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rver-semcid\arquivos\06_ OBRAS PUBLICAS\02_PROJETOS-OBRAS\AME\AME ZL - 2020\ORÇAMENTO\"/>
    </mc:Choice>
  </mc:AlternateContent>
  <bookViews>
    <workbookView xWindow="0" yWindow="0" windowWidth="14370" windowHeight="12360" tabRatio="756" firstSheet="1" activeTab="1"/>
  </bookViews>
  <sheets>
    <sheet name="Capa" sheetId="6" r:id="rId1"/>
    <sheet name="Orçamento" sheetId="1" r:id="rId2"/>
    <sheet name="Resumo" sheetId="2" r:id="rId3"/>
    <sheet name="Cronograma Fisíco-Financeiro" sheetId="3" r:id="rId4"/>
    <sheet name="BDI - Serviços" sheetId="4" r:id="rId5"/>
    <sheet name="BDI-Equipamentos" sheetId="10" r:id="rId6"/>
    <sheet name="Composição" sheetId="9" r:id="rId7"/>
    <sheet name="Composições" sheetId="5" state="hidden" r:id="rId8"/>
    <sheet name="Mapa de Cotação" sheetId="13" r:id="rId9"/>
    <sheet name="Mem. Cálculo (3)" sheetId="15" state="hidden" r:id="rId10"/>
    <sheet name="Mem Cálculo" sheetId="7" state="hidden" r:id="rId11"/>
    <sheet name="Mem Cálculo (2)" sheetId="12" state="hidden" r:id="rId12"/>
    <sheet name="Mem Cálculo Hidrossanitário" sheetId="14"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1" hidden="1">Orçamento!$A$10:$XFC$593</definedName>
    <definedName name="_ind100">#REF!</definedName>
    <definedName name="_mem2">'[1]Mat Asf'!$H$37</definedName>
    <definedName name="_prd1">#REF!</definedName>
    <definedName name="_prt1">#REF!</definedName>
    <definedName name="_RET1">#REF!</definedName>
    <definedName name="abc">'[2]Aterro PonteSul'!#REF!</definedName>
    <definedName name="_xlnm.Print_Area" localSheetId="4">'BDI - Serviços'!$A$1:$H$40</definedName>
    <definedName name="_xlnm.Print_Area" localSheetId="5">'BDI-Equipamentos'!$A$1:$H$33</definedName>
    <definedName name="_xlnm.Print_Area" localSheetId="0">Capa!$A$1:$D$49</definedName>
    <definedName name="_xlnm.Print_Area" localSheetId="6">Composição!$A$1:$F$2062</definedName>
    <definedName name="_xlnm.Print_Area" localSheetId="7">Composições!$A$1:$F$383</definedName>
    <definedName name="_xlnm.Print_Area" localSheetId="3">'Cronograma Fisíco-Financeiro'!$A$1:$AL$34</definedName>
    <definedName name="_xlnm.Print_Area" localSheetId="1">Orçamento!$A$1:$J$593</definedName>
    <definedName name="_xlnm.Print_Area" localSheetId="2">Resumo!$A$1:$H$30</definedName>
    <definedName name="_xlnm.Print_Area">#REF!</definedName>
    <definedName name="areafog">#REF!</definedName>
    <definedName name="areatsd">#REF!</definedName>
    <definedName name="areatss">#REF!</definedName>
    <definedName name="aterro">'[2]Aterro PonteSul'!#REF!</definedName>
    <definedName name="bacia">#REF!</definedName>
    <definedName name="bbdcc15">#REF!</definedName>
    <definedName name="bbdcc20">#REF!</definedName>
    <definedName name="bbdcc25">#REF!</definedName>
    <definedName name="bbdcc30">#REF!</definedName>
    <definedName name="bbdtc04">#REF!</definedName>
    <definedName name="bbdtc06">#REF!</definedName>
    <definedName name="bbdtc08">#REF!</definedName>
    <definedName name="bbdtc10">#REF!</definedName>
    <definedName name="bbdtc12">#REF!</definedName>
    <definedName name="bbdtc15">#REF!</definedName>
    <definedName name="bbscc15">#REF!</definedName>
    <definedName name="bbscc20">#REF!</definedName>
    <definedName name="bbscc25">#REF!</definedName>
    <definedName name="bbscc30">#REF!</definedName>
    <definedName name="bbstc04">#REF!</definedName>
    <definedName name="bbstc06">#REF!</definedName>
    <definedName name="bbstc08">#REF!</definedName>
    <definedName name="bbstc10">#REF!</definedName>
    <definedName name="bbstc12">#REF!</definedName>
    <definedName name="bbstc15">#REF!</definedName>
    <definedName name="bbtcc15">[2]DMT_EV!#REF!</definedName>
    <definedName name="bbtcc20">[2]DMT_EV!#REF!</definedName>
    <definedName name="bbtcc25">[2]DMT_EV!#REF!</definedName>
    <definedName name="bbtcc30">[2]DMT_EV!#REF!</definedName>
    <definedName name="bbttc04">#REF!</definedName>
    <definedName name="bbttc06">#REF!</definedName>
    <definedName name="bbttc08">#REF!</definedName>
    <definedName name="bbttc10">#REF!</definedName>
    <definedName name="bbttc12">#REF!</definedName>
    <definedName name="bbttc15">#REF!</definedName>
    <definedName name="betume">#REF!</definedName>
    <definedName name="cabeca">#REF!</definedName>
    <definedName name="cabeca1">#REF!</definedName>
    <definedName name="cabeçalho">#REF!</definedName>
    <definedName name="cabeçalho1">#REF!</definedName>
    <definedName name="cbdcc15">#REF!</definedName>
    <definedName name="cbdcc20">#REF!</definedName>
    <definedName name="cbdcc25">#REF!</definedName>
    <definedName name="cbdcc30">#REF!</definedName>
    <definedName name="cbdtc04">#REF!</definedName>
    <definedName name="cbdtc06">#REF!</definedName>
    <definedName name="cbdtc08">#REF!</definedName>
    <definedName name="cbdtc10">#REF!</definedName>
    <definedName name="cbdtc12">#REF!</definedName>
    <definedName name="cbdtc15">#REF!</definedName>
    <definedName name="cbscc15">#REF!</definedName>
    <definedName name="cbscc20">#REF!</definedName>
    <definedName name="cbscc25">#REF!</definedName>
    <definedName name="cbscc30">#REF!</definedName>
    <definedName name="cbstc04">#REF!</definedName>
    <definedName name="cbstc06">#REF!</definedName>
    <definedName name="cbstc08">#REF!</definedName>
    <definedName name="cbstc10">#REF!</definedName>
    <definedName name="cbstc12">#REF!</definedName>
    <definedName name="cbstc15">#REF!</definedName>
    <definedName name="cbtcc15">[2]DMT_EV!#REF!</definedName>
    <definedName name="cbtcc20">[2]DMT_EV!#REF!</definedName>
    <definedName name="cbtcc25">[2]DMT_EV!#REF!</definedName>
    <definedName name="cbtcc30">[2]DMT_EV!#REF!</definedName>
    <definedName name="cbttc04">#REF!</definedName>
    <definedName name="cbttc06">#REF!</definedName>
    <definedName name="cbttc08">#REF!</definedName>
    <definedName name="cbttc10">#REF!</definedName>
    <definedName name="cbttc12">#REF!</definedName>
    <definedName name="cbttc15">#REF!</definedName>
    <definedName name="ccerca">#REF!</definedName>
    <definedName name="cesar">#REF!</definedName>
    <definedName name="cm_30">#REF!</definedName>
    <definedName name="comp100">#REF!</definedName>
    <definedName name="comp95">#REF!</definedName>
    <definedName name="compala">#REF!</definedName>
    <definedName name="COMPOS">[3]Plan1!$A$2:$D$4073</definedName>
    <definedName name="conap">#REF!</definedName>
    <definedName name="conass">#REF!</definedName>
    <definedName name="connum">#REF!</definedName>
    <definedName name="conpro">#REF!</definedName>
    <definedName name="contrato">#REF!</definedName>
    <definedName name="corte">#REF!</definedName>
    <definedName name="DATA">#REF!</definedName>
    <definedName name="defensa">#REF!</definedName>
    <definedName name="dmt_1000">#REF!</definedName>
    <definedName name="dmt_1200">#REF!</definedName>
    <definedName name="dmt_1400">#REF!</definedName>
    <definedName name="dmt_200">#REF!</definedName>
    <definedName name="dmt_400">#REF!</definedName>
    <definedName name="dmt_50">#REF!</definedName>
    <definedName name="dmt_600">#REF!</definedName>
    <definedName name="dmt_800">#REF!</definedName>
    <definedName name="drena">#REF!</definedName>
    <definedName name="dreno">#REF!</definedName>
    <definedName name="dtipo1">#REF!</definedName>
    <definedName name="dtipo2">#REF!</definedName>
    <definedName name="empo2">#REF!</definedName>
    <definedName name="Empola2">#REF!</definedName>
    <definedName name="Empolo2">#REF!</definedName>
    <definedName name="empolo3">#REF!</definedName>
    <definedName name="eng">'[1]Mat Asf'!$C$36</definedName>
    <definedName name="engfiscal">#REF!</definedName>
    <definedName name="engm1">#REF!</definedName>
    <definedName name="engm2">#REF!</definedName>
    <definedName name="engmds">#REF!</definedName>
    <definedName name="escavd">#REF!</definedName>
    <definedName name="escavgd">#REF!</definedName>
    <definedName name="escavgs">#REF!</definedName>
    <definedName name="escavgt">[2]DMT_EV!#REF!</definedName>
    <definedName name="escavs">#REF!</definedName>
    <definedName name="escavt">#REF!</definedName>
    <definedName name="etipo1">#REF!</definedName>
    <definedName name="etipo2">#REF!</definedName>
    <definedName name="faixa">#REF!</definedName>
    <definedName name="fator100">#REF!</definedName>
    <definedName name="fator50">#REF!</definedName>
    <definedName name="fdreno">#REF!</definedName>
    <definedName name="fir">[4]RELATÓRIO!$B$12</definedName>
    <definedName name="firma">#REF!</definedName>
    <definedName name="foac">#REF!</definedName>
    <definedName name="foae">#REF!</definedName>
    <definedName name="foc">#REF!</definedName>
    <definedName name="FOG">#REF!</definedName>
    <definedName name="fpavi">#REF!</definedName>
    <definedName name="fsinal">#REF!</definedName>
    <definedName name="fterra">#REF!</definedName>
    <definedName name="grama">#REF!</definedName>
    <definedName name="_xlnm.Recorder">#REF!</definedName>
    <definedName name="Guias">#REF!</definedName>
    <definedName name="horad6">#REF!</definedName>
    <definedName name="horad8">#REF!</definedName>
    <definedName name="imparea">#REF!</definedName>
    <definedName name="ksinal">'[5]Indice de Reajuste'!#REF!</definedName>
    <definedName name="licerra">#REF!</definedName>
    <definedName name="limata">#REF!</definedName>
    <definedName name="luis">'[4]REAJU (2)'!$H$35</definedName>
    <definedName name="marco">#REF!</definedName>
    <definedName name="mds">#REF!</definedName>
    <definedName name="Mem">'[1]Mat Asf'!$C$37</definedName>
    <definedName name="mo_base">#REF!</definedName>
    <definedName name="mo_sub_base">#REF!</definedName>
    <definedName name="mobase">#REF!</definedName>
    <definedName name="mocomercial">#REF!</definedName>
    <definedName name="molocal">#REF!</definedName>
    <definedName name="mosub">#REF!</definedName>
    <definedName name="muro">#REF!</definedName>
    <definedName name="nÁID">'[2]Aterro PonteSul'!#REF!</definedName>
    <definedName name="OAC">#REF!</definedName>
    <definedName name="OAE">#REF!</definedName>
    <definedName name="obra">#REF!</definedName>
    <definedName name="OCOM">#REF!</definedName>
    <definedName name="Orçamento">#REF!</definedName>
    <definedName name="ordem">#REF!</definedName>
    <definedName name="orlando">#REF!</definedName>
    <definedName name="pal1x1">#REF!</definedName>
    <definedName name="patrolamento">#REF!</definedName>
    <definedName name="pavi">#REF!</definedName>
    <definedName name="pcat">#REF!</definedName>
    <definedName name="pdmt">#REF!</definedName>
    <definedName name="pdmt1000">#REF!</definedName>
    <definedName name="pdmt1200">#REF!</definedName>
    <definedName name="pdmt200">#REF!</definedName>
    <definedName name="pdmt400">#REF!</definedName>
    <definedName name="pdmt50">#REF!</definedName>
    <definedName name="pdmt600">#REF!</definedName>
    <definedName name="pdmt800">#REF!</definedName>
    <definedName name="PEDREIRA">#REF!</definedName>
    <definedName name="perac">#REF!</definedName>
    <definedName name="persim">#REF!</definedName>
    <definedName name="pil2x05">#REF!</definedName>
    <definedName name="pil2x1">#REF!</definedName>
    <definedName name="pir">#REF!</definedName>
    <definedName name="portfiscal">#REF!</definedName>
    <definedName name="portm1">#REF!</definedName>
    <definedName name="portm2">#REF!</definedName>
    <definedName name="pro">#REF!</definedName>
    <definedName name="pz">#REF!</definedName>
    <definedName name="rdreno">#REF!</definedName>
    <definedName name="reatd">#REF!</definedName>
    <definedName name="reatgd">#REF!</definedName>
    <definedName name="reatgs">#REF!</definedName>
    <definedName name="reatgt">[2]DMT_EV!#REF!</definedName>
    <definedName name="reats">#REF!</definedName>
    <definedName name="reatt">#REF!</definedName>
    <definedName name="referência">#REF!</definedName>
    <definedName name="REGULA">#REF!</definedName>
    <definedName name="REMOÇÃO">#REF!</definedName>
    <definedName name="roac">#REF!</definedName>
    <definedName name="roae">#REF!</definedName>
    <definedName name="roc">#REF!</definedName>
    <definedName name="rodovia">#REF!</definedName>
    <definedName name="rpavi">#REF!</definedName>
    <definedName name="RR_2C">#REF!</definedName>
    <definedName name="rrcerca">#REF!</definedName>
    <definedName name="rsinal">#REF!</definedName>
    <definedName name="rterra">#REF!</definedName>
    <definedName name="saterro">#REF!</definedName>
    <definedName name="scat">#REF!</definedName>
    <definedName name="scorte">#REF!</definedName>
    <definedName name="sdmt">#REF!</definedName>
    <definedName name="sdmt1000">#REF!</definedName>
    <definedName name="sdmt1200">#REF!</definedName>
    <definedName name="sdmt200">#REF!</definedName>
    <definedName name="sdmt400">#REF!</definedName>
    <definedName name="sdmt50">#REF!</definedName>
    <definedName name="sdmt600">#REF!</definedName>
    <definedName name="sdmt800">#REF!</definedName>
    <definedName name="Serviços">[6]Serviços!$A$3:$E$1403</definedName>
    <definedName name="Serviços_1">[7]Serviços!$A$3:$AE$2694</definedName>
    <definedName name="Serviços_10">[7]Serviços!$A$3:$AE$2694</definedName>
    <definedName name="Serviços_11">[7]Serviços!$A$3:$AE$2694</definedName>
    <definedName name="Serviços_12">[7]Serviços!$A$3:$AE$2694</definedName>
    <definedName name="Serviços_2">[7]Serviços!$A$3:$AE$2694</definedName>
    <definedName name="Serviços_3">[7]Serviços!$A$3:$AE$2694</definedName>
    <definedName name="Serviços_4">[7]Serviços!$A$3:$AE$2694</definedName>
    <definedName name="Serviços_5">[7]Serviços!$A$3:$AE$2694</definedName>
    <definedName name="Serviços_6">[7]Serviços!$A$3:$AE$2694</definedName>
    <definedName name="Serviços_7">[7]Serviços!$A$3:$AE$2694</definedName>
    <definedName name="Serviços_8">[7]Serviços!$A$3:$AE$2694</definedName>
    <definedName name="Serviços_9">[7]Serviços!$A$3:$AE$2694</definedName>
    <definedName name="SINALI">#REF!</definedName>
    <definedName name="subrog">#REF!</definedName>
    <definedName name="tcat">#REF!</definedName>
    <definedName name="terra">#REF!</definedName>
    <definedName name="teste">#REF!</definedName>
    <definedName name="teste2">#REF!</definedName>
    <definedName name="_xlnm.Print_Titles" localSheetId="6">Composição!$1:$3</definedName>
    <definedName name="_xlnm.Print_Titles" localSheetId="7">Composições!$1:$6</definedName>
    <definedName name="_xlnm.Print_Titles" localSheetId="3">'Cronograma Fisíco-Financeiro'!$A:$E,'Cronograma Fisíco-Financeiro'!$1:$9</definedName>
    <definedName name="_xlnm.Print_Titles" localSheetId="8">'Mapa de Cotação'!$1:$2</definedName>
    <definedName name="_xlnm.Print_Titles" localSheetId="1">Orçamento!$1:$10</definedName>
    <definedName name="trecho">#REF!</definedName>
    <definedName name="TSD">#REF!</definedName>
    <definedName name="TSs">#REF!</definedName>
    <definedName name="valeta">#REF!</definedName>
    <definedName name="volbase">#REF!</definedName>
    <definedName name="volsub">#REF!</definedName>
    <definedName name="zebra">#REF!</definedName>
    <definedName name="zenil">#REF!</definedName>
  </definedNames>
  <calcPr calcId="152511" fullPrecision="0"/>
</workbook>
</file>

<file path=xl/calcChain.xml><?xml version="1.0" encoding="utf-8"?>
<calcChain xmlns="http://schemas.openxmlformats.org/spreadsheetml/2006/main">
  <c r="D124" i="1" l="1"/>
  <c r="F2029" i="9"/>
  <c r="F2028" i="9"/>
  <c r="D358" i="1"/>
  <c r="F2019" i="9"/>
  <c r="F2018" i="9"/>
  <c r="F2005" i="9"/>
  <c r="F2004" i="9"/>
  <c r="J448" i="13"/>
  <c r="E1995" i="9" s="1"/>
  <c r="F1995" i="9" s="1"/>
  <c r="F1996" i="9" s="1"/>
  <c r="F1991" i="9"/>
  <c r="F1992" i="9" s="1"/>
  <c r="J444" i="13"/>
  <c r="E1982" i="9" s="1"/>
  <c r="F1982" i="9" s="1"/>
  <c r="F1983" i="9" s="1"/>
  <c r="F1978" i="9"/>
  <c r="F1979" i="9" s="1"/>
  <c r="J440" i="13"/>
  <c r="E1969" i="9" s="1"/>
  <c r="F1969" i="9" s="1"/>
  <c r="F1970" i="9" s="1"/>
  <c r="F1965" i="9"/>
  <c r="F1964" i="9"/>
  <c r="J436" i="13"/>
  <c r="E1955" i="9" s="1"/>
  <c r="F1955" i="9" s="1"/>
  <c r="F1956" i="9" s="1"/>
  <c r="F1951" i="9"/>
  <c r="F1950" i="9"/>
  <c r="D536" i="1"/>
  <c r="J432" i="13"/>
  <c r="E2009" i="9" s="1"/>
  <c r="F2009" i="9" s="1"/>
  <c r="F2010" i="9" s="1"/>
  <c r="F1940" i="9"/>
  <c r="F1936" i="9"/>
  <c r="F1935" i="9"/>
  <c r="F2030" i="9" l="1"/>
  <c r="F2032" i="9" s="1"/>
  <c r="E1941" i="9"/>
  <c r="F1941" i="9" s="1"/>
  <c r="F1942" i="9" s="1"/>
  <c r="F2020" i="9"/>
  <c r="F2022" i="9" s="1"/>
  <c r="F1966" i="9"/>
  <c r="F1972" i="9" s="1"/>
  <c r="F2006" i="9"/>
  <c r="F2012" i="9" s="1"/>
  <c r="F1952" i="9"/>
  <c r="F1958" i="9" s="1"/>
  <c r="F1998" i="9"/>
  <c r="F1985" i="9"/>
  <c r="F1937" i="9"/>
  <c r="F1944" i="9" l="1"/>
  <c r="F374" i="1" l="1"/>
  <c r="F370" i="1"/>
  <c r="F367" i="1"/>
  <c r="F366" i="1"/>
  <c r="F365" i="1"/>
  <c r="F364" i="1"/>
  <c r="D177" i="1"/>
  <c r="B1926" i="9"/>
  <c r="F1925" i="9"/>
  <c r="F1924" i="9"/>
  <c r="F1923" i="9"/>
  <c r="F1919" i="9"/>
  <c r="F1918" i="9"/>
  <c r="D301" i="1"/>
  <c r="F1909" i="9"/>
  <c r="F1910" i="9" s="1"/>
  <c r="F1905" i="9"/>
  <c r="F1904" i="9"/>
  <c r="F1890" i="9"/>
  <c r="F1889" i="9"/>
  <c r="F1895" i="9"/>
  <c r="F1894" i="9"/>
  <c r="F1888" i="9"/>
  <c r="F1887" i="9"/>
  <c r="F354" i="1"/>
  <c r="F331" i="1"/>
  <c r="D334" i="1"/>
  <c r="F1878" i="9"/>
  <c r="F1877" i="9"/>
  <c r="D75" i="1"/>
  <c r="D74" i="1"/>
  <c r="D72" i="1"/>
  <c r="D49" i="1"/>
  <c r="D42" i="1"/>
  <c r="D16" i="1"/>
  <c r="D14" i="1"/>
  <c r="F1868" i="9"/>
  <c r="F1867" i="9"/>
  <c r="F1866" i="9"/>
  <c r="F1865" i="9"/>
  <c r="F1864" i="9"/>
  <c r="F1860" i="9"/>
  <c r="F1859" i="9"/>
  <c r="F360" i="1"/>
  <c r="F1920" i="9" l="1"/>
  <c r="F1906" i="9"/>
  <c r="F1912" i="9" s="1"/>
  <c r="F1891" i="9"/>
  <c r="F1869" i="9"/>
  <c r="F1896" i="9"/>
  <c r="F1879" i="9"/>
  <c r="F1881" i="9" s="1"/>
  <c r="F1861" i="9"/>
  <c r="F1871" i="9" l="1"/>
  <c r="F1898" i="9"/>
  <c r="F757" i="9" l="1"/>
  <c r="F756" i="9"/>
  <c r="F755" i="9"/>
  <c r="D381" i="1"/>
  <c r="F1850" i="9" l="1"/>
  <c r="F1851" i="9" s="1"/>
  <c r="F1846" i="9"/>
  <c r="F1845" i="9"/>
  <c r="F1832" i="9"/>
  <c r="F1836" i="9"/>
  <c r="F1837" i="9" s="1"/>
  <c r="F1831" i="9"/>
  <c r="F1847" i="9" l="1"/>
  <c r="F1853" i="9" s="1"/>
  <c r="F1833" i="9"/>
  <c r="F1839" i="9" s="1"/>
  <c r="D514" i="9" l="1"/>
  <c r="D513" i="9"/>
  <c r="F1791" i="9" l="1"/>
  <c r="F1790" i="9"/>
  <c r="F1775" i="9"/>
  <c r="F1774" i="9"/>
  <c r="F1765" i="9"/>
  <c r="F1751" i="9"/>
  <c r="F1723" i="9"/>
  <c r="F1719" i="9"/>
  <c r="F1718" i="9"/>
  <c r="F1541" i="9"/>
  <c r="F1542" i="9"/>
  <c r="F1543" i="9"/>
  <c r="F1341" i="9"/>
  <c r="F1287" i="9"/>
  <c r="F1288" i="9"/>
  <c r="F1289" i="9"/>
  <c r="F1253" i="9"/>
  <c r="F1254" i="9"/>
  <c r="F1255" i="9"/>
  <c r="F1256" i="9"/>
  <c r="F1257" i="9"/>
  <c r="F1084" i="9"/>
  <c r="F1085" i="9"/>
  <c r="F1086" i="9"/>
  <c r="F1087" i="9"/>
  <c r="F1043" i="9"/>
  <c r="F1044" i="9"/>
  <c r="F1045" i="9"/>
  <c r="F1046" i="9"/>
  <c r="F1035" i="9"/>
  <c r="F1036" i="9"/>
  <c r="F1037" i="9"/>
  <c r="F1038" i="9"/>
  <c r="F1020" i="9"/>
  <c r="F1021" i="9"/>
  <c r="F1022" i="9"/>
  <c r="F1023" i="9"/>
  <c r="F1024" i="9"/>
  <c r="F999" i="9"/>
  <c r="F1000" i="9"/>
  <c r="F1001" i="9"/>
  <c r="F1002" i="9"/>
  <c r="F1003" i="9"/>
  <c r="F1004" i="9"/>
  <c r="F1005" i="9"/>
  <c r="F989" i="9"/>
  <c r="F990" i="9"/>
  <c r="F921" i="9"/>
  <c r="F922" i="9"/>
  <c r="F923" i="9"/>
  <c r="F924" i="9"/>
  <c r="F925" i="9"/>
  <c r="F926" i="9"/>
  <c r="F927" i="9"/>
  <c r="F928" i="9"/>
  <c r="F909" i="9"/>
  <c r="F910" i="9"/>
  <c r="F911" i="9"/>
  <c r="F912" i="9"/>
  <c r="F887" i="9"/>
  <c r="F888" i="9"/>
  <c r="F889" i="9"/>
  <c r="F890" i="9"/>
  <c r="F891" i="9"/>
  <c r="F892" i="9"/>
  <c r="F893" i="9"/>
  <c r="F894" i="9"/>
  <c r="F895" i="9"/>
  <c r="F896" i="9"/>
  <c r="F897" i="9"/>
  <c r="F898" i="9"/>
  <c r="F899" i="9"/>
  <c r="F900" i="9"/>
  <c r="F813" i="9"/>
  <c r="F814" i="9"/>
  <c r="F815" i="9"/>
  <c r="F816" i="9"/>
  <c r="F817" i="9"/>
  <c r="F818" i="9"/>
  <c r="F819" i="9"/>
  <c r="F820" i="9"/>
  <c r="F821" i="9"/>
  <c r="F822" i="9"/>
  <c r="F823" i="9"/>
  <c r="F824" i="9"/>
  <c r="F825" i="9"/>
  <c r="F826" i="9"/>
  <c r="F827" i="9"/>
  <c r="F828" i="9"/>
  <c r="F829" i="9"/>
  <c r="F830" i="9"/>
  <c r="F831" i="9"/>
  <c r="F832" i="9"/>
  <c r="F833" i="9"/>
  <c r="F834" i="9"/>
  <c r="F835" i="9"/>
  <c r="F836" i="9"/>
  <c r="F837" i="9"/>
  <c r="F838" i="9"/>
  <c r="F839" i="9"/>
  <c r="F840" i="9"/>
  <c r="F841" i="9"/>
  <c r="F842" i="9"/>
  <c r="F843" i="9"/>
  <c r="F844" i="9"/>
  <c r="F845" i="9"/>
  <c r="F846" i="9"/>
  <c r="F847" i="9"/>
  <c r="F848" i="9"/>
  <c r="F849" i="9"/>
  <c r="F850" i="9"/>
  <c r="F851" i="9"/>
  <c r="F852" i="9"/>
  <c r="F853" i="9"/>
  <c r="F854" i="9"/>
  <c r="F855" i="9"/>
  <c r="F856" i="9"/>
  <c r="F857" i="9"/>
  <c r="F858" i="9"/>
  <c r="F859" i="9"/>
  <c r="F860" i="9"/>
  <c r="F861" i="9"/>
  <c r="F862" i="9"/>
  <c r="F863" i="9"/>
  <c r="F864" i="9"/>
  <c r="F865" i="9"/>
  <c r="F866" i="9"/>
  <c r="F867" i="9"/>
  <c r="F868" i="9"/>
  <c r="F869" i="9"/>
  <c r="F870" i="9"/>
  <c r="F871" i="9"/>
  <c r="F872" i="9"/>
  <c r="F873" i="9"/>
  <c r="F812" i="9"/>
  <c r="F720" i="9"/>
  <c r="F721" i="9"/>
  <c r="F722" i="9"/>
  <c r="F723" i="9"/>
  <c r="F724" i="9"/>
  <c r="F725" i="9"/>
  <c r="F726" i="9"/>
  <c r="F674" i="9"/>
  <c r="F673" i="9"/>
  <c r="F669" i="9"/>
  <c r="F668" i="9"/>
  <c r="F670" i="9" s="1"/>
  <c r="F653" i="9"/>
  <c r="F654" i="9"/>
  <c r="F655" i="9"/>
  <c r="F656" i="9"/>
  <c r="F657" i="9"/>
  <c r="F658" i="9"/>
  <c r="F659" i="9"/>
  <c r="F652" i="9"/>
  <c r="F647" i="9"/>
  <c r="F646" i="9"/>
  <c r="F637" i="9"/>
  <c r="F636" i="9"/>
  <c r="F638" i="9" s="1"/>
  <c r="F632" i="9"/>
  <c r="F631" i="9"/>
  <c r="F622" i="9"/>
  <c r="F621" i="9"/>
  <c r="F623" i="9" s="1"/>
  <c r="F617" i="9"/>
  <c r="F616" i="9"/>
  <c r="F594" i="9"/>
  <c r="F595" i="9"/>
  <c r="F596" i="9"/>
  <c r="F597" i="9"/>
  <c r="F598" i="9"/>
  <c r="F593" i="9"/>
  <c r="F587" i="9"/>
  <c r="F588" i="9"/>
  <c r="F589" i="9"/>
  <c r="F586" i="9"/>
  <c r="F577" i="9"/>
  <c r="F578" i="9" s="1"/>
  <c r="F573" i="9"/>
  <c r="F572" i="9"/>
  <c r="F567" i="9"/>
  <c r="F568" i="9"/>
  <c r="F566" i="9"/>
  <c r="F557" i="9"/>
  <c r="F558" i="9" s="1"/>
  <c r="F553" i="9"/>
  <c r="F552" i="9"/>
  <c r="F548" i="9"/>
  <c r="F547" i="9"/>
  <c r="F538" i="9"/>
  <c r="F533" i="9"/>
  <c r="F534" i="9"/>
  <c r="F535" i="9"/>
  <c r="F536" i="9"/>
  <c r="F537" i="9"/>
  <c r="F532" i="9"/>
  <c r="F528" i="9"/>
  <c r="F529" i="9" s="1"/>
  <c r="F519" i="9"/>
  <c r="F518" i="9"/>
  <c r="F514" i="9"/>
  <c r="F513" i="9"/>
  <c r="F471" i="9"/>
  <c r="F470" i="9"/>
  <c r="F360" i="9"/>
  <c r="F361" i="9"/>
  <c r="F362" i="9"/>
  <c r="F363" i="9"/>
  <c r="F364" i="9"/>
  <c r="F365" i="9"/>
  <c r="F366" i="9"/>
  <c r="F329" i="9"/>
  <c r="F330" i="9"/>
  <c r="F331" i="9"/>
  <c r="F308" i="9"/>
  <c r="F309" i="9"/>
  <c r="F310" i="9"/>
  <c r="F311" i="9"/>
  <c r="F312" i="9"/>
  <c r="F313" i="9"/>
  <c r="F314" i="9"/>
  <c r="F287" i="9"/>
  <c r="F288" i="9"/>
  <c r="F289" i="9"/>
  <c r="F290" i="9"/>
  <c r="F291" i="9"/>
  <c r="F292" i="9"/>
  <c r="F293" i="9"/>
  <c r="F252" i="9"/>
  <c r="F253" i="9"/>
  <c r="F254" i="9"/>
  <c r="F255" i="9"/>
  <c r="F256" i="9"/>
  <c r="F257" i="9"/>
  <c r="F258" i="9"/>
  <c r="F235" i="9"/>
  <c r="F236" i="9"/>
  <c r="F237" i="9"/>
  <c r="F214" i="9"/>
  <c r="F215" i="9"/>
  <c r="F216" i="9"/>
  <c r="F217" i="9"/>
  <c r="F218" i="9"/>
  <c r="F219" i="9"/>
  <c r="F220" i="9"/>
  <c r="F194" i="9"/>
  <c r="F195" i="9"/>
  <c r="F196" i="9"/>
  <c r="F197" i="9"/>
  <c r="F188" i="9"/>
  <c r="F189" i="9"/>
  <c r="F156" i="9"/>
  <c r="F157" i="9"/>
  <c r="F158" i="9"/>
  <c r="F159" i="9"/>
  <c r="F160" i="9"/>
  <c r="F161" i="9"/>
  <c r="F162" i="9"/>
  <c r="F163" i="9"/>
  <c r="F164" i="9"/>
  <c r="F165" i="9"/>
  <c r="F66" i="9"/>
  <c r="F67" i="9"/>
  <c r="F68" i="9"/>
  <c r="F69" i="9"/>
  <c r="F70" i="9"/>
  <c r="F71" i="9"/>
  <c r="F72" i="9"/>
  <c r="F73" i="9"/>
  <c r="F74" i="9"/>
  <c r="F75" i="9"/>
  <c r="F549" i="9" l="1"/>
  <c r="F633" i="9"/>
  <c r="F640" i="9" s="1"/>
  <c r="F554" i="9"/>
  <c r="F618" i="9"/>
  <c r="F625" i="9" s="1"/>
  <c r="F660" i="9"/>
  <c r="F569" i="9"/>
  <c r="F574" i="9"/>
  <c r="F590" i="9"/>
  <c r="F539" i="9"/>
  <c r="F541" i="9" s="1"/>
  <c r="F515" i="9"/>
  <c r="F599" i="9"/>
  <c r="F520" i="9"/>
  <c r="D135" i="1"/>
  <c r="F1818" i="9"/>
  <c r="F1819" i="9" s="1"/>
  <c r="D101" i="1"/>
  <c r="F601" i="9" l="1"/>
  <c r="F580" i="9"/>
  <c r="F560" i="9"/>
  <c r="F522" i="9"/>
  <c r="F1809" i="9" l="1"/>
  <c r="F1810" i="9" s="1"/>
  <c r="F1805" i="9"/>
  <c r="F1804" i="9"/>
  <c r="F1806" i="9" l="1"/>
  <c r="F1812" i="9" s="1"/>
  <c r="D395" i="1" l="1"/>
  <c r="J428" i="13"/>
  <c r="E1795" i="9" s="1"/>
  <c r="D394" i="1"/>
  <c r="J424" i="13"/>
  <c r="E1781" i="9" s="1"/>
  <c r="F1781" i="9" s="1"/>
  <c r="J420" i="13"/>
  <c r="E1780" i="9" s="1"/>
  <c r="F1780" i="9" s="1"/>
  <c r="J416" i="13"/>
  <c r="E1779" i="9" s="1"/>
  <c r="F1779" i="9" s="1"/>
  <c r="F1766" i="9"/>
  <c r="F1761" i="9"/>
  <c r="F1760" i="9"/>
  <c r="D383" i="1"/>
  <c r="F1752" i="9"/>
  <c r="F1747" i="9"/>
  <c r="F1746" i="9"/>
  <c r="F1733" i="9"/>
  <c r="F1732" i="9"/>
  <c r="D393" i="1"/>
  <c r="D390" i="1"/>
  <c r="E1737" i="9"/>
  <c r="D584" i="1"/>
  <c r="F1724" i="9"/>
  <c r="F1795" i="9" l="1"/>
  <c r="F1796" i="9" s="1"/>
  <c r="F1737" i="9"/>
  <c r="F1738" i="9" s="1"/>
  <c r="F1762" i="9"/>
  <c r="F1768" i="9" s="1"/>
  <c r="F1792" i="9"/>
  <c r="F1720" i="9"/>
  <c r="F1726" i="9" s="1"/>
  <c r="F1776" i="9"/>
  <c r="F1782" i="9"/>
  <c r="F1734" i="9"/>
  <c r="F1748" i="9"/>
  <c r="F1754" i="9" s="1"/>
  <c r="F1740" i="9" l="1"/>
  <c r="F1798" i="9"/>
  <c r="F1784" i="9"/>
  <c r="D581" i="1" l="1"/>
  <c r="F1709" i="9"/>
  <c r="F1710" i="9" s="1"/>
  <c r="F1705" i="9"/>
  <c r="F1704" i="9"/>
  <c r="D569" i="1"/>
  <c r="F318" i="1"/>
  <c r="F314" i="1"/>
  <c r="F1706" i="9" l="1"/>
  <c r="F1712" i="9" s="1"/>
  <c r="I459" i="1"/>
  <c r="F351" i="1" l="1"/>
  <c r="D351" i="1"/>
  <c r="F1695" i="9"/>
  <c r="F1696" i="9" s="1"/>
  <c r="F1691" i="9"/>
  <c r="F1692" i="9" s="1"/>
  <c r="D350" i="1"/>
  <c r="D347" i="1"/>
  <c r="F1682" i="9"/>
  <c r="F1683" i="9" s="1"/>
  <c r="F1678" i="9"/>
  <c r="F1679" i="9" s="1"/>
  <c r="D348" i="1"/>
  <c r="F1669" i="9"/>
  <c r="F1670" i="9" s="1"/>
  <c r="F1665" i="9"/>
  <c r="F1666" i="9" s="1"/>
  <c r="F1656" i="9"/>
  <c r="F1657" i="9" s="1"/>
  <c r="F1652" i="9"/>
  <c r="F1653" i="9" s="1"/>
  <c r="D339" i="1"/>
  <c r="F1643" i="9"/>
  <c r="F1644" i="9" s="1"/>
  <c r="F1639" i="9"/>
  <c r="F1638" i="9"/>
  <c r="F1640" i="9" l="1"/>
  <c r="F1646" i="9" s="1"/>
  <c r="F1672" i="9"/>
  <c r="F1659" i="9"/>
  <c r="F1685" i="9"/>
  <c r="F1698" i="9"/>
  <c r="D315" i="1" l="1"/>
  <c r="F1629" i="9"/>
  <c r="F1630" i="9" s="1"/>
  <c r="F1625" i="9"/>
  <c r="F1624" i="9"/>
  <c r="D316" i="1"/>
  <c r="F1615" i="9"/>
  <c r="F1616" i="9" s="1"/>
  <c r="F1611" i="9"/>
  <c r="F1610" i="9"/>
  <c r="D314" i="1"/>
  <c r="F1601" i="9"/>
  <c r="F1602" i="9" s="1"/>
  <c r="F1597" i="9"/>
  <c r="F1596" i="9"/>
  <c r="D317" i="1"/>
  <c r="F1587" i="9"/>
  <c r="F1588" i="9" s="1"/>
  <c r="F1583" i="9"/>
  <c r="F1582" i="9"/>
  <c r="D318" i="1"/>
  <c r="F1572" i="9"/>
  <c r="F1573" i="9" s="1"/>
  <c r="F1568" i="9"/>
  <c r="F1567" i="9"/>
  <c r="D319" i="1"/>
  <c r="F1558" i="9"/>
  <c r="F1559" i="9" s="1"/>
  <c r="F1554" i="9"/>
  <c r="F1553" i="9"/>
  <c r="D498" i="1"/>
  <c r="F1526" i="9"/>
  <c r="F1527" i="9" s="1"/>
  <c r="F1522" i="9"/>
  <c r="F1523" i="9" s="1"/>
  <c r="B1544" i="9"/>
  <c r="J410" i="13"/>
  <c r="E1544" i="9" l="1"/>
  <c r="F1544" i="9" s="1"/>
  <c r="F1584" i="9"/>
  <c r="F1590" i="9" s="1"/>
  <c r="F1612" i="9"/>
  <c r="F1618" i="9" s="1"/>
  <c r="F1626" i="9"/>
  <c r="F1632" i="9" s="1"/>
  <c r="F1569" i="9"/>
  <c r="F1575" i="9" s="1"/>
  <c r="F1598" i="9"/>
  <c r="F1604" i="9" s="1"/>
  <c r="F1555" i="9"/>
  <c r="F1561" i="9" s="1"/>
  <c r="F1529" i="9"/>
  <c r="F1536" i="9"/>
  <c r="F1540" i="9"/>
  <c r="F1535" i="9"/>
  <c r="F1545" i="9" l="1"/>
  <c r="F1537" i="9"/>
  <c r="D192" i="1"/>
  <c r="F1513" i="9"/>
  <c r="F1514" i="9" s="1"/>
  <c r="F1509" i="9"/>
  <c r="F1510" i="9" s="1"/>
  <c r="D201" i="1"/>
  <c r="F1500" i="9"/>
  <c r="F1501" i="9" s="1"/>
  <c r="F1496" i="9"/>
  <c r="F1497" i="9" s="1"/>
  <c r="D203" i="1"/>
  <c r="F1487" i="9"/>
  <c r="F1488" i="9" s="1"/>
  <c r="F1483" i="9"/>
  <c r="F1484" i="9" s="1"/>
  <c r="D178" i="1"/>
  <c r="F1473" i="9"/>
  <c r="F1472" i="9"/>
  <c r="F1471" i="9"/>
  <c r="F1474" i="9"/>
  <c r="F1467" i="9"/>
  <c r="F1466" i="9"/>
  <c r="F1547" i="9" l="1"/>
  <c r="F1516" i="9"/>
  <c r="F1503" i="9"/>
  <c r="F1490" i="9"/>
  <c r="F1475" i="9"/>
  <c r="F1468" i="9"/>
  <c r="F1477" i="9" l="1"/>
  <c r="D328" i="1" l="1"/>
  <c r="F1457" i="9"/>
  <c r="F1458" i="9" s="1"/>
  <c r="F1453" i="9"/>
  <c r="F1452" i="9"/>
  <c r="F324" i="1"/>
  <c r="F320" i="1"/>
  <c r="D325" i="1"/>
  <c r="F1443" i="9"/>
  <c r="F1439" i="9"/>
  <c r="F1438" i="9"/>
  <c r="F1429" i="9"/>
  <c r="F1428" i="9"/>
  <c r="F1427" i="9"/>
  <c r="F1423" i="9"/>
  <c r="F1422" i="9"/>
  <c r="F1421" i="9"/>
  <c r="F1420" i="9"/>
  <c r="D305" i="1"/>
  <c r="F1454" i="9" l="1"/>
  <c r="F1460" i="9" s="1"/>
  <c r="F1444" i="9"/>
  <c r="F1440" i="9"/>
  <c r="F1430" i="9"/>
  <c r="F1424" i="9"/>
  <c r="D411" i="1"/>
  <c r="F1411" i="9"/>
  <c r="F1410" i="9"/>
  <c r="F1406" i="9"/>
  <c r="F1405" i="9"/>
  <c r="D420" i="1"/>
  <c r="F1396" i="9"/>
  <c r="F1395" i="9"/>
  <c r="F1394" i="9"/>
  <c r="F1393" i="9"/>
  <c r="F1389" i="9"/>
  <c r="F1388" i="9"/>
  <c r="D417" i="1"/>
  <c r="F1379" i="9"/>
  <c r="F1378" i="9"/>
  <c r="F1377" i="9"/>
  <c r="F1376" i="9"/>
  <c r="F1372" i="9"/>
  <c r="F1371" i="9"/>
  <c r="D416" i="1"/>
  <c r="F1362" i="9"/>
  <c r="F1361" i="9"/>
  <c r="F1360" i="9"/>
  <c r="F1359" i="9"/>
  <c r="F1355" i="9"/>
  <c r="F1354" i="9"/>
  <c r="D549" i="1"/>
  <c r="F1345" i="9"/>
  <c r="F1346" i="9" s="1"/>
  <c r="F1342" i="9"/>
  <c r="F1332" i="9"/>
  <c r="F1333" i="9" s="1"/>
  <c r="F1328" i="9"/>
  <c r="F1329" i="9" s="1"/>
  <c r="D550" i="1"/>
  <c r="D570" i="1"/>
  <c r="F1319" i="9"/>
  <c r="F1320" i="9" s="1"/>
  <c r="F1315" i="9"/>
  <c r="F1314" i="9"/>
  <c r="D574" i="1"/>
  <c r="F1305" i="9"/>
  <c r="F1304" i="9"/>
  <c r="F1300" i="9"/>
  <c r="F1299" i="9"/>
  <c r="F1286" i="9"/>
  <c r="F1282" i="9"/>
  <c r="F1281" i="9"/>
  <c r="D564" i="1"/>
  <c r="F1446" i="9" l="1"/>
  <c r="F1407" i="9"/>
  <c r="F1432" i="9"/>
  <c r="F1412" i="9"/>
  <c r="F1397" i="9"/>
  <c r="F1390" i="9"/>
  <c r="F1373" i="9"/>
  <c r="F1380" i="9"/>
  <c r="F1356" i="9"/>
  <c r="F1363" i="9"/>
  <c r="F1348" i="9"/>
  <c r="F1335" i="9"/>
  <c r="F1316" i="9"/>
  <c r="F1322" i="9" s="1"/>
  <c r="F1301" i="9"/>
  <c r="F1306" i="9"/>
  <c r="D552" i="1"/>
  <c r="F1414" i="9" l="1"/>
  <c r="F1365" i="9"/>
  <c r="F1399" i="9"/>
  <c r="F1382" i="9"/>
  <c r="F1308" i="9"/>
  <c r="F1283" i="9"/>
  <c r="F1290" i="9"/>
  <c r="F1292" i="9" l="1"/>
  <c r="F18" i="1" l="1"/>
  <c r="F20" i="1" l="1"/>
  <c r="AK3" i="3" l="1"/>
  <c r="AK4" i="3"/>
  <c r="F1272" i="9" l="1"/>
  <c r="F1271" i="9"/>
  <c r="F1267" i="9"/>
  <c r="F1266" i="9"/>
  <c r="AH5" i="3"/>
  <c r="AG4" i="3"/>
  <c r="AG3" i="3"/>
  <c r="AB5" i="3"/>
  <c r="AE4" i="3"/>
  <c r="AA4" i="3"/>
  <c r="AE3" i="3"/>
  <c r="AA3" i="3"/>
  <c r="S5" i="3"/>
  <c r="V4" i="3"/>
  <c r="R4" i="3"/>
  <c r="V3" i="3"/>
  <c r="R3" i="3"/>
  <c r="F1273" i="9" l="1"/>
  <c r="F1268" i="9"/>
  <c r="F588" i="1"/>
  <c r="F1275" i="9" l="1"/>
  <c r="G94" i="1" l="1"/>
  <c r="F590" i="1" l="1"/>
  <c r="F1252" i="9"/>
  <c r="F1248" i="9"/>
  <c r="F1247" i="9"/>
  <c r="I94" i="1" l="1"/>
  <c r="J94" i="1" s="1"/>
  <c r="F1249" i="9"/>
  <c r="F1258" i="9"/>
  <c r="F1260" i="9" l="1"/>
  <c r="F1217" i="9"/>
  <c r="F1218" i="9"/>
  <c r="F1222" i="9"/>
  <c r="F1223" i="9"/>
  <c r="F1232" i="9"/>
  <c r="F1233" i="9"/>
  <c r="F1237" i="9"/>
  <c r="F1238" i="9"/>
  <c r="F1234" i="9" l="1"/>
  <c r="F1239" i="9"/>
  <c r="F1219" i="9"/>
  <c r="F1224" i="9"/>
  <c r="J401" i="13"/>
  <c r="J398" i="13"/>
  <c r="J395" i="13"/>
  <c r="F1241" i="9" l="1"/>
  <c r="F1226" i="9"/>
  <c r="F1204" i="9"/>
  <c r="F1203" i="9"/>
  <c r="F1208" i="9"/>
  <c r="F1209" i="9" s="1"/>
  <c r="F1189" i="9"/>
  <c r="F1190" i="9"/>
  <c r="F1194" i="9"/>
  <c r="F1195" i="9" s="1"/>
  <c r="F1174" i="9"/>
  <c r="F1175" i="9"/>
  <c r="F1179" i="9"/>
  <c r="F1180" i="9"/>
  <c r="F1159" i="9"/>
  <c r="F1160" i="9"/>
  <c r="F1164" i="9"/>
  <c r="F1165" i="9"/>
  <c r="F1144" i="9"/>
  <c r="F1145" i="9"/>
  <c r="F1149" i="9"/>
  <c r="F1150" i="9"/>
  <c r="F1129" i="9"/>
  <c r="F1130" i="9"/>
  <c r="F1134" i="9"/>
  <c r="F1135" i="9"/>
  <c r="F1114" i="9"/>
  <c r="F1115" i="9"/>
  <c r="F1119" i="9"/>
  <c r="F1120" i="9"/>
  <c r="F1055" i="9"/>
  <c r="F1056" i="9"/>
  <c r="F1060" i="9"/>
  <c r="F1061" i="9"/>
  <c r="F484" i="9"/>
  <c r="F485" i="9"/>
  <c r="F489" i="9"/>
  <c r="F490" i="9" s="1"/>
  <c r="F475" i="9"/>
  <c r="F476" i="9" s="1"/>
  <c r="F44" i="9"/>
  <c r="F45" i="9" s="1"/>
  <c r="F40" i="9"/>
  <c r="F39" i="9"/>
  <c r="F1205" i="9" l="1"/>
  <c r="F1211" i="9" s="1"/>
  <c r="F1191" i="9"/>
  <c r="F1197" i="9" s="1"/>
  <c r="F1161" i="9"/>
  <c r="F1176" i="9"/>
  <c r="F1057" i="9"/>
  <c r="F1181" i="9"/>
  <c r="F1166" i="9"/>
  <c r="F1116" i="9"/>
  <c r="F1146" i="9"/>
  <c r="F472" i="9"/>
  <c r="F478" i="9" s="1"/>
  <c r="F1151" i="9"/>
  <c r="F1136" i="9"/>
  <c r="F1131" i="9"/>
  <c r="F1121" i="9"/>
  <c r="F1062" i="9"/>
  <c r="F41" i="9"/>
  <c r="F47" i="9" s="1"/>
  <c r="F486" i="9"/>
  <c r="F492" i="9" s="1"/>
  <c r="F1168" i="9" l="1"/>
  <c r="F1064" i="9"/>
  <c r="F1123" i="9"/>
  <c r="F1183" i="9"/>
  <c r="F1153" i="9"/>
  <c r="F1138" i="9"/>
  <c r="J355" i="13" l="1"/>
  <c r="J352" i="13"/>
  <c r="J348" i="13"/>
  <c r="J344" i="13"/>
  <c r="J340" i="13"/>
  <c r="J336" i="13"/>
  <c r="J332" i="13"/>
  <c r="J328" i="13"/>
  <c r="J324" i="13"/>
  <c r="J320" i="13"/>
  <c r="J316" i="13"/>
  <c r="J312" i="13"/>
  <c r="J308" i="13"/>
  <c r="J304" i="13"/>
  <c r="J300" i="13"/>
  <c r="J296" i="13"/>
  <c r="J292" i="13"/>
  <c r="J288" i="13"/>
  <c r="J284" i="13"/>
  <c r="J280" i="13"/>
  <c r="J276" i="13"/>
  <c r="J272" i="13"/>
  <c r="J268" i="13"/>
  <c r="J264" i="13"/>
  <c r="J260" i="13"/>
  <c r="J256" i="13"/>
  <c r="J252" i="13"/>
  <c r="J248" i="13"/>
  <c r="J244" i="13"/>
  <c r="J241" i="13"/>
  <c r="E1926" i="9" s="1"/>
  <c r="F1926" i="9" s="1"/>
  <c r="F1927" i="9" s="1"/>
  <c r="F1929" i="9" s="1"/>
  <c r="J239" i="13"/>
  <c r="J235" i="13"/>
  <c r="J231" i="13"/>
  <c r="J227" i="13"/>
  <c r="J223" i="13"/>
  <c r="J219" i="13"/>
  <c r="J215" i="13"/>
  <c r="J211" i="13"/>
  <c r="J207" i="13"/>
  <c r="J203" i="13"/>
  <c r="J199" i="13"/>
  <c r="J195" i="13"/>
  <c r="J191" i="13"/>
  <c r="J187" i="13"/>
  <c r="J183" i="13"/>
  <c r="J179" i="13"/>
  <c r="J175" i="13"/>
  <c r="J171" i="13"/>
  <c r="J167" i="13"/>
  <c r="J163" i="13"/>
  <c r="J159" i="13"/>
  <c r="J155" i="13"/>
  <c r="J151" i="13"/>
  <c r="J147" i="13"/>
  <c r="J143" i="13"/>
  <c r="J139" i="13"/>
  <c r="J135" i="13"/>
  <c r="J131" i="13"/>
  <c r="J127" i="13"/>
  <c r="J123" i="13"/>
  <c r="J119" i="13"/>
  <c r="J115" i="13"/>
  <c r="J111" i="13"/>
  <c r="J107" i="13"/>
  <c r="J103" i="13"/>
  <c r="J99" i="13"/>
  <c r="J95" i="13"/>
  <c r="J91" i="13"/>
  <c r="J87" i="13"/>
  <c r="J83" i="13"/>
  <c r="J79" i="13"/>
  <c r="J75" i="13"/>
  <c r="J71" i="13"/>
  <c r="J67" i="13"/>
  <c r="J63" i="13"/>
  <c r="J59" i="13"/>
  <c r="J55" i="13"/>
  <c r="J51" i="13"/>
  <c r="J47" i="13"/>
  <c r="J43" i="13"/>
  <c r="J39" i="13"/>
  <c r="J35" i="13"/>
  <c r="J31" i="13"/>
  <c r="J27" i="13"/>
  <c r="J23" i="13"/>
  <c r="J19" i="13"/>
  <c r="J15" i="13"/>
  <c r="J11" i="13"/>
  <c r="J9" i="13"/>
  <c r="E1822" i="9" s="1"/>
  <c r="F1822" i="9" s="1"/>
  <c r="F1823" i="9" s="1"/>
  <c r="F1825" i="9" s="1"/>
  <c r="J6" i="13"/>
  <c r="J3" i="13"/>
  <c r="F1105" i="9" l="1"/>
  <c r="F1101" i="9"/>
  <c r="F1106" i="9" l="1"/>
  <c r="F1102" i="9"/>
  <c r="F1108" i="9" l="1"/>
  <c r="G3" i="15"/>
  <c r="G4" i="15" s="1"/>
  <c r="F28" i="1" l="1"/>
  <c r="F521" i="1" l="1"/>
  <c r="F522" i="1" s="1"/>
  <c r="F520" i="1"/>
  <c r="F519" i="1"/>
  <c r="F496" i="1"/>
  <c r="F494" i="1"/>
  <c r="B28" i="2" l="1"/>
  <c r="A28" i="2"/>
  <c r="J359" i="13" l="1"/>
  <c r="J363" i="13"/>
  <c r="J367" i="13"/>
  <c r="J371" i="13"/>
  <c r="J375" i="13"/>
  <c r="J379" i="13"/>
  <c r="J383" i="13"/>
  <c r="J387" i="13"/>
  <c r="J391" i="13"/>
  <c r="B9" i="2" l="1"/>
  <c r="B29" i="2" l="1"/>
  <c r="A29" i="2"/>
  <c r="D7" i="15" l="1"/>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6" i="15"/>
  <c r="D127" i="15" l="1"/>
  <c r="F31" i="1" s="1"/>
  <c r="F1092" i="9"/>
  <c r="F1091" i="9"/>
  <c r="F1083" i="9"/>
  <c r="F1074" i="9"/>
  <c r="F1075" i="9" s="1"/>
  <c r="F1070" i="9"/>
  <c r="F1071" i="9" s="1"/>
  <c r="F26" i="1"/>
  <c r="F25" i="1"/>
  <c r="D129" i="15" l="1"/>
  <c r="F29" i="1" s="1"/>
  <c r="F30" i="1" s="1"/>
  <c r="F1077" i="9"/>
  <c r="F1093" i="9"/>
  <c r="F1088" i="9"/>
  <c r="F440" i="1"/>
  <c r="F1095" i="9" l="1"/>
  <c r="F234" i="9" l="1"/>
  <c r="F230" i="9"/>
  <c r="F229" i="9"/>
  <c r="F231" i="9" l="1"/>
  <c r="F238" i="9"/>
  <c r="F240" i="9" l="1"/>
  <c r="K15" i="3"/>
  <c r="H15" i="3"/>
  <c r="H16" i="3"/>
  <c r="H17" i="3"/>
  <c r="H18" i="3"/>
  <c r="H19" i="3"/>
  <c r="H20" i="3"/>
  <c r="H21" i="3"/>
  <c r="H22" i="3"/>
  <c r="H23" i="3"/>
  <c r="H24" i="3"/>
  <c r="H25" i="3"/>
  <c r="H26" i="3"/>
  <c r="H27" i="3"/>
  <c r="H28" i="3"/>
  <c r="H29" i="3"/>
  <c r="H30" i="3"/>
  <c r="H31" i="3"/>
  <c r="H32" i="3"/>
  <c r="B24" i="2"/>
  <c r="A24" i="2"/>
  <c r="B23" i="2"/>
  <c r="B20" i="2"/>
  <c r="A20" i="2"/>
  <c r="K32" i="3" l="1"/>
  <c r="N32" i="3" s="1"/>
  <c r="Q32" i="3" s="1"/>
  <c r="T32" i="3" s="1"/>
  <c r="W32" i="3" s="1"/>
  <c r="Z32" i="3" s="1"/>
  <c r="AC32" i="3" s="1"/>
  <c r="AF32" i="3" s="1"/>
  <c r="AI32" i="3" s="1"/>
  <c r="K31" i="3"/>
  <c r="N31" i="3" s="1"/>
  <c r="Q31" i="3" s="1"/>
  <c r="T31" i="3" s="1"/>
  <c r="W31" i="3" s="1"/>
  <c r="Z31" i="3" s="1"/>
  <c r="AC31" i="3" s="1"/>
  <c r="AF31" i="3" s="1"/>
  <c r="AI31" i="3" s="1"/>
  <c r="K18" i="3"/>
  <c r="N18" i="3" s="1"/>
  <c r="Q18" i="3" s="1"/>
  <c r="T18" i="3" s="1"/>
  <c r="W18" i="3" s="1"/>
  <c r="Z18" i="3" s="1"/>
  <c r="AC18" i="3" s="1"/>
  <c r="AF18" i="3" s="1"/>
  <c r="AI18" i="3" s="1"/>
  <c r="D4" i="14"/>
  <c r="F4" i="14" s="1"/>
  <c r="H4" i="14" s="1"/>
  <c r="M4" i="14"/>
  <c r="P4" i="14"/>
  <c r="Q4" i="14"/>
  <c r="AA4" i="14"/>
  <c r="AC4" i="14"/>
  <c r="AD4" i="14"/>
  <c r="D5" i="14"/>
  <c r="F5" i="14" s="1"/>
  <c r="H5" i="14" s="1"/>
  <c r="I5" i="14" s="1"/>
  <c r="M5" i="14"/>
  <c r="P5" i="14"/>
  <c r="AA5" i="14"/>
  <c r="AC5" i="14"/>
  <c r="AD5" i="14"/>
  <c r="D6" i="14"/>
  <c r="F6" i="14" s="1"/>
  <c r="H6" i="14" s="1"/>
  <c r="M6" i="14"/>
  <c r="P6" i="14"/>
  <c r="AA6" i="14"/>
  <c r="AC6" i="14"/>
  <c r="AD6" i="14"/>
  <c r="D7" i="14"/>
  <c r="F7" i="14" s="1"/>
  <c r="H7" i="14" s="1"/>
  <c r="M7" i="14"/>
  <c r="Q7" i="14" s="1"/>
  <c r="U7" i="14" s="1"/>
  <c r="V7" i="14" s="1"/>
  <c r="P7" i="14"/>
  <c r="AA7" i="14"/>
  <c r="AC7" i="14"/>
  <c r="AD7" i="14"/>
  <c r="D8" i="14"/>
  <c r="F8" i="14" s="1"/>
  <c r="H8" i="14" s="1"/>
  <c r="I8" i="14" s="1"/>
  <c r="M8" i="14"/>
  <c r="P8" i="14"/>
  <c r="AA8" i="14"/>
  <c r="AC8" i="14"/>
  <c r="AD8" i="14"/>
  <c r="D9" i="14"/>
  <c r="F9" i="14" s="1"/>
  <c r="H9" i="14" s="1"/>
  <c r="M9" i="14"/>
  <c r="P9" i="14"/>
  <c r="Q9" i="14"/>
  <c r="S9" i="14" s="1"/>
  <c r="AA9" i="14"/>
  <c r="AC9" i="14"/>
  <c r="AD9" i="14"/>
  <c r="D10" i="14"/>
  <c r="F10" i="14" s="1"/>
  <c r="H10" i="14" s="1"/>
  <c r="M10" i="14"/>
  <c r="P10" i="14"/>
  <c r="AA10" i="14"/>
  <c r="AC10" i="14"/>
  <c r="AD10" i="14"/>
  <c r="D11" i="14"/>
  <c r="F11" i="14" s="1"/>
  <c r="H11" i="14" s="1"/>
  <c r="I11" i="14" s="1"/>
  <c r="M11" i="14"/>
  <c r="P11" i="14"/>
  <c r="AA11" i="14"/>
  <c r="AC11" i="14"/>
  <c r="AD11" i="14"/>
  <c r="D12" i="14"/>
  <c r="F12" i="14" s="1"/>
  <c r="H12" i="14" s="1"/>
  <c r="I12" i="14" s="1"/>
  <c r="M12" i="14"/>
  <c r="Q12" i="14" s="1"/>
  <c r="U12" i="14" s="1"/>
  <c r="V12" i="14" s="1"/>
  <c r="P12" i="14"/>
  <c r="AA12" i="14"/>
  <c r="AC12" i="14"/>
  <c r="AD12" i="14"/>
  <c r="D13" i="14"/>
  <c r="F13" i="14" s="1"/>
  <c r="H13" i="14" s="1"/>
  <c r="I13" i="14" s="1"/>
  <c r="M13" i="14"/>
  <c r="P13" i="14"/>
  <c r="AA13" i="14"/>
  <c r="AC13" i="14"/>
  <c r="AD13" i="14"/>
  <c r="D14" i="14"/>
  <c r="F14" i="14" s="1"/>
  <c r="H14" i="14" s="1"/>
  <c r="I14" i="14" s="1"/>
  <c r="M14" i="14"/>
  <c r="P14" i="14"/>
  <c r="AA14" i="14"/>
  <c r="AC14" i="14"/>
  <c r="AD14" i="14"/>
  <c r="D15" i="14"/>
  <c r="F15" i="14" s="1"/>
  <c r="H15" i="14" s="1"/>
  <c r="M15" i="14"/>
  <c r="P15" i="14"/>
  <c r="AA15" i="14"/>
  <c r="AC15" i="14"/>
  <c r="AD15" i="14"/>
  <c r="D16" i="14"/>
  <c r="F16" i="14" s="1"/>
  <c r="H16" i="14" s="1"/>
  <c r="D17" i="14"/>
  <c r="F17" i="14" s="1"/>
  <c r="H17" i="14" s="1"/>
  <c r="M17" i="14"/>
  <c r="P17" i="14"/>
  <c r="AA17" i="14"/>
  <c r="AC17" i="14"/>
  <c r="AD17" i="14"/>
  <c r="D18" i="14"/>
  <c r="F18" i="14" s="1"/>
  <c r="H18" i="14" s="1"/>
  <c r="AA22" i="14"/>
  <c r="AB22" i="14"/>
  <c r="AC22" i="14"/>
  <c r="AD22" i="14"/>
  <c r="Q10" i="14" l="1"/>
  <c r="Q5" i="14"/>
  <c r="S5" i="14" s="1"/>
  <c r="Q13" i="14"/>
  <c r="S13" i="14" s="1"/>
  <c r="I17" i="14"/>
  <c r="Q14" i="14"/>
  <c r="Q11" i="14"/>
  <c r="U11" i="14" s="1"/>
  <c r="V11" i="14" s="1"/>
  <c r="Q8" i="14"/>
  <c r="U8" i="14" s="1"/>
  <c r="V8" i="14" s="1"/>
  <c r="Q6" i="14"/>
  <c r="U6" i="14" s="1"/>
  <c r="V6" i="14" s="1"/>
  <c r="S12" i="14"/>
  <c r="U4" i="14"/>
  <c r="V4" i="14" s="1"/>
  <c r="I9" i="14"/>
  <c r="F22" i="14"/>
  <c r="Q17" i="14"/>
  <c r="U17" i="14" s="1"/>
  <c r="V17" i="14" s="1"/>
  <c r="S4" i="14"/>
  <c r="I6" i="14"/>
  <c r="D22" i="14"/>
  <c r="I15" i="14"/>
  <c r="G22" i="14"/>
  <c r="I10" i="14"/>
  <c r="I7" i="14"/>
  <c r="E22" i="14"/>
  <c r="I4" i="14"/>
  <c r="B22" i="14"/>
  <c r="U10" i="14"/>
  <c r="V10" i="14" s="1"/>
  <c r="S7" i="14"/>
  <c r="Q15" i="14"/>
  <c r="U15" i="14" s="1"/>
  <c r="V15" i="14" s="1"/>
  <c r="S14" i="14"/>
  <c r="U13" i="14"/>
  <c r="V13" i="14" s="1"/>
  <c r="S10" i="14"/>
  <c r="U9" i="14"/>
  <c r="V9" i="14" s="1"/>
  <c r="U5" i="14"/>
  <c r="V5" i="14" s="1"/>
  <c r="U14" i="14"/>
  <c r="V14" i="14" s="1"/>
  <c r="C22" i="14"/>
  <c r="S6" i="14" l="1"/>
  <c r="S11" i="14"/>
  <c r="S8" i="14"/>
  <c r="S17" i="14"/>
  <c r="S15" i="14"/>
  <c r="H22" i="14"/>
  <c r="I22" i="14" s="1"/>
  <c r="F806" i="9" l="1"/>
  <c r="F807" i="9" s="1"/>
  <c r="B27" i="2" l="1"/>
  <c r="B30" i="3" s="1"/>
  <c r="A27" i="2"/>
  <c r="A30" i="3" s="1"/>
  <c r="E27" i="2"/>
  <c r="D27" i="2"/>
  <c r="C27" i="2"/>
  <c r="B26" i="2"/>
  <c r="B29" i="3" s="1"/>
  <c r="A26" i="2"/>
  <c r="A29" i="3" s="1"/>
  <c r="E26" i="2"/>
  <c r="D26" i="2"/>
  <c r="C26" i="2"/>
  <c r="B25" i="2"/>
  <c r="B28" i="3" s="1"/>
  <c r="A25" i="2"/>
  <c r="A28" i="3" s="1"/>
  <c r="A23" i="2"/>
  <c r="I406" i="13" l="1"/>
  <c r="J405" i="13" s="1"/>
  <c r="F1019" i="9"/>
  <c r="F1015" i="9"/>
  <c r="F1014" i="9"/>
  <c r="F998" i="9"/>
  <c r="F994" i="9"/>
  <c r="F995" i="9" s="1"/>
  <c r="F988" i="9"/>
  <c r="F987" i="9"/>
  <c r="F978" i="9"/>
  <c r="F977" i="9"/>
  <c r="F976" i="9"/>
  <c r="F975" i="9"/>
  <c r="F971" i="9"/>
  <c r="F970" i="9"/>
  <c r="F961" i="9"/>
  <c r="F960" i="9"/>
  <c r="F959" i="9"/>
  <c r="F955" i="9"/>
  <c r="F954" i="9"/>
  <c r="F945" i="9"/>
  <c r="F944" i="9"/>
  <c r="F943" i="9"/>
  <c r="F939" i="9"/>
  <c r="F938" i="9"/>
  <c r="F956" i="9" l="1"/>
  <c r="F1016" i="9"/>
  <c r="F946" i="9"/>
  <c r="F940" i="9"/>
  <c r="F962" i="9"/>
  <c r="F991" i="9"/>
  <c r="F979" i="9"/>
  <c r="F1025" i="9"/>
  <c r="F1006" i="9"/>
  <c r="F972" i="9"/>
  <c r="F948" i="9" l="1"/>
  <c r="F964" i="9"/>
  <c r="F1008" i="9"/>
  <c r="F1027" i="9"/>
  <c r="F981" i="9"/>
  <c r="F526" i="1" l="1"/>
  <c r="F525" i="1"/>
  <c r="F524" i="1"/>
  <c r="F518" i="1"/>
  <c r="F512" i="1"/>
  <c r="F503" i="1"/>
  <c r="F495" i="1"/>
  <c r="F465" i="1"/>
  <c r="F464" i="1"/>
  <c r="F441" i="1"/>
  <c r="F439" i="1"/>
  <c r="F438" i="1"/>
  <c r="D13" i="1" l="1"/>
  <c r="F882" i="9" l="1"/>
  <c r="F881" i="9"/>
  <c r="F883" i="9" l="1"/>
  <c r="F920" i="9"/>
  <c r="F916" i="9"/>
  <c r="F917" i="9" s="1"/>
  <c r="F908" i="9"/>
  <c r="F913" i="9" l="1"/>
  <c r="F929" i="9"/>
  <c r="F931" i="9" l="1"/>
  <c r="F886" i="9" l="1"/>
  <c r="F901" i="9" s="1"/>
  <c r="G4" i="10" l="1"/>
  <c r="E2" i="10"/>
  <c r="E3" i="10"/>
  <c r="G2" i="10"/>
  <c r="G3" i="10"/>
  <c r="F4" i="4"/>
  <c r="G3" i="4"/>
  <c r="D3" i="4"/>
  <c r="G2" i="4"/>
  <c r="D2" i="4"/>
  <c r="I4" i="3"/>
  <c r="I3" i="3"/>
  <c r="J5" i="3"/>
  <c r="M4" i="3"/>
  <c r="M3" i="3"/>
  <c r="C7" i="2"/>
  <c r="H4" i="2"/>
  <c r="C6" i="2"/>
  <c r="C6" i="10" s="1"/>
  <c r="A6" i="2"/>
  <c r="A6" i="4" s="1"/>
  <c r="B5" i="2"/>
  <c r="B5" i="4" s="1"/>
  <c r="A5" i="2"/>
  <c r="A5" i="4" s="1"/>
  <c r="B4" i="2"/>
  <c r="B4" i="10" s="1"/>
  <c r="A4" i="2"/>
  <c r="A5" i="3" s="1"/>
  <c r="A3" i="2"/>
  <c r="A3" i="10" s="1"/>
  <c r="B3" i="2"/>
  <c r="B3" i="4" s="1"/>
  <c r="D23" i="2"/>
  <c r="D21" i="2"/>
  <c r="D22" i="2"/>
  <c r="D28" i="2"/>
  <c r="H4" i="10" l="1"/>
  <c r="AI5" i="3"/>
  <c r="T5" i="3"/>
  <c r="AC5" i="3"/>
  <c r="C7" i="4"/>
  <c r="A8" i="3"/>
  <c r="F902" i="9"/>
  <c r="A5" i="10"/>
  <c r="C7" i="3"/>
  <c r="G4" i="4"/>
  <c r="C6" i="4"/>
  <c r="B5" i="3"/>
  <c r="K5" i="3"/>
  <c r="B3" i="10"/>
  <c r="C7" i="10"/>
  <c r="A4" i="3"/>
  <c r="A6" i="3"/>
  <c r="A3" i="4"/>
  <c r="A4" i="4"/>
  <c r="B5" i="10"/>
  <c r="B4" i="3"/>
  <c r="B6" i="3"/>
  <c r="B4" i="4"/>
  <c r="A4" i="10"/>
  <c r="A6" i="10"/>
  <c r="A7" i="3"/>
  <c r="B12" i="2"/>
  <c r="B15" i="3" s="1"/>
  <c r="A12" i="2"/>
  <c r="A15" i="3" s="1"/>
  <c r="B11" i="2"/>
  <c r="B14" i="3" s="1"/>
  <c r="A11" i="2"/>
  <c r="A14" i="3" s="1"/>
  <c r="D210" i="1" l="1"/>
  <c r="F811" i="9" l="1"/>
  <c r="F810" i="9" l="1"/>
  <c r="F802" i="9"/>
  <c r="F801" i="9"/>
  <c r="F800" i="9"/>
  <c r="F799" i="9"/>
  <c r="F874" i="9" l="1"/>
  <c r="F803" i="9"/>
  <c r="F875" i="9" l="1"/>
  <c r="F790" i="9" l="1"/>
  <c r="F789" i="9"/>
  <c r="F784" i="9"/>
  <c r="F783" i="9"/>
  <c r="F782" i="9"/>
  <c r="F791" i="9" l="1"/>
  <c r="F785" i="9"/>
  <c r="F773" i="9"/>
  <c r="F772" i="9"/>
  <c r="F771" i="9"/>
  <c r="F767" i="9"/>
  <c r="F766" i="9"/>
  <c r="F793" i="9" l="1"/>
  <c r="F774" i="9"/>
  <c r="F768" i="9"/>
  <c r="F754" i="9"/>
  <c r="F758" i="9" s="1"/>
  <c r="F750" i="9"/>
  <c r="F749" i="9"/>
  <c r="F740" i="9"/>
  <c r="F741" i="9" s="1"/>
  <c r="F736" i="9"/>
  <c r="F735" i="9"/>
  <c r="F737" i="9" l="1"/>
  <c r="F743" i="9" s="1"/>
  <c r="F776" i="9"/>
  <c r="F751" i="9"/>
  <c r="F760" i="9" l="1"/>
  <c r="D132" i="1" l="1"/>
  <c r="F719" i="9"/>
  <c r="F715" i="9"/>
  <c r="F714" i="9"/>
  <c r="F716" i="9" l="1"/>
  <c r="F727" i="9"/>
  <c r="F729" i="9" l="1"/>
  <c r="D116" i="1"/>
  <c r="F1034" i="9"/>
  <c r="F1042" i="9"/>
  <c r="F1033" i="9"/>
  <c r="F1047" i="9" l="1"/>
  <c r="F1039" i="9"/>
  <c r="D146" i="1"/>
  <c r="F439" i="9"/>
  <c r="F438" i="9"/>
  <c r="F1049" i="9" l="1"/>
  <c r="D93" i="1" l="1"/>
  <c r="F704" i="9" l="1"/>
  <c r="F705" i="9"/>
  <c r="F698" i="9"/>
  <c r="F699" i="9"/>
  <c r="F703" i="9"/>
  <c r="F697" i="9"/>
  <c r="F706" i="9" l="1"/>
  <c r="F700" i="9"/>
  <c r="D133" i="1"/>
  <c r="F688" i="9"/>
  <c r="F684" i="9"/>
  <c r="F683" i="9"/>
  <c r="D134" i="1"/>
  <c r="F685" i="9" l="1"/>
  <c r="F708" i="9"/>
  <c r="F689" i="9"/>
  <c r="F691" i="9" s="1"/>
  <c r="F648" i="9" l="1"/>
  <c r="F649" i="9" s="1"/>
  <c r="F662" i="9" s="1"/>
  <c r="F397" i="9" l="1"/>
  <c r="D152" i="1" l="1"/>
  <c r="D153" i="1"/>
  <c r="F15" i="9"/>
  <c r="F14" i="9"/>
  <c r="F9" i="9"/>
  <c r="F268" i="9" l="1"/>
  <c r="F213" i="9"/>
  <c r="F209" i="9"/>
  <c r="F208" i="9"/>
  <c r="F207" i="9"/>
  <c r="F206" i="9"/>
  <c r="F221" i="9" l="1"/>
  <c r="F210" i="9"/>
  <c r="F223" i="9" l="1"/>
  <c r="F142" i="9" l="1"/>
  <c r="F140" i="9"/>
  <c r="F141" i="9"/>
  <c r="F136" i="9"/>
  <c r="F112" i="9"/>
  <c r="F118" i="9"/>
  <c r="F113" i="9"/>
  <c r="F103" i="9"/>
  <c r="F90" i="9" l="1"/>
  <c r="F345" i="9" l="1"/>
  <c r="F178" i="9"/>
  <c r="F179" i="9" s="1"/>
  <c r="F174" i="9"/>
  <c r="F175" i="9" s="1"/>
  <c r="A144" i="1"/>
  <c r="F181" i="9" l="1"/>
  <c r="F113" i="1" l="1"/>
  <c r="F607" i="9" l="1"/>
  <c r="F608" i="9" s="1"/>
  <c r="F610" i="9" s="1"/>
  <c r="F251" i="9" l="1"/>
  <c r="F123" i="9"/>
  <c r="F124" i="9"/>
  <c r="F125" i="9"/>
  <c r="F126" i="9"/>
  <c r="F122" i="9"/>
  <c r="F381" i="9"/>
  <c r="F380" i="9"/>
  <c r="F376" i="9"/>
  <c r="F375" i="9"/>
  <c r="F396" i="9"/>
  <c r="F395" i="9"/>
  <c r="F391" i="9"/>
  <c r="F390" i="9"/>
  <c r="F412" i="9"/>
  <c r="F413" i="9"/>
  <c r="F411" i="9"/>
  <c r="F407" i="9"/>
  <c r="F406" i="9"/>
  <c r="F428" i="9"/>
  <c r="F429" i="9"/>
  <c r="F427" i="9"/>
  <c r="F423" i="9"/>
  <c r="F422" i="9"/>
  <c r="F455" i="9"/>
  <c r="F503" i="9"/>
  <c r="F98" i="1"/>
  <c r="F99" i="1" s="1"/>
  <c r="F92" i="1"/>
  <c r="F127" i="9" l="1"/>
  <c r="F382" i="9"/>
  <c r="F377" i="9"/>
  <c r="F398" i="9"/>
  <c r="F169" i="1"/>
  <c r="F170" i="1" s="1"/>
  <c r="F259" i="9"/>
  <c r="F392" i="9"/>
  <c r="F414" i="9"/>
  <c r="F408" i="9"/>
  <c r="F430" i="9"/>
  <c r="F424" i="9"/>
  <c r="F384" i="9" l="1"/>
  <c r="F400" i="9"/>
  <c r="F416" i="9"/>
  <c r="F432" i="9"/>
  <c r="F359" i="9" l="1"/>
  <c r="F355" i="9"/>
  <c r="F354" i="9"/>
  <c r="F341" i="9"/>
  <c r="F340" i="9"/>
  <c r="F328" i="9"/>
  <c r="F324" i="9"/>
  <c r="F323" i="9"/>
  <c r="F307" i="9"/>
  <c r="F303" i="9"/>
  <c r="F282" i="9"/>
  <c r="F267" i="9"/>
  <c r="F269" i="9" s="1"/>
  <c r="F281" i="9"/>
  <c r="F302" i="9"/>
  <c r="F304" i="9" s="1"/>
  <c r="F286" i="9"/>
  <c r="F272" i="9"/>
  <c r="F247" i="9"/>
  <c r="F246" i="9"/>
  <c r="F248" i="9" s="1"/>
  <c r="F155" i="9"/>
  <c r="F151" i="9"/>
  <c r="F152" i="9" s="1"/>
  <c r="F356" i="9" l="1"/>
  <c r="F325" i="9"/>
  <c r="F283" i="9"/>
  <c r="F342" i="9"/>
  <c r="F332" i="9"/>
  <c r="F273" i="9"/>
  <c r="F275" i="9" s="1"/>
  <c r="F346" i="9"/>
  <c r="F367" i="9"/>
  <c r="F315" i="9"/>
  <c r="F294" i="9"/>
  <c r="F261" i="9"/>
  <c r="F166" i="9"/>
  <c r="F168" i="9" s="1"/>
  <c r="F334" i="9" l="1"/>
  <c r="F348" i="9"/>
  <c r="F296" i="9"/>
  <c r="F369" i="9"/>
  <c r="F317" i="9"/>
  <c r="F143" i="9" l="1"/>
  <c r="F135" i="9"/>
  <c r="F117" i="9"/>
  <c r="F119" i="9" s="1"/>
  <c r="F99" i="9"/>
  <c r="F86" i="9"/>
  <c r="F85" i="9"/>
  <c r="F76" i="9"/>
  <c r="F65" i="9"/>
  <c r="F61" i="9"/>
  <c r="F62" i="9" s="1"/>
  <c r="F54" i="9"/>
  <c r="F55" i="9"/>
  <c r="F56" i="9"/>
  <c r="F57" i="9"/>
  <c r="F53" i="9"/>
  <c r="F30" i="9"/>
  <c r="F29" i="9"/>
  <c r="F25" i="9"/>
  <c r="F24" i="9"/>
  <c r="F13" i="9"/>
  <c r="F16" i="9" s="1"/>
  <c r="F8" i="9"/>
  <c r="F26" i="9" l="1"/>
  <c r="F137" i="9"/>
  <c r="F145" i="9" s="1"/>
  <c r="F114" i="9"/>
  <c r="F129" i="9" s="1"/>
  <c r="F104" i="9"/>
  <c r="F100" i="9"/>
  <c r="F87" i="9"/>
  <c r="F77" i="9"/>
  <c r="F58" i="9"/>
  <c r="F10" i="9"/>
  <c r="F31" i="9"/>
  <c r="F106" i="9" l="1"/>
  <c r="F18" i="9"/>
  <c r="F79" i="9"/>
  <c r="F33" i="9"/>
  <c r="D95" i="1" l="1"/>
  <c r="F172" i="1"/>
  <c r="E28" i="2" l="1"/>
  <c r="C28" i="2"/>
  <c r="B31" i="3"/>
  <c r="E22" i="2"/>
  <c r="C22" i="2"/>
  <c r="B22" i="2"/>
  <c r="B25" i="3" s="1"/>
  <c r="E21" i="2"/>
  <c r="C21" i="2"/>
  <c r="B21" i="2"/>
  <c r="B24" i="3" s="1"/>
  <c r="E23" i="2"/>
  <c r="C23" i="2"/>
  <c r="A31" i="3"/>
  <c r="A22" i="2"/>
  <c r="A25" i="3" s="1"/>
  <c r="A21" i="2"/>
  <c r="A24" i="3" s="1"/>
  <c r="F446" i="9"/>
  <c r="F445" i="9"/>
  <c r="F441" i="9"/>
  <c r="F440" i="9"/>
  <c r="F135" i="1"/>
  <c r="F504" i="9"/>
  <c r="F499" i="9"/>
  <c r="F498" i="9"/>
  <c r="F115" i="1"/>
  <c r="F461" i="9"/>
  <c r="F460" i="9"/>
  <c r="F456" i="9"/>
  <c r="F457" i="9" s="1"/>
  <c r="F112" i="1"/>
  <c r="F187" i="9"/>
  <c r="F193" i="9"/>
  <c r="D114" i="12"/>
  <c r="V114" i="12" s="1"/>
  <c r="D115" i="12"/>
  <c r="V115" i="12" s="1"/>
  <c r="D116" i="12"/>
  <c r="V116" i="12" s="1"/>
  <c r="D117" i="12"/>
  <c r="V117" i="12" s="1"/>
  <c r="D118" i="12"/>
  <c r="V118" i="12" s="1"/>
  <c r="D119" i="12"/>
  <c r="V119" i="12" s="1"/>
  <c r="D120" i="12"/>
  <c r="V120" i="12" s="1"/>
  <c r="D121" i="12"/>
  <c r="V121" i="12" s="1"/>
  <c r="D122" i="12"/>
  <c r="V122" i="12" s="1"/>
  <c r="D123" i="12"/>
  <c r="V123" i="12" s="1"/>
  <c r="D124" i="12"/>
  <c r="V124" i="12" s="1"/>
  <c r="D125" i="12"/>
  <c r="V125" i="12" s="1"/>
  <c r="D126" i="12"/>
  <c r="V126" i="12" s="1"/>
  <c r="D127" i="12"/>
  <c r="V127" i="12" s="1"/>
  <c r="D128" i="12"/>
  <c r="V128" i="12" s="1"/>
  <c r="D129" i="12"/>
  <c r="V129" i="12" s="1"/>
  <c r="D130" i="12"/>
  <c r="V130" i="12" s="1"/>
  <c r="D131" i="12"/>
  <c r="V131" i="12" s="1"/>
  <c r="D132" i="12"/>
  <c r="V132" i="12" s="1"/>
  <c r="D113" i="12"/>
  <c r="V113" i="12" s="1"/>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V110" i="12" s="1"/>
  <c r="D3" i="12"/>
  <c r="F442" i="9" l="1"/>
  <c r="V134" i="12"/>
  <c r="F500" i="9"/>
  <c r="F190" i="9"/>
  <c r="F462" i="9"/>
  <c r="F447" i="9"/>
  <c r="F104" i="1"/>
  <c r="F163" i="1" s="1"/>
  <c r="F164" i="1" s="1"/>
  <c r="F105" i="1"/>
  <c r="F505" i="9"/>
  <c r="F198" i="9"/>
  <c r="G22" i="4"/>
  <c r="C195" i="12"/>
  <c r="AA193" i="12"/>
  <c r="S191" i="12"/>
  <c r="T191" i="12" s="1"/>
  <c r="L191" i="12"/>
  <c r="D191" i="12"/>
  <c r="AS142" i="12"/>
  <c r="AS141" i="12"/>
  <c r="AS140" i="12"/>
  <c r="AS139" i="12"/>
  <c r="AS138" i="12"/>
  <c r="AS137" i="12"/>
  <c r="AS136" i="12"/>
  <c r="AS135" i="12"/>
  <c r="AS134" i="12"/>
  <c r="AS133" i="12"/>
  <c r="AS132" i="12"/>
  <c r="AS131" i="12"/>
  <c r="AS130" i="12"/>
  <c r="AS129" i="12"/>
  <c r="AS128" i="12"/>
  <c r="AS127" i="12"/>
  <c r="AS126" i="12"/>
  <c r="AS124" i="12"/>
  <c r="AS123" i="12"/>
  <c r="AS122" i="12"/>
  <c r="AS121" i="12"/>
  <c r="AS120" i="12"/>
  <c r="AS119" i="12"/>
  <c r="AS118" i="12"/>
  <c r="AS117" i="12"/>
  <c r="AS116" i="12"/>
  <c r="AS115" i="12"/>
  <c r="AS114" i="12"/>
  <c r="AS113"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3" i="12"/>
  <c r="V32" i="12"/>
  <c r="V31" i="12"/>
  <c r="V30" i="12"/>
  <c r="V29" i="12"/>
  <c r="V28" i="12"/>
  <c r="V27" i="12"/>
  <c r="V26" i="12"/>
  <c r="V25" i="12"/>
  <c r="V24" i="12"/>
  <c r="V23" i="12"/>
  <c r="V22" i="12"/>
  <c r="V21" i="12"/>
  <c r="S20" i="12"/>
  <c r="V20" i="12"/>
  <c r="S19" i="12"/>
  <c r="V19" i="12"/>
  <c r="V18" i="12"/>
  <c r="S18" i="12"/>
  <c r="L18" i="12"/>
  <c r="AB18" i="12" s="1"/>
  <c r="S17" i="12"/>
  <c r="L17" i="12"/>
  <c r="AB17" i="12" s="1"/>
  <c r="V17" i="12"/>
  <c r="V16" i="12"/>
  <c r="S16" i="12"/>
  <c r="L16" i="12"/>
  <c r="AB16" i="12" s="1"/>
  <c r="S15" i="12"/>
  <c r="L15" i="12"/>
  <c r="AB15" i="12" s="1"/>
  <c r="V15" i="12"/>
  <c r="V14" i="12"/>
  <c r="S14" i="12"/>
  <c r="L14" i="12"/>
  <c r="AB14" i="12" s="1"/>
  <c r="AS13" i="12"/>
  <c r="AH13" i="12"/>
  <c r="AJ13" i="12" s="1"/>
  <c r="AK13" i="12" s="1"/>
  <c r="S13" i="12"/>
  <c r="L13" i="12"/>
  <c r="AB13" i="12" s="1"/>
  <c r="AX12" i="12"/>
  <c r="AS12" i="12"/>
  <c r="AN12" i="12"/>
  <c r="AM12" i="12"/>
  <c r="AH12" i="12"/>
  <c r="AJ12" i="12" s="1"/>
  <c r="AK12" i="12" s="1"/>
  <c r="S12" i="12"/>
  <c r="L12" i="12"/>
  <c r="AB12" i="12" s="1"/>
  <c r="V12" i="12"/>
  <c r="AX11" i="12"/>
  <c r="AS11" i="12"/>
  <c r="AH11" i="12"/>
  <c r="AJ11" i="12" s="1"/>
  <c r="AK11" i="12" s="1"/>
  <c r="S11" i="12"/>
  <c r="T11" i="12" s="1"/>
  <c r="AN11" i="12" s="1"/>
  <c r="L11" i="12"/>
  <c r="AA11" i="12" s="1"/>
  <c r="AX10" i="12"/>
  <c r="AS10" i="12"/>
  <c r="AH10" i="12"/>
  <c r="AJ10" i="12" s="1"/>
  <c r="AK10" i="12" s="1"/>
  <c r="S10" i="12"/>
  <c r="T10" i="12" s="1"/>
  <c r="AC10" i="12" s="1"/>
  <c r="L10" i="12"/>
  <c r="AB10" i="12" s="1"/>
  <c r="AX9" i="12"/>
  <c r="AS9" i="12"/>
  <c r="AH9" i="12"/>
  <c r="AJ9" i="12" s="1"/>
  <c r="AK9" i="12" s="1"/>
  <c r="S9" i="12"/>
  <c r="L9" i="12"/>
  <c r="M9" i="12" s="1"/>
  <c r="AC9" i="12"/>
  <c r="AS8" i="12"/>
  <c r="AH8" i="12"/>
  <c r="AJ8" i="12" s="1"/>
  <c r="AK8" i="12" s="1"/>
  <c r="S8" i="12"/>
  <c r="L8" i="12"/>
  <c r="AB8" i="12" s="1"/>
  <c r="AC8" i="12"/>
  <c r="AS7" i="12"/>
  <c r="AH7" i="12"/>
  <c r="AJ7" i="12" s="1"/>
  <c r="AK7" i="12" s="1"/>
  <c r="S7" i="12"/>
  <c r="L7" i="12"/>
  <c r="AC7" i="12"/>
  <c r="AS6" i="12"/>
  <c r="AN6" i="12"/>
  <c r="AM6" i="12"/>
  <c r="AH6" i="12"/>
  <c r="AJ6" i="12" s="1"/>
  <c r="AK6" i="12" s="1"/>
  <c r="AC6" i="12"/>
  <c r="V6" i="12"/>
  <c r="S6" i="12"/>
  <c r="AB6" i="12" s="1"/>
  <c r="AS5" i="12"/>
  <c r="AN5" i="12"/>
  <c r="AM5" i="12"/>
  <c r="AH5" i="12"/>
  <c r="AJ5" i="12" s="1"/>
  <c r="AK5" i="12" s="1"/>
  <c r="V5" i="12"/>
  <c r="X5" i="12" s="1"/>
  <c r="S5" i="12"/>
  <c r="Z5" i="12"/>
  <c r="AS4" i="12"/>
  <c r="AH4" i="12"/>
  <c r="AJ4" i="12" s="1"/>
  <c r="AK4" i="12" s="1"/>
  <c r="S4" i="12"/>
  <c r="AB4" i="12" s="1"/>
  <c r="BF3" i="12"/>
  <c r="BA3" i="12"/>
  <c r="BB3" i="12" s="1"/>
  <c r="AS3" i="12"/>
  <c r="AH3" i="12"/>
  <c r="AJ3" i="12" s="1"/>
  <c r="AK3" i="12" s="1"/>
  <c r="AC3" i="12"/>
  <c r="Z3" i="12"/>
  <c r="S3" i="12"/>
  <c r="C197" i="12"/>
  <c r="D197" i="12" s="1"/>
  <c r="F200" i="9" l="1"/>
  <c r="AX13" i="12"/>
  <c r="AX3" i="12" s="1"/>
  <c r="AY3" i="12" s="1"/>
  <c r="AA12" i="12"/>
  <c r="AB9" i="12"/>
  <c r="F449" i="9"/>
  <c r="F464" i="9"/>
  <c r="T4" i="12"/>
  <c r="AN4" i="12" s="1"/>
  <c r="V11" i="12"/>
  <c r="Y11" i="12" s="1"/>
  <c r="F507" i="9"/>
  <c r="AS143" i="12"/>
  <c r="M8" i="12"/>
  <c r="AM8" i="12" s="1"/>
  <c r="AM11" i="12"/>
  <c r="Y5" i="12"/>
  <c r="T5" i="12"/>
  <c r="AB5" i="12"/>
  <c r="Y6" i="12"/>
  <c r="X6" i="12"/>
  <c r="AB7" i="12"/>
  <c r="M7" i="12"/>
  <c r="V7" i="12" s="1"/>
  <c r="AN9" i="12"/>
  <c r="AM9" i="12"/>
  <c r="AA3" i="12"/>
  <c r="T3" i="12"/>
  <c r="AB3" i="12"/>
  <c r="Z4" i="12"/>
  <c r="AC4" i="12"/>
  <c r="Y12" i="12"/>
  <c r="X12" i="12"/>
  <c r="AC5" i="12"/>
  <c r="M10" i="12"/>
  <c r="AB11" i="12"/>
  <c r="AC11" i="12" s="1"/>
  <c r="V9" i="12"/>
  <c r="AA10" i="12"/>
  <c r="M13" i="12"/>
  <c r="V13" i="12" s="1"/>
  <c r="H22" i="10"/>
  <c r="H17" i="10"/>
  <c r="H10" i="10"/>
  <c r="V4" i="12" l="1"/>
  <c r="X11" i="12"/>
  <c r="AN8" i="12"/>
  <c r="V8" i="12"/>
  <c r="X8" i="12" s="1"/>
  <c r="AB192" i="12"/>
  <c r="H25" i="10"/>
  <c r="J5" i="1" s="1"/>
  <c r="AM4" i="12"/>
  <c r="AN13" i="12"/>
  <c r="AM13" i="12"/>
  <c r="AN3" i="12"/>
  <c r="V3" i="12"/>
  <c r="AM3" i="12"/>
  <c r="V10" i="12"/>
  <c r="AN10" i="12"/>
  <c r="AM10" i="12"/>
  <c r="AC13" i="12"/>
  <c r="AC192" i="12" s="1"/>
  <c r="AA192" i="12"/>
  <c r="AA194" i="12" s="1"/>
  <c r="Z192" i="12"/>
  <c r="X9" i="12"/>
  <c r="Y9" i="12"/>
  <c r="Y4" i="12"/>
  <c r="X4" i="12"/>
  <c r="AN7" i="12"/>
  <c r="AM7" i="12"/>
  <c r="Y13" i="12"/>
  <c r="X13" i="12"/>
  <c r="Y7" i="12"/>
  <c r="X7" i="12"/>
  <c r="Y8" i="12" l="1"/>
  <c r="G357" i="1"/>
  <c r="G356" i="1"/>
  <c r="G332" i="1"/>
  <c r="G333" i="1"/>
  <c r="I333" i="1" s="1"/>
  <c r="G300" i="1"/>
  <c r="G12" i="1"/>
  <c r="I12" i="1" s="1"/>
  <c r="G449" i="1"/>
  <c r="I449" i="1" s="1"/>
  <c r="G450" i="1"/>
  <c r="I450" i="1" s="1"/>
  <c r="G447" i="1"/>
  <c r="I447" i="1" s="1"/>
  <c r="G451" i="1"/>
  <c r="I451" i="1" s="1"/>
  <c r="G448" i="1"/>
  <c r="I448" i="1" s="1"/>
  <c r="G446" i="1"/>
  <c r="I446" i="1" s="1"/>
  <c r="G372" i="1"/>
  <c r="I372" i="1" s="1"/>
  <c r="G368" i="1"/>
  <c r="I368" i="1" s="1"/>
  <c r="G364" i="1"/>
  <c r="I364" i="1" s="1"/>
  <c r="G360" i="1"/>
  <c r="I360" i="1" s="1"/>
  <c r="G340" i="1"/>
  <c r="I340" i="1" s="1"/>
  <c r="G336" i="1"/>
  <c r="I336" i="1" s="1"/>
  <c r="G302" i="1"/>
  <c r="I302" i="1" s="1"/>
  <c r="G373" i="1"/>
  <c r="I373" i="1" s="1"/>
  <c r="G369" i="1"/>
  <c r="I369" i="1" s="1"/>
  <c r="G365" i="1"/>
  <c r="I365" i="1" s="1"/>
  <c r="G361" i="1"/>
  <c r="I361" i="1" s="1"/>
  <c r="G371" i="1"/>
  <c r="I371" i="1" s="1"/>
  <c r="G363" i="1"/>
  <c r="I363" i="1" s="1"/>
  <c r="G343" i="1"/>
  <c r="I343" i="1" s="1"/>
  <c r="G341" i="1"/>
  <c r="I341" i="1" s="1"/>
  <c r="G359" i="1"/>
  <c r="I359" i="1" s="1"/>
  <c r="G304" i="1"/>
  <c r="I304" i="1" s="1"/>
  <c r="G370" i="1"/>
  <c r="I370" i="1" s="1"/>
  <c r="G362" i="1"/>
  <c r="I362" i="1" s="1"/>
  <c r="G349" i="1"/>
  <c r="I349" i="1" s="1"/>
  <c r="G337" i="1"/>
  <c r="I337" i="1" s="1"/>
  <c r="G367" i="1"/>
  <c r="I367" i="1" s="1"/>
  <c r="G306" i="1"/>
  <c r="I306" i="1" s="1"/>
  <c r="G366" i="1"/>
  <c r="I366" i="1" s="1"/>
  <c r="G342" i="1"/>
  <c r="I342" i="1" s="1"/>
  <c r="G335" i="1"/>
  <c r="I335" i="1" s="1"/>
  <c r="G374" i="1"/>
  <c r="I374" i="1" s="1"/>
  <c r="G338" i="1"/>
  <c r="I338" i="1" s="1"/>
  <c r="G303" i="1"/>
  <c r="I303" i="1" s="1"/>
  <c r="G401" i="1"/>
  <c r="I401" i="1" s="1"/>
  <c r="G397" i="1"/>
  <c r="I397" i="1" s="1"/>
  <c r="G386" i="1"/>
  <c r="I386" i="1" s="1"/>
  <c r="G405" i="1"/>
  <c r="I405" i="1" s="1"/>
  <c r="G389" i="1"/>
  <c r="I389" i="1" s="1"/>
  <c r="G385" i="1"/>
  <c r="I385" i="1" s="1"/>
  <c r="G399" i="1"/>
  <c r="I399" i="1" s="1"/>
  <c r="G392" i="1"/>
  <c r="I392" i="1" s="1"/>
  <c r="G388" i="1"/>
  <c r="I388" i="1" s="1"/>
  <c r="G384" i="1"/>
  <c r="I384" i="1" s="1"/>
  <c r="G402" i="1"/>
  <c r="I402" i="1" s="1"/>
  <c r="G398" i="1"/>
  <c r="I398" i="1" s="1"/>
  <c r="G391" i="1"/>
  <c r="I391" i="1" s="1"/>
  <c r="G387" i="1"/>
  <c r="I387" i="1" s="1"/>
  <c r="Z197" i="12"/>
  <c r="Y10" i="12"/>
  <c r="X10" i="12"/>
  <c r="V112" i="12"/>
  <c r="X3" i="12"/>
  <c r="Y3" i="12"/>
  <c r="Y192" i="12" s="1"/>
  <c r="F91" i="9"/>
  <c r="F93" i="9" l="1"/>
  <c r="V192" i="12"/>
  <c r="V193" i="12" s="1"/>
  <c r="V136" i="12"/>
  <c r="X192" i="12"/>
  <c r="G16" i="4"/>
  <c r="G25" i="4" s="1"/>
  <c r="A1" i="2" l="1"/>
  <c r="E1" i="3" s="1"/>
  <c r="H13" i="3"/>
  <c r="K13" i="3" s="1"/>
  <c r="N13" i="3" s="1"/>
  <c r="Q13" i="3" s="1"/>
  <c r="T13" i="3" s="1"/>
  <c r="W13" i="3" s="1"/>
  <c r="Z13" i="3" s="1"/>
  <c r="AC13" i="3" s="1"/>
  <c r="AF13" i="3" s="1"/>
  <c r="AI13" i="3" s="1"/>
  <c r="H14" i="3"/>
  <c r="K14" i="3" s="1"/>
  <c r="N14" i="3" s="1"/>
  <c r="Q14" i="3" s="1"/>
  <c r="T14" i="3" s="1"/>
  <c r="W14" i="3" s="1"/>
  <c r="Z14" i="3" s="1"/>
  <c r="AC14" i="3" s="1"/>
  <c r="AF14" i="3" s="1"/>
  <c r="AI14" i="3" s="1"/>
  <c r="N15" i="3"/>
  <c r="Q15" i="3" s="1"/>
  <c r="T15" i="3" s="1"/>
  <c r="W15" i="3" s="1"/>
  <c r="Z15" i="3" s="1"/>
  <c r="AC15" i="3" s="1"/>
  <c r="AF15" i="3" s="1"/>
  <c r="AI15" i="3" s="1"/>
  <c r="K16" i="3"/>
  <c r="N16" i="3" s="1"/>
  <c r="Q16" i="3" s="1"/>
  <c r="T16" i="3" s="1"/>
  <c r="W16" i="3" s="1"/>
  <c r="Z16" i="3" s="1"/>
  <c r="AC16" i="3" s="1"/>
  <c r="AF16" i="3" s="1"/>
  <c r="AI16" i="3" s="1"/>
  <c r="K17" i="3"/>
  <c r="N17" i="3" s="1"/>
  <c r="Q17" i="3" s="1"/>
  <c r="T17" i="3" s="1"/>
  <c r="W17" i="3" s="1"/>
  <c r="Z17" i="3" s="1"/>
  <c r="AC17" i="3" s="1"/>
  <c r="AF17" i="3" s="1"/>
  <c r="AI17" i="3" s="1"/>
  <c r="K19" i="3"/>
  <c r="N19" i="3" s="1"/>
  <c r="Q19" i="3" s="1"/>
  <c r="T19" i="3" s="1"/>
  <c r="W19" i="3" s="1"/>
  <c r="Z19" i="3" s="1"/>
  <c r="AC19" i="3" s="1"/>
  <c r="AF19" i="3" s="1"/>
  <c r="AI19" i="3" s="1"/>
  <c r="K20" i="3"/>
  <c r="N20" i="3" s="1"/>
  <c r="Q20" i="3" s="1"/>
  <c r="T20" i="3" s="1"/>
  <c r="W20" i="3" s="1"/>
  <c r="Z20" i="3" s="1"/>
  <c r="AC20" i="3" s="1"/>
  <c r="AF20" i="3" s="1"/>
  <c r="AI20" i="3" s="1"/>
  <c r="K21" i="3"/>
  <c r="N21" i="3" s="1"/>
  <c r="Q21" i="3" s="1"/>
  <c r="T21" i="3" s="1"/>
  <c r="W21" i="3" s="1"/>
  <c r="Z21" i="3" s="1"/>
  <c r="AC21" i="3" s="1"/>
  <c r="AF21" i="3" s="1"/>
  <c r="AI21" i="3" s="1"/>
  <c r="K22" i="3"/>
  <c r="N22" i="3" s="1"/>
  <c r="Q22" i="3" s="1"/>
  <c r="T22" i="3" s="1"/>
  <c r="W22" i="3" s="1"/>
  <c r="Z22" i="3" s="1"/>
  <c r="AC22" i="3" s="1"/>
  <c r="AF22" i="3" s="1"/>
  <c r="AI22" i="3" s="1"/>
  <c r="K24" i="3"/>
  <c r="N24" i="3" s="1"/>
  <c r="Q24" i="3" s="1"/>
  <c r="T24" i="3" s="1"/>
  <c r="W24" i="3" s="1"/>
  <c r="Z24" i="3" s="1"/>
  <c r="AC24" i="3" s="1"/>
  <c r="AF24" i="3" s="1"/>
  <c r="AI24" i="3" s="1"/>
  <c r="K25" i="3"/>
  <c r="N25" i="3" s="1"/>
  <c r="Q25" i="3" s="1"/>
  <c r="T25" i="3" s="1"/>
  <c r="W25" i="3" s="1"/>
  <c r="Z25" i="3" s="1"/>
  <c r="AC25" i="3" s="1"/>
  <c r="AF25" i="3" s="1"/>
  <c r="AI25" i="3" s="1"/>
  <c r="K26" i="3"/>
  <c r="N26" i="3" s="1"/>
  <c r="Q26" i="3" s="1"/>
  <c r="T26" i="3" s="1"/>
  <c r="W26" i="3" s="1"/>
  <c r="Z26" i="3" s="1"/>
  <c r="AC26" i="3" s="1"/>
  <c r="AF26" i="3" s="1"/>
  <c r="AI26" i="3" s="1"/>
  <c r="K27" i="3"/>
  <c r="N27" i="3" s="1"/>
  <c r="Q27" i="3" s="1"/>
  <c r="T27" i="3" s="1"/>
  <c r="W27" i="3" s="1"/>
  <c r="Z27" i="3" s="1"/>
  <c r="AC27" i="3" s="1"/>
  <c r="AF27" i="3" s="1"/>
  <c r="AI27" i="3" s="1"/>
  <c r="K23" i="3"/>
  <c r="N23" i="3" s="1"/>
  <c r="Q23" i="3" s="1"/>
  <c r="T23" i="3" s="1"/>
  <c r="W23" i="3" s="1"/>
  <c r="Z23" i="3" s="1"/>
  <c r="AC23" i="3" s="1"/>
  <c r="AF23" i="3" s="1"/>
  <c r="AI23" i="3" s="1"/>
  <c r="K28" i="3"/>
  <c r="N28" i="3" s="1"/>
  <c r="Q28" i="3" s="1"/>
  <c r="T28" i="3" s="1"/>
  <c r="W28" i="3" s="1"/>
  <c r="Z28" i="3" s="1"/>
  <c r="AC28" i="3" s="1"/>
  <c r="AF28" i="3" s="1"/>
  <c r="AI28" i="3" s="1"/>
  <c r="K29" i="3"/>
  <c r="N29" i="3" s="1"/>
  <c r="Q29" i="3" s="1"/>
  <c r="T29" i="3" s="1"/>
  <c r="W29" i="3" s="1"/>
  <c r="Z29" i="3" s="1"/>
  <c r="AC29" i="3" s="1"/>
  <c r="AF29" i="3" s="1"/>
  <c r="AI29" i="3" s="1"/>
  <c r="K30" i="3"/>
  <c r="N30" i="3" s="1"/>
  <c r="Q30" i="3" s="1"/>
  <c r="T30" i="3" s="1"/>
  <c r="W30" i="3" s="1"/>
  <c r="Z30" i="3" s="1"/>
  <c r="AC30" i="3" s="1"/>
  <c r="AF30" i="3" s="1"/>
  <c r="AI30" i="3" s="1"/>
  <c r="B32" i="3"/>
  <c r="A32" i="3"/>
  <c r="B26" i="3"/>
  <c r="A26" i="3"/>
  <c r="B27" i="3"/>
  <c r="A27" i="3"/>
  <c r="B23" i="3"/>
  <c r="A23" i="3"/>
  <c r="B19" i="2"/>
  <c r="B22" i="3" s="1"/>
  <c r="A19" i="2"/>
  <c r="A22" i="3" s="1"/>
  <c r="B18" i="2"/>
  <c r="B21" i="3" s="1"/>
  <c r="A18" i="2"/>
  <c r="A21" i="3" s="1"/>
  <c r="B15" i="2"/>
  <c r="B18" i="3" s="1"/>
  <c r="A15" i="2"/>
  <c r="A18" i="3" s="1"/>
  <c r="B17" i="2"/>
  <c r="B20" i="3" s="1"/>
  <c r="A17" i="2"/>
  <c r="A20" i="3" s="1"/>
  <c r="B16" i="2"/>
  <c r="B19" i="3" s="1"/>
  <c r="A16" i="2"/>
  <c r="A19" i="3" s="1"/>
  <c r="B14" i="2"/>
  <c r="B17" i="3" s="1"/>
  <c r="A14" i="2"/>
  <c r="A17" i="3" s="1"/>
  <c r="B13" i="2"/>
  <c r="B16" i="3" s="1"/>
  <c r="A13" i="2"/>
  <c r="A16" i="3" s="1"/>
  <c r="B10" i="2"/>
  <c r="B13" i="3" s="1"/>
  <c r="A10" i="2"/>
  <c r="A13" i="3" s="1"/>
  <c r="B12" i="3"/>
  <c r="A9" i="2"/>
  <c r="A12" i="3" s="1"/>
  <c r="H2" i="2"/>
  <c r="AL3" i="3" s="1"/>
  <c r="AF3" i="3" l="1"/>
  <c r="W3" i="3"/>
  <c r="H2" i="10"/>
  <c r="H2" i="4"/>
  <c r="N3" i="3"/>
  <c r="A1" i="10"/>
  <c r="A1" i="4"/>
  <c r="F153" i="1" l="1"/>
  <c r="Z14" i="7" l="1"/>
  <c r="Z3" i="7"/>
  <c r="Z21" i="7"/>
  <c r="AA57" i="7"/>
  <c r="AA39" i="7"/>
  <c r="AA41" i="7"/>
  <c r="AA28" i="7"/>
  <c r="AA31" i="7"/>
  <c r="AA44" i="7"/>
  <c r="AA43" i="7"/>
  <c r="S49" i="7"/>
  <c r="T49" i="7" s="1"/>
  <c r="M49" i="7"/>
  <c r="L49" i="7"/>
  <c r="M70" i="7"/>
  <c r="L70" i="7"/>
  <c r="M45" i="7"/>
  <c r="L45" i="7"/>
  <c r="S48" i="7"/>
  <c r="T48" i="7" s="1"/>
  <c r="S47" i="7"/>
  <c r="T47" i="7" s="1"/>
  <c r="S59" i="7"/>
  <c r="T59" i="7" s="1"/>
  <c r="L44" i="7"/>
  <c r="S44" i="7"/>
  <c r="T44" i="7" s="1"/>
  <c r="S43" i="7"/>
  <c r="T43" i="7" s="1"/>
  <c r="L42" i="7"/>
  <c r="L38" i="7"/>
  <c r="S58" i="7"/>
  <c r="T58" i="7" s="1"/>
  <c r="S41" i="7"/>
  <c r="T41" i="7" s="1"/>
  <c r="S39" i="7"/>
  <c r="T39" i="7" s="1"/>
  <c r="E44" i="7"/>
  <c r="E43" i="7"/>
  <c r="E59" i="7"/>
  <c r="R40" i="7"/>
  <c r="S40" i="7" s="1"/>
  <c r="T40" i="7" s="1"/>
  <c r="S31" i="7"/>
  <c r="T31" i="7" s="1"/>
  <c r="S92" i="7"/>
  <c r="T92" i="7" s="1"/>
  <c r="S91" i="7"/>
  <c r="T91" i="7" s="1"/>
  <c r="S90" i="7"/>
  <c r="T90" i="7" s="1"/>
  <c r="S89" i="7"/>
  <c r="T89" i="7" s="1"/>
  <c r="S88" i="7"/>
  <c r="T88" i="7" s="1"/>
  <c r="S87" i="7"/>
  <c r="T87" i="7" s="1"/>
  <c r="S86" i="7"/>
  <c r="T86" i="7" s="1"/>
  <c r="S85" i="7"/>
  <c r="T85" i="7" s="1"/>
  <c r="S84" i="7"/>
  <c r="T84" i="7" s="1"/>
  <c r="S83" i="7"/>
  <c r="T83" i="7" s="1"/>
  <c r="S82" i="7"/>
  <c r="T82" i="7" s="1"/>
  <c r="S81" i="7"/>
  <c r="T81" i="7" s="1"/>
  <c r="S80" i="7"/>
  <c r="T80" i="7" s="1"/>
  <c r="S79" i="7"/>
  <c r="T79" i="7" s="1"/>
  <c r="S78" i="7"/>
  <c r="T78" i="7" s="1"/>
  <c r="S77" i="7"/>
  <c r="T77" i="7" s="1"/>
  <c r="S76" i="7"/>
  <c r="T76" i="7" s="1"/>
  <c r="S75" i="7"/>
  <c r="T75" i="7" s="1"/>
  <c r="S74" i="7"/>
  <c r="T74" i="7" s="1"/>
  <c r="S73" i="7"/>
  <c r="T73" i="7" s="1"/>
  <c r="S72" i="7"/>
  <c r="T72" i="7" s="1"/>
  <c r="S71" i="7"/>
  <c r="T71" i="7" s="1"/>
  <c r="S70" i="7"/>
  <c r="T70" i="7" s="1"/>
  <c r="S69" i="7"/>
  <c r="T69" i="7" s="1"/>
  <c r="S68" i="7"/>
  <c r="T68" i="7" s="1"/>
  <c r="L92" i="7"/>
  <c r="L91" i="7"/>
  <c r="L90" i="7"/>
  <c r="L89" i="7"/>
  <c r="L88" i="7"/>
  <c r="L87" i="7"/>
  <c r="L86" i="7"/>
  <c r="L85" i="7"/>
  <c r="L84" i="7"/>
  <c r="L83" i="7"/>
  <c r="L82" i="7"/>
  <c r="L81" i="7"/>
  <c r="L80" i="7"/>
  <c r="L79" i="7"/>
  <c r="L78" i="7"/>
  <c r="L77" i="7"/>
  <c r="L76" i="7"/>
  <c r="L75" i="7"/>
  <c r="L74" i="7"/>
  <c r="L73" i="7"/>
  <c r="L72" i="7"/>
  <c r="L71" i="7"/>
  <c r="L69" i="7"/>
  <c r="L68" i="7"/>
  <c r="L67" i="7"/>
  <c r="L66" i="7"/>
  <c r="L65" i="7"/>
  <c r="L64" i="7"/>
  <c r="L63" i="7"/>
  <c r="L62" i="7"/>
  <c r="L61" i="7"/>
  <c r="L60"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AA70" i="7" l="1"/>
  <c r="AA59" i="7"/>
  <c r="V59" i="7"/>
  <c r="S37" i="7"/>
  <c r="T37" i="7" s="1"/>
  <c r="L36" i="7"/>
  <c r="M36" i="7" s="1"/>
  <c r="S33" i="7"/>
  <c r="T33" i="7" s="1"/>
  <c r="L32" i="7"/>
  <c r="L31" i="7"/>
  <c r="M30" i="7"/>
  <c r="L30" i="7"/>
  <c r="S28" i="7"/>
  <c r="T28" i="7" s="1"/>
  <c r="AC26" i="7"/>
  <c r="AB26" i="7"/>
  <c r="Y26" i="7"/>
  <c r="S26" i="7"/>
  <c r="L26" i="7"/>
  <c r="M26" i="7" s="1"/>
  <c r="L23" i="7"/>
  <c r="M23" i="7" s="1"/>
  <c r="L22" i="7"/>
  <c r="M22" i="7" s="1"/>
  <c r="L21" i="7"/>
  <c r="AS23" i="7"/>
  <c r="S23" i="7"/>
  <c r="AB23" i="7" s="1"/>
  <c r="AS22" i="7"/>
  <c r="S22" i="7"/>
  <c r="AB22" i="7" s="1"/>
  <c r="S19" i="7"/>
  <c r="T19" i="7" s="1"/>
  <c r="AS16" i="7"/>
  <c r="AH16" i="7"/>
  <c r="AJ16" i="7" s="1"/>
  <c r="AK16" i="7" s="1"/>
  <c r="S16" i="7"/>
  <c r="L16" i="7"/>
  <c r="AS15" i="7"/>
  <c r="AH15" i="7"/>
  <c r="AJ15" i="7" s="1"/>
  <c r="AK15" i="7" s="1"/>
  <c r="S15" i="7"/>
  <c r="L15" i="7"/>
  <c r="X26" i="7" l="1"/>
  <c r="T23" i="7"/>
  <c r="T22" i="7"/>
  <c r="AB16" i="7"/>
  <c r="AB15" i="7"/>
  <c r="M16" i="7"/>
  <c r="M15" i="7"/>
  <c r="S67" i="7"/>
  <c r="T67" i="7" s="1"/>
  <c r="AN67" i="7" s="1"/>
  <c r="S66" i="7"/>
  <c r="T66" i="7" s="1"/>
  <c r="AM66" i="7" s="1"/>
  <c r="S65" i="7"/>
  <c r="T65" i="7" s="1"/>
  <c r="AM65" i="7" s="1"/>
  <c r="S64" i="7"/>
  <c r="T64" i="7" s="1"/>
  <c r="V64" i="7" s="1"/>
  <c r="Y64" i="7" s="1"/>
  <c r="S63" i="7"/>
  <c r="T63" i="7" s="1"/>
  <c r="AM63" i="7" s="1"/>
  <c r="S62" i="7"/>
  <c r="T62" i="7" s="1"/>
  <c r="V62" i="7" s="1"/>
  <c r="S61" i="7"/>
  <c r="T61" i="7" s="1"/>
  <c r="AN61" i="7" s="1"/>
  <c r="S60" i="7"/>
  <c r="T60" i="7" s="1"/>
  <c r="AN60" i="7" s="1"/>
  <c r="AM59" i="7"/>
  <c r="AM58" i="7"/>
  <c r="S57" i="7"/>
  <c r="T57" i="7" s="1"/>
  <c r="S56" i="7"/>
  <c r="T56" i="7" s="1"/>
  <c r="AM56" i="7" s="1"/>
  <c r="S55" i="7"/>
  <c r="T55" i="7" s="1"/>
  <c r="AM55" i="7" s="1"/>
  <c r="S54" i="7"/>
  <c r="T54" i="7" s="1"/>
  <c r="AM54" i="7" s="1"/>
  <c r="S53" i="7"/>
  <c r="S52" i="7"/>
  <c r="S51" i="7"/>
  <c r="S50" i="7"/>
  <c r="T50" i="7" s="1"/>
  <c r="AN50" i="7" s="1"/>
  <c r="AB48" i="7"/>
  <c r="S46" i="7"/>
  <c r="S45" i="7"/>
  <c r="S42" i="7"/>
  <c r="T42" i="7" s="1"/>
  <c r="AN42" i="7" s="1"/>
  <c r="S38" i="7"/>
  <c r="S30" i="7"/>
  <c r="S29" i="7"/>
  <c r="S25" i="7"/>
  <c r="S24" i="7"/>
  <c r="T24" i="7" s="1"/>
  <c r="S21" i="7"/>
  <c r="AA21" i="7" s="1"/>
  <c r="S20" i="7"/>
  <c r="AB20" i="7" s="1"/>
  <c r="S18" i="7"/>
  <c r="S17" i="7"/>
  <c r="T17" i="7" s="1"/>
  <c r="S14" i="7"/>
  <c r="S13" i="7"/>
  <c r="S12" i="7"/>
  <c r="S11" i="7"/>
  <c r="T11" i="7" s="1"/>
  <c r="S10" i="7"/>
  <c r="T10" i="7" s="1"/>
  <c r="S9" i="7"/>
  <c r="S8" i="7"/>
  <c r="S7" i="7"/>
  <c r="S6" i="7"/>
  <c r="AB6" i="7" s="1"/>
  <c r="S5" i="7"/>
  <c r="S4" i="7"/>
  <c r="AB4" i="7" s="1"/>
  <c r="S3" i="7"/>
  <c r="AA3" i="7" s="1"/>
  <c r="D14" i="7"/>
  <c r="D17" i="7"/>
  <c r="D18" i="7"/>
  <c r="D19" i="7"/>
  <c r="V19" i="7" s="1"/>
  <c r="D20" i="7"/>
  <c r="D21" i="7"/>
  <c r="D24" i="7"/>
  <c r="C96" i="7"/>
  <c r="AA94" i="7"/>
  <c r="V91" i="7"/>
  <c r="V90" i="7"/>
  <c r="V89" i="7"/>
  <c r="V88" i="7"/>
  <c r="AN87" i="7"/>
  <c r="AM87" i="7"/>
  <c r="V87" i="7"/>
  <c r="AN86" i="7"/>
  <c r="AM86" i="7"/>
  <c r="V86" i="7"/>
  <c r="AM85" i="7"/>
  <c r="V85" i="7"/>
  <c r="Y85" i="7" s="1"/>
  <c r="AM84" i="7"/>
  <c r="V84" i="7"/>
  <c r="AM83" i="7"/>
  <c r="V83" i="7"/>
  <c r="X83" i="7" s="1"/>
  <c r="AN82" i="7"/>
  <c r="AM82" i="7"/>
  <c r="V82" i="7"/>
  <c r="Y82" i="7" s="1"/>
  <c r="AN81" i="7"/>
  <c r="AM81" i="7"/>
  <c r="V81" i="7"/>
  <c r="X81" i="7" s="1"/>
  <c r="AM80" i="7"/>
  <c r="V80" i="7"/>
  <c r="X80" i="7" s="1"/>
  <c r="AN79" i="7"/>
  <c r="AM79" i="7"/>
  <c r="V79" i="7"/>
  <c r="AN78" i="7"/>
  <c r="AM78" i="7"/>
  <c r="V78" i="7"/>
  <c r="AN77" i="7"/>
  <c r="AM77" i="7"/>
  <c r="V77" i="7"/>
  <c r="AN76" i="7"/>
  <c r="AM76" i="7"/>
  <c r="V76" i="7"/>
  <c r="AN75" i="7"/>
  <c r="AM75" i="7"/>
  <c r="V75" i="7"/>
  <c r="AN74" i="7"/>
  <c r="AM74" i="7"/>
  <c r="V74" i="7"/>
  <c r="AN73" i="7"/>
  <c r="AM73" i="7"/>
  <c r="V73" i="7"/>
  <c r="AN72" i="7"/>
  <c r="AM72" i="7"/>
  <c r="V72" i="7"/>
  <c r="AM71" i="7"/>
  <c r="V71" i="7"/>
  <c r="X71" i="7" s="1"/>
  <c r="AM70" i="7"/>
  <c r="V70" i="7"/>
  <c r="Y70" i="7" s="1"/>
  <c r="AN69" i="7"/>
  <c r="AM69" i="7"/>
  <c r="V69" i="7"/>
  <c r="X69" i="7" s="1"/>
  <c r="AN68" i="7"/>
  <c r="AM68" i="7"/>
  <c r="V68" i="7"/>
  <c r="X68" i="7" s="1"/>
  <c r="V66" i="7"/>
  <c r="AN65" i="7"/>
  <c r="AN62" i="7"/>
  <c r="AN59" i="7"/>
  <c r="L59" i="7"/>
  <c r="AN58" i="7"/>
  <c r="V58" i="7"/>
  <c r="X58" i="7" s="1"/>
  <c r="L58" i="7"/>
  <c r="L57" i="7"/>
  <c r="M57" i="7" s="1"/>
  <c r="D57" i="7"/>
  <c r="L56" i="7"/>
  <c r="D56" i="7"/>
  <c r="L55" i="7"/>
  <c r="D55" i="7"/>
  <c r="AN54" i="7"/>
  <c r="L54" i="7"/>
  <c r="D54" i="7"/>
  <c r="V54" i="7" s="1"/>
  <c r="L53" i="7"/>
  <c r="D53" i="7"/>
  <c r="AN52" i="7"/>
  <c r="AM52" i="7"/>
  <c r="L52" i="7"/>
  <c r="D52" i="7"/>
  <c r="AM51" i="7"/>
  <c r="L51" i="7"/>
  <c r="AC51" i="7" s="1"/>
  <c r="D51" i="7"/>
  <c r="L50" i="7"/>
  <c r="D50" i="7"/>
  <c r="AN49" i="7"/>
  <c r="AC49" i="7"/>
  <c r="AM49" i="7"/>
  <c r="D49" i="7"/>
  <c r="L48" i="7"/>
  <c r="D48" i="7"/>
  <c r="L47" i="7"/>
  <c r="D47" i="7"/>
  <c r="V47" i="7" s="1"/>
  <c r="AN46" i="7"/>
  <c r="AM46" i="7"/>
  <c r="L46" i="7"/>
  <c r="D46" i="7"/>
  <c r="V46" i="7" s="1"/>
  <c r="AN45" i="7"/>
  <c r="AM45" i="7"/>
  <c r="AC45" i="7"/>
  <c r="D45" i="7"/>
  <c r="AB44" i="7"/>
  <c r="AM44" i="7"/>
  <c r="D44" i="7"/>
  <c r="AS43" i="7"/>
  <c r="AM43" i="7"/>
  <c r="L43" i="7"/>
  <c r="D43" i="7"/>
  <c r="V43" i="7" s="1"/>
  <c r="AS42" i="7"/>
  <c r="D42" i="7"/>
  <c r="AA42" i="7" s="1"/>
  <c r="AS41" i="7"/>
  <c r="AN41" i="7"/>
  <c r="AM41" i="7"/>
  <c r="L41" i="7"/>
  <c r="D41" i="7"/>
  <c r="V41" i="7" s="1"/>
  <c r="AS40" i="7"/>
  <c r="AN40" i="7"/>
  <c r="AB40" i="7"/>
  <c r="AM40" i="7"/>
  <c r="L40" i="7"/>
  <c r="D40" i="7"/>
  <c r="V40" i="7" s="1"/>
  <c r="Y40" i="7" s="1"/>
  <c r="AS39" i="7"/>
  <c r="AB39" i="7"/>
  <c r="L39" i="7"/>
  <c r="D39" i="7"/>
  <c r="AS38" i="7"/>
  <c r="AN38" i="7"/>
  <c r="AM38" i="7"/>
  <c r="D38" i="7"/>
  <c r="AS37" i="7"/>
  <c r="AN37" i="7"/>
  <c r="AM37" i="7"/>
  <c r="AC37" i="7"/>
  <c r="L37" i="7"/>
  <c r="D37" i="7"/>
  <c r="AS36" i="7"/>
  <c r="AN36" i="7"/>
  <c r="AM36" i="7"/>
  <c r="S36" i="7"/>
  <c r="D36" i="7"/>
  <c r="V36" i="7" s="1"/>
  <c r="AS35" i="7"/>
  <c r="AN35" i="7"/>
  <c r="AM35" i="7"/>
  <c r="S35" i="7"/>
  <c r="L35" i="7"/>
  <c r="D35" i="7"/>
  <c r="V35" i="7" s="1"/>
  <c r="Y35" i="7" s="1"/>
  <c r="AS34" i="7"/>
  <c r="AG34" i="7"/>
  <c r="S34" i="7"/>
  <c r="L34" i="7"/>
  <c r="D34" i="7"/>
  <c r="AS33" i="7"/>
  <c r="AN33" i="7"/>
  <c r="AJ33" i="7"/>
  <c r="L33" i="7"/>
  <c r="D33" i="7"/>
  <c r="V33" i="7" s="1"/>
  <c r="AS32" i="7"/>
  <c r="AN32" i="7"/>
  <c r="AJ32" i="7"/>
  <c r="AM32" i="7"/>
  <c r="S32" i="7"/>
  <c r="D32" i="7"/>
  <c r="AS31" i="7"/>
  <c r="AN31" i="7"/>
  <c r="AM31" i="7"/>
  <c r="AJ31" i="7"/>
  <c r="AB31" i="7"/>
  <c r="D31" i="7"/>
  <c r="V31" i="7" s="1"/>
  <c r="Y31" i="7" s="1"/>
  <c r="AS30" i="7"/>
  <c r="AJ30" i="7"/>
  <c r="T30" i="7"/>
  <c r="D30" i="7"/>
  <c r="AA30" i="7" s="1"/>
  <c r="AS29" i="7"/>
  <c r="AN29" i="7"/>
  <c r="AJ29" i="7"/>
  <c r="AM29" i="7"/>
  <c r="L29" i="7"/>
  <c r="D29" i="7"/>
  <c r="AS28" i="7"/>
  <c r="AN28" i="7"/>
  <c r="AJ28" i="7"/>
  <c r="AB28" i="7"/>
  <c r="AM28" i="7"/>
  <c r="L28" i="7"/>
  <c r="D28" i="7"/>
  <c r="V28" i="7" s="1"/>
  <c r="Y28" i="7" s="1"/>
  <c r="AS27" i="7"/>
  <c r="AJ27" i="7"/>
  <c r="AC27" i="7"/>
  <c r="AB27" i="7"/>
  <c r="S27" i="7"/>
  <c r="T27" i="7" s="1"/>
  <c r="AN27" i="7" s="1"/>
  <c r="L27" i="7"/>
  <c r="D27" i="7"/>
  <c r="AS25" i="7"/>
  <c r="AC25" i="7"/>
  <c r="AB25" i="7"/>
  <c r="L25" i="7"/>
  <c r="M25" i="7" s="1"/>
  <c r="AM25" i="7" s="1"/>
  <c r="D25" i="7"/>
  <c r="AS24" i="7"/>
  <c r="L24" i="7"/>
  <c r="AS21" i="7"/>
  <c r="AS20" i="7"/>
  <c r="AH20" i="7"/>
  <c r="AJ20" i="7" s="1"/>
  <c r="AK20" i="7" s="1"/>
  <c r="L20" i="7"/>
  <c r="AS19" i="7"/>
  <c r="AN19" i="7"/>
  <c r="AH19" i="7"/>
  <c r="AJ19" i="7" s="1"/>
  <c r="AK19" i="7" s="1"/>
  <c r="AM19" i="7"/>
  <c r="L19" i="7"/>
  <c r="AS18" i="7"/>
  <c r="AH18" i="7"/>
  <c r="AJ18" i="7" s="1"/>
  <c r="AK18" i="7" s="1"/>
  <c r="L18" i="7"/>
  <c r="AS17" i="7"/>
  <c r="AH17" i="7"/>
  <c r="AJ17" i="7" s="1"/>
  <c r="AK17" i="7" s="1"/>
  <c r="L17" i="7"/>
  <c r="AB17" i="7" s="1"/>
  <c r="AS14" i="7"/>
  <c r="AH14" i="7"/>
  <c r="AJ14" i="7" s="1"/>
  <c r="AK14" i="7" s="1"/>
  <c r="L14" i="7"/>
  <c r="AS13" i="7"/>
  <c r="AH13" i="7"/>
  <c r="AJ13" i="7" s="1"/>
  <c r="AK13" i="7" s="1"/>
  <c r="L13" i="7"/>
  <c r="D13" i="7"/>
  <c r="AX12" i="7"/>
  <c r="AS12" i="7"/>
  <c r="AH12" i="7"/>
  <c r="AJ12" i="7" s="1"/>
  <c r="AK12" i="7" s="1"/>
  <c r="L12" i="7"/>
  <c r="AA12" i="7" s="1"/>
  <c r="D12" i="7"/>
  <c r="AX11" i="7"/>
  <c r="AS11" i="7"/>
  <c r="AH11" i="7"/>
  <c r="AJ11" i="7" s="1"/>
  <c r="AK11" i="7" s="1"/>
  <c r="L11" i="7"/>
  <c r="AA11" i="7" s="1"/>
  <c r="D11" i="7"/>
  <c r="AX10" i="7"/>
  <c r="AS10" i="7"/>
  <c r="AH10" i="7"/>
  <c r="AJ10" i="7" s="1"/>
  <c r="AK10" i="7" s="1"/>
  <c r="L10" i="7"/>
  <c r="D10" i="7"/>
  <c r="AX9" i="7"/>
  <c r="AS9" i="7"/>
  <c r="AH9" i="7"/>
  <c r="AJ9" i="7" s="1"/>
  <c r="AK9" i="7" s="1"/>
  <c r="L9" i="7"/>
  <c r="D9" i="7"/>
  <c r="AS8" i="7"/>
  <c r="AH8" i="7"/>
  <c r="AJ8" i="7" s="1"/>
  <c r="AK8" i="7" s="1"/>
  <c r="L8" i="7"/>
  <c r="D8" i="7"/>
  <c r="AS7" i="7"/>
  <c r="AH7" i="7"/>
  <c r="AJ7" i="7" s="1"/>
  <c r="AK7" i="7" s="1"/>
  <c r="L7" i="7"/>
  <c r="D7" i="7"/>
  <c r="AS6" i="7"/>
  <c r="AN6" i="7"/>
  <c r="AM6" i="7"/>
  <c r="AH6" i="7"/>
  <c r="AJ6" i="7" s="1"/>
  <c r="AK6" i="7" s="1"/>
  <c r="D6" i="7"/>
  <c r="V6" i="7" s="1"/>
  <c r="AS5" i="7"/>
  <c r="AN5" i="7"/>
  <c r="AM5" i="7"/>
  <c r="AH5" i="7"/>
  <c r="D5" i="7"/>
  <c r="AS4" i="7"/>
  <c r="AH4" i="7"/>
  <c r="T4" i="7"/>
  <c r="D4" i="7"/>
  <c r="Z4" i="7" s="1"/>
  <c r="BF3" i="7"/>
  <c r="BA3" i="7"/>
  <c r="BB3" i="7" s="1"/>
  <c r="AS3" i="7"/>
  <c r="AH3" i="7"/>
  <c r="AJ3" i="7" s="1"/>
  <c r="D3" i="7"/>
  <c r="AM62" i="7" l="1"/>
  <c r="V63" i="7"/>
  <c r="V67" i="7"/>
  <c r="X67" i="7" s="1"/>
  <c r="AM60" i="7"/>
  <c r="AM64" i="7"/>
  <c r="T20" i="7"/>
  <c r="AN20" i="7" s="1"/>
  <c r="V55" i="7"/>
  <c r="Y55" i="7" s="1"/>
  <c r="AM67" i="7"/>
  <c r="AN55" i="7"/>
  <c r="AA25" i="7"/>
  <c r="AM4" i="7"/>
  <c r="AB21" i="7"/>
  <c r="AB3" i="7"/>
  <c r="AN57" i="7"/>
  <c r="AM57" i="7"/>
  <c r="V61" i="7"/>
  <c r="Y61" i="7" s="1"/>
  <c r="T3" i="7"/>
  <c r="AN3" i="7" s="1"/>
  <c r="V24" i="7"/>
  <c r="Y24" i="7" s="1"/>
  <c r="V37" i="7"/>
  <c r="X37" i="7" s="1"/>
  <c r="AA37" i="7"/>
  <c r="V51" i="7"/>
  <c r="Y51" i="7" s="1"/>
  <c r="AA51" i="7"/>
  <c r="V29" i="7"/>
  <c r="Y29" i="7" s="1"/>
  <c r="AA29" i="7"/>
  <c r="V32" i="7"/>
  <c r="Y32" i="7" s="1"/>
  <c r="AA32" i="7"/>
  <c r="AN64" i="7"/>
  <c r="V5" i="7"/>
  <c r="Y5" i="7" s="1"/>
  <c r="Z5" i="7"/>
  <c r="AA24" i="7"/>
  <c r="V38" i="7"/>
  <c r="X38" i="7" s="1"/>
  <c r="AA38" i="7"/>
  <c r="V45" i="7"/>
  <c r="Y45" i="7" s="1"/>
  <c r="AA45" i="7"/>
  <c r="V49" i="7"/>
  <c r="Y49" i="7" s="1"/>
  <c r="AA49" i="7"/>
  <c r="E50" i="7"/>
  <c r="V50" i="7" s="1"/>
  <c r="X50" i="7" s="1"/>
  <c r="V57" i="7"/>
  <c r="X57" i="7" s="1"/>
  <c r="AM61" i="7"/>
  <c r="V65" i="7"/>
  <c r="Y65" i="7" s="1"/>
  <c r="Z17" i="7"/>
  <c r="AA14" i="7"/>
  <c r="AN56" i="7"/>
  <c r="AA10" i="7"/>
  <c r="V44" i="7"/>
  <c r="Y44" i="7" s="1"/>
  <c r="V52" i="7"/>
  <c r="Y52" i="7" s="1"/>
  <c r="AA52" i="7"/>
  <c r="V56" i="7"/>
  <c r="X56" i="7" s="1"/>
  <c r="V60" i="7"/>
  <c r="X60" i="7" s="1"/>
  <c r="AB7" i="7"/>
  <c r="AC50" i="7"/>
  <c r="AM27" i="7"/>
  <c r="AX13" i="7"/>
  <c r="AX3" i="7" s="1"/>
  <c r="AY3" i="7" s="1"/>
  <c r="V27" i="7"/>
  <c r="Y27" i="7" s="1"/>
  <c r="V25" i="7"/>
  <c r="Y25" i="7" s="1"/>
  <c r="X70" i="7"/>
  <c r="AJ5" i="7"/>
  <c r="AM23" i="7"/>
  <c r="AN23" i="7"/>
  <c r="AM22" i="7"/>
  <c r="AN22" i="7"/>
  <c r="Y69" i="7"/>
  <c r="T18" i="7"/>
  <c r="AM18" i="7" s="1"/>
  <c r="AM16" i="7"/>
  <c r="AM15" i="7"/>
  <c r="Y67" i="7"/>
  <c r="AN34" i="7"/>
  <c r="AS44" i="7"/>
  <c r="AC34" i="7"/>
  <c r="Y58" i="7"/>
  <c r="X28" i="7"/>
  <c r="AH21" i="7"/>
  <c r="X64" i="7"/>
  <c r="AB13" i="7"/>
  <c r="AC24" i="7"/>
  <c r="AM24" i="7"/>
  <c r="V30" i="7"/>
  <c r="Y30" i="7" s="1"/>
  <c r="AN39" i="7"/>
  <c r="AB18" i="7"/>
  <c r="T21" i="7"/>
  <c r="AN21" i="7" s="1"/>
  <c r="V42" i="7"/>
  <c r="Y42" i="7" s="1"/>
  <c r="AB50" i="7"/>
  <c r="AB42" i="7"/>
  <c r="M9" i="7"/>
  <c r="AN9" i="7" s="1"/>
  <c r="AB24" i="7"/>
  <c r="M7" i="7"/>
  <c r="AN7" i="7" s="1"/>
  <c r="M13" i="7"/>
  <c r="AN13" i="7" s="1"/>
  <c r="AM33" i="7"/>
  <c r="AB9" i="7"/>
  <c r="AB45" i="7"/>
  <c r="AB10" i="7"/>
  <c r="Y19" i="7"/>
  <c r="X19" i="7"/>
  <c r="X49" i="7"/>
  <c r="Y37" i="7"/>
  <c r="Y6" i="7"/>
  <c r="X6" i="7"/>
  <c r="V4" i="7"/>
  <c r="AN4" i="7"/>
  <c r="T5" i="7"/>
  <c r="M8" i="7"/>
  <c r="V8" i="7" s="1"/>
  <c r="V11" i="7"/>
  <c r="AB12" i="7"/>
  <c r="AJ4" i="7"/>
  <c r="AB5" i="7"/>
  <c r="AB8" i="7"/>
  <c r="M10" i="7"/>
  <c r="AB11" i="7"/>
  <c r="V14" i="7"/>
  <c r="AB14" i="7"/>
  <c r="M17" i="7"/>
  <c r="AN30" i="7"/>
  <c r="AM30" i="7"/>
  <c r="Y46" i="7"/>
  <c r="X46" i="7"/>
  <c r="AN47" i="7"/>
  <c r="AM47" i="7"/>
  <c r="Y66" i="7"/>
  <c r="X66" i="7"/>
  <c r="Y75" i="7"/>
  <c r="X75" i="7"/>
  <c r="Y79" i="7"/>
  <c r="X79" i="7"/>
  <c r="Y86" i="7"/>
  <c r="X86" i="7"/>
  <c r="Y90" i="7"/>
  <c r="X90" i="7"/>
  <c r="Y36" i="7"/>
  <c r="X36" i="7"/>
  <c r="Y41" i="7"/>
  <c r="X41" i="7"/>
  <c r="Y43" i="7"/>
  <c r="X43" i="7"/>
  <c r="Y74" i="7"/>
  <c r="X74" i="7"/>
  <c r="Y78" i="7"/>
  <c r="X78" i="7"/>
  <c r="Y91" i="7"/>
  <c r="X91" i="7"/>
  <c r="C98" i="7"/>
  <c r="D98" i="7" s="1"/>
  <c r="V20" i="7"/>
  <c r="X24" i="7"/>
  <c r="X31" i="7"/>
  <c r="Y33" i="7"/>
  <c r="X33" i="7"/>
  <c r="Y47" i="7"/>
  <c r="X47" i="7"/>
  <c r="Y73" i="7"/>
  <c r="X73" i="7"/>
  <c r="Y77" i="7"/>
  <c r="X77" i="7"/>
  <c r="Y88" i="7"/>
  <c r="X88" i="7"/>
  <c r="AK3" i="7"/>
  <c r="Y54" i="7"/>
  <c r="X54" i="7"/>
  <c r="Y59" i="7"/>
  <c r="X59" i="7"/>
  <c r="Y62" i="7"/>
  <c r="X62" i="7"/>
  <c r="Y63" i="7"/>
  <c r="X63" i="7"/>
  <c r="Y72" i="7"/>
  <c r="X72" i="7"/>
  <c r="Y76" i="7"/>
  <c r="X76" i="7"/>
  <c r="Y84" i="7"/>
  <c r="X84" i="7"/>
  <c r="Y87" i="7"/>
  <c r="X87" i="7"/>
  <c r="Y89" i="7"/>
  <c r="X89" i="7"/>
  <c r="Y68" i="7"/>
  <c r="Y71" i="7"/>
  <c r="Y80" i="7"/>
  <c r="Y81" i="7"/>
  <c r="Y83" i="7"/>
  <c r="X35" i="7"/>
  <c r="X40" i="7"/>
  <c r="AM42" i="7"/>
  <c r="AC47" i="7"/>
  <c r="T53" i="7"/>
  <c r="V53" i="7" s="1"/>
  <c r="X82" i="7"/>
  <c r="X85" i="7"/>
  <c r="AM50" i="7"/>
  <c r="AB54" i="7"/>
  <c r="V48" i="7"/>
  <c r="X55" i="7" l="1"/>
  <c r="X29" i="7"/>
  <c r="Z20" i="7"/>
  <c r="AM20" i="7" s="1"/>
  <c r="X44" i="7"/>
  <c r="AM17" i="7"/>
  <c r="Y60" i="7"/>
  <c r="X51" i="7"/>
  <c r="X25" i="7"/>
  <c r="Y38" i="7"/>
  <c r="V3" i="7"/>
  <c r="X3" i="7" s="1"/>
  <c r="X61" i="7"/>
  <c r="V18" i="7"/>
  <c r="Y18" i="7" s="1"/>
  <c r="Y56" i="7"/>
  <c r="AM3" i="7"/>
  <c r="X5" i="7"/>
  <c r="V7" i="7"/>
  <c r="Y7" i="7" s="1"/>
  <c r="Y57" i="7"/>
  <c r="X45" i="7"/>
  <c r="X52" i="7"/>
  <c r="V9" i="7"/>
  <c r="Y9" i="7" s="1"/>
  <c r="X65" i="7"/>
  <c r="X32" i="7"/>
  <c r="X27" i="7"/>
  <c r="AH22" i="7"/>
  <c r="AH23" i="7" s="1"/>
  <c r="V21" i="7"/>
  <c r="X21" i="7" s="1"/>
  <c r="AK5" i="7"/>
  <c r="AK4" i="7"/>
  <c r="AC93" i="7"/>
  <c r="Y23" i="7"/>
  <c r="X23" i="7"/>
  <c r="Y22" i="7"/>
  <c r="X22" i="7"/>
  <c r="Y50" i="7"/>
  <c r="V17" i="7"/>
  <c r="Y17" i="7" s="1"/>
  <c r="Y16" i="7"/>
  <c r="X16" i="7"/>
  <c r="Y15" i="7"/>
  <c r="X15" i="7"/>
  <c r="AM34" i="7"/>
  <c r="V34" i="7"/>
  <c r="Y34" i="7" s="1"/>
  <c r="AJ21" i="7"/>
  <c r="AJ22" i="7" s="1"/>
  <c r="X42" i="7"/>
  <c r="Z93" i="7"/>
  <c r="AM13" i="7"/>
  <c r="V13" i="7"/>
  <c r="Y13" i="7" s="1"/>
  <c r="X30" i="7"/>
  <c r="V39" i="7"/>
  <c r="AM39" i="7"/>
  <c r="AM21" i="7"/>
  <c r="AB93" i="7"/>
  <c r="AM7" i="7"/>
  <c r="AA93" i="7"/>
  <c r="AM9" i="7"/>
  <c r="Y20" i="7"/>
  <c r="X20" i="7"/>
  <c r="Y48" i="7"/>
  <c r="X48" i="7"/>
  <c r="AN53" i="7"/>
  <c r="AM53" i="7"/>
  <c r="AN11" i="7"/>
  <c r="AM11" i="7"/>
  <c r="X9" i="7"/>
  <c r="AN10" i="7"/>
  <c r="AM10" i="7"/>
  <c r="V10" i="7"/>
  <c r="AN8" i="7"/>
  <c r="AM8" i="7"/>
  <c r="Y8" i="7"/>
  <c r="X8" i="7"/>
  <c r="X53" i="7"/>
  <c r="Y53" i="7"/>
  <c r="AM14" i="7"/>
  <c r="Y4" i="7"/>
  <c r="X4" i="7"/>
  <c r="Y11" i="7"/>
  <c r="X11" i="7"/>
  <c r="V12" i="7"/>
  <c r="AN12" i="7"/>
  <c r="AM12" i="7"/>
  <c r="AN48" i="7"/>
  <c r="AM48" i="7"/>
  <c r="X18" i="7" l="1"/>
  <c r="Y3" i="7"/>
  <c r="X7" i="7"/>
  <c r="AA95" i="7"/>
  <c r="Y21" i="7"/>
  <c r="AJ23" i="7"/>
  <c r="AK21" i="7"/>
  <c r="X17" i="7"/>
  <c r="X34" i="7"/>
  <c r="X13" i="7"/>
  <c r="Z98" i="7"/>
  <c r="X39" i="7"/>
  <c r="Y39" i="7"/>
  <c r="AN88" i="7"/>
  <c r="AM88" i="7"/>
  <c r="V93" i="7"/>
  <c r="V94" i="7" s="1"/>
  <c r="F167" i="1" s="1"/>
  <c r="Y12" i="7"/>
  <c r="X12" i="7"/>
  <c r="Y10" i="7"/>
  <c r="X10" i="7"/>
  <c r="X14" i="7"/>
  <c r="Y14" i="7"/>
  <c r="AK22" i="7" l="1"/>
  <c r="AK23" i="7" s="1"/>
  <c r="Y93" i="7"/>
  <c r="X93" i="7"/>
  <c r="F381" i="5" l="1"/>
  <c r="F380" i="5"/>
  <c r="F377" i="5"/>
  <c r="F378" i="5" s="1"/>
  <c r="F370" i="5"/>
  <c r="F369" i="5"/>
  <c r="F366" i="5"/>
  <c r="F367" i="5" s="1"/>
  <c r="F359" i="5"/>
  <c r="F358" i="5"/>
  <c r="F355" i="5"/>
  <c r="F356" i="5" s="1"/>
  <c r="F348" i="5"/>
  <c r="F347" i="5"/>
  <c r="F344" i="5"/>
  <c r="F345" i="5" s="1"/>
  <c r="F337" i="5"/>
  <c r="F336" i="5"/>
  <c r="F333" i="5"/>
  <c r="F334" i="5" s="1"/>
  <c r="F326" i="5"/>
  <c r="F327" i="5" s="1"/>
  <c r="F323" i="5"/>
  <c r="F324" i="5" s="1"/>
  <c r="F316" i="5"/>
  <c r="F317" i="5" s="1"/>
  <c r="F313" i="5"/>
  <c r="F314" i="5" s="1"/>
  <c r="F306" i="5"/>
  <c r="F307" i="5" s="1"/>
  <c r="F303" i="5"/>
  <c r="F304" i="5" s="1"/>
  <c r="F296" i="5"/>
  <c r="F297" i="5" s="1"/>
  <c r="F293" i="5"/>
  <c r="F294" i="5" s="1"/>
  <c r="F286" i="5"/>
  <c r="F287" i="5" s="1"/>
  <c r="F283" i="5"/>
  <c r="F284" i="5" s="1"/>
  <c r="F276" i="5"/>
  <c r="F277" i="5" s="1"/>
  <c r="F273" i="5"/>
  <c r="F274" i="5" s="1"/>
  <c r="F266" i="5"/>
  <c r="F267" i="5" s="1"/>
  <c r="F263" i="5"/>
  <c r="F264" i="5" s="1"/>
  <c r="F256" i="5"/>
  <c r="F257" i="5" s="1"/>
  <c r="F253" i="5"/>
  <c r="F254" i="5" s="1"/>
  <c r="F246" i="5"/>
  <c r="F245" i="5"/>
  <c r="F242" i="5"/>
  <c r="F243" i="5" s="1"/>
  <c r="F235" i="5"/>
  <c r="F234" i="5"/>
  <c r="F231" i="5"/>
  <c r="F230" i="5"/>
  <c r="F229" i="5"/>
  <c r="F228" i="5"/>
  <c r="F221" i="5"/>
  <c r="F220" i="5"/>
  <c r="F217" i="5"/>
  <c r="F218" i="5" s="1"/>
  <c r="F210" i="5"/>
  <c r="F209" i="5"/>
  <c r="F206" i="5"/>
  <c r="F207" i="5" s="1"/>
  <c r="F199" i="5"/>
  <c r="F198" i="5"/>
  <c r="F195" i="5"/>
  <c r="F196" i="5" s="1"/>
  <c r="F188" i="5"/>
  <c r="F187" i="5"/>
  <c r="F184" i="5"/>
  <c r="F185" i="5" s="1"/>
  <c r="F177" i="5"/>
  <c r="F176" i="5"/>
  <c r="F173" i="5"/>
  <c r="F174" i="5" s="1"/>
  <c r="F166" i="5"/>
  <c r="F165" i="5"/>
  <c r="F162" i="5"/>
  <c r="F163" i="5" s="1"/>
  <c r="F155" i="5"/>
  <c r="F154" i="5"/>
  <c r="F151" i="5"/>
  <c r="F152" i="5" s="1"/>
  <c r="F144" i="5"/>
  <c r="F143" i="5"/>
  <c r="F140" i="5"/>
  <c r="F141" i="5" s="1"/>
  <c r="F133" i="5"/>
  <c r="F134" i="5" s="1"/>
  <c r="F130" i="5"/>
  <c r="F131" i="5" s="1"/>
  <c r="F123" i="5"/>
  <c r="F124" i="5" s="1"/>
  <c r="F120" i="5"/>
  <c r="F121" i="5" s="1"/>
  <c r="F113" i="5"/>
  <c r="F112" i="5"/>
  <c r="F109" i="5"/>
  <c r="F108" i="5"/>
  <c r="F107" i="5"/>
  <c r="F100" i="5"/>
  <c r="F101" i="5" s="1"/>
  <c r="F97" i="5"/>
  <c r="F98" i="5" s="1"/>
  <c r="F90" i="5"/>
  <c r="F89" i="5"/>
  <c r="F86" i="5"/>
  <c r="F85" i="5"/>
  <c r="F84" i="5"/>
  <c r="F77" i="5"/>
  <c r="F76" i="5"/>
  <c r="F75" i="5"/>
  <c r="F72" i="5"/>
  <c r="F71" i="5"/>
  <c r="F64" i="5"/>
  <c r="F63" i="5"/>
  <c r="F62" i="5"/>
  <c r="F59" i="5"/>
  <c r="F60" i="5" s="1"/>
  <c r="F52" i="5"/>
  <c r="F53" i="5" s="1"/>
  <c r="F49" i="5"/>
  <c r="F50" i="5" s="1"/>
  <c r="F42" i="5"/>
  <c r="F41" i="5"/>
  <c r="F40" i="5"/>
  <c r="F37" i="5"/>
  <c r="F36" i="5"/>
  <c r="F29" i="5"/>
  <c r="F28" i="5"/>
  <c r="F27" i="5"/>
  <c r="F24" i="5"/>
  <c r="F23" i="5"/>
  <c r="F16" i="5"/>
  <c r="F15" i="5"/>
  <c r="F14" i="5"/>
  <c r="F11" i="5"/>
  <c r="F10" i="5"/>
  <c r="F110" i="5" l="1"/>
  <c r="F167" i="5"/>
  <c r="F211" i="5"/>
  <c r="F247" i="5"/>
  <c r="F248" i="5" s="1"/>
  <c r="F156" i="5"/>
  <c r="F157" i="5" s="1"/>
  <c r="F382" i="5"/>
  <c r="F178" i="5"/>
  <c r="F179" i="5" s="1"/>
  <c r="F54" i="5"/>
  <c r="F371" i="5"/>
  <c r="F372" i="5" s="1"/>
  <c r="F12" i="5"/>
  <c r="F278" i="5"/>
  <c r="F318" i="5"/>
  <c r="F102" i="5"/>
  <c r="F308" i="5"/>
  <c r="F349" i="5"/>
  <c r="F350" i="5" s="1"/>
  <c r="F91" i="5"/>
  <c r="F232" i="5"/>
  <c r="F200" i="5"/>
  <c r="F201" i="5" s="1"/>
  <c r="F258" i="5"/>
  <c r="F73" i="5"/>
  <c r="F38" i="5"/>
  <c r="F222" i="5"/>
  <c r="F223" i="5" s="1"/>
  <c r="F30" i="5"/>
  <c r="F65" i="5"/>
  <c r="F66" i="5" s="1"/>
  <c r="F25" i="5"/>
  <c r="F43" i="5"/>
  <c r="F78" i="5"/>
  <c r="F114" i="5"/>
  <c r="F115" i="5" s="1"/>
  <c r="F135" i="5"/>
  <c r="F145" i="5"/>
  <c r="F146" i="5" s="1"/>
  <c r="F212" i="5"/>
  <c r="F236" i="5"/>
  <c r="F298" i="5"/>
  <c r="F328" i="5"/>
  <c r="F338" i="5"/>
  <c r="F339" i="5" s="1"/>
  <c r="F360" i="5"/>
  <c r="F361" i="5" s="1"/>
  <c r="F17" i="5"/>
  <c r="F18" i="5" s="1"/>
  <c r="F87" i="5"/>
  <c r="F125" i="5"/>
  <c r="F168" i="5"/>
  <c r="F189" i="5"/>
  <c r="F190" i="5" s="1"/>
  <c r="F288" i="5"/>
  <c r="F383" i="5"/>
  <c r="F268" i="5"/>
  <c r="F92" i="5" l="1"/>
  <c r="F31" i="5"/>
  <c r="F237" i="5"/>
  <c r="F79" i="5"/>
  <c r="F44" i="5"/>
  <c r="I10" i="3" l="1"/>
  <c r="L10" i="3" s="1"/>
  <c r="O10" i="3" s="1"/>
  <c r="R10" i="3" s="1"/>
  <c r="U10" i="3" s="1"/>
  <c r="X10" i="3" s="1"/>
  <c r="AA10" i="3" s="1"/>
  <c r="AD10" i="3" s="1"/>
  <c r="AG10" i="3" s="1"/>
  <c r="G10" i="4" l="1"/>
  <c r="H12" i="3" l="1"/>
  <c r="K12" i="3" s="1"/>
  <c r="N12" i="3" s="1"/>
  <c r="Q12" i="3" s="1"/>
  <c r="T12" i="3" s="1"/>
  <c r="W12" i="3" s="1"/>
  <c r="Z12" i="3" s="1"/>
  <c r="AC12" i="3" s="1"/>
  <c r="AF12" i="3" s="1"/>
  <c r="AI12" i="3" s="1"/>
  <c r="H3" i="2" l="1"/>
  <c r="AL4" i="3" s="1"/>
  <c r="J4" i="1"/>
  <c r="G358" i="1" l="1"/>
  <c r="I358" i="1" s="1"/>
  <c r="J358" i="1" s="1"/>
  <c r="G124" i="1"/>
  <c r="I124" i="1" s="1"/>
  <c r="J124" i="1" s="1"/>
  <c r="G305" i="1"/>
  <c r="I305" i="1" s="1"/>
  <c r="G307" i="1"/>
  <c r="I307" i="1" s="1"/>
  <c r="J307" i="1" s="1"/>
  <c r="G134" i="1"/>
  <c r="G14" i="1"/>
  <c r="I14" i="1" s="1"/>
  <c r="J14" i="1" s="1"/>
  <c r="G133" i="1"/>
  <c r="I133" i="1" s="1"/>
  <c r="G135" i="1"/>
  <c r="I135" i="1" s="1"/>
  <c r="J135" i="1" s="1"/>
  <c r="G380" i="1"/>
  <c r="I380" i="1" s="1"/>
  <c r="G379" i="1"/>
  <c r="I379" i="1" s="1"/>
  <c r="J379" i="1" s="1"/>
  <c r="G334" i="1"/>
  <c r="I334" i="1" s="1"/>
  <c r="G395" i="1"/>
  <c r="I395" i="1" s="1"/>
  <c r="J395" i="1" s="1"/>
  <c r="G381" i="1"/>
  <c r="I381" i="1" s="1"/>
  <c r="J381" i="1" s="1"/>
  <c r="G394" i="1"/>
  <c r="I394" i="1" s="1"/>
  <c r="J394" i="1" s="1"/>
  <c r="G382" i="1"/>
  <c r="I382" i="1" s="1"/>
  <c r="G383" i="1"/>
  <c r="I383" i="1" s="1"/>
  <c r="J383" i="1" s="1"/>
  <c r="G393" i="1"/>
  <c r="I393" i="1" s="1"/>
  <c r="G390" i="1"/>
  <c r="I390" i="1" s="1"/>
  <c r="J390" i="1" s="1"/>
  <c r="G404" i="1"/>
  <c r="I404" i="1" s="1"/>
  <c r="J404" i="1" s="1"/>
  <c r="G396" i="1"/>
  <c r="I396" i="1" s="1"/>
  <c r="G403" i="1"/>
  <c r="I403" i="1" s="1"/>
  <c r="G400" i="1"/>
  <c r="I400" i="1" s="1"/>
  <c r="J400" i="1" s="1"/>
  <c r="G406" i="1"/>
  <c r="I406" i="1" s="1"/>
  <c r="J406" i="1" s="1"/>
  <c r="G584" i="1"/>
  <c r="I584" i="1" s="1"/>
  <c r="J584" i="1" s="1"/>
  <c r="G354" i="1"/>
  <c r="I354" i="1" s="1"/>
  <c r="J354" i="1" s="1"/>
  <c r="G353" i="1"/>
  <c r="I353" i="1" s="1"/>
  <c r="G352" i="1"/>
  <c r="I352" i="1" s="1"/>
  <c r="G351" i="1"/>
  <c r="I351" i="1" s="1"/>
  <c r="G350" i="1"/>
  <c r="I350" i="1" s="1"/>
  <c r="J350" i="1" s="1"/>
  <c r="G348" i="1"/>
  <c r="I348" i="1" s="1"/>
  <c r="J348" i="1" s="1"/>
  <c r="G347" i="1"/>
  <c r="I347" i="1" s="1"/>
  <c r="J347" i="1" s="1"/>
  <c r="G339" i="1"/>
  <c r="I339" i="1" s="1"/>
  <c r="J339" i="1" s="1"/>
  <c r="G315" i="1"/>
  <c r="I315" i="1" s="1"/>
  <c r="J315" i="1" s="1"/>
  <c r="G319" i="1"/>
  <c r="I319" i="1" s="1"/>
  <c r="J319" i="1" s="1"/>
  <c r="G498" i="1"/>
  <c r="I498" i="1" s="1"/>
  <c r="J498" i="1" s="1"/>
  <c r="G318" i="1"/>
  <c r="I318" i="1" s="1"/>
  <c r="J318" i="1" s="1"/>
  <c r="G317" i="1"/>
  <c r="I317" i="1" s="1"/>
  <c r="J317" i="1" s="1"/>
  <c r="G316" i="1"/>
  <c r="I316" i="1" s="1"/>
  <c r="J316" i="1" s="1"/>
  <c r="G345" i="1"/>
  <c r="I345" i="1" s="1"/>
  <c r="J345" i="1" s="1"/>
  <c r="G331" i="1"/>
  <c r="I331" i="1" s="1"/>
  <c r="J331" i="1" s="1"/>
  <c r="G344" i="1"/>
  <c r="I344" i="1" s="1"/>
  <c r="G346" i="1"/>
  <c r="I346" i="1" s="1"/>
  <c r="G192" i="1"/>
  <c r="I192" i="1" s="1"/>
  <c r="J192" i="1" s="1"/>
  <c r="G201" i="1"/>
  <c r="I201" i="1" s="1"/>
  <c r="G203" i="1"/>
  <c r="I203" i="1" s="1"/>
  <c r="J203" i="1" s="1"/>
  <c r="G178" i="1"/>
  <c r="I178" i="1" s="1"/>
  <c r="J178" i="1" s="1"/>
  <c r="G177" i="1"/>
  <c r="I177" i="1" s="1"/>
  <c r="G200" i="1"/>
  <c r="I200" i="1" s="1"/>
  <c r="J200" i="1" s="1"/>
  <c r="G202" i="1"/>
  <c r="I202" i="1" s="1"/>
  <c r="G416" i="1"/>
  <c r="I416" i="1" s="1"/>
  <c r="J416" i="1" s="1"/>
  <c r="G420" i="1"/>
  <c r="I420" i="1" s="1"/>
  <c r="J420" i="1" s="1"/>
  <c r="G411" i="1"/>
  <c r="I411" i="1" s="1"/>
  <c r="G417" i="1"/>
  <c r="I417" i="1" s="1"/>
  <c r="J417" i="1" s="1"/>
  <c r="G564" i="1"/>
  <c r="G324" i="1"/>
  <c r="I324" i="1" s="1"/>
  <c r="G320" i="1"/>
  <c r="I320" i="1" s="1"/>
  <c r="J320" i="1" s="1"/>
  <c r="G323" i="1"/>
  <c r="I323" i="1" s="1"/>
  <c r="G322" i="1"/>
  <c r="I322" i="1" s="1"/>
  <c r="G325" i="1"/>
  <c r="I325" i="1" s="1"/>
  <c r="J325" i="1" s="1"/>
  <c r="G321" i="1"/>
  <c r="I321" i="1" s="1"/>
  <c r="J321" i="1" s="1"/>
  <c r="G20" i="1"/>
  <c r="G534" i="1"/>
  <c r="G18" i="1"/>
  <c r="G19" i="1"/>
  <c r="G52" i="1"/>
  <c r="I52" i="1" s="1"/>
  <c r="J52" i="1" s="1"/>
  <c r="G51" i="1"/>
  <c r="I51" i="1" s="1"/>
  <c r="J51" i="1" s="1"/>
  <c r="G75" i="1"/>
  <c r="I75" i="1" s="1"/>
  <c r="J75" i="1" s="1"/>
  <c r="H3" i="10"/>
  <c r="AF4" i="3"/>
  <c r="W4" i="3"/>
  <c r="G590" i="1"/>
  <c r="I590" i="1" s="1"/>
  <c r="J590" i="1" s="1"/>
  <c r="G111" i="1"/>
  <c r="I111" i="1" s="1"/>
  <c r="J111" i="1" s="1"/>
  <c r="G522" i="1"/>
  <c r="I522" i="1" s="1"/>
  <c r="J522" i="1" s="1"/>
  <c r="G521" i="1"/>
  <c r="I521" i="1" s="1"/>
  <c r="J521" i="1" s="1"/>
  <c r="J451" i="1"/>
  <c r="J449" i="1"/>
  <c r="J446" i="1"/>
  <c r="J450" i="1"/>
  <c r="J459" i="1"/>
  <c r="J448" i="1"/>
  <c r="G458" i="1"/>
  <c r="I458" i="1" s="1"/>
  <c r="J458" i="1" s="1"/>
  <c r="G454" i="1"/>
  <c r="I454" i="1" s="1"/>
  <c r="J454" i="1" s="1"/>
  <c r="J447" i="1"/>
  <c r="G455" i="1"/>
  <c r="I455" i="1" s="1"/>
  <c r="J455" i="1" s="1"/>
  <c r="G456" i="1"/>
  <c r="I456" i="1" s="1"/>
  <c r="J456" i="1" s="1"/>
  <c r="G452" i="1"/>
  <c r="I452" i="1" s="1"/>
  <c r="J452" i="1" s="1"/>
  <c r="G444" i="1"/>
  <c r="I444" i="1" s="1"/>
  <c r="J444" i="1" s="1"/>
  <c r="G457" i="1"/>
  <c r="I457" i="1" s="1"/>
  <c r="J457" i="1" s="1"/>
  <c r="G453" i="1"/>
  <c r="I453" i="1" s="1"/>
  <c r="J453" i="1" s="1"/>
  <c r="G445" i="1"/>
  <c r="I445" i="1" s="1"/>
  <c r="J445" i="1" s="1"/>
  <c r="G293" i="1"/>
  <c r="I293" i="1" s="1"/>
  <c r="J293" i="1" s="1"/>
  <c r="G290" i="1"/>
  <c r="I290" i="1" s="1"/>
  <c r="J290" i="1" s="1"/>
  <c r="G288" i="1"/>
  <c r="I288" i="1" s="1"/>
  <c r="J288" i="1" s="1"/>
  <c r="G284" i="1"/>
  <c r="I284" i="1" s="1"/>
  <c r="J284" i="1" s="1"/>
  <c r="G294" i="1"/>
  <c r="I294" i="1" s="1"/>
  <c r="J294" i="1" s="1"/>
  <c r="G292" i="1"/>
  <c r="I292" i="1" s="1"/>
  <c r="J292" i="1" s="1"/>
  <c r="G295" i="1"/>
  <c r="I295" i="1" s="1"/>
  <c r="J295" i="1" s="1"/>
  <c r="G289" i="1"/>
  <c r="I289" i="1" s="1"/>
  <c r="J289" i="1" s="1"/>
  <c r="G286" i="1"/>
  <c r="I286" i="1" s="1"/>
  <c r="J286" i="1" s="1"/>
  <c r="G281" i="1"/>
  <c r="I281" i="1" s="1"/>
  <c r="J281" i="1" s="1"/>
  <c r="G277" i="1"/>
  <c r="I277" i="1" s="1"/>
  <c r="J277" i="1" s="1"/>
  <c r="G273" i="1"/>
  <c r="I273" i="1" s="1"/>
  <c r="J273" i="1" s="1"/>
  <c r="G269" i="1"/>
  <c r="I269" i="1" s="1"/>
  <c r="J269" i="1" s="1"/>
  <c r="G280" i="1"/>
  <c r="I280" i="1" s="1"/>
  <c r="J280" i="1" s="1"/>
  <c r="G276" i="1"/>
  <c r="I276" i="1" s="1"/>
  <c r="J276" i="1" s="1"/>
  <c r="G268" i="1"/>
  <c r="I268" i="1" s="1"/>
  <c r="J268" i="1" s="1"/>
  <c r="G282" i="1"/>
  <c r="I282" i="1" s="1"/>
  <c r="J282" i="1" s="1"/>
  <c r="G278" i="1"/>
  <c r="I278" i="1" s="1"/>
  <c r="J278" i="1" s="1"/>
  <c r="G274" i="1"/>
  <c r="I274" i="1" s="1"/>
  <c r="J274" i="1" s="1"/>
  <c r="G270" i="1"/>
  <c r="I270" i="1" s="1"/>
  <c r="J270" i="1" s="1"/>
  <c r="G279" i="1"/>
  <c r="I279" i="1" s="1"/>
  <c r="J279" i="1" s="1"/>
  <c r="G275" i="1"/>
  <c r="I275" i="1" s="1"/>
  <c r="J275" i="1" s="1"/>
  <c r="G271" i="1"/>
  <c r="I271" i="1" s="1"/>
  <c r="J271" i="1" s="1"/>
  <c r="G267" i="1"/>
  <c r="I267" i="1" s="1"/>
  <c r="J267" i="1" s="1"/>
  <c r="G272" i="1"/>
  <c r="I272" i="1" s="1"/>
  <c r="J272" i="1" s="1"/>
  <c r="G265" i="1"/>
  <c r="I265" i="1" s="1"/>
  <c r="J265" i="1" s="1"/>
  <c r="G263" i="1"/>
  <c r="I263" i="1" s="1"/>
  <c r="J263" i="1" s="1"/>
  <c r="G264" i="1"/>
  <c r="I264" i="1" s="1"/>
  <c r="J264" i="1" s="1"/>
  <c r="G259" i="1"/>
  <c r="I259" i="1" s="1"/>
  <c r="J259" i="1" s="1"/>
  <c r="G260" i="1"/>
  <c r="I260" i="1" s="1"/>
  <c r="J260" i="1" s="1"/>
  <c r="G256" i="1"/>
  <c r="I256" i="1" s="1"/>
  <c r="J256" i="1" s="1"/>
  <c r="G261" i="1"/>
  <c r="I261" i="1" s="1"/>
  <c r="J261" i="1" s="1"/>
  <c r="G257" i="1"/>
  <c r="I257" i="1" s="1"/>
  <c r="J257" i="1" s="1"/>
  <c r="G258" i="1"/>
  <c r="I258" i="1" s="1"/>
  <c r="J258" i="1" s="1"/>
  <c r="G249" i="1"/>
  <c r="I249" i="1" s="1"/>
  <c r="J249" i="1" s="1"/>
  <c r="G245" i="1"/>
  <c r="I245" i="1" s="1"/>
  <c r="J245" i="1" s="1"/>
  <c r="G241" i="1"/>
  <c r="I241" i="1" s="1"/>
  <c r="J241" i="1" s="1"/>
  <c r="G238" i="1"/>
  <c r="I238" i="1" s="1"/>
  <c r="J238" i="1" s="1"/>
  <c r="G252" i="1"/>
  <c r="I252" i="1" s="1"/>
  <c r="J252" i="1" s="1"/>
  <c r="G250" i="1"/>
  <c r="I250" i="1" s="1"/>
  <c r="J250" i="1" s="1"/>
  <c r="G246" i="1"/>
  <c r="I246" i="1" s="1"/>
  <c r="J246" i="1" s="1"/>
  <c r="G242" i="1"/>
  <c r="I242" i="1" s="1"/>
  <c r="J242" i="1" s="1"/>
  <c r="G239" i="1"/>
  <c r="I239" i="1" s="1"/>
  <c r="J239" i="1" s="1"/>
  <c r="G236" i="1"/>
  <c r="I236" i="1" s="1"/>
  <c r="J236" i="1" s="1"/>
  <c r="G251" i="1"/>
  <c r="I251" i="1" s="1"/>
  <c r="J251" i="1" s="1"/>
  <c r="G247" i="1"/>
  <c r="I247" i="1" s="1"/>
  <c r="J247" i="1" s="1"/>
  <c r="G243" i="1"/>
  <c r="I243" i="1" s="1"/>
  <c r="J243" i="1" s="1"/>
  <c r="G240" i="1"/>
  <c r="I240" i="1" s="1"/>
  <c r="J240" i="1" s="1"/>
  <c r="G237" i="1"/>
  <c r="I237" i="1" s="1"/>
  <c r="J237" i="1" s="1"/>
  <c r="G248" i="1"/>
  <c r="I248" i="1" s="1"/>
  <c r="J248" i="1" s="1"/>
  <c r="G244" i="1"/>
  <c r="I244" i="1" s="1"/>
  <c r="J244" i="1" s="1"/>
  <c r="G254" i="1"/>
  <c r="I254" i="1" s="1"/>
  <c r="J254" i="1" s="1"/>
  <c r="G253" i="1"/>
  <c r="I253" i="1" s="1"/>
  <c r="J253" i="1" s="1"/>
  <c r="G234" i="1"/>
  <c r="I234" i="1" s="1"/>
  <c r="J234" i="1" s="1"/>
  <c r="G230" i="1"/>
  <c r="I230" i="1" s="1"/>
  <c r="J230" i="1" s="1"/>
  <c r="G226" i="1"/>
  <c r="I226" i="1" s="1"/>
  <c r="J226" i="1" s="1"/>
  <c r="G231" i="1"/>
  <c r="I231" i="1" s="1"/>
  <c r="J231" i="1" s="1"/>
  <c r="G227" i="1"/>
  <c r="I227" i="1" s="1"/>
  <c r="J227" i="1" s="1"/>
  <c r="G232" i="1"/>
  <c r="I232" i="1" s="1"/>
  <c r="J232" i="1" s="1"/>
  <c r="G228" i="1"/>
  <c r="I228" i="1" s="1"/>
  <c r="J228" i="1" s="1"/>
  <c r="G224" i="1"/>
  <c r="I224" i="1" s="1"/>
  <c r="J224" i="1" s="1"/>
  <c r="G233" i="1"/>
  <c r="I233" i="1" s="1"/>
  <c r="J233" i="1" s="1"/>
  <c r="G229" i="1"/>
  <c r="I229" i="1" s="1"/>
  <c r="J229" i="1" s="1"/>
  <c r="G225" i="1"/>
  <c r="I225" i="1" s="1"/>
  <c r="J225" i="1" s="1"/>
  <c r="G220" i="1"/>
  <c r="I220" i="1" s="1"/>
  <c r="J220" i="1" s="1"/>
  <c r="G216" i="1"/>
  <c r="I216" i="1" s="1"/>
  <c r="J216" i="1" s="1"/>
  <c r="G212" i="1"/>
  <c r="I212" i="1" s="1"/>
  <c r="J212" i="1" s="1"/>
  <c r="G221" i="1"/>
  <c r="I221" i="1" s="1"/>
  <c r="J221" i="1" s="1"/>
  <c r="G217" i="1"/>
  <c r="I217" i="1" s="1"/>
  <c r="J217" i="1" s="1"/>
  <c r="G213" i="1"/>
  <c r="I213" i="1" s="1"/>
  <c r="J213" i="1" s="1"/>
  <c r="G215" i="1"/>
  <c r="I215" i="1" s="1"/>
  <c r="J215" i="1" s="1"/>
  <c r="G222" i="1"/>
  <c r="I222" i="1" s="1"/>
  <c r="J222" i="1" s="1"/>
  <c r="G218" i="1"/>
  <c r="I218" i="1" s="1"/>
  <c r="J218" i="1" s="1"/>
  <c r="G214" i="1"/>
  <c r="I214" i="1" s="1"/>
  <c r="J214" i="1" s="1"/>
  <c r="G219" i="1"/>
  <c r="I219" i="1" s="1"/>
  <c r="J219" i="1" s="1"/>
  <c r="G583" i="1"/>
  <c r="J363" i="1"/>
  <c r="J367" i="1"/>
  <c r="J371" i="1"/>
  <c r="J335" i="1"/>
  <c r="J343" i="1"/>
  <c r="J353" i="1"/>
  <c r="J324" i="1"/>
  <c r="J359" i="1"/>
  <c r="J304" i="1"/>
  <c r="J360" i="1"/>
  <c r="J364" i="1"/>
  <c r="J368" i="1"/>
  <c r="J372" i="1"/>
  <c r="J336" i="1"/>
  <c r="J340" i="1"/>
  <c r="J344" i="1"/>
  <c r="J361" i="1"/>
  <c r="J365" i="1"/>
  <c r="J369" i="1"/>
  <c r="J373" i="1"/>
  <c r="J333" i="1"/>
  <c r="J337" i="1"/>
  <c r="J341" i="1"/>
  <c r="J349" i="1"/>
  <c r="J351" i="1"/>
  <c r="J322" i="1"/>
  <c r="J302" i="1"/>
  <c r="J305" i="1"/>
  <c r="J362" i="1"/>
  <c r="J366" i="1"/>
  <c r="J370" i="1"/>
  <c r="J374" i="1"/>
  <c r="J334" i="1"/>
  <c r="J338" i="1"/>
  <c r="J342" i="1"/>
  <c r="J346" i="1"/>
  <c r="J352" i="1"/>
  <c r="J323" i="1"/>
  <c r="J306" i="1"/>
  <c r="J303" i="1"/>
  <c r="G576" i="1"/>
  <c r="G573" i="1"/>
  <c r="G569" i="1"/>
  <c r="G566" i="1"/>
  <c r="G559" i="1"/>
  <c r="G557" i="1"/>
  <c r="I557" i="1" s="1"/>
  <c r="J557" i="1" s="1"/>
  <c r="G553" i="1"/>
  <c r="G550" i="1"/>
  <c r="G543" i="1"/>
  <c r="G540" i="1"/>
  <c r="G536" i="1"/>
  <c r="G532" i="1"/>
  <c r="G554" i="1"/>
  <c r="G547" i="1"/>
  <c r="G544" i="1"/>
  <c r="G541" i="1"/>
  <c r="G538" i="1"/>
  <c r="G580" i="1"/>
  <c r="G571" i="1"/>
  <c r="G568" i="1"/>
  <c r="G565" i="1"/>
  <c r="G562" i="1"/>
  <c r="G556" i="1"/>
  <c r="G549" i="1"/>
  <c r="G546" i="1"/>
  <c r="G539" i="1"/>
  <c r="G552" i="1"/>
  <c r="G531" i="1"/>
  <c r="G578" i="1"/>
  <c r="G575" i="1"/>
  <c r="G567" i="1"/>
  <c r="G561" i="1"/>
  <c r="G558" i="1"/>
  <c r="G551" i="1"/>
  <c r="G548" i="1"/>
  <c r="G545" i="1"/>
  <c r="G542" i="1"/>
  <c r="G533" i="1"/>
  <c r="G530" i="1"/>
  <c r="I530" i="1" s="1"/>
  <c r="G581" i="1"/>
  <c r="G577" i="1"/>
  <c r="G574" i="1"/>
  <c r="G570" i="1"/>
  <c r="G563" i="1"/>
  <c r="G560" i="1"/>
  <c r="G589" i="1"/>
  <c r="I589" i="1" s="1"/>
  <c r="J589" i="1" s="1"/>
  <c r="G591" i="1"/>
  <c r="I591" i="1" s="1"/>
  <c r="J591" i="1" s="1"/>
  <c r="G587" i="1"/>
  <c r="I587" i="1" s="1"/>
  <c r="J587" i="1" s="1"/>
  <c r="G588" i="1"/>
  <c r="I588" i="1" s="1"/>
  <c r="J588" i="1" s="1"/>
  <c r="I332" i="1"/>
  <c r="J332" i="1" s="1"/>
  <c r="G327" i="1"/>
  <c r="I327" i="1" s="1"/>
  <c r="J327" i="1" s="1"/>
  <c r="G314" i="1"/>
  <c r="I314" i="1" s="1"/>
  <c r="J314" i="1" s="1"/>
  <c r="G311" i="1"/>
  <c r="I311" i="1" s="1"/>
  <c r="J311" i="1" s="1"/>
  <c r="G312" i="1"/>
  <c r="I312" i="1" s="1"/>
  <c r="J312" i="1" s="1"/>
  <c r="G329" i="1"/>
  <c r="I329" i="1" s="1"/>
  <c r="J329" i="1" s="1"/>
  <c r="G310" i="1"/>
  <c r="I310" i="1" s="1"/>
  <c r="J310" i="1" s="1"/>
  <c r="I300" i="1"/>
  <c r="J300" i="1" s="1"/>
  <c r="G328" i="1"/>
  <c r="I328" i="1" s="1"/>
  <c r="J328" i="1" s="1"/>
  <c r="I357" i="1"/>
  <c r="J357" i="1" s="1"/>
  <c r="G313" i="1"/>
  <c r="I313" i="1" s="1"/>
  <c r="J313" i="1" s="1"/>
  <c r="G299" i="1"/>
  <c r="I299" i="1" s="1"/>
  <c r="J299" i="1" s="1"/>
  <c r="I356" i="1"/>
  <c r="J356" i="1" s="1"/>
  <c r="G309" i="1"/>
  <c r="I309" i="1" s="1"/>
  <c r="J309" i="1" s="1"/>
  <c r="G301" i="1"/>
  <c r="I301" i="1" s="1"/>
  <c r="J301" i="1" s="1"/>
  <c r="J201" i="1"/>
  <c r="J133" i="1"/>
  <c r="J398" i="1"/>
  <c r="J402" i="1"/>
  <c r="J385" i="1"/>
  <c r="J389" i="1"/>
  <c r="J380" i="1"/>
  <c r="J384" i="1"/>
  <c r="J399" i="1"/>
  <c r="J403" i="1"/>
  <c r="J386" i="1"/>
  <c r="J393" i="1"/>
  <c r="J396" i="1"/>
  <c r="J405" i="1"/>
  <c r="J387" i="1"/>
  <c r="J391" i="1"/>
  <c r="J382" i="1"/>
  <c r="J397" i="1"/>
  <c r="J401" i="1"/>
  <c r="J388" i="1"/>
  <c r="J392" i="1"/>
  <c r="G378" i="1"/>
  <c r="I378" i="1" s="1"/>
  <c r="J378" i="1" s="1"/>
  <c r="G377" i="1"/>
  <c r="I377" i="1" s="1"/>
  <c r="J377" i="1" s="1"/>
  <c r="J411" i="1"/>
  <c r="J12" i="1"/>
  <c r="G26" i="1"/>
  <c r="I26" i="1" s="1"/>
  <c r="J26" i="1" s="1"/>
  <c r="G25" i="1"/>
  <c r="I25" i="1" s="1"/>
  <c r="J25" i="1" s="1"/>
  <c r="G24" i="1"/>
  <c r="I24" i="1" s="1"/>
  <c r="J24" i="1" s="1"/>
  <c r="G16" i="1"/>
  <c r="I16" i="1" s="1"/>
  <c r="J16" i="1" s="1"/>
  <c r="G101" i="1"/>
  <c r="I101" i="1" s="1"/>
  <c r="J101" i="1" s="1"/>
  <c r="G159" i="1"/>
  <c r="I159" i="1" s="1"/>
  <c r="J159" i="1" s="1"/>
  <c r="G156" i="1"/>
  <c r="I156" i="1" s="1"/>
  <c r="J156" i="1" s="1"/>
  <c r="G155" i="1"/>
  <c r="I155" i="1" s="1"/>
  <c r="J155" i="1" s="1"/>
  <c r="G148" i="1"/>
  <c r="I148" i="1" s="1"/>
  <c r="J148" i="1" s="1"/>
  <c r="G414" i="1"/>
  <c r="I414" i="1" s="1"/>
  <c r="G514" i="1"/>
  <c r="G509" i="1"/>
  <c r="I509" i="1" s="1"/>
  <c r="G503" i="1"/>
  <c r="I503" i="1" s="1"/>
  <c r="G502" i="1"/>
  <c r="I502" i="1" s="1"/>
  <c r="G515" i="1"/>
  <c r="I515" i="1" s="1"/>
  <c r="G510" i="1"/>
  <c r="I510" i="1" s="1"/>
  <c r="G499" i="1"/>
  <c r="I499" i="1" s="1"/>
  <c r="G490" i="1"/>
  <c r="I490" i="1" s="1"/>
  <c r="G485" i="1"/>
  <c r="I485" i="1" s="1"/>
  <c r="G481" i="1"/>
  <c r="I481" i="1" s="1"/>
  <c r="G477" i="1"/>
  <c r="I477" i="1" s="1"/>
  <c r="G476" i="1"/>
  <c r="I476" i="1" s="1"/>
  <c r="G472" i="1"/>
  <c r="I472" i="1" s="1"/>
  <c r="G470" i="1"/>
  <c r="I470" i="1" s="1"/>
  <c r="G516" i="1"/>
  <c r="I516" i="1" s="1"/>
  <c r="G512" i="1"/>
  <c r="I512" i="1" s="1"/>
  <c r="G511" i="1"/>
  <c r="I511" i="1" s="1"/>
  <c r="G507" i="1"/>
  <c r="I507" i="1" s="1"/>
  <c r="G500" i="1"/>
  <c r="I500" i="1" s="1"/>
  <c r="G491" i="1"/>
  <c r="G486" i="1"/>
  <c r="I486" i="1" s="1"/>
  <c r="G482" i="1"/>
  <c r="I482" i="1" s="1"/>
  <c r="G478" i="1"/>
  <c r="I478" i="1" s="1"/>
  <c r="G473" i="1"/>
  <c r="I473" i="1" s="1"/>
  <c r="G526" i="1"/>
  <c r="I526" i="1" s="1"/>
  <c r="G501" i="1"/>
  <c r="I501" i="1" s="1"/>
  <c r="G495" i="1"/>
  <c r="I495" i="1" s="1"/>
  <c r="G488" i="1"/>
  <c r="I488" i="1" s="1"/>
  <c r="G484" i="1"/>
  <c r="I484" i="1" s="1"/>
  <c r="G480" i="1"/>
  <c r="I480" i="1" s="1"/>
  <c r="G524" i="1"/>
  <c r="I524" i="1" s="1"/>
  <c r="G479" i="1"/>
  <c r="I479" i="1" s="1"/>
  <c r="G474" i="1"/>
  <c r="I474" i="1" s="1"/>
  <c r="G525" i="1"/>
  <c r="I525" i="1" s="1"/>
  <c r="G520" i="1"/>
  <c r="I520" i="1" s="1"/>
  <c r="G518" i="1"/>
  <c r="I518" i="1" s="1"/>
  <c r="G493" i="1"/>
  <c r="I493" i="1" s="1"/>
  <c r="G483" i="1"/>
  <c r="I483" i="1" s="1"/>
  <c r="G513" i="1"/>
  <c r="I513" i="1" s="1"/>
  <c r="G508" i="1"/>
  <c r="I508" i="1" s="1"/>
  <c r="G496" i="1"/>
  <c r="I496" i="1" s="1"/>
  <c r="G494" i="1"/>
  <c r="I494" i="1" s="1"/>
  <c r="G492" i="1"/>
  <c r="I492" i="1" s="1"/>
  <c r="G475" i="1"/>
  <c r="I475" i="1" s="1"/>
  <c r="G469" i="1"/>
  <c r="I469" i="1" s="1"/>
  <c r="G519" i="1"/>
  <c r="I519" i="1" s="1"/>
  <c r="G517" i="1"/>
  <c r="I517" i="1" s="1"/>
  <c r="G489" i="1"/>
  <c r="I489" i="1" s="1"/>
  <c r="G487" i="1"/>
  <c r="I487" i="1" s="1"/>
  <c r="G462" i="1"/>
  <c r="I462" i="1" s="1"/>
  <c r="G465" i="1"/>
  <c r="I465" i="1" s="1"/>
  <c r="G464" i="1"/>
  <c r="I464" i="1" s="1"/>
  <c r="G463" i="1"/>
  <c r="I463" i="1" s="1"/>
  <c r="G460" i="1"/>
  <c r="I460" i="1" s="1"/>
  <c r="G461" i="1"/>
  <c r="I461" i="1" s="1"/>
  <c r="G441" i="1"/>
  <c r="I441" i="1" s="1"/>
  <c r="G440" i="1"/>
  <c r="I440" i="1" s="1"/>
  <c r="G439" i="1"/>
  <c r="I439" i="1" s="1"/>
  <c r="G438" i="1"/>
  <c r="I438" i="1" s="1"/>
  <c r="G437" i="1"/>
  <c r="I437" i="1" s="1"/>
  <c r="G433" i="1"/>
  <c r="I433" i="1" s="1"/>
  <c r="G432" i="1"/>
  <c r="I432" i="1" s="1"/>
  <c r="G428" i="1"/>
  <c r="I428" i="1" s="1"/>
  <c r="G424" i="1"/>
  <c r="I424" i="1" s="1"/>
  <c r="G434" i="1"/>
  <c r="I434" i="1" s="1"/>
  <c r="G429" i="1"/>
  <c r="I429" i="1" s="1"/>
  <c r="G425" i="1"/>
  <c r="I425" i="1" s="1"/>
  <c r="G421" i="1"/>
  <c r="I421" i="1" s="1"/>
  <c r="G435" i="1"/>
  <c r="I435" i="1" s="1"/>
  <c r="G430" i="1"/>
  <c r="I430" i="1" s="1"/>
  <c r="G426" i="1"/>
  <c r="I426" i="1" s="1"/>
  <c r="G422" i="1"/>
  <c r="I422" i="1" s="1"/>
  <c r="G418" i="1"/>
  <c r="I418" i="1" s="1"/>
  <c r="G436" i="1"/>
  <c r="I436" i="1" s="1"/>
  <c r="G431" i="1"/>
  <c r="G427" i="1"/>
  <c r="I427" i="1" s="1"/>
  <c r="G423" i="1"/>
  <c r="I423" i="1" s="1"/>
  <c r="G419" i="1"/>
  <c r="I419" i="1" s="1"/>
  <c r="G413" i="1"/>
  <c r="I413" i="1" s="1"/>
  <c r="G412" i="1"/>
  <c r="I412" i="1" s="1"/>
  <c r="G410" i="1"/>
  <c r="I410" i="1" s="1"/>
  <c r="G196" i="1"/>
  <c r="I196" i="1" s="1"/>
  <c r="J196" i="1" s="1"/>
  <c r="G197" i="1"/>
  <c r="I197" i="1" s="1"/>
  <c r="J197" i="1" s="1"/>
  <c r="G184" i="1"/>
  <c r="I184" i="1" s="1"/>
  <c r="G180" i="1"/>
  <c r="I180" i="1" s="1"/>
  <c r="G185" i="1"/>
  <c r="I185" i="1" s="1"/>
  <c r="G181" i="1"/>
  <c r="I181" i="1" s="1"/>
  <c r="G186" i="1"/>
  <c r="I186" i="1" s="1"/>
  <c r="G182" i="1"/>
  <c r="I182" i="1" s="1"/>
  <c r="G183" i="1"/>
  <c r="I183" i="1" s="1"/>
  <c r="G179" i="1"/>
  <c r="I179" i="1" s="1"/>
  <c r="G58" i="1"/>
  <c r="I58" i="1" s="1"/>
  <c r="G61" i="1"/>
  <c r="I61" i="1" s="1"/>
  <c r="G53" i="1"/>
  <c r="I53" i="1" s="1"/>
  <c r="J53" i="1" s="1"/>
  <c r="G57" i="1"/>
  <c r="I57" i="1" s="1"/>
  <c r="G59" i="1"/>
  <c r="I59" i="1" s="1"/>
  <c r="G62" i="1"/>
  <c r="I62" i="1" s="1"/>
  <c r="G60" i="1"/>
  <c r="I60" i="1" s="1"/>
  <c r="N4" i="3"/>
  <c r="H3" i="4"/>
  <c r="G142" i="1"/>
  <c r="I142" i="1" s="1"/>
  <c r="J142" i="1" s="1"/>
  <c r="G140" i="1"/>
  <c r="I140" i="1" s="1"/>
  <c r="J140" i="1" s="1"/>
  <c r="G100" i="1"/>
  <c r="I100" i="1" s="1"/>
  <c r="J100" i="1" s="1"/>
  <c r="G123" i="1"/>
  <c r="I123" i="1" s="1"/>
  <c r="J123" i="1" s="1"/>
  <c r="G130" i="1"/>
  <c r="I130" i="1" s="1"/>
  <c r="J130" i="1" s="1"/>
  <c r="G122" i="1"/>
  <c r="I122" i="1" s="1"/>
  <c r="J122" i="1" s="1"/>
  <c r="G106" i="1"/>
  <c r="I106" i="1" s="1"/>
  <c r="J106" i="1" s="1"/>
  <c r="G128" i="1"/>
  <c r="I128" i="1" s="1"/>
  <c r="J128" i="1" s="1"/>
  <c r="G109" i="1"/>
  <c r="I109" i="1" s="1"/>
  <c r="J109" i="1" s="1"/>
  <c r="G36" i="1"/>
  <c r="I36" i="1" s="1"/>
  <c r="J36" i="1" s="1"/>
  <c r="G39" i="1"/>
  <c r="I39" i="1" s="1"/>
  <c r="J39" i="1" s="1"/>
  <c r="G40" i="1"/>
  <c r="I40" i="1" s="1"/>
  <c r="J40" i="1" s="1"/>
  <c r="G69" i="1"/>
  <c r="I69" i="1" s="1"/>
  <c r="G70" i="1"/>
  <c r="I70" i="1" s="1"/>
  <c r="G79" i="1"/>
  <c r="I79" i="1" s="1"/>
  <c r="G77" i="1"/>
  <c r="I77" i="1" s="1"/>
  <c r="G68" i="1"/>
  <c r="I68" i="1" s="1"/>
  <c r="G48" i="1"/>
  <c r="I48" i="1" s="1"/>
  <c r="J48" i="1" s="1"/>
  <c r="G38" i="1"/>
  <c r="I38" i="1" s="1"/>
  <c r="J38" i="1" s="1"/>
  <c r="G71" i="1"/>
  <c r="I71" i="1" s="1"/>
  <c r="G49" i="1"/>
  <c r="I49" i="1" s="1"/>
  <c r="J49" i="1" s="1"/>
  <c r="G41" i="1"/>
  <c r="I41" i="1" s="1"/>
  <c r="J41" i="1" s="1"/>
  <c r="G76" i="1"/>
  <c r="I76" i="1" s="1"/>
  <c r="G74" i="1"/>
  <c r="I74" i="1" s="1"/>
  <c r="G72" i="1"/>
  <c r="I72" i="1" s="1"/>
  <c r="G65" i="1"/>
  <c r="I65" i="1" s="1"/>
  <c r="G64" i="1"/>
  <c r="I64" i="1" s="1"/>
  <c r="G45" i="1"/>
  <c r="I45" i="1" s="1"/>
  <c r="J45" i="1" s="1"/>
  <c r="G44" i="1"/>
  <c r="I44" i="1" s="1"/>
  <c r="G42" i="1"/>
  <c r="I42" i="1" s="1"/>
  <c r="J42" i="1" s="1"/>
  <c r="G35" i="1"/>
  <c r="I35" i="1" s="1"/>
  <c r="G78" i="1"/>
  <c r="I78" i="1" s="1"/>
  <c r="G66" i="1"/>
  <c r="I66" i="1" s="1"/>
  <c r="G47" i="1"/>
  <c r="I47" i="1" s="1"/>
  <c r="J47" i="1" s="1"/>
  <c r="G46" i="1"/>
  <c r="I46" i="1" s="1"/>
  <c r="J46" i="1" s="1"/>
  <c r="G37" i="1"/>
  <c r="I37" i="1" s="1"/>
  <c r="J37" i="1" s="1"/>
  <c r="G67" i="1"/>
  <c r="I67" i="1" s="1"/>
  <c r="G163" i="1"/>
  <c r="I163" i="1" s="1"/>
  <c r="J163" i="1" s="1"/>
  <c r="G170" i="1"/>
  <c r="I170" i="1" s="1"/>
  <c r="J170" i="1" s="1"/>
  <c r="G169" i="1"/>
  <c r="I169" i="1" s="1"/>
  <c r="J169" i="1" s="1"/>
  <c r="G92" i="1"/>
  <c r="I92" i="1" s="1"/>
  <c r="J92" i="1" s="1"/>
  <c r="G91" i="1"/>
  <c r="I91" i="1" s="1"/>
  <c r="J91" i="1" s="1"/>
  <c r="G15" i="1"/>
  <c r="I15" i="1" s="1"/>
  <c r="J15" i="1" s="1"/>
  <c r="G82" i="1"/>
  <c r="I82" i="1" s="1"/>
  <c r="J82" i="1" s="1"/>
  <c r="G28" i="1"/>
  <c r="I28" i="1" s="1"/>
  <c r="J28" i="1" s="1"/>
  <c r="G206" i="1"/>
  <c r="I206" i="1" s="1"/>
  <c r="J206" i="1" s="1"/>
  <c r="G96" i="1"/>
  <c r="I96" i="1" s="1"/>
  <c r="J96" i="1" s="1"/>
  <c r="G95" i="1"/>
  <c r="I95" i="1" s="1"/>
  <c r="J95" i="1" s="1"/>
  <c r="G116" i="1"/>
  <c r="I116" i="1" s="1"/>
  <c r="J116" i="1" s="1"/>
  <c r="G173" i="1"/>
  <c r="I173" i="1" s="1"/>
  <c r="J173" i="1" s="1"/>
  <c r="G210" i="1"/>
  <c r="I210" i="1" s="1"/>
  <c r="J210" i="1" s="1"/>
  <c r="G146" i="1"/>
  <c r="I146" i="1" s="1"/>
  <c r="J146" i="1" s="1"/>
  <c r="G132" i="1"/>
  <c r="I132" i="1" s="1"/>
  <c r="J132" i="1" s="1"/>
  <c r="G131" i="1"/>
  <c r="I131" i="1" s="1"/>
  <c r="J131" i="1" s="1"/>
  <c r="G117" i="1"/>
  <c r="I117" i="1" s="1"/>
  <c r="J117" i="1" s="1"/>
  <c r="G114" i="1"/>
  <c r="I114" i="1" s="1"/>
  <c r="J114" i="1" s="1"/>
  <c r="G113" i="1"/>
  <c r="I113" i="1" s="1"/>
  <c r="J113" i="1" s="1"/>
  <c r="G115" i="1"/>
  <c r="I115" i="1" s="1"/>
  <c r="J115" i="1" s="1"/>
  <c r="G190" i="1"/>
  <c r="I190" i="1" s="1"/>
  <c r="J190" i="1" s="1"/>
  <c r="G103" i="1"/>
  <c r="I103" i="1" s="1"/>
  <c r="J103" i="1" s="1"/>
  <c r="G121" i="1"/>
  <c r="I121" i="1" s="1"/>
  <c r="J121" i="1" s="1"/>
  <c r="G87" i="1"/>
  <c r="I87" i="1" s="1"/>
  <c r="J87" i="1" s="1"/>
  <c r="G198" i="1"/>
  <c r="I198" i="1" s="1"/>
  <c r="J198" i="1" s="1"/>
  <c r="G143" i="1"/>
  <c r="I143" i="1" s="1"/>
  <c r="J143" i="1" s="1"/>
  <c r="G112" i="1"/>
  <c r="I112" i="1" s="1"/>
  <c r="J112" i="1" s="1"/>
  <c r="G194" i="1"/>
  <c r="I194" i="1" s="1"/>
  <c r="G93" i="1"/>
  <c r="I93" i="1" s="1"/>
  <c r="J93" i="1" s="1"/>
  <c r="G110" i="1"/>
  <c r="I110" i="1" s="1"/>
  <c r="J110" i="1" s="1"/>
  <c r="G104" i="1"/>
  <c r="I104" i="1" s="1"/>
  <c r="J104" i="1" s="1"/>
  <c r="G172" i="1"/>
  <c r="I172" i="1" s="1"/>
  <c r="J172" i="1" s="1"/>
  <c r="G126" i="1"/>
  <c r="I126" i="1" s="1"/>
  <c r="J126" i="1" s="1"/>
  <c r="G144" i="1"/>
  <c r="I144" i="1" s="1"/>
  <c r="J144" i="1" s="1"/>
  <c r="G85" i="1"/>
  <c r="I85" i="1" s="1"/>
  <c r="J85" i="1" s="1"/>
  <c r="G189" i="1"/>
  <c r="I189" i="1" s="1"/>
  <c r="J189" i="1" s="1"/>
  <c r="G129" i="1"/>
  <c r="I129" i="1" s="1"/>
  <c r="J129" i="1" s="1"/>
  <c r="G158" i="1"/>
  <c r="I158" i="1" s="1"/>
  <c r="J158" i="1" s="1"/>
  <c r="G99" i="1"/>
  <c r="I99" i="1" s="1"/>
  <c r="J99" i="1" s="1"/>
  <c r="G127" i="1"/>
  <c r="I127" i="1" s="1"/>
  <c r="J127" i="1" s="1"/>
  <c r="G167" i="1"/>
  <c r="I167" i="1" s="1"/>
  <c r="J167" i="1" s="1"/>
  <c r="G153" i="1"/>
  <c r="I153" i="1" s="1"/>
  <c r="J153" i="1" s="1"/>
  <c r="G30" i="1"/>
  <c r="I30" i="1" s="1"/>
  <c r="J30" i="1" s="1"/>
  <c r="G125" i="1"/>
  <c r="I125" i="1" s="1"/>
  <c r="J125" i="1" s="1"/>
  <c r="G191" i="1"/>
  <c r="I191" i="1" s="1"/>
  <c r="J191" i="1" s="1"/>
  <c r="G188" i="1"/>
  <c r="I188" i="1" s="1"/>
  <c r="J188" i="1" s="1"/>
  <c r="G199" i="1"/>
  <c r="I199" i="1" s="1"/>
  <c r="J199" i="1" s="1"/>
  <c r="G98" i="1"/>
  <c r="I98" i="1" s="1"/>
  <c r="J98" i="1" s="1"/>
  <c r="G86" i="1"/>
  <c r="I86" i="1" s="1"/>
  <c r="J86" i="1" s="1"/>
  <c r="G31" i="1"/>
  <c r="I31" i="1" s="1"/>
  <c r="J31" i="1" s="1"/>
  <c r="G205" i="1"/>
  <c r="I205" i="1" s="1"/>
  <c r="J205" i="1" s="1"/>
  <c r="G139" i="1"/>
  <c r="I139" i="1" s="1"/>
  <c r="J139" i="1" s="1"/>
  <c r="G164" i="1"/>
  <c r="I164" i="1" s="1"/>
  <c r="J164" i="1" s="1"/>
  <c r="G13" i="1"/>
  <c r="I13" i="1" s="1"/>
  <c r="J13" i="1" s="1"/>
  <c r="G166" i="1"/>
  <c r="I166" i="1" s="1"/>
  <c r="J166" i="1" s="1"/>
  <c r="J194" i="1"/>
  <c r="G105" i="1"/>
  <c r="I105" i="1" s="1"/>
  <c r="J105" i="1" s="1"/>
  <c r="G152" i="1"/>
  <c r="I152" i="1" s="1"/>
  <c r="J152" i="1" s="1"/>
  <c r="G137" i="1"/>
  <c r="I137" i="1" s="1"/>
  <c r="J137" i="1" s="1"/>
  <c r="G29" i="1"/>
  <c r="I29" i="1" s="1"/>
  <c r="J29" i="1" s="1"/>
  <c r="G138" i="1"/>
  <c r="I138" i="1" s="1"/>
  <c r="J138" i="1" s="1"/>
  <c r="G193" i="1"/>
  <c r="I193" i="1" s="1"/>
  <c r="J193" i="1" s="1"/>
  <c r="J202" i="1"/>
  <c r="G141" i="1"/>
  <c r="I141" i="1" s="1"/>
  <c r="J141" i="1" s="1"/>
  <c r="I514" i="1" l="1"/>
  <c r="J514" i="1" s="1"/>
  <c r="I563" i="1"/>
  <c r="J563" i="1" s="1"/>
  <c r="I581" i="1"/>
  <c r="J581" i="1" s="1"/>
  <c r="I545" i="1"/>
  <c r="J545" i="1" s="1"/>
  <c r="I561" i="1"/>
  <c r="J561" i="1" s="1"/>
  <c r="I531" i="1"/>
  <c r="J531" i="1" s="1"/>
  <c r="I549" i="1"/>
  <c r="J549" i="1" s="1"/>
  <c r="I568" i="1"/>
  <c r="J568" i="1" s="1"/>
  <c r="I541" i="1"/>
  <c r="J541" i="1" s="1"/>
  <c r="I532" i="1"/>
  <c r="J532" i="1" s="1"/>
  <c r="I550" i="1"/>
  <c r="J550" i="1" s="1"/>
  <c r="I566" i="1"/>
  <c r="J566" i="1" s="1"/>
  <c r="I18" i="1"/>
  <c r="J18" i="1" s="1"/>
  <c r="I431" i="1"/>
  <c r="J431" i="1" s="1"/>
  <c r="I491" i="1"/>
  <c r="J491" i="1" s="1"/>
  <c r="I570" i="1"/>
  <c r="J570" i="1" s="1"/>
  <c r="I548" i="1"/>
  <c r="J548" i="1" s="1"/>
  <c r="I567" i="1"/>
  <c r="J567" i="1" s="1"/>
  <c r="I552" i="1"/>
  <c r="J552" i="1" s="1"/>
  <c r="I556" i="1"/>
  <c r="J556" i="1" s="1"/>
  <c r="I571" i="1"/>
  <c r="J571" i="1" s="1"/>
  <c r="I544" i="1"/>
  <c r="J544" i="1" s="1"/>
  <c r="I536" i="1"/>
  <c r="J536" i="1" s="1"/>
  <c r="I553" i="1"/>
  <c r="J553" i="1" s="1"/>
  <c r="I569" i="1"/>
  <c r="J569" i="1" s="1"/>
  <c r="I583" i="1"/>
  <c r="J583" i="1" s="1"/>
  <c r="I534" i="1"/>
  <c r="J534" i="1" s="1"/>
  <c r="I564" i="1"/>
  <c r="J564" i="1" s="1"/>
  <c r="I574" i="1"/>
  <c r="J574" i="1" s="1"/>
  <c r="I533" i="1"/>
  <c r="J533" i="1" s="1"/>
  <c r="I551" i="1"/>
  <c r="J551" i="1" s="1"/>
  <c r="I575" i="1"/>
  <c r="J575" i="1" s="1"/>
  <c r="I539" i="1"/>
  <c r="J539" i="1" s="1"/>
  <c r="I562" i="1"/>
  <c r="J562" i="1" s="1"/>
  <c r="I580" i="1"/>
  <c r="J580" i="1" s="1"/>
  <c r="I547" i="1"/>
  <c r="J547" i="1" s="1"/>
  <c r="I540" i="1"/>
  <c r="J540" i="1" s="1"/>
  <c r="I573" i="1"/>
  <c r="J573" i="1" s="1"/>
  <c r="I20" i="1"/>
  <c r="J20" i="1" s="1"/>
  <c r="I560" i="1"/>
  <c r="J560" i="1" s="1"/>
  <c r="I577" i="1"/>
  <c r="J577" i="1" s="1"/>
  <c r="I542" i="1"/>
  <c r="J542" i="1" s="1"/>
  <c r="I558" i="1"/>
  <c r="J558" i="1" s="1"/>
  <c r="I578" i="1"/>
  <c r="J578" i="1" s="1"/>
  <c r="I546" i="1"/>
  <c r="J546" i="1" s="1"/>
  <c r="I565" i="1"/>
  <c r="J565" i="1" s="1"/>
  <c r="I538" i="1"/>
  <c r="J538" i="1" s="1"/>
  <c r="I554" i="1"/>
  <c r="J554" i="1" s="1"/>
  <c r="I543" i="1"/>
  <c r="J543" i="1" s="1"/>
  <c r="I559" i="1"/>
  <c r="J559" i="1" s="1"/>
  <c r="I576" i="1"/>
  <c r="J576" i="1" s="1"/>
  <c r="I19" i="1"/>
  <c r="J19" i="1" s="1"/>
  <c r="J77" i="1"/>
  <c r="J427" i="1"/>
  <c r="J410" i="1"/>
  <c r="J429" i="1"/>
  <c r="J481" i="1"/>
  <c r="J423" i="1"/>
  <c r="J435" i="1"/>
  <c r="J511" i="1"/>
  <c r="J460" i="1"/>
  <c r="J60" i="1"/>
  <c r="J507" i="1"/>
  <c r="J78" i="1"/>
  <c r="J58" i="1"/>
  <c r="J519" i="1"/>
  <c r="J483" i="1"/>
  <c r="J62" i="1"/>
  <c r="J182" i="1"/>
  <c r="J436" i="1"/>
  <c r="J495" i="1"/>
  <c r="J500" i="1"/>
  <c r="J477" i="1"/>
  <c r="J437" i="1"/>
  <c r="J501" i="1"/>
  <c r="J434" i="1"/>
  <c r="J440" i="1"/>
  <c r="J474" i="1"/>
  <c r="J186" i="1"/>
  <c r="J180" i="1"/>
  <c r="J513" i="1"/>
  <c r="J516" i="1"/>
  <c r="J70" i="1"/>
  <c r="J185" i="1"/>
  <c r="J486" i="1"/>
  <c r="J472" i="1"/>
  <c r="J67" i="1"/>
  <c r="J503" i="1"/>
  <c r="J413" i="1"/>
  <c r="J421" i="1"/>
  <c r="J464" i="1"/>
  <c r="J490" i="1"/>
  <c r="J65" i="1"/>
  <c r="J419" i="1"/>
  <c r="J465" i="1"/>
  <c r="J492" i="1"/>
  <c r="J520" i="1"/>
  <c r="J478" i="1"/>
  <c r="J66" i="1"/>
  <c r="J72" i="1"/>
  <c r="J68" i="1"/>
  <c r="J418" i="1"/>
  <c r="J439" i="1"/>
  <c r="J482" i="1"/>
  <c r="J296" i="1"/>
  <c r="J525" i="1"/>
  <c r="J74" i="1"/>
  <c r="J69" i="1"/>
  <c r="J422" i="1"/>
  <c r="J494" i="1"/>
  <c r="J509" i="1"/>
  <c r="J64" i="1"/>
  <c r="J430" i="1"/>
  <c r="J476" i="1"/>
  <c r="J32" i="1"/>
  <c r="F10" i="2" s="1"/>
  <c r="J524" i="1"/>
  <c r="J426" i="1"/>
  <c r="J462" i="1"/>
  <c r="J480" i="1"/>
  <c r="J412" i="1"/>
  <c r="J184" i="1"/>
  <c r="J425" i="1"/>
  <c r="J463" i="1"/>
  <c r="J496" i="1"/>
  <c r="J441" i="1"/>
  <c r="J512" i="1"/>
  <c r="J59" i="1"/>
  <c r="J428" i="1"/>
  <c r="J438" i="1"/>
  <c r="J461" i="1"/>
  <c r="J517" i="1"/>
  <c r="J499" i="1"/>
  <c r="J502" i="1"/>
  <c r="J160" i="1"/>
  <c r="F18" i="2" s="1"/>
  <c r="J592" i="1"/>
  <c r="J526" i="1"/>
  <c r="J530" i="1"/>
  <c r="J375" i="1"/>
  <c r="F22" i="2" s="1"/>
  <c r="J487" i="1"/>
  <c r="J432" i="1"/>
  <c r="J475" i="1"/>
  <c r="J508" i="1"/>
  <c r="J518" i="1"/>
  <c r="J479" i="1"/>
  <c r="J107" i="1"/>
  <c r="F15" i="2" s="1"/>
  <c r="D18" i="3" s="1"/>
  <c r="J44" i="1"/>
  <c r="J71" i="1"/>
  <c r="J183" i="1"/>
  <c r="J181" i="1"/>
  <c r="J433" i="1"/>
  <c r="J469" i="1"/>
  <c r="J493" i="1"/>
  <c r="J484" i="1"/>
  <c r="J485" i="1"/>
  <c r="J510" i="1"/>
  <c r="J414" i="1"/>
  <c r="J35" i="1"/>
  <c r="J76" i="1"/>
  <c r="J79" i="1"/>
  <c r="J57" i="1"/>
  <c r="J61" i="1"/>
  <c r="J424" i="1"/>
  <c r="J489" i="1"/>
  <c r="J488" i="1"/>
  <c r="J473" i="1"/>
  <c r="J515" i="1"/>
  <c r="J407" i="1"/>
  <c r="F23" i="2" s="1"/>
  <c r="J470" i="1"/>
  <c r="J179" i="1"/>
  <c r="J177" i="1"/>
  <c r="J174" i="1"/>
  <c r="F19" i="2" s="1"/>
  <c r="J118" i="1"/>
  <c r="F16" i="2" s="1"/>
  <c r="J88" i="1"/>
  <c r="J83" i="1"/>
  <c r="J21" i="1" l="1"/>
  <c r="F9" i="2" s="1"/>
  <c r="D12" i="3" s="1"/>
  <c r="J504" i="1"/>
  <c r="J54" i="1"/>
  <c r="F11" i="2" s="1"/>
  <c r="D14" i="3" s="1"/>
  <c r="J466" i="1"/>
  <c r="F25" i="2" s="1"/>
  <c r="D28" i="3" s="1"/>
  <c r="J80" i="1"/>
  <c r="J585" i="1"/>
  <c r="F28" i="2" s="1"/>
  <c r="J442" i="1"/>
  <c r="F24" i="2" s="1"/>
  <c r="D27" i="3" s="1"/>
  <c r="F21" i="2"/>
  <c r="D24" i="3" s="1"/>
  <c r="D25" i="3"/>
  <c r="F14" i="2"/>
  <c r="D17" i="3" s="1"/>
  <c r="F13" i="2"/>
  <c r="D16" i="3" s="1"/>
  <c r="J527" i="1"/>
  <c r="J207" i="1"/>
  <c r="F18" i="3"/>
  <c r="D26" i="3"/>
  <c r="AD18" i="3"/>
  <c r="I18" i="3"/>
  <c r="AG18" i="3"/>
  <c r="X18" i="3"/>
  <c r="O18" i="3"/>
  <c r="U18" i="3"/>
  <c r="AA18" i="3"/>
  <c r="R18" i="3"/>
  <c r="L18" i="3"/>
  <c r="D22" i="3"/>
  <c r="D19" i="3"/>
  <c r="D13" i="3"/>
  <c r="X28" i="3" l="1"/>
  <c r="F28" i="3"/>
  <c r="AD28" i="3"/>
  <c r="AA28" i="3"/>
  <c r="I28" i="3"/>
  <c r="U28" i="3"/>
  <c r="O28" i="3"/>
  <c r="AG28" i="3"/>
  <c r="R28" i="3"/>
  <c r="L28" i="3"/>
  <c r="F25" i="3"/>
  <c r="I16" i="3"/>
  <c r="AG16" i="3"/>
  <c r="AA16" i="3"/>
  <c r="AD16" i="3"/>
  <c r="U16" i="3"/>
  <c r="O16" i="3"/>
  <c r="X16" i="3"/>
  <c r="F16" i="3"/>
  <c r="L16" i="3"/>
  <c r="R16" i="3"/>
  <c r="AD17" i="3"/>
  <c r="I17" i="3"/>
  <c r="F17" i="3"/>
  <c r="AA17" i="3"/>
  <c r="O17" i="3"/>
  <c r="AG17" i="3"/>
  <c r="R17" i="3"/>
  <c r="X17" i="3"/>
  <c r="L17" i="3"/>
  <c r="U17" i="3"/>
  <c r="R24" i="3"/>
  <c r="AD24" i="3"/>
  <c r="AG24" i="3"/>
  <c r="L24" i="3"/>
  <c r="AA24" i="3"/>
  <c r="F24" i="3"/>
  <c r="X24" i="3"/>
  <c r="I24" i="3"/>
  <c r="U24" i="3"/>
  <c r="O24" i="3"/>
  <c r="F20" i="2"/>
  <c r="D23" i="3" s="1"/>
  <c r="F27" i="2"/>
  <c r="F12" i="2"/>
  <c r="D15" i="3" s="1"/>
  <c r="F26" i="2"/>
  <c r="D29" i="3" s="1"/>
  <c r="I26" i="3"/>
  <c r="L26" i="3"/>
  <c r="O26" i="3"/>
  <c r="AD26" i="3"/>
  <c r="R26" i="3"/>
  <c r="U26" i="3"/>
  <c r="AG26" i="3"/>
  <c r="AA26" i="3"/>
  <c r="X26" i="3"/>
  <c r="F27" i="3"/>
  <c r="F19" i="3"/>
  <c r="F26" i="3"/>
  <c r="F22" i="3"/>
  <c r="D21" i="3"/>
  <c r="R13" i="3"/>
  <c r="AA13" i="3"/>
  <c r="I13" i="3"/>
  <c r="O13" i="3"/>
  <c r="L13" i="3"/>
  <c r="AD13" i="3"/>
  <c r="AG13" i="3"/>
  <c r="F13" i="3"/>
  <c r="U13" i="3"/>
  <c r="X13" i="3"/>
  <c r="AA27" i="3"/>
  <c r="X27" i="3"/>
  <c r="AG27" i="3"/>
  <c r="O27" i="3"/>
  <c r="L27" i="3"/>
  <c r="I27" i="3"/>
  <c r="R27" i="3"/>
  <c r="AD27" i="3"/>
  <c r="U27" i="3"/>
  <c r="X25" i="3"/>
  <c r="AG25" i="3"/>
  <c r="U25" i="3"/>
  <c r="AA25" i="3"/>
  <c r="R25" i="3"/>
  <c r="AD25" i="3"/>
  <c r="L25" i="3"/>
  <c r="I25" i="3"/>
  <c r="O25" i="3"/>
  <c r="AA22" i="3"/>
  <c r="I22" i="3"/>
  <c r="AD22" i="3"/>
  <c r="AG22" i="3"/>
  <c r="L22" i="3"/>
  <c r="X22" i="3"/>
  <c r="U22" i="3"/>
  <c r="R22" i="3"/>
  <c r="O22" i="3"/>
  <c r="I19" i="3"/>
  <c r="AD19" i="3"/>
  <c r="U19" i="3"/>
  <c r="AA19" i="3"/>
  <c r="AG19" i="3"/>
  <c r="X19" i="3"/>
  <c r="R19" i="3"/>
  <c r="O19" i="3"/>
  <c r="L19" i="3"/>
  <c r="F12" i="3"/>
  <c r="U12" i="3"/>
  <c r="R12" i="3"/>
  <c r="AG12" i="3"/>
  <c r="L12" i="3"/>
  <c r="AA12" i="3"/>
  <c r="O12" i="3"/>
  <c r="X12" i="3"/>
  <c r="I12" i="3"/>
  <c r="AD12" i="3"/>
  <c r="R14" i="3"/>
  <c r="F14" i="3"/>
  <c r="U14" i="3"/>
  <c r="O14" i="3"/>
  <c r="I14" i="3"/>
  <c r="AD14" i="3"/>
  <c r="L14" i="3"/>
  <c r="X14" i="3"/>
  <c r="AA14" i="3"/>
  <c r="AG14" i="3"/>
  <c r="D30" i="3" l="1"/>
  <c r="AD23" i="3"/>
  <c r="X23" i="3"/>
  <c r="R23" i="3"/>
  <c r="L23" i="3"/>
  <c r="AG23" i="3"/>
  <c r="F23" i="3"/>
  <c r="AA23" i="3"/>
  <c r="U23" i="3"/>
  <c r="I23" i="3"/>
  <c r="O23" i="3"/>
  <c r="L29" i="3"/>
  <c r="AD29" i="3"/>
  <c r="AG29" i="3"/>
  <c r="U29" i="3"/>
  <c r="F29" i="3"/>
  <c r="I29" i="3"/>
  <c r="O29" i="3"/>
  <c r="X29" i="3"/>
  <c r="AA29" i="3"/>
  <c r="F15" i="3"/>
  <c r="AD15" i="3"/>
  <c r="I15" i="3"/>
  <c r="O15" i="3"/>
  <c r="L15" i="3"/>
  <c r="U15" i="3"/>
  <c r="R15" i="3"/>
  <c r="AG15" i="3"/>
  <c r="X15" i="3"/>
  <c r="AA15" i="3"/>
  <c r="U21" i="3"/>
  <c r="F21" i="3"/>
  <c r="AD21" i="3"/>
  <c r="R21" i="3"/>
  <c r="L21" i="3"/>
  <c r="I21" i="3"/>
  <c r="O21" i="3"/>
  <c r="AA21" i="3"/>
  <c r="AG21" i="3"/>
  <c r="X21" i="3"/>
  <c r="F30" i="3" l="1"/>
  <c r="F29" i="2" l="1"/>
  <c r="D31" i="3"/>
  <c r="I30" i="3"/>
  <c r="AD30" i="3"/>
  <c r="R30" i="3"/>
  <c r="X30" i="3"/>
  <c r="AA30" i="3"/>
  <c r="AG30" i="3"/>
  <c r="O30" i="3"/>
  <c r="L30" i="3"/>
  <c r="U30" i="3"/>
  <c r="U31" i="3" l="1"/>
  <c r="AG31" i="3"/>
  <c r="X31" i="3"/>
  <c r="O31" i="3"/>
  <c r="F31" i="3"/>
  <c r="I31" i="3"/>
  <c r="AA31" i="3"/>
  <c r="L31" i="3"/>
  <c r="D32" i="3"/>
  <c r="AD31" i="3"/>
  <c r="AG32" i="3" l="1"/>
  <c r="L32" i="3"/>
  <c r="I32" i="3"/>
  <c r="U32" i="3"/>
  <c r="AA32" i="3"/>
  <c r="AD32" i="3"/>
  <c r="X32" i="3"/>
  <c r="R32" i="3"/>
  <c r="O32" i="3"/>
  <c r="F32" i="3"/>
  <c r="F675" i="9"/>
  <c r="F677" i="9" s="1"/>
  <c r="I134" i="1" s="1"/>
  <c r="J134" i="1" s="1"/>
  <c r="J149" i="1" l="1"/>
  <c r="F17" i="2" s="1"/>
  <c r="F30" i="2" l="1"/>
  <c r="D20" i="3"/>
  <c r="J593" i="1"/>
  <c r="G3" i="1" s="1"/>
  <c r="F2" i="2" l="1"/>
  <c r="G4" i="1"/>
  <c r="F3" i="2" s="1"/>
  <c r="I20" i="3"/>
  <c r="I33" i="3" s="1"/>
  <c r="F20" i="3"/>
  <c r="F33" i="3" s="1"/>
  <c r="O20" i="3"/>
  <c r="O33" i="3" s="1"/>
  <c r="AA20" i="3"/>
  <c r="AA33" i="3" s="1"/>
  <c r="AG20" i="3"/>
  <c r="AG33" i="3" s="1"/>
  <c r="R20" i="3"/>
  <c r="R33" i="3" s="1"/>
  <c r="L20" i="3"/>
  <c r="L33" i="3" s="1"/>
  <c r="U20" i="3"/>
  <c r="U33" i="3" s="1"/>
  <c r="AD20" i="3"/>
  <c r="AD33" i="3" s="1"/>
  <c r="X20" i="3"/>
  <c r="X33" i="3" s="1"/>
  <c r="H13" i="2"/>
  <c r="E16" i="3" s="1"/>
  <c r="H15" i="2"/>
  <c r="E18" i="3" s="1"/>
  <c r="H28" i="2"/>
  <c r="E31" i="3" s="1"/>
  <c r="H24" i="2"/>
  <c r="E27" i="3" s="1"/>
  <c r="H22" i="2"/>
  <c r="E25" i="3" s="1"/>
  <c r="H18" i="2"/>
  <c r="E21" i="3" s="1"/>
  <c r="H29" i="2"/>
  <c r="E32" i="3" s="1"/>
  <c r="H9" i="2"/>
  <c r="H25" i="2"/>
  <c r="E28" i="3" s="1"/>
  <c r="H14" i="2"/>
  <c r="E17" i="3" s="1"/>
  <c r="H12" i="2"/>
  <c r="E15" i="3" s="1"/>
  <c r="H26" i="2"/>
  <c r="E29" i="3" s="1"/>
  <c r="H16" i="2"/>
  <c r="E19" i="3" s="1"/>
  <c r="H19" i="2"/>
  <c r="E22" i="3" s="1"/>
  <c r="H23" i="2"/>
  <c r="E26" i="3" s="1"/>
  <c r="H27" i="2"/>
  <c r="E30" i="3" s="1"/>
  <c r="D33" i="3"/>
  <c r="H11" i="2"/>
  <c r="E14" i="3" s="1"/>
  <c r="H20" i="2"/>
  <c r="E23" i="3" s="1"/>
  <c r="H21" i="2"/>
  <c r="E24" i="3" s="1"/>
  <c r="H10" i="2"/>
  <c r="E13" i="3" s="1"/>
  <c r="H17" i="2"/>
  <c r="E20" i="3" s="1"/>
  <c r="AF33" i="3" l="1"/>
  <c r="W33" i="3"/>
  <c r="AC33" i="3"/>
  <c r="K33" i="3"/>
  <c r="N33" i="3"/>
  <c r="Q33" i="3"/>
  <c r="K4" i="3"/>
  <c r="F3" i="4"/>
  <c r="F3" i="10"/>
  <c r="T4" i="3"/>
  <c r="AC4" i="3"/>
  <c r="AI4" i="3"/>
  <c r="AI33" i="3"/>
  <c r="E12" i="3"/>
  <c r="H30" i="2"/>
  <c r="E33" i="3" s="1"/>
  <c r="Z33" i="3"/>
  <c r="T33" i="3"/>
  <c r="F34" i="3"/>
  <c r="H34" i="3" s="1"/>
  <c r="H33" i="3"/>
  <c r="F2" i="4"/>
  <c r="T3" i="3"/>
  <c r="AI3" i="3"/>
  <c r="F2" i="10"/>
  <c r="K3" i="3"/>
  <c r="AC3" i="3"/>
  <c r="I34" i="3" l="1"/>
  <c r="K34" i="3" s="1"/>
  <c r="L34" i="3" l="1"/>
  <c r="N34" i="3" s="1"/>
  <c r="O34" i="3" l="1"/>
  <c r="Q34" i="3" s="1"/>
  <c r="R34" i="3" l="1"/>
  <c r="T34" i="3" s="1"/>
  <c r="U34" i="3" l="1"/>
  <c r="X34" i="3" s="1"/>
  <c r="W34" i="3" l="1"/>
  <c r="Z34" i="3"/>
  <c r="AA34" i="3"/>
  <c r="AC34" i="3" l="1"/>
  <c r="AD34" i="3"/>
  <c r="AG34" i="3" s="1"/>
  <c r="AF34" i="3" l="1"/>
  <c r="AI34" i="3"/>
</calcChain>
</file>

<file path=xl/sharedStrings.xml><?xml version="1.0" encoding="utf-8"?>
<sst xmlns="http://schemas.openxmlformats.org/spreadsheetml/2006/main" count="9421" uniqueCount="2768">
  <si>
    <t>Item</t>
  </si>
  <si>
    <t>Discriminação</t>
  </si>
  <si>
    <t>Preço (R$)</t>
  </si>
  <si>
    <t>Valor unitário Sem BDI</t>
  </si>
  <si>
    <t>Valor Unitário Com BDI</t>
  </si>
  <si>
    <t>Valor Total</t>
  </si>
  <si>
    <t>Código</t>
  </si>
  <si>
    <t>Proprietário: Prefeitura Municipal de Sorriso</t>
  </si>
  <si>
    <t>Obra: Escola Municipal de Sorriso</t>
  </si>
  <si>
    <t>Local: Avenida Blumenau Sul - Rota Sol</t>
  </si>
  <si>
    <t>Valor estimado final:</t>
  </si>
  <si>
    <t>Custo/m²:</t>
  </si>
  <si>
    <t>Data:</t>
  </si>
  <si>
    <t>BDI:</t>
  </si>
  <si>
    <t>Referência:</t>
  </si>
  <si>
    <t>SERVIÇOS PRELIMINARES</t>
  </si>
  <si>
    <t>SINAPI</t>
  </si>
  <si>
    <t>m²</t>
  </si>
  <si>
    <t xml:space="preserve">un </t>
  </si>
  <si>
    <t>un</t>
  </si>
  <si>
    <t>SINFRA</t>
  </si>
  <si>
    <t>h</t>
  </si>
  <si>
    <t>SUBTOTAL</t>
  </si>
  <si>
    <t>MOVIMENTO DE TERRA</t>
  </si>
  <si>
    <t>m³</t>
  </si>
  <si>
    <t>FUNDAÇÕES</t>
  </si>
  <si>
    <t>IMPERMEABILIZAÇÃO E TRATAMENTOS</t>
  </si>
  <si>
    <t>COBERTURA</t>
  </si>
  <si>
    <t>ESQUADRIAS</t>
  </si>
  <si>
    <t>REVESTIMENTOS</t>
  </si>
  <si>
    <t>PINTURA</t>
  </si>
  <si>
    <t>INSTALAÇÕES ELÉTRICAS - SPDA</t>
  </si>
  <si>
    <t xml:space="preserve">INSTALAÇÕES ELÉTRICAS </t>
  </si>
  <si>
    <t>m</t>
  </si>
  <si>
    <t>Refe-rência</t>
  </si>
  <si>
    <t>Qntdade</t>
  </si>
  <si>
    <t>Uni-dade</t>
  </si>
  <si>
    <t>sc</t>
  </si>
  <si>
    <t>PAREDES INTERNAS</t>
  </si>
  <si>
    <t>9.1.1</t>
  </si>
  <si>
    <t>PAREDES EXTERNAS</t>
  </si>
  <si>
    <t>9.2.1</t>
  </si>
  <si>
    <t>SERVIÇOS COMPLEMENTARES</t>
  </si>
  <si>
    <t xml:space="preserve">SINAPI </t>
  </si>
  <si>
    <t>TOTAL</t>
  </si>
  <si>
    <t>ITEM</t>
  </si>
  <si>
    <t>DESCCRIÇÃO</t>
  </si>
  <si>
    <t>VALOR</t>
  </si>
  <si>
    <t>EQUIVALÊNCIA</t>
  </si>
  <si>
    <t>CLIMATIZAÇÃO</t>
  </si>
  <si>
    <t>1.0</t>
  </si>
  <si>
    <t>CUSTOS INDIRETOS</t>
  </si>
  <si>
    <t>1.1</t>
  </si>
  <si>
    <t>Administração Central</t>
  </si>
  <si>
    <t>(AC)</t>
  </si>
  <si>
    <t>1.2</t>
  </si>
  <si>
    <t>Garantias e Seguros</t>
  </si>
  <si>
    <t>(G)</t>
  </si>
  <si>
    <t>1.3</t>
  </si>
  <si>
    <t>Riscos</t>
  </si>
  <si>
    <t>(RA)</t>
  </si>
  <si>
    <t>1.4</t>
  </si>
  <si>
    <t>Despesas Financeiras</t>
  </si>
  <si>
    <t>(DF)</t>
  </si>
  <si>
    <t>2.0</t>
  </si>
  <si>
    <t>TRIBUTOS (l)</t>
  </si>
  <si>
    <t>2.1</t>
  </si>
  <si>
    <t>Pis</t>
  </si>
  <si>
    <t>2.2</t>
  </si>
  <si>
    <t>Cofins</t>
  </si>
  <si>
    <t>2.3</t>
  </si>
  <si>
    <t xml:space="preserve">ISS </t>
  </si>
  <si>
    <t>3.0</t>
  </si>
  <si>
    <t>LUCRO (L)</t>
  </si>
  <si>
    <t>3.1</t>
  </si>
  <si>
    <t>Lucro</t>
  </si>
  <si>
    <t xml:space="preserve">Área: </t>
  </si>
  <si>
    <t>Telha térmica modelo trapezoidal em aço galvalume pré-pintada, núcleo isolante em EPS com forro metálico em aço galvalume</t>
  </si>
  <si>
    <t>Telha térmica modelo colonial em aço galvalume pré-pintada, núcleo isolante em EPS com forro metálico em aço galvalume</t>
  </si>
  <si>
    <t>Kg</t>
  </si>
  <si>
    <t>74254/002</t>
  </si>
  <si>
    <t>73942/002</t>
  </si>
  <si>
    <t>14.2</t>
  </si>
  <si>
    <t>14.3</t>
  </si>
  <si>
    <t>74138/003</t>
  </si>
  <si>
    <t>Papeleira cromada</t>
  </si>
  <si>
    <t>Saboneteira em vidro com suporte em aco inox</t>
  </si>
  <si>
    <t>Placas de sinalização de saída fotoluminsense conforme projeto</t>
  </si>
  <si>
    <t>Placas de sinalização de risco de incêndio fotolumisense conforme projeto</t>
  </si>
  <si>
    <t>Fornecimento e instalacao de acionador manual de alarme</t>
  </si>
  <si>
    <t>Fornecimento e instalcao de sirene audio-visual</t>
  </si>
  <si>
    <t>Fornecimento e instalcao de botoeira de alarme</t>
  </si>
  <si>
    <t>1.5</t>
  </si>
  <si>
    <t>2.4</t>
  </si>
  <si>
    <t>3.2</t>
  </si>
  <si>
    <t>4.0</t>
  </si>
  <si>
    <t>4.1</t>
  </si>
  <si>
    <t>4.2</t>
  </si>
  <si>
    <t>4.3</t>
  </si>
  <si>
    <t>5.0</t>
  </si>
  <si>
    <t>5.1</t>
  </si>
  <si>
    <t>6.0</t>
  </si>
  <si>
    <t>6.1</t>
  </si>
  <si>
    <t>6.2</t>
  </si>
  <si>
    <t>6.3</t>
  </si>
  <si>
    <t>7.0</t>
  </si>
  <si>
    <t>7.1</t>
  </si>
  <si>
    <t>8.0</t>
  </si>
  <si>
    <t>8.1</t>
  </si>
  <si>
    <t>8.2</t>
  </si>
  <si>
    <t>9.0</t>
  </si>
  <si>
    <t>9.1</t>
  </si>
  <si>
    <t>9.2</t>
  </si>
  <si>
    <t>10.0</t>
  </si>
  <si>
    <t>10.1</t>
  </si>
  <si>
    <t>10.2</t>
  </si>
  <si>
    <t>10.3</t>
  </si>
  <si>
    <t>13.0</t>
  </si>
  <si>
    <t>14.0</t>
  </si>
  <si>
    <t>14.1</t>
  </si>
  <si>
    <t>15.0</t>
  </si>
  <si>
    <t>16.0</t>
  </si>
  <si>
    <t>16.1</t>
  </si>
  <si>
    <t>16.2</t>
  </si>
  <si>
    <t>18.0</t>
  </si>
  <si>
    <t>18.1</t>
  </si>
  <si>
    <t>18.2</t>
  </si>
  <si>
    <t>18.3</t>
  </si>
  <si>
    <t>20.0</t>
  </si>
  <si>
    <t>20.1</t>
  </si>
  <si>
    <t>20.2</t>
  </si>
  <si>
    <t>20.3</t>
  </si>
  <si>
    <t>20.4</t>
  </si>
  <si>
    <t>DESCRIÇÃO</t>
  </si>
  <si>
    <t>%</t>
  </si>
  <si>
    <t>R$</t>
  </si>
  <si>
    <t>% ACUM.</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</si>
  <si>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</si>
  <si>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</si>
  <si>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</si>
  <si>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</si>
  <si>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</si>
  <si>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</si>
  <si>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</si>
  <si>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</si>
  <si>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19.1</t>
  </si>
  <si>
    <t>Hemigrafis ou Hera Roxa - fornecimento e plantio</t>
  </si>
  <si>
    <t>Jambo - fornecimento e plantio</t>
  </si>
  <si>
    <t>Kaizuka - fornecimento e plantio</t>
  </si>
  <si>
    <t>Palmeira Imperial - fornecimento e plantio</t>
  </si>
  <si>
    <t>Casca tratada - fornecimento e colocacao</t>
  </si>
  <si>
    <t>Condicionador de Ar Split Frio com 12.000 BTUs, com classificacao energetica A</t>
  </si>
  <si>
    <t>Condicionador de Ar Split Frio com 9.000 BTUs, com classificacao energetica A</t>
  </si>
  <si>
    <t>COMPOSIÇÕES ESCOLA MUNICIPAL ROTA DO SOL</t>
  </si>
  <si>
    <t>Item: CRT01</t>
  </si>
  <si>
    <t>Painel Isotérmico pré-pintado - fornecimento e instalação</t>
  </si>
  <si>
    <t>Descrição</t>
  </si>
  <si>
    <t>Unidade</t>
  </si>
  <si>
    <t>Coeficiente</t>
  </si>
  <si>
    <t xml:space="preserve">Valor </t>
  </si>
  <si>
    <t>Total</t>
  </si>
  <si>
    <t>EQUIPAMENTOS/MATERIAIS</t>
  </si>
  <si>
    <t>Cotação</t>
  </si>
  <si>
    <t>Painel Isotérmico pré-pintado</t>
  </si>
  <si>
    <t>Acabamentos</t>
  </si>
  <si>
    <t>Subtotal</t>
  </si>
  <si>
    <t>MÃO DE OBRA</t>
  </si>
  <si>
    <t>Pedreiro</t>
  </si>
  <si>
    <t>Ajudante de pedreiro</t>
  </si>
  <si>
    <t>Ajudante especializado</t>
  </si>
  <si>
    <t xml:space="preserve">TOTAL </t>
  </si>
  <si>
    <t>Item: CRT02</t>
  </si>
  <si>
    <t>Telha ALZ28/TP33/EPS30/FORRO/PRE28</t>
  </si>
  <si>
    <t>Fixação</t>
  </si>
  <si>
    <t>SINAPI /4750</t>
  </si>
  <si>
    <t>SINAPI/6127</t>
  </si>
  <si>
    <t>SINAPI/242</t>
  </si>
  <si>
    <t>Item: CRT03</t>
  </si>
  <si>
    <t>Telha colonial ALZ/26/POS/EPS30/FORRO/PRE28</t>
  </si>
  <si>
    <t>SINAPI/4750</t>
  </si>
  <si>
    <t>Item: CRT04</t>
  </si>
  <si>
    <t>Demarcação de quadra com Tinta Epoxi (m)</t>
  </si>
  <si>
    <t>SINAPI/7304</t>
  </si>
  <si>
    <t>Tinta Epoxi</t>
  </si>
  <si>
    <t>L</t>
  </si>
  <si>
    <t>SINAPI/4785</t>
  </si>
  <si>
    <t>Pintor para Tinta Epoxi</t>
  </si>
  <si>
    <t>Item: CRT05</t>
  </si>
  <si>
    <t>Calçada Tipo Paver</t>
  </si>
  <si>
    <t>Calçada tipo paver</t>
  </si>
  <si>
    <t>Item: CRT06</t>
  </si>
  <si>
    <t>Telha Translucida Leitosa Trapeizodal</t>
  </si>
  <si>
    <t>Item: CRT07</t>
  </si>
  <si>
    <t>Rodape em argamassa com agregado de alta resistencia, altura 10 cm</t>
  </si>
  <si>
    <t>SINAPI/236</t>
  </si>
  <si>
    <t>Agregado de alta resustencia para piso industrial cor cinza</t>
  </si>
  <si>
    <t>SINAPI/367</t>
  </si>
  <si>
    <t>Areia grossa</t>
  </si>
  <si>
    <t>m3</t>
  </si>
  <si>
    <t>SINAPI/1379</t>
  </si>
  <si>
    <t>Cimento Portland comum CO-II 32</t>
  </si>
  <si>
    <t>SINAPI/6111</t>
  </si>
  <si>
    <t>Servente</t>
  </si>
  <si>
    <t>Item: CRT08</t>
  </si>
  <si>
    <t>Bancada de granito cinza polido, e=2,5 cm</t>
  </si>
  <si>
    <t>SINAPI/11795</t>
  </si>
  <si>
    <t>Granito cinza polido para bancada, e=2,5 cm</t>
  </si>
  <si>
    <t>SINAPI/4755</t>
  </si>
  <si>
    <t>Marmorista</t>
  </si>
  <si>
    <t>Item: CRT09</t>
  </si>
  <si>
    <t>Vaso sanitario de louca branca sifonada para PNE, com tampa e acessorios</t>
  </si>
  <si>
    <t>Cotacao</t>
  </si>
  <si>
    <t>Tampo para vaso sanitario</t>
  </si>
  <si>
    <t>Vaso sanitario sifonado para PNE</t>
  </si>
  <si>
    <t>Acessorios e barras para banheiro PNE</t>
  </si>
  <si>
    <t>SINAPI/2696</t>
  </si>
  <si>
    <t>Encanador</t>
  </si>
  <si>
    <t>SINAPI/6115</t>
  </si>
  <si>
    <t>Ajudante</t>
  </si>
  <si>
    <t>Item: CRT10</t>
  </si>
  <si>
    <t>Papeleira em louca branca</t>
  </si>
  <si>
    <t>SINAPI/11703</t>
  </si>
  <si>
    <t>Item: CRT11</t>
  </si>
  <si>
    <t>Saboneteira em louca branca</t>
  </si>
  <si>
    <t>SINAPI/11758</t>
  </si>
  <si>
    <t>Item: CRT12</t>
  </si>
  <si>
    <t>Acionador manual de alarme</t>
  </si>
  <si>
    <t>SINAPI/2436</t>
  </si>
  <si>
    <t>Eletricista</t>
  </si>
  <si>
    <t>SINAPI/6113</t>
  </si>
  <si>
    <t>Ajudante de eletricista</t>
  </si>
  <si>
    <t>Item: CRT13</t>
  </si>
  <si>
    <t>Fornecimento e instalacao de central de deteccao de alarme completa</t>
  </si>
  <si>
    <t>Central de deteccao de alarme</t>
  </si>
  <si>
    <t>Item: CRT14</t>
  </si>
  <si>
    <t>Sirene audio-visual</t>
  </si>
  <si>
    <t>Item: CRT15</t>
  </si>
  <si>
    <t>Botoeira</t>
  </si>
  <si>
    <t>Item: CRT16</t>
  </si>
  <si>
    <t>Nobreak 3KVA</t>
  </si>
  <si>
    <t>Item: CRT17</t>
  </si>
  <si>
    <t>Vidro laminado 8mm, fornecimento e instalacao</t>
  </si>
  <si>
    <t>Vidro laminado 8mm</t>
  </si>
  <si>
    <t>SINAPI/10490</t>
  </si>
  <si>
    <t>Vidraceiro</t>
  </si>
  <si>
    <t>Item: CRT18</t>
  </si>
  <si>
    <t>Placa de ACM, inlusive estrutura metalica</t>
  </si>
  <si>
    <t>Item: CRT19</t>
  </si>
  <si>
    <t>Eletrocalha perfurada 50x50cm, tipo C</t>
  </si>
  <si>
    <t>Item: CRT20</t>
  </si>
  <si>
    <t>Reservatorio metalico tipo taca capacidade para 30.000 litros - inclusive fundacao em concreto armado</t>
  </si>
  <si>
    <t>Reservatorio metalico tipo taca , capacidade para 30.000 litros</t>
  </si>
  <si>
    <t>Armacao de aco CA 60, inclusive dobra/ corte/ fornecimento/ colocacao</t>
  </si>
  <si>
    <t>kg</t>
  </si>
  <si>
    <t>Armacao de aco CA 50, inclusive dobra/ corte/ fornecimento/ colocacao</t>
  </si>
  <si>
    <t>Concreto usinado fck= 25 Mpa, inclusive lancamento e adensamento</t>
  </si>
  <si>
    <t>Item: CRT21</t>
  </si>
  <si>
    <t>Tubulacao de ar condicionado, inclusive drenagem, para Ar-condicionado 12.000 BTUs</t>
  </si>
  <si>
    <t>Tubulacao de ar condicionado, inclusive drenagem</t>
  </si>
  <si>
    <t>Item: CRT22</t>
  </si>
  <si>
    <t>Morreia ou Formio Verde - fornecimento e plantio</t>
  </si>
  <si>
    <t>Morreia ou Formio Verde</t>
  </si>
  <si>
    <t>SINAPI/25964</t>
  </si>
  <si>
    <t>Jardineiro</t>
  </si>
  <si>
    <t>Item: CRT23</t>
  </si>
  <si>
    <t>Hemigrafis ou Hera Roxa</t>
  </si>
  <si>
    <t>Item: CRT24</t>
  </si>
  <si>
    <t xml:space="preserve">Jambo </t>
  </si>
  <si>
    <t>Item: CRT25</t>
  </si>
  <si>
    <t>Item: CRT26</t>
  </si>
  <si>
    <t>Pedra Grande - fornecimento e colocacao</t>
  </si>
  <si>
    <t xml:space="preserve">Pedra Grande </t>
  </si>
  <si>
    <t>Item: CRT27</t>
  </si>
  <si>
    <t xml:space="preserve">Casca tratada  </t>
  </si>
  <si>
    <t>Item: CRT28</t>
  </si>
  <si>
    <t>Palmeira Imperial</t>
  </si>
  <si>
    <t>Item: CRT29</t>
  </si>
  <si>
    <t>Pedra Brita</t>
  </si>
  <si>
    <t>Item: CRT31</t>
  </si>
  <si>
    <t>Item: CRT32</t>
  </si>
  <si>
    <t>Item: CRT33</t>
  </si>
  <si>
    <t>Item: CRT34</t>
  </si>
  <si>
    <t>Tubulacao de ar condicionado, inclusive drenagem, para Ar-condicionado 9.000 BTUs</t>
  </si>
  <si>
    <t>Item: CRT35</t>
  </si>
  <si>
    <t>VALOR (R$) 
BDI INCLUSO</t>
  </si>
  <si>
    <t>PORTAS</t>
  </si>
  <si>
    <t>JANELAS</t>
  </si>
  <si>
    <t>ENTRADA DE ENERGIA</t>
  </si>
  <si>
    <t>CJ</t>
  </si>
  <si>
    <t>CABOS</t>
  </si>
  <si>
    <t>ELETRODUTOS</t>
  </si>
  <si>
    <t>PAREDES</t>
  </si>
  <si>
    <t>JANELAS*</t>
  </si>
  <si>
    <t>ALVENARIA</t>
  </si>
  <si>
    <t xml:space="preserve">REVESTIMENTOS DE PAREDES </t>
  </si>
  <si>
    <t>PAREDES DE GESSO</t>
  </si>
  <si>
    <t>DIVISÓRIAS SANITÁRIAS</t>
  </si>
  <si>
    <t>REVESTIMENTOS DE PISOS</t>
  </si>
  <si>
    <t>FORROS</t>
  </si>
  <si>
    <t>IMPERMEABILIZAÇÃO</t>
  </si>
  <si>
    <t>CÓD.</t>
  </si>
  <si>
    <t>ALTURA</t>
  </si>
  <si>
    <t>LARGURA</t>
  </si>
  <si>
    <t>ÁREA</t>
  </si>
  <si>
    <t>ÁREA EXT.</t>
  </si>
  <si>
    <t>UNI.</t>
  </si>
  <si>
    <t>VÃO</t>
  </si>
  <si>
    <t>VÃO EXP.</t>
  </si>
  <si>
    <t xml:space="preserve">ALTURA </t>
  </si>
  <si>
    <t>ÁREA EFETIVA</t>
  </si>
  <si>
    <t>CHAPISCO/EMBOÇO</t>
  </si>
  <si>
    <t>REBOCO</t>
  </si>
  <si>
    <t>REVEST. CERÂMICO EXTERNO 10 x 10</t>
  </si>
  <si>
    <t>REVEST. CERÂMICO INTERNO 10 x 10</t>
  </si>
  <si>
    <t>PINTURA EM PAREDE</t>
  </si>
  <si>
    <t>PINTURA E EMASSAMENTO</t>
  </si>
  <si>
    <t>INT.</t>
  </si>
  <si>
    <t>EXT.</t>
  </si>
  <si>
    <t>REG. E COMPACTAÇÃO</t>
  </si>
  <si>
    <t>LASTRO</t>
  </si>
  <si>
    <t>CONTRAPISO</t>
  </si>
  <si>
    <t>PISO ANTI-DERRAPANTE</t>
  </si>
  <si>
    <t>PISO PORCELANATO</t>
  </si>
  <si>
    <t>LAJE REBOCADA*</t>
  </si>
  <si>
    <t>GESSO ACARTONADO</t>
  </si>
  <si>
    <t>VIGAS BALDRAME</t>
  </si>
  <si>
    <t>-</t>
  </si>
  <si>
    <t>1G</t>
  </si>
  <si>
    <t>D1</t>
  </si>
  <si>
    <t>2G</t>
  </si>
  <si>
    <t>D2</t>
  </si>
  <si>
    <t>3G</t>
  </si>
  <si>
    <t>D3</t>
  </si>
  <si>
    <t>*APENAS WC PÚBLICO</t>
  </si>
  <si>
    <t>4G</t>
  </si>
  <si>
    <t>D4</t>
  </si>
  <si>
    <t>5G</t>
  </si>
  <si>
    <t>D5</t>
  </si>
  <si>
    <t>6G</t>
  </si>
  <si>
    <t>D6</t>
  </si>
  <si>
    <t>ANTI-DER. LOCAL</t>
  </si>
  <si>
    <t>ÁREA TOTAL</t>
  </si>
  <si>
    <t>7G</t>
  </si>
  <si>
    <t>D7</t>
  </si>
  <si>
    <t>LAVABOS</t>
  </si>
  <si>
    <t>8G</t>
  </si>
  <si>
    <t>D8</t>
  </si>
  <si>
    <t>WC PÚBLICO</t>
  </si>
  <si>
    <t>9G</t>
  </si>
  <si>
    <t>D9</t>
  </si>
  <si>
    <t>WC SERVIDOR</t>
  </si>
  <si>
    <t>10G</t>
  </si>
  <si>
    <t>D10</t>
  </si>
  <si>
    <t>ABRIGO COBERTO</t>
  </si>
  <si>
    <t>11G</t>
  </si>
  <si>
    <t>D11</t>
  </si>
  <si>
    <t>12G</t>
  </si>
  <si>
    <t>D12</t>
  </si>
  <si>
    <t>13G</t>
  </si>
  <si>
    <t>D13</t>
  </si>
  <si>
    <t>14G</t>
  </si>
  <si>
    <t>D14</t>
  </si>
  <si>
    <t>15G</t>
  </si>
  <si>
    <t>D15</t>
  </si>
  <si>
    <t>16G</t>
  </si>
  <si>
    <t>D16</t>
  </si>
  <si>
    <t>D17</t>
  </si>
  <si>
    <t>D18</t>
  </si>
  <si>
    <t>JANELA</t>
  </si>
  <si>
    <t>QUANT.</t>
  </si>
  <si>
    <t>D19</t>
  </si>
  <si>
    <t>J1</t>
  </si>
  <si>
    <t>D20</t>
  </si>
  <si>
    <t>J2</t>
  </si>
  <si>
    <t>D21</t>
  </si>
  <si>
    <t>J3</t>
  </si>
  <si>
    <t>D22</t>
  </si>
  <si>
    <t>P03</t>
  </si>
  <si>
    <t>J4</t>
  </si>
  <si>
    <t>D23</t>
  </si>
  <si>
    <t>J5</t>
  </si>
  <si>
    <t>D24</t>
  </si>
  <si>
    <t>J6</t>
  </si>
  <si>
    <t>D25</t>
  </si>
  <si>
    <t>J03</t>
  </si>
  <si>
    <t>J7</t>
  </si>
  <si>
    <t>D26</t>
  </si>
  <si>
    <t>D27</t>
  </si>
  <si>
    <t>D28</t>
  </si>
  <si>
    <t>J02</t>
  </si>
  <si>
    <t>D29</t>
  </si>
  <si>
    <t>D30</t>
  </si>
  <si>
    <t>P1</t>
  </si>
  <si>
    <t>D31</t>
  </si>
  <si>
    <t>P2</t>
  </si>
  <si>
    <t>D32</t>
  </si>
  <si>
    <t>P3</t>
  </si>
  <si>
    <t>D33</t>
  </si>
  <si>
    <t>P4</t>
  </si>
  <si>
    <t>D34</t>
  </si>
  <si>
    <t>P5</t>
  </si>
  <si>
    <t>D35</t>
  </si>
  <si>
    <t>P6</t>
  </si>
  <si>
    <t>D36</t>
  </si>
  <si>
    <t>P7</t>
  </si>
  <si>
    <t>Ʃ=</t>
  </si>
  <si>
    <t>J04</t>
  </si>
  <si>
    <t>PH1</t>
  </si>
  <si>
    <t>PH2</t>
  </si>
  <si>
    <t>PH3</t>
  </si>
  <si>
    <t>PH4</t>
  </si>
  <si>
    <t>PH5</t>
  </si>
  <si>
    <t>PH6</t>
  </si>
  <si>
    <t>PH7</t>
  </si>
  <si>
    <t>PH8</t>
  </si>
  <si>
    <t>PH9</t>
  </si>
  <si>
    <t>PH10</t>
  </si>
  <si>
    <t>PV1</t>
  </si>
  <si>
    <t>PV2</t>
  </si>
  <si>
    <t>PV3</t>
  </si>
  <si>
    <t>PV4</t>
  </si>
  <si>
    <t>PV5</t>
  </si>
  <si>
    <t>PV6</t>
  </si>
  <si>
    <t>PV7</t>
  </si>
  <si>
    <t>PH11</t>
  </si>
  <si>
    <t>* Descontados vãos acima de 1,5m²</t>
  </si>
  <si>
    <t>J05</t>
  </si>
  <si>
    <t>J01</t>
  </si>
  <si>
    <t>P10</t>
  </si>
  <si>
    <t>PH12</t>
  </si>
  <si>
    <t>PH13</t>
  </si>
  <si>
    <t>PH14</t>
  </si>
  <si>
    <t>PH15</t>
  </si>
  <si>
    <t>PH16</t>
  </si>
  <si>
    <t>PV8</t>
  </si>
  <si>
    <t>PV9</t>
  </si>
  <si>
    <t>PV10</t>
  </si>
  <si>
    <t>PV11</t>
  </si>
  <si>
    <t>PV12</t>
  </si>
  <si>
    <t>PV13</t>
  </si>
  <si>
    <t>PV14</t>
  </si>
  <si>
    <t>J08</t>
  </si>
  <si>
    <t>PD1</t>
  </si>
  <si>
    <t>PD2</t>
  </si>
  <si>
    <t>PD3</t>
  </si>
  <si>
    <t>PD4</t>
  </si>
  <si>
    <t>PD5</t>
  </si>
  <si>
    <t>PD6</t>
  </si>
  <si>
    <t>PD7</t>
  </si>
  <si>
    <t>PD8</t>
  </si>
  <si>
    <t>PD9</t>
  </si>
  <si>
    <t>PD10</t>
  </si>
  <si>
    <t>PD11</t>
  </si>
  <si>
    <t>PD12</t>
  </si>
  <si>
    <t>PD13</t>
  </si>
  <si>
    <t>PD14</t>
  </si>
  <si>
    <t>PD15</t>
  </si>
  <si>
    <t>PD16</t>
  </si>
  <si>
    <t>PD17</t>
  </si>
  <si>
    <t>PD18</t>
  </si>
  <si>
    <t>PD19</t>
  </si>
  <si>
    <t>PD20</t>
  </si>
  <si>
    <t>PD21</t>
  </si>
  <si>
    <t>PD22</t>
  </si>
  <si>
    <t>PD23</t>
  </si>
  <si>
    <t>PD24</t>
  </si>
  <si>
    <t>PD25</t>
  </si>
  <si>
    <t>PD26</t>
  </si>
  <si>
    <t>PD27</t>
  </si>
  <si>
    <t>PD28</t>
  </si>
  <si>
    <t>PD29</t>
  </si>
  <si>
    <t>PD30</t>
  </si>
  <si>
    <t>PD31</t>
  </si>
  <si>
    <t>PD32</t>
  </si>
  <si>
    <t>PD33</t>
  </si>
  <si>
    <t>EXTRAS</t>
  </si>
  <si>
    <t>PD34</t>
  </si>
  <si>
    <t>PD35</t>
  </si>
  <si>
    <t>PD36</t>
  </si>
  <si>
    <t>P06</t>
  </si>
  <si>
    <t>J09</t>
  </si>
  <si>
    <t>P04</t>
  </si>
  <si>
    <t>AZULEJO INTERNO 20x40</t>
  </si>
  <si>
    <t>PS-004</t>
  </si>
  <si>
    <t>SORRISO</t>
  </si>
  <si>
    <t>UN</t>
  </si>
  <si>
    <t>KG</t>
  </si>
  <si>
    <t>H</t>
  </si>
  <si>
    <t>M</t>
  </si>
  <si>
    <t>CIMENTO PORTLAND COMPOSTO CP II- 32</t>
  </si>
  <si>
    <t>M3</t>
  </si>
  <si>
    <t>M2</t>
  </si>
  <si>
    <t>PEDREIRO</t>
  </si>
  <si>
    <t>BLOCO CERÂMICO VEDAÇÃO 9 FUROS - 13 X 19 X 19 CM</t>
  </si>
  <si>
    <t>KW</t>
  </si>
  <si>
    <t>CIMENTO BRANCO</t>
  </si>
  <si>
    <t>KIT DE COMPONENTES PARA PORTA DE ALUMINIO - ABRIR OU CORRER FIXO (Buchas, parafusos, roldanas, conj. chumbadores, cunhas de regulagem, batedores de roldanas, bate borracha e fechadura).</t>
  </si>
  <si>
    <t>KIT DE COMPONENTES PARA ESQUADRIAS EM ALUMINIO - ARTICULADA (Buchas, parafusos, roldanas, conj. chumbadores, cunhas de regulagem, batedores de roldanas, bate borracha e fechadura).</t>
  </si>
  <si>
    <t>KIT DE COMPONENTES PARA ESQUADRIAS EM ALUMINIO - MAXIM AR (Braço de reverção, Freios Buchas, parafusos, roldanas, conj. chumbadores, cunhas de regulagem, batedores de roldanas, bate borracha e fechadura).</t>
  </si>
  <si>
    <t>MOLA HIDRAULICA DE PISO P/ VIDRO TEMPERADO 10MM</t>
  </si>
  <si>
    <t>TANQUE DE MÁRMORE SINTÉTICO SUSPENSO, 22L OU EQUIVALENTE - FORNECIMENTO E INSTALAÇÃO. AF_12/2013_P</t>
  </si>
  <si>
    <t>PARAFUSO NIQUELADO P/ FIXAR PECA SANITARIA - INCL PORCA CEGA, ARRUELA E BUCHA DE NYLON S-8</t>
  </si>
  <si>
    <t>VASO SANITÁRIO SIFONADO COM CAIXA ACOPLADA LOUÇA BRANCA - PADRÃO MÉDIO - FORNECIMENTO E INSTALAÇÃO. AF_12/2013_P</t>
  </si>
  <si>
    <t>CUBA DE EMBUTIR OVAL EM LOUÇA BRANCA, 35 X 50CM OU EQUIVALENTE - FORNECIMENTO E INSTALAÇÃO. AF_12/2013</t>
  </si>
  <si>
    <t>LAVATÓRIO LOUÇA BRANCA COM COLUNA, 45 X 55CM OU EQUIVALENTE, PADRÃO MÉDIO - FORNECIMENTO E INSTALAÇÃO. AF_12/2013_P</t>
  </si>
  <si>
    <t>TORNEIRA CROMADA 1/2" OU 3/4" PARA TANQUE, PADRÃO MÉDIO - FORNECIMENTO E INSTALAÇÃO. AF_12/2013</t>
  </si>
  <si>
    <t>CUBA DE EMBUTIR DE AÇO INOXIDÁVEL MÉDIA, INCLUSO VÁLVULA TIPO AMERICANA EM METAL CROMADO E SIFÃO FLEXÍVEL EM PVC - FORNECIMENTO E INSTALAÇÃO. AF_12/2013</t>
  </si>
  <si>
    <t>CHUVEIRO ELETRICO COMUM CORPO PLASTICO TIPO DUCHA, FORNECIMENTO E INSTALACAO</t>
  </si>
  <si>
    <t>CONJUNTO SANITÁRIO PARA DEFICIENTES FÍSICOS, COM BACIA SANITÁRIA, LAVATÓRIO, BARRAS DE APOIO E ACESSÓRIOS</t>
  </si>
  <si>
    <t>CONJUNTO DE LIGACAO PARA BACIA SANITARIA EM PLASTICO BRANCO COM TUBO, CANOPLA E ANEL DE EXPANSAO (TUBO 1.1/2 X 20 CM)</t>
  </si>
  <si>
    <t>PARAFUSO SEXTAVADO ROSCA SOBERBA ZINCADO 5/16" X 40MM</t>
  </si>
  <si>
    <t>BUCHA NYLON S-10</t>
  </si>
  <si>
    <t>ENGATE OU RABICHO FLEXIVEL PLASTICO (PVC OU ABS) BRANCO 1/2" X 30CM</t>
  </si>
  <si>
    <t>CONJUNTO LIGACAO PLASTICA P/ VASO SANITARIO (ESPUDE + TUBO + CANOPLA)</t>
  </si>
  <si>
    <t>VASO SANITARIO SIFONADO LOUÇA BRANCA, PARA DEFICIENTES FÍSICOS</t>
  </si>
  <si>
    <t>ASSENTO SANITARIO PARA DEFICIENTES FÍSICOS</t>
  </si>
  <si>
    <t>BANCADA DE GRANITO CINZA POLIDO PARA PIA, LARGURA 60CM, COM RODABANCA DE 10CM E RESSALTO DE CONTENÇÃO DE ÁGUA DE 5CM - FORNECIMENTO E INSTALAÇÃO. AF_12/2013_P</t>
  </si>
  <si>
    <t>LUMINÁRIAS</t>
  </si>
  <si>
    <t>INTERRUPTORES E TOMADAS</t>
  </si>
  <si>
    <t>TETOS</t>
  </si>
  <si>
    <t>9.3</t>
  </si>
  <si>
    <t>9.3.1</t>
  </si>
  <si>
    <t>PS - 012</t>
  </si>
  <si>
    <t>PS - 009</t>
  </si>
  <si>
    <t>PS - 011</t>
  </si>
  <si>
    <t>CABO DE COBRE NU 50MM2 - FORNECIMENTO E INSTALACAO</t>
  </si>
  <si>
    <t>INSTALAÇÕES ELÉTRICAS DE CABEAMENTO DE LÓGICA E TELEFONIA</t>
  </si>
  <si>
    <t>QUADROS E RACK</t>
  </si>
  <si>
    <t>17.0</t>
  </si>
  <si>
    <t>17.1</t>
  </si>
  <si>
    <t>17.2</t>
  </si>
  <si>
    <t>17.3</t>
  </si>
  <si>
    <t>17.4</t>
  </si>
  <si>
    <t>17.5</t>
  </si>
  <si>
    <t>17.6</t>
  </si>
  <si>
    <t>17.7</t>
  </si>
  <si>
    <t>18.1.1</t>
  </si>
  <si>
    <t>18.1.2</t>
  </si>
  <si>
    <t>18.2.1</t>
  </si>
  <si>
    <t>18.2.2</t>
  </si>
  <si>
    <t>18.2.3</t>
  </si>
  <si>
    <t>18.3.1</t>
  </si>
  <si>
    <t>18.3.2</t>
  </si>
  <si>
    <t>19.0</t>
  </si>
  <si>
    <t>FATURAMENTO SIMPLES</t>
  </si>
  <si>
    <t>FATURAMENTO ACUMULADO</t>
  </si>
  <si>
    <r>
      <t xml:space="preserve">ITEM: </t>
    </r>
    <r>
      <rPr>
        <sz val="9"/>
        <color rgb="FF000000"/>
        <rFont val="Gill Sans MT"/>
        <family val="2"/>
      </rPr>
      <t>PS - 001</t>
    </r>
  </si>
  <si>
    <r>
      <t xml:space="preserve">UN: </t>
    </r>
    <r>
      <rPr>
        <sz val="9"/>
        <color rgb="FF000000"/>
        <rFont val="Gill Sans MT"/>
        <family val="2"/>
      </rPr>
      <t>M2</t>
    </r>
  </si>
  <si>
    <t>COEF.</t>
  </si>
  <si>
    <t>CUSTO UNIT.</t>
  </si>
  <si>
    <t>CUSTO TOTAL</t>
  </si>
  <si>
    <t>TOTAL (A)</t>
  </si>
  <si>
    <t>MATERIAL/SUB-CONTRATADO</t>
  </si>
  <si>
    <t xml:space="preserve">COEF. </t>
  </si>
  <si>
    <t xml:space="preserve">TOTAL (C) </t>
  </si>
  <si>
    <t xml:space="preserve">CUSTO DIRETO TOTAL </t>
  </si>
  <si>
    <r>
      <t xml:space="preserve">ITEM: </t>
    </r>
    <r>
      <rPr>
        <sz val="9"/>
        <color rgb="FF000000"/>
        <rFont val="Gill Sans MT"/>
        <family val="2"/>
      </rPr>
      <t>PS - 002</t>
    </r>
  </si>
  <si>
    <r>
      <t xml:space="preserve">UN: </t>
    </r>
    <r>
      <rPr>
        <sz val="9"/>
        <color rgb="FF000000"/>
        <rFont val="Gill Sans MT"/>
        <family val="2"/>
      </rPr>
      <t>UN</t>
    </r>
  </si>
  <si>
    <r>
      <t xml:space="preserve">ITEM: </t>
    </r>
    <r>
      <rPr>
        <sz val="9"/>
        <color rgb="FF000000"/>
        <rFont val="Gill Sans MT"/>
        <family val="2"/>
      </rPr>
      <t>PS - 004</t>
    </r>
  </si>
  <si>
    <r>
      <t xml:space="preserve">UN: </t>
    </r>
    <r>
      <rPr>
        <sz val="9"/>
        <color rgb="FF000000"/>
        <rFont val="Gill Sans MT"/>
        <family val="2"/>
      </rPr>
      <t>M3</t>
    </r>
  </si>
  <si>
    <t>EQUIPAMENTO</t>
  </si>
  <si>
    <t xml:space="preserve">TOTAL (B) </t>
  </si>
  <si>
    <r>
      <t xml:space="preserve">ITEM: </t>
    </r>
    <r>
      <rPr>
        <sz val="9"/>
        <color rgb="FF000000"/>
        <rFont val="Gill Sans MT"/>
        <family val="2"/>
      </rPr>
      <t>PS - 006</t>
    </r>
  </si>
  <si>
    <r>
      <t xml:space="preserve">ITEM: </t>
    </r>
    <r>
      <rPr>
        <sz val="9"/>
        <color rgb="FF000000"/>
        <rFont val="Gill Sans MT"/>
        <family val="2"/>
      </rPr>
      <t>PS - 007</t>
    </r>
  </si>
  <si>
    <r>
      <t xml:space="preserve">ITEM: </t>
    </r>
    <r>
      <rPr>
        <sz val="9"/>
        <color rgb="FF000000"/>
        <rFont val="Gill Sans MT"/>
        <family val="2"/>
      </rPr>
      <t>PS - 008</t>
    </r>
  </si>
  <si>
    <r>
      <t xml:space="preserve">ITEM: </t>
    </r>
    <r>
      <rPr>
        <sz val="9"/>
        <color rgb="FF000000"/>
        <rFont val="Gill Sans MT"/>
        <family val="2"/>
      </rPr>
      <t>PS - 009</t>
    </r>
  </si>
  <si>
    <t>SER.CG: CONJUNTO SANITÁRIO PARA DEFICIENTES FÍSICOS, COM BACIA SANITÁRIA, LAVATÓRIO, BARRAS DE APOIO E ACESSÓRIOS</t>
  </si>
  <si>
    <r>
      <t xml:space="preserve">ITEM: </t>
    </r>
    <r>
      <rPr>
        <sz val="9"/>
        <color rgb="FF000000"/>
        <rFont val="Gill Sans MT"/>
        <family val="2"/>
      </rPr>
      <t>PS - 010</t>
    </r>
  </si>
  <si>
    <r>
      <t xml:space="preserve">UN: </t>
    </r>
    <r>
      <rPr>
        <sz val="9"/>
        <color rgb="FF000000"/>
        <rFont val="Gill Sans MT"/>
        <family val="2"/>
      </rPr>
      <t>M</t>
    </r>
  </si>
  <si>
    <r>
      <t xml:space="preserve">ITEM: </t>
    </r>
    <r>
      <rPr>
        <sz val="9"/>
        <color rgb="FF000000"/>
        <rFont val="Gill Sans MT"/>
        <family val="2"/>
      </rPr>
      <t>PS - 011</t>
    </r>
  </si>
  <si>
    <t>SER.CG: BANCADA DE GRANITO CINZA POLIDO PARA PIA, LARGURA 60CM, COM RODABANCA DE 10CM E RESSALTO DE CONTENÇÃO DE ÁGUA DE 5CM - FORNECIMENTO E INSTALAÇÃO. AF_12/2013_P</t>
  </si>
  <si>
    <r>
      <t xml:space="preserve">ITEM: </t>
    </r>
    <r>
      <rPr>
        <sz val="9"/>
        <color rgb="FF000000"/>
        <rFont val="Gill Sans MT"/>
        <family val="2"/>
      </rPr>
      <t>PS - 013</t>
    </r>
  </si>
  <si>
    <r>
      <t xml:space="preserve">ITEM: </t>
    </r>
    <r>
      <rPr>
        <sz val="9"/>
        <color rgb="FF000000"/>
        <rFont val="Gill Sans MT"/>
        <family val="2"/>
      </rPr>
      <t>PS - 014</t>
    </r>
  </si>
  <si>
    <t>SER.CG: PORTA DE CORRER 2 FOLHAS - 2,00 X 2,10M, SENDO UMA FOLHA FIXA E UMA DE CORRER, PARA VIDRO TEMPERADO 8MM EM ALUMINIO ANODIZADO, INCLUINDO COMPONENTES PARA INSTALAÇÃO E FECHADURA - FORNECIMENTO E INSTALAÇÃO.</t>
  </si>
  <si>
    <r>
      <t xml:space="preserve">ITEM: </t>
    </r>
    <r>
      <rPr>
        <sz val="9"/>
        <color rgb="FF000000"/>
        <rFont val="Gill Sans MT"/>
        <family val="2"/>
      </rPr>
      <t>PS - 016</t>
    </r>
  </si>
  <si>
    <r>
      <t xml:space="preserve">ITEM: </t>
    </r>
    <r>
      <rPr>
        <sz val="9"/>
        <color rgb="FF000000"/>
        <rFont val="Gill Sans MT"/>
        <family val="2"/>
      </rPr>
      <t>PS - 017</t>
    </r>
  </si>
  <si>
    <t>SER.CG: PORTA DE CORRER 2 FOLHAS - 2,00 X 2,10M, SENDO UMA FOLHA FIXA E UMA DE CORRER, PARA VIDRO TEMPERADO 10MM EM ALUMINIO ANODIZADO, INCLUINDO COMPONENTES PARA INSTALAÇÃO E FECHADURA - FORNECIMENTO E INSTALAÇÃO.</t>
  </si>
  <si>
    <r>
      <t xml:space="preserve">ITEM: </t>
    </r>
    <r>
      <rPr>
        <sz val="9"/>
        <color rgb="FF000000"/>
        <rFont val="Gill Sans MT"/>
        <family val="2"/>
      </rPr>
      <t>PS - 018</t>
    </r>
  </si>
  <si>
    <t>SER.CG: JANELA DE CORRER 2 FOLHAS - 1,20 X 1,00M, SENDO UMA FOLHA FIXA E UMA DE CORRER, PARA VIDRO TEMPERADO FUMÊ 8MM EM ALUMINIO ANODIZADO, INCLUINDO COMPONENTES PARA INSTALAÇÃO E FECHADURA - FORNECIMENTO E INSTALAÇÃO.</t>
  </si>
  <si>
    <r>
      <t xml:space="preserve">ITEM: </t>
    </r>
    <r>
      <rPr>
        <sz val="9"/>
        <color rgb="FF000000"/>
        <rFont val="Gill Sans MT"/>
        <family val="2"/>
      </rPr>
      <t>PS - 019</t>
    </r>
  </si>
  <si>
    <r>
      <t xml:space="preserve">ITEM: </t>
    </r>
    <r>
      <rPr>
        <sz val="9"/>
        <color rgb="FF000000"/>
        <rFont val="Gill Sans MT"/>
        <family val="2"/>
      </rPr>
      <t>PS - 020</t>
    </r>
  </si>
  <si>
    <r>
      <t xml:space="preserve">ITEM: </t>
    </r>
    <r>
      <rPr>
        <sz val="9"/>
        <color rgb="FF000000"/>
        <rFont val="Gill Sans MT"/>
        <family val="2"/>
      </rPr>
      <t>PS - 021</t>
    </r>
  </si>
  <si>
    <t>SER.CG: JANELA DE CORRER 4 FOLHAS - 1,50 x 1,00M , SENDO DUAS FOLHAS FIXAS E DUAS DE CORRER, PARA VIDRO TEMPERADO FUMÊ 8MM EM ALUMINIO ANODIZADO, INCLUINDO COMPONENTES PARA INSTALAÇÃO E FECHADURA - FORNECIMENTO E INSTALAÇÃO.</t>
  </si>
  <si>
    <r>
      <t xml:space="preserve">ITEM: </t>
    </r>
    <r>
      <rPr>
        <sz val="9"/>
        <color rgb="FF000000"/>
        <rFont val="Gill Sans MT"/>
        <family val="2"/>
      </rPr>
      <t>PS - 022</t>
    </r>
  </si>
  <si>
    <t>SER.CG: VIDRO FIXO TEMPERADO FUMÊ 8MM EM ALUMINIO ANODIZADO - FORNECIMENTO E INSTALAÇÃO.</t>
  </si>
  <si>
    <r>
      <t xml:space="preserve">ITEM: </t>
    </r>
    <r>
      <rPr>
        <sz val="9"/>
        <color rgb="FF000000"/>
        <rFont val="Gill Sans MT"/>
        <family val="2"/>
      </rPr>
      <t>PS - 023</t>
    </r>
  </si>
  <si>
    <r>
      <t xml:space="preserve">ITEM: </t>
    </r>
    <r>
      <rPr>
        <sz val="9"/>
        <color rgb="FF000000"/>
        <rFont val="Gill Sans MT"/>
        <family val="2"/>
      </rPr>
      <t>PS - 024</t>
    </r>
  </si>
  <si>
    <r>
      <t xml:space="preserve">ITEM: </t>
    </r>
    <r>
      <rPr>
        <sz val="9"/>
        <color rgb="FF000000"/>
        <rFont val="Gill Sans MT"/>
        <family val="2"/>
      </rPr>
      <t>PS - 025</t>
    </r>
  </si>
  <si>
    <t>SER.CG: PORTA DE ABRIR 2 FOLHAS - 2,00 X 2,10M, COM MOLA HIDRÁULICA, PARA VIDRO TEMPERADO FUMÊ 10MM, INCLUINDO COMPONENTES PARA INSTALAÇÃO E FECHADURA - FORNECIMENTO E INSTALAÇÃO.</t>
  </si>
  <si>
    <t>COMPOSIÇÕES DE SERVIÇOS - PREFEITURA MUNICIPAL DE SORRISO</t>
  </si>
  <si>
    <t>Contribuição Previdenciária - Lei 12.546/2013</t>
  </si>
  <si>
    <t>BDI - Fornecimento de Equipamentos</t>
  </si>
  <si>
    <t>BDI - Serviços de Engenharia</t>
  </si>
  <si>
    <t>CUSTOS DE ADMINISTRAÇÃO</t>
  </si>
  <si>
    <t>Seguro de Risco</t>
  </si>
  <si>
    <t>Vigilância</t>
  </si>
  <si>
    <t>Garantia</t>
  </si>
  <si>
    <t>Outros</t>
  </si>
  <si>
    <t>Lucro na Intermediação</t>
  </si>
  <si>
    <t>TAXA TOTAL DE BDI - Fornecimento de Equipamentos</t>
  </si>
  <si>
    <t>TAXA TOTAL DE BDI - Serviços de Engenharia</t>
  </si>
  <si>
    <t>BDI Incidente</t>
  </si>
  <si>
    <t>Local:</t>
  </si>
  <si>
    <t>P01</t>
  </si>
  <si>
    <t>P02</t>
  </si>
  <si>
    <t>P05</t>
  </si>
  <si>
    <t>J07</t>
  </si>
  <si>
    <t>P07</t>
  </si>
  <si>
    <t>P08</t>
  </si>
  <si>
    <t>P09</t>
  </si>
  <si>
    <t>PH17</t>
  </si>
  <si>
    <t>PH18</t>
  </si>
  <si>
    <t>P11</t>
  </si>
  <si>
    <t>PH19</t>
  </si>
  <si>
    <t>PH20</t>
  </si>
  <si>
    <t>PH21</t>
  </si>
  <si>
    <t>PH22</t>
  </si>
  <si>
    <t>PH23</t>
  </si>
  <si>
    <t>PH24</t>
  </si>
  <si>
    <t>PH25</t>
  </si>
  <si>
    <t>PH26</t>
  </si>
  <si>
    <t>PH27</t>
  </si>
  <si>
    <t>PH28</t>
  </si>
  <si>
    <t>PH29</t>
  </si>
  <si>
    <t>PH30</t>
  </si>
  <si>
    <t>PH31</t>
  </si>
  <si>
    <t>PH32</t>
  </si>
  <si>
    <t>PH33</t>
  </si>
  <si>
    <t>PH34</t>
  </si>
  <si>
    <t>PH35</t>
  </si>
  <si>
    <t>PH36</t>
  </si>
  <si>
    <t>PH37</t>
  </si>
  <si>
    <t>PH38</t>
  </si>
  <si>
    <t>PH39</t>
  </si>
  <si>
    <t>PH40</t>
  </si>
  <si>
    <t>PH41</t>
  </si>
  <si>
    <t>PH42</t>
  </si>
  <si>
    <t>PH43</t>
  </si>
  <si>
    <t>PH44</t>
  </si>
  <si>
    <t>PH45</t>
  </si>
  <si>
    <t>PH46</t>
  </si>
  <si>
    <t>PH47</t>
  </si>
  <si>
    <t>PH48</t>
  </si>
  <si>
    <t>PH49</t>
  </si>
  <si>
    <t>PH50</t>
  </si>
  <si>
    <t>PH51</t>
  </si>
  <si>
    <t>PH52</t>
  </si>
  <si>
    <t>PH53</t>
  </si>
  <si>
    <t>PH54</t>
  </si>
  <si>
    <t>PH55</t>
  </si>
  <si>
    <t>PH56</t>
  </si>
  <si>
    <t>PH57</t>
  </si>
  <si>
    <t>PH58</t>
  </si>
  <si>
    <t>PH59</t>
  </si>
  <si>
    <t>PH60</t>
  </si>
  <si>
    <t>PH61</t>
  </si>
  <si>
    <t>PH62</t>
  </si>
  <si>
    <t>PH63</t>
  </si>
  <si>
    <t>PH64</t>
  </si>
  <si>
    <t>PH65</t>
  </si>
  <si>
    <t>PH66</t>
  </si>
  <si>
    <t>PH67</t>
  </si>
  <si>
    <t>PH68</t>
  </si>
  <si>
    <t>PH69</t>
  </si>
  <si>
    <t>PH70</t>
  </si>
  <si>
    <t>PD37</t>
  </si>
  <si>
    <t>PD38</t>
  </si>
  <si>
    <t>PPH1</t>
  </si>
  <si>
    <t>PPH2</t>
  </si>
  <si>
    <t>PPH3</t>
  </si>
  <si>
    <t>PPH4</t>
  </si>
  <si>
    <t>PPH5</t>
  </si>
  <si>
    <t>PPH6</t>
  </si>
  <si>
    <t>PPH7</t>
  </si>
  <si>
    <t>PPH8</t>
  </si>
  <si>
    <t>PPH9</t>
  </si>
  <si>
    <t>PPH10</t>
  </si>
  <si>
    <t>PPH11</t>
  </si>
  <si>
    <t>PPV1</t>
  </si>
  <si>
    <t>PPV2</t>
  </si>
  <si>
    <t>PPV3</t>
  </si>
  <si>
    <t>PPV4</t>
  </si>
  <si>
    <t>PPV5</t>
  </si>
  <si>
    <t>PPV6</t>
  </si>
  <si>
    <t>PPV7</t>
  </si>
  <si>
    <t>PPV8</t>
  </si>
  <si>
    <t>PPV9</t>
  </si>
  <si>
    <t>COMPONENTES PARA FIXAÇÃO DE TELHA</t>
  </si>
  <si>
    <t>TELHA ALUZINCO TRAPEZOIDAL, DE ALUZINCO DE EXPESSURA 0,43MM COM ENCHIMENTO EM EPS=3CM.</t>
  </si>
  <si>
    <t>SER.CG: PAINÉIS EM ACM - FORNECIMENTO E INSTALAÇÃO</t>
  </si>
  <si>
    <t xml:space="preserve">COMPONENTES PARA FIXAÇÃO </t>
  </si>
  <si>
    <t xml:space="preserve">CHAPA DE ALUMINIO COMPOSTO - ACM </t>
  </si>
  <si>
    <t>8.3</t>
  </si>
  <si>
    <t>PELE DE VIDRO</t>
  </si>
  <si>
    <t>BANDEIRA FIXA - COMPLEMENTAÇÃO  - VIDRO FIXO TEMPERADO FUMÊ 8MM EM ALUMINIO ANODIZADO - FORNECIMENTO E INSTALAÇÃO.</t>
  </si>
  <si>
    <t xml:space="preserve">Perfil de montagem </t>
  </si>
  <si>
    <t>18.2.6</t>
  </si>
  <si>
    <t>18.2.7</t>
  </si>
  <si>
    <t>18.2.8</t>
  </si>
  <si>
    <t>Kit pés niveladores</t>
  </si>
  <si>
    <t>QUADROS E CAIXAS REDE ELÉTRICA</t>
  </si>
  <si>
    <t>DISJUNTORES Tipo DIN</t>
  </si>
  <si>
    <t>CAIXA PADRAO 19" PORTA ACRILICO CRISTAL 5UX470mm</t>
  </si>
  <si>
    <t>18.2.4</t>
  </si>
  <si>
    <t>18.2.5</t>
  </si>
  <si>
    <t>18.2.9</t>
  </si>
  <si>
    <t>18.2.10</t>
  </si>
  <si>
    <t>18.2.11</t>
  </si>
  <si>
    <t>18.2.12</t>
  </si>
  <si>
    <t>18.2.13</t>
  </si>
  <si>
    <t>18.2.14</t>
  </si>
  <si>
    <t>18.2.15</t>
  </si>
  <si>
    <t>18.2.16</t>
  </si>
  <si>
    <t>18.2.17</t>
  </si>
  <si>
    <t>18.2.18</t>
  </si>
  <si>
    <t>18.2.19</t>
  </si>
  <si>
    <t>18.2.20</t>
  </si>
  <si>
    <t>T HORIZONTAL 90° 100X100mm CHAPA 18</t>
  </si>
  <si>
    <t>18.2.21</t>
  </si>
  <si>
    <t>18.2.22</t>
  </si>
  <si>
    <t>18.2.23</t>
  </si>
  <si>
    <t>18.2.24</t>
  </si>
  <si>
    <t>TAMPA PRESSAO 100mm CHAPA 24</t>
  </si>
  <si>
    <t>18.2.25</t>
  </si>
  <si>
    <t>TAMPA PRESSAO 75mm CHAPA 24</t>
  </si>
  <si>
    <t>18.3.3</t>
  </si>
  <si>
    <t>TOMADAS E ACESSORIOS</t>
  </si>
  <si>
    <t>CONECTOR RJ45 (CM8V)</t>
  </si>
  <si>
    <t xml:space="preserve">Bloco de conexao 110 IDC - 100pares </t>
  </si>
  <si>
    <t>Plugue RJ45 (CM8V)</t>
  </si>
  <si>
    <t>Switch (10x100) base tx 48 portas</t>
  </si>
  <si>
    <t>Caixa padrao 19" guia de cabos vertic fechados</t>
  </si>
  <si>
    <t xml:space="preserve">Guia de cabos simples </t>
  </si>
  <si>
    <t>Guias de cabos vertical</t>
  </si>
  <si>
    <t>Suporte para cabo de aço 38/90mm</t>
  </si>
  <si>
    <t>ELETROCALHAS</t>
  </si>
  <si>
    <t>ELETROCALHA PERFURADA TIPO C 100X100mm CHAPA 18</t>
  </si>
  <si>
    <t>ELETROCALHA PERFURADA TIPO C 100X75mm CHAPA 18</t>
  </si>
  <si>
    <t>SUPORTE 120X160mm</t>
  </si>
  <si>
    <t>SUPORTE 70X125mm</t>
  </si>
  <si>
    <t>SUPORTE 70X81mm</t>
  </si>
  <si>
    <t>SUPORTE 70X96mm</t>
  </si>
  <si>
    <t>SUPORTE 95X114mm</t>
  </si>
  <si>
    <t>TALA PLANA PERFURADA 100mm</t>
  </si>
  <si>
    <t>TALA PLANA PERFURADA 50mm</t>
  </si>
  <si>
    <t>TAMPA PARA CURVA HORIZ 90° 100X100 CHAPA 18</t>
  </si>
  <si>
    <t>TAMPA PARA CURVA HORIZ 90° 150X100 CHAPA 18</t>
  </si>
  <si>
    <t>TAMPA PARA T HORIZ. 90° 150X100 CHAPA 18</t>
  </si>
  <si>
    <t>TAMPA PRESSAO 150mm CHAPA 24</t>
  </si>
  <si>
    <t>TAMPA PRESSAO 200mm CHAPA 24</t>
  </si>
  <si>
    <t>TAMPA PRESSAO 50mm CHAPA 24</t>
  </si>
  <si>
    <t>19.2</t>
  </si>
  <si>
    <t>21.0</t>
  </si>
  <si>
    <t xml:space="preserve">169,20 metros lineares de azulejo x </t>
  </si>
  <si>
    <t>13.1.1</t>
  </si>
  <si>
    <t>PAREDES ESPECIAIS</t>
  </si>
  <si>
    <t>PS - 034</t>
  </si>
  <si>
    <t>PS - 032</t>
  </si>
  <si>
    <t>74065/003</t>
  </si>
  <si>
    <t>PINTURA ESMALTE BRILHANTE PARA MADEIRA, DUAS DEMAOS, SOBRE FUNDO NIVELADOR BRANCO</t>
  </si>
  <si>
    <t>PINTURA ESMALTE BRILHANTE (2 DEMAOS) SOBRE SUPERFICIE METALICA, INCLUSIVE PROTECAO COM ZARCAO (1 DEMAO)</t>
  </si>
  <si>
    <t>9.2.3</t>
  </si>
  <si>
    <r>
      <t xml:space="preserve">ITEM: </t>
    </r>
    <r>
      <rPr>
        <sz val="9"/>
        <color rgb="FF000000"/>
        <rFont val="Gill Sans MT"/>
        <family val="2"/>
      </rPr>
      <t>PS - 036</t>
    </r>
  </si>
  <si>
    <t>CIMENTO PORTLAND CPII-32, SACO DE 50KG</t>
  </si>
  <si>
    <t>9.1.4</t>
  </si>
  <si>
    <t>CANTONEIRA DE ALUMINIO FOSCO 2X2, PARA PROTECAO DE QUINA DE PAREDE</t>
  </si>
  <si>
    <t>9.1.5</t>
  </si>
  <si>
    <t>INSTALAÇÕES DE SISTEMA DE EMERGENCIA E SEGURANÇA CONTRA INCENDIO</t>
  </si>
  <si>
    <t>19.1.4</t>
  </si>
  <si>
    <t>19.1.5</t>
  </si>
  <si>
    <t>19.1.6</t>
  </si>
  <si>
    <t>19.2.1</t>
  </si>
  <si>
    <t>19.2.2</t>
  </si>
  <si>
    <t>19.2.3</t>
  </si>
  <si>
    <t>REGISTROS E CONEXÕES</t>
  </si>
  <si>
    <t>LOUÇAS</t>
  </si>
  <si>
    <t>METAIS E ACESSÓRIOS</t>
  </si>
  <si>
    <t>DIVISÓRIAS E GRANITO</t>
  </si>
  <si>
    <t>DIVISORIA EM GRANITO CINZA POLIDO, ESP = 3CM, ASSENTADO COM ARGAMASSA TRACO 1:4, ARREMATE EM CIMENTO BRANCO, EXCLUSIVE FERRAGENS</t>
  </si>
  <si>
    <t>COMPACTACAO MECANICA A 100% DO PROCTOR NORMAL - PAVIMENTACAO URBANA</t>
  </si>
  <si>
    <t>LOUÇAS, METAIS E ACESSÓRIOS</t>
  </si>
  <si>
    <t>PLACA DE OBRA (PARA CONSTRUCAO CIVIL) EM CHAPA GALVANIZADA *N. 22*, ADESIVADA, DE *2,0 X 1,125* M</t>
  </si>
  <si>
    <t xml:space="preserve"> REATERRO DE VALA/CAVA COMPACTADA A MACO EM CAMADAS DE 20CM ( EM BECOS DE ATÉ 2,50M DE LARGURA EM FAVELAS)</t>
  </si>
  <si>
    <t>LOCACAO DE CONTAINER 2,30 X 6,00 M, ALT. 2,50 M, COM 1 SANITARIO, PARA ESCRITORIO, COMPLETO, SEM DIVISORIAS INTERNAS</t>
  </si>
  <si>
    <t>MÊS</t>
  </si>
  <si>
    <t>CONCRETAGEM DE SAPATAS, FCK 25 MPA, COM USO DE BOMBA  LANÇAMENTO, ADENSAMENTO E ACABAMENTO.</t>
  </si>
  <si>
    <t>CÓDIGO SINAPI</t>
  </si>
  <si>
    <t>SERVENTE DE OBRAS</t>
  </si>
  <si>
    <t>LIMPEZA FINAL DA OBRA</t>
  </si>
  <si>
    <t>SERVENTE COM ENCARGOS COMPLEMENTARES</t>
  </si>
  <si>
    <t>ACIDO MURIATICO, DILUICAO 10% A 12% PARA USO EM LIMPEZA</t>
  </si>
  <si>
    <t>AUXILIAR DE PEDREIRO</t>
  </si>
  <si>
    <t>CARPINTEIRO AUXILIAR</t>
  </si>
  <si>
    <t>ARMADRO</t>
  </si>
  <si>
    <t>BETONEIRA CAPACIDADE NOMINAL 400 L, CAPACIDADE DE MISTURA 280 L, MOTOR ELETRICO TRIFASICO 220/380 V POTENCIA 2 CV, SEM CARREGADOR</t>
  </si>
  <si>
    <t>PEDRA BRITADA N. 1 (9,5 a 19 MM) POSTO PEDREIRA/FORNECEDOR, SEM FRETE</t>
  </si>
  <si>
    <t>PEDRA BRITADA N. 2 (19 A 38 MM) POSTO PEDREIRA/FORNECEDOR, SEM FRETE</t>
  </si>
  <si>
    <t>AREIA MEDIA - POSTO JAZIDA/FORNECEDOR (RETIRADO NA JAZIDA, SEM TRANSPORTE)</t>
  </si>
  <si>
    <t>ARAME RECOZIDO 16 BWG, D = 1,60 MM (0,016 KG/M) OU 18 BWG, D = 1,25 MM (0,01 KG/M)</t>
  </si>
  <si>
    <t>PREGO DE ACO POLIDO COM CABECA 18 X 27 (2 1/2 X 10)</t>
  </si>
  <si>
    <t>DESMOLDANTE PROTETOR PARA FORMAS DE MADEIRA, DE BASE OLEOSA EMULSIONADA EM AGUA</t>
  </si>
  <si>
    <t xml:space="preserve"> ACO CA-50, 10,0 MM, VERGALHAO</t>
  </si>
  <si>
    <r>
      <t>UN:</t>
    </r>
    <r>
      <rPr>
        <sz val="9"/>
        <color rgb="FF000000"/>
        <rFont val="Gill Sans MT"/>
      </rPr>
      <t xml:space="preserve"> UNIDADE</t>
    </r>
  </si>
  <si>
    <t>ENCANADOR OU BOMBEIRO HIDRÁULICO COM ENCARGOS COMPLEMENTARES</t>
  </si>
  <si>
    <t>SIFAO PLASTICO FLEXIVEL SAIDA VERTICAL PARA COLUNA LAVATORIO, 1 X 1.1/2 "</t>
  </si>
  <si>
    <t>LAVATORIO LOUCA BRANCO SUSPENSO PARA DEFICIENTES FÍSICOS, SEM COLUNA</t>
  </si>
  <si>
    <t>BARRA DE APOIO RETA, EM ACO INOX POLIDO, COMPRIMENTO 80CM, DIAMETRO MINIMO 3CM</t>
  </si>
  <si>
    <t>MASSA PLASTICA PARA MARMORE/GRANITO</t>
  </si>
  <si>
    <t>GRANITO PARA BANCADA, POLIDO, TIPO ANDORINHA/ QUARTZ/ CASTELO/ CORUMBA OU OUTROS EQUIVALENTES DA REGIAO, E= *2,5* CM</t>
  </si>
  <si>
    <t>BARRA DE FERRO RETANGULAR, BARRA CHATA, 2" X 1/4" (L X E), 2,53 KG/M</t>
  </si>
  <si>
    <t>BUCHA DE NYLON SEM ABA S10, COM PARAFUSO DE 6,10 X 65 MM EM ACO ZINCADO COM ROSCA SOBERBA, CABECA CHATA E FENDA PHILLIPS</t>
  </si>
  <si>
    <t>SERRALHEIRO COM ENCARGOS COMPLEMENTARES</t>
  </si>
  <si>
    <t>CALHA EM CHAPA DE AÇO GALVANIZADO NÚMERO 24, DESENVOLVIMENTO DE 50 CM, INCLUSO TRANSPORTE VERTICAL. AF_07/2019</t>
  </si>
  <si>
    <t>RUFO EM CHAPA DE AÇO GALVANIZADO NÚMERO 24, CORTE DE 25 CM, INCLUSO TRANSPORTE VERTICAL. AF_07/2019</t>
  </si>
  <si>
    <r>
      <t xml:space="preserve">ITEM: </t>
    </r>
    <r>
      <rPr>
        <sz val="9"/>
        <color rgb="FF000000"/>
        <rFont val="Gill Sans MT"/>
        <family val="2"/>
      </rPr>
      <t>PS - 012</t>
    </r>
  </si>
  <si>
    <t>CHAPISCO APLICADO EM ALVENARIAS E ESTRUTURAS DE CONCRETO INTERNAS, COM COLHER DE PEDREIRO. ARGAMASSA TRAÇO 1:3 COM PREPARO EM BETONEIRA 400L. AF_06/2014</t>
  </si>
  <si>
    <t>EMBOÇO, PARA RECEBIMENTO DE CERÂMICA, EM ARGAMASSA TRAÇO 1:2:8, PREPARO MECÂNICO COM BETONEIRA 400L, APLICADO MANUALMENTE EM FACES INTERNAS DE PAREDES, PARA AMBIENTE COM ÁREA MAIOR QUE 10M2, ESPESSURA DE 20MM, COM EXECUÇÃO DE TALISCAS. AF_06/2014</t>
  </si>
  <si>
    <r>
      <t xml:space="preserve">UN: </t>
    </r>
    <r>
      <rPr>
        <sz val="9"/>
        <color rgb="FF000000"/>
        <rFont val="Gill Sans MT"/>
        <family val="2"/>
      </rPr>
      <t>UNIDADE</t>
    </r>
  </si>
  <si>
    <t>CAL HIDRATADA CH-I PARA ARGAMASSAS</t>
  </si>
  <si>
    <t>VIDRO TEMPERADO VERDE E = 10 MM, SEM COLOCACAO</t>
  </si>
  <si>
    <t>VIDRO TEMPERADO VERDE E = 8 MM, SEM COLOCACAO</t>
  </si>
  <si>
    <t>CHP</t>
  </si>
  <si>
    <t>VIBRADOR DE IMERSÃO, DIÂMETRO DE PONTEIRA 45MM, MOTOR ELÉTRICO TRIFÁSICO POTÊNCIA DE 2 CV - CHP DIURNO. AF_06/2015</t>
  </si>
  <si>
    <t>COTAÇÃO</t>
  </si>
  <si>
    <t>PERFIL DE ALUMINIO ANODIZADO (Tipo cavalão peso 0,25kg/m)</t>
  </si>
  <si>
    <t>PERFIL DE ALUMINIO ANODIZADO (Trilho superior peso 0,528kg/m)</t>
  </si>
  <si>
    <t>PERFIL DE ALUMINIO ANODIZADO (Trilho inferior peso 0,30kg/m)</t>
  </si>
  <si>
    <t>PERFIL DE ALUMINIO ANODIZADO (Tipo capa peso 0,2146kg/m)</t>
  </si>
  <si>
    <t>PERFIL DE ALUMINIO ANODIZADO (Tipo cadeirinha peso 0,1317kg/m)</t>
  </si>
  <si>
    <t>PERFIL DE ALUMINIO ANODIZADO (Tipo transpasse peso 0,096kg/m)</t>
  </si>
  <si>
    <t>EXECUÇÃO DE PÁTIO/ESTACIONAMENTO EM PISO INTERTRAVADO, COM BLOCO RETANGULAR COR NATURAL DE 20 X 10 CM, ESPESSURA 6 CM. AF_12/2015</t>
  </si>
  <si>
    <t>APLICAÇÃO MANUAL DE PINTURA COM TINTA TEXTURIZADA ACRÍLICA EM PAREDES EXTERNAS DE CASAS, UMA COR. AF_06/2014</t>
  </si>
  <si>
    <t>APLICAÇÃO MANUAL DE FUNDO SELADOR ACRÍLICO EM PANOS COM PRESENÇA DE VÃOS DE EDIFÍCIOS DE MÚLTIPLOS PAVIMENTOS. AF_06/2014</t>
  </si>
  <si>
    <t>APLICAÇÃO E LIXAMENTO DE MASSA LÁTEX EM TETO, DUAS DEMÃOS. AF_06/2014</t>
  </si>
  <si>
    <t xml:space="preserve"> APLICAÇÃO E LIXAMENTO DE MASSA LÁTEX EM PAREDES, DUAS DEMÃOS. AF_06/2014</t>
  </si>
  <si>
    <t>RODAPE EM MARMORITE, ALTURA 10CM</t>
  </si>
  <si>
    <t>ENERGIA ELETRICA ATE 2000 KWH INDUSTRIAL, SEM DEMANDA</t>
  </si>
  <si>
    <t>INFRA ESTRUTURA</t>
  </si>
  <si>
    <t>FUNDAÇÕES E ARRANQUES</t>
  </si>
  <si>
    <t>3.1.1</t>
  </si>
  <si>
    <r>
      <t xml:space="preserve">ARMAÇÃO DE PILAR OU VIGA DE UMA ESTRUTURA CONVENCIONAL DE CONCRETO ARMADO EM UMA EDIFÍCAÇÃO TÉRREA OU SOBRADO UTILIZANDO AÇO </t>
    </r>
    <r>
      <rPr>
        <b/>
        <sz val="9"/>
        <rFont val="Gill Sans MT"/>
        <family val="2"/>
      </rPr>
      <t>CA-60 DE 5.0 MM</t>
    </r>
    <r>
      <rPr>
        <sz val="9"/>
        <rFont val="Gill Sans MT"/>
        <family val="2"/>
      </rPr>
      <t xml:space="preserve"> - MONTAGEM. </t>
    </r>
  </si>
  <si>
    <t>3.1.2</t>
  </si>
  <si>
    <r>
      <t xml:space="preserve">ARMAÇÃO DE PILAR OU VIGA DE UMA ESTRUTURA CONVENCIONAL DE CONCRETO ARMADO EM UMA EDIFÍCAÇÃO TÉRREA OU SOBRADO UTILIZANDO AÇO </t>
    </r>
    <r>
      <rPr>
        <b/>
        <sz val="9"/>
        <rFont val="Gill Sans MT"/>
        <family val="2"/>
      </rPr>
      <t>CA-50 DE 8.0 MM</t>
    </r>
    <r>
      <rPr>
        <sz val="9"/>
        <rFont val="Gill Sans MT"/>
        <family val="2"/>
      </rPr>
      <t xml:space="preserve"> - MONTAGEM. </t>
    </r>
  </si>
  <si>
    <t>3.1.3</t>
  </si>
  <si>
    <r>
      <t xml:space="preserve">ARMAÇÃO DE PILAR OU VIGA DE UMA ESTRUTURA CONVENCIONAL DE CONCRETO ARMADO EM UMA EDIFÍCAÇÃO TÉRREA OU SOBRADO UTILIZANDO AÇO </t>
    </r>
    <r>
      <rPr>
        <b/>
        <sz val="9"/>
        <rFont val="Gill Sans MT"/>
        <family val="2"/>
      </rPr>
      <t>CA-50 DE 10.0 MM</t>
    </r>
    <r>
      <rPr>
        <sz val="9"/>
        <rFont val="Gill Sans MT"/>
        <family val="2"/>
      </rPr>
      <t xml:space="preserve"> - MONTAGEM. </t>
    </r>
  </si>
  <si>
    <t>3.1.4</t>
  </si>
  <si>
    <t>FABRICAÇÃO, MONTAGEM E DESMONTAGEM DE FÔRMA PARA SAPATA, EM MADEIRA SERRADA, E=25 MM, 4 UTILIZAÇÕES.</t>
  </si>
  <si>
    <t>3.1.5</t>
  </si>
  <si>
    <t>VIGAS BALDRAMES</t>
  </si>
  <si>
    <t>3.2.1</t>
  </si>
  <si>
    <t>3.2.2</t>
  </si>
  <si>
    <t>3.2.3</t>
  </si>
  <si>
    <t>3.2.4</t>
  </si>
  <si>
    <r>
      <t xml:space="preserve">ARMAÇÃO DE PILAR OU VIGA DE UMA ESTRUTURA CONVENCIONAL DE CONCRETO ARMADO EM UMA EDIFÍCAÇÃO TÉRREA OU SOBRADO UTILIZANDO AÇO </t>
    </r>
    <r>
      <rPr>
        <b/>
        <sz val="9"/>
        <rFont val="Gill Sans MT"/>
        <family val="2"/>
      </rPr>
      <t>CA-50 DE 12.5 MM</t>
    </r>
    <r>
      <rPr>
        <sz val="9"/>
        <rFont val="Gill Sans MT"/>
        <family val="2"/>
      </rPr>
      <t xml:space="preserve"> - MONTAGEM. </t>
    </r>
  </si>
  <si>
    <t>3.2.5</t>
  </si>
  <si>
    <t xml:space="preserve">FABRICAÇÃO, MONTAGEM E DESMONTAGEM DE FÔRMA PARA VIGA BALDRAME, EM MADEIRA SERRADA, E=25 MM, 4 UTILIZAÇÕES. </t>
  </si>
  <si>
    <t>3.2.6</t>
  </si>
  <si>
    <t>CONCRETAGEM DE VIGAS E LAJES, FCK=25 MPA, PARA LAJES PREMOLDADAS COM USO DE BOMBA EM EDIFICAÇÃO COM ÁREA MÉDIA DE LAJES MENOR OU IGUAL A 20 M² - LANÇAMENTO, ADENSAMENTO E ACABAMENTO.</t>
  </si>
  <si>
    <t>SUPRA ESTRUTURA</t>
  </si>
  <si>
    <t>PILARES</t>
  </si>
  <si>
    <t>4.1.1</t>
  </si>
  <si>
    <t>4.1.2</t>
  </si>
  <si>
    <t>4.1.3</t>
  </si>
  <si>
    <t xml:space="preserve">MONTAGEM E DESMONTAGEM DE FÔRMA DE PILARES RETANGULARES E ESTRUTURAS S IMILARES COM ÁREA MÉDIA DAS SEÇÕES MAIOR QUE 0,25 M², PÉ-DIREITO SIMPLES, EM MADEIRA SERRADA, 4 UTILIZAÇÕES. </t>
  </si>
  <si>
    <t>4.1.4</t>
  </si>
  <si>
    <t xml:space="preserve">CONCRETAGEM DE PILARES, FCK = 25 MPA, COM USO DE BOMBA EM EDIFICAÇÃO COM SEÇÃO MÉDIA DE PILARES MENOR OU IGUAL A 0,25 M² - LANÇAMENTO, ADENSAMENTO E ACABAMENTO. </t>
  </si>
  <si>
    <t xml:space="preserve">VIGAS </t>
  </si>
  <si>
    <t>4.2.1</t>
  </si>
  <si>
    <t>4.2.2</t>
  </si>
  <si>
    <r>
      <t xml:space="preserve">ARMAÇÃO DE PILAR OU VIGA DE UMA ESTRUTURA CONVENCIONAL DE CONCRETO ARMADO EM UMA EDIFÍCAÇÃO TÉRREA OU SOBRADO UTILIZANDO AÇO </t>
    </r>
    <r>
      <rPr>
        <b/>
        <sz val="9"/>
        <rFont val="Gill Sans MT"/>
        <family val="2"/>
      </rPr>
      <t>CA-50 DE 6.3 MM</t>
    </r>
    <r>
      <rPr>
        <sz val="9"/>
        <rFont val="Gill Sans MT"/>
        <family val="2"/>
      </rPr>
      <t xml:space="preserve"> - MONTAGEM. </t>
    </r>
  </si>
  <si>
    <t>4.2.3</t>
  </si>
  <si>
    <t>4.2.4</t>
  </si>
  <si>
    <t>4.2.5</t>
  </si>
  <si>
    <t>4.2.6</t>
  </si>
  <si>
    <t>4.2.7</t>
  </si>
  <si>
    <t>LAJES</t>
  </si>
  <si>
    <t>4.3.1</t>
  </si>
  <si>
    <t>LAJE PISO - PRE-MOLD H=12CM P/ 500KG/M2 / INCL VIGOTAS TG8, LAJOTAS, CAPA - 4CM DE CONCRETO 25MPA E ESCORAMENTO.</t>
  </si>
  <si>
    <t>4.3.2</t>
  </si>
  <si>
    <t>4.3.3</t>
  </si>
  <si>
    <r>
      <t xml:space="preserve">ARMAÇÃO DE LAJE DE UMA ESTRUTURA CONVENCIONAL DE CONCRETO ARMADO EM UM EDIFÍCIO DE MÚLTIPLOS PAVIMENTOS UTILIZANDO AÇO </t>
    </r>
    <r>
      <rPr>
        <b/>
        <sz val="9"/>
        <rFont val="Gill Sans MT"/>
        <family val="2"/>
      </rPr>
      <t>CA-50 DE 8.0 MM</t>
    </r>
    <r>
      <rPr>
        <sz val="9"/>
        <rFont val="Gill Sans MT"/>
        <family val="2"/>
      </rPr>
      <t xml:space="preserve"> - MONTAGEM.</t>
    </r>
  </si>
  <si>
    <r>
      <t xml:space="preserve">ARMAÇÃO DE LAJE DE UMA ESTRUTURA CONVENCIONAL DE CONCRETO ARMADO EM UMA EDIFICAÇÃO TÉRREA OU SOBRADO UTILIZANDO AÇO </t>
    </r>
    <r>
      <rPr>
        <b/>
        <sz val="9"/>
        <rFont val="Gill Sans MT"/>
      </rPr>
      <t>CA-50 DE 10,0 MM</t>
    </r>
    <r>
      <rPr>
        <sz val="9"/>
        <rFont val="Gill Sans MT"/>
        <family val="2"/>
      </rPr>
      <t xml:space="preserve">  - MONTAGEM.</t>
    </r>
  </si>
  <si>
    <r>
      <t xml:space="preserve">ARMAÇÃO DE LAJE DE UMA ESTRUTURA CONVENCIONAL DE CONCRETO ARMADO EM UM EDIFÍCIO DE MÚLTIPLOS PAVIMENTOS UTILIZANDO AÇO </t>
    </r>
    <r>
      <rPr>
        <b/>
        <sz val="9"/>
        <rFont val="Gill Sans MT"/>
      </rPr>
      <t>CA-50 DE 6,3 MM</t>
    </r>
    <r>
      <rPr>
        <sz val="9"/>
        <rFont val="Gill Sans MT"/>
        <family val="2"/>
      </rPr>
      <t xml:space="preserve"> - MONTAGEM.</t>
    </r>
  </si>
  <si>
    <r>
      <t xml:space="preserve"> ARMAÇÃO DE PILAR OU VIGA DE UMA ESTRUTURA CONVENCIONAL DE CONCRETO ARMADO EM UM EDIFÍCIO DE MÚLTIPLOS PAVIMENTOS UTILIZANDO AÇO </t>
    </r>
    <r>
      <rPr>
        <b/>
        <sz val="9"/>
        <rFont val="Gill Sans MT"/>
      </rPr>
      <t>CA-50 DE 16,0 MM</t>
    </r>
    <r>
      <rPr>
        <sz val="9"/>
        <rFont val="Gill Sans MT"/>
        <family val="2"/>
      </rPr>
      <t xml:space="preserve"> - MONTAGEM.</t>
    </r>
  </si>
  <si>
    <r>
      <t xml:space="preserve"> ARMAÇÃO DE PILAR OU VIGA DE UMA ESTRUTURA CONVENCIONAL DE CONCRETO ARMADO EM UM EDIFÍCIO DE MÚLTIPLOS PAVIMENTOS UTILIZANDO AÇO </t>
    </r>
    <r>
      <rPr>
        <b/>
        <sz val="9"/>
        <rFont val="Gill Sans MT"/>
      </rPr>
      <t>CA-50 DE 20,0 MM</t>
    </r>
    <r>
      <rPr>
        <sz val="9"/>
        <rFont val="Gill Sans MT"/>
        <family val="2"/>
      </rPr>
      <t xml:space="preserve"> - MONTAGEM.</t>
    </r>
  </si>
  <si>
    <t>3.1.6</t>
  </si>
  <si>
    <t>3.1.7</t>
  </si>
  <si>
    <t>3.1.8</t>
  </si>
  <si>
    <t>4.1.5</t>
  </si>
  <si>
    <t>4.1.6</t>
  </si>
  <si>
    <t>4.2.8</t>
  </si>
  <si>
    <t>4.2.9</t>
  </si>
  <si>
    <t>4.3.4</t>
  </si>
  <si>
    <t>4.3.5</t>
  </si>
  <si>
    <t>TELHAMENTO COM TELHA ONDULADA DE FIBROCIMENTO E = 5 MM, COM RECOBRIMENTO LATERAL DE 1/4 DE ONDA PARA TELHADO COM INCLINAÇÃO MAIOR QUE 10°, COM ATÉ 2 ÁGUAS, INCLUSO IÇAMENTO. AF_07/2019</t>
  </si>
  <si>
    <t xml:space="preserve"> PONTALETE DE MADEIRA NAO APARELHADA *7,5 X 7,5* CM (3 X 3 ") PINUS, MISTA OU EQUIVALENTE DA REGIAO</t>
  </si>
  <si>
    <t>TABUA DE MADEIRA NAO APARELHADA *2,5 X 20* CM, CEDRINHO OU EQUIVALENTE DA REGIAO</t>
  </si>
  <si>
    <t>LOCACAO CONVENCIONAL DE OBRA, UTILIZANDO GABARITO DE TÁBUAS CORRIDAS PONTALETADAS A CADA 2,00M - 2 UTILIZAÇÕES. AF_10/2018  (Perímetro das edificações)</t>
  </si>
  <si>
    <r>
      <t xml:space="preserve">UN: </t>
    </r>
    <r>
      <rPr>
        <sz val="9"/>
        <rFont val="Gill Sans MT"/>
        <family val="2"/>
      </rPr>
      <t>M3</t>
    </r>
  </si>
  <si>
    <t>PEDREIRO COM ENCARGOS COMPLEMENTARES</t>
  </si>
  <si>
    <t>VIBRADOR DE IMERSÃO, DIÂMETRO DE PONTEIRA 45MM, MOTOR ELÉTRICO TRIFÁSICO POTÊNCIA DE 2 CV - CHI DIURNO. AF_06/2015</t>
  </si>
  <si>
    <t>CONCRETO USINADO BOMBEAVEL, CLASSE DE RESISTENCIA C25, COM BRITA 0 E 1, SLUMP = 100 +/- 20 MM, INCLUI SERVICO DE BOMBEAMENTO (NBR 8953)</t>
  </si>
  <si>
    <r>
      <t xml:space="preserve">ITEM: </t>
    </r>
    <r>
      <rPr>
        <sz val="9"/>
        <color rgb="FF000000"/>
        <rFont val="Gill Sans MT"/>
        <family val="2"/>
      </rPr>
      <t>PS - 038</t>
    </r>
  </si>
  <si>
    <t>PS - 038</t>
  </si>
  <si>
    <t>CARPINTEIRO DE FORMAS COM ENCARGOS COMPLEMENTARES</t>
  </si>
  <si>
    <r>
      <t xml:space="preserve">ITEM: </t>
    </r>
    <r>
      <rPr>
        <sz val="9"/>
        <color rgb="FF000000"/>
        <rFont val="Gill Sans MT"/>
        <family val="2"/>
      </rPr>
      <t>PS - 039</t>
    </r>
  </si>
  <si>
    <t>AJUDANTE DE CARPINTEIRO COM ENCARGOS COMPLEMENTARES</t>
  </si>
  <si>
    <t>ACO CA-60, 4,2 MM, OU 5,0 MM, OU 6,0 MM, OU 7,0 MM, VERGALHAO</t>
  </si>
  <si>
    <t>LAJE PRE-MOLDADA CONVENCIONAL (LAJOTAS + VIGOTAS) PARA PISO, UNIDIRECIONAL, SOBRECARGA DE 350 KG/M2, VAO ATE 4,50 M (SEM COLOCACAO)</t>
  </si>
  <si>
    <t>PONTALETE DE MADEIRA NAO APARELHADA *7,5 X 7,5* CM (3 X 3 ") PINUS, MISTA OU EQUIVALENTE DA REGIAO</t>
  </si>
  <si>
    <t xml:space="preserve">PREGO DE ACO POLIDO COM CABECA 18 X 27 (2 1/2 X 10)  </t>
  </si>
  <si>
    <t>TABUA DE MADEIRA NAO APARELHADA *2,5 X 30* CM, CEDRINHO OU EQUIVALENTE DA REGIAO</t>
  </si>
  <si>
    <t>COBERTURA TRAPEZOIDAL EM TELHA ALUZICNCO E=0,3MM, S/PINTURA, COM RECHEIRO DE POLIESTIRENO EXPANDIDO (EPS ALTURA =3CM) - FORNECIMENTO E INSTALAÇÃO.</t>
  </si>
  <si>
    <t>SER.CG: COBERTURA TRAPEZOIDAL EM TELHA ALUZICNCO E=0,3MM, S/PINTURA, COM RECHEIRO DE POLIESTIRENO EXPANDIDO (EPS ALTURA =3CM) - FORNECIMENTO E INSTALAÇÃO.</t>
  </si>
  <si>
    <t>PAINÉIS EM ACM - FORNECIMENTO E INSTALAÇÃO</t>
  </si>
  <si>
    <t>MOLDURA DE CONCRETO PARA JANELAS DA FACHADA (SEÇÃO 0,25CM x 0,135CM) - VERGA RETA MOLDADA IN LOCO COM FORMA DE MADEIRA  CONSIDERANDO 02 REAPROVEITAMENTO E, CONCRETO ARMADO FCK = 20 MPA</t>
  </si>
  <si>
    <t>ESTRUTURA EM MADEIRA APARELHADA, PARA TELHA ONDULADA DE FIBROCIMENTO, ALUMINIO OU PLASTICA, APOIADA EM LAJE OU PAREDE</t>
  </si>
  <si>
    <t>MADEIRA SERRADA NAO APARELHADA DE PINUS, MISTA OU EQUIVALENTE DA REGIAO</t>
  </si>
  <si>
    <t>ESTRUTURA EM MADEIRA NÃO APARELHADA, PARA TELHA ONDULADA DE FIBROCIMENTO, ALUMINIO OU PLÁSTICO, APOIADA EM LAJE OU PAREDE.</t>
  </si>
  <si>
    <t>PS - 017</t>
  </si>
  <si>
    <t>PS - 024</t>
  </si>
  <si>
    <t>PS - 025</t>
  </si>
  <si>
    <t>PS - 021</t>
  </si>
  <si>
    <t>PS - 018</t>
  </si>
  <si>
    <t>PS - 023</t>
  </si>
  <si>
    <t>PS - 022</t>
  </si>
  <si>
    <t>PS - 010</t>
  </si>
  <si>
    <t>ESTRUTURA METALICA EM TESOURAS OU TRELICAS, VAO LIVRE DE 12M, FORNECIMENTO E MONTAGEM</t>
  </si>
  <si>
    <t xml:space="preserve"> PERFIL "U" DE ACO LAMINADO, "U" 152 X 15,6</t>
  </si>
  <si>
    <t>PS - 020</t>
  </si>
  <si>
    <t>7.2</t>
  </si>
  <si>
    <t>7.3</t>
  </si>
  <si>
    <t>9.1.2</t>
  </si>
  <si>
    <t>9.1.3</t>
  </si>
  <si>
    <t>9.2.2</t>
  </si>
  <si>
    <t xml:space="preserve"> CANTONEIRA DE ALUMINIO 2"X2", PARA PROTECAO DE QUINA DE PAREDE</t>
  </si>
  <si>
    <t>PS - 005</t>
  </si>
  <si>
    <r>
      <t xml:space="preserve">ITEM: </t>
    </r>
    <r>
      <rPr>
        <sz val="9"/>
        <rFont val="Gill Sans MT"/>
        <family val="2"/>
      </rPr>
      <t>PS - 005</t>
    </r>
  </si>
  <si>
    <t>TINTA ASFALTICA IMPERMEABILIZANTE DISPERSA EM AGUA, PARA MATERIAIS CIMENTICIOS</t>
  </si>
  <si>
    <t>PS - 006</t>
  </si>
  <si>
    <t>CIMENTO PORTLAND COMPOSTO CP II-32</t>
  </si>
  <si>
    <t>UM</t>
  </si>
  <si>
    <t>PS - 007</t>
  </si>
  <si>
    <t>ANDAIME TABUADO SOBRE CAVALETES (INCLUSO CAVALETE) EM MADEIRA DE 1ª UTIL 20X INCL MOVIMENTACAO P/ PE-DIREITO 4,00M</t>
  </si>
  <si>
    <t xml:space="preserve"> PECA DE MADEIRA APARELHADA *7,5 X 7,5* CM (3 X 3 ") MACARANDUBA, ANGELIM OU EQUIVALENTE DA REGIAO</t>
  </si>
  <si>
    <t xml:space="preserve"> PRANCHAO DE MADEIRA APARELHADA *8 X 30* CM, MACARANDUBA, ANGELIM OU EQUIVALENTE DA REGIAO</t>
  </si>
  <si>
    <t>PREGO DE ACO POLIDO COM CABECA 18 X 30 (2 3/4 X 10)</t>
  </si>
  <si>
    <t>PS - 008</t>
  </si>
  <si>
    <t>PS - 014</t>
  </si>
  <si>
    <t>PORTA DE MADEIRA DE CORRER - FORNECIMENTO E INSTALAÇÃO.</t>
  </si>
  <si>
    <t>JUNÇÃO SIMPLES, PVC, SERIE NORMAL, ESGOTO PREDIAL, DN 100 X 50 MM, JUNTA ELÁSTICA, FORNECIDO E INSTALADO EM RAMAL DE DESCARGA OU RAMAL DE ESGOTO SANITÁRIO</t>
  </si>
  <si>
    <t>CARPINTEIRO DE ESQUADRIA COM ENCARGOS COMPLEMENTARES</t>
  </si>
  <si>
    <t xml:space="preserve"> PEDREIRO COM ENCARGOS COMPLEMENTARES</t>
  </si>
  <si>
    <t xml:space="preserve">BATENTE/ PORTAL/ADUELA/ MARCO MACICO, E= *3* CM, L= *15* CM, *60 CM A 120* CM X *210* CM, EM CEDRINHO/ ANGELIM COMERCIAL/ EUCALIPTO/ CURUPIXA/ PEROBA/ CUMARU OU EQUIVALENTE DA REGIAO (NAO INCLUI ALIZARES) </t>
  </si>
  <si>
    <t>JG</t>
  </si>
  <si>
    <t>PORTA DE MADEIRA, FOLHA MEDIA (NBR 15930), E = 35 MM, NUCLEO SARRAFEADO, CAPA FRISADA EM HDF, ACABAMENTO MELAMINICO EM PADRAO MADEIRA</t>
  </si>
  <si>
    <t>PREGO DE ACO POLIDO COM CABECA 16 X 24 (2 1/4 X 12)</t>
  </si>
  <si>
    <t>RODIZIO PARA TRILHO (TIPO NAPOLEAO), EM LATAO, COM ROLAMENTO EM ACO, 6 MM, PARA JANELA DE CORRER</t>
  </si>
  <si>
    <t>TRILHO QUADRADO, EM ALUMINIO (VERGALHAO MACICO), 1/4", (*6 X 6* CM), PARA RODIZIOS</t>
  </si>
  <si>
    <t>GUARNICAO/ ALIZAR/ VISTA MACICA, E= *1* CM, L= *4,5* CM, EM CEDRINHO/ ANGELIM COMERCIAL/ EUCALIPTO/ CURUPIXA/ PEROBA/ CUMARU OU EQUIVALENTE DA REGIAO</t>
  </si>
  <si>
    <t>PILAR DE MADEIRA NAO APARELHADA *10 X 10* CM, MACARANDUBA, ANGELIM OU EQUIVALENTE DA REGIAO</t>
  </si>
  <si>
    <t>ARGAMASSA TRAÇO 1:0,5:4,5 (CIMENTO, CAL E AREIA MÉDIA) PARA ASSENTAMENTO DE ALVENARIA, PREPARO MANUAL. AF_08/2014</t>
  </si>
  <si>
    <t xml:space="preserve"> LASTRO DE CONCRETO, E=5CM, PREPARO MECÂNICO, INCLUSOS LANÇAMENTO E ADENSAMENTO</t>
  </si>
  <si>
    <t>ADITIVO ADESIVO LIQUIDO PARA ARGAMASSAS DE REVESTIMENTOS CIMENTICIOS</t>
  </si>
  <si>
    <t>PS - 001</t>
  </si>
  <si>
    <t>CANTONEIRA ALUMINIO ABAS IGUAIS 2 ", E = 1/8 "</t>
  </si>
  <si>
    <t xml:space="preserve"> PINTURA ESMALTE BRILHANTE (2 DEMAOS) SOBRE SUPERFICIE METALICA, INCLUSIVE PROTECAO COM ZARCAO (1 DEMAO)</t>
  </si>
  <si>
    <t>TINTA ESMALTE SINTETICO PREMIUM BRILHANTE</t>
  </si>
  <si>
    <t xml:space="preserve"> FUNDO ANTICORROSIVO PARA METAIS FERROSOS (ZARCAO)</t>
  </si>
  <si>
    <t xml:space="preserve"> LIXA EM FOLHA PARA FERRO, NUMERO 150</t>
  </si>
  <si>
    <t xml:space="preserve"> SOLVENTE DILUENTE A BASE DE AGUARRAS</t>
  </si>
  <si>
    <t>PS - 019</t>
  </si>
  <si>
    <t xml:space="preserve"> PERFIL CANTONEIRA L, LISA, EM ACO, 25 X 30 MM, E = 0,5 MM, PARA ESTRUTURA DRYWALL</t>
  </si>
  <si>
    <t xml:space="preserve"> PS - 015</t>
  </si>
  <si>
    <r>
      <t xml:space="preserve">ITEM: </t>
    </r>
    <r>
      <rPr>
        <sz val="9"/>
        <color rgb="FF000000"/>
        <rFont val="Gill Sans MT"/>
        <family val="2"/>
      </rPr>
      <t>PS - 015</t>
    </r>
  </si>
  <si>
    <t>PS - 016</t>
  </si>
  <si>
    <t>PS - 026</t>
  </si>
  <si>
    <r>
      <t xml:space="preserve">ITEM: </t>
    </r>
    <r>
      <rPr>
        <sz val="9"/>
        <color rgb="FF000000"/>
        <rFont val="Gill Sans MT"/>
        <family val="2"/>
      </rPr>
      <t>PS - 026</t>
    </r>
  </si>
  <si>
    <t>PS - 029</t>
  </si>
  <si>
    <r>
      <t xml:space="preserve">ITEM: </t>
    </r>
    <r>
      <rPr>
        <sz val="9"/>
        <color rgb="FF000000"/>
        <rFont val="Gill Sans MT"/>
        <family val="2"/>
      </rPr>
      <t>PS - 029</t>
    </r>
  </si>
  <si>
    <t>PS - 030</t>
  </si>
  <si>
    <r>
      <t xml:space="preserve">ITEM: </t>
    </r>
    <r>
      <rPr>
        <sz val="9"/>
        <color rgb="FF000000"/>
        <rFont val="Gill Sans MT"/>
        <family val="2"/>
      </rPr>
      <t>PS - 030</t>
    </r>
  </si>
  <si>
    <r>
      <t xml:space="preserve">ITEM: </t>
    </r>
    <r>
      <rPr>
        <sz val="9"/>
        <rFont val="Gill Sans MT"/>
        <family val="2"/>
      </rPr>
      <t>PS - 031</t>
    </r>
  </si>
  <si>
    <r>
      <t xml:space="preserve">ITEM: </t>
    </r>
    <r>
      <rPr>
        <sz val="9"/>
        <color rgb="FF000000"/>
        <rFont val="Gill Sans MT"/>
        <family val="2"/>
      </rPr>
      <t>PS - 032</t>
    </r>
  </si>
  <si>
    <t>PS - 033</t>
  </si>
  <si>
    <r>
      <t xml:space="preserve">ITEM: </t>
    </r>
    <r>
      <rPr>
        <sz val="9"/>
        <color rgb="FF000000"/>
        <rFont val="Gill Sans MT"/>
        <family val="2"/>
      </rPr>
      <t>PS - 033</t>
    </r>
  </si>
  <si>
    <r>
      <t xml:space="preserve">ITEM: </t>
    </r>
    <r>
      <rPr>
        <sz val="9"/>
        <color rgb="FF000000"/>
        <rFont val="Gill Sans MT"/>
        <family val="2"/>
      </rPr>
      <t>PS - 034</t>
    </r>
  </si>
  <si>
    <t>PORTA DE MADEIRA COMPENSADA LISA PARA PINTURA, 160X210X3,5CM, 2 FOLHAS, INCLUSO ADUELA 2A, ALIZAR 2A E DOBRADICAS</t>
  </si>
  <si>
    <t>DOBRADICA EM ACO/FERRO, 3" X 2 1/2", E= 1,2 A 1,8 MM, SEM ANEL, CROMADO OU ZINCADO, TAMPA CHATA, COM PARAFUSOS</t>
  </si>
  <si>
    <t xml:space="preserve"> GUARNICAO/ ALIZAR/ VISTA MACICA, E= *1* CM, L= *4,5* CM, EM CEDRINHO/ ANGELIM COMERCIAL/ EUCALIPTO/ CURUPIXA/ PEROBA/ CUMARU OU EQUIVALENTE DA REGIAO</t>
  </si>
  <si>
    <t>PREGO DE ACO POLIDO COM CABECA 15 X 15 (1 1/4 X 13)</t>
  </si>
  <si>
    <t>PARAFUSO ROSCA SOBERBA ZINCADO CABECA CHATA FENDA SIMPLES 5,5 X 65 MM (2.1/2 ")</t>
  </si>
  <si>
    <t>PORTA DE MADEIRA, FOLHA MEDIA (NBR 15930) DE 80 X 210 CM, E = 35 MM, NUCLEO SARRAFEADO, CAPA LISA EM HDF, ACABAMENTO EM PRIMER PARA PINTURA</t>
  </si>
  <si>
    <t>BATENTE/ PORTAL/ ADUELA/ MARCO MACICO, E= *3* CM, L= *13* CM, *80 CM A 120* CM X *210* CM, EM PINUS/ TAUARI/ VIROLA OU EQUIVALENTE DA REGIAO (NAO INCLUI ALIZARES)</t>
  </si>
  <si>
    <t>FECHO DE EMBUTIR, TIPO UNHA, COMANDO COM ALAVANCA, EM LATAO CROMADO, 22 CM, PARA PORTAS E JANELAS - INCLUI PARAFUSOS</t>
  </si>
  <si>
    <t xml:space="preserve"> FECHADURA DE EMBUTIR PARA PORTA INTERNA, TIPO GORGES (CHAVE GRANDE), MAQUINA 40 MM, MACANETA ALAVANCA E ESPELHO EM METAL CROMADO - NIVEL SEGURANCA MEDIO - COMPLETA</t>
  </si>
  <si>
    <t xml:space="preserve"> FECHADURA DE EMBUTIR COMPLETA, PARA PORTAS INTERNAS 2 FOLHAS, PADRAO DE ACABAMENTO POPULAR E FECHO DE EMBUTIR TIPO UNHA COM ALAVANCA DE LATAO CROMADO 22CM</t>
  </si>
  <si>
    <r>
      <t xml:space="preserve">ITEM: </t>
    </r>
    <r>
      <rPr>
        <sz val="9"/>
        <color rgb="FF000000"/>
        <rFont val="Gill Sans MT"/>
        <family val="2"/>
      </rPr>
      <t>PS - 040</t>
    </r>
  </si>
  <si>
    <t>PS - 040</t>
  </si>
  <si>
    <t xml:space="preserve"> FECHADURA BICO DE PAPAGAIO PARA PORTA DE CORRER INTERNA, CHAVE BIPARTIDA, ACABAMENTO PADRAO MEDIO</t>
  </si>
  <si>
    <r>
      <t xml:space="preserve">ITEM: </t>
    </r>
    <r>
      <rPr>
        <sz val="9"/>
        <color rgb="FF000000"/>
        <rFont val="Gill Sans MT"/>
        <family val="2"/>
      </rPr>
      <t>PS - 041</t>
    </r>
  </si>
  <si>
    <t xml:space="preserve"> FECHADURA BICO DE PAPAGAIO, MAQUINA *45* MM, CROMADA, COM CHAVE TIPO GORGES BIPARTIDA, PARA PORTA DE CORRER INTERNA - COMPLETA</t>
  </si>
  <si>
    <t>AZULEJO 20x40 CM</t>
  </si>
  <si>
    <t xml:space="preserve">CIMENTO BRNACO </t>
  </si>
  <si>
    <t>ARGAMASSA COLANTE AC I PARA CERAMICAS</t>
  </si>
  <si>
    <t>AZULEIJO 20x40CM, COM ARGAMASSA COLANTE E JUNTAS A PRUMO</t>
  </si>
  <si>
    <t xml:space="preserve"> SARRAFO DE MADEIRA NAO APARELHADA *2,5 X 7,5* CM (1 X 3 ") PINUS, MISTA OU EQUIVALENTE DA REGIAO</t>
  </si>
  <si>
    <t>PELE DE VIDRO, PARA VIDRO LAMINADO 8MM EM ALUMINIO ANODIZADO - FORNECIMENTO E INSTALAÇÃO.</t>
  </si>
  <si>
    <t>AUXILIAR DE SERRALHEIRO COM ENCARGOS COMPLEMENTARES</t>
  </si>
  <si>
    <t>VIDRO COMUM LAMINADO LISO INCOLOR DUPLO, ESPESSURA TOTAL 8 MM (CADA CAMADA DE 4 MM) - COLOCADO</t>
  </si>
  <si>
    <t>PERFIL DE ALUMINIO ANODIZADO</t>
  </si>
  <si>
    <r>
      <t xml:space="preserve">UN: </t>
    </r>
    <r>
      <rPr>
        <sz val="9"/>
        <color rgb="FF000000"/>
        <rFont val="Gill Sans MT"/>
        <family val="2"/>
      </rPr>
      <t>KG</t>
    </r>
  </si>
  <si>
    <t xml:space="preserve">FORNECIMENTO DE ESTRUTURA METÁLICA PARA COBERTURA, COM UTILIZAÇÃO DE PERFIS EM AÇO ASTM A36 </t>
  </si>
  <si>
    <t>PINTOR COM ENCARGOS COMPLEMENTARES</t>
  </si>
  <si>
    <t>AJUDANTE DE ESTRUTURA METÁLICA COM ENCARGOS COMPLEMENTARES</t>
  </si>
  <si>
    <t>SOLDADOR COM ENCARGOS COMPLEMENTARES</t>
  </si>
  <si>
    <t xml:space="preserve">PERFIL UDC ("U" DOBRADO DE CHAPA) SIMPLES DE ACO LAMINADO, GALVANIZADO, ASTM A36, 127 X 50 MM, E= 3 MM </t>
  </si>
  <si>
    <t>BARRA DE FERRO RETANGULAR, BARRA CHATA, 2" X 1/2" (L X E), 5,06 KG/M</t>
  </si>
  <si>
    <t>FUNDO ANTICORROSIVO PARA METAIS FERROSOS (ZARCAO)</t>
  </si>
  <si>
    <t>ELETRODO REVESTIDO AWS - E7018, DIAMETRO IGUAL A 4,00 MM</t>
  </si>
  <si>
    <t>SOLVENTE DILUENTE A BASE DE AGUARRAS</t>
  </si>
  <si>
    <r>
      <t xml:space="preserve">ITEM: </t>
    </r>
    <r>
      <rPr>
        <sz val="9"/>
        <color rgb="FF000000"/>
        <rFont val="Gill Sans MT"/>
        <family val="2"/>
      </rPr>
      <t>PS - 042</t>
    </r>
  </si>
  <si>
    <t>PS - 042</t>
  </si>
  <si>
    <r>
      <t xml:space="preserve">PORTA DE CORRER 2 FOLHAS - 2,00 X 2,10M, SENDO UMA FOLHA FIXA E UMA DE CORRER, PARA VIDRO TEMPERADO 8MM EM ALUMINIO ANODIZADO, INCLUINDO COMPONENTES PARA INSTALAÇÃO E FECHADURA - FORNECIMENTO E INSTALAÇÃO. </t>
    </r>
    <r>
      <rPr>
        <b/>
        <sz val="9"/>
        <rFont val="Gill Sans MT"/>
      </rPr>
      <t>(P08)</t>
    </r>
  </si>
  <si>
    <r>
      <t xml:space="preserve">PORTA DE MADEIRA DE CORRER - FORNECIMENTO E INSTALAÇÃO </t>
    </r>
    <r>
      <rPr>
        <b/>
        <sz val="9"/>
        <rFont val="Gill Sans MT"/>
      </rPr>
      <t>(P04)</t>
    </r>
  </si>
  <si>
    <r>
      <t xml:space="preserve">PORTA DE ABRIR 2 FOLHAS - 2,00 X 2,10M, COM MOLA HIDRÁULICA, PARA VIDRO TEMPERADO FUMÊ 10MM, INCLUINDO COMPONENTES PARA INSTALAÇÃO E FECHADURA - FORNECIMENTO E INSTALAÇÃO. </t>
    </r>
    <r>
      <rPr>
        <b/>
        <sz val="9"/>
        <rFont val="Gill Sans MT"/>
      </rPr>
      <t>(P02)</t>
    </r>
  </si>
  <si>
    <r>
      <t xml:space="preserve"> PORTA DE ALUMÍNIO DE ABRIR COM LAMBRI, COM GUARNIÇÃO, FIXAÇÃO COM PARAFUSOS - FORNECIMENTO E INSTALAÇÃO. AF_08/2015</t>
    </r>
    <r>
      <rPr>
        <b/>
        <sz val="9"/>
        <rFont val="Gill Sans MT"/>
      </rPr>
      <t xml:space="preserve"> (P09) </t>
    </r>
  </si>
  <si>
    <r>
      <t xml:space="preserve">PORTA-PRONTA DE MADEIRA, FOLHA PESADA OU SUPERPESADA, 90X210CM, FIXAÇÃO COM PREENCHIMENTO TOTAL DE ESPUMA EXPANSIVA - FORNECIMENTO E INSTALAÇÃO. AF_08/2015 </t>
    </r>
    <r>
      <rPr>
        <b/>
        <sz val="9"/>
        <rFont val="Gill Sans MT"/>
      </rPr>
      <t>(P03)</t>
    </r>
  </si>
  <si>
    <r>
      <t xml:space="preserve">PORTA DE CORRER 2 FOLHAS - 2,00 X 2,10M, SENDO UMA FOLHA FIXA E UMA DE CORRER, PARA VIDRO TEMPERADO 10MM EM ALUMINIO ANODIZADO, INCLUINDO COMPONENTES PARA INSTALAÇÃO E FECHADURA - FORNECIMENTO E INSTALAÇÃO. </t>
    </r>
    <r>
      <rPr>
        <b/>
        <sz val="9"/>
        <rFont val="Gill Sans MT"/>
      </rPr>
      <t>(P01)</t>
    </r>
  </si>
  <si>
    <r>
      <t xml:space="preserve">PORTA DE FERRO, DE ABRIR, TIPO GRADE COM CHAPA, COM GUARNIÇÕES. AF_12/2019 </t>
    </r>
    <r>
      <rPr>
        <b/>
        <sz val="9"/>
        <rFont val="Gill Sans MT"/>
      </rPr>
      <t>(P10)</t>
    </r>
  </si>
  <si>
    <r>
      <t xml:space="preserve">PORTA DE ABRIR 2 FOLHAS - 2,00 X 2,10M, COM MOLA HIDRÁULICA, PARA VIDRO TEMPERADO FUMÊ 10MM, INCLUINDO BARRA DE PROTEÇÃO E COMPONENTES PARA INSTALAÇÃO E FECHADURA - FORNECIMENTO E INSTALAÇÃO. </t>
    </r>
    <r>
      <rPr>
        <b/>
        <sz val="9"/>
        <rFont val="Gill Sans MT"/>
      </rPr>
      <t>(P11)</t>
    </r>
  </si>
  <si>
    <r>
      <t xml:space="preserve">UN: </t>
    </r>
    <r>
      <rPr>
        <sz val="9"/>
        <color rgb="FF000000"/>
        <rFont val="Gill Sans MT"/>
      </rPr>
      <t>UNIDADE</t>
    </r>
  </si>
  <si>
    <r>
      <t xml:space="preserve">ITEM: </t>
    </r>
    <r>
      <rPr>
        <sz val="9"/>
        <color rgb="FF000000"/>
        <rFont val="Gill Sans MT"/>
        <family val="2"/>
      </rPr>
      <t>PS - 043</t>
    </r>
  </si>
  <si>
    <r>
      <rPr>
        <b/>
        <sz val="9"/>
        <rFont val="Gill Sans MT"/>
      </rPr>
      <t>PORTA DE CORRER 4 FOLHAS, DUAS FIXAS E DUAS DE CORRER - 3,00 x 2,10M , PARA VIDRO TEMPERADO 10MM FUMÊ EM ALUMINIO ANODIZADO, INCL</t>
    </r>
    <r>
      <rPr>
        <b/>
        <sz val="9"/>
        <color rgb="FF000000"/>
        <rFont val="Gill Sans MT"/>
        <family val="2"/>
      </rPr>
      <t>UINDO COMPONENTES PARA INSTALAÇÃO E FECHADURA - FORNECIMENTO E INSTALAÇÃO.</t>
    </r>
  </si>
  <si>
    <t>PS - 043</t>
  </si>
  <si>
    <t>Und</t>
  </si>
  <si>
    <t>MEDIANA TOTAL (R$)</t>
  </si>
  <si>
    <t>P. UNIT. (R$)</t>
  </si>
  <si>
    <t xml:space="preserve">UNI </t>
  </si>
  <si>
    <t>DATA</t>
  </si>
  <si>
    <t>CONTATO</t>
  </si>
  <si>
    <t>TELEFONE</t>
  </si>
  <si>
    <t>CNPJ</t>
  </si>
  <si>
    <t>FONTE</t>
  </si>
  <si>
    <t>MAPA DE COTAÇÃO DE INSUMOS</t>
  </si>
  <si>
    <t>CÓD</t>
  </si>
  <si>
    <t>PROMOVEX</t>
  </si>
  <si>
    <t>11.071.924/0001-03</t>
  </si>
  <si>
    <t>(11) 4402-1119</t>
  </si>
  <si>
    <t xml:space="preserve">VILSON PROTEÇÃO </t>
  </si>
  <si>
    <t>06.191.412/0001-32</t>
  </si>
  <si>
    <t>(11) 4484-4362</t>
  </si>
  <si>
    <t>Gislene G. da Silva</t>
  </si>
  <si>
    <t>kelly</t>
  </si>
  <si>
    <t>PORTA PB EM CHAPA DE MADEIRA (0,90X2,10M), COM BATENTE DE AÇO NA LARGURA DE 150MM (P/ ALVENARIA) E 80MM (P/ DRYWALL) FECHADURA AROUCA, DOBRADIÇAS 3.1/2x3 MERKEL EM FERRO POLIDO COM ANÉIS REFORÇADOS, MANTA DE CHUMBO INTERNA ATÉ 2,0MME ACABAMENTO PARA PINTURA.</t>
  </si>
  <si>
    <t xml:space="preserve">PORTA PB EM CHAPA DE MADEIRA (1,60X2,10M), COM BATENTE DE AÇO NA LARGURA DE 150MM (P/ ALVENARIA) E 80MM (P/ DRYWALL) FECHADURA AROUCA, DOBRADIÇAS 3.1/2x3 MERKEL EM FERRO POLIDO COM ANÉIS REFORÇADOS, MANTA DE CHUMBO INTERNA ATÉ 2,0MME ACABAMENTO PARA PINTURA. </t>
  </si>
  <si>
    <t>COTAÇÃO 1</t>
  </si>
  <si>
    <t>COTAÇÃO 2</t>
  </si>
  <si>
    <r>
      <t xml:space="preserve">PORTA PB EM CHAPA DE MADEIRA (0,90X2,10M), COM BATENTE DE AÇO NA LARGURA DE 150MM (P/ ALVENARIA) E 80MM (P/ DRYWALL) FECHADURA AROUCA, DOBRADIÇAS 3.1/2x3 MERKEL EM FERRO POLIDO COM ANÉIS REFORÇADOS, MANTA DE CHUMBO INTERNA ATÉ 2,0MME ACABAMENTO PARA PINTURA. </t>
    </r>
    <r>
      <rPr>
        <b/>
        <sz val="9"/>
        <rFont val="Gill Sans MT"/>
      </rPr>
      <t>(P05)</t>
    </r>
  </si>
  <si>
    <r>
      <t xml:space="preserve">PORTA PB EM CHAPA DE MADEIRA (1,60X2,10M), COM BATENTE DE AÇO NA LARGURA DE 150MM (P/ ALVENARIA) E 80MM (P/ DRYWALL) FECHADURA AROUCA, DOBRADIÇAS 3.1/2x3 MERKEL EM FERRO POLIDO COM ANÉIS REFORÇADOS, MANTA DE CHUMBO INTERNA ATÉ 2,0MME ACABAMENTO PARA PINTURA. </t>
    </r>
    <r>
      <rPr>
        <b/>
        <sz val="9"/>
        <rFont val="Gill Sans MT"/>
      </rPr>
      <t>(P06)</t>
    </r>
  </si>
  <si>
    <t>PUXADOR QUARTZO 30 CM DUPLO VIDRO/ MADEIRA POLIDO</t>
  </si>
  <si>
    <t>TODIMO</t>
  </si>
  <si>
    <t>15.375.991/0011-36</t>
  </si>
  <si>
    <t>(66) 99663-3245</t>
  </si>
  <si>
    <t>Eliel Silva</t>
  </si>
  <si>
    <r>
      <t xml:space="preserve">JANELA DE CORRER 4 FOLHAS - SENDO DUAS FOLHAS FIXAS E DUAS DE CORRER, PARA VIDRO TEMPERADO FUMÊ 8MM EM ALUMINIO ANODIZADO, INCLUINDO COMPONENTES PARA INSTALAÇÃO E FECHADURA - FORNECIMENTO E INSTALAÇÃO. </t>
    </r>
    <r>
      <rPr>
        <b/>
        <sz val="9"/>
        <color theme="1"/>
        <rFont val="Gill Sans MT"/>
      </rPr>
      <t>(J01)</t>
    </r>
  </si>
  <si>
    <r>
      <t xml:space="preserve">JANELA DE CORRER 2 FOLHAS - SENDO UMA FOLHA FIXA E UMA DE CORRER, PARA VIDRO TEMPERADO FUMÊ 8MM EM ALUMINIO ANODIZADO, INCLUINDO COMPONENTES PARA INSTALAÇÃO E FECHADURA - FORNECIMENTO E INSTALAÇÃO. </t>
    </r>
    <r>
      <rPr>
        <b/>
        <sz val="9"/>
        <color theme="1"/>
        <rFont val="Gill Sans MT"/>
      </rPr>
      <t>(J02)</t>
    </r>
  </si>
  <si>
    <t xml:space="preserve"> REVESTIMENTO CERÂMICO PARA PAREDES EXTERNAS EM PASTILHAS DE PORCELANA 5 X 5 CM (PLACAS DE 30 X 30 CM), ALINHADAS A PRUMO, APLICADO EM PANOS SEM VÃOS. AF_06/2014</t>
  </si>
  <si>
    <r>
      <rPr>
        <b/>
        <sz val="9"/>
        <color theme="1"/>
        <rFont val="Gill Sans MT"/>
      </rPr>
      <t>J08/09</t>
    </r>
    <r>
      <rPr>
        <sz val="9"/>
        <color theme="1"/>
        <rFont val="Gill Sans MT"/>
        <family val="2"/>
      </rPr>
      <t xml:space="preserve"> -  VIDRO FIXO TEMPERADO FUMÊ 8MM EM ALUMINIO ANODIZADO - FORNECIMENTO E INSTALAÇÃO.</t>
    </r>
  </si>
  <si>
    <t>CHAPISCO APLICADO NO TETO, COM ROLO PARA TEXTURA ACRÍLICA. ARGAMASSA TRAÇO 1:4 E EMULSÃO POLIMÉRICA (ADESIVO) COM PREPARO EM BETONEIRA 400L. AF_06/2014</t>
  </si>
  <si>
    <t>EXAUSTOR  DE AR AXIAL BIV 30CM</t>
  </si>
  <si>
    <t>UTILMAQ MAQUINAS E EQUIPAMENTOS</t>
  </si>
  <si>
    <t>(66) 3544-1009</t>
  </si>
  <si>
    <t>MARCIANA</t>
  </si>
  <si>
    <t xml:space="preserve">HIPER GOTARDO </t>
  </si>
  <si>
    <t>01.339.514/0006-43</t>
  </si>
  <si>
    <t>(66) 3545-7400</t>
  </si>
  <si>
    <t xml:space="preserve">REDE PARANA </t>
  </si>
  <si>
    <t>01.426.949/0002-00</t>
  </si>
  <si>
    <t>(66) 3545-4200</t>
  </si>
  <si>
    <t>FORNECIMENTO E INSTALAÇÃO DE EXAUSTOR AXIAL DE PAREDE DIÂMETRO 30CM.</t>
  </si>
  <si>
    <t>ELETRICISTA COM ENCARGOS COMPLEMENTARES</t>
  </si>
  <si>
    <t>UNI</t>
  </si>
  <si>
    <r>
      <t xml:space="preserve">ITEM: </t>
    </r>
    <r>
      <rPr>
        <sz val="9"/>
        <color rgb="FF000000"/>
        <rFont val="Gill Sans MT"/>
        <family val="2"/>
      </rPr>
      <t>PS - 044</t>
    </r>
  </si>
  <si>
    <r>
      <t xml:space="preserve">ITEM: </t>
    </r>
    <r>
      <rPr>
        <sz val="9"/>
        <color rgb="FF000000"/>
        <rFont val="Gill Sans MT"/>
        <family val="2"/>
      </rPr>
      <t>PS - 045</t>
    </r>
  </si>
  <si>
    <t>310ML</t>
  </si>
  <si>
    <t>PS - 045</t>
  </si>
  <si>
    <r>
      <t xml:space="preserve">JANELA EM ALUMÍNIO DE ABRIR TIPO VENEZIANA COM GUARNIÇÃO, FIXAÇÃO COM PARAFUSOS - FORNECIMENTO E INSTALAÇÃO. AF_08/2015 </t>
    </r>
    <r>
      <rPr>
        <b/>
        <sz val="9"/>
        <color theme="1"/>
        <rFont val="Gill Sans MT"/>
      </rPr>
      <t>(J07)</t>
    </r>
  </si>
  <si>
    <t>JANELA MAXIM AR - 1,00 x 1,00M , PARA VIDRO TEMPERADO FUMÊ 8MM EM ALUMINIO ANODIZAD O, INCLUINDO COMPONENTES PARA INSTALAÇÃO HASTE E FECHADURA - FORNECIMENTO E INSTALAÇÃO.</t>
  </si>
  <si>
    <r>
      <t xml:space="preserve">JANELA MAXIM AR - 1,00 x 1,00M , PARA VIDRO TEMPERADO FUMÊ 8MM EM ALUMINIO ANODIZAD O, INCLUINDO COMPONENTES PARA INSTALAÇÃO HASTE E FECHADURA - FORNECIMENTO E INSTALAÇÃO. </t>
    </r>
    <r>
      <rPr>
        <b/>
        <sz val="9"/>
        <color theme="1"/>
        <rFont val="Gill Sans MT"/>
      </rPr>
      <t>(J04)</t>
    </r>
  </si>
  <si>
    <r>
      <t>JANELA MAXIM AR - 0,80 x 0,40 M, PARA VIDRO TEMPERADO FUMÊ 8MM EM ALUMINIO ANODIZAD O, INCLUINDO COMPONENTES PARA INSTALAÇÃO HASTE E FECHADURA - FORNECIMENTO E INSTALAÇÃO.</t>
    </r>
    <r>
      <rPr>
        <b/>
        <sz val="9"/>
        <color theme="1"/>
        <rFont val="Gill Sans MT"/>
      </rPr>
      <t xml:space="preserve"> (J03)</t>
    </r>
  </si>
  <si>
    <t>JANELA MAXIM AR - 0,80 x 0,40M , PARA VIDRO TEMPERADO FUMÊ 8MM EM ALUMINIO ANODIZAD O, INCLUINDO COMPONENTES PARA INSTALAÇÃO HASTE E FECHADURA - FORNECIMENTO E INSTALAÇÃO.</t>
  </si>
  <si>
    <t>JANELA MAXIM AR - 1,50 x 1,00M , PARA VIDRO TEMPERADO FUMÊ 8MM EM ALUMINIO ANODIZAD O, INCLUINDO COMPONENTES PARA INSTALAÇÃO HASTE E FECHADURA - FORNECIMENTO E INSTALAÇÃO.</t>
  </si>
  <si>
    <r>
      <t xml:space="preserve">ITEM: </t>
    </r>
    <r>
      <rPr>
        <sz val="9"/>
        <color rgb="FF000000"/>
        <rFont val="Gill Sans MT"/>
        <family val="2"/>
      </rPr>
      <t>PS - 046</t>
    </r>
  </si>
  <si>
    <t>PS - 046</t>
  </si>
  <si>
    <r>
      <t xml:space="preserve">JANELA MAXIM AR - 1,50 x 1,00M , PARA VIDRO TEMPERADO FUMÊ 8MM EM ALUMINIO ANODIZAD O, INCLUINDO COMPONENTES PARA INSTALAÇÃO HASTE E FECHADURA - FORNECIMENTO E INSTALAÇÃO. </t>
    </r>
    <r>
      <rPr>
        <b/>
        <sz val="9"/>
        <color theme="1"/>
        <rFont val="Gill Sans MT"/>
      </rPr>
      <t>(J05)</t>
    </r>
  </si>
  <si>
    <t>GUARDA-CORPO EM TUBO DE ACO GALVANIZADO 1 1/2</t>
  </si>
  <si>
    <t xml:space="preserve"> TUBO ACO GALVANIZADO COM COSTURA, CLASSE MEDIA, DN 1.1/2", E = *3,25* MM, PESO *3,61* KG/M (NBR 5580)</t>
  </si>
  <si>
    <r>
      <t xml:space="preserve">ITEM: </t>
    </r>
    <r>
      <rPr>
        <sz val="9"/>
        <color rgb="FF000000"/>
        <rFont val="Gill Sans MT"/>
        <family val="2"/>
      </rPr>
      <t>PS - 047</t>
    </r>
  </si>
  <si>
    <t>21.1</t>
  </si>
  <si>
    <t>21.3</t>
  </si>
  <si>
    <t>POSTO DE TRANSFORMAÇÃO DE 150 KVA - 13.8KV/220-127V</t>
  </si>
  <si>
    <t>AUXILIAR DE ELETRICISTA COM ENCARGOS COMPLEMENTARES</t>
  </si>
  <si>
    <t>GUINDASTE HIDRÁULICO AUTOPROPELIDO, COM LANÇA TELESCÓPICA 28,80 M, CAPACIDADE MÁXIMA 30 T, POTÊNCIA 97 KW, TRAÇÃO 4 X 4 - DEPRECIAÇÃO. AF_11/2014</t>
  </si>
  <si>
    <t>FABRICAÇÃO DE FÔRMA PARA LAJES, EM MADEIRA SERRADA, E=25 MM. AF_12/2015</t>
  </si>
  <si>
    <t>CONCRETO FCK = 25MPA, TRAÇO 1:2,3:2,7 (CIMENTO/ AREIA MÉDIA/ BRITA 1)  - PREPARO MECÂNICO COM BETONEIRA 400 L. AF_07/2016</t>
  </si>
  <si>
    <t xml:space="preserve">74157/4 </t>
  </si>
  <si>
    <t>LANCAMENTO/APLICACAO MANUAL DE CONCRETO EM FUNDACOES</t>
  </si>
  <si>
    <t>ALVENARIA DE VEDAÇÃO DE BLOCOS CERÂMICOS FURADOS NA HORIZONTAL DE 9X19X19CM (ESPESSURA 9CM) DE PAREDES COM ÁREA LÍQUIDA MENOR QUE 6M² SEM VÃOS E ARGAMASSA DE ASSENTAMENTO COM PREPARO EM BETONEIRA. AF_06/2014</t>
  </si>
  <si>
    <t>CAIXA ENTERRADA ELÉTRICA RETANGULAR, EM ALVENARIA COM TIJOLOS CERÂMICO S MACIÇOS, FUNDO COM BRITA, DIMENSÕES INTERNAS: 0,6X0,6X0,6 M. AF_05/2018</t>
  </si>
  <si>
    <t>ESCAVAÇÃO MANUAL DE VALAS. AF_03/2016</t>
  </si>
  <si>
    <t>POSTE DE CONCRETO DT 11/1000</t>
  </si>
  <si>
    <t>POSTE DE CONCRETO DT 11/600</t>
  </si>
  <si>
    <t>CRUZETA DE CONCRETO ARMADO/CONSTRUPOSTES</t>
  </si>
  <si>
    <t>MÃO FRANCESA 3/16X32X619mm- ROMAGNOLE</t>
  </si>
  <si>
    <t>ISOLADOR ANCORAGEM POLIMERICO 15KV- BALESTRO</t>
  </si>
  <si>
    <t>GANCHO OLHAL DE SUSPENSÃO - UBERABA (AEL)</t>
  </si>
  <si>
    <t>OLHAL P/PARAFUSO - UBERABA (AEL)</t>
  </si>
  <si>
    <t>MANILHA SAPATILHA - UBERABA (AEL)</t>
  </si>
  <si>
    <t>ALÇA PRÉ FORMADA DISTRIBUIÇÃO 35MM CABO 2CA/CAA 2AWG - ONIX</t>
  </si>
  <si>
    <t>ISOLADOR PILAR 13,8 KV ROSCA M16 - GERMER</t>
  </si>
  <si>
    <t>LAÇO PRÉ FORMADO TOPO CB CA/CAA 2AWG 15KV-UTC 1103 - ONIX</t>
  </si>
  <si>
    <t>ANEL DE AMARRAÇÃO PARA ESPAÇADOR 15 KV</t>
  </si>
  <si>
    <t xml:space="preserve"> BUCHA DE ALUMINIO 4"</t>
  </si>
  <si>
    <t>CABO COBRE NU NORMATIZADO 50MM</t>
  </si>
  <si>
    <t>CAPA PROTETORA PARA CONECTOR CUNHA COM ESTRIBO</t>
  </si>
  <si>
    <t>GRAMPO COBRE GTDU PARA PARA 1 CABO  TIPO U</t>
  </si>
  <si>
    <t>ESPAÇADOR LOSANGULAR POLIMERICO</t>
  </si>
  <si>
    <t>ANEL DE AMARRAÇÃO PARA ESPAÇADOR 15kv</t>
  </si>
  <si>
    <t>LUVA ZINCADA LEVE 4'' - ZETONE</t>
  </si>
  <si>
    <t>CHAVE XS 15KV-300A-10KA REF: MZ-89021 - MAURIZIO</t>
  </si>
  <si>
    <t>CONECTOR CUNHA AL 35MM 2CA COM ESTRIBO-COD CAEN 103 - INTELLI</t>
  </si>
  <si>
    <t>GRAMPO LINHA VIVA REF:95.151 GLV-68A 6X120 - ONIX</t>
  </si>
  <si>
    <t>CABO DE ALUMINIO PROTEGIDO 50MM 15KV</t>
  </si>
  <si>
    <t>MTS</t>
  </si>
  <si>
    <t>PERFUL U 15KV- VICENTINOS</t>
  </si>
  <si>
    <t>PARAFUSO MAQUINA 100MM X M16 - ROMAGNOLE</t>
  </si>
  <si>
    <t>PARAFUSO MAQUINA 125MM X M16 - ROMAGNOLE</t>
  </si>
  <si>
    <t>PARAFUSO MAQUINA 200MM X M16 - ROMAGNOLE</t>
  </si>
  <si>
    <t>PARAFUSO MAQUINA 250MM X M16 - ROMAGNOLE</t>
  </si>
  <si>
    <t>PARAFUSO MAQUINA 300MM X M16 - ROMAGNOLE</t>
  </si>
  <si>
    <t>PINO AUTO TRAVANTE 169 X 16MM - ROMAGNOLE</t>
  </si>
  <si>
    <t>ARRUELA QUADRADA 38 X 03 X 18 - UBERABA (AEL)</t>
  </si>
  <si>
    <t>CONECTOR DERIV. CUNHA (AL) TIPO VLL CADC101(CN13-VM) INCESA</t>
  </si>
  <si>
    <t>TRAFO TRIFÁSICO 150KVA - 13,8KV - 220/127V - TRAEL/ROMAGNO</t>
  </si>
  <si>
    <t xml:space="preserve"> PARA RAIO POLIMÉRICO 13,8KV 10 KA UN C/FERRAGENS - BALESTRO</t>
  </si>
  <si>
    <t>ELO FUSIVEL 1H - 500MM²</t>
  </si>
  <si>
    <t>PROTETOR DE BUCHA 15/35KV PARA TRAFO</t>
  </si>
  <si>
    <t>FIXADOR PARA PERFIL U</t>
  </si>
  <si>
    <t>SAPATILHA PARA CABO DE AÇO- KONESUL</t>
  </si>
  <si>
    <t xml:space="preserve">SUPORTE DT P/ FIXAÇÃO DE TRAFO 210 X 115 X 5/16 </t>
  </si>
  <si>
    <t>SUPORTE DT P/ FIXAÇÃO DE TRAFO 230 X 125 X5/16</t>
  </si>
  <si>
    <t xml:space="preserve">HASTE P/ATERRAMENTO 5/8 X 2,40MT S/ROSCA BAIXA CAMADA 12,7MM </t>
  </si>
  <si>
    <t>CONECTOR P/ HASTE TERRA REFORÇADO TH-58 - INTELLI</t>
  </si>
  <si>
    <t>CAIXA DE MEDIÇÃO INDIRETA + TC + DISJUNTOR (PADRÃO ENERGISA</t>
  </si>
  <si>
    <t>DISJUNTOR TERMOMAGNETICO TRIPOLAR 300/600A, TIPO JXD/ICC-40KA</t>
  </si>
  <si>
    <t>CORDOALHA DE AÇO GALVANIZADO 1/4" ( 6,4 MM² ) - INTELLI</t>
  </si>
  <si>
    <t>ELETRODUTO PVC RIGIDO 1/2 X 3M - MAXIDUTOS</t>
  </si>
  <si>
    <t>BR</t>
  </si>
  <si>
    <t>CABO ALUMINIO XLPE 35MM 15KV - CINZA - NEO ALUMINIO</t>
  </si>
  <si>
    <t>TUBO ZINCADO LEVE 4" X 3 MTS - 5030002400917 - ZETONE</t>
  </si>
  <si>
    <t>CABEÇOTE DE ALUMINIO 4" REF:72.063 (CAC608) - ONIX</t>
  </si>
  <si>
    <t>CURVA ZINCADA LEVE 4'' - ZETONE</t>
  </si>
  <si>
    <t>FITA DE AÇO INOX - LISA - 3/4" X 0,5 X 30MT - TELECRIS</t>
  </si>
  <si>
    <t>CABO FLEX 185MM 1KV PRETO - SIL</t>
  </si>
  <si>
    <t>CABO FLEX 95MM 1KV PRETO - IBERICA</t>
  </si>
  <si>
    <t>TERMINAL DE COMPRESSAO 185MM REF - TC1731 - DECORLUX</t>
  </si>
  <si>
    <t>TERMINAL DE COMPRESSAO TF-95 REF:13059 - INTELLI</t>
  </si>
  <si>
    <r>
      <t xml:space="preserve">ITEM: </t>
    </r>
    <r>
      <rPr>
        <sz val="9"/>
        <color rgb="FF000000"/>
        <rFont val="Gill Sans MT"/>
        <family val="2"/>
      </rPr>
      <t>PS - 048</t>
    </r>
  </si>
  <si>
    <t>PS - 048</t>
  </si>
  <si>
    <t>COMPOSIÇÃO</t>
  </si>
  <si>
    <t xml:space="preserve">CONSTRUPOSTE </t>
  </si>
  <si>
    <t>02.953.710/0001-61</t>
  </si>
  <si>
    <t>(66) 3545 6912</t>
  </si>
  <si>
    <t>BRUNO</t>
  </si>
  <si>
    <t>ELETRO MAIS</t>
  </si>
  <si>
    <t>23.232.816/0001-46</t>
  </si>
  <si>
    <t>(66) 3545 6600</t>
  </si>
  <si>
    <t>HIGOR</t>
  </si>
  <si>
    <t>und</t>
  </si>
  <si>
    <t>ELETRO ROVARIS</t>
  </si>
  <si>
    <t>00.942.557/0001-41</t>
  </si>
  <si>
    <t>(66) 3545 6900</t>
  </si>
  <si>
    <t>mts</t>
  </si>
  <si>
    <t>3E TERRRAPLANAGEM E CONSTRUÇÃO</t>
  </si>
  <si>
    <t>29.516.527/0001-55</t>
  </si>
  <si>
    <t>(65) 3684-7209</t>
  </si>
  <si>
    <t>Mts</t>
  </si>
  <si>
    <t>Br</t>
  </si>
  <si>
    <t>Cx</t>
  </si>
  <si>
    <t>ALVENARIA EM TIJOLO CERÂNICO FURADO 13,5x19x19 CM, 1/2 VEZ (ESPESSURA DE PAREDE = 14CM, ASSENTADO EM ARGAMASSA TRAÇO 1:4 (CIMENTO E AREIA), PREPRARO MANUAL, E=1CM</t>
  </si>
  <si>
    <t>SER.CG: ALVENARIA EM TIJOLO CERAMICO FURADO 13X19X19CM, 1/2 VEZ (ESPESSURA 14CM), ASSENTAD O EM ARGAMASSA TRACO 1:4 (CIMENTO E AREIA),E=1CM</t>
  </si>
  <si>
    <t>Local: Rua das Turmalinas (Rua C), lotes 47/48/49, quadra 08, Loteamento Industrial.</t>
  </si>
  <si>
    <t xml:space="preserve">Obra: Construção da Policlínica </t>
  </si>
  <si>
    <t>Rua das Turmalinas (Rua C), lotes 47/48/49, quadra 08, Loteamento Industrial.</t>
  </si>
  <si>
    <t>ARGAMASSA BARITADA</t>
  </si>
  <si>
    <t>PROJETO X</t>
  </si>
  <si>
    <t>(11) 2636-7132</t>
  </si>
  <si>
    <t>SHIRLEY</t>
  </si>
  <si>
    <t>26.657.572/0001-31</t>
  </si>
  <si>
    <t>REATERRO MANUAL DE VALAS COM COMPACTAÇÃO MECANIZADA. AF_04/2016</t>
  </si>
  <si>
    <t>ORÇAMENTO COMPLETO - POLICLÍNICA</t>
  </si>
  <si>
    <t>ORÇAMENTO - POLICLÍNICA</t>
  </si>
  <si>
    <r>
      <t>Arredondamentos: Opções → Avançado → Fórmulas → "</t>
    </r>
    <r>
      <rPr>
        <u/>
        <sz val="8"/>
        <color theme="1"/>
        <rFont val="Gill Sans MT"/>
        <family val="2"/>
      </rPr>
      <t>Definir Precisão Conforme Exibido</t>
    </r>
    <r>
      <rPr>
        <sz val="8"/>
        <color theme="1"/>
        <rFont val="Gill Sans MT"/>
        <family val="2"/>
      </rPr>
      <t>"</t>
    </r>
  </si>
  <si>
    <t>BDI Serviços:</t>
  </si>
  <si>
    <t>BDI Equipamentos:</t>
  </si>
  <si>
    <r>
      <rPr>
        <b/>
        <sz val="9"/>
        <color theme="1"/>
        <rFont val="Gill Sans MT"/>
      </rPr>
      <t>Proprietário</t>
    </r>
    <r>
      <rPr>
        <sz val="9"/>
        <color theme="1"/>
        <rFont val="Gill Sans MT"/>
        <family val="2"/>
      </rPr>
      <t>: Prefeitura Municipal de Sorriso</t>
    </r>
  </si>
  <si>
    <r>
      <rPr>
        <b/>
        <sz val="9"/>
        <color theme="1"/>
        <rFont val="Gill Sans MT"/>
      </rPr>
      <t>Proprietário:</t>
    </r>
    <r>
      <rPr>
        <sz val="9"/>
        <color theme="1"/>
        <rFont val="Gill Sans MT"/>
        <family val="2"/>
      </rPr>
      <t xml:space="preserve"> Prefeitura Municipal de Sorriso</t>
    </r>
  </si>
  <si>
    <t>Construção da Policlínica</t>
  </si>
  <si>
    <r>
      <rPr>
        <b/>
        <sz val="9"/>
        <color theme="1"/>
        <rFont val="Gill Sans MT"/>
      </rPr>
      <t>Obra</t>
    </r>
    <r>
      <rPr>
        <sz val="9"/>
        <color theme="1"/>
        <rFont val="Gill Sans MT"/>
        <family val="2"/>
      </rPr>
      <t>:</t>
    </r>
  </si>
  <si>
    <t>SINAPI - MAR/2020 - DESONERADO</t>
  </si>
  <si>
    <r>
      <rPr>
        <b/>
        <sz val="9"/>
        <color theme="1"/>
        <rFont val="Gill Sans MT"/>
        <family val="2"/>
      </rPr>
      <t>Responsável Técnico</t>
    </r>
    <r>
      <rPr>
        <sz val="9"/>
        <color theme="1"/>
        <rFont val="Gill Sans MT"/>
        <family val="2"/>
      </rPr>
      <t xml:space="preserve">: </t>
    </r>
  </si>
  <si>
    <t>TOTAL DA OBRA:</t>
  </si>
  <si>
    <t>Cronograma Físico financeiro</t>
  </si>
  <si>
    <t>Prefeitura Municipal de Sorriso</t>
  </si>
  <si>
    <r>
      <rPr>
        <b/>
        <sz val="9"/>
        <color theme="1"/>
        <rFont val="Gill Sans MT"/>
      </rPr>
      <t>Proprietário</t>
    </r>
    <r>
      <rPr>
        <sz val="9"/>
        <color theme="1"/>
        <rFont val="Gill Sans MT"/>
        <family val="2"/>
      </rPr>
      <t xml:space="preserve">: </t>
    </r>
  </si>
  <si>
    <r>
      <t xml:space="preserve">ITEM: </t>
    </r>
    <r>
      <rPr>
        <sz val="9"/>
        <color rgb="FF000000"/>
        <rFont val="Gill Sans MT"/>
        <family val="2"/>
      </rPr>
      <t>PS - 049</t>
    </r>
  </si>
  <si>
    <t>CINTA CIRCULAR EM ACO GALVANIZADO DE 150 MM DE DIAMETRO PARA FIXACAO DE CAIXA MEDICAO, INCLUI PARAFUSOS E PORCAS</t>
  </si>
  <si>
    <t xml:space="preserve">ELETRODUTO DE PVC RIGIDO ROSCAVEL DE 1 ", SEM LUVA  </t>
  </si>
  <si>
    <t>ISOLADOR DE PORCELANA, TIPO ROLDANA, DIMENSOES DE *72* X *72* MM, PARA USO EM BAIXA TENSAO</t>
  </si>
  <si>
    <t xml:space="preserve">LUVA EM PVC RIGIDO ROSCAVEL, DE 1", PARA ELETRODUTO  </t>
  </si>
  <si>
    <t xml:space="preserve">DISJUNTOR TIPO NEMA, TRIPOLAR 10  ATE  50A, TENSAO MAXIMA DE 415 V  </t>
  </si>
  <si>
    <t xml:space="preserve"> HASTE DE ATERRAMENTO EM ACO COM 3,00 M DE COMPRIMENTO E DN = 5/8", REVESTIDA COM BAIXA CAMADA DE COBRE, SEM CONECTOR                                                                                                                                                                                                                                                                                                                                                         </t>
  </si>
  <si>
    <r>
      <t xml:space="preserve">ITEM: </t>
    </r>
    <r>
      <rPr>
        <sz val="9"/>
        <color rgb="FF000000"/>
        <rFont val="Gill Sans MT"/>
        <family val="2"/>
      </rPr>
      <t>PS - 050</t>
    </r>
  </si>
  <si>
    <t>3.3</t>
  </si>
  <si>
    <t xml:space="preserve"> ESTACA BROCA DE CONCRETO, DIÃMETRO DE 25 CM, PROFUNDIDADE DE ATÉ 3 M, ESCAVAÇÃO MANUAL COM TRADO CONCHA, NÃO ARMADA. AF_03/2018</t>
  </si>
  <si>
    <t>3.3.3</t>
  </si>
  <si>
    <t>LIGAÇÃO PROVISÓRIA DE ÁGUA E SANITÁRIO</t>
  </si>
  <si>
    <t>AUXILIAR DE ENCANADOR OU BOMBEIRO HIDRÁULICO COM ENCARGOS COMPLEMENTARES</t>
  </si>
  <si>
    <t xml:space="preserve"> CARPINTEIRO DE FORMAS COM ENCARGOS COMPLEMENTARES</t>
  </si>
  <si>
    <t>VIBRADOR DE IMERSAO C/ MOTOR ELETRICO 2HP MONOFASICO QUALQUER DIAM C/ MANGOTE</t>
  </si>
  <si>
    <t>TUBO PVC  SERIE NORMAL, DN 100 MM, PARA ESGOTO  PREDIAL (NBR 5688)</t>
  </si>
  <si>
    <t>HIDROMETRO UNIJATO, VAZAO MAXIMA DE 5,0 M3/H, DE 3/4"</t>
  </si>
  <si>
    <t>TABUA MADEIRA 2A QUALIDADE 2,5 X 30,0CM (1 X 12") NAO APARELHADA</t>
  </si>
  <si>
    <t>TUBO PVC, SOLDAVEL, DN 25 MM, AGUA FRIA (NBR-5648)</t>
  </si>
  <si>
    <t>VIGA DE MADEIRA NAO APARELHADA 6 X 12 CM, MACARANDUBA, ANGELIM OU EQUIVALENTE DA REGIAO</t>
  </si>
  <si>
    <t>TIJOLO CERAMICO MACICO *5 X 10 X 20* CM</t>
  </si>
  <si>
    <t>CAIXA D'AGUA EM POLIETILENO 1000 LITROS, COM TAMPA</t>
  </si>
  <si>
    <t>ARRUELA EM ALUMINIO, COM ROSCA, DE 1", PARA ELETRODUTO</t>
  </si>
  <si>
    <t>BUCHA EM ALUMINIO, COM ROSCA, DE 1", PARA ELETRODUTO</t>
  </si>
  <si>
    <t xml:space="preserve"> CABO DE COBRE NU 16 MM2 MEIO-DURO</t>
  </si>
  <si>
    <t>CAIXA INTERNA DE MEDICAO PARA 1 MEDIDOR TRIFASICO, COM VISOR, EM CHAPA DE ACO 18 USG (PADRAO DA CONCESSIONARIA LOCAL)</t>
  </si>
  <si>
    <t>FITA ACO INOX PARA CINTAR POSTE, L = 19 MM, E = 0,5 MM (ROLO DE 30M)</t>
  </si>
  <si>
    <t xml:space="preserve"> PARAFUSO DE FERRO POLIDO, SEXTAVADO, COM ROSCA PARCIAL, DIAMETRO 5/8", COMPRIMENTO 6", COM PORCA E ARRUELA DE PRESSAO MEDIA</t>
  </si>
  <si>
    <t xml:space="preserve"> PREGO DE ACO POLIDO COM CABECA 15 X 15 (1 1/4 X 13)</t>
  </si>
  <si>
    <t>PS - 049</t>
  </si>
  <si>
    <t>CABO DE COBRE, FLEXIVEL, CLASSE 4 OU 5, ISOLACAO EM PVC/A, ANTICHAMA BWF-B, 1 CONDUTOR, 450/750 V, SECAO NOMINAL 16 MM2</t>
  </si>
  <si>
    <t>POSTE DE CONCRETO DUPLO T, TIPO D, 200 KG, H = 9 M (NBR 8451)</t>
  </si>
  <si>
    <t xml:space="preserve"> ASSENTAMENTO DE POSTE DE CONCRETO COM COMPRIMENTO NOMINAL DE 9 M, CARGA NOMINAL MENOR OU IGUAL A 1000 DAN, ENGASTAMENTO SIMPLES COM 1,5 M DE SOLO (NÃO INCLUI FORNECIMENTO). AF_11/2019</t>
  </si>
  <si>
    <t xml:space="preserve"> INSTALAÇÃO PROVISÓRIA DE ENERGIA ELÉTRICA, AEREA, TRIFASICA, EM POSTE CONCRETO, EXCLUSIVE FORNECIMENTO DO MEDIDOR</t>
  </si>
  <si>
    <t>REGISTRO ESFERA PVC SOLDAVEL 85MM</t>
  </si>
  <si>
    <t>REGISTRO DE ESFERA, PVC, SOLDÁVEL, DN  32 MM,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</si>
  <si>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AF_06/201694658</t>
  </si>
  <si>
    <t>REGISTRO DE GAVETA BRUTO, LATÃO, ROSCÁVEL, 3/4", COM ACABAMENTO E CANOPLA CROMADOS. FORNECIDO E INSTALADO EM RAMAL DE ÁGUA. AF_12/2014</t>
  </si>
  <si>
    <t>REGISTRO DE GAVETA BRUTO, LATÃO, ROSCÁVEL, 1 1/2, COM ACABAMENTO E CANOPLA CROMADOS, INSTALADO EM RESERVAÇÃO DE ÁGUA DE EDIFICAÇÃO QUE POSSUA RESERVATÓRIO DE FIBRA/FIBROCIMENTO  FORNECIMENTO E INSTALAÇÃO. AF_06/2016</t>
  </si>
  <si>
    <t>VÁLVULA DE DESCARGA METÁLICA, BASE 1 1/2 ", ACABAMENTO METALICO CROMADO - FORNECIMENTO E INSTALAÇÃO. AF_01/2019</t>
  </si>
  <si>
    <t xml:space="preserve"> REGISTRO DE PRESSÃO BRUTO, LATÃO, ROSCÁVEL, 3/4", COM ACABAMENTO E CANOPLA CROMADOS. FORNECIDO E INSTALADO EM RAMAL DE ÁGUA. AF_12/2014</t>
  </si>
  <si>
    <t>ADAPTADOR CURTO COM BOLSA E ROSCA PARA REGISTRO, PVC, SOLDÁVEL, DN 25MM X 3/4, INSTALADO EM RAMAL OU SUB-RAMAL DE ÁGUA - FORNECIMENTO E INSTALAÇÃO. AF_12/2014</t>
  </si>
  <si>
    <t>ADAPTADOR CURTO COM BOLSA E ROSCA PARA REGISTRO, PVC, SOLDÁVEL, DN 50MM X 1.1/2, INSTALADO EM PRUMADA DE ÁGUA - FORNECIMENTO E INSTALAÇÃO. AF_12/2014</t>
  </si>
  <si>
    <t>UNID</t>
  </si>
  <si>
    <t>TOALHEIRO PLASTICO TIPO DISPENSER PARA PAPEL TOALHA INTERFOLHADO</t>
  </si>
  <si>
    <t>TORNEIRA CROMADA TUBO MÓVEL, DE MESA, 1/2" OU 3/4", PARA PIA DE COZINHA, PADRÃO ALTO - FORNECIMENTO E INSTALAÇÃO. AF_12/2013</t>
  </si>
  <si>
    <t xml:space="preserve"> TORNEIRA CROMADA DE MESA, 1/2" OU 3/4", PARA LAVATÓRIO, PADRÃO MÉDIO - FORNECIMENTO E INSTALAÇÃO. AF_12/2013</t>
  </si>
  <si>
    <t>INSTALAÇÕES HIDRÁULICAS</t>
  </si>
  <si>
    <t>ALIMENTAÇÃO PREDIAL</t>
  </si>
  <si>
    <t>KIT CAVALETE PARA MEDIÇÃO DE ÁGUA - ENTRADA INDIVIDUALIZADA, EM PVC DN 32 (1), PARA 1 MEDIDOR  FORNECIMENTO E INSTALAÇÃO (EXCLUSIVE HIDRÔMETRO). AF_11/2016</t>
  </si>
  <si>
    <t xml:space="preserve">HIDROMETRO MULTIJATO, VAZAO MAXIMA DE 10,0 M3/H, DE 1" </t>
  </si>
  <si>
    <t>JOELHO 90 GRAUS, PVC, SOLDÁVEL, DN 32 MM INSTALADO EM RESERVAÇÃO DE ÁGUA DE EDIFICAÇÃO QUE POSSUA RESERVATÓRIO DE FIBRA/FIBROCIMENTO   FORNECIMENTO E INSTALAÇÃO. AF_06/2016</t>
  </si>
  <si>
    <t>TUBO, PVC, SOLDÁVEL, DN 32MM, INSTALADO EM RAMAL OU SUB-RAMAL DE ÁGUA - FORNECIMENTO E INSTALAÇÃO. AF_12/2014</t>
  </si>
  <si>
    <t xml:space="preserve"> M</t>
  </si>
  <si>
    <t>RAMAIS E SUBRAMAIS DE DISTRIBUIÇÃO DE ÁGUA</t>
  </si>
  <si>
    <t>BUCHA DE REDUCAO DE PVC, SOLDAVEL, CURTA, COM 85 X 75 MM, PARA AGUA FRIA PREDIAL</t>
  </si>
  <si>
    <t>JOELHO 45 GRAUS, PVC, SOLDÁVEL, DN 25MM, INSTALADO EM RAMAL DE DISTRIBUIÇÃO DE ÁGUA - FORNECIMENTO E INSTALAÇÃO. AF_12/2014</t>
  </si>
  <si>
    <t>JOELHO 45 GRAUS, PVC, SOLDÁVEL, DN 50MM, INSTALADO EM PRUMADA DE ÁGUA - FORNECIMENTO E INSTALAÇÃO. AF_12/2014</t>
  </si>
  <si>
    <t xml:space="preserve">JOELHO, PVC SOLDAVEL, 45 GRAUS, 85 MM, PARA AGUA FRIA PREDIAL </t>
  </si>
  <si>
    <t>JOELHO 90 GRAUS, PVC, SOLDÁVEL, DN 25MM, INSTALADO EM RAMAL DE DISTRIBUIÇÃO DE ÁGUA - FORNECIMENTO E INSTALAÇÃO. AF_12/2014</t>
  </si>
  <si>
    <t>JOELHO 90 GRAUS, PVC, SOLDÁVEL, DN 50MM,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</si>
  <si>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</si>
  <si>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</si>
  <si>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LUVA DE REDUÇÃO, PVC, SOLDÁVEL, DN 50MM X 25MM, INSTALADO EM PRUMADA DE ÁGUA   FORNECIMENTO E INSTALAÇÃO. AF_12/2014</t>
  </si>
  <si>
    <t>LUVA, PVC, SOLDÁVEL, DN 25MM, INSTALADO EM RAMAL DE DISTRIBUIÇÃO DE ÁGUA - FORNECIMENTO E INSTALAÇÃO. AF_12/2014</t>
  </si>
  <si>
    <t>LUVA, PVC, SOLDÁVEL, DN 50MM, INSTALADO EM PRUMADA DE ÁGUA - FORNECIMENTO E INSTALAÇÃO. AF_12/2014</t>
  </si>
  <si>
    <t>TE, PVC, SOLDÁVEL, DN 25MM, INSTALADO EM RAMAL DE DISTRIBUIÇÃO DE ÁGUA - FORNECIMENTO E INSTALAÇÃO. AF_12/2014</t>
  </si>
  <si>
    <t>TE, PVC, SOLDÁVEL, DN 50MM,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</si>
  <si>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</si>
  <si>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</si>
  <si>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75MM X 50MM, INSTALADO EM PRUMADA DE ÁGUA - FORNECIMENTO E INSTALAÇÃO. AF_12/2014</t>
  </si>
  <si>
    <t>TÊ DE REDUÇÃO, PVC, SOLDÁVEL, DN 50MM X 25MM, INSTALADO EM PRUMADA DE ÁGUA - FORNECIMENTO E INSTALAÇÃO. AF_12/2014</t>
  </si>
  <si>
    <t>JOELHO 90 GRAUS COM BUCHA DE LATÃO, PVC, SOLDÁVEL, DN 25MM, X 1/2 INSTALADO EM RAMAL OU SUB-RAMAL DE ÁGUA - FORNECIMENTO E INSTALAÇÃO. AF_12/2014</t>
  </si>
  <si>
    <t>JOELHO 90 GRAUS COM BUCHA DE LATÃO, PVC, SOLDÁVEL, DN 25MM, X 3/4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</si>
  <si>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</si>
  <si>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</si>
  <si>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TUBO, PVC, SOLDÁVEL, DN 25MM, INSTALADO EM RAMAL DE DISTRIBUIÇÃO DE ÁGUA - FORNECIMENTO E INSTALAÇÃO. AF_12/2014</t>
  </si>
  <si>
    <t>TUBO, PVC, SOLDÁVEL, DN 50 MM, INSTALADO EM RESERVAÇÃO DE ÁGUA DE EDIFICAÇÃO QUE POSSUA RESERVATÓRIO DE FIBRA/FIBROCIMENTO FORNECIMENTO E INSTALAÇÃO. AF_06/2016</t>
  </si>
  <si>
    <t>TUBO, PVC, SOLDÁVEL, DN 85MM, INSTALADO EM PRUMADA DE ÁGUA - FORNECIMENTO E INSTALAÇÃO. AF_12/2014</t>
  </si>
  <si>
    <t>TUBO, PVC, SOLDÁVEL, DN 75MM, INSTALADO EM PRUMADA DE ÁGUA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</si>
  <si>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</si>
  <si>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</si>
  <si>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</si>
  <si>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TUBO, PVC, SOLDÁVEL, DN 50MM, INSTALADO EM PRUMADA DE ÁGUA - FORNECIMENTO E INSTALAÇÃO. AF_12/2014</t>
  </si>
  <si>
    <t>TUBO, PVC, SOLDÁVEL, DN 25MM, INSTALADO EM DRENO DE AR-CONDICIONADO - FORNECIMENTO E INSTALAÇÃO. AF_12/2014</t>
  </si>
  <si>
    <t>INSTALAÇÕES SANITÁRIAS</t>
  </si>
  <si>
    <t>UNIDADES DE TRATAMENTO</t>
  </si>
  <si>
    <t>16.1.3</t>
  </si>
  <si>
    <t>TANQUE SÉPTICO RETANGULAR, EM ALVENARIA COM BLOCOS DE CONCRETO, DIMENSÕES INTERNAS: 1,4 X 3,2 X 1,8 M, VOLUME ÚTIL: 6272 L (PARA 32 CONTRIBUINTES). AF_05/2018</t>
  </si>
  <si>
    <t>SUMIDOURO EM ALVENARIA DE TIJOLO CERAMICO MACIÇO DIAMETRO 1,40M E ALTURA 5,00M, COM TAMPA EM CONCRETO ARMADO DIAMETRO 1,60M E ESPESSURA 10CM (SINAPI 74198/002 de 04/2018)</t>
  </si>
  <si>
    <t>RAMAIS DE DESCARGA E ENCAMINHAMENTO DE ESGOTO</t>
  </si>
  <si>
    <t>CAIXA DE GORDURA SIMPLES (CAPACIDADE: 36 L), RETANGULAR, EM ALVENARIA COM BLOCOS DE CONCRETO, DIMENSÕES INTERNAS = 0,2X0,4 M, ALTURA INTERNA = 0,8 M. AF_05/2018</t>
  </si>
  <si>
    <t>CAIXA ENTERRADA HIDRÁULICA RETANGULAR, EM ALVENARIA COM BLOCOS DE CONCRETO, DIMENSÕES INTERNAS: 0,6X0,6X0,6 M PARA REDE DE ESGOTO. AF_05/2018</t>
  </si>
  <si>
    <t>CAIXA ENTERRADA HIDRÁULICA RETANGULAR, EM ALVENARIA COM BLOCOS DE CONCRETO, DIMENSÕES INTERNAS: 0,4X0,4X0,4 M PARA REDE DE ESGOTO. AF_05/2018</t>
  </si>
  <si>
    <t>CAIXA SIFONADA, PVC, DN 100 X 100 X 50 MM, JUNTA ELÁSTICA, FORNECIDA E INSTALADA EM RAMAL DE DESCARGA OU EM RAMAL DE ESGOTO SANITÁRIO. AF_12/2014</t>
  </si>
  <si>
    <t>CAIXA SIFONADA, PVC, DN 150 X 150 X 50 MM, JUNTA ELÁSTICA, FORNECIDA E INSTALADA EM RAMAL DE DESCARGA OU EM RAMAL DE ESGOTO SANITÁRIO.</t>
  </si>
  <si>
    <t>RALO SECO, PVC, DN 100 X 40 MM, JUNTA SOLDÁVEL, FORNECIDO E INSTALADO EM RAMAL DE DESCARGA OU EM RAMAL DE ESGOTO SANITÁRIO. AF_12/2014</t>
  </si>
  <si>
    <t>CURVA CURTA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</si>
  <si>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</si>
  <si>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</si>
  <si>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100 MM, JUNTA ELÁSTICA, FORNECIDO E INSTALADO EM PRUMADA DE ESGOTO SANITÁRIO OU VENTILAÇÃO. AF_12/2014</t>
  </si>
  <si>
    <t xml:space="preserve">JOELHO 90 GRAUS, PVC, SERIE NORMAL, ESGOTO PREDIAL, DN 40 MM, JUNTA SOLDÁVEL, FORNECIDO E INSTALADO EM RAMAL DE DESCARGA OU RAMAL DE ESGOTO SANITÁRIO. AF_12/2014 </t>
  </si>
  <si>
    <t>JOELHO 90 GRAUS, PVC, SERIE NORMAL, ESGOTO PREDIAL, DN 50 MM, JUNTA ELÁSTICA, FORNECIDO E INSTALADO EM RAMAL DE DESCARGA OU RAMAL DE ESGOTO SANITÁRIO. AF_12/2014</t>
  </si>
  <si>
    <t>JOELHO 90 GRAUS, PVC, SERIE NORMAL, ESGOTO PREDIAL, DN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</si>
  <si>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</si>
  <si>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 xml:space="preserve">JUNÇÃO SIMPLES, PVC, SERIE NORMAL, ESGOTO PREDIAL, DN 50 X 50 MM, JUNTA ELÁSTICA, FORNECIDO E INSTALADO EM RAMAL DE DESCARGA OU RAMAL DE ESGOTO SANITÁRIO. AF_12/2014 </t>
  </si>
  <si>
    <t>JUNÇÃO SIMPLES, PVC, SERIE NORMAL, ESGOTO PREDIAL, DN 100 X 100 MM, JUNTA ELÁSTICA, FORNECIDO E INSTALADO EM RAMAL DE DESCARGA OU RAMAL DE ESGOTO SANITÁRIO. AF_12/2014</t>
  </si>
  <si>
    <t xml:space="preserve">TE, PVC, SERIE NORMAL, ESGOTO PREDIAL, DN 40 X 40 MM, JUNTA SOLDÁVEL, FORNECIDO E INSTALADO EM RAMAL DE DESCARGA OU RAMAL DE ESGOTO SANITÁRIO. AF_12/2014 </t>
  </si>
  <si>
    <t>LUVA SIMPLES, PVC, SERIE NORMAL, ESGOTO PREDIAL, DN 40 MM, JUNTA SOLDÁVEL, FORNECIDO E INSTALADO EM RAMAL DE DESCARGA OU RAMAL DE ESGOTO SANITÁRIO. AF_12/2014</t>
  </si>
  <si>
    <t>LUVA SIMPLES, PVC, SERIE NORMAL, ESGOTO PREDIAL, DN 100 MM, JUNTA ELÁSTICA, FORNECIDO E INSTALADO EM RAMAL DE DESCARGA OU RAMAL DE ESGOTO SANITÁRIO. AF_12/2014</t>
  </si>
  <si>
    <t>LUVA SIMPLES, PVC, SERIE NORMAL, ESGOTO PREDIAL, DN 50 MM, JUNTA ELÁSTICA, FORNECIDO E INSTALADO EM RAMAL DE DESCARGA OU RAMAL DE ESGOTO SANITÁRIO. AF_12/2014</t>
  </si>
  <si>
    <t>TE, PVC, SERIE NORMAL, ESGOTO PREDIAL, DN 100 X 75 MM, JUNTA ELÁSTICA, FORNECIDO E INSTALADO EM RAMAL DE DESCARGA OU RAMAL DE ESGOTO SANITÁRIO</t>
  </si>
  <si>
    <t>TUBO PVC, SERIE NORMAL, ESGOTO PREDIAL, DN 100 MM, FORNECIDO E INSTALADO EM RAMAL DE DESCARGA OU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</si>
  <si>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</si>
  <si>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</si>
  <si>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RAMAIS DE VENTILAÇÃO</t>
  </si>
  <si>
    <t>16.2.1</t>
  </si>
  <si>
    <t>16.2.2</t>
  </si>
  <si>
    <t>JOELHO 45 GRAUS, PVC, SERIE NORMAL, ESGOTO PREDIAL, DN 50 MM, JUNTA ELÁSTICA, FORNECIDO E INSTALADO EM PRUMADA DE ESGOTO SANITÁRIO OU VENTILAÇÃO. AF_12/2014</t>
  </si>
  <si>
    <t>16.2.3</t>
  </si>
  <si>
    <t>TE, PVC, SERIE NORMAL, ESGOTO PREDIAL, DN 50 X 50 MM, JUNTA ELÁSTICA, FORNECIDO E INSTALADO EM PRUMADA DE ESGOTO SANITÁRIO OU VENTILAÇÃO. AF_12/2014</t>
  </si>
  <si>
    <t>16.2.4</t>
  </si>
  <si>
    <t xml:space="preserve">LUVA SIMPLES, PVC, SERIE NORMAL, ESGOTO PREDIAL, DN 50 MM, JUNTA ELÁSTICA, FORNECIDO E INSTALADO EM PRUMADA DE ESGOTO SANITÁRIO OU VENTILAÇÃO. AF_12/2014 </t>
  </si>
  <si>
    <t>INSTALAÇÕES PLUVIAIS</t>
  </si>
  <si>
    <t>RAMAIS DE COLETA E ENCAMINHAMENTO DE ÁGUAS PLUVIAIS</t>
  </si>
  <si>
    <t xml:space="preserve">CAIXA ENTERRADA HIDRÁULICA RETANGULAR EM ALVENARIA COM TIJOLOS CERÂMICOS MACIÇOS, DIMENSÕES INTERNAS: 0,6X0,6X0,6 M PARA REDE DE DRENAGEM. AF_05/2018 </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</si>
  <si>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</si>
  <si>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</si>
  <si>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</si>
  <si>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 (Pé de coluna d'água)</t>
  </si>
  <si>
    <t>JOELHO 90 GRAUS, PVC, SERIE R, ÁGUA PLUVIAL, DN 100 MM, JUNTA ELÁSTICA, FORNECIDO E INSTALADO EM CONDUTORES VERTICAIS DE ÁGUAS PLUVIAIS. AF_12/2014</t>
  </si>
  <si>
    <t xml:space="preserve">JOELHO 90 GRAUS, PVC, SERIE R, ÁGUA PLUVIAL, DN 150 MM, JUNTA ELÁSTICA, FORNECIDO E INSTALADO EM CONDUTORES VERTICAIS DE ÁGUAS PLUVIAIS. AF_12/2014 </t>
  </si>
  <si>
    <t xml:space="preserve">JUNÇÃO SIMPLES, PVC, SERIE R, ÁGUA PLUVIAL, DN 150 X 100 MM, JUNTA ELÁSTICA, FORNECIDO E INSTALADO EM CONDUTORES VERTICAIS DE ÁGUAS PLUVIAIS. AF_12/2014 </t>
  </si>
  <si>
    <t>LUVA SIMPLES, PVC, SERIE R, ÁGUA PLUVIAL, DN 75 MM, JUNTA ELÁSTICA, FORNECIDO E INSTALADO EM RAMAL DE ENCAMINHAMENTO. AF_12/2014</t>
  </si>
  <si>
    <t>LUVA SIMPLES, PVC, SERIE R, ÁGUA PLUVIAL, DN 100 MM, JUNTA ELÁSTICA, FORNECIDO E INSTALADO EM CONDUTORES VERTICAIS DE ÁGUAS PLUVIAIS. AF_12/2014</t>
  </si>
  <si>
    <t xml:space="preserve">LUVA SIMPLES, PVC, SERIE R, ÁGUA PLUVIAL, DN 150 MM, JUNTA ELÁSTICA, FORNECIDO E INSTALADO EM CONDUTORES VERTICAIS DE ÁGUAS PLUVIAIS. AF_12/2014 </t>
  </si>
  <si>
    <t>TUBO PVC, SÉRIE R, ÁGUA PLUVIAL, DN 75 MM, FORNECIDO E INSTALADO EM RAMAL DE ENCAMINHAMENTO. AF_12/2014</t>
  </si>
  <si>
    <t>TUBO PVC, SÉRIE R, ÁGUA PLUVIAL, DN 100 MM, FORNECIDO E INSTALADO EM RAMAL DE ENCAMINHAMENTO. AF_12/2014</t>
  </si>
  <si>
    <t>TUBO PVC, SÉRIE R, ÁGUA PLUVIAL, DN 150 MM, FORNECIDO E INSTALADO EM CONDUTORES VERTICAIS DE ÁGUAS PLUVIAIS. AF_12/2014</t>
  </si>
  <si>
    <t>CALHAS</t>
  </si>
  <si>
    <t>CALHA EM CHAPA DE AÇO GALVANIZADO NÚMERO 24, DESENVOLVIMENTO DE 33 CM, INCLUSO TRANSPORTE VERTICAL. AF_07/2019</t>
  </si>
  <si>
    <t>CALHA EM CHAPA DE AÇO GALVANIZADO NÚMERO 24, DESENVOLVIMENTO DE 100 CM, INCLUSO TRANSPORTE VERTICAL. AF_07/2019</t>
  </si>
  <si>
    <t>ALVENARIAS E VEDAÇÕES</t>
  </si>
  <si>
    <t>7.1.1</t>
  </si>
  <si>
    <t>7.1.2</t>
  </si>
  <si>
    <t>7.1.3</t>
  </si>
  <si>
    <t>7.1.4</t>
  </si>
  <si>
    <t>7.1.5</t>
  </si>
  <si>
    <t>7.2.1</t>
  </si>
  <si>
    <t>7.2.2</t>
  </si>
  <si>
    <t>7.2.3</t>
  </si>
  <si>
    <t>7.3.1</t>
  </si>
  <si>
    <t>7.3.2</t>
  </si>
  <si>
    <t>7.3.3</t>
  </si>
  <si>
    <t>8.4</t>
  </si>
  <si>
    <t>8.5</t>
  </si>
  <si>
    <t>8.6</t>
  </si>
  <si>
    <t>8.7</t>
  </si>
  <si>
    <t>8.8</t>
  </si>
  <si>
    <t>9.1.6</t>
  </si>
  <si>
    <t>9.1.7</t>
  </si>
  <si>
    <t>9.1.8</t>
  </si>
  <si>
    <t>9.1.9</t>
  </si>
  <si>
    <t>9.1.10</t>
  </si>
  <si>
    <t>9.1.11</t>
  </si>
  <si>
    <t>9.1.12</t>
  </si>
  <si>
    <t>9.1.13</t>
  </si>
  <si>
    <t>9.1.14</t>
  </si>
  <si>
    <t>9.2.4</t>
  </si>
  <si>
    <t>9.2.5</t>
  </si>
  <si>
    <t>9.2.6</t>
  </si>
  <si>
    <t>9.2.7</t>
  </si>
  <si>
    <t>9.2.9</t>
  </si>
  <si>
    <t xml:space="preserve">INFRA ESTRUTURA </t>
  </si>
  <si>
    <t>10.1.1</t>
  </si>
  <si>
    <t>10.1.2</t>
  </si>
  <si>
    <t>ACABAMENTOS</t>
  </si>
  <si>
    <t>10.2.1</t>
  </si>
  <si>
    <t>RODAPÉS E SOLEIRAS</t>
  </si>
  <si>
    <t>10.3.1</t>
  </si>
  <si>
    <t>7.3.4</t>
  </si>
  <si>
    <t>12.0</t>
  </si>
  <si>
    <t>12.1</t>
  </si>
  <si>
    <t>12.2</t>
  </si>
  <si>
    <t>12.3</t>
  </si>
  <si>
    <t>11.0</t>
  </si>
  <si>
    <t>11.1</t>
  </si>
  <si>
    <t>11.1.1</t>
  </si>
  <si>
    <t>11.1.2</t>
  </si>
  <si>
    <t>11.2</t>
  </si>
  <si>
    <t>11.2.1</t>
  </si>
  <si>
    <t>11.2.2</t>
  </si>
  <si>
    <t>11.3</t>
  </si>
  <si>
    <t>11.3.1</t>
  </si>
  <si>
    <t>11.3.2</t>
  </si>
  <si>
    <t>11.4</t>
  </si>
  <si>
    <t>11.4.1</t>
  </si>
  <si>
    <t>11.4.2</t>
  </si>
  <si>
    <t>12.5</t>
  </si>
  <si>
    <t>14.5</t>
  </si>
  <si>
    <t>RESERVATÓRIO DE ÁGUA TUBULAR COM CAPACIDADE DE 15.000L, INCLUSO TRANSPORTE</t>
  </si>
  <si>
    <t xml:space="preserve">ANEL BORRACHA PARA TUBO ESGOTO PREDIAL, DN 100 MM (NBR 5688)  </t>
  </si>
  <si>
    <t xml:space="preserve">JUNCAO SIMPLES, PVC, DN 100 X 50 MM, SERIE NORMAL PARA ESGOTO PREDIAL  </t>
  </si>
  <si>
    <t>PASTA LUBRIFICANTE PARA TUBOS E CONEXOES COM JUNTA ELASTICA (USO EM PVC, ACO, POLIETILENO E OUTROS) ( DE *400* G)</t>
  </si>
  <si>
    <t>TE SANITARIO, PVC, DN 100 X 75 MM, SERIE NORMAL PARA ESGOTO PREDIAL</t>
  </si>
  <si>
    <t>TÊ DE REDUÇÃO, PVC, SOLDÁVEL, DN 75MM X 50MM, INSTALADO EM PRUMADA DE ÁGUA - FORNECIMENTO E INSTALAÇÃO</t>
  </si>
  <si>
    <t xml:space="preserve">ADESIVO PLASTICO PARA PVC, FRASCO COM 850 GR </t>
  </si>
  <si>
    <t xml:space="preserve">TE DE REDUCAO, PVC, SOLDAVEL, 90 GRAUS, 50 MM X 25 MM, PARA AGUA FRIA PREDIAL </t>
  </si>
  <si>
    <t xml:space="preserve">SOLUCAO LIMPADORA PARA PVC, FRASCO COM 1000 CM3 </t>
  </si>
  <si>
    <t xml:space="preserve">LIXA D'AGUA EM FOLHA, GRAO 100 </t>
  </si>
  <si>
    <t>SUMIDOURO EM ALVENARIA DE TIJOLO CERAMICO MACIÇO DIAMETRO 1,40M E ALTURA 5,00M, COM TAMPA EM CONCRETO ARMADO DIAMETRO 1,60M E ESPESSURA 10CM</t>
  </si>
  <si>
    <t xml:space="preserve">ARMADOR COM ENCARGOS COMPLEMENTARES </t>
  </si>
  <si>
    <t xml:space="preserve">PEDREIRO COM ENCARGOS COMPLEMENTARES </t>
  </si>
  <si>
    <t>POCEIRO COM ENCARGOS COMPLEMENTARES</t>
  </si>
  <si>
    <t xml:space="preserve">SERVENTE COM ENCARGOS COMPLEMENTARES </t>
  </si>
  <si>
    <t xml:space="preserve">BETONEIRA CAPACIDADE NOMINAL DE 400 L, CAPACIDADE DE MISTURA 280 L, MOTOR ELÉTRICO TRIFÁSICO POTÊNCIA DE 2 CV, SEM CARREGADOR - CHP DIURNO. AF_10/2014 </t>
  </si>
  <si>
    <t xml:space="preserve">ACO CA-50, 8,0 MM, VERGALHAO </t>
  </si>
  <si>
    <t xml:space="preserve">ARAME RECOZIDO 18 BWG, 1,25 MM (0,01 KG/M) </t>
  </si>
  <si>
    <t xml:space="preserve">AREIA MEDIA - POSTO JAZIDA/FORNECEDOR (RETIRADO NA JAZIDA, SEM TRANSPORTE) </t>
  </si>
  <si>
    <t xml:space="preserve">CAL HIDRATADA CH-I PARA ARGAMASSAS </t>
  </si>
  <si>
    <t xml:space="preserve">CIMENTO PORTLAND COMPOSTO CP II-32 </t>
  </si>
  <si>
    <t xml:space="preserve">PEDRA BRITADA N. 2 (19 A 38 MM) POSTO PEDREIRA/FORNECEDOR, SEM FRETE </t>
  </si>
  <si>
    <t xml:space="preserve">PEDRA BRITADA N. 1 (9,5 a 19 MM) POSTO PEDREIRA/FORNECEDOR, SEM FRETE </t>
  </si>
  <si>
    <t xml:space="preserve">TIJOLO CERAMICO MACICO *5 X 10 X 20* CM </t>
  </si>
  <si>
    <t xml:space="preserve">ANEL BORRACHA PARA TUBO ESGOTO PREDIAL DN 75 MM (NBR 5688) </t>
  </si>
  <si>
    <t xml:space="preserve">CAIXA SIFONADA PVC, 150 X 150 X 50 MM, COM GRELHA QUADRADA BRANCA (NBR 5688) </t>
  </si>
  <si>
    <t xml:space="preserve">PASTA LUBRIFICANTE PARA TUBOS E CONEXOES COM JUNTA ELASTICA (USO EM PVC, ACO, POLIETILENO E OUTROS) ( DE *400* G) </t>
  </si>
  <si>
    <r>
      <t xml:space="preserve">ITEM: </t>
    </r>
    <r>
      <rPr>
        <sz val="9"/>
        <color rgb="FF000000"/>
        <rFont val="Gill Sans MT"/>
        <family val="2"/>
      </rPr>
      <t>PS - 051</t>
    </r>
  </si>
  <si>
    <r>
      <t xml:space="preserve">ITEM: </t>
    </r>
    <r>
      <rPr>
        <sz val="9"/>
        <color rgb="FF000000"/>
        <rFont val="Gill Sans MT"/>
        <family val="2"/>
      </rPr>
      <t>PS - 052</t>
    </r>
  </si>
  <si>
    <r>
      <t xml:space="preserve">ITEM: </t>
    </r>
    <r>
      <rPr>
        <sz val="9"/>
        <color rgb="FF000000"/>
        <rFont val="Gill Sans MT"/>
        <family val="2"/>
      </rPr>
      <t>PS - 053</t>
    </r>
  </si>
  <si>
    <r>
      <t xml:space="preserve">ITEM: </t>
    </r>
    <r>
      <rPr>
        <sz val="9"/>
        <color rgb="FF000000"/>
        <rFont val="Gill Sans MT"/>
        <family val="2"/>
      </rPr>
      <t>PS - 054</t>
    </r>
  </si>
  <si>
    <r>
      <t xml:space="preserve">ITEM: </t>
    </r>
    <r>
      <rPr>
        <sz val="9"/>
        <color rgb="FF000000"/>
        <rFont val="Gill Sans MT"/>
        <family val="2"/>
      </rPr>
      <t>PS - 055</t>
    </r>
  </si>
  <si>
    <r>
      <t xml:space="preserve">ITEM: </t>
    </r>
    <r>
      <rPr>
        <sz val="9"/>
        <color rgb="FF000000"/>
        <rFont val="Gill Sans MT"/>
        <family val="2"/>
      </rPr>
      <t>PS - 056</t>
    </r>
  </si>
  <si>
    <t>PS - 053</t>
  </si>
  <si>
    <t>PS - 054</t>
  </si>
  <si>
    <t>PS - 055</t>
  </si>
  <si>
    <t>PS - 051</t>
  </si>
  <si>
    <t>PS - 052</t>
  </si>
  <si>
    <t>MECANOVA</t>
  </si>
  <si>
    <t>34.007.078/0001-50</t>
  </si>
  <si>
    <t>(66) 9.9681-6576</t>
  </si>
  <si>
    <t>SIDNEY</t>
  </si>
  <si>
    <t>Unid</t>
  </si>
  <si>
    <t>CAIXA DAGUA BRASIL</t>
  </si>
  <si>
    <t>03.113.840/0001-59</t>
  </si>
  <si>
    <t>(18) 9.9652-7806</t>
  </si>
  <si>
    <t>ELAINE C. JORGE</t>
  </si>
  <si>
    <t>FORMATO IND COM DE TANQUES EIRELI - EPP</t>
  </si>
  <si>
    <t>07.892.020/0001-63</t>
  </si>
  <si>
    <t>(31) 3712-5100</t>
  </si>
  <si>
    <t>KAMILLA PATRICIO</t>
  </si>
  <si>
    <t>FAZFORTE</t>
  </si>
  <si>
    <t>22.600.664/0001-24</t>
  </si>
  <si>
    <t>(18) 9.9759-8532</t>
  </si>
  <si>
    <t>MURILO</t>
  </si>
  <si>
    <t>COTAÇÃO 62</t>
  </si>
  <si>
    <t>ROCHA E CIA LTDA. ME EPP</t>
  </si>
  <si>
    <t>(66)35448711</t>
  </si>
  <si>
    <t>RODRIGO</t>
  </si>
  <si>
    <t>103.900/0001-88</t>
  </si>
  <si>
    <t>(66)3545-74000</t>
  </si>
  <si>
    <t xml:space="preserve">IGOR </t>
  </si>
  <si>
    <t>16.1.1</t>
  </si>
  <si>
    <t>16.1.2</t>
  </si>
  <si>
    <t>16.1.4</t>
  </si>
  <si>
    <t>16.1.5</t>
  </si>
  <si>
    <t>16.2.5</t>
  </si>
  <si>
    <t>16.2.6</t>
  </si>
  <si>
    <t>16.2.7</t>
  </si>
  <si>
    <t>16.2.8</t>
  </si>
  <si>
    <t>16.2.9</t>
  </si>
  <si>
    <t>16.2.10</t>
  </si>
  <si>
    <t>16.2.11</t>
  </si>
  <si>
    <t>16.2.12</t>
  </si>
  <si>
    <t>16.2.13</t>
  </si>
  <si>
    <t>16.2.14</t>
  </si>
  <si>
    <t>16.2.15</t>
  </si>
  <si>
    <t>16.2.16</t>
  </si>
  <si>
    <t>16.2.17</t>
  </si>
  <si>
    <t>16.2.18</t>
  </si>
  <si>
    <t>16.2.19</t>
  </si>
  <si>
    <t>16.2.20</t>
  </si>
  <si>
    <t>16.2.21</t>
  </si>
  <si>
    <t>16.2.22</t>
  </si>
  <si>
    <t>16.2.23</t>
  </si>
  <si>
    <t>16.2.24</t>
  </si>
  <si>
    <t>16.2.25</t>
  </si>
  <si>
    <t>16.2.26</t>
  </si>
  <si>
    <t>18.3.4</t>
  </si>
  <si>
    <t>18.3.5</t>
  </si>
  <si>
    <t>18.3.6</t>
  </si>
  <si>
    <t>19.1.7</t>
  </si>
  <si>
    <t>19.1.8</t>
  </si>
  <si>
    <t>19.1.9</t>
  </si>
  <si>
    <t>19.1.10</t>
  </si>
  <si>
    <t>19.1.11</t>
  </si>
  <si>
    <t>19.1.12</t>
  </si>
  <si>
    <t>19.1.13</t>
  </si>
  <si>
    <t>19.1.14</t>
  </si>
  <si>
    <t>19.1.15</t>
  </si>
  <si>
    <t>19.1.16</t>
  </si>
  <si>
    <t>ESCAVAÇÃO MECANIZADA DE VALA COM PROF. ATÉ 1,5 M (MÉDIA ENTRE MONTANTE E JUSANTE/UMA COMPOSIÇÃO POR TRECHO), COM RETROESCAVADEIRA (0,26 M3/88 HP), LARG. MENOR QUE 0,8 M, EM SOLO DE 1A CATEGORIA, EM LOCAIS COM ALTO NÍVEL DE INTERFERÊNCIA. AF_01/2015</t>
  </si>
  <si>
    <t>REATERRO MECANIZADO DE VALA COM ESCAVADEIRA HIDRÁULICA (CAPACIDADE DA CAÇAMBA: 0,8 M³ / POTÊNCIA: 111 HP), LARGURA DE 1,5 A 2,5 M, PROFUNDIDADE ATÉ 1,5 M, COM SOLO (SEM SUBSTITUIÇÃO) DE 1ª CATEGORIA EM LOCAIS COM ALTO NÍVEL DE INTERFERÊNCIA. AF_04/2016</t>
  </si>
  <si>
    <t>BUCHA PARA FIXAÇÃO DO TERMINAL AEREO 300mm ROSCA SOBERBA</t>
  </si>
  <si>
    <t>CONECTOR SPLIT-BOLT PARA CABO 70mm²</t>
  </si>
  <si>
    <t>CONECTOR TIPO X PARA 02 CABOS 70mm²</t>
  </si>
  <si>
    <t xml:space="preserve">PRESILHA DE ALUMINIO PARA FIXAÇÃO DO CABO DE ALUMINIO 70mm² </t>
  </si>
  <si>
    <t xml:space="preserve">SILICONE PU </t>
  </si>
  <si>
    <t>FORNECIMENTO E INSTALAÇÃO DE BARRA CHATA DE ALUMÍNIO 1/4" X 3/4", BARRA DE 6M</t>
  </si>
  <si>
    <t>FORNECIMENTO E INSTALAÇÃO DE CURVA 90 GRAUS DE BARRA CHATA DE ALUMÍNIO 3/4" X 1/4", COM CURVA DE 300MM</t>
  </si>
  <si>
    <t>FORNECIMENTO E INSTALAÇÃO DE PARAFUSO SEXTAVADO INOX 1/4" X 1" COM ARRUELA LISA ZINCADA</t>
  </si>
  <si>
    <t>MASTRO SIMPLES DE FERRO GALVANIZADO P/ PARA-RAIOS H=3,00M INCLUINDO BASE - FORNECIMENTO E INSTALACAO</t>
  </si>
  <si>
    <t>ELETRICA ATIVA</t>
  </si>
  <si>
    <t> 06.110.817/0003-60 </t>
  </si>
  <si>
    <t>(65) 3548 9255</t>
  </si>
  <si>
    <t>EDILSON</t>
  </si>
  <si>
    <t>EDUARDO</t>
  </si>
  <si>
    <t>3M MATERIAIS ELETRICOS</t>
  </si>
  <si>
    <t>04.347.124/0001-07</t>
  </si>
  <si>
    <t>(65) 3026 3668</t>
  </si>
  <si>
    <t>EWERTON</t>
  </si>
  <si>
    <t>HASTE COPPERWELD 5/8 x 3,0m COM CONECTOR  - FORNECIMENTO E INSTALACAO</t>
  </si>
  <si>
    <t>'</t>
  </si>
  <si>
    <t>CAIXA DE PASSAGEM 30X30X40 COM TAMPA E DRENO BRITA  - FORNECIMENTO E INSTALACAO</t>
  </si>
  <si>
    <t>15,0,5</t>
  </si>
  <si>
    <t>COTAÇÃO 67</t>
  </si>
  <si>
    <t>COTAÇÃO 68</t>
  </si>
  <si>
    <t>COTAÇÃO 69</t>
  </si>
  <si>
    <t>COTAÇÃO 70</t>
  </si>
  <si>
    <t>COTAÇÃO 71</t>
  </si>
  <si>
    <t>COTAÇÃO 72</t>
  </si>
  <si>
    <t>COTAÇÃO 74</t>
  </si>
  <si>
    <t>COTAÇÃO 75</t>
  </si>
  <si>
    <t>COTAÇÃO 81</t>
  </si>
  <si>
    <t>COTAÇÃO 82</t>
  </si>
  <si>
    <t>COTAÇÃO 83</t>
  </si>
  <si>
    <t>COTAÇÃO 85</t>
  </si>
  <si>
    <t>COTAÇÃO 86</t>
  </si>
  <si>
    <t>COTAÇÃO 88</t>
  </si>
  <si>
    <t>TERMINAL AEREO 300MM - FIXAÇÃO ROSCA SOBERBA</t>
  </si>
  <si>
    <t>CABO ALUMINIO NU 7FIOS  - 2/0 - AWG(67,35MM²)</t>
  </si>
  <si>
    <t>BUCHA PLÁSTICA S-8 - CEMAR</t>
  </si>
  <si>
    <t>PARAFUSO ROSCA SOBERBA CABEÇA REDONDA 6,3 x 45 MM N° 8</t>
  </si>
  <si>
    <t>LAMPÂDA COMPACTA DE  15W</t>
  </si>
  <si>
    <t>CABO PP FLEXÍVEL, BITOLA  3x 1,5MM², ISOLAÇÃO, EM EPR-90°C, COBERTURA EM PVC, PARA 750V.</t>
  </si>
  <si>
    <t>CABO DE AÇO 1/8</t>
  </si>
  <si>
    <t>GRAMPO PARA CABO DE AÇO  1/8 PK0089</t>
  </si>
  <si>
    <t>SINALIZADOR NOTURNO DE OBSTÁCULOS REF. : TEL- 600 COM SUPORTE PARA SINALIZADOR REF.: TEL - 610</t>
  </si>
  <si>
    <t>ABRAÇADEIRA TIPO PORTA - BANDEIRA REF.: TEL - 100</t>
  </si>
  <si>
    <t>ABRAÇADEIRA - GUIA SIMPLES 1.1/2" REF: TEL - 320</t>
  </si>
  <si>
    <t>ABRAÇADEIRA - GUIA  REFORÇADA 1.1/2" REF.: TEL - 390</t>
  </si>
  <si>
    <t>PARA - RAIOS TIPO FRANKLIN REF. : TEL 010- 3 METROS</t>
  </si>
  <si>
    <t>CONECTOR PARA MEDIÇÃO EM COBRE COM QUATRO PARAFUSOS TEL-560</t>
  </si>
  <si>
    <t>CARTUCHO P/ SOLDA EXOTÉRMICA N° 115  C/ ANEL DE RETENÇÃO E PALITO DE IGNIÇÃO - EXOSOLDA</t>
  </si>
  <si>
    <t>COTAÇÃO 05</t>
  </si>
  <si>
    <t>COTAÇÃO 06</t>
  </si>
  <si>
    <t>COTAÇÃO 07</t>
  </si>
  <si>
    <t>COTAÇÃO 08</t>
  </si>
  <si>
    <t>COTAÇÃO 09</t>
  </si>
  <si>
    <t>COTAÇÃO 10</t>
  </si>
  <si>
    <t>COTAÇÃO 11</t>
  </si>
  <si>
    <t>COTAÇÃO 12</t>
  </si>
  <si>
    <t>COTAÇÃO 13</t>
  </si>
  <si>
    <t>COTAÇÃO 14</t>
  </si>
  <si>
    <t>COTAÇÃO 15</t>
  </si>
  <si>
    <t>COTAÇÃO 16</t>
  </si>
  <si>
    <t>COTAÇÃO 17</t>
  </si>
  <si>
    <t>COTAÇÃO 18</t>
  </si>
  <si>
    <t>COTAÇÃO 19</t>
  </si>
  <si>
    <t>COTAÇÃO 20</t>
  </si>
  <si>
    <t>COTAÇÃO 21</t>
  </si>
  <si>
    <t>COTAÇÃO 22</t>
  </si>
  <si>
    <t>COTAÇÃO 23</t>
  </si>
  <si>
    <t>COTAÇÃO 24</t>
  </si>
  <si>
    <t>COTAÇÃO 25</t>
  </si>
  <si>
    <t>COTAÇÃO 26</t>
  </si>
  <si>
    <t>COTAÇÃO 27</t>
  </si>
  <si>
    <t>COTAÇÃO 28</t>
  </si>
  <si>
    <t>COTAÇÃO 29</t>
  </si>
  <si>
    <t>COTAÇÃO 30</t>
  </si>
  <si>
    <t>COTAÇÃO 31</t>
  </si>
  <si>
    <t>COTAÇÃO 32</t>
  </si>
  <si>
    <t>COTAÇÃO 33</t>
  </si>
  <si>
    <t>COTAÇÃO 34</t>
  </si>
  <si>
    <t>COTAÇÃO 35</t>
  </si>
  <si>
    <t>COTAÇÃO 36</t>
  </si>
  <si>
    <t>COTAÇÃO 37</t>
  </si>
  <si>
    <t>COTAÇÃO 38</t>
  </si>
  <si>
    <t>COTAÇÃO 39</t>
  </si>
  <si>
    <t>COTAÇÃO 40</t>
  </si>
  <si>
    <t>COTAÇÃO 41</t>
  </si>
  <si>
    <t>COTAÇÃO 42</t>
  </si>
  <si>
    <t>COTAÇÃO 43</t>
  </si>
  <si>
    <t>COTAÇÃO 44</t>
  </si>
  <si>
    <t>COTAÇÃO 45</t>
  </si>
  <si>
    <t>COTAÇÃO 46</t>
  </si>
  <si>
    <t>COTAÇÃO 47</t>
  </si>
  <si>
    <t>COTAÇÃO 48</t>
  </si>
  <si>
    <t>COTAÇÃO 49</t>
  </si>
  <si>
    <t>COTAÇÃO 50</t>
  </si>
  <si>
    <t>COTAÇÃO 51</t>
  </si>
  <si>
    <t>COTAÇÃO 52</t>
  </si>
  <si>
    <t>COTAÇÃO 53</t>
  </si>
  <si>
    <t>COTAÇÃO 54</t>
  </si>
  <si>
    <t>COTAÇÃO 55</t>
  </si>
  <si>
    <t>COTAÇÃO 56</t>
  </si>
  <si>
    <t>COTAÇÃO 57</t>
  </si>
  <si>
    <t>COTAÇÃO 58</t>
  </si>
  <si>
    <t>COTAÇÃO 59</t>
  </si>
  <si>
    <t>COTAÇÃO 60</t>
  </si>
  <si>
    <t>9.4</t>
  </si>
  <si>
    <t>PEITORIS</t>
  </si>
  <si>
    <t>PEITORIL EM MARMORE BRANCO, LARGURA DE 15CM, ASSENTADO COM ARGAMASSA TRACO 1:4 (CIMENTO E AREIA MEDIA), PREPARO MANUAL DA ARGAMASSA</t>
  </si>
  <si>
    <t>9.4.1</t>
  </si>
  <si>
    <t>PISO VINÍLICO SEMI-FLEXÍVEL EM PLACAS, PADRÃO LISO, ESPESSURA 3,2 MM, FIXADO COM COLA. AF_06/2018</t>
  </si>
  <si>
    <t>REVESTIMENTO CERÂMICO PARA PISO COM PLACAS TIPO PORCELANATO DE DIMENSÕES 60X60 CM APLICADA EM AMBIENTES DE ÁREA MAIOR QUE 10 M². AF_06/2014</t>
  </si>
  <si>
    <t>10.3.2</t>
  </si>
  <si>
    <t>SOLEIRA EM MÁRMORE, LARGURA 15 CM, ESPESSURA 2,0 CM. AF_06/2018</t>
  </si>
  <si>
    <t>10.2.2</t>
  </si>
  <si>
    <t>FUNDO</t>
  </si>
  <si>
    <t>3*Ø150</t>
  </si>
  <si>
    <t>2xØ150</t>
  </si>
  <si>
    <t>5xØ100</t>
  </si>
  <si>
    <t>4xØ100</t>
  </si>
  <si>
    <t>Ø150</t>
  </si>
  <si>
    <t>2xØ100</t>
  </si>
  <si>
    <t>Ø100</t>
  </si>
  <si>
    <t>Q (L/min)
Majorado</t>
  </si>
  <si>
    <t>Q
(L/min)</t>
  </si>
  <si>
    <t>C7</t>
  </si>
  <si>
    <t>C6</t>
  </si>
  <si>
    <t>C4</t>
  </si>
  <si>
    <t>C3</t>
  </si>
  <si>
    <t>C2</t>
  </si>
  <si>
    <t>C1</t>
  </si>
  <si>
    <t>LOCAL</t>
  </si>
  <si>
    <t>CONDUTO NECESSÁRIO (i = 0,5%)
De acordo com Tabela 4 da NBR 10.844</t>
  </si>
  <si>
    <t>Volume de água
Pav. Térreo</t>
  </si>
  <si>
    <t>C13
c/ LAJE</t>
  </si>
  <si>
    <t>C12
c/ LAJE</t>
  </si>
  <si>
    <t>C11</t>
  </si>
  <si>
    <t>C10</t>
  </si>
  <si>
    <t>C09</t>
  </si>
  <si>
    <t>C08</t>
  </si>
  <si>
    <t>C07</t>
  </si>
  <si>
    <t>C06</t>
  </si>
  <si>
    <t>C05</t>
  </si>
  <si>
    <t>C04</t>
  </si>
  <si>
    <t>C03</t>
  </si>
  <si>
    <t>C02</t>
  </si>
  <si>
    <t>C01</t>
  </si>
  <si>
    <t>3xØ100</t>
  </si>
  <si>
    <t>Ø75</t>
  </si>
  <si>
    <t>Ø50</t>
  </si>
  <si>
    <t>Status 
Calha</t>
  </si>
  <si>
    <t>Dmax
(m)</t>
  </si>
  <si>
    <t>I
(%)</t>
  </si>
  <si>
    <t>Rh
(m)</t>
  </si>
  <si>
    <t>Ph
(m)</t>
  </si>
  <si>
    <t>n</t>
  </si>
  <si>
    <t>K</t>
  </si>
  <si>
    <t>Ah
(m²)</t>
  </si>
  <si>
    <t>H
(m)</t>
  </si>
  <si>
    <t>L
(m)</t>
  </si>
  <si>
    <t>I
(mm/h)</t>
  </si>
  <si>
    <t>A
(m²)</t>
  </si>
  <si>
    <t>i
(%)</t>
  </si>
  <si>
    <t>h
(m)</t>
  </si>
  <si>
    <t>b
(m)</t>
  </si>
  <si>
    <t>a
(m)</t>
  </si>
  <si>
    <t>Queda</t>
  </si>
  <si>
    <t>Comprimento 
maximo da Calha</t>
  </si>
  <si>
    <t>CALHA RETÂNGULAR METÁLICA</t>
  </si>
  <si>
    <t>Volume de água
Cobertura</t>
  </si>
  <si>
    <t>PLUVIAL</t>
  </si>
  <si>
    <t>PISOS, RODAPÉS E SOLEIRAS</t>
  </si>
  <si>
    <t>12.1.1</t>
  </si>
  <si>
    <t>12.1.2</t>
  </si>
  <si>
    <t>12.1.3</t>
  </si>
  <si>
    <t>12.1.4</t>
  </si>
  <si>
    <t>12.1.5</t>
  </si>
  <si>
    <t>12.1.6</t>
  </si>
  <si>
    <t>12.1.7</t>
  </si>
  <si>
    <t>12.1.8</t>
  </si>
  <si>
    <t>12.1.9</t>
  </si>
  <si>
    <t>12.1.10</t>
  </si>
  <si>
    <t>12.2.1</t>
  </si>
  <si>
    <t>12.2.2</t>
  </si>
  <si>
    <t>12.2.3</t>
  </si>
  <si>
    <t>12.2.4</t>
  </si>
  <si>
    <t>12.2.5</t>
  </si>
  <si>
    <t>12.2.6</t>
  </si>
  <si>
    <t>12.2.7</t>
  </si>
  <si>
    <t>12.3.1</t>
  </si>
  <si>
    <t>12.3.2</t>
  </si>
  <si>
    <t>12.3.3</t>
  </si>
  <si>
    <t>12.3.4</t>
  </si>
  <si>
    <t>12.3.5</t>
  </si>
  <si>
    <t>12.3.6</t>
  </si>
  <si>
    <t>12.3.7</t>
  </si>
  <si>
    <t>12.3.8</t>
  </si>
  <si>
    <t>12.5.1</t>
  </si>
  <si>
    <t>12.5.2</t>
  </si>
  <si>
    <t>13.1</t>
  </si>
  <si>
    <t>13.2</t>
  </si>
  <si>
    <t>13.3</t>
  </si>
  <si>
    <t>13.4</t>
  </si>
  <si>
    <t>13.5</t>
  </si>
  <si>
    <t>13.6</t>
  </si>
  <si>
    <t>13.7</t>
  </si>
  <si>
    <t>21.4</t>
  </si>
  <si>
    <t>FORNECIMENTO E INSTALAÇÃO DE PISO PODOTÁTIL, EM CONCRETO, 25x25CM, DIRECIONAL/ALERTA</t>
  </si>
  <si>
    <t>AZULEJISTA OU LADRILHISTA COM ENCARGOS COMPLEMENTARES</t>
  </si>
  <si>
    <t>88316</t>
  </si>
  <si>
    <t xml:space="preserve"> PISO PODOTATIL DE CONCRETO - DIRECIONAL E ALERTA, *40 X 40 X 2,5* CM</t>
  </si>
  <si>
    <t>PS - 013</t>
  </si>
  <si>
    <t>PLANTIO DE GRAMA EM PLACAS. AF_05/2018</t>
  </si>
  <si>
    <t xml:space="preserve">APLICAR ADESIVOS </t>
  </si>
  <si>
    <t>19.882.236/001-27</t>
  </si>
  <si>
    <t>(66)996894341</t>
  </si>
  <si>
    <t xml:space="preserve">TALES </t>
  </si>
  <si>
    <t>TOTAL (C)</t>
  </si>
  <si>
    <t xml:space="preserve">SORRISO </t>
  </si>
  <si>
    <t>COTAÇÃO 90</t>
  </si>
  <si>
    <r>
      <t xml:space="preserve">UN: </t>
    </r>
    <r>
      <rPr>
        <sz val="9"/>
        <color rgb="FF000000"/>
        <rFont val="Gill Sans MT"/>
      </rPr>
      <t>CJ</t>
    </r>
  </si>
  <si>
    <r>
      <t xml:space="preserve">UN: </t>
    </r>
    <r>
      <rPr>
        <sz val="9"/>
        <color rgb="FF000000"/>
        <rFont val="Gill Sans MT"/>
        <family val="2"/>
      </rPr>
      <t xml:space="preserve">UNIDADE </t>
    </r>
  </si>
  <si>
    <t>TERRAPLENAGEM</t>
  </si>
  <si>
    <t>SERVICOS TOPOGRAFICOS PARA PAVIMENTACAO, INCLUSIVE NOTA DE SERVICOS, ACOMPANHAMENTO E GREIDE</t>
  </si>
  <si>
    <t>ARGILA OU BARRO PARA ATERRO/REATERRO (COM TRANSPORTE ATE 10 KM)</t>
  </si>
  <si>
    <t>EXECUÇÃO E COMPACTAÇÃO DE ATERRO COM SOLO PREDOMINANTEMENTE ARENOSO - EXCLUSIVE ESCAVAÇÃO, CARGA E TRANSPORTE E SOLO. AF_09/2017</t>
  </si>
  <si>
    <t>74155/1</t>
  </si>
  <si>
    <t>ESCAVACAO E TRANSPORTE DE MATERIAL DE 1A CAT DMT 50M COM TRATOR SOBRE ESTEIRAS 347 HP COM LAMINA E ESCARIFICADOR</t>
  </si>
  <si>
    <t xml:space="preserve"> LIMPEZA MECANIZADA DE TERRENO COM REMOCAO DE CAMADA VEGETAL, UTILIZANDO MOTONIVELADORA</t>
  </si>
  <si>
    <t xml:space="preserve"> MOTONIVELADORA POTÊNCIA BÁSICA LÍQUIDA (PRIMEIRA MARCHA) 125 HP, PESO BRUTO 13032 KG, LARGURA DA LÂMINA DE 3,7 M - CHP DIURNO. AF_06/2014</t>
  </si>
  <si>
    <t>AUXILIAR DE TOPÓGRAFO COM ENCARGOS COMPLEMENTARES</t>
  </si>
  <si>
    <t>NIVELADOR COM ENCARGOS COMPLEMENTARES</t>
  </si>
  <si>
    <t>DESENHISTA DETALHISTA COM ENCARGOS COMPLEMENTARES</t>
  </si>
  <si>
    <t>SARRAFO DE MADEIRA NAO APARELHADA *2,5 X 15* CM, MACARANDUBA, ANGELIM OU EQUIVALENTE DA REGIAO</t>
  </si>
  <si>
    <t>CAMINHONETE CABINE SIMPLES COM MOTOR 1.6 FLEX, CÂMBIO MANUAL, POTÊNCIA 101/104 CV, 2 PORTAS - CHP DIURNO. AF_11/2015</t>
  </si>
  <si>
    <r>
      <t xml:space="preserve">ITEM: </t>
    </r>
    <r>
      <rPr>
        <sz val="9"/>
        <color rgb="FF000000"/>
        <rFont val="Gill Sans MT"/>
        <family val="2"/>
      </rPr>
      <t>PS - 058</t>
    </r>
  </si>
  <si>
    <r>
      <t xml:space="preserve">ITEM: </t>
    </r>
    <r>
      <rPr>
        <sz val="9"/>
        <color rgb="FF000000"/>
        <rFont val="Gill Sans MT"/>
        <family val="2"/>
      </rPr>
      <t>PS - 059</t>
    </r>
  </si>
  <si>
    <t xml:space="preserve">PLOTTAR </t>
  </si>
  <si>
    <t>(66)35451260</t>
  </si>
  <si>
    <t xml:space="preserve">NEIVO BRUSCO </t>
  </si>
  <si>
    <t>REGISTRO DE GAVETA BRUTO, LATÃO, ROSCÁVEL, 2 1/2, INSTALADO EM RESERVAÇÃO DE ÁGUA DE EDIFICAÇÃO QUE POSSUA RESERVATÓRIO DE FIBRA/FIBROCIMENTO  FORNECIMENTO E INSTALAÇÃO. AF_06/2016</t>
  </si>
  <si>
    <t>FORNECIMENTO E INSTALAÇÃO DE CENTRAL DE ALARME IPA, 12 LAÇOS, SEM BATERIA</t>
  </si>
  <si>
    <t>CENTRAL DE ALARME IPA, 12 LAÇOS, SEM BATERIA</t>
  </si>
  <si>
    <t>PETEL</t>
  </si>
  <si>
    <t>22.760.075/0001-03</t>
  </si>
  <si>
    <t>EVANIA</t>
  </si>
  <si>
    <t>SUPERTEC</t>
  </si>
  <si>
    <t>01.184.625/0001-13</t>
  </si>
  <si>
    <t>(66)3511-8700</t>
  </si>
  <si>
    <t>ELIELTON</t>
  </si>
  <si>
    <t>DAMBROS</t>
  </si>
  <si>
    <t>11.113.763/0001-65</t>
  </si>
  <si>
    <t>(65) 3661-7232</t>
  </si>
  <si>
    <t>AMARAL</t>
  </si>
  <si>
    <t>NIPLE, EM FERRO GALVANIZADO, CONEXÃO ROSQUEADA, DN 65 (2 1/2), INSTALADO EM RESERVAÇÃO DE ÁGUA DE EDIFICAÇÃO QUE POSSUA RESERVATÓRIO DE FIBRA/FIBROCIMENTO  FORNECIMENTO E INSTALAÇÃO. AF_06/2016</t>
  </si>
  <si>
    <t>FORNECIMENTO E INSTALAÇÃO DE ACIONADOR MANUAL PARA ALARME, TIPO QUEBRA VIDRO, COM MARTELO</t>
  </si>
  <si>
    <t>ACIONADOR MANUAL PARA ALARME, TIPO QUEBRA VIDRO, COM MARTELO</t>
  </si>
  <si>
    <t>CONTRA FOGO</t>
  </si>
  <si>
    <t>27.244.187/0001-25</t>
  </si>
  <si>
    <t>(65) 3622-3000</t>
  </si>
  <si>
    <t>VINÍCIUS</t>
  </si>
  <si>
    <t>FORNECIMENTO E INSTALAÇÃO DE BATERIA SELADA PARA CENTRAL DE ALARME, 12V/5A</t>
  </si>
  <si>
    <t>BATERIA SELADA PARA CENTRAL DE ALARME, 12V/5A</t>
  </si>
  <si>
    <t>HIDRO E ELÉTRICA MOURA LTDA EPP</t>
  </si>
  <si>
    <t>08.954.892/0001-71</t>
  </si>
  <si>
    <t>CARLA</t>
  </si>
  <si>
    <t>FORNECIMENTO E INSTALAÇÃO DE SIRENE ELETRÔNICA, 12V, ALARME DE EMERGÊNCIA</t>
  </si>
  <si>
    <t>SIRENE ELETRÔNICA, 12V, ALARME DE EMERGÊNCIA</t>
  </si>
  <si>
    <t>ESCAVAÇÃO MANUAL PARA BLOCOS DE COROAMENTO OU SAPATA, COM PREVISÃO DE FORMA</t>
  </si>
  <si>
    <t>REATERRO MANUAL DE VALAS COM COMPACTAÇÃO MECANIZADA</t>
  </si>
  <si>
    <t>LASTRO COM MATERIAL GRANULAR, APLICAÇÃO EM BLOCOS DE COROAMENTO, ESPESSURA DE *5 CM*. AF_08/2017</t>
  </si>
  <si>
    <t>PILAR</t>
  </si>
  <si>
    <t>LADO B</t>
  </si>
  <si>
    <t>LADO H</t>
  </si>
  <si>
    <t>P8</t>
  </si>
  <si>
    <t>P9</t>
  </si>
  <si>
    <t>P12</t>
  </si>
  <si>
    <t>P13</t>
  </si>
  <si>
    <t>P14</t>
  </si>
  <si>
    <t>P15</t>
  </si>
  <si>
    <t>PROF. ESCAVAÇÃO</t>
  </si>
  <si>
    <t>VOL. ESC.</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</si>
  <si>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</si>
  <si>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</si>
  <si>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</si>
  <si>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</si>
  <si>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</si>
  <si>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</si>
  <si>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</si>
  <si>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</si>
  <si>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</si>
  <si>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</si>
  <si>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</si>
  <si>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</si>
  <si>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</si>
  <si>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</si>
  <si>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</si>
  <si>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</si>
  <si>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</si>
  <si>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</si>
  <si>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</si>
  <si>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</si>
  <si>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</si>
  <si>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</si>
  <si>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</si>
  <si>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</si>
  <si>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</si>
  <si>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</si>
  <si>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</si>
  <si>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</si>
  <si>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</si>
  <si>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</si>
  <si>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</si>
  <si>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</si>
  <si>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</si>
  <si>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</si>
  <si>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</si>
  <si>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</si>
  <si>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</si>
  <si>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</si>
  <si>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</si>
  <si>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</si>
  <si>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</si>
  <si>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P57</t>
  </si>
  <si>
    <t>P58</t>
  </si>
  <si>
    <t>P61</t>
  </si>
  <si>
    <t>P62</t>
  </si>
  <si>
    <t>P63</t>
  </si>
  <si>
    <t>P64</t>
  </si>
  <si>
    <t>P65</t>
  </si>
  <si>
    <t>P66</t>
  </si>
  <si>
    <t>P67</t>
  </si>
  <si>
    <t>P68</t>
  </si>
  <si>
    <t>P69</t>
  </si>
  <si>
    <t>P70</t>
  </si>
  <si>
    <t>P71</t>
  </si>
  <si>
    <t>P72</t>
  </si>
  <si>
    <t>P73</t>
  </si>
  <si>
    <t>P74</t>
  </si>
  <si>
    <t>P75</t>
  </si>
  <si>
    <t>P78</t>
  </si>
  <si>
    <t>P79</t>
  </si>
  <si>
    <t>P80</t>
  </si>
  <si>
    <t>P81</t>
  </si>
  <si>
    <t>P82</t>
  </si>
  <si>
    <t>P83</t>
  </si>
  <si>
    <t>P84</t>
  </si>
  <si>
    <t>P85</t>
  </si>
  <si>
    <t>P86</t>
  </si>
  <si>
    <t>P87</t>
  </si>
  <si>
    <t>P88</t>
  </si>
  <si>
    <t>P89</t>
  </si>
  <si>
    <t>P90</t>
  </si>
  <si>
    <t>P91</t>
  </si>
  <si>
    <t>P92</t>
  </si>
  <si>
    <t>P93</t>
  </si>
  <si>
    <t>P94</t>
  </si>
  <si>
    <t>P95</t>
  </si>
  <si>
    <t>P96</t>
  </si>
  <si>
    <t>P97</t>
  </si>
  <si>
    <t>P98</t>
  </si>
  <si>
    <t>P99</t>
  </si>
  <si>
    <t>P100</t>
  </si>
  <si>
    <t>P101</t>
  </si>
  <si>
    <t>P102</t>
  </si>
  <si>
    <t>P103</t>
  </si>
  <si>
    <t>P104</t>
  </si>
  <si>
    <t>P105</t>
  </si>
  <si>
    <t>P106</t>
  </si>
  <si>
    <t>P107</t>
  </si>
  <si>
    <t>P108</t>
  </si>
  <si>
    <t>P109</t>
  </si>
  <si>
    <t>P110</t>
  </si>
  <si>
    <t>P111</t>
  </si>
  <si>
    <t>P112</t>
  </si>
  <si>
    <t>P113</t>
  </si>
  <si>
    <t>P114</t>
  </si>
  <si>
    <t>P115</t>
  </si>
  <si>
    <t>P116</t>
  </si>
  <si>
    <t>P117</t>
  </si>
  <si>
    <t>P118</t>
  </si>
  <si>
    <t>P119</t>
  </si>
  <si>
    <t>P120</t>
  </si>
  <si>
    <t>P59+P60</t>
  </si>
  <si>
    <t>P76+77</t>
  </si>
  <si>
    <t>PF1</t>
  </si>
  <si>
    <t>PF2</t>
  </si>
  <si>
    <t>PF3</t>
  </si>
  <si>
    <t>15.1</t>
  </si>
  <si>
    <t>15.2</t>
  </si>
  <si>
    <t>15.3</t>
  </si>
  <si>
    <t>15.4</t>
  </si>
  <si>
    <t>15.5</t>
  </si>
  <si>
    <t>15.6</t>
  </si>
  <si>
    <t>15.7</t>
  </si>
  <si>
    <t>15.8</t>
  </si>
  <si>
    <t>15.9</t>
  </si>
  <si>
    <t>15.10</t>
  </si>
  <si>
    <t>15.11</t>
  </si>
  <si>
    <t>15.12</t>
  </si>
  <si>
    <t>15.13</t>
  </si>
  <si>
    <t>15.14</t>
  </si>
  <si>
    <t>15.15</t>
  </si>
  <si>
    <t>15.16</t>
  </si>
  <si>
    <t>15.18</t>
  </si>
  <si>
    <t>15.19</t>
  </si>
  <si>
    <t>15.20</t>
  </si>
  <si>
    <t>15.21</t>
  </si>
  <si>
    <t>15.22</t>
  </si>
  <si>
    <t>15.23</t>
  </si>
  <si>
    <t>15.24</t>
  </si>
  <si>
    <t>15.25</t>
  </si>
  <si>
    <t>15.26</t>
  </si>
  <si>
    <t>15.27</t>
  </si>
  <si>
    <t>15.28</t>
  </si>
  <si>
    <t>15.29</t>
  </si>
  <si>
    <t>15.30</t>
  </si>
  <si>
    <t>APLICAÇÃO MANUAL DE PINTURA COM TINTA LÁTEX ACRÍLICA EM PAREDES, DUAS DEMÃOS. AF_06/2014</t>
  </si>
  <si>
    <t>SWITCH GIGABIT DE 48 PORTAS</t>
  </si>
  <si>
    <t>KADRI</t>
  </si>
  <si>
    <t>01.030.685/0002-62</t>
  </si>
  <si>
    <t>(65)3614-8777</t>
  </si>
  <si>
    <t>RAFAELLA PRUDENCIO</t>
  </si>
  <si>
    <t>ALESSANDRO</t>
  </si>
  <si>
    <t>SUPORTE TECNOLOGIA E INFORMÁTICA</t>
  </si>
  <si>
    <t>(66) 99650-6874</t>
  </si>
  <si>
    <t>ALAN SCABENI</t>
  </si>
  <si>
    <t>14.1.1</t>
  </si>
  <si>
    <t>14.1.2</t>
  </si>
  <si>
    <t>14.1.3</t>
  </si>
  <si>
    <t>14.1.4</t>
  </si>
  <si>
    <t>14.1.5</t>
  </si>
  <si>
    <t>14.1.6</t>
  </si>
  <si>
    <t>14.1.8</t>
  </si>
  <si>
    <t>14.1.9</t>
  </si>
  <si>
    <t>14.2.1</t>
  </si>
  <si>
    <t>14.2.5</t>
  </si>
  <si>
    <t>14.2.2</t>
  </si>
  <si>
    <t>14.2.3</t>
  </si>
  <si>
    <t>14.2.4</t>
  </si>
  <si>
    <t>14.2.6</t>
  </si>
  <si>
    <t>14.2.7</t>
  </si>
  <si>
    <t>14.2.8</t>
  </si>
  <si>
    <t>14.2.9</t>
  </si>
  <si>
    <t>14.2.10</t>
  </si>
  <si>
    <t>14.2.11</t>
  </si>
  <si>
    <t>14.2.12</t>
  </si>
  <si>
    <t>14.2.13</t>
  </si>
  <si>
    <t>14.2.14</t>
  </si>
  <si>
    <t>14.2.15</t>
  </si>
  <si>
    <t>14.2.16</t>
  </si>
  <si>
    <t>14.2.17</t>
  </si>
  <si>
    <t>14.3.1</t>
  </si>
  <si>
    <t>14.3.2</t>
  </si>
  <si>
    <t>14.3.3</t>
  </si>
  <si>
    <t>14.4</t>
  </si>
  <si>
    <t>14.4.1</t>
  </si>
  <si>
    <t>14.4.8</t>
  </si>
  <si>
    <t>14.4.2</t>
  </si>
  <si>
    <t>14.4.3</t>
  </si>
  <si>
    <t>14.4.4</t>
  </si>
  <si>
    <t>14.4.5</t>
  </si>
  <si>
    <t>14.4.6</t>
  </si>
  <si>
    <t>14.4.7</t>
  </si>
  <si>
    <t>14.4.9</t>
  </si>
  <si>
    <t>14.4.10</t>
  </si>
  <si>
    <t>14.4.11</t>
  </si>
  <si>
    <t>14.4.12</t>
  </si>
  <si>
    <t>14.4.13</t>
  </si>
  <si>
    <t>14.4.14</t>
  </si>
  <si>
    <t>14.4.15</t>
  </si>
  <si>
    <t>14.4.16</t>
  </si>
  <si>
    <t>14.4.17</t>
  </si>
  <si>
    <t>14.4.18</t>
  </si>
  <si>
    <t>14.4.19</t>
  </si>
  <si>
    <t>14.4.20</t>
  </si>
  <si>
    <t>14.4.23</t>
  </si>
  <si>
    <t>14.5.1</t>
  </si>
  <si>
    <t>14.5.2</t>
  </si>
  <si>
    <t>14.5.3</t>
  </si>
  <si>
    <t>14.5.4</t>
  </si>
  <si>
    <t>14.5.5</t>
  </si>
  <si>
    <t>14.5.6</t>
  </si>
  <si>
    <t>14.5.7</t>
  </si>
  <si>
    <t>14.5.8</t>
  </si>
  <si>
    <t>14.5.9</t>
  </si>
  <si>
    <t>14.5.10</t>
  </si>
  <si>
    <t>14.5.11</t>
  </si>
  <si>
    <t>14.5.12</t>
  </si>
  <si>
    <t>14.5.13</t>
  </si>
  <si>
    <t>14.5.14</t>
  </si>
  <si>
    <t>14.5.15</t>
  </si>
  <si>
    <t>14.5.16</t>
  </si>
  <si>
    <t>14.5.17</t>
  </si>
  <si>
    <t>21.2</t>
  </si>
  <si>
    <t>GILMAR CLIMATIZAÇÃO</t>
  </si>
  <si>
    <t>22.508.651/0001-20</t>
  </si>
  <si>
    <t>(66) 9969329*96</t>
  </si>
  <si>
    <t>GILMAR</t>
  </si>
  <si>
    <t>2.1.1</t>
  </si>
  <si>
    <t xml:space="preserve">TERRAPLENAGEM E MOVIMENTO DE TERRA </t>
  </si>
  <si>
    <t>2.1.2</t>
  </si>
  <si>
    <t>2.1.3</t>
  </si>
  <si>
    <t>2.2.1</t>
  </si>
  <si>
    <t>2.2.2</t>
  </si>
  <si>
    <t>2.2.3</t>
  </si>
  <si>
    <t>2.2.4</t>
  </si>
  <si>
    <t>20.1.1</t>
  </si>
  <si>
    <t>20.1.2</t>
  </si>
  <si>
    <t>20.1.3</t>
  </si>
  <si>
    <t>20.1.4</t>
  </si>
  <si>
    <t>20.1.5</t>
  </si>
  <si>
    <t>20.2.1</t>
  </si>
  <si>
    <t>20.3.1</t>
  </si>
  <si>
    <t>20.3.2</t>
  </si>
  <si>
    <t>20.3.3</t>
  </si>
  <si>
    <t>20.3.4</t>
  </si>
  <si>
    <t>20.3.5</t>
  </si>
  <si>
    <t>20.3.6</t>
  </si>
  <si>
    <t>20.3.7</t>
  </si>
  <si>
    <t>20.3.8</t>
  </si>
  <si>
    <t>20.3.9</t>
  </si>
  <si>
    <t>20.3.10</t>
  </si>
  <si>
    <t>20.3.11</t>
  </si>
  <si>
    <t>20.3.12</t>
  </si>
  <si>
    <t>20.3.13</t>
  </si>
  <si>
    <t>20.3.14</t>
  </si>
  <si>
    <t>20.3.16</t>
  </si>
  <si>
    <t>20.3.17</t>
  </si>
  <si>
    <t>EXTINTORES DE INCÊNDIO</t>
  </si>
  <si>
    <t>EXTINTOR INCÊNDIO TP PO QUIMICO 6KG - FORNECIMENTO E INSTALACAO</t>
  </si>
  <si>
    <t>73775/2</t>
  </si>
  <si>
    <t>EXTINTOR INCÊNDIO AGUA-PRESSURIZADA 10L INCL SUPORTE PAREDE CARGA     COMPLETA FORNECIMENTO E COLOCACAO</t>
  </si>
  <si>
    <t>EXTINTOR INCENDIO CO2 6KG - FORNECIMENTO E INSTALACAO</t>
  </si>
  <si>
    <t>FORNECIMENTO E INSTALAÇÃO DE PLACA DE SINALIZAÇÃO DE EXTINTOR 20X30CM</t>
  </si>
  <si>
    <t>PINTURA ACRILICA PARA SINALIZAÇÃO HORIZONTAL EM PISO CIMENTADO</t>
  </si>
  <si>
    <t>SINALIZAÇÃO - SAIDA DE EMERGENCIA</t>
  </si>
  <si>
    <t>FORNECIMENTO E INSTALAÇÃO DE PLACA DE SINALIZAÇÃO INDICATIVA, SAÍDA DE EMERGÊNCIA, SAÍDA LATERAL ESQUERDA/DIREITA/SAÍDA EM FRENTE</t>
  </si>
  <si>
    <t>SISTEMA DE ALARME DE EMERGENCIA</t>
  </si>
  <si>
    <t>CABO DE COBRE FLEXÍVEL ISOLADO, 2,5 MM², ANTI-CHAMA 0,6/1,0 KV, PARA CIRCUITOS TERMINAIS - FORNECIMENTO E INSTALAÇÃO. AF_12/2015</t>
  </si>
  <si>
    <t>CAIXA RETANGULAR 4" X 2" MÉDIA (1,30 M DO PISO), PVC, INSTALADA EM PAREDE - FORNECIMENTO E INSTALAÇÃO. AF_12/2015</t>
  </si>
  <si>
    <t>ABRACADEIRA EM ACO PARA AMARRACAO DE ELETRODUTOS, TIPO D, COM 3/4" E CUNHA DE FIXACAO</t>
  </si>
  <si>
    <t>CONDULETE DE ALUMÍNIO, TIPO X, PARA ELETRODUTO DE AÇO GALVANIZADO DN 32 MM (1 1/4''), APARENTE - FORNECIMENTO E INSTALAÇÃO. AF_11/2016_P</t>
  </si>
  <si>
    <t>PINTURA ESMALTE FOSCO, DUAS DEMAOS, SOBRE SUPERFICIE METALICA, INCLUSO UMA DEMAO DE FUNDO ANTICORROSIVO. UTILIZACAO DE REVOLVER ( AR-COMPRIMIDO).</t>
  </si>
  <si>
    <t>CONDULETE DE ALUMÍNIO, TIPO X, PARA ELETRODUTO DE AÇO GALVANIZADO DN 20 MM (3/4''), APARENTE - FORNECIMENTO E INSTALAÇÃO. AF_11/2016_P</t>
  </si>
  <si>
    <t>LUVA PARA ELETRODUTO, PVC, SOLDÁVEL, DN 25 MM (3/4), APARENTE, INSTALADA EM TETO - FORNECIMENTO E INSTALAÇÃO. AF_11/2016_P</t>
  </si>
  <si>
    <t>HIDRANTE DE PAREDE</t>
  </si>
  <si>
    <t>ABRIGO PARA HIDRANTE, 75X45X17CM, COM REGISTRO GLOBO ANGULAR 45º 2.1/2", ADAPTADOR STORZ 2.1/2", MANGUEIRA DE INCÊNDIO 15M, REDUÇÃO 2.1/2X1.1/2" E ESGUICHO EM LATÃO 1.1/2" - FORNECIMENTO E INSTALAÇÃO</t>
  </si>
  <si>
    <t>TUBO DE AÇO GALVANIZADO COM COSTURA, CLASSE MÉDIA,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</si>
  <si>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</si>
  <si>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</si>
  <si>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TÊ, EM FERRO GALVANIZADO, CONEXÃO ROSQUEADA, DN 65 (2 1/2"), INSTALADO EM REDE DE ALIMENTAÇÃO PARA HIDRANTE - FORNECIMENTO E INSTALAÇÃO. AF_12/2015</t>
  </si>
  <si>
    <t>FORNECIMENTO E INSTALAÇÃO DE BOMBA TRIFÁSICA 5CV - 220/380V</t>
  </si>
  <si>
    <t>FORNECIMENTO E INSTALAÇÃO DE QUADRO DE COMANDO PARA BOMBA 7,5CV</t>
  </si>
  <si>
    <t>FORNECIMENTO E INSTALAÇÃO DE ACIONADOR MANUAL LIGA DESLIGA, BOTOEIRA, TIPO QUEBRA VIDRO, PARA ACIONAMENTO DA BOMBA DO HIDRANTE</t>
  </si>
  <si>
    <t>DISJUNTOR TRIPOLAR TIPO DIN, CORRENTE NOMINAL DE 40A - FORNECIMENTO E INSTALAÇÃO. AF_04/2016</t>
  </si>
  <si>
    <t>LUVA P/ELETRODUTO ZINCADO 1" (CASA DE BOMBA)</t>
  </si>
  <si>
    <t>CURVA 90 GRAUS PARA ELETRODUTO, PVC, ROSCÁVEL, DN 32 MM (1"), PARA CIRCUITOS TERMINAIS, INSTALADA EM FORRO - FORNECIMENTO E INSTALAÇÃO. AF_12/2015</t>
  </si>
  <si>
    <t>DUTO ESPIRAL FLEXIVEL SINGELO PEAD D=50MM(2") REVESTIDO COM PVC COM FIO GUIA DE ACO GALVANIZADO, LANCADO DIRETO NO SOLO, INCL CONEXOES</t>
  </si>
  <si>
    <t>74166/1</t>
  </si>
  <si>
    <t>CAIXA DE INSPEÇÃO EM CONCRETO PRÉ-MOLDADO DN 60CM COM TAMPA H= 60CM - FORNECIMENTO E INSTALACAO</t>
  </si>
  <si>
    <t>HIDRANTE DE RECALQUE</t>
  </si>
  <si>
    <t>CAIXA DE INCÊNDIO 45X75X17CM - FORNECIMENTO E INSTALAÇÃO</t>
  </si>
  <si>
    <t>REGISTRO/VALVULA GLOBO ANGULAR 45 GRAUS EM LATAO PARA HIDRANTES DE INCÊNDIO PREDIAL DN 2.1/2, COM VOLANTE, CLASSE DE PRESSAO DE ATE 200 PSI - FORNECIMENTO E INSTALACAO</t>
  </si>
  <si>
    <t>VÁLVULA DE RETENÇÃO HORIZONTAL, DE BRONZE, ROSCÁVEL, 2 1/2" - FORNECIMENTO E INSTALAÇÃO. AF_01/2019</t>
  </si>
  <si>
    <t>ALVENARIA EM TIJOLO CERAMICO MACICO 5X10X20CM 1/2 VEZ (ESPESSURA 10CM), ASSENTADO COM ARGAMASSA TRACO 1:2:8 (CIMENTO, CAL E AREIA)</t>
  </si>
  <si>
    <t>LUMINARIA DE EMERGENCIA</t>
  </si>
  <si>
    <t>LUMINARIA DE EMERGENCIA 30 LEDS, POTENCIA 2 W, BATERIA DE LITIO, AUTONOMIA DE 6 CR</t>
  </si>
  <si>
    <t>LUMINARIA DE EMERGENCIA 960 LUMENS DE 24 LEDS, POTENCIA 4 W, BATERIA DE LITIO, AUTONOMIA DE 3 HRS</t>
  </si>
  <si>
    <t>20.4.1</t>
  </si>
  <si>
    <t>20.4.2</t>
  </si>
  <si>
    <t>20.4.3</t>
  </si>
  <si>
    <t>20.4.4</t>
  </si>
  <si>
    <t>20.4.5</t>
  </si>
  <si>
    <t>20.4.6</t>
  </si>
  <si>
    <t>20.4.7</t>
  </si>
  <si>
    <t>20.4.8</t>
  </si>
  <si>
    <t>20.4.10</t>
  </si>
  <si>
    <t>20.4.11</t>
  </si>
  <si>
    <t>20.4.12</t>
  </si>
  <si>
    <t>20.4.13</t>
  </si>
  <si>
    <t>20.4.14</t>
  </si>
  <si>
    <t>20.4.15</t>
  </si>
  <si>
    <t>20.4.16</t>
  </si>
  <si>
    <t>20.5</t>
  </si>
  <si>
    <t>20.5.1</t>
  </si>
  <si>
    <t>20.5.2</t>
  </si>
  <si>
    <t>20.5.3</t>
  </si>
  <si>
    <t>20.5.4</t>
  </si>
  <si>
    <t>20.5.5</t>
  </si>
  <si>
    <t>20.5.6</t>
  </si>
  <si>
    <t>20.6</t>
  </si>
  <si>
    <t>20.6.1</t>
  </si>
  <si>
    <t>20.6.2</t>
  </si>
  <si>
    <t>BLOCO TERMINAL  BLI - 10</t>
  </si>
  <si>
    <t>CANALETA DE MONTAGEM 1 MODULO BLI-10</t>
  </si>
  <si>
    <t>PARAFUSO FENDA - GALVANIZADO - CABEÇA PANELA - 2,9/10mm - AUTOTARRAXANTE</t>
  </si>
  <si>
    <t>CAIXA SUBTERRANEA PARA TELEFONIA - R1(C=60, L=35, A=50) CM</t>
  </si>
  <si>
    <t xml:space="preserve"> TUBO DE AÇO GALVANIZADO COM COSTURA, CLASSE MÉDIA, CONEXÃO ROSQUEADA, DN 20 (3/4"), INSTALADO EM RAMAIS E SUB-RAMAIS DE GÁS - FORNECIMENTO E INSTALAÇÃO. AF_12/2015</t>
  </si>
  <si>
    <t>QUADRO DE DISTRIBUICAO DE ENERGIA EM CHAPA DE ACO GALVANIZADO, PARA 12 DISJUNTORES TERMOMAGNETICOS MONOPOLARES, COM BARRAMENTO TRIFASICO E NEUTRO - FORNECIMENTO E INSTALACAO</t>
  </si>
  <si>
    <t>QUADRO DE DISTRIBUICAO DE ENERGIA EM CHAPA DE ACO GALVANIZADO, PARA 16 DISJUNTORES TERMOMAGNETICOS MONOPOLARES, COM BARRAMENTO TRIFASICO E NEUTRO - FORNECIMENTO E INSTALACAO</t>
  </si>
  <si>
    <t>QUADRO DE DISTRIBUICAO DE ENERGIA DE SOBREPOR, EM CHAPA PINTADA, PARA 18 DISJUNTORES TERMOMAGNETICOS UNIPOLARES, 150A, COM BARRAMENTO TRIFASICO E NEUTRO, FORNECIMENTO E INSTALACAO</t>
  </si>
  <si>
    <t>QUADRO DE DISTRIBUICAO DE ENERGIA EM CHAPA DE ACO GALVANIZADO, PARA 34 DISJUNTORES TERMOMAGNETICOS MONOPOLARES, COM BARRAMENTO TRIFASICO E NEUTRO - FORNECIMENTO E INSTALACAO</t>
  </si>
  <si>
    <t>QUADRO DE DISTRIBUICAO DE ENERGIA DE EMBUTIR, EM CHAPA PINTADA, PARA 56 DISJUNTORES TERMOMAGNETICOS UNIPOLARES, COM BARRAMENTO DE 100A TRIFASICO E NEUTRO, FORNECIMENTO E INSTALACAO</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</si>
  <si>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</si>
  <si>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</si>
  <si>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</si>
  <si>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ENTERRADA ELÉTRICA RETANGULAR, EM ALVENARIA COM TIJOLOS CERÂMICOS MACIÇOS, FUNDO COM BRITA, DIMENSÕES INTERNAS: 0,3X0,3X0,3 M. AF_05/2018</t>
  </si>
  <si>
    <t>PAINEL MODULAR COMPLETO 1700 X 600 X 400 MM C/ 1 PORTA - FORNECIMENTO E INSTALAÇÃO</t>
  </si>
  <si>
    <t>CABO DE COBRE FLEXÍVEL ISOLADO, 10 MM², ANTI-CHAMA 0,6/1,0 KV, PARA CIRCUITOS TERMINAIS - FORNECIMENTO E INSTALAÇÃO. AF_12/2015</t>
  </si>
  <si>
    <t>CABO DE COBRE FLEXÍVEL ISOLADO, 185 MM², ANTI-CHAMA 0,6/1,0 KV, PARA DISTRIBUIÇÃO - FORNECIMENTO E INSTALAÇÃO. AF_12/2015</t>
  </si>
  <si>
    <t>CABO DE COBRE FLEXÍVEL ISOLADO, 70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</si>
  <si>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</si>
  <si>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</si>
  <si>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</si>
  <si>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</si>
  <si>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95 MM², ANTI-CHAMA 0,6/1,0 KV, PARA DISTRIBUIÇÃO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</si>
  <si>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</si>
  <si>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</si>
  <si>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</si>
  <si>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DISJUNTOR TRIPOLAR TIPO DIN, CORRENTE NOMINAL DE 32A - FORNECIMENTO E INSTALAÇÃO. AF_04/2016</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</si>
  <si>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</si>
  <si>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</si>
  <si>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</si>
  <si>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BIPOLAR TIPO DIN, CORRENTE NOMINAL DE 10A - FORNECIMENTO E INSTALAÇÃO. AF_04/2016</t>
  </si>
  <si>
    <t>DISJUNTOR BIPOLAR TIPO DIN, CORRENTE NOMINAL DE 32A - FORNECIMENTO E INSTALAÇÃO. AF_04/2016</t>
  </si>
  <si>
    <t>DISJUNTOR BIPOLAR TIPO DIN, CORRENTE NOMINAL DE 20A - FORNECIMENTO E INSTALAÇÃO. AF_04/2016</t>
  </si>
  <si>
    <t>DISJUNTOR BIPOLAR TIPO DIN, CORRENTE NOMINAL DE 25A - FORNECIMENTO E INSTALAÇÃO. AF_04/2016</t>
  </si>
  <si>
    <t>ELETRODUTO FLEXÍVEL CORRUGADO,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</si>
  <si>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</si>
  <si>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</si>
  <si>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</si>
  <si>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</si>
  <si>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</si>
  <si>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LUMINÁRIA TIPO PLAFON, DE SOBREPOR, COM 1 LÂMPADA LED - FORNECIMENTO E INSTALAÇÃO. AF_11/2017</t>
  </si>
  <si>
    <t>EMBUTIDO EASYLED 11,2 X 11,2 CM 10W 4.5K - FORNECIMENTO E INSTALAÇÃO</t>
  </si>
  <si>
    <t>INTERRUPTOR SIMPLES (2 MÓDULOS) COM INTERRUPTOR PARALELO (1 MÓDULO), 10A/250V, INCLUINDO SUPORTE E PLACA - FORNECIMENTO E INSTALAÇÃO. AF_12/2015</t>
  </si>
  <si>
    <t>INTERRUPTOR INTERMEDIÁRIO (1 MÓDULO), 10A/250V, INCLUINDO SUPORTE E PLACA - FORNECIMENTO E INSTALAÇÃO. AF_09/2017</t>
  </si>
  <si>
    <t>INTERRUPTOR PARALELO (1 MÓDULO), 10A/250V, INCLUINDO SUPORTE E PLACA - FORNECIMENTO E INSTALAÇÃO. AF_12/2015</t>
  </si>
  <si>
    <t>INTERRUPTOR PARALELO (2 MÓDULOS), 10A/250V, INCLUINDO SUPORTE E PLACA - FORNECIMENTO E INSTALAÇÃO. AF_12/2015</t>
  </si>
  <si>
    <t>INTERRUPTOR SIMPLES (1 MÓDULO) COM INTERRUPTOR PARALELO (2 MÓDULOS), </t>
  </si>
  <si>
    <t>INTERRUPTOR SIMPLES (1 MÓDULO), 10A/250V, INCLUINDO SUPORTE E PLACA - FORNECIMENTO E INSTALAÇÃO. AF_12/2015</t>
  </si>
  <si>
    <t>INTERRUPTOR SIMPLES (2 MÓDULOS), 10A/250V, INCLUINDO SUPORTE E PLACA - FORNECIMENTO E INSTALAÇÃO. AF_12/2015</t>
  </si>
  <si>
    <t>INTERRUPTOR SIMPLES (3 MÓDULOS), 10A/250V, INCLUINDO SUPORTE E PLACA - FORNECIMENTO E INSTALAÇÃO. AF_12/2015</t>
  </si>
  <si>
    <t>TOMADA MÉDIA DE EMBUTIR (2 MÓDULOS), 2P+T 20 A, INCLUINDO SUPORTE E PLACA - FORNECIMENTO E INSTALAÇÃO. AF_12/2015</t>
  </si>
  <si>
    <t>INTERRUPTOR SIMPLES (1 MÓDULO) COM 1 TOMADA DE EMBUTIR 2P+T 10 A, INCLUINDO SUPORTE E PLACA - FORNECIMENTO E INSTALAÇÃO. AF_12/2015</t>
  </si>
  <si>
    <t>INTERRUPTOR SIMPLES (2 MÓDULOS) COM 1 TOMADA DE EMBUTIR 2P+T 10 A, INCLUINDO SUPORTE E PLACA - FORNECIMENTO E INSTALAÇÃO. AF_12/2015</t>
  </si>
  <si>
    <t>TOMADA MÉDIA DE EMBUTIR (2 MÓDULOS), 2P+T 10 A, INCLUINDO SUPORTE E PLACA - FORNECIMENTO E INSTALAÇÃO. AF_12/2015</t>
  </si>
  <si>
    <t>TOMADA BAIXA DE EMBUTIR (1 MÓDULO), 2P+T 10 A, INCLUINDO SUPORTE E PLACA - FORNECIMENTO E INSTALAÇÃO. AF_12/2015</t>
  </si>
  <si>
    <t>TOMADA MÉDIA DE EMBUTIR (1 MÓDULO), 2P+T 10 A, INCLUINDO SUPORTE E PLACA - FORNECIMENTO E INSTALAÇÃO. AF_12/2015</t>
  </si>
  <si>
    <t>TOMADA ALTA DE EMBUTIR (1 MÓDULO), 2P+T 10 A, INCLUINDO SUPORTE E PLACA - FORNECIMENTO E INSTALAÇÃO. AF_12/2015</t>
  </si>
  <si>
    <t>TOMADA BAIXA DE EMBUTIR (1 MÓDULO), 2P+T 20 A, INCLUINDO SUPORTE E PLACA - FORNECIMENTO E INSTALAÇÃO. AF_12/2015</t>
  </si>
  <si>
    <t>REFLETOR LED SUPER SLIM BIVOLT 150W 5.500 K - LUMINÁRIA PÚBLICA - FORNECIMENTO E INSTALAÇÃO</t>
  </si>
  <si>
    <t>CABEAMENTO</t>
  </si>
  <si>
    <t>ELETRODUTOS E CAIXAS</t>
  </si>
  <si>
    <t>POSTES E ATERRAMENTO</t>
  </si>
  <si>
    <t>POSTE DE AÇO CONICO CONTÍNUO CURVO SIMPLES, ENGASTADO, H=9M, INCLUSIVE LUMINÁRIA, SEM LÂMPADA - FORNECIMENTO E INSTALACAO. AF_11/2019</t>
  </si>
  <si>
    <t>HASTE DE ATERRAMENTO 5/8 - FORNECIMENTO E INSTALAÇÃO. AF_12/2017</t>
  </si>
  <si>
    <t>RASGO EM ALVENARIA PARA RAMAIS/ DISTRIBUIÇÃO COM DIAMETROS MENORES OU IGUAIS A 40 MM. AF_05/2015</t>
  </si>
  <si>
    <t>CHUMBAMENTO LINEAR EM ALVENARIA PARA RAMAIS/DISTRIBUIÇÃO COM DIÂMETROS MENORES OU IGUAIS A 40 MM. AF_05/2015</t>
  </si>
  <si>
    <t>AR CONDICIONADO SPLIT INVERTER, HI-WALL (PAREDE), 9000 BTU/H, CICLO FRIO, 60HZ, CLASSIFICACAO A (SELO PROCEL), GAS HFC, CONTROLE S/FIO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</si>
  <si>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</si>
  <si>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</si>
  <si>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PISO TETO, 30000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</si>
  <si>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</si>
  <si>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60000 BTU/H, CICLO FRIO, 60HZ, CLASSIFICACAO ENERGETICA A OU B (SELO PROCEL), GAS HFC, CONTROLE S/FIO</t>
  </si>
  <si>
    <t>TUBO DE CONCRETO (SIMPLES) PARA REDES COLETORAS DE ÁGUAS PLUVIAIS, DIÂMETRO DE 400 MM, JUNTA RÍGIDA, INSTALADO EM LOCAL COM BAIXO NÍVEL DE INTERFERÊNCIAS - FORNECIMENTO E ASSENTAMENTO. AF_12/2015</t>
  </si>
  <si>
    <t>19.1.17</t>
  </si>
  <si>
    <t>19.1.18</t>
  </si>
  <si>
    <t xml:space="preserve"> ESCAVAÇÃO MANUAL DE VALA COM PROFUNDIDADE MENOR OU IGUAL A 1,30 M. AF_03/2016 (Vala para tubos de concreto)</t>
  </si>
  <si>
    <t>COMPACTACAO MECANICA, SEM CONTROLE DO GC (C/COMPACTADOR PLACA 400 KG)  (Aterro interno edificação)</t>
  </si>
  <si>
    <t>MEMÓRIA DE CÁLCULO</t>
  </si>
  <si>
    <t>MOVIMENTO DE TERRA (Empolamento considerado 30%)</t>
  </si>
  <si>
    <t>Compactação mecânica (Aterro interno das edificações)</t>
  </si>
  <si>
    <t>Material para aterro (espessura do aterro 20cm)</t>
  </si>
  <si>
    <r>
      <t xml:space="preserve">ITEM: </t>
    </r>
    <r>
      <rPr>
        <sz val="9"/>
        <color rgb="FF000000"/>
        <rFont val="Gill Sans MT"/>
        <family val="2"/>
      </rPr>
      <t>PS - 060</t>
    </r>
  </si>
  <si>
    <t>CALHA QUADRADA DE CHAPA DE ACO GALVANIZADA NUM 24, CORTE 100 CM</t>
  </si>
  <si>
    <t xml:space="preserve"> CHAPA DE AÇO GALVANIZADO NÚMERO 24, INCLUSO TRANSPORTE VERTICAL.</t>
  </si>
  <si>
    <t xml:space="preserve"> IMPERMEABILIZACAO DE ESTRUTURAS ENTERRADAS, COM TINTA ASFALTICA, DUAS DEMAOS (todas as laterais das vigas completas e área superior das vigas)</t>
  </si>
  <si>
    <t>IMPERMEABILIZACAO DE ESTRUTURAS ENTERRADAS, COM TINTA ASFALTICA, DUAS DEMAOS</t>
  </si>
  <si>
    <t>CHAPA DE AÇO GALVANIZADO NÚMERO 24, INCLUSO TRANSPORTE VERTICAL.</t>
  </si>
  <si>
    <t xml:space="preserve">SELANTE ELASTICO MONOCOMPONENTE A BASE DE POLIURETANO PARA JUNTAS DIVERSAS  </t>
  </si>
  <si>
    <t>SOLDA EM BARRA DE ESTANHO-CHUMBO 50/50</t>
  </si>
  <si>
    <t>TELHADISTA COM ENCARGOS COMPLEMENTARES</t>
  </si>
  <si>
    <t>GUINCHO ELÉTRICO DE COLUNA, CAPACIDADE 400 KG, COM MOTO FREIO, MOTOR TRIFÁSICO DE 1,25 CV - CHI DIURNO. AF_03/2016</t>
  </si>
  <si>
    <t>CHI</t>
  </si>
  <si>
    <t xml:space="preserve">REBITE DE ALUMINIO VAZADO DE REPUXO, 3,2 X 8 MM (1KG = 1025 UNIDADES)  </t>
  </si>
  <si>
    <t>GUINCHO ELÉTRICO DE COLUNA, CAPACIDADE 400 KG, COM MOTO FREIO, MOTOR TRIFÁSICO DE 1,25 CV - CHP DIURNO. AF_03/2016</t>
  </si>
  <si>
    <t xml:space="preserve"> COMPACTACAO MECANICA, SEM CONTROLE DO GC (C/COMPACTADOR PLACA 400 KG)</t>
  </si>
  <si>
    <t>PS - 060</t>
  </si>
  <si>
    <t>1.7</t>
  </si>
  <si>
    <t>13.2.1</t>
  </si>
  <si>
    <t>13.2.3</t>
  </si>
  <si>
    <t>13.2.5</t>
  </si>
  <si>
    <t>13.2.2</t>
  </si>
  <si>
    <t>13.2.4</t>
  </si>
  <si>
    <t>13.2.6</t>
  </si>
  <si>
    <t>13.2.7</t>
  </si>
  <si>
    <t>13.2.8</t>
  </si>
  <si>
    <t>13.2.9</t>
  </si>
  <si>
    <t>13.2.10</t>
  </si>
  <si>
    <t>13.2.11</t>
  </si>
  <si>
    <t>QUADRO DE DISTRIBUIÇÃO DE ENERGIA EM CHAPA DE AÇO GALVANIZADO. PARA 16 DISJUNTORES TERMOMAGNÉTICOS MONOPOLARES, COM BARRAMENTO TRIFÁSICO E NEUTRO - FORNECIMENTO E INSTALAÇÃO</t>
  </si>
  <si>
    <t>QUADRO DE DISTRIBUIÇÃO COM BARRAMENTO TRIFÁSICO, DE EMBUTIR, EM CHAPA DE AÇO GALVANIZADO, PARA 16 DISJUNTORES DIN, 100A</t>
  </si>
  <si>
    <r>
      <t xml:space="preserve">ITEM: </t>
    </r>
    <r>
      <rPr>
        <sz val="9"/>
        <color rgb="FF000000"/>
        <rFont val="Gill Sans MT"/>
        <family val="2"/>
      </rPr>
      <t>PS - 003</t>
    </r>
  </si>
  <si>
    <t>PS - 003</t>
  </si>
  <si>
    <t>QUADRO DE DISTRIBUIÇÃO COM BARRAMENTO TRIFÁSICO, DE EMBUTIR, EM CHAPA DE AÇO GALVANIZADO, PARA 34 DISJUNTORES DIN, 100A</t>
  </si>
  <si>
    <t>QUADRO DE DISTRIBUIÇÃO DE ENERGIA EM CHAPA DE AÇO GALVANIZADO. PARA 34 DISJUNTORES TERMOMAGNÉTICOS MONOPOLARES, COM BARRAMENTO TRIFÁSICO E NEUTRO - FORNECIMENTO E INSTALAÇÃO</t>
  </si>
  <si>
    <r>
      <t xml:space="preserve">ITEM: </t>
    </r>
    <r>
      <rPr>
        <sz val="9"/>
        <color rgb="FF000000"/>
        <rFont val="Gill Sans MT"/>
        <family val="2"/>
      </rPr>
      <t>PS - 027</t>
    </r>
  </si>
  <si>
    <t>PS - 027</t>
  </si>
  <si>
    <t>QUADRO DE DISTRIBUIÇÃO COM BARRAMENTO TRIFÁSICO, DE EMBUTIR, EM CHAPA DE AÇO GALVANIZADO, PARA 56 DISJUNTORES DIN, 100A</t>
  </si>
  <si>
    <t>QUADRO DE DISTRIBUIÇÃO DE ENERGIA EM CHAPA DE AÇO GALVANIZADO. PARA 56 DISJUNTORES TERMOMAGNÉTICOS MONOPOLARES, COM BARRAMENTO TRIFÁSICO E NEUTRO - FORNECIMENTO E INSTALAÇÃO</t>
  </si>
  <si>
    <r>
      <t>UN:</t>
    </r>
    <r>
      <rPr>
        <sz val="9"/>
        <color rgb="FF000000"/>
        <rFont val="Gill Sans MT"/>
      </rPr>
      <t>UNIDADE</t>
    </r>
  </si>
  <si>
    <r>
      <t xml:space="preserve">ITEM: </t>
    </r>
    <r>
      <rPr>
        <sz val="9"/>
        <color rgb="FF000000"/>
        <rFont val="Gill Sans MT"/>
        <family val="2"/>
      </rPr>
      <t>PS - 028</t>
    </r>
  </si>
  <si>
    <t>PS - 028</t>
  </si>
  <si>
    <t>13.3.1</t>
  </si>
  <si>
    <t>13.3.2</t>
  </si>
  <si>
    <t>13.3.3</t>
  </si>
  <si>
    <t>13.3.4</t>
  </si>
  <si>
    <t>13.3.5</t>
  </si>
  <si>
    <t>13.3.6</t>
  </si>
  <si>
    <t>13.3.7</t>
  </si>
  <si>
    <t>13.3.8</t>
  </si>
  <si>
    <t>13.3.9</t>
  </si>
  <si>
    <t>13.3.10</t>
  </si>
  <si>
    <t>13.3.11</t>
  </si>
  <si>
    <t>DISJUNTOR TERMOMAGNÉTICO TRIPOLAR 125A</t>
  </si>
  <si>
    <t>TERMINAL A COMPRESSAO EM COBRE ESTANHADO PARA CABO 35 MM2, 12 FURO E 1 COMPRESSÃO, PARA PARAFUSO DE FIXAÇÃO M6</t>
  </si>
  <si>
    <t>DISJUNTOR TRIPOLAR, CORRENTE NOMINAL DE 125A - FORNECIMENTO E INSTALAÇÃO</t>
  </si>
  <si>
    <r>
      <t xml:space="preserve">ITEM: </t>
    </r>
    <r>
      <rPr>
        <sz val="9"/>
        <color rgb="FF000000"/>
        <rFont val="Gill Sans MT"/>
        <family val="2"/>
      </rPr>
      <t>PS - 037</t>
    </r>
  </si>
  <si>
    <t xml:space="preserve"> PS - 037</t>
  </si>
  <si>
    <t>DISJUNTOR TIPO DIN/IEC, MONOPOLAR DE 6 ATÉ 32A</t>
  </si>
  <si>
    <t>TERMINAL A COMPRESSAO EM COBRE ESTANHADO PARA CABO 2,5 MM2, 12 FURO E 1 COMPRESSÃO, PARA PARAFUSO DE FIXAÇÃO M6</t>
  </si>
  <si>
    <t>DISJUNTOR MONOPOLAR, CORRENTE NOMINAL DE 25A - FORNECIMENTO E INSTALAÇÃO</t>
  </si>
  <si>
    <r>
      <t xml:space="preserve">ITEM: </t>
    </r>
    <r>
      <rPr>
        <sz val="9"/>
        <color rgb="FF000000"/>
        <rFont val="Gill Sans MT"/>
        <family val="2"/>
      </rPr>
      <t>PS - 057</t>
    </r>
  </si>
  <si>
    <t>PS - 057</t>
  </si>
  <si>
    <t>DISJUNTOR UNIPOLAR TERMOMAGNÉTICO 25A - NORMA DIN (Curva C)</t>
  </si>
  <si>
    <t>DISJUNTOR  TRIPOLAR TERMOMAGNÉTICO 125A - NORMA DIN (Curva C)</t>
  </si>
  <si>
    <t>DISJUNTOR TRIPOLAR 100A</t>
  </si>
  <si>
    <t>TERMINAL A COMPRESSAO EM COBRE ESTANHADO PARA CABO 25 MM2, 12 FURO E 1 COMPRESSÃO, PARA PARAFUSO DE FIXAÇÃO M8</t>
  </si>
  <si>
    <t>DISJUNTOR TRIPOLAR, CORRENTE NOMINAL DE 100A - FORNECIMENTO E INSTALAÇÃO</t>
  </si>
  <si>
    <r>
      <t xml:space="preserve">UN: </t>
    </r>
    <r>
      <rPr>
        <sz val="9"/>
        <rFont val="Gill Sans MT"/>
        <family val="2"/>
      </rPr>
      <t>UNIDADE</t>
    </r>
  </si>
  <si>
    <r>
      <t xml:space="preserve">ITEM: </t>
    </r>
    <r>
      <rPr>
        <sz val="9"/>
        <rFont val="Gill Sans MT"/>
        <family val="2"/>
      </rPr>
      <t>PS - 061</t>
    </r>
  </si>
  <si>
    <t>PS - 061</t>
  </si>
  <si>
    <t>DISJUNTOR  TRIPOLAR TERMOMAGNÉTICO 100A (220 V/127 V) - DIN (Curva C)</t>
  </si>
  <si>
    <t>DISJUNTOR TRIPOLAR 200A</t>
  </si>
  <si>
    <t>TERMINAL A COMPRESSAO EM COBRE ESTANHADO PARA CABO 70 MM2, 12 FURO E 1 COMPRESSÃO, PARA PARAFUSO DE FIXAÇÃO M10</t>
  </si>
  <si>
    <t>DISJUNTOR TRIPOLAR, CORRENTE NOMINAL DE 200A - FORNECIMENTO E INSTALAÇÃO</t>
  </si>
  <si>
    <r>
      <t xml:space="preserve">ITEM: </t>
    </r>
    <r>
      <rPr>
        <sz val="9"/>
        <rFont val="Gill Sans MT"/>
        <family val="2"/>
      </rPr>
      <t>PS - 062</t>
    </r>
  </si>
  <si>
    <t>PS - 062</t>
  </si>
  <si>
    <t>DISJUNTOR  TRIPOLAR TERMOMAGNÉTICO 200A (220 V/127 V) - DIN (Curva C)</t>
  </si>
  <si>
    <t>DISJUNTOR TERMOMAGNÉTICO TRIPOLAR 400 A / 600 V, TIPO JXD / ICC - 40 KA</t>
  </si>
  <si>
    <t>TERMINAL A COMPRESSAO EM COBRE ESTANHADO PARA CABO 95 MM2, 12 FURO E 1 COMPRESSÃO, PARA PARAFUSO DE FIXAÇÃO M10</t>
  </si>
  <si>
    <t>DISJUNTOR TRIPOLAR, CORRENTE NOMINAL DE 400A - FORNECIMENTO E INSTALAÇÃO</t>
  </si>
  <si>
    <r>
      <t xml:space="preserve">ITEM: </t>
    </r>
    <r>
      <rPr>
        <sz val="9"/>
        <color rgb="FF000000"/>
        <rFont val="Gill Sans MT"/>
        <family val="2"/>
      </rPr>
      <t>PS - 063</t>
    </r>
  </si>
  <si>
    <t>PS - 063</t>
  </si>
  <si>
    <t>DISJUNTOR  TRIPOLAR TERMOMAGNÉTICO 400A (220 V/127 V) - DIN (Curva C)</t>
  </si>
  <si>
    <t>DISJUNTOR TIPO DIN/IEC, TRIPOLAR DE 10 ATÉ 50A</t>
  </si>
  <si>
    <t>TERMINAL A COMPRESSAO EM COBRE ESTANHADO PARA CABO 10 MM2, 12 FURO E 1 COMPRESSÃO, PARA PARAFUSO DE FIXAÇÃO M6</t>
  </si>
  <si>
    <t>DISJUNTOR TRIPOLAR, CORRENTE NOMINAL DE 50A - FORNECIMENTO E INSTALAÇÃO</t>
  </si>
  <si>
    <r>
      <t xml:space="preserve">ITEM: </t>
    </r>
    <r>
      <rPr>
        <sz val="9"/>
        <color rgb="FF000000"/>
        <rFont val="Gill Sans MT"/>
        <family val="2"/>
      </rPr>
      <t>PS - 064</t>
    </r>
  </si>
  <si>
    <t>PS - 064</t>
  </si>
  <si>
    <t>DISJUNTOR  TRIPOLAR TERMOMAGNÉTICO  50A (220 V/127 V) - DIN (Curva C)</t>
  </si>
  <si>
    <t>DISJUNTOR TIPO DIN, TRIPOLAR DE 70A</t>
  </si>
  <si>
    <t>DISJUNTOR TRIPOLAR, CORRENTE NOMINAL DE 70A - FORNECIMENTO E INSTALAÇÃO</t>
  </si>
  <si>
    <r>
      <t xml:space="preserve">ITEM: </t>
    </r>
    <r>
      <rPr>
        <sz val="9"/>
        <color rgb="FF000000"/>
        <rFont val="Gill Sans MT"/>
        <family val="2"/>
      </rPr>
      <t>PS - 065</t>
    </r>
  </si>
  <si>
    <t>PS - 065</t>
  </si>
  <si>
    <t>DISJUNTOR  TRIPOLAR TERMOMAGNÉTICO  70A - norma DIN (Curva C)</t>
  </si>
  <si>
    <t>13.4.1</t>
  </si>
  <si>
    <t>13.4.2</t>
  </si>
  <si>
    <t>13.4.3</t>
  </si>
  <si>
    <t>13.4.4</t>
  </si>
  <si>
    <t>13.4.5</t>
  </si>
  <si>
    <t>13.4.6</t>
  </si>
  <si>
    <t>13.4.7</t>
  </si>
  <si>
    <t>13.4.8</t>
  </si>
  <si>
    <t>13.4.9</t>
  </si>
  <si>
    <t>13.4.10</t>
  </si>
  <si>
    <t>13.4.11</t>
  </si>
  <si>
    <t>13.4.12</t>
  </si>
  <si>
    <t>13.4.13</t>
  </si>
  <si>
    <t>13.4.14</t>
  </si>
  <si>
    <t>13.4.15</t>
  </si>
  <si>
    <t>13.4.16</t>
  </si>
  <si>
    <t>13.4.17</t>
  </si>
  <si>
    <t>13.4.18</t>
  </si>
  <si>
    <t>13.4.19</t>
  </si>
  <si>
    <t>EMBUTIDO EASYLED 11,2 X 11,2 CM 10W 4.5K - LUMINÁRIA E LÂMPADA</t>
  </si>
  <si>
    <r>
      <t xml:space="preserve">ITEM: </t>
    </r>
    <r>
      <rPr>
        <sz val="9"/>
        <color rgb="FF000000"/>
        <rFont val="Gill Sans MT"/>
        <family val="2"/>
      </rPr>
      <t>PS - 066</t>
    </r>
  </si>
  <si>
    <t>PS - 066</t>
  </si>
  <si>
    <t>13.5.1</t>
  </si>
  <si>
    <t>13.5.2</t>
  </si>
  <si>
    <t>13.5.3</t>
  </si>
  <si>
    <t>13.5.4</t>
  </si>
  <si>
    <t>13.5.5</t>
  </si>
  <si>
    <t>13.5.6</t>
  </si>
  <si>
    <t xml:space="preserve"> PS - 044</t>
  </si>
  <si>
    <t>13.6.1</t>
  </si>
  <si>
    <t>13.6.2</t>
  </si>
  <si>
    <t>13.6.3</t>
  </si>
  <si>
    <t>13.7.1</t>
  </si>
  <si>
    <t>13.7.2</t>
  </si>
  <si>
    <t>13.7.3</t>
  </si>
  <si>
    <t>13.7.4</t>
  </si>
  <si>
    <t>13.7.5</t>
  </si>
  <si>
    <t>13.7.6</t>
  </si>
  <si>
    <t>13.7.7</t>
  </si>
  <si>
    <t>13.7.8</t>
  </si>
  <si>
    <t>13.7.9</t>
  </si>
  <si>
    <t>13.7.10</t>
  </si>
  <si>
    <t>13.7.11</t>
  </si>
  <si>
    <t>13.7.12</t>
  </si>
  <si>
    <t>13.7.13</t>
  </si>
  <si>
    <t>13.7.14</t>
  </si>
  <si>
    <t>13.7.15</t>
  </si>
  <si>
    <t>13.7.16</t>
  </si>
  <si>
    <t>LUMINÁRIA EXTERNA</t>
  </si>
  <si>
    <t>13.8</t>
  </si>
  <si>
    <t>13.8.1</t>
  </si>
  <si>
    <t>REFLETOR LED SUPER SLIM BIVOLT 150W</t>
  </si>
  <si>
    <r>
      <t xml:space="preserve">ITEM: </t>
    </r>
    <r>
      <rPr>
        <sz val="9"/>
        <color rgb="FF000000"/>
        <rFont val="Gill Sans MT"/>
        <family val="2"/>
      </rPr>
      <t>PS - 067</t>
    </r>
  </si>
  <si>
    <t>PS - 067</t>
  </si>
  <si>
    <t>13.9</t>
  </si>
  <si>
    <t>13.9.1</t>
  </si>
  <si>
    <t>13.10</t>
  </si>
  <si>
    <t>13.10.1</t>
  </si>
  <si>
    <t>13.10.2</t>
  </si>
  <si>
    <t>13.10.3</t>
  </si>
  <si>
    <t>13.11</t>
  </si>
  <si>
    <t>13.11.1</t>
  </si>
  <si>
    <t>13.11.2</t>
  </si>
  <si>
    <t>13.11.3</t>
  </si>
  <si>
    <t>13.11.4</t>
  </si>
  <si>
    <t>17.8</t>
  </si>
  <si>
    <t>17.9</t>
  </si>
  <si>
    <t>17.10</t>
  </si>
  <si>
    <t>17.11</t>
  </si>
  <si>
    <t>17.12</t>
  </si>
  <si>
    <t>17.13</t>
  </si>
  <si>
    <t>17.14</t>
  </si>
  <si>
    <t>17.15</t>
  </si>
  <si>
    <t>17.16</t>
  </si>
  <si>
    <t>17.17</t>
  </si>
  <si>
    <t>17.18</t>
  </si>
  <si>
    <t>17.19</t>
  </si>
  <si>
    <t>17.20</t>
  </si>
  <si>
    <t>17.21</t>
  </si>
  <si>
    <t>17.22</t>
  </si>
  <si>
    <t>COTAÇÃO 100</t>
  </si>
  <si>
    <t>COTAÇÃO 99</t>
  </si>
  <si>
    <t>COTAÇÃO 98</t>
  </si>
  <si>
    <t>COTAÇÃO 97</t>
  </si>
  <si>
    <t>COTAÇÃO 96</t>
  </si>
  <si>
    <t xml:space="preserve">AR CONDICIONADO SPLIT GREE ECO GRADEN 30.000BTU/h </t>
  </si>
  <si>
    <t>MAGAZINE LUIZA</t>
  </si>
  <si>
    <t xml:space="preserve">CASAS BAHIA </t>
  </si>
  <si>
    <t>COTAÇÃO 101</t>
  </si>
  <si>
    <t xml:space="preserve">AR CONDICIONADO SPLIT GREE ECO GRADEN 60.000BTU/h </t>
  </si>
  <si>
    <t>AMERICANAS</t>
  </si>
  <si>
    <t>SUBMARINO</t>
  </si>
  <si>
    <t>COTAÇÃO 102</t>
  </si>
  <si>
    <t xml:space="preserve">AR CONDICIONADO SPLIT GREE ECO GRADEN 36.000BTU/h </t>
  </si>
  <si>
    <t>COTAÇÃO 103</t>
  </si>
  <si>
    <t>Dispositivo de proteção contra surto 175V - 45KA</t>
  </si>
  <si>
    <t>Dispositivo de proteção contra surto 175V - 20KA</t>
  </si>
  <si>
    <t>DISPOSITIVO DPS CLASSE II, 1 POLO, TENSÃO MAXIMA DE 175 V, CORRENTE MAXIMA DE 20 KA</t>
  </si>
  <si>
    <t>DISPOSITIVO DPS CLASSE II, 1 POLO, TENSÃO MAXIMA DE 175 V, CORRENTE MAXIMA DE 20 KA - FORNECIMENTO E INSTALAÇÃO</t>
  </si>
  <si>
    <t>UN: CJ</t>
  </si>
  <si>
    <t>DISPOSITIVO DPS CLASSE II, 1 POLO, TENSÃO MAXIMA DE 175 V, CORRENTE MAXIMA DE 45 KA</t>
  </si>
  <si>
    <t>DISPOSITIVO DPS CLASSE II, 1 POLO, TENSÃO MAXIMA DE 175 V, CORRENTE MAXIMA DE 45 KA - FORNECIMENTO E INSTALAÇÃO</t>
  </si>
  <si>
    <r>
      <t xml:space="preserve">ITEM: </t>
    </r>
    <r>
      <rPr>
        <sz val="9"/>
        <color rgb="FF000000"/>
        <rFont val="Gill Sans MT"/>
        <family val="2"/>
      </rPr>
      <t>PS - 068</t>
    </r>
  </si>
  <si>
    <r>
      <t xml:space="preserve">ITEM: </t>
    </r>
    <r>
      <rPr>
        <sz val="9"/>
        <color rgb="FF000000"/>
        <rFont val="Gill Sans MT"/>
        <family val="2"/>
      </rPr>
      <t>PS - 069</t>
    </r>
  </si>
  <si>
    <t xml:space="preserve"> PS - 068</t>
  </si>
  <si>
    <t xml:space="preserve"> PS - 069</t>
  </si>
  <si>
    <t xml:space="preserve">COTAÇÃO </t>
  </si>
  <si>
    <t>TRILHO DIN LISO BARRA 1 METRO</t>
  </si>
  <si>
    <t>ISOLADOR EPOXI 30X40</t>
  </si>
  <si>
    <t>BARRAMENTO DE COBRE 1" x 3/8" - cm</t>
  </si>
  <si>
    <t>CM</t>
  </si>
  <si>
    <t>PLACA DE ACRILICO 1 M X 1 M</t>
  </si>
  <si>
    <t xml:space="preserve">PARAFUSO COM PORCA E ARRUELA - 1/4" X 3.5 </t>
  </si>
  <si>
    <t>PAINEL MODULAR 1700x600x400 mm - 1 PORTA</t>
  </si>
  <si>
    <r>
      <t xml:space="preserve">ITEM: </t>
    </r>
    <r>
      <rPr>
        <sz val="9"/>
        <color rgb="FF000000"/>
        <rFont val="Gill Sans MT"/>
        <family val="2"/>
      </rPr>
      <t>PS - 070</t>
    </r>
  </si>
  <si>
    <t>PS - 070</t>
  </si>
  <si>
    <t>COTAÇÃO 104</t>
  </si>
  <si>
    <t>EXECUÇÃO DE PASSEIO (CALÇADA) OU PISO DE CONCRETO COM CONCRETO MOLDADO IN LOCO, USINADO, ACABAMENTO CONVENCIONAL, NÃO ARMADO. AF_07/2016</t>
  </si>
  <si>
    <t>REVESTIMENTO CERÂMICO PARA PAREDES EXTERNAS EM PASTILHAS DE PORCELANA 5 X 5 CM (PLACAS DE 30 X 30 CM), ALINHADAS A PRUMO, APLICADO EM PANOS SEM VÃOS. AF_06/2014</t>
  </si>
  <si>
    <t>7.1.6</t>
  </si>
  <si>
    <t>20.7</t>
  </si>
  <si>
    <t>20.7.1</t>
  </si>
  <si>
    <t>20.7.2</t>
  </si>
  <si>
    <t>19.1.1</t>
  </si>
  <si>
    <t>(66)3544-8113</t>
  </si>
  <si>
    <t>(66)3907-8200</t>
  </si>
  <si>
    <t>33.014.556/0001-96</t>
  </si>
  <si>
    <t>00.776.574/0006-60</t>
  </si>
  <si>
    <t>47.960.950/0001-21</t>
  </si>
  <si>
    <t>59.291.534/0001-67</t>
  </si>
  <si>
    <t>4.3.6</t>
  </si>
  <si>
    <t>ARMACAO EM TELA DE ACO SOLDADA NERVURADA Q-92, ACO CA-60, 4,2MM, MALHA 15X15CM</t>
  </si>
  <si>
    <r>
      <t xml:space="preserve">ITEM: </t>
    </r>
    <r>
      <rPr>
        <sz val="9"/>
        <color rgb="FF000000"/>
        <rFont val="Gill Sans MT"/>
        <family val="2"/>
      </rPr>
      <t>PS - 072</t>
    </r>
  </si>
  <si>
    <r>
      <t xml:space="preserve">UN: </t>
    </r>
    <r>
      <rPr>
        <sz val="9"/>
        <color rgb="FF000000"/>
        <rFont val="Gill Sans MT"/>
      </rPr>
      <t>M2</t>
    </r>
  </si>
  <si>
    <t>ARMADOR COM ENCARGOS COMPLEMENTARES</t>
  </si>
  <si>
    <t>TELA DE ACO SOLDADA NERVURADA CA-60, Q-92, (1,48 KG/M2), DIAMETRO DO FIO = 4,2 MM, LARGURA = 2,45 X 60 M DE COMPRIMENTO, ESPACAMENTO DA MALHA = 15 X 15 CM</t>
  </si>
  <si>
    <t>PS - 072</t>
  </si>
  <si>
    <t>ESTACAS BROCAS</t>
  </si>
  <si>
    <t>FORRO EM PLACAS DE GESSO, PARA AMBIENTES COMERCIAIS. AF_05/2017_P (Banheiro, sala de espera, sla de acondicionamento e abrigo da ambulancia)</t>
  </si>
  <si>
    <t xml:space="preserve">APLICAÇÃO MANUAL DE PINTURA COM TINTA LÁTEX ACRÍLICA EM TETO, DUAS DEMÃOS. AF_06/2014 </t>
  </si>
  <si>
    <t>Luciano Clebert Scaburi - CREA  RN170072976-4</t>
  </si>
  <si>
    <t>ADMINISTRAÇÃO LOCAL</t>
  </si>
  <si>
    <t>ENCARREGADO GERAL DE OBRAS COM ENCARGOS COMPLEMENTARES</t>
  </si>
  <si>
    <t>ENGENHEIRO CIVIL DE OBRA JUNIOR COM ENCARGOS COMPLEMENTARES</t>
  </si>
  <si>
    <t>1.2.1</t>
  </si>
  <si>
    <t>1.2.2</t>
  </si>
  <si>
    <t>1.2.3</t>
  </si>
  <si>
    <t xml:space="preserve"> VIGIA NOTURNO COM ENCARGOS COMPLEMENTARES</t>
  </si>
  <si>
    <t>10775</t>
  </si>
  <si>
    <t>73850/1</t>
  </si>
  <si>
    <t>74131/4</t>
  </si>
  <si>
    <t>TINTA ESMALTE SINTETICO PREMIUM FOSCO</t>
  </si>
  <si>
    <t>REMOVEDOR DE TINTA OLEO/ESMALTE VERNIZ</t>
  </si>
  <si>
    <t>LIXA EM FOLHA PARA FERRO, NUMERO 150</t>
  </si>
  <si>
    <r>
      <t xml:space="preserve">ITEM: </t>
    </r>
    <r>
      <rPr>
        <sz val="9"/>
        <color rgb="FF000000"/>
        <rFont val="Gill Sans MT"/>
        <family val="2"/>
      </rPr>
      <t>PS - 073</t>
    </r>
  </si>
  <si>
    <t>PS - 073</t>
  </si>
  <si>
    <t>INSTALAÇÃO DE GÁS</t>
  </si>
  <si>
    <r>
      <t xml:space="preserve">ITEM: </t>
    </r>
    <r>
      <rPr>
        <sz val="9"/>
        <color rgb="FF000000"/>
        <rFont val="Gill Sans MT"/>
        <family val="2"/>
      </rPr>
      <t>PS - 074</t>
    </r>
  </si>
  <si>
    <r>
      <t xml:space="preserve">UN: </t>
    </r>
    <r>
      <rPr>
        <sz val="9"/>
        <color rgb="FF000000"/>
        <rFont val="Gill Sans MT"/>
        <family val="2"/>
      </rPr>
      <t>UM</t>
    </r>
  </si>
  <si>
    <t xml:space="preserve"> REGISTRO OU VALVULA GLOBO ANGULAR EM LATAO, PARA HIDRANTES EM INSTALACAO PREDIAL DE INCENDIO, 45 GRAUS, DIAMETRO DE 2 1/2", COM VOLANTE, CLASSE DE PRESSAO DE ATE 200 OS</t>
  </si>
  <si>
    <t xml:space="preserve">FITA VEDA ROSCA EM ROLOS DE 18 MM X 10 M (L X C) </t>
  </si>
  <si>
    <t>PS - 074</t>
  </si>
  <si>
    <r>
      <t xml:space="preserve">ITEM: </t>
    </r>
    <r>
      <rPr>
        <sz val="9"/>
        <color rgb="FF000000"/>
        <rFont val="Gill Sans MT"/>
        <family val="2"/>
      </rPr>
      <t>PS - 075</t>
    </r>
  </si>
  <si>
    <t>ELETRODUTO/DUTO PEAD FLEXIVEL PAREDE SIMPLES, CORRUGACAO HELICOIDAL, COR PRETA, SEM ROSCA, DE 2", PARA CABEAMENTO SUBTERRANEO (NBR 15715)</t>
  </si>
  <si>
    <t>PS - 075</t>
  </si>
  <si>
    <r>
      <t xml:space="preserve">UN: </t>
    </r>
    <r>
      <rPr>
        <sz val="9"/>
        <color rgb="FF000000"/>
        <rFont val="Gill Sans MT"/>
        <family val="2"/>
      </rPr>
      <t>UNI</t>
    </r>
  </si>
  <si>
    <t>ABRACADEIRA EM ACO PARA AMARRACAO DE ELETRODUTOS, TIPO D, COM 1" E CUNHA DE FIXACAO</t>
  </si>
  <si>
    <r>
      <t xml:space="preserve">ITEM: </t>
    </r>
    <r>
      <rPr>
        <sz val="9"/>
        <color rgb="FF000000"/>
        <rFont val="Gill Sans MT"/>
        <family val="2"/>
      </rPr>
      <t>PS - 076</t>
    </r>
  </si>
  <si>
    <t>PS - 076</t>
  </si>
  <si>
    <r>
      <t xml:space="preserve">ITEM: </t>
    </r>
    <r>
      <rPr>
        <sz val="9"/>
        <color rgb="FF000000"/>
        <rFont val="Gill Sans MT"/>
        <family val="2"/>
      </rPr>
      <t>PS - 077</t>
    </r>
  </si>
  <si>
    <t>PS - 077</t>
  </si>
  <si>
    <t>ABRACADEIRA EM ACO PARA AMARRACAO DE ELETRODUTOS, TIPO D, COM 3/4" E CUNHA DE FIXACAO  FORNECIMENTO E INSTALAÇÃO</t>
  </si>
  <si>
    <t>ABRACADEIRA EM ACO PARA AMARRACAO DE ELETRODUTOS, TIPO D, COM 1" E CUNHA DE FIXACAO FORNECIMENTO E INSTALAÇÃO</t>
  </si>
  <si>
    <t xml:space="preserve">AUXILIAR DE ENCANADOR OU BOMBEIRO HIDRÁULICO COM ENCARGOS COMPLEMENTARES </t>
  </si>
  <si>
    <t xml:space="preserve">ENCANADOR OU BOMBEIRO HIDRÁULICO COM ENCARGOS COMPLEMENTARES </t>
  </si>
  <si>
    <t>ADESIVO PLASTICO PARA PVC, FRASCO COM 850 GR</t>
  </si>
  <si>
    <t>SOLUCAO LIMPADORA PARA PVC, FRASCO COM 1000 CM3</t>
  </si>
  <si>
    <r>
      <t xml:space="preserve">ITEM: </t>
    </r>
    <r>
      <rPr>
        <sz val="9"/>
        <color rgb="FF000000"/>
        <rFont val="Gill Sans MT"/>
        <family val="2"/>
      </rPr>
      <t>PS - 078</t>
    </r>
  </si>
  <si>
    <t>BUCHA DE REDUCAO DE PVC, SOLDAVEL, CURTA, COM 85 X 75 MM, PARA AGUA FRIA PREDIAL  FORNECIMENTO E INSTALAÇÃO</t>
  </si>
  <si>
    <t>PS - 078</t>
  </si>
  <si>
    <r>
      <t xml:space="preserve">ITEM: </t>
    </r>
    <r>
      <rPr>
        <sz val="9"/>
        <color rgb="FF000000"/>
        <rFont val="Gill Sans MT"/>
        <family val="2"/>
      </rPr>
      <t>PS - 079</t>
    </r>
  </si>
  <si>
    <t>BUCHA DE REDUCAO DE PVC, SOLDAVEL, LONGA, COM 75 X 50 MM, PARA AGUA FRIA PREDIAL FORNECIMENTO E INSTALAÇÃO</t>
  </si>
  <si>
    <t xml:space="preserve"> BUCHA DE REDUCAO DE PVC, SOLDAVEL, LONGA, COM 75 X 50 MM, PARA AGUA FRIA PREDIAL</t>
  </si>
  <si>
    <t xml:space="preserve"> PS - 079</t>
  </si>
  <si>
    <r>
      <t xml:space="preserve">ITEM: </t>
    </r>
    <r>
      <rPr>
        <sz val="9"/>
        <color rgb="FF000000"/>
        <rFont val="Gill Sans MT"/>
        <family val="2"/>
      </rPr>
      <t>PS - 099</t>
    </r>
  </si>
  <si>
    <t xml:space="preserve"> PS - 099</t>
  </si>
  <si>
    <t>JOELHO 45 GRAUS, PVC, SOLDÁVEL, DN 85MM, INSTALADO EM PRUMADA DE ÁGUA - FORNECIMENTO E INSTALAÇÃO. AF_12/2014</t>
  </si>
  <si>
    <t xml:space="preserve">FITA VEDA ROSCA EM ROLOS DE 18 MM X 50 M (L X C) </t>
  </si>
  <si>
    <t>PS - 099</t>
  </si>
  <si>
    <t>HIDRÔMETRO DN 1", 10 M³/H  FORNECIMENTO E INSTALAÇÃO. AF_11/2016</t>
  </si>
  <si>
    <t>QUADRO DE DISTRIBUICAO PARA TELEFONE N.2, 20X20X12CM EM CHAPA METALICA, DE EMBUTIR, SEM ACESSORIOS, PADRAO TELEBRAS, FORNECIMENTO E INSTALACAO</t>
  </si>
  <si>
    <t>ARGAMASSA TRAÇO 1:1:6 (EM VOLUME DE CIMENTO, CAL E AREIA MÉDIA ÚMIDA) PARA EMBOÇO/MASSA ÚNICA/ASSENTAMENTO DE ALVENARIA DE VEDAÇÃO, PREPARO MANUAL. AF_08/2019</t>
  </si>
  <si>
    <t>CAIXA DE PASSAGEM/ LUZ / TELEFONIA, DE EMBUTIR, EM CHAPA DE ACO GALVANIZADO, DIMENSOES 20X20X *12*CM (PADRAO CONCESSIONARIA LOCAL)</t>
  </si>
  <si>
    <r>
      <t xml:space="preserve">ITEM: </t>
    </r>
    <r>
      <rPr>
        <sz val="9"/>
        <color rgb="FF000000"/>
        <rFont val="Gill Sans MT"/>
        <family val="2"/>
      </rPr>
      <t>PS - 100</t>
    </r>
  </si>
  <si>
    <t xml:space="preserve"> PS - 100</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</si>
  <si>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</si>
  <si>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</si>
  <si>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RÍGIDO ROSCÁVEL, PVC, DN 32 MM (1"), PARA CIRCUITOS TERMINAIS, INSTALADO EM FORRO - FORNECIMENTO E INSTALAÇÃO. AF_12/2015</t>
  </si>
  <si>
    <t>ELETRODUTO RÍGIDO ROSCÁVEL, PVC, DN 50 MM (1 1/2") - FORNECIMENTO E INSTALAÇÃO. AF_12/2015</t>
  </si>
  <si>
    <t xml:space="preserve">ELETRODUTO RÍGIDO ROSCÁVEL, PVC, DN 40 MM (1 1/4"), PARA CIRCUITOS TERMINAIS, INSTALADO EM PAREDE - FORNECIMENTO E INSTALAÇÃO. AF_12/2015 </t>
  </si>
  <si>
    <t>ELETRODUTO RÍGIDO ROSCÁVEL, PVC, DN 75 MM (2 1/2") - FORNECIMENTO E INSTALAÇÃO. AF_12/2015</t>
  </si>
  <si>
    <t>ELETRODUTO RÍGIDO ROSCÁVEL, PVC, DN 25 MM (3/4"), PARA CIRCUITOS TERMINAIS, INSTALADO EM FORRO - FORNECIMENTO E INSTALAÇÃO. AF_12/2015</t>
  </si>
  <si>
    <r>
      <t xml:space="preserve">ITEM: </t>
    </r>
    <r>
      <rPr>
        <sz val="9"/>
        <color rgb="FF000000"/>
        <rFont val="Gill Sans MT"/>
        <family val="2"/>
      </rPr>
      <t>PS - 101</t>
    </r>
  </si>
  <si>
    <t xml:space="preserve">ELETRODUTO DE PVC RIGIDO ROSCAVEL DE 4 ", SEM LUVA </t>
  </si>
  <si>
    <t>ELETRODUTO RÍGIDO ROSCÁVEL, PVC, DN 100 MM (4") - FORNECIMENTO E INSTALAÇÃO. AF_12/2015</t>
  </si>
  <si>
    <t>PS - 101</t>
  </si>
  <si>
    <t>CABO ELETRÔNICO CATEGORIA 5E, INSTALADO EM EDIFICAÇÃO INSTITUCIONAL - FORNECIMENTO E INSTALAÇÃO. AF_03/2018</t>
  </si>
  <si>
    <t>CABO ELETRÔNICO CATEGORIA 6, INSTALADO EM EDIFICAÇÃO INSTITUCIONAL - FORNECIMENTO E INSTALAÇÃO. AF_03/2018</t>
  </si>
  <si>
    <r>
      <t xml:space="preserve">ITEM: </t>
    </r>
    <r>
      <rPr>
        <sz val="9"/>
        <color rgb="FF000000"/>
        <rFont val="Gill Sans MT"/>
        <family val="2"/>
      </rPr>
      <t>PS - 102</t>
    </r>
  </si>
  <si>
    <t>CABO TELEFONICO CTP-APL-50, 10 PARES (USO EXTERNO) - FORNECIMENTO E INSTALACAO</t>
  </si>
  <si>
    <t xml:space="preserve">CABO TELEFONICO CTP - APL - 50, 10 PARES, USO EXTERNO </t>
  </si>
  <si>
    <t>PS - 102</t>
  </si>
  <si>
    <t>20.3.15</t>
  </si>
  <si>
    <t>20.4.9</t>
  </si>
  <si>
    <r>
      <t xml:space="preserve">ITEM: </t>
    </r>
    <r>
      <rPr>
        <sz val="9"/>
        <color rgb="FF000000"/>
        <rFont val="Gill Sans MT"/>
        <family val="2"/>
      </rPr>
      <t>PS - 103</t>
    </r>
  </si>
  <si>
    <r>
      <t xml:space="preserve">UN: </t>
    </r>
    <r>
      <rPr>
        <sz val="9"/>
        <color rgb="FF000000"/>
        <rFont val="Gill Sans MT"/>
      </rPr>
      <t>UN</t>
    </r>
  </si>
  <si>
    <t xml:space="preserve">ADESIVO PLASTICO PARA PVC, FRASCO COM 175 GR </t>
  </si>
  <si>
    <t xml:space="preserve">ADAPTADOR PVC SOLDAVEL CURTO COM BOLSA E ROSCA, 85 MM X 3", PARA AGUA FRIA </t>
  </si>
  <si>
    <t>ADAPTADOR CURTO COM BOLSA E ROSCA PARA REGISTRO, PVC, SOLDÁVEL, DN 85 MM X 3 , INSTALADO EM RESERVAÇÃO DE ÁGUA DE EDIFICAÇÃO QUE POSSUA RESERVATÓRIO DE FIBRA/FIBROCIMENTO FORNECIMENTO E INSTALAÇÃO. AF_06/2016</t>
  </si>
  <si>
    <t>PS - 103</t>
  </si>
  <si>
    <r>
      <t xml:space="preserve">UN: </t>
    </r>
    <r>
      <rPr>
        <sz val="9"/>
        <color rgb="FF000000"/>
        <rFont val="Gill Sans MT"/>
      </rPr>
      <t>UNI</t>
    </r>
  </si>
  <si>
    <t>PAPELEIRA PLASTICA TIPO DISPENSER PARA PAPEL HIGIENICO ROLAO</t>
  </si>
  <si>
    <r>
      <t xml:space="preserve">ITEM: </t>
    </r>
    <r>
      <rPr>
        <sz val="9"/>
        <color rgb="FF000000"/>
        <rFont val="Gill Sans MT"/>
        <family val="2"/>
      </rPr>
      <t>PS - 104</t>
    </r>
  </si>
  <si>
    <t>PS - 104</t>
  </si>
  <si>
    <t>88309</t>
  </si>
  <si>
    <r>
      <t xml:space="preserve">ITEM: </t>
    </r>
    <r>
      <rPr>
        <sz val="9"/>
        <color rgb="FF000000"/>
        <rFont val="Gill Sans MT"/>
        <family val="2"/>
      </rPr>
      <t>PS - 105</t>
    </r>
  </si>
  <si>
    <t>PS - 105</t>
  </si>
  <si>
    <t xml:space="preserve">ASSENTO PARA VASO SANITÁRIO CONVENCIONAL </t>
  </si>
  <si>
    <t>ASSENTO SANITARIO DE PLASTICO, TIPO CONVENCIONAL</t>
  </si>
  <si>
    <r>
      <t xml:space="preserve">ITEM: </t>
    </r>
    <r>
      <rPr>
        <sz val="9"/>
        <color rgb="FF000000"/>
        <rFont val="Gill Sans MT"/>
        <family val="2"/>
      </rPr>
      <t>PS - 106</t>
    </r>
  </si>
  <si>
    <t>PS - 106</t>
  </si>
  <si>
    <t>SABONETEIRA PLASTICA TIPO DISPENSER PARA SABONETE LIQUIDO COM RESERVATORIO 800 A 1500 ML, INCLUSO FIXAÇÃO. AF_10/2016(Bwc, Salas e Recepção)</t>
  </si>
  <si>
    <t>PORTA TOALHA ROSTO EM METAL CROMADO, TIPO ARGOLA, INCLUSO FIXAÇÃO. AF_10/2016</t>
  </si>
  <si>
    <t>LUVA SOLDÁVEL E COM ROSCA, PVC, SOLDÁVEL, DN 32MM X 1, INSTALADO EM RAMAL OU SUB-RAMAL DE ÁGUA - FORNECIMENTO E INSTALAÇÃO. AF_12/2014</t>
  </si>
  <si>
    <t xml:space="preserve"> LUVA SOLDÁVEL E COM ROSCA, PVC, SOLDÁVEL, DN 25MM X 3/4, INSTALADO EM RAMAL OU SUB-RAMAL DE ÁGUA - FORNECIMENTO E INSTALAÇÃO. AF_12/2014</t>
  </si>
  <si>
    <t>CAIXA RETANGULAR 4" X 2" BAIXA (0,30 M DO PISO), METÁLICA, INSTALADA EM PAREDE - FORNECIMENTO E INSTALAÇÃO. AF_12/2015</t>
  </si>
  <si>
    <t>TOMADA PARA TELEFONE RJ11 - FORNECIMENTO E INSTALAÇÃO. AF_03/201</t>
  </si>
  <si>
    <r>
      <t xml:space="preserve">ITEM: </t>
    </r>
    <r>
      <rPr>
        <sz val="9"/>
        <color rgb="FF000000"/>
        <rFont val="Gill Sans MT"/>
        <family val="2"/>
      </rPr>
      <t>PS - 107</t>
    </r>
  </si>
  <si>
    <t>PERFILADO DE SEÇÃO 38X76 MM PARA SUPORTE DE ELETROCALHA LISA OU PERFURADA EM AÇO GALVANIZADO, LARGURA 200 OU 400 MM E ALTURA 50 MM. AF_07/2017</t>
  </si>
  <si>
    <r>
      <t xml:space="preserve">UN: </t>
    </r>
    <r>
      <rPr>
        <sz val="9"/>
        <color rgb="FF000000"/>
        <rFont val="Gill Sans MT"/>
      </rPr>
      <t>M</t>
    </r>
  </si>
  <si>
    <t>ENCANADOR OU BOMBEIRO HIDRÁULICO COM ENCARGOS COMPLEMENTARESS</t>
  </si>
  <si>
    <t>ARRUELA REDONDA DE LATAO, DIAMETRO EXTERNO = 34 MM, ESPESSURA = 2,5 MM, DIAMETRO DO FURO = 17 MM</t>
  </si>
  <si>
    <t>CHUMBADOR, DIAMETRO 1/4" COM PARAFUSO 1/4" X 40 MM</t>
  </si>
  <si>
    <t>VERGALHAO ZINCADO ROSCA TOTAL, 1/4 " (6,3 MM)</t>
  </si>
  <si>
    <t>PORCA ZINCADA, SEXTAVADA, DIAMETRO 1/4"</t>
  </si>
  <si>
    <t xml:space="preserve">OZÉIAS </t>
  </si>
  <si>
    <t>11.707.750/0001-14</t>
  </si>
  <si>
    <t>(66) 3545 1954</t>
  </si>
  <si>
    <t>unid</t>
  </si>
  <si>
    <t>COTAÇÃO 105</t>
  </si>
  <si>
    <r>
      <t xml:space="preserve">ITEM: </t>
    </r>
    <r>
      <rPr>
        <sz val="9"/>
        <color rgb="FF000000"/>
        <rFont val="Gill Sans MT"/>
        <family val="2"/>
      </rPr>
      <t>PS - 108</t>
    </r>
  </si>
  <si>
    <t>TERMINAL DE VENTILACAO, 50 MM, SERIE NORMAL, ESGOTO PREDIAL</t>
  </si>
  <si>
    <t>TERMINAL DE VENTILACAO, 50 MM, SERIE NORMAL, ESGOTO PREDIAL - FORNECIMENTO E INSTALAÇÃO</t>
  </si>
  <si>
    <t>PS - 107</t>
  </si>
  <si>
    <r>
      <t xml:space="preserve">ITEM: </t>
    </r>
    <r>
      <rPr>
        <sz val="9"/>
        <color rgb="FF000000"/>
        <rFont val="Gill Sans MT"/>
        <family val="2"/>
      </rPr>
      <t>PS - 109</t>
    </r>
  </si>
  <si>
    <t>PS - 109</t>
  </si>
  <si>
    <r>
      <t xml:space="preserve">ITEM: </t>
    </r>
    <r>
      <rPr>
        <sz val="9"/>
        <color rgb="FF000000"/>
        <rFont val="Gill Sans MT"/>
        <family val="2"/>
      </rPr>
      <t>PS - 110</t>
    </r>
  </si>
  <si>
    <t>PS - 110</t>
  </si>
  <si>
    <t>ABRACADEIRA EM ACO PARA AMARRACAO DE ELETRODUTOS, TIPO D, COM 4" E CUNHA DE FIXACAO</t>
  </si>
  <si>
    <r>
      <t xml:space="preserve">ITEM: </t>
    </r>
    <r>
      <rPr>
        <sz val="9"/>
        <color rgb="FF000000"/>
        <rFont val="Gill Sans MT"/>
        <family val="2"/>
      </rPr>
      <t>PS - 111</t>
    </r>
  </si>
  <si>
    <t>ABRACADEIRA EM ACO PARA AMARRACAO DE ELETRODUTOS, TIPO D, COM 2 1/2" E CUNHA DE FIXACAO</t>
  </si>
  <si>
    <t>ABRACADEIRA EM ACO PARA AMARRACAO DE ELETRODUTOS, TIPO D, COM 2 1/2" E CUNHA DE FIXACAO - FORNECIMENTO E INSTALAÇÃO</t>
  </si>
  <si>
    <t>ABRACADEIRA EM ACO PARA AMARRACAO DE ELETRODUTOS, TIPO D, COM 3/4" E CUNHA DE FIXACAO - FORNECIMENTO E INSTALAÇÃO</t>
  </si>
  <si>
    <t>ABRACADEIRA EM ACO PARA AMARRACAO DE ELETRODUTOS, TIPO D, COM 4" E CUNHA DE FIXACAO - FORNECIMENTO E INSTALAÇÃO</t>
  </si>
  <si>
    <t xml:space="preserve"> PS - 111</t>
  </si>
  <si>
    <r>
      <t xml:space="preserve">ITEM: </t>
    </r>
    <r>
      <rPr>
        <sz val="9"/>
        <color rgb="FF000000"/>
        <rFont val="Gill Sans MT"/>
        <family val="2"/>
      </rPr>
      <t>PS - 112</t>
    </r>
  </si>
  <si>
    <t>ABRACADEIRA EM ACO PARA AMARRACAO DE ELETRODUTOS, TIPO D, COM 1" E CUNHA DE FIXACAO - FORNECIMENTO E INSTALAÇÃO</t>
  </si>
  <si>
    <t>PS - 112</t>
  </si>
  <si>
    <r>
      <t xml:space="preserve">ITEM: </t>
    </r>
    <r>
      <rPr>
        <sz val="9"/>
        <color rgb="FF000000"/>
        <rFont val="Gill Sans MT"/>
        <family val="2"/>
      </rPr>
      <t>PS - 113</t>
    </r>
  </si>
  <si>
    <t>ABRACADEIRA EM ACO PARA AMARRACAO DE ELETRODUTOS, TIPO D, COM 1 1/4" E CUNHA DE FIXACAO</t>
  </si>
  <si>
    <t>ABRACADEIRA EM ACO PARA AMARRACAO DE ELETRODUTOS, TIPO D, COM 1 1/4" E CUNHA DE FIXACAO - FORNECIMENTO E INSTALAÇÃO</t>
  </si>
  <si>
    <t>PS - 113</t>
  </si>
  <si>
    <r>
      <t xml:space="preserve">ITEM: </t>
    </r>
    <r>
      <rPr>
        <sz val="9"/>
        <color rgb="FF000000"/>
        <rFont val="Gill Sans MT"/>
        <family val="2"/>
      </rPr>
      <t>PS - 114</t>
    </r>
  </si>
  <si>
    <t>ABRACADEIRA EM ACO PARA AMARRACAO DE ELETRODUTOS, TIPO D, COM 1 1/2" E CUNHA DE FIXACAO</t>
  </si>
  <si>
    <t>ABRACADEIRA EM ACO PARA AMARRACAO DE ELETRODUTOS, TIPO D, COM 1 1/2" E CUNHA DE FIXACAO - FORNECIMENTO E INSTALAÇÃO</t>
  </si>
  <si>
    <t>PS - 114</t>
  </si>
  <si>
    <t>FORNECIMENTO E INSTALAÇÃO DE MINI RACK DE PAREDE 19" X 16U X 450MM</t>
  </si>
  <si>
    <t>MINI RACK DE PAREDE 19" X 16U X 450MM</t>
  </si>
  <si>
    <r>
      <t xml:space="preserve">ITEM: </t>
    </r>
    <r>
      <rPr>
        <sz val="9"/>
        <color rgb="FF000000"/>
        <rFont val="Gill Sans MT"/>
        <family val="2"/>
      </rPr>
      <t>PS - 115</t>
    </r>
  </si>
  <si>
    <t>PS - 115</t>
  </si>
  <si>
    <r>
      <t xml:space="preserve">ITEM: </t>
    </r>
    <r>
      <rPr>
        <sz val="9"/>
        <color rgb="FF000000"/>
        <rFont val="Gill Sans MT"/>
        <family val="2"/>
      </rPr>
      <t>PS - 116</t>
    </r>
  </si>
  <si>
    <t>PS - 116</t>
  </si>
  <si>
    <r>
      <t xml:space="preserve">ITEM: </t>
    </r>
    <r>
      <rPr>
        <sz val="9"/>
        <color rgb="FF000000"/>
        <rFont val="Gill Sans MT"/>
        <family val="2"/>
      </rPr>
      <t>PS - 117</t>
    </r>
  </si>
  <si>
    <t>PS - 117</t>
  </si>
  <si>
    <r>
      <t xml:space="preserve">ITEM: </t>
    </r>
    <r>
      <rPr>
        <sz val="9"/>
        <color rgb="FF000000"/>
        <rFont val="Gill Sans MT"/>
        <family val="2"/>
      </rPr>
      <t>PS - 118</t>
    </r>
  </si>
  <si>
    <t>BUCHA DE NYLON SEM ABA S6, COM PARAFUSO DE 4,20 X 40 MM EM ACO ZINCADO COM ROSCA SOBERBA, CABECA CHATA E FENDA PHILLIPS</t>
  </si>
  <si>
    <t>BUCHA DE NYLON SEM ABA S6, COM PARAFUSO DE 4,20 X 40 MM EM ACO ZINCADO COM ROSCA SOBERBA, CABECA CHATA E FENDA PHILLIPS  - FORNECIMENTO E INSTALAÇÃO</t>
  </si>
  <si>
    <t>BUCHA DE NYLON SEM ABA S8, COM PARAFUSO DE 4,80 X 50 MM EM ACO ZINCADO COM ROSCA SOBERBA, CABECA CHATA E FENDA PHILLIPS</t>
  </si>
  <si>
    <t>BUCHA DE NYLON SEM ABA S8, COM PARAFUSO DE 4,80 X 50 MM EM ACO ZINCADO COM ROSCA SOBERBA, CABECA CHATA E FENDA PHILLIPS  - FORNECIMENTO E INSTALAÇÃO</t>
  </si>
  <si>
    <t xml:space="preserve"> PARAFUSO DRY WALL, EM ACO ZINCADO, CABECA LENTILHA E PONTA BROCA (LB), LARGURA 4,2 MM, COMPRIMENTO 13 MM</t>
  </si>
  <si>
    <t xml:space="preserve"> PARAFUSO DRY WALL, EM ACO ZINCADO, CABECA LENTILHA E PONTA BROCA (LB), LARGURA 4,2 MM, COMPRIMENTO 13 MM  - FORNECIMENTO E INSTALAÇÃO</t>
  </si>
  <si>
    <t>PS - 118</t>
  </si>
  <si>
    <r>
      <t xml:space="preserve">ITEM: </t>
    </r>
    <r>
      <rPr>
        <sz val="9"/>
        <color rgb="FF000000"/>
        <rFont val="Gill Sans MT"/>
        <family val="2"/>
      </rPr>
      <t>PS - 119</t>
    </r>
  </si>
  <si>
    <t>PORCA ZINCADA, SEXTAVADA, DIAMETRO 3/8"</t>
  </si>
  <si>
    <t>PORCA ZINCADA, SEXTAVADA, DIAMETRO 3/8"  - FORNECIMENTO E INSTALAÇÃO</t>
  </si>
  <si>
    <t>PS - 119</t>
  </si>
  <si>
    <r>
      <t xml:space="preserve">ITEM: </t>
    </r>
    <r>
      <rPr>
        <sz val="9"/>
        <color rgb="FF000000"/>
        <rFont val="Gill Sans MT"/>
        <family val="2"/>
      </rPr>
      <t>PS - 120</t>
    </r>
  </si>
  <si>
    <t>LUMINARIA DE EMERGENCIA 960 LUMENS DE 24 LEDS, POTENCIA 4 W, BATERIA DE LITIO, AUTONOMIA DE 3 HRS - FORNECIMENTO E INSTALAÇÃO</t>
  </si>
  <si>
    <t>PS - 120</t>
  </si>
  <si>
    <t>REGULADOR DE PRESSÃO 2ª ESTÁGIO 3/4"</t>
  </si>
  <si>
    <t>CAIXA PLUVIAL PARA ESTACIONAMENTO COM GRELHA 12,5 T, EM ALVENARIA DE BLOCOS DE CONCRETO, DIMENSÕES INTERNAS: 0,3X0,3X0,3 M</t>
  </si>
  <si>
    <r>
      <t xml:space="preserve">ITEM: </t>
    </r>
    <r>
      <rPr>
        <sz val="9"/>
        <color rgb="FF000000"/>
        <rFont val="Gill Sans MT"/>
        <family val="2"/>
      </rPr>
      <t>PS - 121</t>
    </r>
  </si>
  <si>
    <t>PS - 121</t>
  </si>
  <si>
    <t>ELETRODUTO DE AÇO GALVANIZADO, CLASSE LEVE, DN 25 MM (1), APARENTE, INSTALADO EM PAREDE - FORNECIMENTO E INSTALAÇÃO. AF_11/2016_P (CASA DE BOMBA)</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</si>
  <si>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</si>
  <si>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</si>
  <si>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ELETRODUTO DE AÇO GALVANIZADO, CLASSE LEVE, DN 25 MM (1), APARENTE, INSTALADO EM TETO - FORNECIMENTO E INSTALAÇÃO. AF_11/2016_P</t>
  </si>
  <si>
    <t>ELETRODUTO DE AÇO GALVANIZADO, CLASSE LEVE, DN 20 MM (3/4), APARENTE, INSTALADO EM TETO - FORNECIMENTO E INSTALAÇÃO. AF_11/2016_P</t>
  </si>
  <si>
    <t>CURVA 90 GRAUS, CPVC, SOLDÁVEL, DN 15MM, INSTALADO EM RAMAL OU SUB-RAMAL DE ÁGUA - FORNECIMENTO E INSTALAÇÃO. AF_12/2014</t>
  </si>
  <si>
    <t>LÂMPADA COMPACTA DE LED 10 W, BASE E27 - FORNECIMENTO E INSTALAÇÃO. AF_11/2017</t>
  </si>
  <si>
    <t>MASTRO 1 ½ PARA SPDA - FORNECIMENTO E INSTALAÇÃO. AF_12/2017</t>
  </si>
  <si>
    <t>BASE METÁLICA PARA MASTRO 1 ½ PARA SPDA - FORNECIMENTO E INSTALAÇÃO. AF_12/2017</t>
  </si>
  <si>
    <t>APARELHO SINALIZADOR DE SAIDA DE GARAGEM, COM CELULA FOTOELETRICA - FORNECIMENTO E INSTALACAO</t>
  </si>
  <si>
    <t>CAPTOR TIPO FRANKLIN PARA SPDA - FORNECIMENTO E INSTALAÇÃO. AF_12/2017</t>
  </si>
  <si>
    <r>
      <t xml:space="preserve">ITEM: </t>
    </r>
    <r>
      <rPr>
        <sz val="9"/>
        <color rgb="FF000000"/>
        <rFont val="Gill Sans MT"/>
        <family val="2"/>
      </rPr>
      <t>PS - 122</t>
    </r>
  </si>
  <si>
    <t>BARRA CHATA DE ALUMÍNIO 1/4" X 3/4", BARRA DE 6M</t>
  </si>
  <si>
    <t>COTAÇÃO 106</t>
  </si>
  <si>
    <t>BARRA CHATA DE ALUMÍNIO 1/4" X 3/4", BARRA DE 6M - FORNECIMENTO E INSTALAÇÃO</t>
  </si>
  <si>
    <t xml:space="preserve"> PS - 122</t>
  </si>
  <si>
    <t>TERMINAL AEREO EM ACO GALVANIZADO DN 5/16", COMPRIMENTO DE 350MM, COM BASE DE FIXACAO HORIZONTAL</t>
  </si>
  <si>
    <t>TERMINAL AEREO EM ACO GALVANIZADO DN 5/16", COMPRIMENTO DE 350MM, COM BASE DE FIXACAO HORIZONTAL - FORNECIMENTO E INSTALAÇÃO</t>
  </si>
  <si>
    <r>
      <t xml:space="preserve">ITEM: </t>
    </r>
    <r>
      <rPr>
        <sz val="9"/>
        <color rgb="FF000000"/>
        <rFont val="Gill Sans MT"/>
        <family val="2"/>
      </rPr>
      <t>PS - 123</t>
    </r>
  </si>
  <si>
    <t>PS - 123</t>
  </si>
  <si>
    <r>
      <t xml:space="preserve">ITEM: </t>
    </r>
    <r>
      <rPr>
        <sz val="9"/>
        <color rgb="FF000000"/>
        <rFont val="Gill Sans MT"/>
        <family val="2"/>
      </rPr>
      <t>PS - 124</t>
    </r>
  </si>
  <si>
    <t>TERMINAL A COMPRESSAO EM COBRE ESTANHADO PARA CABO 95 MM2, 1 FURO E 1 COMPRESSAO, PARA PARAFUSO DE FIXACAO M12</t>
  </si>
  <si>
    <t>PS - 124</t>
  </si>
  <si>
    <t>TERMINAL A COMPRESSAO EM COBRE ESTANHADO PARA CABO 95 MM2, 1 FURO E 1 COMPRESSAO, PARA PARAFUSO DE FIXACAO M12 - FORNECIMENTO E INSTALAÇÃO</t>
  </si>
  <si>
    <t>CAIXA DE PASSAGEM 30X30X40 COM TAMPA E DRENO BRITA</t>
  </si>
  <si>
    <r>
      <t xml:space="preserve">UN: </t>
    </r>
    <r>
      <rPr>
        <sz val="9"/>
        <rFont val="Gill Sans MT"/>
        <family val="2"/>
      </rPr>
      <t>UNI</t>
    </r>
  </si>
  <si>
    <t>SOLDA EXOTÉRMICA 115 CONEXÃO CABO-HASTE NA LATERAL, BITOLA DO CABO DE 50MM² PARA HASTE DE 5/8"</t>
  </si>
  <si>
    <t xml:space="preserve">CARTUCHO SOLDA EXOTÉRMICA </t>
  </si>
  <si>
    <t>ALICATE PARA SOLDA EXOTÉRMICA</t>
  </si>
  <si>
    <t>MOLDE PARA SOLDA EXOTÉRMIC tipo hcl 5/8" 35-5</t>
  </si>
  <si>
    <r>
      <t xml:space="preserve">ITEM: </t>
    </r>
    <r>
      <rPr>
        <sz val="9"/>
        <rFont val="Gill Sans MT"/>
      </rPr>
      <t>PS - 125</t>
    </r>
  </si>
  <si>
    <t>3E TERRAPLANAGEM</t>
  </si>
  <si>
    <t>29.516.527/0002-55</t>
  </si>
  <si>
    <t>(65) 3029 1234</t>
  </si>
  <si>
    <t>GEDY</t>
  </si>
  <si>
    <t>COTAÇÃO 107</t>
  </si>
  <si>
    <t>Alicate para molde Z- 201</t>
  </si>
  <si>
    <t>VINICIUS</t>
  </si>
  <si>
    <t>JOAO</t>
  </si>
  <si>
    <t>COTAÇÃO 108</t>
  </si>
  <si>
    <t>Molde para solda exotérmica tipo HCL 5/8".50-5</t>
  </si>
  <si>
    <t>COTAÇÃO 109</t>
  </si>
  <si>
    <t>PS - 125</t>
  </si>
  <si>
    <t>CONECTOR DE MEDIÇÃO EM BRONZE COM 4 PARAFUSOS PARA CABOS DE COBRE 16 - 70 mm² ref.TEL-560 (pára-raio)</t>
  </si>
  <si>
    <t>CONECTOR DE MEDIÇÃO EM BRONZE COM 4 PARAFUSOS PARA CABOS DE COBRE 16 - 70 mm² ref. TEL-560 (pára-raio)</t>
  </si>
  <si>
    <r>
      <t xml:space="preserve">ITEM: </t>
    </r>
    <r>
      <rPr>
        <sz val="9"/>
        <color rgb="FF000000"/>
        <rFont val="Gill Sans MT"/>
        <family val="2"/>
      </rPr>
      <t>PS - 126</t>
    </r>
  </si>
  <si>
    <t>Conector para medição em cobre com quatro parafusos - TEL- 560</t>
  </si>
  <si>
    <t>COTAÇÃO 110</t>
  </si>
  <si>
    <t>PS - 126</t>
  </si>
  <si>
    <r>
      <t xml:space="preserve">ITEM: </t>
    </r>
    <r>
      <rPr>
        <sz val="9"/>
        <color rgb="FF000000"/>
        <rFont val="Gill Sans MT"/>
        <family val="2"/>
      </rPr>
      <t>PS - 127</t>
    </r>
  </si>
  <si>
    <r>
      <t xml:space="preserve">ITEM: </t>
    </r>
    <r>
      <rPr>
        <sz val="9"/>
        <color rgb="FF000000"/>
        <rFont val="Gill Sans MT"/>
        <family val="2"/>
      </rPr>
      <t>PS - 128</t>
    </r>
  </si>
  <si>
    <t>PS - 127</t>
  </si>
  <si>
    <t>PS - 128</t>
  </si>
  <si>
    <t>PATCH PANEL CAT6e 48 PORTAS - Sistemas de Cabeamento Estruturado para tráfego de voz, dados e imagens, segundo requisitos da norma ANSI/TIA/EIA-568B.2</t>
  </si>
  <si>
    <t xml:space="preserve">PATCH PANEL CAT6e 48 PORTAS </t>
  </si>
  <si>
    <t>7.2.4</t>
  </si>
  <si>
    <t>LETRA CAIXA (POLICLÍNICA 6,6X0,65M)(SETOR LESTE 3,6X0,35M), CONFORME PROJETO EXECUTIVO - FORNECIMENTO E INSTALACAO</t>
  </si>
  <si>
    <t>PUXADOR QUARTZO 30 CM DUPLO VIDRO/ MADEIRA POLIDO - FORNECIMENTO E INSTALAÇÃO</t>
  </si>
  <si>
    <t xml:space="preserve">COTAÇÃO 3 </t>
  </si>
  <si>
    <t xml:space="preserve"> VIDRACEIRO</t>
  </si>
  <si>
    <t>MÃO DE OBRA PARA INSTALAÇÃO DE AR-CONDICIONADO 9000 BTU/H</t>
  </si>
  <si>
    <t>MÃO DE OBRA PARA INSTALAÇÃO DE AR-CONDICIONADO 12000 BTU/H</t>
  </si>
  <si>
    <t>MÃO DE OBRA PARA INSTALAÇÃO DE AR-CONDICIONADO 18000 BTU/H</t>
  </si>
  <si>
    <t>MÃO DE OBRA PARA INSTALAÇÃO DE AR-CONDICIONADO 30000 BTU/H</t>
  </si>
  <si>
    <t>MÃO DE OBRA PARA INSTALAÇÃO DE AR-CONDICIONADO 36000 BTU/H</t>
  </si>
  <si>
    <t>MÃO DE OBRA PARA INSTALAÇÃO DE AR-CONDICIONADO 60000 BTU/H</t>
  </si>
  <si>
    <t xml:space="preserve">MÃO DE OBRA PARA INSTALAÇÃO AR CONVENCIONAL 7,9,12 MIL BTUS </t>
  </si>
  <si>
    <t xml:space="preserve">MÃO DE OBRA PARA INSTALAÇÃO AR CONVENCIONAL 18 MIL BTUS </t>
  </si>
  <si>
    <t>MÃO DE OBRA PARA INSTALAÇÃO AR CONVENCIONAL 30 MIL BTUS PISO TETO</t>
  </si>
  <si>
    <t>MÃO DE OBRA PARA INSTALAÇÃO AR CONVENCIONAL 36 MIL BTUS PISO TETO</t>
  </si>
  <si>
    <t>MÃO DE OBRA PARA INSTALAÇÃO AR CONVENCIONAL 60 MIL BTUS PISO TETO</t>
  </si>
  <si>
    <t>CONTRAPISO EM ARGAMASSA TRAÇO 1:4 (CIMENTO E AREIA), PREPARO MECÂNICO COM BETONEIRA 400 L, APLICADO EM ÁREAS SECAS SOBRE LAJE, ADERIDO, ESPESSURA 2CM, ACABAMENTO REFORÇADO. AF_06/201</t>
  </si>
  <si>
    <t>ARGAMASSA TRAÇO 1:4 (CIMENTO E AREIA MÉDIA) PARA CONTRAPISO, PREPARO MECÂNICO COM BETONEIRA 400 L. AF_06/2014</t>
  </si>
  <si>
    <t xml:space="preserve"> SERVENTE COM ENCARGOS COMPLEMENTARES</t>
  </si>
  <si>
    <t>ARGAMASSA TRAÇO 1:4 (CIMENTO E AREIA MÉDIA) PARA CONTRAPISO, PREPARO MANUAL. AF_06/2014</t>
  </si>
  <si>
    <t>MARMORISTA/GRANITEIRO COM ENCARGOS COMPLEMENTARES</t>
  </si>
  <si>
    <t xml:space="preserve"> SOLDADOR COM ENCARGOS COMPLEMENTARES</t>
  </si>
  <si>
    <t>CONCRETO MAGRO PARA LASTRO, TRAÇO 1:4,5:4,5 (CIMENTO/ AREIA MÉDIA/ BRITA 1) - PREPARO MECÂNICO COM BETONEIRA 400 L. AF_07/2016</t>
  </si>
  <si>
    <t xml:space="preserve"> PINTOR COM ENCARGOS COMPLEMENTARES</t>
  </si>
  <si>
    <t>MONTADOR DE ESTRUTURA METÁLICA COM ENCARGOS COMPLEMENTARES</t>
  </si>
  <si>
    <t>ROLO COMPACTADOR VIBRATÓRIO DE UM CILINDRO AÇO LISO, POTÊNCIA 80 HP, PESO OPERACIONAL MÁXIMO 8,1 T, IMPACTO DINÂMICO 16,15 / 9,5 T, LARGURA DE TRABALHO 1,68 M - CHP DIURNO. AF_06/2014</t>
  </si>
  <si>
    <t>CAMINHÃO PIPA 10.000 L TRUCADO, PESO BRUTO TOTAL 23.000 KG, CARGA ÚTIL MÁXIMA 15.935 KG, DISTÂNCIA ENTRE EIXOS 4,8 M, POTÊNCIA 230 CV, INCLUSIVE TANQUE DE AÇO PARA TRANSPORTE DE ÁGUA - CHP DIURNO. AF_06/2014 C</t>
  </si>
  <si>
    <t>CAMINHÃO PIPA 10.000 L TRUCADO, PESO BRUTO TOTAL 23.000 KG, CARGA ÚTIL MÁXIMA 15.935 KG, DISTÂNCIA ENTRE EIXOS 4,8 M, POTÊNCIA 230 CV, INCLUSIVE TANQUE DE AÇO PARA TRANSPORTE DE ÁGUA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</si>
  <si>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</si>
  <si>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</si>
  <si>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 xml:space="preserve"> TRATOR DE PNEUS COM POTÊNCIA DE 122 CV, TRAÇÃO 4X4, COM GRADE DE DISCOS ACOPLADA - CHP DIURNO. AF_02/2017</t>
  </si>
  <si>
    <t>TRATOR DE PNEUS COM POTÊNCIA DE 122 CV, TRAÇÃO 4X4, COM GRADE DE DISCOS ACOPLADA - CHI DIURNO. AF_02/2017</t>
  </si>
  <si>
    <t xml:space="preserve"> AJUDANTE DE CARPINTEIRO COM ENCARGOS COMPLEMENTARES</t>
  </si>
  <si>
    <t>AUXILIAR DE AZULEJISTA COM ENCARGOS COMPLEMENTARES</t>
  </si>
  <si>
    <t>ARGAMASSA TRAÇO 1:4 (CIMENTO E AREIA MÉDIA), PREPARO MANUAL. AF_08/2014</t>
  </si>
  <si>
    <t>PLACA VIBRATÓRIA REVERSÍVEL COM MOTOR 4 TEMPOS A GASOLINA, FORÇA CENTRÍFUGA DE 25 KN (2500 KGF), POTÊNCIA 5,5 CV - CHP DIURNO. AF_08/2015</t>
  </si>
  <si>
    <t>SER.CG: REVESTIMENTO COM ARGAMASSA DE CIMENTO E BARITA(GROSSA E FINA ),TRACO 1:1:1, PARA PAREDES DE SALAS RADIOLOGICAS (APARELHOSDE 125 A 150KV),COM ESPESSURA DE 2,5CM, INCLUSIVE CHAPISCO TRAÇO 1:3 (M2)</t>
  </si>
  <si>
    <t>CABO DE COBRE NU 50 MM2 MEIO-DURO</t>
  </si>
  <si>
    <r>
      <t xml:space="preserve">ITEM: </t>
    </r>
    <r>
      <rPr>
        <sz val="9"/>
        <color rgb="FF000000"/>
        <rFont val="Gill Sans MT"/>
        <family val="2"/>
      </rPr>
      <t>PS - 129</t>
    </r>
  </si>
  <si>
    <r>
      <t>UN:</t>
    </r>
    <r>
      <rPr>
        <sz val="9"/>
        <color rgb="FF000000"/>
        <rFont val="Gill Sans MT"/>
      </rPr>
      <t>UNI</t>
    </r>
  </si>
  <si>
    <t xml:space="preserve"> HASTE DE ATERRAMENTO EM ACO COM 3,00 M DE COMPRIMENTO E DN = 5/8", REVESTIDA COM BAIXA CAMADA DE COBRE, COM CONECTOR TIPO GRAMPO</t>
  </si>
  <si>
    <t>PS - 129</t>
  </si>
  <si>
    <t xml:space="preserve"> VERGA MOLDADA IN LOCO EM CONCRETO PARA JANELAS COM ATÉ 1,5 M DE VÃO. AF_03/2016 (VERGAS E CONTRAVERGAS) </t>
  </si>
  <si>
    <t>JANELA EM ALUMÍNIO DE ABRIR TIPO VENEZIANA VENTILADA, FIXAÇÃO COM PARAFUSOS - FORNECIMENTO E INSTALAÇÃO.</t>
  </si>
  <si>
    <t xml:space="preserve"> PORTINHOLA DE ABRIR EM ALUMINIO DE 60 X 80 CM, VENEZIANA VENTILADA 1 FOLHA, ACABAMENTO ANODIZADO NATURAL</t>
  </si>
  <si>
    <t>SELANTE ELASTICO MONOCOMPONENTE A BASE DE POLIURETANO PARA JUNTAS DIVERSAS</t>
  </si>
  <si>
    <t>GUARNICAO/MOLDURA DE ACABAMENTO PARA ESQUADRIA DE ALUMINIO ANODIZADO NATURAL, PARA 1 FACE</t>
  </si>
  <si>
    <r>
      <t xml:space="preserve">ITEM: </t>
    </r>
    <r>
      <rPr>
        <sz val="9"/>
        <color rgb="FF000000"/>
        <rFont val="Gill Sans MT"/>
        <family val="2"/>
      </rPr>
      <t>PS - 130</t>
    </r>
  </si>
  <si>
    <r>
      <t>UN:</t>
    </r>
    <r>
      <rPr>
        <sz val="9"/>
        <color rgb="FF000000"/>
        <rFont val="Gill Sans MT"/>
      </rPr>
      <t xml:space="preserve"> M2</t>
    </r>
  </si>
  <si>
    <t>SARRAFO DE MADEIRA NAO APARELHADA *2,5 X 7* CM, MACARANDUBA, ANGELIM OU EQUIVALENTE DA REGIAO</t>
  </si>
  <si>
    <t xml:space="preserve">PREGO DE ACO POLIDO COM CABECA 18 X 30 (2 3/4 X 10) </t>
  </si>
  <si>
    <t>HASTE COPPERWELD 5/8 X 3,0M COM CONECTOR - FORNECIMENTO E INSTALAÇÃO</t>
  </si>
  <si>
    <t>PLACA DE OBRA (PARA CONSTRUCAO CIVIL) EM CHAPA GALVANIZADA *N. 22*, ADESIVADA, DE *2,0 X 1,125* M - FORNECIMENTO E INSTALAÇÃO</t>
  </si>
  <si>
    <t>PS - 130</t>
  </si>
  <si>
    <t>PS - 059</t>
  </si>
  <si>
    <t>PS - 002</t>
  </si>
  <si>
    <t>PS - 041</t>
  </si>
  <si>
    <t>15.17</t>
  </si>
  <si>
    <t>INSTALAÇÃO DE RACK, CONFORME DETALHADO  EM PROJETO EXECUTIVO</t>
  </si>
  <si>
    <t>14.1.10</t>
  </si>
  <si>
    <r>
      <t xml:space="preserve">ITEM: </t>
    </r>
    <r>
      <rPr>
        <sz val="9"/>
        <color rgb="FF000000"/>
        <rFont val="Gill Sans MT"/>
        <family val="2"/>
      </rPr>
      <t>PS - 131</t>
    </r>
  </si>
  <si>
    <t>QUADRO DE DISTRIBUICAO PARA TELEFONE N.3, 40X40X12CM EM CHAPA METALICA, DE EMBUTIR, SEM ACESSORIOS, PADRAO TELEBRAS, FORNECIMENTO E INSTALACAO</t>
  </si>
  <si>
    <t xml:space="preserve">TOTAL (A) </t>
  </si>
  <si>
    <r>
      <t>UN:</t>
    </r>
    <r>
      <rPr>
        <sz val="9"/>
        <color rgb="FF000000"/>
        <rFont val="Gill Sans MT"/>
      </rPr>
      <t xml:space="preserve"> UNI</t>
    </r>
  </si>
  <si>
    <t>PS - 131</t>
  </si>
  <si>
    <t>14.4.21</t>
  </si>
  <si>
    <t>14.4.22</t>
  </si>
  <si>
    <t>14.4.24</t>
  </si>
  <si>
    <t xml:space="preserve"> PARAFUSO ZINCADO, SEXTAVADO, COM ROSCA INTEIRA, DIAMETRO 3/8", COMPRIMENTO 2"</t>
  </si>
  <si>
    <t>TOMADA DE REDE RJ45 - FORNECIMENTO E INSTALAÇÃO. AF_03/2018</t>
  </si>
  <si>
    <r>
      <t xml:space="preserve">ITEM: </t>
    </r>
    <r>
      <rPr>
        <sz val="9"/>
        <color rgb="FF000000"/>
        <rFont val="Gill Sans MT"/>
        <family val="2"/>
      </rPr>
      <t>PS - 132</t>
    </r>
  </si>
  <si>
    <t xml:space="preserve"> CAIXA DE PASSAGEM N 3, DE EMBUTIR, PADRAO TELEBRAS, DIMENSOES 40 X 40 X 12 CM, EM CHAPA DE ACO GALVANIZADO</t>
  </si>
  <si>
    <t>ARGAMASSA TRAÇO 1:1:6 (CIMENTO, CAL E AREIA MÉDIA) PARA EMBOÇO/MASSA ÚNICA/ASSENTAMENTO DE ALVENARIA DE VEDAÇÃO, PREPARO MANUAL. AF_06/2014</t>
  </si>
  <si>
    <t>PS - 132</t>
  </si>
  <si>
    <r>
      <t xml:space="preserve">ITEM: </t>
    </r>
    <r>
      <rPr>
        <sz val="9"/>
        <color rgb="FF000000"/>
        <rFont val="Gill Sans MT"/>
        <family val="2"/>
      </rPr>
      <t>PS - 133</t>
    </r>
  </si>
  <si>
    <t xml:space="preserve">CAIXA DE PASSAGEM, EM PVC, DE 4" X 2", PARA ELETRODUTO FLEXIVEL CORRUGADO </t>
  </si>
  <si>
    <t>PS - 133</t>
  </si>
  <si>
    <r>
      <t xml:space="preserve">ITEM: </t>
    </r>
    <r>
      <rPr>
        <sz val="9"/>
        <color rgb="FF000000"/>
        <rFont val="Gill Sans MT"/>
        <family val="2"/>
      </rPr>
      <t>PS - 134</t>
    </r>
  </si>
  <si>
    <t>REGISTRO DE ESFERA, PVC, SOLDÁVEL, DN 85 MM, INSTALADO EM RESERVAÇÃO DE ÁGUA DE EDIFICAÇÃO QUE POSSUA RESERVATÓRIO DE FIBRA/FIBROCIMENTO FORNECIMENTO E INSTALAÇÃO. AF_06/2016</t>
  </si>
  <si>
    <t>PS - 134</t>
  </si>
  <si>
    <r>
      <t xml:space="preserve">ITEM: </t>
    </r>
    <r>
      <rPr>
        <sz val="9"/>
        <color rgb="FF000000"/>
        <rFont val="Gill Sans MT"/>
        <family val="2"/>
      </rPr>
      <t>PS - 140</t>
    </r>
  </si>
  <si>
    <t xml:space="preserve"> AJUDANTE DE PEDREIRO COM ENCARGOS COMPLEMENTARES</t>
  </si>
  <si>
    <t>PLACA DE SINALIZAÇÃO INDICATIVA, SAÍDA DE EMERGÊNCIA, SAÍDA LATERAL ESQUERDA/DIREITA/SAÍDA EM FRENTE</t>
  </si>
  <si>
    <r>
      <t xml:space="preserve">ITEM: </t>
    </r>
    <r>
      <rPr>
        <sz val="9"/>
        <color rgb="FF000000"/>
        <rFont val="Gill Sans MT"/>
        <family val="2"/>
      </rPr>
      <t>PS - 135</t>
    </r>
  </si>
  <si>
    <t>CB AGRÍCOLA</t>
  </si>
  <si>
    <t>26.552.687/0004-04</t>
  </si>
  <si>
    <t>(65) 3649-2977</t>
  </si>
  <si>
    <t>VANESSA</t>
  </si>
  <si>
    <t>TAG SINALIZAÇÃO</t>
  </si>
  <si>
    <t>03.686.682/0001-26</t>
  </si>
  <si>
    <t>(14)3624-6257</t>
  </si>
  <si>
    <t>Thiago</t>
  </si>
  <si>
    <t>METALCASTY</t>
  </si>
  <si>
    <t>(11)2701-2220</t>
  </si>
  <si>
    <t>JULIANE</t>
  </si>
  <si>
    <t>COTAÇÃO  111</t>
  </si>
  <si>
    <t xml:space="preserve"> PS - 135</t>
  </si>
  <si>
    <r>
      <t xml:space="preserve">ITEM: </t>
    </r>
    <r>
      <rPr>
        <sz val="9"/>
        <color rgb="FF000000"/>
        <rFont val="Gill Sans MT"/>
        <family val="2"/>
      </rPr>
      <t>PS - 137</t>
    </r>
  </si>
  <si>
    <t>COTAÇÃO 112</t>
  </si>
  <si>
    <t>PS - 137</t>
  </si>
  <si>
    <t>PS - 136</t>
  </si>
  <si>
    <r>
      <t xml:space="preserve">ITEM: </t>
    </r>
    <r>
      <rPr>
        <sz val="9"/>
        <color rgb="FF000000"/>
        <rFont val="Gill Sans MT"/>
        <family val="2"/>
      </rPr>
      <t>PS - 136</t>
    </r>
  </si>
  <si>
    <t>COTAÇÃO 113</t>
  </si>
  <si>
    <r>
      <t xml:space="preserve">ITEM: </t>
    </r>
    <r>
      <rPr>
        <sz val="9"/>
        <color rgb="FF000000"/>
        <rFont val="Gill Sans MT"/>
        <family val="2"/>
      </rPr>
      <t>PS - 138</t>
    </r>
  </si>
  <si>
    <t>PS - 138</t>
  </si>
  <si>
    <t>COTAÇÃO 114</t>
  </si>
  <si>
    <t>COTAÇÃO 115</t>
  </si>
  <si>
    <r>
      <t xml:space="preserve">ITEM: </t>
    </r>
    <r>
      <rPr>
        <sz val="9"/>
        <color rgb="FF000000"/>
        <rFont val="Gill Sans MT"/>
        <family val="2"/>
      </rPr>
      <t>PS - 139</t>
    </r>
  </si>
  <si>
    <t>PS - 139</t>
  </si>
  <si>
    <t>PS - 140</t>
  </si>
  <si>
    <t xml:space="preserve">RESERVATÓRIO DE ÁGUA TUBULAR COM CAPACIDADE DE 15.000L, INCLUSO TRANSPORTE </t>
  </si>
  <si>
    <t>CAIXA DE PASSAGEM PVC 4X2" COM TAMPA - FORNECIMENTO E INSTALACAO</t>
  </si>
  <si>
    <r>
      <t xml:space="preserve">ITEM: </t>
    </r>
    <r>
      <rPr>
        <sz val="9"/>
        <color rgb="FF000000"/>
        <rFont val="Gill Sans MT"/>
        <family val="2"/>
      </rPr>
      <t>PS - 141</t>
    </r>
  </si>
  <si>
    <t>INSTALAÇÃO ELETROCALHA PERFURADA TIPO C 100X100mm CHAPA 18 E ELETROCALHA PERFURADA TIPO C 100X75mm CHAPA 18</t>
  </si>
  <si>
    <t>PS - 141</t>
  </si>
  <si>
    <t>14.5.18</t>
  </si>
  <si>
    <t>14.5.19</t>
  </si>
  <si>
    <t xml:space="preserve">Barra roscada 1/4'' </t>
  </si>
  <si>
    <r>
      <t xml:space="preserve">ITEM: </t>
    </r>
    <r>
      <rPr>
        <sz val="9"/>
        <color rgb="FF000000"/>
        <rFont val="Gill Sans MT"/>
        <family val="2"/>
      </rPr>
      <t>PS - 142</t>
    </r>
  </si>
  <si>
    <t>INSTALAÇÃO DE PORTA DE MADEIRA COM  MANTA DE CHUMBO INTERNA</t>
  </si>
  <si>
    <t>PS - 142</t>
  </si>
  <si>
    <t>9.1.15</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</si>
</sst>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quot;R$&quot;\ * #,##0.00_-;\-&quot;R$&quot;\ * #,##0.00_-;_-&quot;R$&quot;\ * &quot;-&quot;??_-;_-@_-"/>
    <numFmt numFmtId="43" formatCode="_-* #,##0.00_-;\-* #,##0.00_-;_-* &quot;-&quot;??_-;_-@_-"/>
    <numFmt numFmtId="164" formatCode="_(* #,##0.00_);_(* \(#,##0.00\);_(* &quot;-&quot;??_);_(@_)"/>
    <numFmt numFmtId="165" formatCode="0.0;[Red]0.0"/>
    <numFmt numFmtId="166" formatCode="#,##0.00;[Red]#,##0.00"/>
    <numFmt numFmtId="167" formatCode="0.00;[Red]0.00"/>
    <numFmt numFmtId="168" formatCode="_(&quot;R$ &quot;* #,##0.00_);_(&quot;R$ &quot;* \(#,##0.00\);_(&quot;R$ &quot;* &quot;-&quot;??_);_(@_)"/>
    <numFmt numFmtId="169" formatCode="_([$€-2]* #,##0.00_);_([$€-2]* \(#,##0.00\);_([$€-2]* &quot;-&quot;??_)"/>
    <numFmt numFmtId="170" formatCode="#,##0.0000"/>
    <numFmt numFmtId="171" formatCode="0.000"/>
    <numFmt numFmtId="172" formatCode="#,##0.000000"/>
    <numFmt numFmtId="173" formatCode="0.00000000000000"/>
    <numFmt numFmtId="174" formatCode="0.00000"/>
    <numFmt numFmtId="175" formatCode="0.000000"/>
    <numFmt numFmtId="176" formatCode="0.000%"/>
    <numFmt numFmtId="177" formatCode="#,##0.00\ &quot;m²&quot;"/>
    <numFmt numFmtId="178" formatCode="_ * #,##0.00_ ;_ * \-#,##0.00_ ;_ * &quot;-&quot;??_ ;_ @_ "/>
    <numFmt numFmtId="179" formatCode="_ * #,##0_ ;_ * \-#,##0_ ;_ * &quot;-&quot;_ ;_ @_ "/>
    <numFmt numFmtId="180" formatCode="_ &quot;S/&quot;* #,##0_ ;_ &quot;S/&quot;* \-#,##0_ ;_ &quot;S/&quot;* &quot;-&quot;_ ;_ @_ "/>
    <numFmt numFmtId="181" formatCode="_ &quot;S/&quot;* #,##0.00_ ;_ &quot;S/&quot;* \-#,##0.00_ ;_ &quot;S/&quot;* &quot;-&quot;??_ ;_ @_ "/>
    <numFmt numFmtId="182" formatCode="_-&quot;$&quot;* #,##0_-;\-&quot;$&quot;* #,##0_-;_-&quot;$&quot;* &quot;-&quot;_-;_-@_-"/>
    <numFmt numFmtId="183" formatCode="_-&quot;$&quot;* #,##0.00_-;\-&quot;$&quot;* #,##0.00_-;_-&quot;$&quot;* &quot;-&quot;??_-;_-@_-"/>
    <numFmt numFmtId="184" formatCode="#,##0\ &quot;L/min&quot;"/>
    <numFmt numFmtId="185" formatCode="#,##0.000"/>
    <numFmt numFmtId="186" formatCode="0.0000"/>
    <numFmt numFmtId="187" formatCode="#,##0.0"/>
    <numFmt numFmtId="188" formatCode="&quot;R$&quot;\ #,##0.00"/>
  </numFmts>
  <fonts count="92">
    <font>
      <sz val="11"/>
      <color theme="1"/>
      <name val="Calibri"/>
      <family val="2"/>
      <scheme val="minor"/>
    </font>
    <font>
      <sz val="11"/>
      <color indexed="8"/>
      <name val="Calibri"/>
      <family val="2"/>
    </font>
    <font>
      <sz val="11"/>
      <color theme="1"/>
      <name val="Calibri"/>
      <family val="2"/>
      <scheme val="minor"/>
    </font>
    <font>
      <b/>
      <sz val="11"/>
      <color theme="1"/>
      <name val="Cambria"/>
      <family val="1"/>
      <scheme val="major"/>
    </font>
    <font>
      <sz val="11"/>
      <color theme="1"/>
      <name val="Cambria"/>
      <family val="1"/>
      <scheme val="major"/>
    </font>
    <font>
      <sz val="11"/>
      <color rgb="FF000000"/>
      <name val="Calibri"/>
      <family val="2"/>
      <scheme val="minor"/>
    </font>
    <font>
      <b/>
      <sz val="11"/>
      <color theme="1"/>
      <name val="Calibri"/>
      <family val="2"/>
      <scheme val="minor"/>
    </font>
    <font>
      <b/>
      <sz val="12"/>
      <color theme="1"/>
      <name val="Calibri"/>
      <family val="2"/>
      <scheme val="min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theme="1"/>
      <name val="Cambria"/>
      <family val="1"/>
      <scheme val="major"/>
    </font>
    <font>
      <b/>
      <sz val="10"/>
      <color indexed="8"/>
      <name val="Arial"/>
      <family val="2"/>
    </font>
    <font>
      <sz val="10"/>
      <color indexed="8"/>
      <name val="Arial"/>
      <family val="2"/>
    </font>
    <font>
      <b/>
      <sz val="16"/>
      <color theme="1"/>
      <name val="Cambria"/>
      <family val="1"/>
      <scheme val="major"/>
    </font>
    <font>
      <b/>
      <sz val="9"/>
      <color theme="1"/>
      <name val="Gill Sans MT"/>
      <family val="2"/>
    </font>
    <font>
      <sz val="9"/>
      <color theme="1"/>
      <name val="Gill Sans MT"/>
      <family val="2"/>
    </font>
    <font>
      <sz val="9"/>
      <color indexed="8"/>
      <name val="Gill Sans MT"/>
      <family val="2"/>
    </font>
    <font>
      <sz val="9"/>
      <name val="Gill Sans MT"/>
      <family val="2"/>
    </font>
    <font>
      <b/>
      <sz val="9"/>
      <name val="Gill Sans MT"/>
      <family val="2"/>
    </font>
    <font>
      <sz val="10"/>
      <color theme="1"/>
      <name val="Calibri"/>
      <family val="2"/>
      <scheme val="minor"/>
    </font>
    <font>
      <sz val="11"/>
      <color theme="1"/>
      <name val="Calibri"/>
      <family val="2"/>
    </font>
    <font>
      <b/>
      <u/>
      <sz val="22"/>
      <color theme="1"/>
      <name val="Cambria"/>
      <family val="1"/>
      <scheme val="major"/>
    </font>
    <font>
      <sz val="9"/>
      <color rgb="FF000000"/>
      <name val="Gill Sans MT"/>
      <family val="2"/>
    </font>
    <font>
      <b/>
      <sz val="9"/>
      <color rgb="FF000000"/>
      <name val="Gill Sans MT"/>
      <family val="2"/>
    </font>
    <font>
      <sz val="11"/>
      <color theme="1"/>
      <name val="Gill Sans MT"/>
      <family val="2"/>
    </font>
    <font>
      <sz val="11"/>
      <name val="Gill Sans MT"/>
      <family val="2"/>
    </font>
    <font>
      <b/>
      <sz val="11"/>
      <color theme="1"/>
      <name val="Gill Sans MT"/>
      <family val="2"/>
    </font>
    <font>
      <sz val="11"/>
      <color rgb="FFFF0000"/>
      <name val="Gill Sans MT"/>
      <family val="2"/>
    </font>
    <font>
      <sz val="8"/>
      <color theme="1"/>
      <name val="Gill Sans MT"/>
      <family val="2"/>
    </font>
    <font>
      <b/>
      <sz val="9"/>
      <color indexed="8"/>
      <name val="Gill Sans MT"/>
      <family val="2"/>
    </font>
    <font>
      <u/>
      <sz val="10"/>
      <color theme="1"/>
      <name val="Calibri"/>
      <family val="2"/>
      <scheme val="minor"/>
    </font>
    <font>
      <b/>
      <i/>
      <u/>
      <sz val="10"/>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name val="Helv"/>
      <charset val="204"/>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18"/>
      <color theme="3"/>
      <name val="Cambria"/>
      <family val="2"/>
      <scheme val="major"/>
    </font>
    <font>
      <sz val="10"/>
      <name val="Times New Roman"/>
      <family val="1"/>
      <charset val="204"/>
    </font>
    <font>
      <sz val="9"/>
      <color rgb="FF000000"/>
      <name val="Gill Sans MT"/>
    </font>
    <font>
      <sz val="9"/>
      <color theme="1"/>
      <name val="Gill Sans MT"/>
    </font>
    <font>
      <b/>
      <sz val="9"/>
      <color rgb="FF000000"/>
      <name val="Gill Sans MT"/>
    </font>
    <font>
      <b/>
      <sz val="9"/>
      <name val="Gill Sans MT"/>
    </font>
    <font>
      <sz val="9"/>
      <color theme="1"/>
      <name val="Calibri"/>
      <family val="2"/>
      <scheme val="minor"/>
    </font>
    <font>
      <b/>
      <sz val="10"/>
      <name val="Arial"/>
      <family val="2"/>
    </font>
    <font>
      <sz val="8"/>
      <name val="Arial"/>
      <family val="2"/>
    </font>
    <font>
      <b/>
      <sz val="9"/>
      <color theme="1"/>
      <name val="Gill Sans MT"/>
    </font>
    <font>
      <sz val="9"/>
      <name val="Gill"/>
    </font>
    <font>
      <sz val="9"/>
      <name val="Arial"/>
      <family val="2"/>
    </font>
    <font>
      <u/>
      <sz val="8"/>
      <color theme="1"/>
      <name val="Gill Sans MT"/>
      <family val="2"/>
    </font>
    <font>
      <b/>
      <sz val="9"/>
      <color theme="0"/>
      <name val="Gill Sans MT"/>
      <family val="2"/>
    </font>
    <font>
      <b/>
      <sz val="12"/>
      <color theme="1"/>
      <name val="Gill Sans MT"/>
      <family val="2"/>
    </font>
    <font>
      <sz val="9"/>
      <name val="Gill Sans MT"/>
    </font>
    <font>
      <sz val="11"/>
      <name val="Calibri"/>
      <family val="2"/>
      <scheme val="minor"/>
    </font>
    <font>
      <sz val="10"/>
      <color theme="1"/>
      <name val="Arial"/>
      <family val="2"/>
    </font>
    <font>
      <b/>
      <sz val="11"/>
      <name val="Calibri"/>
      <family val="2"/>
      <scheme val="minor"/>
    </font>
    <font>
      <b/>
      <sz val="14"/>
      <color theme="0"/>
      <name val="Calibri"/>
      <family val="2"/>
      <scheme val="minor"/>
    </font>
    <font>
      <b/>
      <sz val="14"/>
      <color theme="1"/>
      <name val="Calibri"/>
      <family val="2"/>
      <scheme val="minor"/>
    </font>
    <font>
      <b/>
      <sz val="8"/>
      <name val="Arial"/>
      <family val="2"/>
    </font>
    <font>
      <sz val="8"/>
      <color theme="1"/>
      <name val="Calibri"/>
      <family val="2"/>
      <scheme val="minor"/>
    </font>
    <font>
      <sz val="9"/>
      <color indexed="8"/>
      <name val="Gill Sans MT"/>
    </font>
  </fonts>
  <fills count="76">
    <fill>
      <patternFill patternType="none"/>
    </fill>
    <fill>
      <patternFill patternType="gray125"/>
    </fill>
    <fill>
      <patternFill patternType="solid">
        <fgColor rgb="FF8DCC7E"/>
        <bgColor indexed="64"/>
      </patternFill>
    </fill>
    <fill>
      <patternFill patternType="solid">
        <fgColor rgb="FF9FF7B4"/>
        <bgColor indexed="64"/>
      </patternFill>
    </fill>
    <fill>
      <patternFill patternType="solid">
        <fgColor rgb="FF4FA76A"/>
        <bgColor indexed="64"/>
      </patternFill>
    </fill>
    <fill>
      <patternFill patternType="solid">
        <fgColor rgb="FF6EBA86"/>
        <bgColor indexed="64"/>
      </patternFill>
    </fill>
    <fill>
      <patternFill patternType="solid">
        <fgColor rgb="FF98F6AE"/>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41"/>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6E6E6"/>
        <bgColor indexed="64"/>
      </patternFill>
    </fill>
    <fill>
      <patternFill patternType="solid">
        <fgColor rgb="FF99FF99"/>
        <bgColor indexed="64"/>
      </patternFill>
    </fill>
    <fill>
      <patternFill patternType="solid">
        <fgColor rgb="FFFF0000"/>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6DF38D"/>
        <bgColor indexed="64"/>
      </patternFill>
    </fill>
    <fill>
      <patternFill patternType="solid">
        <fgColor theme="6"/>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4" tint="-0.499984740745262"/>
        <bgColor indexed="64"/>
      </patternFill>
    </fill>
    <fill>
      <patternFill patternType="solid">
        <fgColor rgb="FFFFFFFF"/>
        <bgColor rgb="FF000000"/>
      </patternFill>
    </fill>
    <fill>
      <patternFill patternType="solid">
        <fgColor theme="4" tint="0.59999389629810485"/>
        <bgColor indexed="64"/>
      </patternFill>
    </fill>
    <fill>
      <patternFill patternType="solid">
        <fgColor rgb="FFFFFF0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83">
    <xf numFmtId="0" fontId="0" fillId="0" borderId="0"/>
    <xf numFmtId="0" fontId="1" fillId="0" borderId="0"/>
    <xf numFmtId="0" fontId="5" fillId="0" borderId="0"/>
    <xf numFmtId="0" fontId="2" fillId="0" borderId="0"/>
    <xf numFmtId="0" fontId="8"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15" fillId="8" borderId="0" applyNumberFormat="0" applyBorder="0" applyAlignment="0" applyProtection="0"/>
    <xf numFmtId="0" fontId="11" fillId="25" borderId="27" applyNumberFormat="0" applyAlignment="0" applyProtection="0"/>
    <xf numFmtId="0" fontId="12" fillId="26" borderId="28" applyNumberFormat="0" applyAlignment="0" applyProtection="0"/>
    <xf numFmtId="169" fontId="8" fillId="0" borderId="0" applyFont="0" applyFill="0" applyBorder="0" applyAlignment="0" applyProtection="0"/>
    <xf numFmtId="0" fontId="19" fillId="0" borderId="0" applyNumberFormat="0" applyFill="0" applyBorder="0" applyAlignment="0" applyProtection="0"/>
    <xf numFmtId="0" fontId="10" fillId="9" borderId="0" applyNumberFormat="0" applyBorder="0" applyAlignment="0" applyProtection="0"/>
    <xf numFmtId="0" fontId="21" fillId="0" borderId="30" applyNumberFormat="0" applyFill="0" applyAlignment="0" applyProtection="0"/>
    <xf numFmtId="0" fontId="22" fillId="0" borderId="31" applyNumberFormat="0" applyFill="0" applyAlignment="0" applyProtection="0"/>
    <xf numFmtId="0" fontId="23" fillId="0" borderId="32" applyNumberFormat="0" applyFill="0" applyAlignment="0" applyProtection="0"/>
    <xf numFmtId="0" fontId="23" fillId="0" borderId="0" applyNumberFormat="0" applyFill="0" applyBorder="0" applyAlignment="0" applyProtection="0"/>
    <xf numFmtId="0" fontId="14" fillId="12" borderId="27" applyNumberFormat="0" applyAlignment="0" applyProtection="0"/>
    <xf numFmtId="0" fontId="13" fillId="0" borderId="29" applyNumberFormat="0" applyFill="0" applyAlignment="0" applyProtection="0"/>
    <xf numFmtId="168" fontId="8" fillId="0" borderId="0" applyFont="0" applyFill="0" applyBorder="0" applyAlignment="0" applyProtection="0"/>
    <xf numFmtId="168" fontId="8" fillId="0" borderId="0" applyFont="0" applyFill="0" applyBorder="0" applyAlignment="0" applyProtection="0"/>
    <xf numFmtId="44" fontId="2" fillId="0" borderId="0" applyFont="0" applyFill="0" applyBorder="0" applyAlignment="0" applyProtection="0"/>
    <xf numFmtId="0" fontId="16" fillId="27" borderId="0" applyNumberFormat="0" applyBorder="0" applyAlignment="0" applyProtection="0"/>
    <xf numFmtId="0" fontId="8" fillId="28" borderId="33" applyNumberFormat="0" applyFont="0" applyAlignment="0" applyProtection="0"/>
    <xf numFmtId="0" fontId="17" fillId="25" borderId="34" applyNumberFormat="0" applyAlignment="0" applyProtection="0"/>
    <xf numFmtId="9"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170" fontId="8" fillId="0" borderId="0" applyFill="0" applyBorder="0" applyAlignment="0" applyProtection="0"/>
    <xf numFmtId="170" fontId="8" fillId="0" borderId="0" applyFill="0" applyBorder="0" applyAlignment="0" applyProtection="0"/>
    <xf numFmtId="0" fontId="20" fillId="0" borderId="0" applyNumberFormat="0" applyFill="0" applyBorder="0" applyAlignment="0" applyProtection="0"/>
    <xf numFmtId="0" fontId="21" fillId="0" borderId="30" applyNumberFormat="0" applyFill="0" applyAlignment="0" applyProtection="0"/>
    <xf numFmtId="164" fontId="8" fillId="0" borderId="0" applyFont="0" applyFill="0" applyBorder="0" applyAlignment="0" applyProtection="0"/>
    <xf numFmtId="164" fontId="8" fillId="0" borderId="0" applyFont="0" applyFill="0" applyBorder="0" applyAlignment="0" applyProtection="0"/>
    <xf numFmtId="43" fontId="2" fillId="0" borderId="0" applyFont="0" applyFill="0" applyBorder="0" applyAlignment="0" applyProtection="0"/>
    <xf numFmtId="0" fontId="18" fillId="0" borderId="0" applyNumberFormat="0" applyFill="0" applyBorder="0" applyAlignment="0" applyProtection="0"/>
    <xf numFmtId="0" fontId="8"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46" fillId="0" borderId="40" applyNumberFormat="0" applyFill="0" applyAlignment="0" applyProtection="0"/>
    <xf numFmtId="0" fontId="47" fillId="0" borderId="41" applyNumberFormat="0" applyFill="0" applyAlignment="0" applyProtection="0"/>
    <xf numFmtId="0" fontId="48" fillId="0" borderId="42" applyNumberFormat="0" applyFill="0" applyAlignment="0" applyProtection="0"/>
    <xf numFmtId="0" fontId="48" fillId="0" borderId="0" applyNumberFormat="0" applyFill="0" applyBorder="0" applyAlignment="0" applyProtection="0"/>
    <xf numFmtId="0" fontId="49" fillId="37" borderId="0" applyNumberFormat="0" applyBorder="0" applyAlignment="0" applyProtection="0"/>
    <xf numFmtId="0" fontId="50" fillId="38" borderId="0" applyNumberFormat="0" applyBorder="0" applyAlignment="0" applyProtection="0"/>
    <xf numFmtId="0" fontId="51" fillId="39" borderId="0" applyNumberFormat="0" applyBorder="0" applyAlignment="0" applyProtection="0"/>
    <xf numFmtId="0" fontId="52" fillId="40" borderId="43" applyNumberFormat="0" applyAlignment="0" applyProtection="0"/>
    <xf numFmtId="0" fontId="53" fillId="41" borderId="44" applyNumberFormat="0" applyAlignment="0" applyProtection="0"/>
    <xf numFmtId="0" fontId="54" fillId="41" borderId="43" applyNumberFormat="0" applyAlignment="0" applyProtection="0"/>
    <xf numFmtId="0" fontId="55" fillId="0" borderId="45" applyNumberFormat="0" applyFill="0" applyAlignment="0" applyProtection="0"/>
    <xf numFmtId="0" fontId="56" fillId="42" borderId="46" applyNumberFormat="0" applyAlignment="0" applyProtection="0"/>
    <xf numFmtId="0" fontId="57" fillId="0" borderId="0" applyNumberFormat="0" applyFill="0" applyBorder="0" applyAlignment="0" applyProtection="0"/>
    <xf numFmtId="0" fontId="2" fillId="43" borderId="47" applyNumberFormat="0" applyFont="0" applyAlignment="0" applyProtection="0"/>
    <xf numFmtId="0" fontId="58" fillId="0" borderId="0" applyNumberFormat="0" applyFill="0" applyBorder="0" applyAlignment="0" applyProtection="0"/>
    <xf numFmtId="0" fontId="6" fillId="0" borderId="48" applyNumberFormat="0" applyFill="0" applyAlignment="0" applyProtection="0"/>
    <xf numFmtId="0" fontId="59"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59" fillId="51" borderId="0" applyNumberFormat="0" applyBorder="0" applyAlignment="0" applyProtection="0"/>
    <xf numFmtId="0" fontId="59" fillId="52"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59" fillId="55" borderId="0" applyNumberFormat="0" applyBorder="0" applyAlignment="0" applyProtection="0"/>
    <xf numFmtId="0" fontId="59"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59" fillId="59" borderId="0" applyNumberFormat="0" applyBorder="0" applyAlignment="0" applyProtection="0"/>
    <xf numFmtId="0" fontId="59"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59" fillId="63" borderId="0" applyNumberFormat="0" applyBorder="0" applyAlignment="0" applyProtection="0"/>
    <xf numFmtId="0" fontId="59"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59" fillId="67" borderId="0" applyNumberFormat="0" applyBorder="0" applyAlignment="0" applyProtection="0"/>
    <xf numFmtId="0" fontId="60"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0" fillId="9" borderId="0" applyNumberFormat="0" applyBorder="0" applyAlignment="0" applyProtection="0"/>
    <xf numFmtId="0" fontId="11" fillId="25" borderId="27" applyNumberFormat="0" applyAlignment="0" applyProtection="0"/>
    <xf numFmtId="0" fontId="12" fillId="26" borderId="28" applyNumberFormat="0" applyAlignment="0" applyProtection="0"/>
    <xf numFmtId="0" fontId="13" fillId="0" borderId="29" applyNumberFormat="0" applyFill="0" applyAlignment="0" applyProtection="0"/>
    <xf numFmtId="0" fontId="62" fillId="0" borderId="0"/>
    <xf numFmtId="0" fontId="63" fillId="0" borderId="0"/>
    <xf numFmtId="0" fontId="62" fillId="0" borderId="0"/>
    <xf numFmtId="0" fontId="63" fillId="0" borderId="0"/>
    <xf numFmtId="182" fontId="8" fillId="0" borderId="0" applyFont="0" applyFill="0" applyBorder="0" applyAlignment="0" applyProtection="0"/>
    <xf numFmtId="183" fontId="8" fillId="0" borderId="0" applyFont="0" applyFill="0" applyBorder="0" applyAlignment="0" applyProtection="0"/>
    <xf numFmtId="0" fontId="64" fillId="0" borderId="0">
      <protection locked="0"/>
    </xf>
    <xf numFmtId="0" fontId="65" fillId="0" borderId="0">
      <protection locked="0"/>
    </xf>
    <xf numFmtId="0" fontId="65" fillId="0" borderId="0">
      <protection locked="0"/>
    </xf>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14" fillId="12" borderId="27" applyNumberFormat="0" applyAlignment="0" applyProtection="0"/>
    <xf numFmtId="0" fontId="61" fillId="0" borderId="0"/>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15" fillId="8" borderId="0" applyNumberFormat="0" applyBorder="0" applyAlignment="0" applyProtection="0"/>
    <xf numFmtId="179" fontId="8" fillId="0" borderId="0" applyFont="0" applyFill="0" applyBorder="0" applyAlignment="0" applyProtection="0"/>
    <xf numFmtId="178" fontId="8" fillId="0" borderId="0" applyFont="0" applyFill="0" applyBorder="0" applyAlignment="0" applyProtection="0"/>
    <xf numFmtId="180" fontId="8" fillId="0" borderId="0" applyFont="0" applyFill="0" applyBorder="0" applyAlignment="0" applyProtection="0"/>
    <xf numFmtId="181" fontId="8" fillId="0" borderId="0" applyFont="0" applyFill="0" applyBorder="0" applyAlignment="0" applyProtection="0"/>
    <xf numFmtId="0" fontId="64" fillId="0" borderId="0">
      <protection locked="0"/>
    </xf>
    <xf numFmtId="0" fontId="16" fillId="27" borderId="0" applyNumberFormat="0" applyBorder="0" applyAlignment="0" applyProtection="0"/>
    <xf numFmtId="37" fontId="66" fillId="0" borderId="0"/>
    <xf numFmtId="0" fontId="8" fillId="28" borderId="33" applyNumberFormat="0" applyFont="0" applyAlignment="0" applyProtection="0"/>
    <xf numFmtId="0" fontId="64" fillId="0" borderId="0">
      <protection locked="0"/>
    </xf>
    <xf numFmtId="38" fontId="67" fillId="0" borderId="0"/>
    <xf numFmtId="0" fontId="17" fillId="25" borderId="34"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30" applyNumberFormat="0" applyFill="0" applyAlignment="0" applyProtection="0"/>
    <xf numFmtId="0" fontId="22" fillId="0" borderId="31" applyNumberFormat="0" applyFill="0" applyAlignment="0" applyProtection="0"/>
    <xf numFmtId="0" fontId="23" fillId="0" borderId="32" applyNumberFormat="0" applyFill="0" applyAlignment="0" applyProtection="0"/>
    <xf numFmtId="0" fontId="23" fillId="0" borderId="0" applyNumberFormat="0" applyFill="0" applyBorder="0" applyAlignment="0" applyProtection="0"/>
    <xf numFmtId="0" fontId="20" fillId="0" borderId="0" applyNumberFormat="0" applyFill="0" applyBorder="0" applyAlignment="0" applyProtection="0"/>
    <xf numFmtId="0" fontId="64" fillId="0" borderId="49">
      <protection locked="0"/>
    </xf>
    <xf numFmtId="43" fontId="8" fillId="0" borderId="0" applyFont="0" applyFill="0" applyBorder="0" applyAlignment="0" applyProtection="0"/>
    <xf numFmtId="0" fontId="69" fillId="0" borderId="0" applyNumberFormat="0" applyFill="0" applyBorder="0" applyProtection="0">
      <alignment vertical="top" wrapText="1"/>
    </xf>
    <xf numFmtId="44" fontId="2" fillId="0" borderId="0" applyFont="0" applyFill="0" applyBorder="0" applyAlignment="0" applyProtection="0"/>
    <xf numFmtId="0" fontId="60" fillId="0" borderId="0"/>
    <xf numFmtId="9" fontId="1" fillId="0" borderId="0" applyFont="0" applyFill="0" applyBorder="0" applyAlignment="0" applyProtection="0"/>
    <xf numFmtId="9" fontId="60" fillId="0" borderId="0" applyFont="0" applyFill="0" applyBorder="0" applyAlignment="0" applyProtection="0"/>
    <xf numFmtId="43" fontId="8" fillId="0" borderId="0" applyFont="0" applyFill="0" applyBorder="0" applyAlignment="0" applyProtection="0"/>
    <xf numFmtId="0" fontId="68"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0" fontId="8" fillId="0" borderId="0"/>
  </cellStyleXfs>
  <cellXfs count="1055">
    <xf numFmtId="0" fontId="0" fillId="0" borderId="0" xfId="0"/>
    <xf numFmtId="0" fontId="4" fillId="0" borderId="4" xfId="0" applyFont="1" applyBorder="1" applyAlignment="1">
      <alignment vertical="center"/>
    </xf>
    <xf numFmtId="0" fontId="4" fillId="0" borderId="0" xfId="0" applyFont="1" applyBorder="1" applyAlignment="1">
      <alignment vertical="center"/>
    </xf>
    <xf numFmtId="0" fontId="4" fillId="0" borderId="0" xfId="0" applyFont="1" applyBorder="1" applyAlignment="1">
      <alignment horizontal="center" vertical="center"/>
    </xf>
    <xf numFmtId="0" fontId="0" fillId="0" borderId="0" xfId="0" applyBorder="1" applyAlignment="1">
      <alignment horizontal="center" vertical="center"/>
    </xf>
    <xf numFmtId="0" fontId="4" fillId="0" borderId="0" xfId="0" applyFont="1" applyBorder="1" applyAlignment="1">
      <alignment vertical="center" wrapText="1"/>
    </xf>
    <xf numFmtId="0" fontId="4" fillId="0" borderId="0" xfId="0" applyFont="1" applyBorder="1" applyAlignment="1">
      <alignment horizontal="left" vertical="center" wrapText="1"/>
    </xf>
    <xf numFmtId="0" fontId="0" fillId="0" borderId="4" xfId="0" applyBorder="1"/>
    <xf numFmtId="0" fontId="0" fillId="0" borderId="0" xfId="0" applyBorder="1"/>
    <xf numFmtId="0" fontId="0" fillId="0" borderId="3" xfId="0" applyBorder="1"/>
    <xf numFmtId="0" fontId="0" fillId="0" borderId="13" xfId="0" applyBorder="1"/>
    <xf numFmtId="0" fontId="0" fillId="0" borderId="14" xfId="0" applyBorder="1"/>
    <xf numFmtId="0" fontId="0" fillId="0" borderId="4" xfId="0" applyBorder="1" applyAlignment="1">
      <alignment horizontal="center" vertical="center"/>
    </xf>
    <xf numFmtId="0" fontId="0" fillId="0" borderId="25" xfId="0" applyBorder="1"/>
    <xf numFmtId="0" fontId="0" fillId="0" borderId="25" xfId="0" applyBorder="1" applyAlignment="1">
      <alignment horizontal="center"/>
    </xf>
    <xf numFmtId="0" fontId="0" fillId="0" borderId="4" xfId="0" applyBorder="1" applyAlignment="1">
      <alignment horizontal="center"/>
    </xf>
    <xf numFmtId="0" fontId="0" fillId="0" borderId="3" xfId="0" applyBorder="1" applyAlignment="1">
      <alignment horizontal="center" vertical="center"/>
    </xf>
    <xf numFmtId="4" fontId="4" fillId="0" borderId="0" xfId="0" applyNumberFormat="1" applyFont="1" applyBorder="1" applyAlignment="1">
      <alignment horizontal="left" vertical="center"/>
    </xf>
    <xf numFmtId="0" fontId="4" fillId="0" borderId="4" xfId="0" applyFont="1" applyBorder="1" applyAlignment="1">
      <alignment horizontal="left" vertical="center"/>
    </xf>
    <xf numFmtId="0" fontId="4" fillId="0" borderId="0" xfId="0" applyFont="1" applyBorder="1" applyAlignment="1">
      <alignment horizontal="left" vertical="center"/>
    </xf>
    <xf numFmtId="0" fontId="0" fillId="0" borderId="0" xfId="0" applyBorder="1" applyAlignment="1">
      <alignment horizontal="center"/>
    </xf>
    <xf numFmtId="0" fontId="3" fillId="0" borderId="0" xfId="0" applyFont="1" applyFill="1" applyBorder="1" applyAlignment="1">
      <alignment vertical="center"/>
    </xf>
    <xf numFmtId="0" fontId="0" fillId="0" borderId="0" xfId="0" applyFill="1" applyBorder="1"/>
    <xf numFmtId="4" fontId="0" fillId="0" borderId="3" xfId="0" applyNumberFormat="1" applyBorder="1" applyAlignment="1">
      <alignment horizontal="center" vertical="center"/>
    </xf>
    <xf numFmtId="4" fontId="0" fillId="0" borderId="15" xfId="0" applyNumberFormat="1" applyBorder="1" applyAlignment="1">
      <alignment horizontal="center" vertical="center"/>
    </xf>
    <xf numFmtId="0" fontId="6" fillId="5" borderId="10" xfId="0" applyFont="1" applyFill="1" applyBorder="1" applyAlignment="1">
      <alignment horizontal="center"/>
    </xf>
    <xf numFmtId="0" fontId="3" fillId="3" borderId="20" xfId="0" applyFont="1" applyFill="1" applyBorder="1" applyAlignment="1">
      <alignment horizontal="center" vertical="center" wrapText="1"/>
    </xf>
    <xf numFmtId="0" fontId="3" fillId="3" borderId="21" xfId="0" applyFont="1" applyFill="1" applyBorder="1" applyAlignment="1">
      <alignment horizontal="center" vertical="center" wrapText="1"/>
    </xf>
    <xf numFmtId="4" fontId="3" fillId="3" borderId="22"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24"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4" fontId="3" fillId="0" borderId="3" xfId="0" applyNumberFormat="1" applyFont="1" applyFill="1" applyBorder="1" applyAlignment="1">
      <alignment horizontal="center" vertical="center" wrapText="1"/>
    </xf>
    <xf numFmtId="0" fontId="0" fillId="0" borderId="0" xfId="0" applyBorder="1" applyAlignment="1">
      <alignment horizontal="left" vertical="center"/>
    </xf>
    <xf numFmtId="167" fontId="0" fillId="0" borderId="0" xfId="0" applyNumberFormat="1" applyBorder="1" applyAlignment="1">
      <alignment horizontal="center" vertical="center"/>
    </xf>
    <xf numFmtId="0" fontId="0" fillId="0" borderId="0" xfId="0" applyBorder="1" applyAlignment="1">
      <alignment horizontal="left"/>
    </xf>
    <xf numFmtId="0" fontId="6" fillId="0" borderId="0" xfId="0" applyFont="1" applyBorder="1" applyAlignment="1">
      <alignment horizontal="right"/>
    </xf>
    <xf numFmtId="4" fontId="6" fillId="0" borderId="3" xfId="0" applyNumberFormat="1" applyFont="1" applyBorder="1" applyAlignment="1">
      <alignment horizontal="center" vertical="center"/>
    </xf>
    <xf numFmtId="0" fontId="6" fillId="0" borderId="0" xfId="0" applyFont="1" applyBorder="1"/>
    <xf numFmtId="0" fontId="7" fillId="0" borderId="11" xfId="0" applyFont="1" applyBorder="1" applyAlignment="1">
      <alignment horizontal="right"/>
    </xf>
    <xf numFmtId="4" fontId="7" fillId="0" borderId="12" xfId="0" applyNumberFormat="1" applyFont="1" applyBorder="1" applyAlignment="1">
      <alignment horizontal="center" vertical="center"/>
    </xf>
    <xf numFmtId="4" fontId="0" fillId="0" borderId="0" xfId="0" applyNumberFormat="1" applyFill="1" applyBorder="1" applyAlignment="1">
      <alignment horizontal="center" vertical="center"/>
    </xf>
    <xf numFmtId="0" fontId="6" fillId="5" borderId="10" xfId="0" applyFont="1" applyFill="1" applyBorder="1" applyAlignment="1">
      <alignment horizontal="center" vertical="center"/>
    </xf>
    <xf numFmtId="4" fontId="0" fillId="0" borderId="0" xfId="0" applyNumberFormat="1" applyAlignment="1">
      <alignment horizontal="center" vertical="center"/>
    </xf>
    <xf numFmtId="0" fontId="0" fillId="0" borderId="0" xfId="0" applyBorder="1" applyAlignment="1">
      <alignment horizontal="left" vertical="center" wrapText="1"/>
    </xf>
    <xf numFmtId="1" fontId="25" fillId="0" borderId="0" xfId="1" applyNumberFormat="1" applyFont="1" applyFill="1" applyBorder="1" applyAlignment="1">
      <alignment horizontal="center" vertical="center" wrapText="1"/>
    </xf>
    <xf numFmtId="0" fontId="25" fillId="0" borderId="0" xfId="1" applyFont="1" applyFill="1" applyBorder="1" applyAlignment="1">
      <alignment horizontal="center" vertical="center" wrapText="1"/>
    </xf>
    <xf numFmtId="2" fontId="25" fillId="0" borderId="0" xfId="1" applyNumberFormat="1" applyFont="1" applyFill="1" applyBorder="1" applyAlignment="1">
      <alignment horizontal="center" vertical="center" wrapText="1"/>
    </xf>
    <xf numFmtId="2" fontId="25" fillId="0" borderId="0" xfId="1" applyNumberFormat="1" applyFont="1" applyFill="1" applyBorder="1" applyAlignment="1">
      <alignment horizontal="center" vertical="center"/>
    </xf>
    <xf numFmtId="0" fontId="25" fillId="0" borderId="0" xfId="1" applyFont="1" applyFill="1" applyBorder="1" applyAlignment="1">
      <alignment horizontal="center" vertical="center"/>
    </xf>
    <xf numFmtId="1" fontId="26" fillId="0" borderId="0" xfId="1" applyNumberFormat="1" applyFont="1" applyFill="1" applyBorder="1" applyAlignment="1">
      <alignment horizontal="center" vertical="center" wrapText="1"/>
    </xf>
    <xf numFmtId="0" fontId="26" fillId="0" borderId="0" xfId="1" applyFont="1" applyFill="1" applyBorder="1" applyAlignment="1">
      <alignment horizontal="left" vertical="center" wrapText="1"/>
    </xf>
    <xf numFmtId="0" fontId="26" fillId="0" borderId="0" xfId="1" applyFont="1" applyFill="1" applyBorder="1" applyAlignment="1">
      <alignment horizontal="center" vertical="center" wrapText="1"/>
    </xf>
    <xf numFmtId="2" fontId="26" fillId="0" borderId="0" xfId="1" applyNumberFormat="1" applyFont="1" applyFill="1" applyBorder="1" applyAlignment="1">
      <alignment horizontal="center" vertical="center" wrapText="1"/>
    </xf>
    <xf numFmtId="3" fontId="26" fillId="0" borderId="0" xfId="1" applyNumberFormat="1" applyFont="1" applyFill="1" applyBorder="1" applyAlignment="1">
      <alignment horizontal="center" vertical="center" wrapText="1"/>
    </xf>
    <xf numFmtId="3" fontId="25" fillId="0" borderId="0" xfId="1" applyNumberFormat="1" applyFont="1" applyFill="1" applyBorder="1" applyAlignment="1">
      <alignment horizontal="center" vertical="center" wrapText="1"/>
    </xf>
    <xf numFmtId="1" fontId="25" fillId="29" borderId="36" xfId="1" applyNumberFormat="1" applyFont="1" applyFill="1" applyBorder="1" applyAlignment="1">
      <alignment vertical="top" wrapText="1"/>
    </xf>
    <xf numFmtId="3" fontId="25" fillId="29" borderId="0" xfId="1" applyNumberFormat="1" applyFont="1" applyFill="1" applyBorder="1" applyAlignment="1">
      <alignment vertical="top" wrapText="1"/>
    </xf>
    <xf numFmtId="2" fontId="25" fillId="29" borderId="0" xfId="1" applyNumberFormat="1" applyFont="1" applyFill="1" applyBorder="1" applyAlignment="1">
      <alignment horizontal="center" vertical="top" wrapText="1"/>
    </xf>
    <xf numFmtId="0" fontId="4" fillId="0" borderId="4"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wrapText="1"/>
    </xf>
    <xf numFmtId="4" fontId="4" fillId="0" borderId="3" xfId="0" applyNumberFormat="1" applyFont="1" applyFill="1" applyBorder="1" applyAlignment="1">
      <alignment horizontal="center" vertical="center" wrapText="1"/>
    </xf>
    <xf numFmtId="0" fontId="0" fillId="0" borderId="0" xfId="0" applyBorder="1" applyAlignment="1">
      <alignment horizontal="left" wrapText="1"/>
    </xf>
    <xf numFmtId="0" fontId="0" fillId="0" borderId="17" xfId="0" applyBorder="1"/>
    <xf numFmtId="0" fontId="27" fillId="30" borderId="0" xfId="0" applyFont="1" applyFill="1" applyBorder="1" applyAlignment="1">
      <alignment vertical="center"/>
    </xf>
    <xf numFmtId="0" fontId="29" fillId="0" borderId="2" xfId="0" applyFont="1" applyBorder="1" applyAlignment="1">
      <alignment horizontal="center" vertical="center"/>
    </xf>
    <xf numFmtId="0" fontId="29" fillId="0" borderId="2" xfId="0" applyFont="1" applyBorder="1" applyAlignment="1">
      <alignment horizontal="left" vertical="center" wrapText="1"/>
    </xf>
    <xf numFmtId="4" fontId="29" fillId="0" borderId="0" xfId="0" applyNumberFormat="1" applyFont="1" applyBorder="1" applyAlignment="1">
      <alignment horizontal="left" vertical="center"/>
    </xf>
    <xf numFmtId="0" fontId="29" fillId="0" borderId="0" xfId="0" applyFont="1" applyBorder="1" applyAlignment="1">
      <alignment vertical="center"/>
    </xf>
    <xf numFmtId="0" fontId="29" fillId="0" borderId="0" xfId="0" applyFont="1" applyBorder="1" applyAlignment="1">
      <alignment horizontal="left" vertical="center" wrapText="1"/>
    </xf>
    <xf numFmtId="0" fontId="29" fillId="4" borderId="1" xfId="0" applyFont="1" applyFill="1" applyBorder="1" applyAlignment="1">
      <alignment horizontal="left" vertical="center"/>
    </xf>
    <xf numFmtId="165" fontId="28" fillId="4" borderId="1" xfId="0" applyNumberFormat="1" applyFont="1" applyFill="1" applyBorder="1" applyAlignment="1">
      <alignment horizontal="center" vertical="center"/>
    </xf>
    <xf numFmtId="0" fontId="28" fillId="4" borderId="1" xfId="0" applyFont="1" applyFill="1" applyBorder="1" applyAlignment="1">
      <alignment horizontal="left" vertical="center" wrapText="1"/>
    </xf>
    <xf numFmtId="4" fontId="29" fillId="4" borderId="1" xfId="0" applyNumberFormat="1" applyFont="1" applyFill="1" applyBorder="1" applyAlignment="1">
      <alignment horizontal="left" vertical="center"/>
    </xf>
    <xf numFmtId="0" fontId="29" fillId="0" borderId="1" xfId="0" applyFont="1" applyBorder="1" applyAlignment="1">
      <alignment horizontal="center" vertical="center"/>
    </xf>
    <xf numFmtId="165" fontId="29" fillId="0" borderId="1" xfId="0" applyNumberFormat="1" applyFont="1" applyBorder="1" applyAlignment="1">
      <alignment horizontal="center" vertical="center"/>
    </xf>
    <xf numFmtId="166" fontId="29" fillId="0" borderId="1" xfId="0" applyNumberFormat="1" applyFont="1" applyBorder="1" applyAlignment="1">
      <alignment horizontal="center" vertical="center"/>
    </xf>
    <xf numFmtId="0" fontId="29" fillId="0" borderId="1" xfId="0" applyFont="1" applyBorder="1" applyAlignment="1">
      <alignment vertical="center" wrapText="1"/>
    </xf>
    <xf numFmtId="0" fontId="31" fillId="0" borderId="1" xfId="0" applyFont="1" applyBorder="1" applyAlignment="1">
      <alignment horizontal="left" vertical="center" wrapText="1"/>
    </xf>
    <xf numFmtId="0" fontId="31" fillId="0" borderId="1" xfId="0" applyFont="1" applyBorder="1" applyAlignment="1">
      <alignment horizontal="center" vertical="center"/>
    </xf>
    <xf numFmtId="165" fontId="31" fillId="0" borderId="1" xfId="0" applyNumberFormat="1" applyFont="1" applyBorder="1" applyAlignment="1">
      <alignment horizontal="center" vertical="center"/>
    </xf>
    <xf numFmtId="4" fontId="31" fillId="0" borderId="1" xfId="0" applyNumberFormat="1" applyFont="1" applyBorder="1" applyAlignment="1">
      <alignment horizontal="center" vertical="center"/>
    </xf>
    <xf numFmtId="166" fontId="31" fillId="0" borderId="1" xfId="0" applyNumberFormat="1" applyFont="1" applyBorder="1" applyAlignment="1">
      <alignment horizontal="center" vertical="center"/>
    </xf>
    <xf numFmtId="0" fontId="29" fillId="0" borderId="0" xfId="0" applyFont="1" applyBorder="1"/>
    <xf numFmtId="0" fontId="29" fillId="4" borderId="1" xfId="0" applyFont="1" applyFill="1" applyBorder="1"/>
    <xf numFmtId="4" fontId="29" fillId="4" borderId="1" xfId="0" applyNumberFormat="1" applyFont="1" applyFill="1" applyBorder="1"/>
    <xf numFmtId="166" fontId="29" fillId="4" borderId="1" xfId="0" applyNumberFormat="1" applyFont="1" applyFill="1" applyBorder="1"/>
    <xf numFmtId="0" fontId="29" fillId="0" borderId="1" xfId="0" applyFont="1" applyBorder="1"/>
    <xf numFmtId="4" fontId="29" fillId="0" borderId="1" xfId="0" applyNumberFormat="1" applyFont="1" applyBorder="1"/>
    <xf numFmtId="0" fontId="29" fillId="0" borderId="1" xfId="0" applyFont="1" applyBorder="1" applyAlignment="1">
      <alignment vertical="center"/>
    </xf>
    <xf numFmtId="0" fontId="31" fillId="0" borderId="1" xfId="0" applyFont="1" applyBorder="1" applyAlignment="1">
      <alignment vertical="center" wrapText="1"/>
    </xf>
    <xf numFmtId="0" fontId="29" fillId="0" borderId="1" xfId="0" applyFont="1" applyBorder="1" applyAlignment="1">
      <alignment wrapText="1"/>
    </xf>
    <xf numFmtId="165" fontId="28" fillId="0" borderId="1" xfId="0" applyNumberFormat="1" applyFont="1" applyBorder="1" applyAlignment="1">
      <alignment horizontal="center" vertical="center"/>
    </xf>
    <xf numFmtId="0" fontId="28" fillId="0" borderId="1" xfId="0" applyFont="1" applyBorder="1" applyAlignment="1">
      <alignment horizontal="left" vertical="center" wrapText="1"/>
    </xf>
    <xf numFmtId="165" fontId="29" fillId="0" borderId="1" xfId="0" applyNumberFormat="1" applyFont="1" applyBorder="1" applyAlignment="1">
      <alignment horizontal="center"/>
    </xf>
    <xf numFmtId="0" fontId="31" fillId="0" borderId="1" xfId="0" applyFont="1" applyFill="1" applyBorder="1"/>
    <xf numFmtId="165" fontId="32" fillId="0" borderId="1" xfId="0" applyNumberFormat="1" applyFont="1" applyFill="1" applyBorder="1" applyAlignment="1">
      <alignment horizontal="center" vertical="center"/>
    </xf>
    <xf numFmtId="0" fontId="32" fillId="0" borderId="1" xfId="0" applyFont="1" applyFill="1" applyBorder="1" applyAlignment="1">
      <alignment horizontal="left" vertical="center" wrapText="1"/>
    </xf>
    <xf numFmtId="4" fontId="31" fillId="0" borderId="1" xfId="0" applyNumberFormat="1" applyFont="1" applyFill="1" applyBorder="1"/>
    <xf numFmtId="166" fontId="31" fillId="0" borderId="1" xfId="0" applyNumberFormat="1" applyFont="1" applyFill="1" applyBorder="1"/>
    <xf numFmtId="0" fontId="32" fillId="0" borderId="1" xfId="0" applyFont="1" applyBorder="1" applyAlignment="1">
      <alignment horizontal="center" vertical="center"/>
    </xf>
    <xf numFmtId="165" fontId="32" fillId="0" borderId="1" xfId="0" applyNumberFormat="1" applyFont="1" applyBorder="1" applyAlignment="1">
      <alignment horizontal="center" vertical="center"/>
    </xf>
    <xf numFmtId="0" fontId="32" fillId="0" borderId="1" xfId="0" applyFont="1" applyBorder="1" applyAlignment="1">
      <alignment horizontal="left" vertical="center" wrapText="1"/>
    </xf>
    <xf numFmtId="4" fontId="32" fillId="0" borderId="1" xfId="0" applyNumberFormat="1" applyFont="1" applyBorder="1" applyAlignment="1">
      <alignment horizontal="center" vertical="center"/>
    </xf>
    <xf numFmtId="166" fontId="32" fillId="0" borderId="1" xfId="0" applyNumberFormat="1" applyFont="1" applyBorder="1" applyAlignment="1">
      <alignment horizontal="center" vertical="center"/>
    </xf>
    <xf numFmtId="2" fontId="29" fillId="0" borderId="1" xfId="0" applyNumberFormat="1" applyFont="1" applyBorder="1" applyAlignment="1">
      <alignment horizontal="center" vertical="center"/>
    </xf>
    <xf numFmtId="0" fontId="33" fillId="0" borderId="3" xfId="0" applyFont="1" applyBorder="1"/>
    <xf numFmtId="0" fontId="33" fillId="0" borderId="25" xfId="0" applyFont="1" applyBorder="1"/>
    <xf numFmtId="0" fontId="33" fillId="0" borderId="25" xfId="0" applyFont="1" applyBorder="1" applyAlignment="1">
      <alignment horizontal="center"/>
    </xf>
    <xf numFmtId="0" fontId="33" fillId="0" borderId="0" xfId="0" applyFont="1" applyBorder="1" applyAlignment="1">
      <alignment horizontal="center"/>
    </xf>
    <xf numFmtId="0" fontId="33" fillId="0" borderId="4" xfId="0" applyFont="1" applyBorder="1" applyAlignment="1">
      <alignment horizontal="center" vertical="center"/>
    </xf>
    <xf numFmtId="0" fontId="33" fillId="0" borderId="25" xfId="0" applyFont="1" applyBorder="1" applyAlignment="1">
      <alignment horizontal="center" vertical="center"/>
    </xf>
    <xf numFmtId="0" fontId="0" fillId="0" borderId="18" xfId="0" applyBorder="1" applyAlignment="1">
      <alignment horizontal="center"/>
    </xf>
    <xf numFmtId="0" fontId="0" fillId="0" borderId="25" xfId="0" applyBorder="1" applyAlignment="1">
      <alignment horizontal="center" vertical="center"/>
    </xf>
    <xf numFmtId="0" fontId="33" fillId="0" borderId="10" xfId="0" applyFont="1" applyFill="1" applyBorder="1" applyAlignment="1">
      <alignment horizontal="center" vertical="center"/>
    </xf>
    <xf numFmtId="0" fontId="33" fillId="0" borderId="25" xfId="0" applyFont="1" applyFill="1" applyBorder="1" applyAlignment="1">
      <alignment horizontal="center" vertical="center"/>
    </xf>
    <xf numFmtId="0" fontId="0" fillId="0" borderId="10" xfId="0" applyFill="1" applyBorder="1" applyAlignment="1">
      <alignment horizontal="center" vertical="center"/>
    </xf>
    <xf numFmtId="0" fontId="0" fillId="0" borderId="12" xfId="0" applyFill="1" applyBorder="1" applyAlignment="1">
      <alignment horizontal="center" vertical="center"/>
    </xf>
    <xf numFmtId="0" fontId="0" fillId="0" borderId="23" xfId="0" applyBorder="1" applyAlignment="1">
      <alignment horizontal="center" vertical="center"/>
    </xf>
    <xf numFmtId="0" fontId="33" fillId="0" borderId="0" xfId="0" applyFont="1" applyFill="1" applyAlignment="1">
      <alignment horizontal="center" vertical="center"/>
    </xf>
    <xf numFmtId="2" fontId="33" fillId="0" borderId="0" xfId="0" applyNumberFormat="1" applyFont="1" applyFill="1" applyAlignment="1">
      <alignment horizontal="center" vertical="center"/>
    </xf>
    <xf numFmtId="0" fontId="33" fillId="0" borderId="0" xfId="0" applyFont="1" applyBorder="1" applyAlignment="1">
      <alignment horizontal="center" vertical="center"/>
    </xf>
    <xf numFmtId="0" fontId="33" fillId="0" borderId="0" xfId="0" applyFont="1" applyAlignment="1">
      <alignment horizontal="center" vertical="center"/>
    </xf>
    <xf numFmtId="0" fontId="33" fillId="0" borderId="23" xfId="0" applyFont="1" applyBorder="1" applyAlignment="1">
      <alignment horizontal="center" vertical="center"/>
    </xf>
    <xf numFmtId="2" fontId="33" fillId="0" borderId="0" xfId="0" applyNumberFormat="1" applyFont="1" applyFill="1" applyBorder="1" applyAlignment="1">
      <alignment horizontal="center" vertical="center"/>
    </xf>
    <xf numFmtId="2" fontId="33" fillId="0" borderId="3" xfId="0" applyNumberFormat="1" applyFont="1" applyFill="1" applyBorder="1" applyAlignment="1">
      <alignment horizontal="center" vertical="center"/>
    </xf>
    <xf numFmtId="0" fontId="0" fillId="0" borderId="18"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xf>
    <xf numFmtId="0" fontId="0" fillId="0" borderId="26" xfId="0" applyFill="1" applyBorder="1" applyAlignment="1">
      <alignment horizontal="center" vertical="center"/>
    </xf>
    <xf numFmtId="0" fontId="0" fillId="0" borderId="10" xfId="0" applyBorder="1" applyAlignment="1">
      <alignment horizontal="center"/>
    </xf>
    <xf numFmtId="0" fontId="0" fillId="0" borderId="24" xfId="0" applyBorder="1" applyAlignment="1">
      <alignment horizontal="center" vertical="center"/>
    </xf>
    <xf numFmtId="0" fontId="0" fillId="0" borderId="10" xfId="0" applyBorder="1" applyAlignment="1">
      <alignment horizontal="center" vertical="center"/>
    </xf>
    <xf numFmtId="0" fontId="0" fillId="0" borderId="26" xfId="0" applyBorder="1" applyAlignment="1">
      <alignment horizontal="center" vertical="center"/>
    </xf>
    <xf numFmtId="0" fontId="33" fillId="0" borderId="3" xfId="0" applyFont="1" applyBorder="1" applyAlignment="1">
      <alignment horizontal="center" vertical="center"/>
    </xf>
    <xf numFmtId="2" fontId="33" fillId="0" borderId="0" xfId="0" applyNumberFormat="1" applyFont="1" applyBorder="1" applyAlignment="1">
      <alignment horizontal="center" vertical="center"/>
    </xf>
    <xf numFmtId="0" fontId="0" fillId="0" borderId="12" xfId="0" applyBorder="1" applyAlignment="1">
      <alignment horizontal="center" vertical="center"/>
    </xf>
    <xf numFmtId="2" fontId="0" fillId="0" borderId="3" xfId="0" applyNumberFormat="1" applyBorder="1" applyAlignment="1">
      <alignment horizontal="center" vertical="center"/>
    </xf>
    <xf numFmtId="0" fontId="0" fillId="0" borderId="15" xfId="0" applyBorder="1" applyAlignment="1">
      <alignment horizontal="center" vertical="center"/>
    </xf>
    <xf numFmtId="0" fontId="0" fillId="0" borderId="18" xfId="0" applyBorder="1"/>
    <xf numFmtId="0" fontId="33" fillId="0" borderId="3" xfId="0" applyFon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2" fontId="0" fillId="0" borderId="25" xfId="0" applyNumberFormat="1" applyBorder="1" applyAlignment="1">
      <alignment horizontal="center" vertical="center"/>
    </xf>
    <xf numFmtId="0" fontId="0" fillId="0" borderId="11"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2" fontId="0" fillId="0" borderId="4" xfId="0" applyNumberFormat="1" applyBorder="1" applyAlignment="1">
      <alignment horizontal="center" vertical="center"/>
    </xf>
    <xf numFmtId="0" fontId="0" fillId="0" borderId="4" xfId="0" applyFill="1" applyBorder="1" applyAlignment="1">
      <alignment horizontal="center" vertical="center"/>
    </xf>
    <xf numFmtId="2" fontId="33" fillId="0" borderId="3" xfId="0" applyNumberFormat="1" applyFont="1"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vertical="center"/>
    </xf>
    <xf numFmtId="0" fontId="0" fillId="0" borderId="13" xfId="0" applyFill="1" applyBorder="1" applyAlignment="1">
      <alignment horizontal="center" vertical="center"/>
    </xf>
    <xf numFmtId="0" fontId="34" fillId="0" borderId="24" xfId="0" applyFont="1" applyBorder="1" applyAlignment="1">
      <alignment horizontal="right"/>
    </xf>
    <xf numFmtId="0" fontId="0" fillId="0" borderId="24" xfId="0" applyBorder="1"/>
    <xf numFmtId="0" fontId="0" fillId="30" borderId="0" xfId="0" applyFill="1" applyAlignment="1">
      <alignment horizontal="center" vertical="center"/>
    </xf>
    <xf numFmtId="0" fontId="33" fillId="0" borderId="0" xfId="0" applyFont="1" applyFill="1" applyBorder="1" applyAlignment="1">
      <alignment horizontal="center" vertical="center"/>
    </xf>
    <xf numFmtId="0" fontId="33" fillId="0" borderId="0" xfId="0" applyFont="1"/>
    <xf numFmtId="2" fontId="0" fillId="0" borderId="25" xfId="0" applyNumberFormat="1" applyFill="1" applyBorder="1" applyAlignment="1">
      <alignment horizontal="center" vertical="center"/>
    </xf>
    <xf numFmtId="0" fontId="0" fillId="0" borderId="0" xfId="0" applyFill="1" applyBorder="1" applyAlignment="1">
      <alignment horizontal="center" vertical="center"/>
    </xf>
    <xf numFmtId="2" fontId="0" fillId="0" borderId="25" xfId="0" applyNumberFormat="1" applyBorder="1"/>
    <xf numFmtId="0" fontId="33" fillId="0" borderId="13" xfId="0" applyFont="1" applyBorder="1" applyAlignment="1">
      <alignment horizontal="center" vertical="center"/>
    </xf>
    <xf numFmtId="0" fontId="33" fillId="0" borderId="14" xfId="0" applyFont="1" applyBorder="1" applyAlignment="1">
      <alignment horizontal="center" vertical="center"/>
    </xf>
    <xf numFmtId="0" fontId="33" fillId="0" borderId="15" xfId="0" applyFont="1" applyBorder="1" applyAlignment="1">
      <alignment horizontal="center" vertical="center"/>
    </xf>
    <xf numFmtId="0" fontId="33" fillId="0" borderId="14" xfId="0" applyFont="1" applyBorder="1"/>
    <xf numFmtId="0" fontId="33" fillId="0" borderId="15" xfId="0" applyFont="1" applyBorder="1"/>
    <xf numFmtId="0" fontId="33" fillId="0" borderId="24" xfId="0" applyFont="1" applyBorder="1"/>
    <xf numFmtId="2" fontId="0" fillId="0" borderId="24" xfId="0" applyNumberFormat="1" applyBorder="1"/>
    <xf numFmtId="2" fontId="33" fillId="0" borderId="12" xfId="0" applyNumberFormat="1" applyFont="1" applyFill="1" applyBorder="1" applyAlignment="1">
      <alignment horizontal="center" vertical="center"/>
    </xf>
    <xf numFmtId="2" fontId="0" fillId="0" borderId="0" xfId="0" applyNumberFormat="1"/>
    <xf numFmtId="0" fontId="33" fillId="0" borderId="3" xfId="0" applyFont="1" applyBorder="1" applyAlignment="1">
      <alignment horizontal="center" vertical="center"/>
    </xf>
    <xf numFmtId="0" fontId="33" fillId="0" borderId="0" xfId="0" applyFont="1" applyFill="1" applyAlignment="1">
      <alignment horizontal="center" vertical="center"/>
    </xf>
    <xf numFmtId="2" fontId="33" fillId="0" borderId="0" xfId="0" applyNumberFormat="1" applyFont="1" applyFill="1" applyAlignment="1">
      <alignment horizontal="center" vertical="center"/>
    </xf>
    <xf numFmtId="2" fontId="33" fillId="0" borderId="25" xfId="0" applyNumberFormat="1" applyFont="1" applyBorder="1" applyAlignment="1">
      <alignment horizontal="center" vertical="center"/>
    </xf>
    <xf numFmtId="0" fontId="33" fillId="31" borderId="10" xfId="0" applyFont="1" applyFill="1" applyBorder="1" applyAlignment="1">
      <alignment horizontal="center" vertical="center"/>
    </xf>
    <xf numFmtId="0" fontId="33" fillId="31" borderId="18" xfId="0" applyFont="1" applyFill="1" applyBorder="1" applyAlignment="1">
      <alignment horizontal="center" vertical="center"/>
    </xf>
    <xf numFmtId="0" fontId="33" fillId="31" borderId="3" xfId="0" applyFont="1" applyFill="1" applyBorder="1" applyAlignment="1">
      <alignment horizontal="center" vertical="center"/>
    </xf>
    <xf numFmtId="0" fontId="33" fillId="31" borderId="0" xfId="0" applyFont="1" applyFill="1"/>
    <xf numFmtId="0" fontId="0" fillId="31" borderId="0" xfId="0" applyFill="1"/>
    <xf numFmtId="0" fontId="33" fillId="31" borderId="12" xfId="0" applyFont="1" applyFill="1" applyBorder="1" applyAlignment="1">
      <alignment horizontal="center" vertical="center"/>
    </xf>
    <xf numFmtId="0" fontId="33" fillId="31" borderId="25" xfId="0" applyFont="1" applyFill="1" applyBorder="1" applyAlignment="1">
      <alignment horizontal="center" vertical="center"/>
    </xf>
    <xf numFmtId="0" fontId="33" fillId="31" borderId="12" xfId="0" applyFont="1" applyFill="1" applyBorder="1" applyAlignment="1">
      <alignment horizontal="center" vertical="center" wrapText="1"/>
    </xf>
    <xf numFmtId="0" fontId="33" fillId="31" borderId="26" xfId="0" applyFont="1" applyFill="1" applyBorder="1" applyAlignment="1">
      <alignment horizontal="center" vertical="center"/>
    </xf>
    <xf numFmtId="0" fontId="33" fillId="31" borderId="10" xfId="0" applyFont="1" applyFill="1" applyBorder="1" applyAlignment="1">
      <alignment horizontal="center" vertical="center" wrapText="1"/>
    </xf>
    <xf numFmtId="0" fontId="33" fillId="31" borderId="15" xfId="0" applyFont="1" applyFill="1" applyBorder="1" applyAlignment="1">
      <alignment horizontal="center" vertical="center" wrapText="1"/>
    </xf>
    <xf numFmtId="0" fontId="33" fillId="31" borderId="15" xfId="0" applyFont="1" applyFill="1" applyBorder="1" applyAlignment="1">
      <alignment horizontal="center" vertical="center"/>
    </xf>
    <xf numFmtId="0" fontId="33" fillId="31" borderId="24" xfId="0" applyFont="1" applyFill="1" applyBorder="1" applyAlignment="1">
      <alignment horizontal="center" vertical="center" wrapText="1"/>
    </xf>
    <xf numFmtId="0" fontId="0" fillId="31" borderId="24" xfId="0" applyFill="1" applyBorder="1" applyAlignment="1">
      <alignment horizontal="center" vertical="center" wrapText="1"/>
    </xf>
    <xf numFmtId="0" fontId="0" fillId="31" borderId="3" xfId="0" applyFill="1" applyBorder="1" applyAlignment="1">
      <alignment horizontal="center" vertical="center"/>
    </xf>
    <xf numFmtId="0" fontId="0" fillId="31" borderId="15" xfId="0" applyFill="1" applyBorder="1" applyAlignment="1">
      <alignment horizontal="center" vertical="center"/>
    </xf>
    <xf numFmtId="0" fontId="0" fillId="31" borderId="24" xfId="0" applyFill="1" applyBorder="1" applyAlignment="1">
      <alignment horizontal="center" vertical="center"/>
    </xf>
    <xf numFmtId="0" fontId="0" fillId="31" borderId="10" xfId="0" applyFill="1" applyBorder="1" applyAlignment="1">
      <alignment horizontal="center" vertical="center" wrapText="1"/>
    </xf>
    <xf numFmtId="0" fontId="0" fillId="31" borderId="25" xfId="0" applyFill="1" applyBorder="1" applyAlignment="1">
      <alignment horizontal="center" vertical="center"/>
    </xf>
    <xf numFmtId="0" fontId="0" fillId="31" borderId="10" xfId="0" applyFill="1" applyBorder="1" applyAlignment="1">
      <alignment horizontal="center" vertical="center"/>
    </xf>
    <xf numFmtId="0" fontId="0" fillId="31" borderId="12" xfId="0" applyFill="1" applyBorder="1" applyAlignment="1">
      <alignment horizontal="center" vertical="center"/>
    </xf>
    <xf numFmtId="0" fontId="0" fillId="31" borderId="12" xfId="0" applyFill="1" applyBorder="1" applyAlignment="1">
      <alignment horizontal="center" vertical="center" wrapText="1"/>
    </xf>
    <xf numFmtId="0" fontId="0" fillId="31" borderId="23" xfId="0" applyFill="1" applyBorder="1" applyAlignment="1">
      <alignment horizontal="center" vertical="center" wrapText="1"/>
    </xf>
    <xf numFmtId="0" fontId="0" fillId="31" borderId="0" xfId="0" applyFill="1" applyBorder="1" applyAlignment="1">
      <alignment horizontal="center" vertical="center" wrapText="1"/>
    </xf>
    <xf numFmtId="0" fontId="0" fillId="31" borderId="23" xfId="0" applyFill="1" applyBorder="1" applyAlignment="1">
      <alignment horizontal="center" vertical="center"/>
    </xf>
    <xf numFmtId="0" fontId="33" fillId="31" borderId="4" xfId="0" applyFont="1" applyFill="1" applyBorder="1" applyAlignment="1">
      <alignment horizontal="center" vertical="center"/>
    </xf>
    <xf numFmtId="0" fontId="33" fillId="31" borderId="0" xfId="0" applyFont="1" applyFill="1" applyAlignment="1">
      <alignment horizontal="center" vertical="center"/>
    </xf>
    <xf numFmtId="0" fontId="29" fillId="0" borderId="0" xfId="0" applyFont="1" applyBorder="1" applyAlignment="1">
      <alignment horizontal="left" vertical="center"/>
    </xf>
    <xf numFmtId="0" fontId="29" fillId="0" borderId="0" xfId="0" applyFont="1" applyBorder="1" applyAlignment="1">
      <alignment horizontal="right" vertical="center"/>
    </xf>
    <xf numFmtId="4" fontId="28" fillId="2" borderId="1" xfId="0" applyNumberFormat="1" applyFont="1" applyFill="1" applyBorder="1" applyAlignment="1">
      <alignment horizontal="center" vertical="center"/>
    </xf>
    <xf numFmtId="0" fontId="38" fillId="0" borderId="0" xfId="0" applyFont="1"/>
    <xf numFmtId="0" fontId="38" fillId="0" borderId="0" xfId="0" applyFont="1" applyBorder="1"/>
    <xf numFmtId="0" fontId="38" fillId="0" borderId="0" xfId="0" applyFont="1" applyFill="1" applyBorder="1" applyAlignment="1">
      <alignment horizontal="left" vertical="center"/>
    </xf>
    <xf numFmtId="0" fontId="38" fillId="0" borderId="0" xfId="0" applyFont="1" applyBorder="1" applyAlignment="1">
      <alignment horizontal="center" vertical="center"/>
    </xf>
    <xf numFmtId="0" fontId="38" fillId="0" borderId="0" xfId="0" applyFont="1" applyFill="1"/>
    <xf numFmtId="0" fontId="39" fillId="0" borderId="0" xfId="0" applyFont="1" applyFill="1"/>
    <xf numFmtId="0" fontId="40" fillId="0" borderId="0" xfId="0" applyFont="1"/>
    <xf numFmtId="166" fontId="38" fillId="0" borderId="0" xfId="0" applyNumberFormat="1" applyFont="1"/>
    <xf numFmtId="0" fontId="41" fillId="0" borderId="0" xfId="0" applyFont="1"/>
    <xf numFmtId="0" fontId="39" fillId="0" borderId="0" xfId="0" applyFont="1"/>
    <xf numFmtId="0" fontId="38" fillId="0" borderId="0" xfId="0" applyFont="1" applyBorder="1" applyAlignment="1">
      <alignment wrapText="1"/>
    </xf>
    <xf numFmtId="165" fontId="38" fillId="0" borderId="0" xfId="0" applyNumberFormat="1" applyFont="1" applyAlignment="1">
      <alignment horizontal="center"/>
    </xf>
    <xf numFmtId="0" fontId="38" fillId="0" borderId="0" xfId="0" applyFont="1" applyAlignment="1">
      <alignment wrapText="1"/>
    </xf>
    <xf numFmtId="4" fontId="38" fillId="0" borderId="0" xfId="0" applyNumberFormat="1" applyFont="1"/>
    <xf numFmtId="0" fontId="38" fillId="0" borderId="0" xfId="0" applyFont="1" applyAlignment="1">
      <alignment horizontal="center"/>
    </xf>
    <xf numFmtId="4" fontId="29" fillId="0" borderId="0" xfId="0" applyNumberFormat="1" applyFont="1" applyBorder="1" applyAlignment="1">
      <alignment horizontal="center" vertical="center"/>
    </xf>
    <xf numFmtId="43" fontId="29" fillId="0" borderId="0" xfId="60" applyFont="1" applyBorder="1" applyAlignment="1">
      <alignment vertical="center"/>
    </xf>
    <xf numFmtId="10" fontId="29" fillId="0" borderId="38" xfId="61" applyNumberFormat="1" applyFont="1" applyBorder="1" applyAlignment="1">
      <alignment horizontal="left" vertical="center"/>
    </xf>
    <xf numFmtId="10" fontId="29" fillId="0" borderId="1" xfId="0" applyNumberFormat="1" applyFont="1" applyBorder="1" applyAlignment="1">
      <alignment horizontal="center" vertical="center"/>
    </xf>
    <xf numFmtId="14" fontId="29" fillId="0" borderId="38" xfId="0" applyNumberFormat="1" applyFont="1" applyBorder="1" applyAlignment="1">
      <alignment horizontal="left" vertical="center"/>
    </xf>
    <xf numFmtId="0" fontId="29" fillId="0" borderId="0" xfId="0" applyFont="1"/>
    <xf numFmtId="0" fontId="29" fillId="0" borderId="0" xfId="0" applyFont="1" applyAlignment="1">
      <alignment horizontal="center"/>
    </xf>
    <xf numFmtId="0" fontId="29" fillId="0" borderId="2" xfId="0" applyFont="1" applyBorder="1"/>
    <xf numFmtId="0" fontId="29" fillId="0" borderId="35" xfId="0" applyFont="1" applyBorder="1"/>
    <xf numFmtId="0" fontId="29" fillId="0" borderId="39" xfId="0" applyFont="1" applyBorder="1" applyAlignment="1">
      <alignment horizontal="left" vertical="center"/>
    </xf>
    <xf numFmtId="0" fontId="29" fillId="0" borderId="38" xfId="0" applyFont="1" applyBorder="1"/>
    <xf numFmtId="0" fontId="29" fillId="0" borderId="35" xfId="0" applyFont="1" applyBorder="1" applyAlignment="1">
      <alignment horizontal="left" vertical="center"/>
    </xf>
    <xf numFmtId="0" fontId="29" fillId="0" borderId="35" xfId="0" applyFont="1" applyBorder="1" applyAlignment="1">
      <alignment horizontal="center" vertical="center"/>
    </xf>
    <xf numFmtId="0" fontId="29" fillId="0" borderId="35" xfId="0" applyFont="1" applyBorder="1" applyAlignment="1">
      <alignment horizontal="center" vertical="center" wrapText="1"/>
    </xf>
    <xf numFmtId="0" fontId="29" fillId="0" borderId="37" xfId="0" applyFont="1" applyBorder="1" applyAlignment="1">
      <alignment horizontal="center" vertical="center"/>
    </xf>
    <xf numFmtId="10" fontId="29" fillId="0" borderId="38" xfId="0" applyNumberFormat="1" applyFont="1" applyBorder="1" applyAlignment="1">
      <alignment horizontal="left" vertical="center"/>
    </xf>
    <xf numFmtId="3" fontId="30" fillId="0" borderId="1" xfId="1" applyNumberFormat="1" applyFont="1" applyBorder="1" applyAlignment="1">
      <alignment horizontal="center" vertical="center" wrapText="1"/>
    </xf>
    <xf numFmtId="4" fontId="28" fillId="5" borderId="1" xfId="0" applyNumberFormat="1" applyFont="1" applyFill="1" applyBorder="1" applyAlignment="1">
      <alignment vertical="center"/>
    </xf>
    <xf numFmtId="0" fontId="28" fillId="0" borderId="1" xfId="0" applyNumberFormat="1" applyFont="1" applyBorder="1" applyAlignment="1">
      <alignment horizontal="center" vertical="center"/>
    </xf>
    <xf numFmtId="0" fontId="28" fillId="4" borderId="1" xfId="0" applyFont="1" applyFill="1" applyBorder="1" applyAlignment="1">
      <alignment vertical="center" wrapText="1"/>
    </xf>
    <xf numFmtId="4" fontId="29" fillId="0" borderId="1" xfId="0" applyNumberFormat="1" applyFont="1" applyFill="1" applyBorder="1"/>
    <xf numFmtId="10" fontId="28" fillId="4" borderId="1" xfId="61" applyNumberFormat="1" applyFont="1" applyFill="1" applyBorder="1" applyAlignment="1">
      <alignment horizontal="center" vertical="center"/>
    </xf>
    <xf numFmtId="10" fontId="29" fillId="32" borderId="1" xfId="0" applyNumberFormat="1" applyFont="1" applyFill="1" applyBorder="1" applyAlignment="1">
      <alignment horizontal="center" vertical="center"/>
    </xf>
    <xf numFmtId="174" fontId="0" fillId="0" borderId="0" xfId="0" applyNumberFormat="1"/>
    <xf numFmtId="175" fontId="0" fillId="0" borderId="0" xfId="0" applyNumberFormat="1"/>
    <xf numFmtId="0" fontId="43" fillId="3" borderId="1" xfId="2" applyFont="1" applyFill="1" applyBorder="1" applyAlignment="1">
      <alignment horizontal="center" vertical="center"/>
    </xf>
    <xf numFmtId="0" fontId="36" fillId="0" borderId="5" xfId="2" applyFont="1" applyBorder="1" applyAlignment="1">
      <alignment horizontal="center" vertical="center"/>
    </xf>
    <xf numFmtId="173" fontId="29" fillId="0" borderId="0" xfId="0" applyNumberFormat="1" applyFont="1"/>
    <xf numFmtId="0" fontId="29" fillId="0" borderId="36" xfId="0" applyFont="1" applyBorder="1"/>
    <xf numFmtId="0" fontId="29" fillId="0" borderId="36" xfId="3" applyFont="1" applyBorder="1"/>
    <xf numFmtId="0" fontId="29" fillId="0" borderId="0" xfId="3" applyFont="1" applyBorder="1"/>
    <xf numFmtId="0" fontId="29" fillId="0" borderId="36" xfId="3" applyFont="1" applyFill="1" applyBorder="1"/>
    <xf numFmtId="0" fontId="29" fillId="0" borderId="39" xfId="0" applyFont="1" applyBorder="1"/>
    <xf numFmtId="0" fontId="29" fillId="0" borderId="37" xfId="0" applyFont="1" applyBorder="1"/>
    <xf numFmtId="0" fontId="36" fillId="0" borderId="0" xfId="0" applyFont="1" applyAlignment="1">
      <alignment vertical="center"/>
    </xf>
    <xf numFmtId="4" fontId="37" fillId="33" borderId="1" xfId="0" applyNumberFormat="1" applyFont="1" applyFill="1" applyBorder="1" applyAlignment="1">
      <alignment horizontal="center" vertical="center" wrapText="1"/>
    </xf>
    <xf numFmtId="4" fontId="37" fillId="33" borderId="1" xfId="0" applyNumberFormat="1" applyFont="1" applyFill="1" applyBorder="1" applyAlignment="1">
      <alignment horizontal="right" vertical="center" wrapText="1"/>
    </xf>
    <xf numFmtId="4" fontId="36" fillId="0" borderId="1" xfId="0" applyNumberFormat="1" applyFont="1" applyBorder="1" applyAlignment="1">
      <alignment horizontal="center" vertical="center" wrapText="1"/>
    </xf>
    <xf numFmtId="4" fontId="37" fillId="0" borderId="1" xfId="0" applyNumberFormat="1" applyFont="1" applyBorder="1" applyAlignment="1">
      <alignment horizontal="right" vertical="center" wrapText="1"/>
    </xf>
    <xf numFmtId="4" fontId="37" fillId="34" borderId="1" xfId="0" applyNumberFormat="1" applyFont="1" applyFill="1" applyBorder="1" applyAlignment="1">
      <alignment horizontal="right" vertical="center" wrapText="1"/>
    </xf>
    <xf numFmtId="4" fontId="36" fillId="0" borderId="0" xfId="0" applyNumberFormat="1" applyFont="1" applyAlignment="1">
      <alignment vertical="center"/>
    </xf>
    <xf numFmtId="0" fontId="29" fillId="0" borderId="1" xfId="0" applyFont="1" applyBorder="1" applyAlignment="1">
      <alignment horizontal="center"/>
    </xf>
    <xf numFmtId="10" fontId="29" fillId="0" borderId="1" xfId="61" applyNumberFormat="1" applyFont="1" applyBorder="1" applyAlignment="1">
      <alignment horizontal="center" vertical="center"/>
    </xf>
    <xf numFmtId="0" fontId="33" fillId="31" borderId="3" xfId="0" applyFont="1" applyFill="1" applyBorder="1" applyAlignment="1">
      <alignment horizontal="center" vertical="center"/>
    </xf>
    <xf numFmtId="2" fontId="33" fillId="0" borderId="0" xfId="0" applyNumberFormat="1" applyFont="1" applyFill="1" applyAlignment="1">
      <alignment horizontal="center" vertical="center"/>
    </xf>
    <xf numFmtId="2" fontId="33" fillId="0" borderId="25" xfId="0" applyNumberFormat="1" applyFont="1" applyBorder="1" applyAlignment="1">
      <alignment horizontal="center" vertical="center"/>
    </xf>
    <xf numFmtId="0" fontId="33" fillId="0" borderId="25" xfId="0" applyFont="1" applyBorder="1" applyAlignment="1">
      <alignment horizontal="center" vertical="center"/>
    </xf>
    <xf numFmtId="0" fontId="33" fillId="0" borderId="3" xfId="0" applyFont="1" applyFill="1" applyBorder="1" applyAlignment="1">
      <alignment horizontal="center" vertical="center"/>
    </xf>
    <xf numFmtId="0" fontId="33" fillId="0" borderId="0" xfId="0" applyFont="1" applyFill="1" applyAlignment="1">
      <alignment horizontal="center" vertical="center"/>
    </xf>
    <xf numFmtId="0" fontId="0" fillId="0" borderId="11" xfId="0" applyBorder="1" applyAlignment="1">
      <alignment horizont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26" xfId="0" applyBorder="1" applyAlignment="1">
      <alignment horizontal="center" vertical="center"/>
    </xf>
    <xf numFmtId="0" fontId="0" fillId="0" borderId="12" xfId="0" applyBorder="1" applyAlignment="1">
      <alignment horizontal="center" vertical="center"/>
    </xf>
    <xf numFmtId="0" fontId="33" fillId="0" borderId="0" xfId="0" applyFont="1" applyBorder="1" applyAlignment="1">
      <alignment horizont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vertical="center"/>
    </xf>
    <xf numFmtId="2" fontId="33" fillId="0" borderId="0" xfId="0" applyNumberFormat="1" applyFont="1" applyFill="1" applyBorder="1" applyAlignment="1">
      <alignment horizontal="center" vertical="center"/>
    </xf>
    <xf numFmtId="0" fontId="0" fillId="0" borderId="15" xfId="0" applyBorder="1" applyAlignment="1">
      <alignment horizontal="center" vertical="center"/>
    </xf>
    <xf numFmtId="2" fontId="33" fillId="0" borderId="25" xfId="0" applyNumberFormat="1" applyFont="1" applyBorder="1" applyAlignment="1">
      <alignment horizontal="center" vertical="center"/>
    </xf>
    <xf numFmtId="2" fontId="33" fillId="0" borderId="0" xfId="0" applyNumberFormat="1" applyFont="1" applyFill="1" applyAlignment="1">
      <alignment horizontal="center" vertical="center"/>
    </xf>
    <xf numFmtId="2" fontId="0" fillId="35" borderId="3" xfId="0" applyNumberFormat="1" applyFill="1" applyBorder="1" applyAlignment="1">
      <alignment horizontal="center" vertical="center"/>
    </xf>
    <xf numFmtId="2" fontId="0" fillId="0" borderId="3" xfId="0" applyNumberFormat="1" applyFill="1" applyBorder="1" applyAlignment="1">
      <alignment horizontal="center" vertical="center"/>
    </xf>
    <xf numFmtId="2" fontId="44" fillId="0" borderId="0" xfId="0" applyNumberFormat="1" applyFont="1" applyFill="1" applyAlignment="1">
      <alignment horizontal="center" vertical="center"/>
    </xf>
    <xf numFmtId="0" fontId="44" fillId="0" borderId="0" xfId="0" applyFont="1" applyFill="1" applyAlignment="1">
      <alignment horizontal="center" vertical="center"/>
    </xf>
    <xf numFmtId="0" fontId="45" fillId="0" borderId="25" xfId="0" applyFont="1" applyBorder="1" applyAlignment="1">
      <alignment horizontal="center" vertical="center"/>
    </xf>
    <xf numFmtId="2" fontId="0" fillId="35" borderId="25" xfId="0" applyNumberFormat="1" applyFill="1" applyBorder="1" applyAlignment="1">
      <alignment horizontal="center" vertical="center"/>
    </xf>
    <xf numFmtId="2" fontId="0" fillId="35" borderId="4" xfId="0" applyNumberFormat="1" applyFill="1" applyBorder="1" applyAlignment="1">
      <alignment horizontal="center" vertical="center"/>
    </xf>
    <xf numFmtId="0" fontId="33" fillId="35" borderId="0" xfId="0" applyFont="1" applyFill="1" applyAlignment="1">
      <alignment horizontal="center" vertical="center"/>
    </xf>
    <xf numFmtId="2" fontId="33" fillId="35" borderId="0" xfId="0" applyNumberFormat="1" applyFont="1" applyFill="1" applyAlignment="1">
      <alignment horizontal="center" vertical="center"/>
    </xf>
    <xf numFmtId="0" fontId="33" fillId="35" borderId="25" xfId="0" applyFont="1" applyFill="1" applyBorder="1" applyAlignment="1">
      <alignment horizontal="center" vertical="center"/>
    </xf>
    <xf numFmtId="0" fontId="33" fillId="35" borderId="4" xfId="0" applyFont="1" applyFill="1" applyBorder="1" applyAlignment="1">
      <alignment horizontal="center" vertical="center"/>
    </xf>
    <xf numFmtId="0" fontId="33" fillId="35" borderId="0" xfId="0" applyFont="1" applyFill="1" applyBorder="1" applyAlignment="1">
      <alignment horizontal="center" vertical="center"/>
    </xf>
    <xf numFmtId="2" fontId="33" fillId="35" borderId="0" xfId="0" applyNumberFormat="1" applyFont="1" applyFill="1" applyBorder="1" applyAlignment="1">
      <alignment horizontal="center" vertical="center"/>
    </xf>
    <xf numFmtId="0" fontId="33" fillId="35" borderId="3" xfId="0" applyFont="1" applyFill="1" applyBorder="1" applyAlignment="1">
      <alignment horizontal="center" vertical="center"/>
    </xf>
    <xf numFmtId="0" fontId="33" fillId="31" borderId="23" xfId="0" applyFont="1" applyFill="1" applyBorder="1" applyAlignment="1">
      <alignment horizontal="center" vertical="center"/>
    </xf>
    <xf numFmtId="177" fontId="29" fillId="0" borderId="0" xfId="0" applyNumberFormat="1" applyFont="1" applyBorder="1" applyAlignment="1">
      <alignment horizontal="left" vertical="center"/>
    </xf>
    <xf numFmtId="4" fontId="31" fillId="36" borderId="1" xfId="0" applyNumberFormat="1" applyFont="1" applyFill="1" applyBorder="1" applyAlignment="1">
      <alignment horizontal="center" vertical="center"/>
    </xf>
    <xf numFmtId="0" fontId="33" fillId="31" borderId="3" xfId="0" applyFont="1" applyFill="1" applyBorder="1" applyAlignment="1">
      <alignment vertical="center"/>
    </xf>
    <xf numFmtId="0" fontId="33" fillId="0" borderId="4" xfId="0" applyFont="1" applyFill="1" applyBorder="1" applyAlignment="1">
      <alignment vertical="center"/>
    </xf>
    <xf numFmtId="2" fontId="33" fillId="0" borderId="0" xfId="0" applyNumberFormat="1" applyFont="1" applyFill="1" applyAlignment="1">
      <alignment vertical="center"/>
    </xf>
    <xf numFmtId="0" fontId="33" fillId="0" borderId="0" xfId="0" applyFont="1" applyFill="1" applyAlignment="1">
      <alignment vertical="center"/>
    </xf>
    <xf numFmtId="0" fontId="33" fillId="0" borderId="3" xfId="0" applyFont="1" applyFill="1" applyBorder="1" applyAlignment="1">
      <alignment vertical="center"/>
    </xf>
    <xf numFmtId="2" fontId="45" fillId="0" borderId="25" xfId="0" applyNumberFormat="1" applyFont="1" applyBorder="1" applyAlignment="1">
      <alignment horizontal="center" vertical="center"/>
    </xf>
    <xf numFmtId="0" fontId="29" fillId="30" borderId="1" xfId="0" applyFont="1" applyFill="1" applyBorder="1" applyAlignment="1">
      <alignment horizontal="center" vertical="center"/>
    </xf>
    <xf numFmtId="0" fontId="29" fillId="30" borderId="1" xfId="0" applyFont="1" applyFill="1" applyBorder="1" applyAlignment="1">
      <alignment vertical="center" wrapText="1"/>
    </xf>
    <xf numFmtId="4" fontId="29" fillId="30" borderId="1" xfId="0" applyNumberFormat="1" applyFont="1" applyFill="1" applyBorder="1" applyAlignment="1">
      <alignment horizontal="center" vertical="center"/>
    </xf>
    <xf numFmtId="10" fontId="29" fillId="30" borderId="1" xfId="61" applyNumberFormat="1" applyFont="1" applyFill="1" applyBorder="1" applyAlignment="1">
      <alignment horizontal="center" vertical="center"/>
    </xf>
    <xf numFmtId="0" fontId="38" fillId="30" borderId="0" xfId="0" applyFont="1" applyFill="1"/>
    <xf numFmtId="0" fontId="31" fillId="30" borderId="1" xfId="0" applyFont="1" applyFill="1" applyBorder="1" applyAlignment="1">
      <alignment horizontal="center" vertical="center"/>
    </xf>
    <xf numFmtId="4" fontId="31" fillId="30" borderId="1" xfId="0" applyNumberFormat="1" applyFont="1" applyFill="1" applyBorder="1" applyAlignment="1">
      <alignment horizontal="center" vertical="center"/>
    </xf>
    <xf numFmtId="10" fontId="31" fillId="30" borderId="1" xfId="61" applyNumberFormat="1" applyFont="1" applyFill="1" applyBorder="1" applyAlignment="1">
      <alignment horizontal="center" vertical="center"/>
    </xf>
    <xf numFmtId="0" fontId="39" fillId="30" borderId="0" xfId="0" applyFont="1" applyFill="1"/>
    <xf numFmtId="0" fontId="41" fillId="30" borderId="0" xfId="0" applyFont="1" applyFill="1"/>
    <xf numFmtId="165" fontId="29" fillId="30" borderId="1" xfId="0" applyNumberFormat="1" applyFont="1" applyFill="1" applyBorder="1" applyAlignment="1">
      <alignment horizontal="center" vertical="center"/>
    </xf>
    <xf numFmtId="0" fontId="29" fillId="0" borderId="0" xfId="0" applyFont="1" applyBorder="1" applyAlignment="1">
      <alignment horizontal="left" vertical="center"/>
    </xf>
    <xf numFmtId="0" fontId="28" fillId="3" borderId="1" xfId="0" applyFont="1" applyFill="1" applyBorder="1" applyAlignment="1">
      <alignment horizontal="center" vertical="center"/>
    </xf>
    <xf numFmtId="0" fontId="29" fillId="0" borderId="0" xfId="0" applyFont="1" applyBorder="1" applyAlignment="1">
      <alignment horizontal="center" vertical="center"/>
    </xf>
    <xf numFmtId="4" fontId="29" fillId="0" borderId="1" xfId="0" applyNumberFormat="1" applyFont="1" applyBorder="1" applyAlignment="1">
      <alignment horizontal="center" vertical="center"/>
    </xf>
    <xf numFmtId="0" fontId="36" fillId="0" borderId="1" xfId="2" applyFont="1" applyBorder="1" applyAlignment="1">
      <alignment horizontal="center" vertical="center"/>
    </xf>
    <xf numFmtId="0" fontId="32" fillId="5" borderId="1" xfId="2" applyFont="1" applyFill="1" applyBorder="1" applyAlignment="1">
      <alignment horizontal="center" vertical="center"/>
    </xf>
    <xf numFmtId="0" fontId="4" fillId="0" borderId="0" xfId="0" applyFont="1" applyBorder="1" applyAlignment="1">
      <alignment horizontal="left" vertical="center"/>
    </xf>
    <xf numFmtId="4" fontId="37" fillId="33" borderId="1" xfId="102" applyNumberFormat="1" applyFont="1" applyFill="1" applyBorder="1" applyAlignment="1">
      <alignment horizontal="center" vertical="center" wrapText="1"/>
    </xf>
    <xf numFmtId="165" fontId="28" fillId="0" borderId="0" xfId="0" applyNumberFormat="1" applyFont="1" applyBorder="1" applyAlignment="1">
      <alignment horizontal="center" vertical="center"/>
    </xf>
    <xf numFmtId="0" fontId="32" fillId="0" borderId="0" xfId="0" applyFont="1" applyBorder="1" applyAlignment="1">
      <alignment horizontal="left" vertical="center" wrapText="1"/>
    </xf>
    <xf numFmtId="166" fontId="29" fillId="0" borderId="0" xfId="0" applyNumberFormat="1" applyFont="1" applyBorder="1" applyAlignment="1">
      <alignment horizontal="center" vertical="center"/>
    </xf>
    <xf numFmtId="0" fontId="38" fillId="0" borderId="0" xfId="0" applyFont="1" applyAlignment="1">
      <alignment vertical="center"/>
    </xf>
    <xf numFmtId="4" fontId="29" fillId="0" borderId="1" xfId="0" applyNumberFormat="1" applyFont="1" applyFill="1" applyBorder="1" applyAlignment="1">
      <alignment horizontal="center" vertical="center"/>
    </xf>
    <xf numFmtId="172" fontId="36" fillId="0" borderId="1" xfId="0" applyNumberFormat="1" applyFont="1" applyBorder="1" applyAlignment="1">
      <alignment horizontal="right" vertical="center" wrapText="1"/>
    </xf>
    <xf numFmtId="4" fontId="36" fillId="0" borderId="1" xfId="0" applyNumberFormat="1" applyFont="1" applyBorder="1" applyAlignment="1">
      <alignment horizontal="right" vertical="center" wrapText="1"/>
    </xf>
    <xf numFmtId="4" fontId="36" fillId="0" borderId="1" xfId="0" applyNumberFormat="1" applyFont="1" applyFill="1" applyBorder="1" applyAlignment="1">
      <alignment horizontal="right" vertical="center" wrapText="1"/>
    </xf>
    <xf numFmtId="4" fontId="70" fillId="30" borderId="1" xfId="0" applyNumberFormat="1" applyFont="1" applyFill="1" applyBorder="1" applyAlignment="1">
      <alignment horizontal="center" vertical="center" wrapText="1"/>
    </xf>
    <xf numFmtId="4" fontId="31" fillId="0" borderId="1" xfId="0" applyNumberFormat="1" applyFont="1" applyFill="1" applyBorder="1" applyAlignment="1">
      <alignment horizontal="center" vertical="center"/>
    </xf>
    <xf numFmtId="4" fontId="36" fillId="0" borderId="1" xfId="0" applyNumberFormat="1" applyFont="1" applyFill="1" applyBorder="1" applyAlignment="1">
      <alignment horizontal="center" vertical="center" wrapText="1"/>
    </xf>
    <xf numFmtId="172" fontId="36" fillId="0" borderId="1" xfId="0" applyNumberFormat="1" applyFont="1" applyFill="1" applyBorder="1" applyAlignment="1">
      <alignment horizontal="right" vertical="center" wrapText="1"/>
    </xf>
    <xf numFmtId="0" fontId="36" fillId="0" borderId="0" xfId="0" applyFont="1" applyAlignment="1">
      <alignment horizontal="left" vertical="center"/>
    </xf>
    <xf numFmtId="0" fontId="31" fillId="0" borderId="1" xfId="0" applyFont="1" applyFill="1" applyBorder="1" applyAlignment="1">
      <alignment horizontal="center" vertical="center"/>
    </xf>
    <xf numFmtId="4" fontId="37" fillId="68" borderId="1" xfId="0" applyNumberFormat="1" applyFont="1" applyFill="1" applyBorder="1" applyAlignment="1">
      <alignment horizontal="right" vertical="center" wrapText="1"/>
    </xf>
    <xf numFmtId="1" fontId="30" fillId="30" borderId="1" xfId="1" applyNumberFormat="1" applyFont="1" applyFill="1" applyBorder="1" applyAlignment="1">
      <alignment horizontal="center" vertical="center" wrapText="1"/>
    </xf>
    <xf numFmtId="0" fontId="30" fillId="30" borderId="1" xfId="1" applyFont="1" applyFill="1" applyBorder="1" applyAlignment="1">
      <alignment horizontal="left" vertical="center" wrapText="1"/>
    </xf>
    <xf numFmtId="0" fontId="28" fillId="0" borderId="1" xfId="0" applyFont="1" applyBorder="1" applyAlignment="1">
      <alignment vertical="center" wrapText="1"/>
    </xf>
    <xf numFmtId="4" fontId="29" fillId="0" borderId="1" xfId="0" applyNumberFormat="1" applyFont="1" applyBorder="1" applyAlignment="1">
      <alignment vertical="center"/>
    </xf>
    <xf numFmtId="0" fontId="29" fillId="30" borderId="1" xfId="0" applyFont="1" applyFill="1" applyBorder="1" applyAlignment="1">
      <alignment horizontal="left" vertical="center" wrapText="1"/>
    </xf>
    <xf numFmtId="0" fontId="29" fillId="30" borderId="1" xfId="0" applyFont="1" applyFill="1" applyBorder="1" applyAlignment="1">
      <alignment horizontal="left" vertical="center"/>
    </xf>
    <xf numFmtId="4" fontId="72" fillId="0" borderId="1" xfId="0" applyNumberFormat="1" applyFont="1" applyBorder="1" applyAlignment="1">
      <alignment horizontal="right" vertical="center" wrapText="1"/>
    </xf>
    <xf numFmtId="4" fontId="36" fillId="30" borderId="1" xfId="0" applyNumberFormat="1" applyFont="1" applyFill="1" applyBorder="1" applyAlignment="1">
      <alignment horizontal="center" vertical="center" wrapText="1"/>
    </xf>
    <xf numFmtId="0" fontId="36" fillId="30" borderId="1" xfId="0" applyFont="1" applyFill="1" applyBorder="1" applyAlignment="1">
      <alignment vertical="center" wrapText="1"/>
    </xf>
    <xf numFmtId="0" fontId="38" fillId="0" borderId="0" xfId="0" applyFont="1" applyAlignment="1"/>
    <xf numFmtId="10" fontId="31" fillId="0" borderId="1" xfId="61" applyNumberFormat="1" applyFont="1" applyBorder="1" applyAlignment="1">
      <alignment horizontal="center" vertical="center"/>
    </xf>
    <xf numFmtId="0" fontId="31" fillId="30" borderId="1" xfId="0" applyFont="1" applyFill="1" applyBorder="1" applyAlignment="1">
      <alignment horizontal="left" vertical="center" wrapText="1"/>
    </xf>
    <xf numFmtId="10" fontId="29" fillId="0" borderId="1" xfId="61" applyNumberFormat="1" applyFont="1" applyFill="1" applyBorder="1" applyAlignment="1">
      <alignment horizontal="center" vertical="center"/>
    </xf>
    <xf numFmtId="0" fontId="32" fillId="30" borderId="1" xfId="0" applyFont="1" applyFill="1" applyBorder="1" applyAlignment="1">
      <alignment horizontal="left" vertical="center" wrapText="1"/>
    </xf>
    <xf numFmtId="0" fontId="31" fillId="30" borderId="1" xfId="1" applyNumberFormat="1" applyFont="1" applyFill="1" applyBorder="1" applyAlignment="1" applyProtection="1">
      <alignment horizontal="left" vertical="center" wrapText="1"/>
    </xf>
    <xf numFmtId="0" fontId="71" fillId="0" borderId="1" xfId="0" applyFont="1" applyBorder="1" applyAlignment="1">
      <alignment horizontal="left" vertical="center"/>
    </xf>
    <xf numFmtId="4" fontId="70" fillId="0" borderId="1" xfId="0" applyNumberFormat="1" applyFont="1" applyBorder="1" applyAlignment="1">
      <alignment horizontal="center" vertical="center"/>
    </xf>
    <xf numFmtId="4" fontId="37" fillId="0" borderId="1" xfId="0" applyNumberFormat="1" applyFont="1" applyBorder="1" applyAlignment="1">
      <alignment vertical="center" wrapText="1"/>
    </xf>
    <xf numFmtId="3" fontId="0" fillId="0" borderId="1" xfId="0" applyNumberFormat="1" applyBorder="1" applyAlignment="1">
      <alignment vertical="center"/>
    </xf>
    <xf numFmtId="2" fontId="0" fillId="0" borderId="1" xfId="0" applyNumberFormat="1" applyBorder="1" applyAlignment="1">
      <alignment vertical="center"/>
    </xf>
    <xf numFmtId="4" fontId="36" fillId="30" borderId="1" xfId="0" applyNumberFormat="1" applyFont="1" applyFill="1" applyBorder="1" applyAlignment="1">
      <alignment horizontal="right" vertical="center" wrapText="1"/>
    </xf>
    <xf numFmtId="0" fontId="29" fillId="0" borderId="0" xfId="0" applyFont="1" applyBorder="1" applyAlignment="1">
      <alignment horizontal="center" vertical="center"/>
    </xf>
    <xf numFmtId="172" fontId="36" fillId="0" borderId="1" xfId="0" applyNumberFormat="1" applyFont="1" applyBorder="1" applyAlignment="1">
      <alignment vertical="center" wrapText="1"/>
    </xf>
    <xf numFmtId="0" fontId="31" fillId="30" borderId="1" xfId="0" applyFont="1" applyFill="1" applyBorder="1" applyAlignment="1">
      <alignment vertical="center" wrapText="1"/>
    </xf>
    <xf numFmtId="0" fontId="70" fillId="0" borderId="1" xfId="0" applyFont="1" applyBorder="1" applyAlignment="1">
      <alignment horizontal="left" vertical="center" wrapText="1"/>
    </xf>
    <xf numFmtId="0" fontId="41" fillId="0" borderId="0" xfId="0" applyFont="1" applyBorder="1"/>
    <xf numFmtId="0" fontId="29" fillId="0" borderId="1" xfId="0" applyFont="1" applyFill="1" applyBorder="1" applyAlignment="1">
      <alignment horizontal="center" vertical="center"/>
    </xf>
    <xf numFmtId="0" fontId="74" fillId="0" borderId="0" xfId="0" applyFont="1"/>
    <xf numFmtId="0" fontId="36" fillId="30" borderId="1" xfId="0" applyFont="1" applyFill="1" applyBorder="1" applyAlignment="1">
      <alignment horizontal="left" vertical="top" wrapText="1"/>
    </xf>
    <xf numFmtId="165" fontId="31" fillId="30" borderId="1" xfId="0" applyNumberFormat="1" applyFont="1" applyFill="1" applyBorder="1" applyAlignment="1">
      <alignment horizontal="center" vertical="center"/>
    </xf>
    <xf numFmtId="172" fontId="36" fillId="30" borderId="1" xfId="0" applyNumberFormat="1" applyFont="1" applyFill="1" applyBorder="1" applyAlignment="1">
      <alignment horizontal="right" vertical="center" wrapText="1"/>
    </xf>
    <xf numFmtId="0" fontId="0" fillId="69" borderId="0" xfId="0" applyFill="1"/>
    <xf numFmtId="0" fontId="0" fillId="69" borderId="0" xfId="0" applyFill="1" applyBorder="1"/>
    <xf numFmtId="167" fontId="71" fillId="0" borderId="0" xfId="0" applyNumberFormat="1" applyFont="1" applyBorder="1" applyAlignment="1">
      <alignment horizontal="right" vertical="center"/>
    </xf>
    <xf numFmtId="0" fontId="29" fillId="0" borderId="1" xfId="0" applyFont="1" applyBorder="1" applyAlignment="1">
      <alignment horizontal="left"/>
    </xf>
    <xf numFmtId="0" fontId="29" fillId="0" borderId="0" xfId="0" applyFont="1" applyBorder="1" applyAlignment="1">
      <alignment horizontal="center" vertical="center"/>
    </xf>
    <xf numFmtId="43" fontId="76" fillId="30" borderId="1" xfId="60" applyNumberFormat="1" applyFont="1" applyFill="1" applyBorder="1" applyAlignment="1">
      <alignment horizontal="right" vertical="center"/>
    </xf>
    <xf numFmtId="0" fontId="76" fillId="30" borderId="1" xfId="182" applyNumberFormat="1" applyFont="1" applyFill="1" applyBorder="1" applyAlignment="1">
      <alignment horizontal="center" vertical="center" wrapText="1"/>
    </xf>
    <xf numFmtId="17" fontId="76" fillId="30" borderId="1" xfId="0" quotePrefix="1" applyNumberFormat="1" applyFont="1" applyFill="1" applyBorder="1" applyAlignment="1">
      <alignment horizontal="center" vertical="center"/>
    </xf>
    <xf numFmtId="0" fontId="76" fillId="30" borderId="1" xfId="0" applyFont="1" applyFill="1" applyBorder="1" applyAlignment="1">
      <alignment horizontal="center" vertical="center"/>
    </xf>
    <xf numFmtId="0" fontId="76" fillId="30" borderId="1" xfId="0" quotePrefix="1" applyFont="1" applyFill="1" applyBorder="1" applyAlignment="1">
      <alignment horizontal="center" vertical="center"/>
    </xf>
    <xf numFmtId="0" fontId="76" fillId="30" borderId="1" xfId="0" applyFont="1" applyFill="1" applyBorder="1" applyAlignment="1">
      <alignment horizontal="center" vertical="center" wrapText="1"/>
    </xf>
    <xf numFmtId="0" fontId="76" fillId="30" borderId="1" xfId="0" quotePrefix="1" applyFont="1" applyFill="1" applyBorder="1" applyAlignment="1">
      <alignment horizontal="left" vertical="center"/>
    </xf>
    <xf numFmtId="0" fontId="75" fillId="30" borderId="1" xfId="182" applyNumberFormat="1" applyFont="1" applyFill="1" applyBorder="1" applyAlignment="1">
      <alignment horizontal="center" vertical="center" wrapText="1"/>
    </xf>
    <xf numFmtId="14" fontId="75" fillId="30" borderId="1" xfId="182" applyNumberFormat="1" applyFont="1" applyFill="1" applyBorder="1" applyAlignment="1">
      <alignment horizontal="center" vertical="center" wrapText="1"/>
    </xf>
    <xf numFmtId="0" fontId="75" fillId="30" borderId="1" xfId="182" applyNumberFormat="1" applyFont="1" applyFill="1" applyBorder="1" applyAlignment="1">
      <alignment horizontal="center" vertical="center"/>
    </xf>
    <xf numFmtId="4" fontId="31" fillId="30" borderId="1" xfId="0" applyNumberFormat="1" applyFont="1" applyFill="1" applyBorder="1" applyAlignment="1">
      <alignment horizontal="left" vertical="center" wrapText="1"/>
    </xf>
    <xf numFmtId="172" fontId="36" fillId="0" borderId="7" xfId="0" applyNumberFormat="1" applyFont="1" applyBorder="1" applyAlignment="1">
      <alignment vertical="center" wrapText="1"/>
    </xf>
    <xf numFmtId="0" fontId="37" fillId="33" borderId="9" xfId="0" applyFont="1" applyFill="1" applyBorder="1" applyAlignment="1">
      <alignment vertical="center" wrapText="1"/>
    </xf>
    <xf numFmtId="0" fontId="36" fillId="0" borderId="7" xfId="0" applyFont="1" applyBorder="1" applyAlignment="1">
      <alignment vertical="center" wrapText="1"/>
    </xf>
    <xf numFmtId="0" fontId="37" fillId="33" borderId="6" xfId="0" applyFont="1" applyFill="1" applyBorder="1" applyAlignment="1">
      <alignment vertical="center"/>
    </xf>
    <xf numFmtId="43" fontId="36" fillId="0" borderId="1" xfId="60" applyFont="1" applyFill="1" applyBorder="1" applyAlignment="1">
      <alignment horizontal="right" vertical="center" wrapText="1"/>
    </xf>
    <xf numFmtId="2" fontId="31" fillId="0" borderId="1" xfId="0" applyNumberFormat="1" applyFont="1" applyBorder="1" applyAlignment="1">
      <alignment horizontal="right" vertical="center"/>
    </xf>
    <xf numFmtId="0" fontId="31" fillId="0" borderId="1" xfId="0" applyFont="1" applyBorder="1" applyAlignment="1">
      <alignment horizontal="left" vertical="center"/>
    </xf>
    <xf numFmtId="0" fontId="78" fillId="0" borderId="1" xfId="0" applyFont="1" applyBorder="1" applyAlignment="1">
      <alignment horizontal="center" vertical="top" wrapText="1"/>
    </xf>
    <xf numFmtId="43" fontId="31" fillId="0" borderId="1" xfId="60" applyFont="1" applyFill="1" applyBorder="1" applyAlignment="1">
      <alignment horizontal="right" vertical="top" wrapText="1"/>
    </xf>
    <xf numFmtId="43" fontId="31" fillId="0" borderId="5" xfId="60" applyFont="1" applyFill="1" applyBorder="1" applyAlignment="1">
      <alignment horizontal="right" vertical="top" wrapText="1"/>
    </xf>
    <xf numFmtId="0" fontId="76" fillId="0" borderId="1" xfId="0" quotePrefix="1" applyFont="1" applyBorder="1" applyAlignment="1">
      <alignment horizontal="left" vertical="center"/>
    </xf>
    <xf numFmtId="0" fontId="76" fillId="0" borderId="1" xfId="0" applyFont="1" applyBorder="1" applyAlignment="1">
      <alignment horizontal="center" vertical="center" wrapText="1"/>
    </xf>
    <xf numFmtId="0" fontId="76" fillId="0" borderId="1" xfId="0" quotePrefix="1" applyFont="1" applyBorder="1" applyAlignment="1">
      <alignment horizontal="center" vertical="center"/>
    </xf>
    <xf numFmtId="17" fontId="76" fillId="0" borderId="1" xfId="0" quotePrefix="1" applyNumberFormat="1" applyFont="1" applyBorder="1" applyAlignment="1">
      <alignment horizontal="center" vertical="center"/>
    </xf>
    <xf numFmtId="0" fontId="76" fillId="0" borderId="1" xfId="182" applyFont="1" applyBorder="1" applyAlignment="1">
      <alignment horizontal="center" vertical="center" wrapText="1"/>
    </xf>
    <xf numFmtId="43" fontId="76" fillId="0" borderId="1" xfId="60" applyFont="1" applyFill="1" applyBorder="1" applyAlignment="1">
      <alignment horizontal="right" vertical="center"/>
    </xf>
    <xf numFmtId="0" fontId="76" fillId="0" borderId="1" xfId="0" applyFont="1" applyBorder="1" applyAlignment="1">
      <alignment horizontal="center" vertical="center"/>
    </xf>
    <xf numFmtId="43" fontId="79" fillId="0" borderId="1" xfId="60" applyFont="1" applyFill="1" applyBorder="1" applyAlignment="1">
      <alignment horizontal="right" vertical="center"/>
    </xf>
    <xf numFmtId="43" fontId="8" fillId="0" borderId="0" xfId="60" applyFont="1" applyFill="1" applyBorder="1" applyAlignment="1">
      <alignment horizontal="right" vertical="center"/>
    </xf>
    <xf numFmtId="43" fontId="76" fillId="0" borderId="0" xfId="60" applyFont="1" applyFill="1" applyBorder="1" applyAlignment="1">
      <alignment horizontal="right" vertical="center"/>
    </xf>
    <xf numFmtId="1" fontId="8" fillId="0" borderId="2" xfId="182" applyNumberFormat="1" applyFont="1" applyBorder="1" applyAlignment="1">
      <alignment vertical="center" wrapText="1"/>
    </xf>
    <xf numFmtId="0" fontId="8" fillId="0" borderId="1" xfId="182" applyFont="1" applyBorder="1" applyAlignment="1">
      <alignment horizontal="center" vertical="center" wrapText="1"/>
    </xf>
    <xf numFmtId="0" fontId="29" fillId="0" borderId="0" xfId="0" applyFont="1" applyBorder="1" applyAlignment="1">
      <alignment horizontal="center" vertical="center"/>
    </xf>
    <xf numFmtId="0" fontId="29" fillId="0" borderId="36" xfId="0" applyFont="1" applyBorder="1" applyAlignment="1">
      <alignment horizontal="left" vertical="center"/>
    </xf>
    <xf numFmtId="0" fontId="29" fillId="0" borderId="0" xfId="0" applyFont="1" applyBorder="1" applyAlignment="1">
      <alignment horizontal="left" vertical="center"/>
    </xf>
    <xf numFmtId="10" fontId="32" fillId="5" borderId="1" xfId="61" quotePrefix="1" applyNumberFormat="1" applyFont="1" applyFill="1" applyBorder="1" applyAlignment="1">
      <alignment horizontal="center" vertical="center"/>
    </xf>
    <xf numFmtId="0" fontId="4" fillId="0" borderId="0" xfId="0" applyFont="1" applyBorder="1" applyAlignment="1">
      <alignment horizontal="left" vertical="center"/>
    </xf>
    <xf numFmtId="0" fontId="42" fillId="0" borderId="7" xfId="0" applyFont="1" applyBorder="1" applyAlignment="1">
      <alignment horizontal="left" vertical="center"/>
    </xf>
    <xf numFmtId="4" fontId="29" fillId="0" borderId="7" xfId="0" applyNumberFormat="1" applyFont="1" applyBorder="1" applyAlignment="1">
      <alignment horizontal="left" vertical="center"/>
    </xf>
    <xf numFmtId="0" fontId="29" fillId="0" borderId="7" xfId="0" applyFont="1" applyBorder="1" applyAlignment="1">
      <alignment vertical="center"/>
    </xf>
    <xf numFmtId="0" fontId="38" fillId="0" borderId="0" xfId="0" applyFont="1" applyBorder="1" applyAlignment="1">
      <alignment vertical="center"/>
    </xf>
    <xf numFmtId="0" fontId="77" fillId="0" borderId="0" xfId="0" applyFont="1" applyBorder="1" applyAlignment="1">
      <alignment horizontal="right" vertical="center"/>
    </xf>
    <xf numFmtId="4" fontId="77" fillId="0" borderId="0" xfId="0" applyNumberFormat="1" applyFont="1" applyBorder="1" applyAlignment="1">
      <alignment horizontal="left" vertical="center"/>
    </xf>
    <xf numFmtId="0" fontId="77" fillId="0" borderId="36" xfId="0" applyFont="1" applyBorder="1" applyAlignment="1">
      <alignment vertical="center"/>
    </xf>
    <xf numFmtId="0" fontId="77" fillId="0" borderId="36" xfId="0" applyFont="1" applyBorder="1" applyAlignment="1">
      <alignment horizontal="left" vertical="center"/>
    </xf>
    <xf numFmtId="0" fontId="77" fillId="0" borderId="2" xfId="0" applyFont="1" applyBorder="1" applyAlignment="1">
      <alignment horizontal="right" vertical="center"/>
    </xf>
    <xf numFmtId="0" fontId="71" fillId="0" borderId="36" xfId="0" applyFont="1" applyBorder="1" applyAlignment="1">
      <alignment vertical="center"/>
    </xf>
    <xf numFmtId="4" fontId="77" fillId="0" borderId="0" xfId="0" applyNumberFormat="1" applyFont="1" applyBorder="1" applyAlignment="1">
      <alignment vertical="center"/>
    </xf>
    <xf numFmtId="0" fontId="4" fillId="0" borderId="39" xfId="0" applyFont="1" applyBorder="1" applyAlignment="1">
      <alignment vertical="center"/>
    </xf>
    <xf numFmtId="0" fontId="4" fillId="0" borderId="35" xfId="0" applyFont="1" applyBorder="1" applyAlignment="1">
      <alignment vertical="center"/>
    </xf>
    <xf numFmtId="0" fontId="4" fillId="0" borderId="37" xfId="0" applyFont="1" applyBorder="1" applyAlignment="1">
      <alignment vertical="center"/>
    </xf>
    <xf numFmtId="10" fontId="81" fillId="71" borderId="1" xfId="0" applyNumberFormat="1" applyFont="1" applyFill="1" applyBorder="1" applyAlignment="1">
      <alignment horizontal="center" vertical="center"/>
    </xf>
    <xf numFmtId="0" fontId="38" fillId="4" borderId="7" xfId="0" applyFont="1" applyFill="1" applyBorder="1"/>
    <xf numFmtId="0" fontId="38" fillId="4" borderId="0" xfId="0" applyFont="1" applyFill="1" applyBorder="1"/>
    <xf numFmtId="0" fontId="82" fillId="4" borderId="7" xfId="0" applyFont="1" applyFill="1" applyBorder="1" applyAlignment="1">
      <alignment vertical="center"/>
    </xf>
    <xf numFmtId="43" fontId="29" fillId="0" borderId="0" xfId="0" applyNumberFormat="1" applyFont="1" applyBorder="1" applyAlignment="1">
      <alignment vertical="center"/>
    </xf>
    <xf numFmtId="4" fontId="29" fillId="0" borderId="0" xfId="0" applyNumberFormat="1" applyFont="1" applyBorder="1" applyAlignment="1">
      <alignment vertical="center" wrapText="1"/>
    </xf>
    <xf numFmtId="0" fontId="77" fillId="0" borderId="0" xfId="0" applyFont="1" applyBorder="1" applyAlignment="1">
      <alignment horizontal="right" vertical="center"/>
    </xf>
    <xf numFmtId="0" fontId="29" fillId="0" borderId="0" xfId="0" applyFont="1" applyBorder="1" applyAlignment="1">
      <alignment horizontal="left" vertical="center"/>
    </xf>
    <xf numFmtId="0" fontId="77" fillId="0" borderId="36" xfId="0" applyFont="1" applyBorder="1" applyAlignment="1">
      <alignment horizontal="left" vertical="center"/>
    </xf>
    <xf numFmtId="0" fontId="77" fillId="0" borderId="2" xfId="0" applyFont="1" applyBorder="1" applyAlignment="1">
      <alignment horizontal="right" vertical="center"/>
    </xf>
    <xf numFmtId="0" fontId="71" fillId="0" borderId="9" xfId="0" applyFont="1" applyBorder="1" applyAlignment="1">
      <alignment vertical="center"/>
    </xf>
    <xf numFmtId="43" fontId="29" fillId="0" borderId="2" xfId="0" applyNumberFormat="1" applyFont="1" applyBorder="1" applyAlignment="1">
      <alignment vertical="center"/>
    </xf>
    <xf numFmtId="14" fontId="29" fillId="0" borderId="19" xfId="0" applyNumberFormat="1" applyFont="1" applyBorder="1" applyAlignment="1">
      <alignment horizontal="left" vertical="center"/>
    </xf>
    <xf numFmtId="0" fontId="29" fillId="0" borderId="0" xfId="3" applyFont="1" applyFill="1" applyBorder="1"/>
    <xf numFmtId="4" fontId="0" fillId="0" borderId="50" xfId="0" applyNumberFormat="1" applyBorder="1" applyAlignment="1">
      <alignment horizontal="center"/>
    </xf>
    <xf numFmtId="4" fontId="0" fillId="0" borderId="1" xfId="0" applyNumberFormat="1" applyBorder="1" applyAlignment="1">
      <alignment horizontal="center"/>
    </xf>
    <xf numFmtId="4" fontId="0" fillId="0" borderId="1" xfId="0" applyNumberFormat="1" applyBorder="1" applyAlignment="1">
      <alignment wrapText="1"/>
    </xf>
    <xf numFmtId="0" fontId="71" fillId="0" borderId="1" xfId="0" applyFont="1" applyBorder="1" applyAlignment="1">
      <alignment horizontal="left" wrapText="1"/>
    </xf>
    <xf numFmtId="4" fontId="70" fillId="0" borderId="1" xfId="0" applyNumberFormat="1" applyFont="1" applyBorder="1" applyAlignment="1">
      <alignment horizontal="right" vertical="center" wrapText="1"/>
    </xf>
    <xf numFmtId="2" fontId="83" fillId="0" borderId="1" xfId="0" applyNumberFormat="1" applyFont="1" applyBorder="1" applyAlignment="1">
      <alignment horizontal="right" vertical="center"/>
    </xf>
    <xf numFmtId="4" fontId="71" fillId="0" borderId="1" xfId="0" applyNumberFormat="1" applyFont="1" applyBorder="1" applyAlignment="1">
      <alignment horizontal="center"/>
    </xf>
    <xf numFmtId="4" fontId="71" fillId="0" borderId="1" xfId="0" applyNumberFormat="1" applyFont="1" applyBorder="1" applyAlignment="1">
      <alignment wrapText="1"/>
    </xf>
    <xf numFmtId="4" fontId="71" fillId="0" borderId="1" xfId="0" applyNumberFormat="1" applyFont="1" applyBorder="1" applyAlignment="1">
      <alignment horizontal="center" vertical="center"/>
    </xf>
    <xf numFmtId="4" fontId="71" fillId="0" borderId="1" xfId="0" applyNumberFormat="1" applyFont="1" applyBorder="1" applyAlignment="1">
      <alignment vertical="center" wrapText="1"/>
    </xf>
    <xf numFmtId="0" fontId="0" fillId="0" borderId="1" xfId="0" applyBorder="1" applyAlignment="1">
      <alignment horizontal="left" vertical="center" wrapText="1"/>
    </xf>
    <xf numFmtId="0" fontId="71" fillId="30" borderId="1" xfId="0" applyFont="1" applyFill="1" applyBorder="1" applyAlignment="1">
      <alignment horizontal="left" wrapText="1"/>
    </xf>
    <xf numFmtId="0" fontId="71" fillId="30" borderId="1" xfId="0" applyFont="1" applyFill="1" applyBorder="1" applyAlignment="1">
      <alignment horizontal="left" vertical="center" wrapText="1"/>
    </xf>
    <xf numFmtId="0" fontId="31" fillId="0" borderId="1" xfId="0" applyFont="1" applyFill="1" applyBorder="1" applyAlignment="1">
      <alignment vertical="center" wrapText="1"/>
    </xf>
    <xf numFmtId="0" fontId="39" fillId="0" borderId="0" xfId="0" applyFont="1" applyAlignment="1"/>
    <xf numFmtId="0" fontId="39" fillId="0" borderId="0" xfId="0" applyFont="1" applyBorder="1"/>
    <xf numFmtId="0" fontId="31" fillId="0" borderId="1" xfId="0" applyFont="1" applyFill="1" applyBorder="1" applyAlignment="1">
      <alignment horizontal="left" vertical="center" wrapText="1"/>
    </xf>
    <xf numFmtId="0" fontId="84" fillId="0" borderId="0" xfId="0" applyFont="1"/>
    <xf numFmtId="0" fontId="29" fillId="5" borderId="1" xfId="0" applyFont="1" applyFill="1" applyBorder="1" applyAlignment="1">
      <alignment horizontal="left" vertical="center"/>
    </xf>
    <xf numFmtId="165" fontId="28" fillId="5" borderId="1" xfId="0" applyNumberFormat="1" applyFont="1" applyFill="1" applyBorder="1" applyAlignment="1">
      <alignment horizontal="center" vertical="center"/>
    </xf>
    <xf numFmtId="0" fontId="28" fillId="5" borderId="1" xfId="0" applyFont="1" applyFill="1" applyBorder="1" applyAlignment="1">
      <alignment horizontal="left" vertical="center" wrapText="1"/>
    </xf>
    <xf numFmtId="4" fontId="29" fillId="5" borderId="1" xfId="0" applyNumberFormat="1" applyFont="1" applyFill="1" applyBorder="1" applyAlignment="1">
      <alignment horizontal="left" vertical="center"/>
    </xf>
    <xf numFmtId="4" fontId="32" fillId="0" borderId="1" xfId="0" applyNumberFormat="1" applyFont="1" applyFill="1" applyBorder="1" applyAlignment="1">
      <alignment horizontal="center" vertical="center"/>
    </xf>
    <xf numFmtId="0" fontId="38" fillId="0" borderId="0" xfId="0" applyFont="1" applyFill="1" applyAlignment="1">
      <alignment vertical="center"/>
    </xf>
    <xf numFmtId="0" fontId="38" fillId="0" borderId="0" xfId="0" applyFont="1" applyFill="1" applyBorder="1" applyAlignment="1">
      <alignment vertical="center"/>
    </xf>
    <xf numFmtId="0" fontId="37" fillId="0" borderId="0" xfId="0" applyFont="1" applyFill="1" applyBorder="1" applyAlignment="1">
      <alignment horizontal="left" vertical="center" wrapText="1"/>
    </xf>
    <xf numFmtId="172" fontId="37" fillId="0" borderId="0" xfId="0" applyNumberFormat="1" applyFont="1" applyFill="1" applyBorder="1" applyAlignment="1">
      <alignment horizontal="left" vertical="center" wrapText="1"/>
    </xf>
    <xf numFmtId="0" fontId="84" fillId="30" borderId="0" xfId="0" applyFont="1" applyFill="1"/>
    <xf numFmtId="0" fontId="37" fillId="33" borderId="50" xfId="0" applyFont="1" applyFill="1" applyBorder="1" applyAlignment="1">
      <alignment vertical="center" wrapText="1"/>
    </xf>
    <xf numFmtId="4" fontId="37" fillId="33" borderId="50" xfId="0" applyNumberFormat="1" applyFont="1" applyFill="1" applyBorder="1" applyAlignment="1">
      <alignment horizontal="center" vertical="center" wrapText="1"/>
    </xf>
    <xf numFmtId="4" fontId="37" fillId="33" borderId="50" xfId="0" applyNumberFormat="1" applyFont="1" applyFill="1" applyBorder="1" applyAlignment="1">
      <alignment horizontal="right" vertical="center" wrapText="1"/>
    </xf>
    <xf numFmtId="0" fontId="37" fillId="30" borderId="0" xfId="0" applyFont="1" applyFill="1" applyBorder="1" applyAlignment="1">
      <alignment vertical="center" wrapText="1"/>
    </xf>
    <xf numFmtId="0" fontId="29" fillId="4" borderId="1" xfId="0" applyFont="1" applyFill="1" applyBorder="1" applyAlignment="1">
      <alignment horizontal="center" vertical="center"/>
    </xf>
    <xf numFmtId="4" fontId="29" fillId="4" borderId="1" xfId="0" applyNumberFormat="1" applyFont="1" applyFill="1" applyBorder="1" applyAlignment="1">
      <alignment horizontal="center" vertical="center"/>
    </xf>
    <xf numFmtId="166" fontId="29" fillId="4" borderId="1" xfId="0" applyNumberFormat="1" applyFont="1" applyFill="1" applyBorder="1" applyAlignment="1">
      <alignment horizontal="center" vertical="center"/>
    </xf>
    <xf numFmtId="0" fontId="37" fillId="0" borderId="36" xfId="0" applyFont="1" applyFill="1" applyBorder="1" applyAlignment="1">
      <alignment vertical="center" wrapText="1"/>
    </xf>
    <xf numFmtId="0" fontId="37" fillId="0" borderId="0" xfId="0" applyFont="1" applyFill="1" applyBorder="1" applyAlignment="1">
      <alignment vertical="center" wrapText="1"/>
    </xf>
    <xf numFmtId="0" fontId="37" fillId="0" borderId="0" xfId="0" quotePrefix="1" applyFont="1" applyFill="1" applyBorder="1" applyAlignment="1">
      <alignment vertical="center" wrapText="1"/>
    </xf>
    <xf numFmtId="165" fontId="71" fillId="0" borderId="1" xfId="0" applyNumberFormat="1" applyFont="1" applyBorder="1" applyAlignment="1">
      <alignment horizontal="center" vertical="center"/>
    </xf>
    <xf numFmtId="0" fontId="0" fillId="0" borderId="0" xfId="0" applyAlignment="1">
      <alignment vertical="center"/>
    </xf>
    <xf numFmtId="184" fontId="0" fillId="32" borderId="1" xfId="0" applyNumberFormat="1" applyFill="1" applyBorder="1" applyAlignment="1">
      <alignment vertical="center"/>
    </xf>
    <xf numFmtId="0" fontId="0" fillId="0" borderId="0" xfId="0" applyBorder="1" applyAlignment="1">
      <alignment vertical="center"/>
    </xf>
    <xf numFmtId="2" fontId="0" fillId="32" borderId="1" xfId="0" applyNumberFormat="1" applyFill="1" applyBorder="1" applyAlignment="1">
      <alignment vertical="center"/>
    </xf>
    <xf numFmtId="0" fontId="86" fillId="32" borderId="1" xfId="0" applyFont="1" applyFill="1" applyBorder="1" applyAlignment="1">
      <alignment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0" fillId="0" borderId="1" xfId="0" applyBorder="1" applyAlignment="1">
      <alignment vertical="center"/>
    </xf>
    <xf numFmtId="0" fontId="86" fillId="32" borderId="1" xfId="0" applyFont="1" applyFill="1" applyBorder="1" applyAlignment="1">
      <alignment horizontal="center" vertical="center" wrapText="1"/>
    </xf>
    <xf numFmtId="10" fontId="0" fillId="32" borderId="1" xfId="61" applyNumberFormat="1" applyFont="1" applyFill="1" applyBorder="1" applyAlignment="1">
      <alignment vertical="center"/>
    </xf>
    <xf numFmtId="0" fontId="0" fillId="0" borderId="0" xfId="0" applyFill="1" applyAlignment="1">
      <alignment vertical="center"/>
    </xf>
    <xf numFmtId="2" fontId="0" fillId="0" borderId="1" xfId="0" applyNumberFormat="1" applyFill="1" applyBorder="1" applyAlignment="1">
      <alignment vertical="center"/>
    </xf>
    <xf numFmtId="10" fontId="0" fillId="0" borderId="1" xfId="61" applyNumberFormat="1" applyFont="1" applyFill="1" applyBorder="1" applyAlignment="1">
      <alignment vertical="center"/>
    </xf>
    <xf numFmtId="0" fontId="0" fillId="32" borderId="1" xfId="0" applyFill="1" applyBorder="1" applyAlignment="1">
      <alignment horizontal="left" vertical="center" indent="1"/>
    </xf>
    <xf numFmtId="185" fontId="0" fillId="32" borderId="1" xfId="0" applyNumberFormat="1" applyFill="1" applyBorder="1" applyAlignment="1">
      <alignment vertical="center"/>
    </xf>
    <xf numFmtId="4" fontId="0" fillId="32" borderId="1" xfId="0" applyNumberFormat="1" applyFill="1" applyBorder="1" applyAlignment="1">
      <alignment vertical="center"/>
    </xf>
    <xf numFmtId="186" fontId="0" fillId="32" borderId="1" xfId="0" applyNumberFormat="1" applyFill="1" applyBorder="1" applyAlignment="1">
      <alignment vertical="center"/>
    </xf>
    <xf numFmtId="0" fontId="0" fillId="32" borderId="1" xfId="0" applyFill="1" applyBorder="1" applyAlignment="1">
      <alignment vertical="center"/>
    </xf>
    <xf numFmtId="3" fontId="0" fillId="32" borderId="1" xfId="0" applyNumberFormat="1" applyFill="1" applyBorder="1" applyAlignment="1">
      <alignment vertical="center"/>
    </xf>
    <xf numFmtId="0" fontId="86" fillId="32" borderId="1" xfId="0" applyFont="1" applyFill="1" applyBorder="1" applyAlignment="1">
      <alignment horizontal="center" vertical="center"/>
    </xf>
    <xf numFmtId="184" fontId="0" fillId="0" borderId="1" xfId="0" applyNumberFormat="1" applyFill="1" applyBorder="1" applyAlignment="1">
      <alignment vertical="center"/>
    </xf>
    <xf numFmtId="0" fontId="0" fillId="0" borderId="1" xfId="0" applyBorder="1" applyAlignment="1">
      <alignment horizontal="left" vertical="center" indent="1"/>
    </xf>
    <xf numFmtId="185" fontId="0" fillId="0" borderId="1" xfId="0" applyNumberFormat="1" applyBorder="1" applyAlignment="1">
      <alignment vertical="center"/>
    </xf>
    <xf numFmtId="4" fontId="0" fillId="0" borderId="1" xfId="0" applyNumberFormat="1" applyBorder="1" applyAlignment="1">
      <alignment vertical="center"/>
    </xf>
    <xf numFmtId="10" fontId="0" fillId="0" borderId="1" xfId="61" applyNumberFormat="1" applyFont="1" applyBorder="1" applyAlignment="1">
      <alignment vertical="center"/>
    </xf>
    <xf numFmtId="186" fontId="0" fillId="0" borderId="1" xfId="0" applyNumberFormat="1" applyBorder="1" applyAlignment="1">
      <alignment vertical="center"/>
    </xf>
    <xf numFmtId="0" fontId="86" fillId="0" borderId="1" xfId="0" applyFont="1" applyBorder="1" applyAlignment="1">
      <alignment horizontal="center" vertical="center"/>
    </xf>
    <xf numFmtId="10" fontId="28" fillId="6" borderId="1" xfId="0" applyNumberFormat="1" applyFont="1" applyFill="1" applyBorder="1" applyAlignment="1">
      <alignment horizontal="center" vertical="center"/>
    </xf>
    <xf numFmtId="10" fontId="31" fillId="0" borderId="1" xfId="61" applyNumberFormat="1" applyFont="1" applyFill="1" applyBorder="1" applyAlignment="1">
      <alignment horizontal="center" vertical="center"/>
    </xf>
    <xf numFmtId="0" fontId="29" fillId="30" borderId="1" xfId="0" applyFont="1" applyFill="1" applyBorder="1" applyAlignment="1">
      <alignment horizontal="left"/>
    </xf>
    <xf numFmtId="4" fontId="29" fillId="0" borderId="1" xfId="0" applyNumberFormat="1" applyFont="1" applyBorder="1" applyAlignment="1">
      <alignment horizontal="left" vertical="center" wrapText="1"/>
    </xf>
    <xf numFmtId="0" fontId="36" fillId="0" borderId="0" xfId="0" applyFont="1" applyAlignment="1">
      <alignment vertical="center" wrapText="1"/>
    </xf>
    <xf numFmtId="0" fontId="37" fillId="33" borderId="1" xfId="0" applyFont="1" applyFill="1" applyBorder="1" applyAlignment="1">
      <alignment horizontal="center" wrapText="1"/>
    </xf>
    <xf numFmtId="165" fontId="28" fillId="30" borderId="1" xfId="0" applyNumberFormat="1" applyFont="1" applyFill="1" applyBorder="1" applyAlignment="1">
      <alignment horizontal="center" vertical="center"/>
    </xf>
    <xf numFmtId="0" fontId="28" fillId="30" borderId="1" xfId="0" applyFont="1" applyFill="1" applyBorder="1" applyAlignment="1">
      <alignment horizontal="left" vertical="center" wrapText="1"/>
    </xf>
    <xf numFmtId="4" fontId="29" fillId="30" borderId="1" xfId="0" applyNumberFormat="1" applyFont="1" applyFill="1" applyBorder="1" applyAlignment="1">
      <alignment horizontal="left" vertical="center"/>
    </xf>
    <xf numFmtId="0" fontId="29" fillId="30" borderId="1" xfId="0" applyFont="1" applyFill="1" applyBorder="1" applyAlignment="1">
      <alignment wrapText="1"/>
    </xf>
    <xf numFmtId="0" fontId="36" fillId="30" borderId="1" xfId="0" applyFont="1" applyFill="1" applyBorder="1" applyAlignment="1">
      <alignment horizontal="center" vertical="center" wrapText="1"/>
    </xf>
    <xf numFmtId="166" fontId="29" fillId="30" borderId="1" xfId="0" applyNumberFormat="1" applyFont="1" applyFill="1" applyBorder="1" applyAlignment="1">
      <alignment horizontal="center" vertical="center"/>
    </xf>
    <xf numFmtId="2" fontId="31" fillId="0" borderId="1" xfId="0" applyNumberFormat="1" applyFont="1" applyBorder="1" applyAlignment="1">
      <alignment horizontal="center" vertical="center"/>
    </xf>
    <xf numFmtId="166" fontId="31" fillId="30" borderId="1" xfId="0" applyNumberFormat="1" applyFont="1" applyFill="1" applyBorder="1" applyAlignment="1">
      <alignment horizontal="center" vertical="center"/>
    </xf>
    <xf numFmtId="4" fontId="31" fillId="0" borderId="1" xfId="0" applyNumberFormat="1" applyFont="1" applyFill="1" applyBorder="1" applyAlignment="1">
      <alignment horizontal="center" vertical="center" wrapText="1"/>
    </xf>
    <xf numFmtId="166" fontId="31" fillId="0" borderId="1" xfId="0" applyNumberFormat="1" applyFont="1" applyFill="1" applyBorder="1" applyAlignment="1">
      <alignment horizontal="center" vertical="center"/>
    </xf>
    <xf numFmtId="0" fontId="31" fillId="0" borderId="1" xfId="0" applyFont="1" applyFill="1" applyBorder="1" applyAlignment="1">
      <alignment horizontal="center" vertical="center" wrapText="1"/>
    </xf>
    <xf numFmtId="4" fontId="31" fillId="36" borderId="1" xfId="0" applyNumberFormat="1" applyFont="1" applyFill="1" applyBorder="1" applyAlignment="1">
      <alignment horizontal="center" vertical="center" wrapText="1"/>
    </xf>
    <xf numFmtId="0" fontId="29" fillId="0" borderId="1" xfId="0" applyFont="1" applyFill="1" applyBorder="1" applyAlignment="1">
      <alignment horizontal="left" vertical="center" wrapText="1"/>
    </xf>
    <xf numFmtId="4" fontId="29" fillId="36" borderId="1" xfId="0" applyNumberFormat="1" applyFont="1" applyFill="1" applyBorder="1" applyAlignment="1">
      <alignment horizontal="center" vertical="center" wrapText="1"/>
    </xf>
    <xf numFmtId="0" fontId="31" fillId="30" borderId="1" xfId="3" applyFont="1" applyFill="1" applyBorder="1" applyAlignment="1">
      <alignment horizontal="left" vertical="center" wrapText="1"/>
    </xf>
    <xf numFmtId="2" fontId="0" fillId="0" borderId="1" xfId="0" applyNumberFormat="1" applyBorder="1" applyAlignment="1"/>
    <xf numFmtId="1" fontId="31" fillId="30" borderId="1" xfId="1" applyNumberFormat="1" applyFont="1" applyFill="1" applyBorder="1" applyAlignment="1">
      <alignment horizontal="center" vertical="center" wrapText="1"/>
    </xf>
    <xf numFmtId="187" fontId="70" fillId="73" borderId="1" xfId="0" applyNumberFormat="1" applyFont="1" applyFill="1" applyBorder="1" applyAlignment="1">
      <alignment horizontal="left" vertical="center" wrapText="1"/>
    </xf>
    <xf numFmtId="0" fontId="31" fillId="30" borderId="1" xfId="0" applyFont="1" applyFill="1" applyBorder="1" applyAlignment="1">
      <alignment vertical="center"/>
    </xf>
    <xf numFmtId="0" fontId="31" fillId="0" borderId="1" xfId="0" applyNumberFormat="1" applyFont="1" applyFill="1" applyBorder="1" applyAlignment="1">
      <alignment horizontal="left" vertical="center" wrapText="1"/>
    </xf>
    <xf numFmtId="0" fontId="78" fillId="0" borderId="1" xfId="0" applyFont="1" applyFill="1" applyBorder="1" applyAlignment="1">
      <alignment horizontal="center" vertical="top" wrapText="1"/>
    </xf>
    <xf numFmtId="0" fontId="78" fillId="0" borderId="1" xfId="0" applyFont="1" applyFill="1" applyBorder="1" applyAlignment="1">
      <alignment horizontal="center" vertical="center" wrapText="1"/>
    </xf>
    <xf numFmtId="0" fontId="70" fillId="0" borderId="1" xfId="0" applyFont="1" applyFill="1" applyBorder="1" applyAlignment="1">
      <alignment horizontal="left" vertical="center" wrapText="1"/>
    </xf>
    <xf numFmtId="0" fontId="72" fillId="0" borderId="1" xfId="0" applyFont="1" applyBorder="1" applyAlignment="1">
      <alignment horizontal="left" vertical="center" wrapText="1"/>
    </xf>
    <xf numFmtId="0" fontId="72" fillId="5" borderId="1" xfId="0" applyFont="1" applyFill="1" applyBorder="1" applyAlignment="1">
      <alignment horizontal="left" vertical="center" wrapText="1"/>
    </xf>
    <xf numFmtId="0" fontId="72" fillId="30" borderId="1" xfId="0" applyFont="1" applyFill="1" applyBorder="1" applyAlignment="1">
      <alignment horizontal="left" vertical="center" wrapText="1"/>
    </xf>
    <xf numFmtId="0" fontId="28" fillId="3" borderId="1" xfId="0" applyFont="1" applyFill="1" applyBorder="1" applyAlignment="1">
      <alignment horizontal="center" vertical="center" wrapText="1"/>
    </xf>
    <xf numFmtId="4" fontId="28" fillId="3" borderId="1" xfId="0" applyNumberFormat="1" applyFont="1" applyFill="1" applyBorder="1" applyAlignment="1">
      <alignment horizontal="center" vertical="center"/>
    </xf>
    <xf numFmtId="0" fontId="77" fillId="0" borderId="0" xfId="0" applyFont="1" applyBorder="1" applyAlignment="1">
      <alignment horizontal="right" vertical="center"/>
    </xf>
    <xf numFmtId="4" fontId="29" fillId="36" borderId="1" xfId="0" applyNumberFormat="1" applyFont="1" applyFill="1" applyBorder="1" applyAlignment="1">
      <alignment horizontal="center" vertical="center"/>
    </xf>
    <xf numFmtId="0" fontId="77" fillId="0" borderId="36" xfId="0" applyFont="1" applyBorder="1" applyAlignment="1">
      <alignment horizontal="left" vertical="center"/>
    </xf>
    <xf numFmtId="0" fontId="77" fillId="0" borderId="0" xfId="0" applyFont="1" applyBorder="1" applyAlignment="1">
      <alignment horizontal="left" vertical="center"/>
    </xf>
    <xf numFmtId="4" fontId="29" fillId="0" borderId="0" xfId="0" applyNumberFormat="1" applyFont="1" applyBorder="1" applyAlignment="1">
      <alignment horizontal="left" vertical="center"/>
    </xf>
    <xf numFmtId="0" fontId="71" fillId="0" borderId="9" xfId="0" applyFont="1" applyBorder="1" applyAlignment="1">
      <alignment horizontal="left" vertical="center"/>
    </xf>
    <xf numFmtId="0" fontId="29" fillId="0" borderId="2" xfId="0" applyFont="1" applyBorder="1" applyAlignment="1">
      <alignment horizontal="left" vertical="center"/>
    </xf>
    <xf numFmtId="0" fontId="29" fillId="0" borderId="0" xfId="0" applyFont="1" applyBorder="1" applyAlignment="1">
      <alignment horizontal="left" vertical="center"/>
    </xf>
    <xf numFmtId="0" fontId="29" fillId="0" borderId="1" xfId="0" applyFont="1" applyBorder="1" applyAlignment="1">
      <alignment horizontal="left" vertical="center" wrapText="1"/>
    </xf>
    <xf numFmtId="0" fontId="29" fillId="0" borderId="8" xfId="0" applyFont="1" applyBorder="1" applyAlignment="1">
      <alignment vertical="center"/>
    </xf>
    <xf numFmtId="0" fontId="29" fillId="0" borderId="0" xfId="0" applyFont="1" applyBorder="1" applyAlignment="1">
      <alignment vertical="center"/>
    </xf>
    <xf numFmtId="0" fontId="32" fillId="4" borderId="1"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71" fillId="0" borderId="1" xfId="0" applyFont="1" applyBorder="1" applyAlignment="1">
      <alignment horizontal="left" vertical="center" wrapText="1"/>
    </xf>
    <xf numFmtId="0" fontId="37" fillId="0" borderId="0" xfId="0" applyFont="1" applyBorder="1" applyAlignment="1">
      <alignment horizontal="right" vertical="center" wrapText="1"/>
    </xf>
    <xf numFmtId="172" fontId="37" fillId="0" borderId="0" xfId="0" applyNumberFormat="1" applyFont="1" applyBorder="1" applyAlignment="1">
      <alignment horizontal="right" vertical="center" wrapText="1"/>
    </xf>
    <xf numFmtId="0" fontId="31" fillId="30" borderId="1" xfId="0" applyFont="1" applyFill="1" applyBorder="1" applyAlignment="1">
      <alignment horizontal="center" vertical="center" wrapText="1"/>
    </xf>
    <xf numFmtId="0" fontId="77" fillId="0" borderId="0" xfId="0" applyFont="1" applyBorder="1" applyAlignment="1">
      <alignment horizontal="right" vertical="center"/>
    </xf>
    <xf numFmtId="0" fontId="29" fillId="0" borderId="1" xfId="0" applyFont="1" applyBorder="1" applyAlignment="1">
      <alignment horizontal="left" vertical="center"/>
    </xf>
    <xf numFmtId="0" fontId="29" fillId="0" borderId="0" xfId="0" applyFont="1" applyBorder="1" applyAlignment="1">
      <alignment horizontal="left" vertical="center"/>
    </xf>
    <xf numFmtId="0" fontId="77" fillId="0" borderId="36" xfId="0" applyFont="1" applyBorder="1" applyAlignment="1">
      <alignment horizontal="left" vertical="center"/>
    </xf>
    <xf numFmtId="4" fontId="29" fillId="0" borderId="0" xfId="0" applyNumberFormat="1" applyFont="1" applyBorder="1" applyAlignment="1">
      <alignment horizontal="left" vertical="center"/>
    </xf>
    <xf numFmtId="0" fontId="28" fillId="6" borderId="1" xfId="0" applyFont="1" applyFill="1" applyBorder="1" applyAlignment="1">
      <alignment horizontal="center" vertical="center"/>
    </xf>
    <xf numFmtId="4" fontId="28" fillId="6" borderId="1" xfId="0" applyNumberFormat="1" applyFont="1" applyFill="1" applyBorder="1" applyAlignment="1">
      <alignment horizontal="center" vertical="center"/>
    </xf>
    <xf numFmtId="0" fontId="29" fillId="0" borderId="0" xfId="0" applyFont="1" applyBorder="1" applyAlignment="1">
      <alignment vertical="center"/>
    </xf>
    <xf numFmtId="0" fontId="36" fillId="0" borderId="1" xfId="2" applyFont="1" applyBorder="1" applyAlignment="1">
      <alignment horizontal="center" vertical="center"/>
    </xf>
    <xf numFmtId="0" fontId="32" fillId="5" borderId="1" xfId="2" applyFont="1" applyFill="1" applyBorder="1" applyAlignment="1">
      <alignment horizontal="center" vertical="center"/>
    </xf>
    <xf numFmtId="10" fontId="36" fillId="0" borderId="1" xfId="2" applyNumberFormat="1" applyFont="1" applyBorder="1" applyAlignment="1">
      <alignment horizontal="center" vertical="center"/>
    </xf>
    <xf numFmtId="10" fontId="43" fillId="3" borderId="1" xfId="2" applyNumberFormat="1" applyFont="1" applyFill="1" applyBorder="1" applyAlignment="1">
      <alignment horizontal="center" vertical="center"/>
    </xf>
    <xf numFmtId="0" fontId="29" fillId="0" borderId="38" xfId="0" applyFont="1" applyBorder="1" applyAlignment="1">
      <alignment horizontal="left" vertical="center"/>
    </xf>
    <xf numFmtId="0" fontId="36" fillId="0" borderId="1" xfId="0" applyFont="1" applyBorder="1" applyAlignment="1">
      <alignment horizontal="left" vertical="center" wrapText="1"/>
    </xf>
    <xf numFmtId="0" fontId="37" fillId="0" borderId="6" xfId="0" applyFont="1" applyBorder="1" applyAlignment="1">
      <alignment horizontal="right" vertical="center" wrapText="1"/>
    </xf>
    <xf numFmtId="0" fontId="37" fillId="0" borderId="7" xfId="0" applyFont="1" applyBorder="1" applyAlignment="1">
      <alignment horizontal="right" vertical="center" wrapText="1"/>
    </xf>
    <xf numFmtId="0" fontId="37" fillId="0" borderId="8" xfId="0" applyFont="1" applyBorder="1" applyAlignment="1">
      <alignment horizontal="right" vertical="center" wrapText="1"/>
    </xf>
    <xf numFmtId="0" fontId="37" fillId="33" borderId="6" xfId="0" applyFont="1" applyFill="1" applyBorder="1" applyAlignment="1">
      <alignment horizontal="left" vertical="center" wrapText="1"/>
    </xf>
    <xf numFmtId="0" fontId="37" fillId="33" borderId="1"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36" fillId="5" borderId="1" xfId="0" applyFont="1" applyFill="1" applyBorder="1" applyAlignment="1">
      <alignment horizontal="right" vertical="center" wrapText="1"/>
    </xf>
    <xf numFmtId="0" fontId="36" fillId="0" borderId="1" xfId="0" applyFont="1" applyBorder="1" applyAlignment="1">
      <alignment horizontal="center" vertical="center" wrapText="1"/>
    </xf>
    <xf numFmtId="0" fontId="37" fillId="33" borderId="1" xfId="0" applyFont="1" applyFill="1" applyBorder="1" applyAlignment="1">
      <alignment vertical="center" wrapText="1"/>
    </xf>
    <xf numFmtId="0" fontId="37" fillId="33" borderId="6" xfId="0" applyFont="1" applyFill="1" applyBorder="1" applyAlignment="1">
      <alignment vertical="center" wrapText="1"/>
    </xf>
    <xf numFmtId="0" fontId="36" fillId="0" borderId="6" xfId="0" applyFont="1" applyBorder="1" applyAlignment="1">
      <alignment vertical="center" wrapText="1"/>
    </xf>
    <xf numFmtId="0" fontId="36" fillId="0" borderId="8" xfId="0" applyFont="1" applyBorder="1" applyAlignment="1">
      <alignment vertical="center" wrapText="1"/>
    </xf>
    <xf numFmtId="0" fontId="37" fillId="33" borderId="1" xfId="0" applyFont="1" applyFill="1" applyBorder="1" applyAlignment="1">
      <alignment horizontal="center" vertical="center" wrapText="1"/>
    </xf>
    <xf numFmtId="0" fontId="36" fillId="0" borderId="1" xfId="0" applyFont="1" applyFill="1" applyBorder="1" applyAlignment="1">
      <alignment horizontal="left" vertical="center" wrapText="1"/>
    </xf>
    <xf numFmtId="176" fontId="29" fillId="30" borderId="1" xfId="0" applyNumberFormat="1" applyFont="1" applyFill="1" applyBorder="1" applyAlignment="1">
      <alignment horizontal="center" vertical="center"/>
    </xf>
    <xf numFmtId="0" fontId="29" fillId="0" borderId="35" xfId="0" applyFont="1" applyBorder="1" applyAlignment="1">
      <alignment horizontal="left" vertical="center" wrapText="1"/>
    </xf>
    <xf numFmtId="0" fontId="38" fillId="0" borderId="35" xfId="0" applyFont="1" applyBorder="1"/>
    <xf numFmtId="4" fontId="29" fillId="0" borderId="35" xfId="0" applyNumberFormat="1" applyFont="1" applyBorder="1" applyAlignment="1">
      <alignment horizontal="left" vertical="center"/>
    </xf>
    <xf numFmtId="4" fontId="38" fillId="0" borderId="35" xfId="0" applyNumberFormat="1" applyFont="1" applyBorder="1"/>
    <xf numFmtId="4" fontId="29" fillId="0" borderId="37" xfId="0" applyNumberFormat="1" applyFont="1" applyBorder="1" applyAlignment="1">
      <alignment horizontal="left" vertical="center"/>
    </xf>
    <xf numFmtId="4" fontId="28" fillId="3" borderId="1" xfId="0" applyNumberFormat="1" applyFont="1" applyFill="1" applyBorder="1" applyAlignment="1">
      <alignment horizontal="center" vertical="center" wrapText="1"/>
    </xf>
    <xf numFmtId="0" fontId="71" fillId="0" borderId="1" xfId="0" applyFont="1" applyFill="1" applyBorder="1" applyAlignment="1">
      <alignment vertical="center" wrapText="1"/>
    </xf>
    <xf numFmtId="0" fontId="29" fillId="0" borderId="1" xfId="0" applyFont="1" applyFill="1" applyBorder="1" applyAlignment="1">
      <alignment vertical="center" wrapText="1"/>
    </xf>
    <xf numFmtId="0" fontId="38" fillId="0" borderId="1" xfId="0" applyFont="1" applyBorder="1" applyAlignment="1">
      <alignment horizontal="center"/>
    </xf>
    <xf numFmtId="0" fontId="29" fillId="0" borderId="0" xfId="0" applyFont="1" applyBorder="1" applyAlignment="1">
      <alignment horizontal="center"/>
    </xf>
    <xf numFmtId="0" fontId="29" fillId="4" borderId="2" xfId="0" applyFont="1" applyFill="1" applyBorder="1"/>
    <xf numFmtId="0" fontId="29" fillId="4" borderId="19" xfId="0" applyFont="1" applyFill="1" applyBorder="1"/>
    <xf numFmtId="0" fontId="29" fillId="4" borderId="7" xfId="0" applyFont="1" applyFill="1" applyBorder="1"/>
    <xf numFmtId="0" fontId="29" fillId="4" borderId="8" xfId="0" applyFont="1" applyFill="1" applyBorder="1"/>
    <xf numFmtId="0" fontId="36" fillId="0" borderId="36" xfId="0" applyFont="1" applyBorder="1" applyAlignment="1">
      <alignment vertical="center"/>
    </xf>
    <xf numFmtId="0" fontId="36" fillId="0" borderId="0" xfId="0" applyFont="1" applyBorder="1" applyAlignment="1">
      <alignment vertical="center"/>
    </xf>
    <xf numFmtId="4" fontId="36" fillId="0" borderId="0" xfId="0" applyNumberFormat="1" applyFont="1" applyBorder="1" applyAlignment="1">
      <alignment vertical="center"/>
    </xf>
    <xf numFmtId="4" fontId="36" fillId="0" borderId="38" xfId="0" applyNumberFormat="1" applyFont="1" applyBorder="1" applyAlignment="1">
      <alignment vertical="center"/>
    </xf>
    <xf numFmtId="0" fontId="36" fillId="0" borderId="36" xfId="0" applyFont="1" applyBorder="1" applyAlignment="1">
      <alignment horizontal="left" vertical="center"/>
    </xf>
    <xf numFmtId="0" fontId="0" fillId="0" borderId="36" xfId="0" applyBorder="1"/>
    <xf numFmtId="0" fontId="0" fillId="0" borderId="38" xfId="0" applyBorder="1"/>
    <xf numFmtId="0" fontId="37" fillId="0" borderId="36" xfId="0" applyFont="1" applyFill="1" applyBorder="1" applyAlignment="1">
      <alignment horizontal="left" vertical="center" wrapText="1"/>
    </xf>
    <xf numFmtId="4" fontId="37" fillId="0" borderId="38" xfId="0" applyNumberFormat="1" applyFont="1" applyFill="1" applyBorder="1" applyAlignment="1">
      <alignment horizontal="right" vertical="center" wrapText="1"/>
    </xf>
    <xf numFmtId="0" fontId="85" fillId="0" borderId="0" xfId="0" applyFont="1" applyBorder="1"/>
    <xf numFmtId="0" fontId="37" fillId="0" borderId="36" xfId="0" applyFont="1" applyBorder="1" applyAlignment="1">
      <alignment horizontal="right" vertical="center" wrapText="1"/>
    </xf>
    <xf numFmtId="4" fontId="37" fillId="0" borderId="38" xfId="0" applyNumberFormat="1" applyFont="1" applyBorder="1" applyAlignment="1">
      <alignment horizontal="right" vertical="center" wrapText="1"/>
    </xf>
    <xf numFmtId="0" fontId="76" fillId="30" borderId="1" xfId="0" applyFont="1" applyFill="1" applyBorder="1" applyAlignment="1">
      <alignment horizontal="left" vertical="center"/>
    </xf>
    <xf numFmtId="0" fontId="76" fillId="30" borderId="1" xfId="0" applyFont="1" applyFill="1" applyBorder="1" applyAlignment="1">
      <alignment horizontal="left" vertical="center" wrapText="1"/>
    </xf>
    <xf numFmtId="1" fontId="8" fillId="0" borderId="2" xfId="182" applyNumberFormat="1" applyFont="1" applyBorder="1" applyAlignment="1">
      <alignment horizontal="center" vertical="center" wrapText="1"/>
    </xf>
    <xf numFmtId="0" fontId="37" fillId="0" borderId="0" xfId="0" applyFont="1" applyFill="1" applyBorder="1" applyAlignment="1">
      <alignment horizontal="center" vertical="center" wrapText="1"/>
    </xf>
    <xf numFmtId="0" fontId="0" fillId="0" borderId="0" xfId="0" applyAlignment="1">
      <alignment horizontal="center"/>
    </xf>
    <xf numFmtId="0" fontId="76" fillId="30" borderId="1" xfId="0" quotePrefix="1" applyFont="1" applyFill="1" applyBorder="1" applyAlignment="1">
      <alignment horizontal="left" vertical="center" wrapText="1"/>
    </xf>
    <xf numFmtId="0" fontId="29" fillId="0" borderId="39" xfId="3" applyFont="1" applyFill="1" applyBorder="1"/>
    <xf numFmtId="0" fontId="29" fillId="0" borderId="35" xfId="3" applyFont="1" applyBorder="1"/>
    <xf numFmtId="0" fontId="82" fillId="4" borderId="6" xfId="0" applyFont="1" applyFill="1" applyBorder="1" applyAlignment="1">
      <alignment vertical="center"/>
    </xf>
    <xf numFmtId="4" fontId="28" fillId="4" borderId="2" xfId="0" applyNumberFormat="1" applyFont="1" applyFill="1" applyBorder="1" applyAlignment="1">
      <alignment vertical="center"/>
    </xf>
    <xf numFmtId="0" fontId="82" fillId="4" borderId="7" xfId="0" applyFont="1" applyFill="1" applyBorder="1" applyAlignment="1">
      <alignment horizontal="right" vertical="center"/>
    </xf>
    <xf numFmtId="188" fontId="29" fillId="0" borderId="0" xfId="0" applyNumberFormat="1" applyFont="1" applyBorder="1" applyAlignment="1">
      <alignment vertical="center"/>
    </xf>
    <xf numFmtId="0" fontId="29" fillId="0" borderId="38" xfId="0" applyFont="1" applyBorder="1" applyAlignment="1">
      <alignment horizontal="right" vertical="center"/>
    </xf>
    <xf numFmtId="4" fontId="28" fillId="4" borderId="2" xfId="0" applyNumberFormat="1" applyFont="1" applyFill="1" applyBorder="1" applyAlignment="1">
      <alignment horizontal="right" vertical="center" indent="1"/>
    </xf>
    <xf numFmtId="4" fontId="28" fillId="4" borderId="9" xfId="0" applyNumberFormat="1" applyFont="1" applyFill="1" applyBorder="1" applyAlignment="1">
      <alignment vertical="center"/>
    </xf>
    <xf numFmtId="168" fontId="75" fillId="30" borderId="1" xfId="42" applyFont="1" applyFill="1" applyBorder="1" applyAlignment="1">
      <alignment horizontal="center" vertical="center" wrapText="1"/>
    </xf>
    <xf numFmtId="0" fontId="29" fillId="0" borderId="37" xfId="0" applyFont="1" applyBorder="1" applyAlignment="1">
      <alignment horizontal="left" vertical="center"/>
    </xf>
    <xf numFmtId="1" fontId="8" fillId="0" borderId="36" xfId="182" applyNumberFormat="1" applyFont="1" applyBorder="1" applyAlignment="1">
      <alignment horizontal="center" vertical="center" wrapText="1"/>
    </xf>
    <xf numFmtId="4" fontId="8" fillId="0" borderId="0" xfId="182" applyNumberFormat="1" applyFont="1" applyBorder="1" applyAlignment="1">
      <alignment horizontal="left" vertical="center" wrapText="1"/>
    </xf>
    <xf numFmtId="0" fontId="8" fillId="0" borderId="0" xfId="0" quotePrefix="1" applyFont="1" applyBorder="1" applyAlignment="1">
      <alignment horizontal="center" vertical="center"/>
    </xf>
    <xf numFmtId="0" fontId="8" fillId="0" borderId="0" xfId="0" applyFont="1" applyBorder="1" applyAlignment="1">
      <alignment horizontal="center" vertical="center" wrapText="1"/>
    </xf>
    <xf numFmtId="0" fontId="8" fillId="0" borderId="0" xfId="0" applyFont="1" applyBorder="1" applyAlignment="1">
      <alignment horizontal="center" vertical="center"/>
    </xf>
    <xf numFmtId="17" fontId="8" fillId="0" borderId="0" xfId="0" quotePrefix="1" applyNumberFormat="1" applyFont="1" applyBorder="1" applyAlignment="1">
      <alignment horizontal="center" vertical="center"/>
    </xf>
    <xf numFmtId="0" fontId="8" fillId="0" borderId="0" xfId="182" applyFont="1" applyBorder="1" applyAlignment="1">
      <alignment horizontal="center" vertical="center" wrapText="1"/>
    </xf>
    <xf numFmtId="168" fontId="75" fillId="0" borderId="38" xfId="42" applyFont="1" applyFill="1" applyBorder="1" applyAlignment="1">
      <alignment horizontal="center" vertical="center" wrapText="1"/>
    </xf>
    <xf numFmtId="0" fontId="76" fillId="0" borderId="0" xfId="0" quotePrefix="1" applyFont="1" applyBorder="1" applyAlignment="1">
      <alignment horizontal="left" vertical="center"/>
    </xf>
    <xf numFmtId="0" fontId="76" fillId="0" borderId="0" xfId="0" applyFont="1" applyBorder="1" applyAlignment="1">
      <alignment horizontal="center" vertical="center" wrapText="1"/>
    </xf>
    <xf numFmtId="0" fontId="76" fillId="0" borderId="0" xfId="0" quotePrefix="1" applyFont="1" applyBorder="1" applyAlignment="1">
      <alignment horizontal="center" vertical="center"/>
    </xf>
    <xf numFmtId="0" fontId="76" fillId="0" borderId="0" xfId="0" applyFont="1" applyBorder="1" applyAlignment="1">
      <alignment horizontal="center" vertical="center"/>
    </xf>
    <xf numFmtId="17" fontId="76" fillId="0" borderId="0" xfId="0" quotePrefix="1" applyNumberFormat="1" applyFont="1" applyBorder="1" applyAlignment="1">
      <alignment horizontal="center" vertical="center"/>
    </xf>
    <xf numFmtId="0" fontId="76" fillId="0" borderId="0" xfId="182" applyFont="1" applyBorder="1" applyAlignment="1">
      <alignment horizontal="center" vertical="center" wrapText="1"/>
    </xf>
    <xf numFmtId="1" fontId="8" fillId="0" borderId="36" xfId="182" applyNumberFormat="1" applyFont="1" applyBorder="1" applyAlignment="1">
      <alignment vertical="center" wrapText="1"/>
    </xf>
    <xf numFmtId="1" fontId="8" fillId="0" borderId="0" xfId="182" applyNumberFormat="1" applyFont="1" applyBorder="1" applyAlignment="1">
      <alignment vertical="center" wrapText="1"/>
    </xf>
    <xf numFmtId="1" fontId="8" fillId="0" borderId="0" xfId="182" applyNumberFormat="1" applyFont="1" applyBorder="1" applyAlignment="1">
      <alignment horizontal="center" vertical="center" wrapText="1"/>
    </xf>
    <xf numFmtId="1" fontId="8" fillId="0" borderId="38" xfId="182" applyNumberFormat="1" applyFont="1" applyBorder="1" applyAlignment="1">
      <alignment vertical="center" wrapText="1"/>
    </xf>
    <xf numFmtId="1" fontId="8" fillId="0" borderId="9" xfId="182" applyNumberFormat="1" applyFont="1" applyBorder="1" applyAlignment="1">
      <alignment vertical="center" wrapText="1"/>
    </xf>
    <xf numFmtId="1" fontId="8" fillId="0" borderId="19" xfId="182" applyNumberFormat="1" applyFont="1" applyBorder="1" applyAlignment="1">
      <alignment vertical="center" wrapText="1"/>
    </xf>
    <xf numFmtId="0" fontId="37" fillId="0" borderId="38" xfId="0" applyFont="1" applyFill="1" applyBorder="1" applyAlignment="1">
      <alignment vertical="center" wrapText="1"/>
    </xf>
    <xf numFmtId="0" fontId="37" fillId="0" borderId="51" xfId="0" applyFont="1" applyFill="1" applyBorder="1" applyAlignment="1">
      <alignment vertical="center" wrapText="1"/>
    </xf>
    <xf numFmtId="0" fontId="90" fillId="0" borderId="0" xfId="0" applyFont="1" applyBorder="1"/>
    <xf numFmtId="0" fontId="90" fillId="0" borderId="0" xfId="0" applyFont="1" applyBorder="1" applyAlignment="1">
      <alignment horizontal="center"/>
    </xf>
    <xf numFmtId="0" fontId="90" fillId="0" borderId="38" xfId="0" applyFont="1" applyBorder="1"/>
    <xf numFmtId="10" fontId="38" fillId="0" borderId="0" xfId="61" applyNumberFormat="1" applyFont="1" applyAlignment="1"/>
    <xf numFmtId="0" fontId="31" fillId="0" borderId="1" xfId="1" applyNumberFormat="1" applyFont="1" applyFill="1" applyBorder="1" applyAlignment="1" applyProtection="1">
      <alignment horizontal="left" vertical="center" wrapText="1"/>
    </xf>
    <xf numFmtId="10" fontId="39" fillId="0" borderId="0" xfId="61" applyNumberFormat="1" applyFont="1" applyAlignment="1"/>
    <xf numFmtId="4" fontId="39" fillId="0" borderId="0" xfId="0" applyNumberFormat="1" applyFont="1" applyAlignment="1"/>
    <xf numFmtId="4" fontId="29" fillId="36" borderId="1" xfId="0" applyNumberFormat="1" applyFont="1" applyFill="1" applyBorder="1" applyAlignment="1">
      <alignment horizontal="center" vertical="center"/>
    </xf>
    <xf numFmtId="0" fontId="36" fillId="0" borderId="1" xfId="0" applyFont="1" applyBorder="1" applyAlignment="1">
      <alignment horizontal="left" vertical="center" wrapText="1"/>
    </xf>
    <xf numFmtId="0" fontId="37" fillId="33" borderId="6" xfId="0" applyFont="1" applyFill="1" applyBorder="1" applyAlignment="1">
      <alignment vertical="center" wrapText="1"/>
    </xf>
    <xf numFmtId="0" fontId="36" fillId="0" borderId="6" xfId="0" applyFont="1" applyBorder="1" applyAlignment="1">
      <alignment vertical="center" wrapText="1"/>
    </xf>
    <xf numFmtId="0" fontId="36" fillId="0" borderId="8" xfId="0" applyFont="1" applyBorder="1" applyAlignment="1">
      <alignment vertical="center" wrapText="1"/>
    </xf>
    <xf numFmtId="0" fontId="37" fillId="33" borderId="6"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37" fillId="33" borderId="6" xfId="0" applyFont="1" applyFill="1" applyBorder="1" applyAlignment="1">
      <alignment horizontal="left" vertical="center"/>
    </xf>
    <xf numFmtId="0" fontId="71" fillId="30" borderId="1" xfId="0" applyFont="1" applyFill="1" applyBorder="1" applyAlignment="1">
      <alignment vertical="center" wrapText="1"/>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36" fillId="30" borderId="6"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7" fillId="33" borderId="1" xfId="0" applyFont="1" applyFill="1" applyBorder="1" applyAlignment="1">
      <alignment vertical="center" wrapText="1"/>
    </xf>
    <xf numFmtId="0" fontId="36" fillId="0" borderId="1" xfId="0" applyFont="1" applyBorder="1" applyAlignment="1">
      <alignment vertical="center" wrapText="1"/>
    </xf>
    <xf numFmtId="0" fontId="37" fillId="33" borderId="1" xfId="0" applyFont="1" applyFill="1" applyBorder="1" applyAlignment="1">
      <alignment horizontal="center" vertical="center" wrapText="1"/>
    </xf>
    <xf numFmtId="0" fontId="37" fillId="33" borderId="50"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71" fillId="0" borderId="1" xfId="0" applyFont="1" applyBorder="1" applyAlignment="1">
      <alignment horizontal="left" vertical="center" wrapText="1"/>
    </xf>
    <xf numFmtId="4" fontId="29" fillId="36" borderId="1" xfId="0" applyNumberFormat="1" applyFont="1" applyFill="1" applyBorder="1" applyAlignment="1">
      <alignment horizontal="center" vertical="center"/>
    </xf>
    <xf numFmtId="0" fontId="29" fillId="0" borderId="1" xfId="0" applyFont="1" applyBorder="1" applyAlignment="1">
      <alignment horizontal="left" vertical="center"/>
    </xf>
    <xf numFmtId="0" fontId="36" fillId="0" borderId="1" xfId="0" applyFont="1" applyBorder="1" applyAlignment="1">
      <alignment horizontal="left" vertical="center" wrapText="1"/>
    </xf>
    <xf numFmtId="4" fontId="37" fillId="4" borderId="1" xfId="0" applyNumberFormat="1" applyFont="1" applyFill="1" applyBorder="1" applyAlignment="1">
      <alignment horizontal="right" vertical="center" wrapText="1"/>
    </xf>
    <xf numFmtId="187" fontId="70" fillId="0" borderId="1" xfId="0" applyNumberFormat="1" applyFont="1" applyFill="1" applyBorder="1" applyAlignment="1">
      <alignment horizontal="left" vertical="center" wrapText="1"/>
    </xf>
    <xf numFmtId="0" fontId="29" fillId="0" borderId="6" xfId="0" applyFont="1" applyBorder="1" applyAlignment="1">
      <alignment horizontal="center" vertical="center" wrapText="1"/>
    </xf>
    <xf numFmtId="4" fontId="29" fillId="0" borderId="6" xfId="0" applyNumberFormat="1" applyFont="1" applyFill="1" applyBorder="1" applyAlignment="1">
      <alignment horizontal="right" vertical="center" wrapText="1"/>
    </xf>
    <xf numFmtId="4" fontId="36" fillId="0" borderId="8" xfId="0" applyNumberFormat="1" applyFont="1" applyBorder="1" applyAlignment="1">
      <alignment vertical="center"/>
    </xf>
    <xf numFmtId="0" fontId="91" fillId="0" borderId="1" xfId="0" applyFont="1" applyFill="1" applyBorder="1" applyAlignment="1">
      <alignment horizontal="center" vertical="center"/>
    </xf>
    <xf numFmtId="165" fontId="28" fillId="0" borderId="1" xfId="0" applyNumberFormat="1" applyFont="1" applyFill="1" applyBorder="1" applyAlignment="1">
      <alignment horizontal="center" vertical="center"/>
    </xf>
    <xf numFmtId="0" fontId="29" fillId="0" borderId="6" xfId="0" applyFont="1" applyBorder="1" applyAlignment="1">
      <alignment horizontal="left" vertical="center"/>
    </xf>
    <xf numFmtId="4" fontId="29" fillId="36" borderId="1" xfId="0" applyNumberFormat="1" applyFont="1" applyFill="1" applyBorder="1" applyAlignment="1">
      <alignment horizontal="center" vertical="center"/>
    </xf>
    <xf numFmtId="0" fontId="29" fillId="0" borderId="1" xfId="0" applyFont="1" applyBorder="1" applyAlignment="1">
      <alignment horizontal="left" vertical="center" wrapText="1"/>
    </xf>
    <xf numFmtId="0" fontId="37" fillId="0" borderId="7" xfId="0" applyFont="1" applyBorder="1" applyAlignment="1">
      <alignment horizontal="right" vertical="center" wrapText="1"/>
    </xf>
    <xf numFmtId="0" fontId="36" fillId="0" borderId="6" xfId="0" applyFont="1" applyBorder="1" applyAlignment="1">
      <alignment horizontal="left" vertical="center" wrapText="1"/>
    </xf>
    <xf numFmtId="0" fontId="36" fillId="0" borderId="1" xfId="0" applyFont="1" applyBorder="1" applyAlignment="1">
      <alignment horizontal="left" vertical="center" wrapText="1"/>
    </xf>
    <xf numFmtId="0" fontId="37" fillId="33" borderId="1" xfId="0" applyFont="1" applyFill="1" applyBorder="1" applyAlignment="1">
      <alignment horizontal="left" vertical="center" wrapText="1"/>
    </xf>
    <xf numFmtId="1" fontId="8" fillId="70" borderId="1" xfId="182" applyNumberFormat="1" applyFont="1" applyFill="1" applyBorder="1" applyAlignment="1">
      <alignment horizontal="center" vertical="center" wrapText="1"/>
    </xf>
    <xf numFmtId="168" fontId="89" fillId="30" borderId="1" xfId="42" applyFont="1" applyFill="1" applyBorder="1" applyAlignment="1">
      <alignment horizontal="center" vertical="center" wrapText="1"/>
    </xf>
    <xf numFmtId="4" fontId="8" fillId="70" borderId="1" xfId="182" applyNumberFormat="1" applyFont="1" applyFill="1" applyBorder="1" applyAlignment="1">
      <alignment horizontal="left" vertical="center" wrapText="1"/>
    </xf>
    <xf numFmtId="168" fontId="75" fillId="0" borderId="1" xfId="42" applyFont="1" applyFill="1" applyBorder="1" applyAlignment="1">
      <alignment horizontal="center" vertical="center" wrapText="1"/>
    </xf>
    <xf numFmtId="168" fontId="75" fillId="30" borderId="1" xfId="42" applyFont="1" applyFill="1" applyBorder="1" applyAlignment="1">
      <alignment horizontal="center" vertical="center" wrapText="1"/>
    </xf>
    <xf numFmtId="0" fontId="29" fillId="0" borderId="1" xfId="0" applyFont="1" applyFill="1" applyBorder="1" applyAlignment="1">
      <alignment wrapText="1"/>
    </xf>
    <xf numFmtId="0" fontId="36" fillId="0" borderId="1" xfId="0" applyFont="1" applyFill="1" applyBorder="1" applyAlignment="1">
      <alignment horizontal="left" vertical="center" wrapText="1"/>
    </xf>
    <xf numFmtId="49" fontId="30" fillId="0" borderId="1" xfId="1" applyNumberFormat="1" applyFont="1" applyFill="1" applyBorder="1" applyAlignment="1">
      <alignment horizontal="center" vertical="center" wrapText="1"/>
    </xf>
    <xf numFmtId="0" fontId="8" fillId="0" borderId="1" xfId="0" quotePrefix="1" applyFont="1" applyFill="1" applyBorder="1" applyAlignment="1">
      <alignment horizontal="left" vertical="center"/>
    </xf>
    <xf numFmtId="0" fontId="8" fillId="30" borderId="1" xfId="0" applyFont="1" applyFill="1" applyBorder="1" applyAlignment="1">
      <alignment horizontal="center" vertical="center" wrapText="1"/>
    </xf>
    <xf numFmtId="0" fontId="8" fillId="30" borderId="1" xfId="0" quotePrefix="1" applyFont="1" applyFill="1" applyBorder="1" applyAlignment="1">
      <alignment horizontal="center" vertical="center"/>
    </xf>
    <xf numFmtId="0" fontId="8" fillId="30" borderId="1" xfId="0" applyFont="1" applyFill="1" applyBorder="1" applyAlignment="1">
      <alignment horizontal="center" vertical="center"/>
    </xf>
    <xf numFmtId="17" fontId="8" fillId="30" borderId="1" xfId="0" quotePrefix="1" applyNumberFormat="1" applyFont="1" applyFill="1" applyBorder="1" applyAlignment="1">
      <alignment horizontal="center" vertical="center"/>
    </xf>
    <xf numFmtId="43" fontId="8" fillId="30" borderId="1" xfId="60" applyNumberFormat="1" applyFont="1" applyFill="1" applyBorder="1" applyAlignment="1">
      <alignment horizontal="right" vertical="center"/>
    </xf>
    <xf numFmtId="0" fontId="29" fillId="0" borderId="6" xfId="0" applyFont="1" applyFill="1" applyBorder="1" applyAlignment="1">
      <alignment horizontal="left" wrapText="1"/>
    </xf>
    <xf numFmtId="4" fontId="32" fillId="4" borderId="1" xfId="0" applyNumberFormat="1" applyFont="1" applyFill="1" applyBorder="1" applyAlignment="1">
      <alignment horizontal="right" vertical="center" wrapText="1"/>
    </xf>
    <xf numFmtId="0" fontId="29" fillId="0" borderId="6" xfId="0" applyFont="1" applyFill="1" applyBorder="1" applyAlignment="1">
      <alignment horizontal="left" vertical="center" wrapText="1"/>
    </xf>
    <xf numFmtId="0" fontId="71" fillId="0" borderId="0" xfId="0" applyFont="1" applyAlignment="1">
      <alignment horizontal="left" vertical="center" wrapText="1"/>
    </xf>
    <xf numFmtId="0" fontId="8" fillId="0" borderId="1" xfId="0" applyFont="1" applyFill="1" applyBorder="1" applyAlignment="1">
      <alignment horizontal="center" vertical="center" wrapText="1"/>
    </xf>
    <xf numFmtId="0" fontId="8" fillId="0" borderId="1" xfId="0" quotePrefix="1" applyFont="1" applyFill="1" applyBorder="1" applyAlignment="1">
      <alignment horizontal="center" vertical="center"/>
    </xf>
    <xf numFmtId="17" fontId="8" fillId="0" borderId="1" xfId="0" quotePrefix="1" applyNumberFormat="1" applyFont="1" applyFill="1" applyBorder="1" applyAlignment="1">
      <alignment horizontal="center" vertical="center"/>
    </xf>
    <xf numFmtId="0" fontId="8" fillId="0" borderId="1" xfId="182" applyFont="1" applyFill="1" applyBorder="1" applyAlignment="1">
      <alignment horizontal="center" vertical="center" wrapText="1"/>
    </xf>
    <xf numFmtId="43" fontId="8" fillId="0" borderId="1" xfId="60" applyFont="1" applyFill="1" applyBorder="1" applyAlignment="1">
      <alignment horizontal="right" vertical="center"/>
    </xf>
    <xf numFmtId="0" fontId="8" fillId="0" borderId="1" xfId="0" applyFont="1" applyFill="1" applyBorder="1" applyAlignment="1">
      <alignment horizontal="center" vertical="center"/>
    </xf>
    <xf numFmtId="0" fontId="8" fillId="0" borderId="1" xfId="0" quotePrefix="1" applyFont="1" applyFill="1" applyBorder="1" applyAlignment="1">
      <alignment horizontal="left" vertical="center" wrapText="1"/>
    </xf>
    <xf numFmtId="43" fontId="8" fillId="0" borderId="1" xfId="60" applyNumberFormat="1" applyFont="1" applyFill="1" applyBorder="1" applyAlignment="1">
      <alignment horizontal="right" vertical="center"/>
    </xf>
    <xf numFmtId="4" fontId="37" fillId="33" borderId="1" xfId="0" applyNumberFormat="1" applyFont="1" applyFill="1" applyBorder="1" applyAlignment="1">
      <alignment horizontal="left" vertical="center" wrapText="1"/>
    </xf>
    <xf numFmtId="0" fontId="36" fillId="75" borderId="0" xfId="0" applyFont="1" applyFill="1" applyAlignment="1">
      <alignment vertical="center"/>
    </xf>
    <xf numFmtId="0" fontId="29" fillId="30" borderId="6" xfId="0" applyFont="1" applyFill="1" applyBorder="1" applyAlignment="1">
      <alignment horizontal="left" vertical="center" wrapText="1"/>
    </xf>
    <xf numFmtId="0" fontId="71" fillId="30" borderId="6" xfId="0" applyFont="1" applyFill="1" applyBorder="1" applyAlignment="1">
      <alignment vertical="center"/>
    </xf>
    <xf numFmtId="0" fontId="71" fillId="0" borderId="1" xfId="0" applyFont="1" applyBorder="1" applyAlignment="1">
      <alignment vertical="center" wrapText="1"/>
    </xf>
    <xf numFmtId="0" fontId="71" fillId="30" borderId="1" xfId="0" applyFont="1" applyFill="1" applyBorder="1" applyAlignment="1">
      <alignment vertical="center"/>
    </xf>
    <xf numFmtId="0" fontId="71" fillId="0" borderId="0" xfId="0" applyFont="1" applyAlignment="1">
      <alignment vertical="center" wrapText="1"/>
    </xf>
    <xf numFmtId="0" fontId="32" fillId="5" borderId="1" xfId="0" applyFont="1" applyFill="1" applyBorder="1" applyAlignment="1">
      <alignment vertical="center" wrapText="1"/>
    </xf>
    <xf numFmtId="165" fontId="71" fillId="0" borderId="1" xfId="0" applyNumberFormat="1" applyFont="1" applyFill="1" applyBorder="1" applyAlignment="1">
      <alignment horizontal="center" vertical="center"/>
    </xf>
    <xf numFmtId="0" fontId="84" fillId="0" borderId="0" xfId="0" applyFont="1" applyFill="1"/>
    <xf numFmtId="0" fontId="31" fillId="0" borderId="1" xfId="58" applyFont="1" applyFill="1" applyBorder="1" applyAlignment="1">
      <alignment vertical="center" wrapText="1"/>
    </xf>
    <xf numFmtId="0" fontId="71" fillId="0" borderId="50" xfId="0" applyFont="1" applyBorder="1"/>
    <xf numFmtId="0" fontId="71" fillId="0" borderId="1" xfId="0" applyFont="1" applyBorder="1"/>
    <xf numFmtId="4" fontId="29" fillId="0" borderId="6" xfId="0" applyNumberFormat="1" applyFont="1" applyFill="1" applyBorder="1" applyAlignment="1">
      <alignment horizontal="left" vertical="center" wrapText="1"/>
    </xf>
    <xf numFmtId="0" fontId="8" fillId="0" borderId="1" xfId="0" applyFont="1" applyFill="1" applyBorder="1" applyAlignment="1">
      <alignment horizontal="left" vertical="center"/>
    </xf>
    <xf numFmtId="0" fontId="8" fillId="0" borderId="1" xfId="0" applyFont="1" applyFill="1" applyBorder="1" applyAlignment="1">
      <alignment horizontal="left" vertical="center" wrapText="1"/>
    </xf>
    <xf numFmtId="0" fontId="8" fillId="0" borderId="1" xfId="0" quotePrefix="1" applyFont="1" applyFill="1" applyBorder="1" applyAlignment="1">
      <alignment vertical="center"/>
    </xf>
    <xf numFmtId="0" fontId="8" fillId="0" borderId="1" xfId="0" applyFont="1" applyFill="1" applyBorder="1" applyAlignment="1">
      <alignment vertical="center"/>
    </xf>
    <xf numFmtId="4" fontId="36" fillId="0" borderId="6" xfId="0" applyNumberFormat="1" applyFont="1" applyFill="1" applyBorder="1" applyAlignment="1">
      <alignment horizontal="left" vertical="center" wrapText="1"/>
    </xf>
    <xf numFmtId="172" fontId="31" fillId="36" borderId="1" xfId="0" applyNumberFormat="1" applyFont="1" applyFill="1" applyBorder="1" applyAlignment="1">
      <alignment horizontal="center" vertical="center"/>
    </xf>
    <xf numFmtId="0" fontId="36" fillId="30" borderId="1" xfId="0" applyFont="1" applyFill="1" applyBorder="1" applyAlignment="1">
      <alignment horizontal="left" vertical="center" wrapText="1"/>
    </xf>
    <xf numFmtId="0" fontId="37" fillId="32" borderId="6" xfId="0" applyFont="1" applyFill="1" applyBorder="1" applyAlignment="1">
      <alignment vertical="center" wrapText="1"/>
    </xf>
    <xf numFmtId="0" fontId="37" fillId="32" borderId="6" xfId="0" applyFont="1" applyFill="1" applyBorder="1" applyAlignment="1">
      <alignment vertical="center"/>
    </xf>
    <xf numFmtId="4" fontId="37" fillId="32" borderId="1" xfId="0" applyNumberFormat="1" applyFont="1" applyFill="1" applyBorder="1" applyAlignment="1">
      <alignment horizontal="center" vertical="center" wrapText="1"/>
    </xf>
    <xf numFmtId="4" fontId="37" fillId="32" borderId="1" xfId="0" applyNumberFormat="1" applyFont="1" applyFill="1" applyBorder="1" applyAlignment="1">
      <alignment horizontal="right" vertical="center" wrapText="1"/>
    </xf>
    <xf numFmtId="0" fontId="35" fillId="30" borderId="0" xfId="0" applyFont="1" applyFill="1" applyBorder="1" applyAlignment="1">
      <alignment horizontal="center" vertical="center" wrapText="1"/>
    </xf>
    <xf numFmtId="166" fontId="28" fillId="2" borderId="1" xfId="0" applyNumberFormat="1" applyFont="1" applyFill="1" applyBorder="1" applyAlignment="1">
      <alignment horizontal="center" vertical="center"/>
    </xf>
    <xf numFmtId="166" fontId="28" fillId="5" borderId="1" xfId="0" applyNumberFormat="1" applyFont="1" applyFill="1" applyBorder="1" applyAlignment="1">
      <alignment horizontal="right" vertical="center"/>
    </xf>
    <xf numFmtId="0" fontId="29" fillId="0" borderId="7" xfId="0" applyFont="1" applyBorder="1" applyAlignment="1">
      <alignment horizontal="left" vertical="center"/>
    </xf>
    <xf numFmtId="0" fontId="28" fillId="5" borderId="1" xfId="0" applyFont="1" applyFill="1" applyBorder="1" applyAlignment="1">
      <alignment horizontal="center" vertical="center"/>
    </xf>
    <xf numFmtId="0" fontId="28" fillId="3" borderId="1" xfId="0" applyFont="1" applyFill="1" applyBorder="1" applyAlignment="1">
      <alignment horizontal="center" vertical="center"/>
    </xf>
    <xf numFmtId="0" fontId="28" fillId="3" borderId="1" xfId="0" applyFont="1" applyFill="1" applyBorder="1" applyAlignment="1">
      <alignment horizontal="center" vertical="center" wrapText="1"/>
    </xf>
    <xf numFmtId="4" fontId="28" fillId="3" borderId="1" xfId="0" applyNumberFormat="1" applyFont="1" applyFill="1" applyBorder="1" applyAlignment="1">
      <alignment horizontal="center" vertical="center"/>
    </xf>
    <xf numFmtId="4" fontId="29" fillId="0" borderId="2" xfId="0" applyNumberFormat="1" applyFont="1" applyBorder="1" applyAlignment="1">
      <alignment horizontal="left" vertical="center"/>
    </xf>
    <xf numFmtId="0" fontId="77" fillId="0" borderId="0" xfId="0" applyFont="1" applyBorder="1" applyAlignment="1">
      <alignment horizontal="right" vertical="center"/>
    </xf>
    <xf numFmtId="4" fontId="71" fillId="0" borderId="35" xfId="0" applyNumberFormat="1" applyFont="1" applyBorder="1" applyAlignment="1">
      <alignment horizontal="center" vertical="center"/>
    </xf>
    <xf numFmtId="4" fontId="71" fillId="0" borderId="37" xfId="0" applyNumberFormat="1" applyFont="1" applyBorder="1" applyAlignment="1">
      <alignment horizontal="center" vertical="center"/>
    </xf>
    <xf numFmtId="0" fontId="29" fillId="0" borderId="6" xfId="0" applyFont="1" applyBorder="1" applyAlignment="1">
      <alignment horizontal="left" vertical="center"/>
    </xf>
    <xf numFmtId="0" fontId="29" fillId="0" borderId="1" xfId="0" applyFont="1" applyBorder="1" applyAlignment="1">
      <alignment horizontal="left" vertical="center"/>
    </xf>
    <xf numFmtId="43" fontId="0" fillId="0" borderId="0" xfId="60" applyFont="1" applyAlignment="1">
      <alignment horizontal="center" vertical="center"/>
    </xf>
    <xf numFmtId="4" fontId="29" fillId="36" borderId="1" xfId="0" applyNumberFormat="1" applyFont="1" applyFill="1" applyBorder="1" applyAlignment="1">
      <alignment horizontal="center" vertical="center"/>
    </xf>
    <xf numFmtId="0" fontId="29" fillId="0" borderId="1" xfId="0" applyFont="1" applyBorder="1" applyAlignment="1">
      <alignment horizontal="left" vertical="center" wrapText="1"/>
    </xf>
    <xf numFmtId="4" fontId="29" fillId="0" borderId="38" xfId="0" applyNumberFormat="1" applyFont="1" applyBorder="1" applyAlignment="1">
      <alignment horizontal="center" vertical="center" wrapText="1"/>
    </xf>
    <xf numFmtId="0" fontId="71" fillId="0" borderId="9" xfId="0" applyFont="1" applyBorder="1" applyAlignment="1">
      <alignment horizontal="left" vertical="center"/>
    </xf>
    <xf numFmtId="0" fontId="29" fillId="0" borderId="2" xfId="0" applyFont="1" applyBorder="1" applyAlignment="1">
      <alignment horizontal="left" vertical="center"/>
    </xf>
    <xf numFmtId="0" fontId="29" fillId="0" borderId="0" xfId="0" applyFont="1" applyBorder="1" applyAlignment="1">
      <alignment horizontal="left" vertical="center"/>
    </xf>
    <xf numFmtId="0" fontId="77" fillId="0" borderId="36" xfId="0" applyFont="1" applyBorder="1" applyAlignment="1">
      <alignment horizontal="left" vertical="center"/>
    </xf>
    <xf numFmtId="0" fontId="77" fillId="0" borderId="0" xfId="0" applyFont="1" applyBorder="1" applyAlignment="1">
      <alignment horizontal="left" vertical="center"/>
    </xf>
    <xf numFmtId="4" fontId="77" fillId="0" borderId="0" xfId="0" applyNumberFormat="1" applyFont="1" applyBorder="1" applyAlignment="1">
      <alignment horizontal="center" vertical="center"/>
    </xf>
    <xf numFmtId="0" fontId="71" fillId="0" borderId="0" xfId="0" applyFont="1" applyBorder="1" applyAlignment="1">
      <alignment horizontal="left" vertical="center"/>
    </xf>
    <xf numFmtId="0" fontId="71" fillId="0" borderId="38" xfId="0" applyFont="1" applyBorder="1" applyAlignment="1">
      <alignment horizontal="left" vertical="center"/>
    </xf>
    <xf numFmtId="4" fontId="29" fillId="0" borderId="0" xfId="0" applyNumberFormat="1" applyFont="1" applyBorder="1" applyAlignment="1">
      <alignment horizontal="left" vertical="center"/>
    </xf>
    <xf numFmtId="4" fontId="81" fillId="71" borderId="1" xfId="0" applyNumberFormat="1" applyFont="1" applyFill="1" applyBorder="1" applyAlignment="1">
      <alignment horizontal="center" vertical="center"/>
    </xf>
    <xf numFmtId="10" fontId="81" fillId="71" borderId="1" xfId="0" applyNumberFormat="1" applyFont="1" applyFill="1" applyBorder="1" applyAlignment="1">
      <alignment horizontal="right" vertical="center"/>
    </xf>
    <xf numFmtId="188" fontId="29" fillId="0" borderId="2" xfId="0" applyNumberFormat="1" applyFont="1" applyBorder="1" applyAlignment="1">
      <alignment horizontal="left" vertical="center"/>
    </xf>
    <xf numFmtId="4" fontId="29" fillId="0" borderId="0" xfId="0" applyNumberFormat="1" applyFont="1" applyBorder="1" applyAlignment="1">
      <alignment horizontal="center" vertical="center" wrapText="1"/>
    </xf>
    <xf numFmtId="188" fontId="29" fillId="0" borderId="0" xfId="0" applyNumberFormat="1" applyFont="1" applyBorder="1" applyAlignment="1">
      <alignment horizontal="left" vertical="center"/>
    </xf>
    <xf numFmtId="4" fontId="28" fillId="4" borderId="1" xfId="0" applyNumberFormat="1" applyFont="1" applyFill="1" applyBorder="1" applyAlignment="1">
      <alignment horizontal="center" vertical="center"/>
    </xf>
    <xf numFmtId="4" fontId="28" fillId="6" borderId="1" xfId="0" applyNumberFormat="1" applyFont="1" applyFill="1" applyBorder="1" applyAlignment="1">
      <alignment horizontal="center" vertical="center"/>
    </xf>
    <xf numFmtId="0" fontId="28" fillId="6" borderId="1" xfId="0" applyFont="1" applyFill="1" applyBorder="1" applyAlignment="1">
      <alignment horizontal="center" vertical="center"/>
    </xf>
    <xf numFmtId="0" fontId="28" fillId="6" borderId="1" xfId="0" applyFont="1" applyFill="1" applyBorder="1" applyAlignment="1">
      <alignment horizontal="center" vertical="center" wrapText="1"/>
    </xf>
    <xf numFmtId="0" fontId="29" fillId="30" borderId="1" xfId="0" applyFont="1" applyFill="1" applyBorder="1" applyAlignment="1">
      <alignment horizontal="left" vertical="center"/>
    </xf>
    <xf numFmtId="0" fontId="29" fillId="0" borderId="0" xfId="0" applyFont="1" applyBorder="1" applyAlignment="1">
      <alignment vertical="center"/>
    </xf>
    <xf numFmtId="0" fontId="29" fillId="0" borderId="0" xfId="0" applyFont="1" applyBorder="1" applyAlignment="1">
      <alignment horizontal="left" vertical="center" wrapText="1"/>
    </xf>
    <xf numFmtId="4" fontId="28" fillId="4" borderId="6" xfId="0" applyNumberFormat="1" applyFont="1" applyFill="1" applyBorder="1" applyAlignment="1">
      <alignment horizontal="center" vertical="center"/>
    </xf>
    <xf numFmtId="4" fontId="28" fillId="4" borderId="8" xfId="0" applyNumberFormat="1" applyFont="1" applyFill="1" applyBorder="1" applyAlignment="1">
      <alignment horizontal="center" vertical="center"/>
    </xf>
    <xf numFmtId="0" fontId="29" fillId="30" borderId="1" xfId="0" applyFont="1" applyFill="1" applyBorder="1" applyAlignment="1">
      <alignment horizontal="left" vertical="center" wrapText="1"/>
    </xf>
    <xf numFmtId="0" fontId="28" fillId="6" borderId="6" xfId="0" applyFont="1" applyFill="1" applyBorder="1" applyAlignment="1">
      <alignment horizontal="center" vertical="center"/>
    </xf>
    <xf numFmtId="0" fontId="28" fillId="6" borderId="7" xfId="0" applyFont="1" applyFill="1" applyBorder="1" applyAlignment="1">
      <alignment horizontal="center" vertical="center"/>
    </xf>
    <xf numFmtId="0" fontId="28" fillId="6" borderId="8" xfId="0" applyFont="1" applyFill="1" applyBorder="1" applyAlignment="1">
      <alignment horizontal="center" vertical="center"/>
    </xf>
    <xf numFmtId="4" fontId="28" fillId="6" borderId="6" xfId="0" applyNumberFormat="1" applyFont="1" applyFill="1" applyBorder="1" applyAlignment="1">
      <alignment horizontal="center" vertical="center"/>
    </xf>
    <xf numFmtId="4" fontId="28" fillId="6" borderId="8" xfId="0" applyNumberFormat="1" applyFont="1" applyFill="1" applyBorder="1" applyAlignment="1">
      <alignment horizontal="center" vertical="center"/>
    </xf>
    <xf numFmtId="0" fontId="29" fillId="0" borderId="1" xfId="0" applyFont="1" applyBorder="1" applyAlignment="1">
      <alignment vertical="center"/>
    </xf>
    <xf numFmtId="0" fontId="36" fillId="0" borderId="1" xfId="2" applyFont="1" applyBorder="1" applyAlignment="1">
      <alignment horizontal="center" vertical="center"/>
    </xf>
    <xf numFmtId="0" fontId="31" fillId="0" borderId="1" xfId="3" applyFont="1" applyBorder="1" applyAlignment="1">
      <alignment horizontal="left" vertical="center" wrapText="1"/>
    </xf>
    <xf numFmtId="0" fontId="43" fillId="3" borderId="6" xfId="2" applyFont="1" applyFill="1" applyBorder="1" applyAlignment="1">
      <alignment horizontal="left" vertical="center"/>
    </xf>
    <xf numFmtId="0" fontId="43" fillId="3" borderId="7" xfId="2" applyFont="1" applyFill="1" applyBorder="1" applyAlignment="1">
      <alignment horizontal="left" vertical="center"/>
    </xf>
    <xf numFmtId="0" fontId="43" fillId="3" borderId="8" xfId="2" applyFont="1" applyFill="1" applyBorder="1" applyAlignment="1">
      <alignment horizontal="left" vertical="center"/>
    </xf>
    <xf numFmtId="0" fontId="36" fillId="0" borderId="6" xfId="2" applyFont="1" applyBorder="1" applyAlignment="1">
      <alignment horizontal="left" vertical="center"/>
    </xf>
    <xf numFmtId="0" fontId="36" fillId="0" borderId="7" xfId="2" applyFont="1" applyBorder="1" applyAlignment="1">
      <alignment horizontal="left" vertical="center"/>
    </xf>
    <xf numFmtId="0" fontId="36" fillId="0" borderId="8" xfId="2" applyFont="1" applyBorder="1" applyAlignment="1">
      <alignment horizontal="left" vertical="center"/>
    </xf>
    <xf numFmtId="0" fontId="32" fillId="5" borderId="1" xfId="2" applyFont="1" applyFill="1" applyBorder="1" applyAlignment="1">
      <alignment horizontal="center" vertical="center"/>
    </xf>
    <xf numFmtId="0" fontId="36" fillId="0" borderId="9" xfId="2" applyFont="1" applyBorder="1" applyAlignment="1">
      <alignment horizontal="center" vertical="center"/>
    </xf>
    <xf numFmtId="0" fontId="36" fillId="0" borderId="2" xfId="2" applyFont="1" applyBorder="1" applyAlignment="1">
      <alignment horizontal="center" vertical="center"/>
    </xf>
    <xf numFmtId="0" fontId="36" fillId="0" borderId="19" xfId="2" applyFont="1" applyBorder="1" applyAlignment="1">
      <alignment horizontal="center" vertical="center"/>
    </xf>
    <xf numFmtId="10" fontId="32" fillId="5" borderId="1" xfId="2" applyNumberFormat="1" applyFont="1" applyFill="1" applyBorder="1" applyAlignment="1">
      <alignment horizontal="center" vertical="center"/>
    </xf>
    <xf numFmtId="10" fontId="36" fillId="0" borderId="1" xfId="2" applyNumberFormat="1" applyFont="1" applyBorder="1" applyAlignment="1">
      <alignment horizontal="center" vertical="center"/>
    </xf>
    <xf numFmtId="10" fontId="43" fillId="3" borderId="6" xfId="2" applyNumberFormat="1" applyFont="1" applyFill="1" applyBorder="1" applyAlignment="1">
      <alignment horizontal="center" vertical="center"/>
    </xf>
    <xf numFmtId="10" fontId="43" fillId="3" borderId="8" xfId="2" applyNumberFormat="1" applyFont="1" applyFill="1" applyBorder="1" applyAlignment="1">
      <alignment horizontal="center" vertical="center"/>
    </xf>
    <xf numFmtId="10" fontId="43" fillId="3" borderId="1" xfId="2" applyNumberFormat="1" applyFont="1" applyFill="1" applyBorder="1" applyAlignment="1">
      <alignment horizontal="center" vertical="center"/>
    </xf>
    <xf numFmtId="10" fontId="36" fillId="0" borderId="6" xfId="2" applyNumberFormat="1" applyFont="1" applyBorder="1" applyAlignment="1">
      <alignment horizontal="center" vertical="center"/>
    </xf>
    <xf numFmtId="10" fontId="36" fillId="0" borderId="8" xfId="2" applyNumberFormat="1" applyFont="1" applyBorder="1" applyAlignment="1">
      <alignment horizontal="center" vertical="center"/>
    </xf>
    <xf numFmtId="0" fontId="36" fillId="0" borderId="1" xfId="2" applyFont="1" applyBorder="1" applyAlignment="1">
      <alignment horizontal="left" vertical="center"/>
    </xf>
    <xf numFmtId="0" fontId="40" fillId="0" borderId="39" xfId="0" applyFont="1" applyBorder="1" applyAlignment="1">
      <alignment horizontal="center" vertical="center"/>
    </xf>
    <xf numFmtId="0" fontId="40" fillId="0" borderId="35" xfId="0" applyFont="1" applyBorder="1" applyAlignment="1">
      <alignment horizontal="center" vertical="center"/>
    </xf>
    <xf numFmtId="0" fontId="40" fillId="0" borderId="37" xfId="0" applyFont="1" applyBorder="1" applyAlignment="1">
      <alignment horizontal="center" vertical="center"/>
    </xf>
    <xf numFmtId="4" fontId="28" fillId="5" borderId="9" xfId="0" applyNumberFormat="1" applyFont="1" applyFill="1" applyBorder="1" applyAlignment="1">
      <alignment horizontal="center" vertical="center"/>
    </xf>
    <xf numFmtId="4" fontId="28" fillId="5" borderId="2" xfId="0" applyNumberFormat="1" applyFont="1" applyFill="1" applyBorder="1" applyAlignment="1">
      <alignment horizontal="center" vertical="center"/>
    </xf>
    <xf numFmtId="0" fontId="77" fillId="0" borderId="2" xfId="0" applyFont="1" applyBorder="1" applyAlignment="1">
      <alignment horizontal="right" vertical="center"/>
    </xf>
    <xf numFmtId="0" fontId="29" fillId="0" borderId="38" xfId="0" applyFont="1" applyBorder="1" applyAlignment="1">
      <alignment horizontal="left" vertical="center"/>
    </xf>
    <xf numFmtId="4" fontId="28" fillId="5" borderId="6" xfId="0" applyNumberFormat="1" applyFont="1" applyFill="1" applyBorder="1" applyAlignment="1">
      <alignment horizontal="center" vertical="center"/>
    </xf>
    <xf numFmtId="4" fontId="28" fillId="5" borderId="7" xfId="0" applyNumberFormat="1" applyFont="1" applyFill="1" applyBorder="1" applyAlignment="1">
      <alignment horizontal="center" vertical="center"/>
    </xf>
    <xf numFmtId="4" fontId="28" fillId="5" borderId="8" xfId="0" applyNumberFormat="1" applyFont="1" applyFill="1" applyBorder="1" applyAlignment="1">
      <alignment horizontal="center" vertical="center"/>
    </xf>
    <xf numFmtId="0" fontId="36" fillId="0" borderId="6" xfId="2" applyFont="1" applyBorder="1" applyAlignment="1">
      <alignment horizontal="center" vertical="center"/>
    </xf>
    <xf numFmtId="0" fontId="36" fillId="0" borderId="7" xfId="2" applyFont="1" applyBorder="1" applyAlignment="1">
      <alignment horizontal="center" vertical="center"/>
    </xf>
    <xf numFmtId="0" fontId="36" fillId="0" borderId="8" xfId="2" applyFont="1" applyBorder="1" applyAlignment="1">
      <alignment horizontal="center" vertical="center"/>
    </xf>
    <xf numFmtId="0" fontId="37" fillId="4" borderId="1" xfId="0" applyFont="1" applyFill="1" applyBorder="1" applyAlignment="1">
      <alignment horizontal="left" vertical="center" wrapText="1"/>
    </xf>
    <xf numFmtId="172" fontId="37" fillId="4" borderId="1" xfId="0" applyNumberFormat="1"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7" fillId="0" borderId="1" xfId="0" applyFont="1" applyBorder="1" applyAlignment="1">
      <alignment horizontal="right" vertical="center" wrapText="1"/>
    </xf>
    <xf numFmtId="172" fontId="37" fillId="0" borderId="1" xfId="0" applyNumberFormat="1" applyFont="1" applyBorder="1" applyAlignment="1">
      <alignment horizontal="right" vertical="center" wrapText="1"/>
    </xf>
    <xf numFmtId="0" fontId="36" fillId="0" borderId="1" xfId="0" applyFont="1" applyBorder="1" applyAlignment="1">
      <alignment horizontal="left" vertical="center" wrapText="1"/>
    </xf>
    <xf numFmtId="172" fontId="36" fillId="0" borderId="1" xfId="0" applyNumberFormat="1"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7" fillId="4" borderId="1" xfId="0" applyFont="1" applyFill="1" applyBorder="1" applyAlignment="1">
      <alignment horizontal="center" vertical="center" wrapText="1"/>
    </xf>
    <xf numFmtId="172" fontId="37" fillId="4" borderId="1" xfId="0" applyNumberFormat="1" applyFont="1" applyFill="1" applyBorder="1" applyAlignment="1">
      <alignment horizontal="center" vertical="center" wrapText="1"/>
    </xf>
    <xf numFmtId="0" fontId="36" fillId="4" borderId="1" xfId="0" applyFont="1" applyFill="1" applyBorder="1" applyAlignment="1">
      <alignment horizontal="right" vertical="center" wrapText="1"/>
    </xf>
    <xf numFmtId="0" fontId="32" fillId="4" borderId="6" xfId="0" applyFont="1" applyFill="1" applyBorder="1" applyAlignment="1">
      <alignment horizontal="left" vertical="center" wrapText="1"/>
    </xf>
    <xf numFmtId="0" fontId="32" fillId="4" borderId="7" xfId="0" applyFont="1" applyFill="1" applyBorder="1" applyAlignment="1">
      <alignment horizontal="left" vertical="center" wrapText="1"/>
    </xf>
    <xf numFmtId="0" fontId="32" fillId="4" borderId="8" xfId="0" applyFont="1" applyFill="1" applyBorder="1" applyAlignment="1">
      <alignment horizontal="left" vertical="center" wrapText="1"/>
    </xf>
    <xf numFmtId="0" fontId="37" fillId="0" borderId="6" xfId="0" applyFont="1" applyBorder="1" applyAlignment="1">
      <alignment horizontal="right" vertical="center" wrapText="1"/>
    </xf>
    <xf numFmtId="0" fontId="37" fillId="0" borderId="7" xfId="0" applyFont="1" applyBorder="1" applyAlignment="1">
      <alignment horizontal="right" vertical="center" wrapText="1"/>
    </xf>
    <xf numFmtId="0" fontId="37" fillId="0" borderId="8" xfId="0" applyFont="1" applyBorder="1" applyAlignment="1">
      <alignment horizontal="right" vertical="center" wrapText="1"/>
    </xf>
    <xf numFmtId="0" fontId="37" fillId="4" borderId="6" xfId="0" applyFont="1" applyFill="1" applyBorder="1" applyAlignment="1">
      <alignment horizontal="left" vertical="center" wrapText="1"/>
    </xf>
    <xf numFmtId="0" fontId="37" fillId="4" borderId="7" xfId="0" applyFont="1" applyFill="1" applyBorder="1" applyAlignment="1">
      <alignment horizontal="left" vertical="center" wrapText="1"/>
    </xf>
    <xf numFmtId="0" fontId="37" fillId="4" borderId="8" xfId="0" applyFont="1" applyFill="1" applyBorder="1" applyAlignment="1">
      <alignment horizontal="left" vertical="center" wrapText="1"/>
    </xf>
    <xf numFmtId="0" fontId="36" fillId="30" borderId="1" xfId="0" applyFont="1" applyFill="1" applyBorder="1" applyAlignment="1">
      <alignment horizontal="left" vertical="center" wrapText="1"/>
    </xf>
    <xf numFmtId="172" fontId="36" fillId="30" borderId="1" xfId="0" applyNumberFormat="1" applyFont="1" applyFill="1" applyBorder="1" applyAlignment="1">
      <alignment horizontal="left" vertical="center" wrapText="1"/>
    </xf>
    <xf numFmtId="0" fontId="37" fillId="0" borderId="6"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8" xfId="0" applyFont="1" applyFill="1" applyBorder="1" applyAlignment="1">
      <alignment horizontal="center" vertical="center" wrapText="1"/>
    </xf>
    <xf numFmtId="0" fontId="32" fillId="5" borderId="6" xfId="0" applyFont="1" applyFill="1" applyBorder="1" applyAlignment="1">
      <alignment horizontal="left" vertical="center" wrapText="1"/>
    </xf>
    <xf numFmtId="0" fontId="32" fillId="5" borderId="7" xfId="0" applyFont="1" applyFill="1" applyBorder="1" applyAlignment="1">
      <alignment horizontal="left" vertical="center" wrapText="1"/>
    </xf>
    <xf numFmtId="0" fontId="32" fillId="5" borderId="8" xfId="0" applyFont="1" applyFill="1" applyBorder="1" applyAlignment="1">
      <alignment horizontal="left" vertical="center" wrapText="1"/>
    </xf>
    <xf numFmtId="0" fontId="37" fillId="5" borderId="1" xfId="0" applyFont="1" applyFill="1" applyBorder="1" applyAlignment="1">
      <alignment horizontal="left" vertical="center" wrapText="1"/>
    </xf>
    <xf numFmtId="0" fontId="37" fillId="5" borderId="6" xfId="0" applyFont="1" applyFill="1" applyBorder="1" applyAlignment="1">
      <alignment horizontal="center" vertical="center" wrapText="1"/>
    </xf>
    <xf numFmtId="0" fontId="37" fillId="5" borderId="8" xfId="0" applyFont="1" applyFill="1" applyBorder="1" applyAlignment="1">
      <alignment horizontal="center" vertical="center" wrapText="1"/>
    </xf>
    <xf numFmtId="0" fontId="36" fillId="5" borderId="1" xfId="0" applyFont="1" applyFill="1" applyBorder="1" applyAlignment="1">
      <alignment horizontal="right" vertical="center" wrapText="1"/>
    </xf>
    <xf numFmtId="172" fontId="37" fillId="5" borderId="1" xfId="0" applyNumberFormat="1" applyFont="1" applyFill="1" applyBorder="1" applyAlignment="1">
      <alignment horizontal="left" vertical="center" wrapText="1"/>
    </xf>
    <xf numFmtId="0" fontId="32" fillId="4" borderId="1" xfId="0" applyFont="1" applyFill="1" applyBorder="1" applyAlignment="1">
      <alignment horizontal="center" vertical="center" wrapText="1"/>
    </xf>
    <xf numFmtId="172" fontId="32" fillId="4" borderId="1" xfId="0" applyNumberFormat="1" applyFont="1" applyFill="1" applyBorder="1" applyAlignment="1">
      <alignment horizontal="center" vertical="center" wrapText="1"/>
    </xf>
    <xf numFmtId="0" fontId="37" fillId="30" borderId="1" xfId="0" applyFont="1" applyFill="1" applyBorder="1" applyAlignment="1">
      <alignment horizontal="center" vertical="center" wrapText="1"/>
    </xf>
    <xf numFmtId="0" fontId="32" fillId="5" borderId="1" xfId="0" applyFont="1" applyFill="1" applyBorder="1" applyAlignment="1">
      <alignment horizontal="left" vertical="center" wrapText="1"/>
    </xf>
    <xf numFmtId="0" fontId="32" fillId="5" borderId="1" xfId="0" applyFont="1" applyFill="1" applyBorder="1" applyAlignment="1">
      <alignment horizontal="center" vertical="center" wrapText="1"/>
    </xf>
    <xf numFmtId="172" fontId="32" fillId="5" borderId="1" xfId="0" applyNumberFormat="1" applyFont="1" applyFill="1" applyBorder="1" applyAlignment="1">
      <alignment horizontal="center" vertical="center" wrapText="1"/>
    </xf>
    <xf numFmtId="0" fontId="31" fillId="5" borderId="1" xfId="0" applyFont="1" applyFill="1" applyBorder="1" applyAlignment="1">
      <alignment horizontal="right" vertical="center" wrapText="1"/>
    </xf>
    <xf numFmtId="172" fontId="32" fillId="5" borderId="1" xfId="0" applyNumberFormat="1" applyFont="1" applyFill="1" applyBorder="1" applyAlignment="1">
      <alignment horizontal="left" vertical="center" wrapText="1"/>
    </xf>
    <xf numFmtId="0" fontId="37" fillId="4" borderId="6" xfId="0" applyFont="1" applyFill="1" applyBorder="1" applyAlignment="1">
      <alignment horizontal="center" vertical="center" wrapText="1"/>
    </xf>
    <xf numFmtId="0" fontId="37" fillId="4" borderId="8" xfId="0" applyFont="1" applyFill="1" applyBorder="1" applyAlignment="1">
      <alignment horizontal="center" vertical="center" wrapText="1"/>
    </xf>
    <xf numFmtId="0" fontId="36" fillId="4" borderId="6" xfId="0" applyFont="1" applyFill="1" applyBorder="1" applyAlignment="1">
      <alignment horizontal="right" vertical="center" wrapText="1"/>
    </xf>
    <xf numFmtId="0" fontId="36" fillId="4" borderId="8" xfId="0" applyFont="1" applyFill="1" applyBorder="1" applyAlignment="1">
      <alignment horizontal="right" vertical="center" wrapText="1"/>
    </xf>
    <xf numFmtId="0" fontId="37" fillId="5" borderId="6" xfId="0" applyFont="1" applyFill="1" applyBorder="1" applyAlignment="1">
      <alignment horizontal="left" vertical="center" wrapText="1"/>
    </xf>
    <xf numFmtId="0" fontId="37" fillId="5" borderId="7" xfId="0" applyFont="1" applyFill="1" applyBorder="1" applyAlignment="1">
      <alignment horizontal="left" vertical="center" wrapText="1"/>
    </xf>
    <xf numFmtId="0" fontId="36" fillId="5" borderId="6" xfId="0" applyFont="1" applyFill="1" applyBorder="1" applyAlignment="1">
      <alignment horizontal="right" vertical="center" wrapText="1"/>
    </xf>
    <xf numFmtId="0" fontId="36" fillId="5" borderId="8" xfId="0" applyFont="1" applyFill="1" applyBorder="1" applyAlignment="1">
      <alignment horizontal="right" vertical="center" wrapText="1"/>
    </xf>
    <xf numFmtId="0" fontId="37" fillId="5" borderId="8" xfId="0" applyFont="1" applyFill="1" applyBorder="1" applyAlignment="1">
      <alignment horizontal="left" vertical="center" wrapText="1"/>
    </xf>
    <xf numFmtId="0" fontId="37" fillId="5" borderId="1" xfId="0" applyFont="1" applyFill="1" applyBorder="1" applyAlignment="1">
      <alignment horizontal="center" vertical="center" wrapText="1"/>
    </xf>
    <xf numFmtId="172" fontId="37" fillId="5" borderId="1" xfId="0" applyNumberFormat="1" applyFont="1" applyFill="1" applyBorder="1" applyAlignment="1">
      <alignment horizontal="center" vertical="center" wrapText="1"/>
    </xf>
    <xf numFmtId="0" fontId="72" fillId="4" borderId="1" xfId="0" applyFont="1" applyFill="1" applyBorder="1" applyAlignment="1">
      <alignment horizontal="left" vertical="center" wrapText="1"/>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2" fillId="5" borderId="6" xfId="0" applyFont="1" applyFill="1" applyBorder="1" applyAlignment="1">
      <alignment vertical="center" wrapText="1"/>
    </xf>
    <xf numFmtId="0" fontId="32" fillId="5" borderId="7" xfId="0" applyFont="1" applyFill="1" applyBorder="1" applyAlignment="1">
      <alignment vertical="center" wrapText="1"/>
    </xf>
    <xf numFmtId="0" fontId="32" fillId="5" borderId="8" xfId="0" applyFont="1" applyFill="1" applyBorder="1" applyAlignment="1">
      <alignment vertical="center" wrapText="1"/>
    </xf>
    <xf numFmtId="0" fontId="37" fillId="5" borderId="1" xfId="0" applyFont="1" applyFill="1" applyBorder="1" applyAlignment="1">
      <alignment horizontal="left" vertical="center"/>
    </xf>
    <xf numFmtId="0" fontId="37" fillId="33" borderId="1" xfId="0" applyFont="1" applyFill="1" applyBorder="1" applyAlignment="1">
      <alignment horizontal="left" vertical="center" wrapText="1"/>
    </xf>
    <xf numFmtId="0" fontId="36" fillId="0" borderId="1" xfId="0" applyFont="1" applyFill="1" applyBorder="1" applyAlignment="1">
      <alignment horizontal="left" vertical="center" wrapText="1"/>
    </xf>
    <xf numFmtId="172" fontId="36" fillId="0" borderId="1" xfId="0" applyNumberFormat="1" applyFont="1" applyFill="1" applyBorder="1" applyAlignment="1">
      <alignment horizontal="left" vertical="center" wrapText="1"/>
    </xf>
    <xf numFmtId="0" fontId="37" fillId="5" borderId="5" xfId="0" applyFont="1" applyFill="1" applyBorder="1" applyAlignment="1">
      <alignment horizontal="left" vertical="center" wrapText="1"/>
    </xf>
    <xf numFmtId="172" fontId="37" fillId="5" borderId="5" xfId="0" applyNumberFormat="1" applyFont="1" applyFill="1" applyBorder="1" applyAlignment="1">
      <alignment horizontal="left" vertical="center" wrapText="1"/>
    </xf>
    <xf numFmtId="4" fontId="28" fillId="5" borderId="1" xfId="0" applyNumberFormat="1" applyFont="1" applyFill="1" applyBorder="1" applyAlignment="1">
      <alignment horizontal="center" vertical="center"/>
    </xf>
    <xf numFmtId="0" fontId="37" fillId="34" borderId="1" xfId="0" applyFont="1" applyFill="1" applyBorder="1" applyAlignment="1">
      <alignment horizontal="left" vertical="center" wrapText="1"/>
    </xf>
    <xf numFmtId="172" fontId="37" fillId="34" borderId="1" xfId="0" applyNumberFormat="1" applyFont="1" applyFill="1" applyBorder="1" applyAlignment="1">
      <alignment horizontal="left" vertical="center" wrapText="1"/>
    </xf>
    <xf numFmtId="0" fontId="37" fillId="68" borderId="1" xfId="0" applyFont="1" applyFill="1" applyBorder="1" applyAlignment="1">
      <alignment horizontal="left" vertical="center" wrapText="1"/>
    </xf>
    <xf numFmtId="172" fontId="37" fillId="68" borderId="1" xfId="0" applyNumberFormat="1" applyFont="1" applyFill="1" applyBorder="1" applyAlignment="1">
      <alignment horizontal="left" vertical="center" wrapText="1"/>
    </xf>
    <xf numFmtId="0" fontId="36" fillId="0" borderId="1" xfId="0" applyFont="1" applyBorder="1" applyAlignment="1">
      <alignment horizontal="center" vertical="center" wrapText="1"/>
    </xf>
    <xf numFmtId="0" fontId="36" fillId="4" borderId="6" xfId="0" applyFont="1" applyFill="1" applyBorder="1" applyAlignment="1">
      <alignment horizontal="center" vertical="center" wrapText="1"/>
    </xf>
    <xf numFmtId="0" fontId="36" fillId="4" borderId="8" xfId="0" applyFont="1" applyFill="1" applyBorder="1" applyAlignment="1">
      <alignment horizontal="center" vertical="center" wrapText="1"/>
    </xf>
    <xf numFmtId="0" fontId="32" fillId="4" borderId="1" xfId="0" applyFont="1" applyFill="1" applyBorder="1" applyAlignment="1">
      <alignment horizontal="left" vertical="center" wrapText="1"/>
    </xf>
    <xf numFmtId="172" fontId="32" fillId="4" borderId="1" xfId="0" applyNumberFormat="1" applyFont="1" applyFill="1" applyBorder="1" applyAlignment="1">
      <alignment horizontal="left" vertical="center" wrapText="1"/>
    </xf>
    <xf numFmtId="0" fontId="36" fillId="0" borderId="6" xfId="0" applyFont="1" applyFill="1" applyBorder="1" applyAlignment="1">
      <alignment vertical="center" wrapText="1"/>
    </xf>
    <xf numFmtId="0" fontId="36" fillId="0" borderId="7" xfId="0" applyFont="1" applyFill="1" applyBorder="1" applyAlignment="1">
      <alignment vertical="center" wrapText="1"/>
    </xf>
    <xf numFmtId="0" fontId="36" fillId="0" borderId="8" xfId="0" applyFont="1" applyFill="1" applyBorder="1" applyAlignment="1">
      <alignment vertical="center" wrapText="1"/>
    </xf>
    <xf numFmtId="0" fontId="32" fillId="4" borderId="6" xfId="0" applyFont="1" applyFill="1" applyBorder="1" applyAlignment="1">
      <alignment horizontal="left" vertical="center"/>
    </xf>
    <xf numFmtId="0" fontId="32" fillId="4" borderId="7" xfId="0" applyFont="1" applyFill="1" applyBorder="1" applyAlignment="1">
      <alignment horizontal="left" vertical="center"/>
    </xf>
    <xf numFmtId="0" fontId="32" fillId="4" borderId="6" xfId="0" applyFont="1" applyFill="1" applyBorder="1" applyAlignment="1">
      <alignment horizontal="center" vertical="center" wrapText="1"/>
    </xf>
    <xf numFmtId="0" fontId="32" fillId="4" borderId="8" xfId="0" applyFont="1" applyFill="1" applyBorder="1" applyAlignment="1">
      <alignment horizontal="center" vertical="center" wrapText="1"/>
    </xf>
    <xf numFmtId="0" fontId="31" fillId="4" borderId="6" xfId="0" applyFont="1" applyFill="1" applyBorder="1" applyAlignment="1">
      <alignment horizontal="right" vertical="center" wrapText="1"/>
    </xf>
    <xf numFmtId="0" fontId="31" fillId="4" borderId="8" xfId="0" applyFont="1" applyFill="1" applyBorder="1" applyAlignment="1">
      <alignment horizontal="right" vertical="center" wrapText="1"/>
    </xf>
    <xf numFmtId="0" fontId="37" fillId="0" borderId="6" xfId="0" applyFont="1" applyBorder="1" applyAlignment="1">
      <alignment horizontal="center" vertical="center"/>
    </xf>
    <xf numFmtId="0" fontId="37" fillId="0" borderId="7" xfId="0" applyFont="1" applyBorder="1" applyAlignment="1">
      <alignment horizontal="center" vertical="center"/>
    </xf>
    <xf numFmtId="0" fontId="6" fillId="5" borderId="11" xfId="0" applyFont="1" applyFill="1" applyBorder="1" applyAlignment="1">
      <alignment horizontal="center" wrapText="1"/>
    </xf>
    <xf numFmtId="0" fontId="6" fillId="5" borderId="26" xfId="0" applyFont="1" applyFill="1" applyBorder="1" applyAlignment="1">
      <alignment horizontal="center" wrapText="1"/>
    </xf>
    <xf numFmtId="0" fontId="6" fillId="5" borderId="12" xfId="0" applyFont="1" applyFill="1" applyBorder="1" applyAlignment="1">
      <alignment horizontal="center" wrapText="1"/>
    </xf>
    <xf numFmtId="3" fontId="25" fillId="0" borderId="0" xfId="1" applyNumberFormat="1" applyFont="1" applyFill="1" applyBorder="1" applyAlignment="1">
      <alignment horizontal="right" vertical="center" wrapText="1"/>
    </xf>
    <xf numFmtId="0" fontId="6" fillId="5" borderId="11" xfId="0" applyFont="1" applyFill="1" applyBorder="1" applyAlignment="1">
      <alignment horizontal="left" vertical="center" wrapText="1"/>
    </xf>
    <xf numFmtId="0" fontId="6" fillId="5" borderId="26" xfId="0" applyFont="1" applyFill="1" applyBorder="1" applyAlignment="1">
      <alignment horizontal="left" vertical="center" wrapText="1"/>
    </xf>
    <xf numFmtId="0" fontId="6" fillId="5" borderId="12" xfId="0" applyFont="1" applyFill="1" applyBorder="1" applyAlignment="1">
      <alignment horizontal="left" vertical="center" wrapText="1"/>
    </xf>
    <xf numFmtId="3" fontId="25" fillId="0" borderId="0" xfId="1" applyNumberFormat="1" applyFont="1" applyFill="1" applyBorder="1" applyAlignment="1">
      <alignment horizontal="center" vertical="center" wrapText="1"/>
    </xf>
    <xf numFmtId="171" fontId="26" fillId="0" borderId="0" xfId="1" applyNumberFormat="1" applyFont="1" applyFill="1" applyBorder="1" applyAlignment="1">
      <alignment horizontal="center" vertical="center" wrapText="1"/>
    </xf>
    <xf numFmtId="1" fontId="25" fillId="0" borderId="0" xfId="1" applyNumberFormat="1" applyFont="1" applyFill="1" applyBorder="1" applyAlignment="1">
      <alignment horizontal="center" vertical="center" wrapText="1"/>
    </xf>
    <xf numFmtId="2" fontId="25" fillId="0" borderId="0" xfId="1" applyNumberFormat="1" applyFont="1" applyFill="1" applyBorder="1" applyAlignment="1">
      <alignment horizontal="center" vertical="center" wrapText="1"/>
    </xf>
    <xf numFmtId="2" fontId="26" fillId="0" borderId="0" xfId="1" applyNumberFormat="1" applyFont="1" applyFill="1" applyBorder="1" applyAlignment="1">
      <alignment horizontal="center" vertical="center" wrapText="1"/>
    </xf>
    <xf numFmtId="3" fontId="26" fillId="0" borderId="0" xfId="1"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69" borderId="0" xfId="0" applyFont="1" applyFill="1" applyBorder="1" applyAlignment="1">
      <alignment horizontal="center" vertical="center" wrapText="1"/>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13" xfId="0" applyFont="1" applyFill="1" applyBorder="1" applyAlignment="1">
      <alignment horizontal="center" vertical="center"/>
    </xf>
    <xf numFmtId="0" fontId="3" fillId="5" borderId="14" xfId="0" applyFont="1" applyFill="1" applyBorder="1" applyAlignment="1">
      <alignment horizontal="center" vertical="center"/>
    </xf>
    <xf numFmtId="0" fontId="3" fillId="5" borderId="15" xfId="0" applyFont="1" applyFill="1" applyBorder="1" applyAlignment="1">
      <alignment horizontal="center" vertical="center"/>
    </xf>
    <xf numFmtId="0" fontId="4" fillId="0" borderId="4" xfId="0" applyFont="1" applyBorder="1" applyAlignment="1">
      <alignment horizontal="left" vertical="center"/>
    </xf>
    <xf numFmtId="0" fontId="4" fillId="0" borderId="0" xfId="0" applyFont="1" applyBorder="1" applyAlignment="1">
      <alignment horizontal="left" vertical="center"/>
    </xf>
    <xf numFmtId="0" fontId="0" fillId="0" borderId="14" xfId="0" applyBorder="1" applyAlignment="1">
      <alignment horizontal="center"/>
    </xf>
    <xf numFmtId="0" fontId="6" fillId="5" borderId="11" xfId="0" applyFont="1" applyFill="1" applyBorder="1" applyAlignment="1">
      <alignment horizontal="center"/>
    </xf>
    <xf numFmtId="0" fontId="6" fillId="5" borderId="26" xfId="0" applyFont="1" applyFill="1" applyBorder="1" applyAlignment="1">
      <alignment horizontal="center"/>
    </xf>
    <xf numFmtId="0" fontId="6" fillId="5" borderId="12" xfId="0" applyFont="1" applyFill="1" applyBorder="1" applyAlignment="1">
      <alignment horizontal="center"/>
    </xf>
    <xf numFmtId="1" fontId="8" fillId="70" borderId="1" xfId="182" applyNumberFormat="1" applyFont="1" applyFill="1" applyBorder="1" applyAlignment="1">
      <alignment horizontal="center" vertical="center" wrapText="1"/>
    </xf>
    <xf numFmtId="4" fontId="8" fillId="70" borderId="1" xfId="182" applyNumberFormat="1" applyFont="1" applyFill="1" applyBorder="1" applyAlignment="1">
      <alignment vertical="center" wrapText="1"/>
    </xf>
    <xf numFmtId="168" fontId="75" fillId="30" borderId="1" xfId="42" applyFont="1" applyFill="1" applyBorder="1" applyAlignment="1">
      <alignment horizontal="center" vertical="center" wrapText="1"/>
    </xf>
    <xf numFmtId="168" fontId="75" fillId="0" borderId="1" xfId="42" applyFont="1" applyFill="1" applyBorder="1" applyAlignment="1">
      <alignment horizontal="center" vertical="center" wrapText="1"/>
    </xf>
    <xf numFmtId="1" fontId="8" fillId="70" borderId="5" xfId="182" applyNumberFormat="1" applyFont="1" applyFill="1" applyBorder="1" applyAlignment="1">
      <alignment horizontal="center" vertical="center" wrapText="1"/>
    </xf>
    <xf numFmtId="1" fontId="8" fillId="70" borderId="51" xfId="182" applyNumberFormat="1" applyFont="1" applyFill="1" applyBorder="1" applyAlignment="1">
      <alignment horizontal="center" vertical="center" wrapText="1"/>
    </xf>
    <xf numFmtId="1" fontId="8" fillId="70" borderId="50" xfId="182" applyNumberFormat="1" applyFont="1" applyFill="1" applyBorder="1" applyAlignment="1">
      <alignment horizontal="center" vertical="center" wrapText="1"/>
    </xf>
    <xf numFmtId="4" fontId="8" fillId="70" borderId="5" xfId="182" applyNumberFormat="1" applyFont="1" applyFill="1" applyBorder="1" applyAlignment="1">
      <alignment vertical="center" wrapText="1"/>
    </xf>
    <xf numFmtId="4" fontId="8" fillId="70" borderId="51" xfId="182" applyNumberFormat="1" applyFont="1" applyFill="1" applyBorder="1" applyAlignment="1">
      <alignment vertical="center" wrapText="1"/>
    </xf>
    <xf numFmtId="4" fontId="8" fillId="70" borderId="50" xfId="182" applyNumberFormat="1" applyFont="1" applyFill="1" applyBorder="1" applyAlignment="1">
      <alignment vertical="center" wrapText="1"/>
    </xf>
    <xf numFmtId="168" fontId="75" fillId="30" borderId="5" xfId="42" applyFont="1" applyFill="1" applyBorder="1" applyAlignment="1">
      <alignment horizontal="center" vertical="center" wrapText="1"/>
    </xf>
    <xf numFmtId="168" fontId="75" fillId="30" borderId="51" xfId="42" applyFont="1" applyFill="1" applyBorder="1" applyAlignment="1">
      <alignment horizontal="center" vertical="center" wrapText="1"/>
    </xf>
    <xf numFmtId="168" fontId="75" fillId="30" borderId="50" xfId="42" applyFont="1" applyFill="1" applyBorder="1" applyAlignment="1">
      <alignment horizontal="center" vertical="center" wrapText="1"/>
    </xf>
    <xf numFmtId="0" fontId="8" fillId="70" borderId="1" xfId="182" applyNumberFormat="1" applyFont="1" applyFill="1" applyBorder="1" applyAlignment="1">
      <alignment vertical="center" wrapText="1"/>
    </xf>
    <xf numFmtId="168" fontId="89" fillId="30" borderId="1" xfId="42" applyFont="1" applyFill="1" applyBorder="1" applyAlignment="1">
      <alignment horizontal="center" vertical="center" wrapText="1"/>
    </xf>
    <xf numFmtId="4" fontId="8" fillId="70" borderId="1" xfId="182" applyNumberFormat="1" applyFont="1" applyFill="1" applyBorder="1" applyAlignment="1">
      <alignment horizontal="left" vertical="center" wrapText="1"/>
    </xf>
    <xf numFmtId="0" fontId="75" fillId="0" borderId="6" xfId="182" applyNumberFormat="1" applyFont="1" applyBorder="1" applyAlignment="1">
      <alignment horizontal="center" vertical="center" wrapText="1"/>
    </xf>
    <xf numFmtId="0" fontId="75" fillId="0" borderId="7" xfId="182" applyNumberFormat="1" applyFont="1" applyBorder="1" applyAlignment="1">
      <alignment horizontal="center" vertical="center" wrapText="1"/>
    </xf>
    <xf numFmtId="0" fontId="75" fillId="0" borderId="8" xfId="182" applyNumberFormat="1" applyFont="1" applyBorder="1" applyAlignment="1">
      <alignment horizontal="center" vertical="center" wrapText="1"/>
    </xf>
    <xf numFmtId="9" fontId="8" fillId="70" borderId="1" xfId="61" applyFont="1" applyFill="1" applyBorder="1" applyAlignment="1">
      <alignment horizontal="left" vertical="center" wrapText="1"/>
    </xf>
    <xf numFmtId="168" fontId="75" fillId="0" borderId="5" xfId="42" applyFont="1" applyFill="1" applyBorder="1" applyAlignment="1">
      <alignment horizontal="center" vertical="center" wrapText="1"/>
    </xf>
    <xf numFmtId="168" fontId="75" fillId="0" borderId="51" xfId="42" applyFont="1" applyFill="1" applyBorder="1" applyAlignment="1">
      <alignment horizontal="center" vertical="center" wrapText="1"/>
    </xf>
    <xf numFmtId="168" fontId="75" fillId="0" borderId="50" xfId="42" applyFont="1" applyFill="1" applyBorder="1" applyAlignment="1">
      <alignment horizontal="center" vertical="center" wrapText="1"/>
    </xf>
    <xf numFmtId="4" fontId="8" fillId="0" borderId="1" xfId="182" applyNumberFormat="1" applyFont="1" applyBorder="1" applyAlignment="1">
      <alignment horizontal="center" vertical="center" wrapText="1"/>
    </xf>
    <xf numFmtId="43" fontId="8" fillId="70" borderId="1" xfId="60" applyFont="1" applyFill="1" applyBorder="1" applyAlignment="1">
      <alignment horizontal="left" vertical="center" wrapText="1"/>
    </xf>
    <xf numFmtId="4" fontId="8" fillId="70" borderId="5" xfId="182" applyNumberFormat="1" applyFont="1" applyFill="1" applyBorder="1" applyAlignment="1">
      <alignment horizontal="left" vertical="center" wrapText="1"/>
    </xf>
    <xf numFmtId="4" fontId="8" fillId="70" borderId="51" xfId="182" applyNumberFormat="1" applyFont="1" applyFill="1" applyBorder="1" applyAlignment="1">
      <alignment horizontal="left" vertical="center" wrapText="1"/>
    </xf>
    <xf numFmtId="4" fontId="8" fillId="70" borderId="50" xfId="182" applyNumberFormat="1" applyFont="1" applyFill="1" applyBorder="1" applyAlignment="1">
      <alignment horizontal="left" vertical="center" wrapText="1"/>
    </xf>
    <xf numFmtId="168" fontId="89" fillId="0" borderId="1" xfId="42" applyFont="1" applyFill="1" applyBorder="1" applyAlignment="1">
      <alignment horizontal="center" vertical="center" wrapText="1"/>
    </xf>
    <xf numFmtId="0" fontId="88" fillId="74" borderId="6" xfId="0" applyFont="1" applyFill="1" applyBorder="1" applyAlignment="1">
      <alignment horizontal="center"/>
    </xf>
    <xf numFmtId="0" fontId="88" fillId="74" borderId="7" xfId="0" applyFont="1" applyFill="1" applyBorder="1" applyAlignment="1">
      <alignment horizontal="center"/>
    </xf>
    <xf numFmtId="0" fontId="88" fillId="74" borderId="8" xfId="0" applyFont="1" applyFill="1" applyBorder="1" applyAlignment="1">
      <alignment horizontal="center"/>
    </xf>
    <xf numFmtId="0" fontId="6" fillId="5" borderId="6" xfId="0" applyFont="1" applyFill="1" applyBorder="1" applyAlignment="1">
      <alignment horizontal="center"/>
    </xf>
    <xf numFmtId="0" fontId="6" fillId="5" borderId="7" xfId="0" applyFont="1" applyFill="1" applyBorder="1" applyAlignment="1">
      <alignment horizontal="center"/>
    </xf>
    <xf numFmtId="0" fontId="6" fillId="5" borderId="8" xfId="0" applyFont="1" applyFill="1" applyBorder="1" applyAlignment="1">
      <alignment horizontal="center"/>
    </xf>
    <xf numFmtId="0" fontId="0" fillId="0" borderId="6" xfId="0" applyBorder="1" applyAlignment="1">
      <alignment horizontal="left"/>
    </xf>
    <xf numFmtId="0" fontId="0" fillId="0" borderId="7" xfId="0" applyBorder="1" applyAlignment="1">
      <alignment horizontal="left"/>
    </xf>
    <xf numFmtId="2" fontId="33" fillId="0" borderId="0" xfId="0" applyNumberFormat="1" applyFont="1" applyFill="1"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33" fillId="0" borderId="0" xfId="0" applyFont="1" applyBorder="1" applyAlignment="1">
      <alignment horizontal="center"/>
    </xf>
    <xf numFmtId="0" fontId="33" fillId="0" borderId="3" xfId="0" applyFont="1" applyBorder="1" applyAlignment="1">
      <alignment horizont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0" fillId="0" borderId="26" xfId="0" applyBorder="1" applyAlignment="1">
      <alignment horizontal="center" vertical="center"/>
    </xf>
    <xf numFmtId="0" fontId="0" fillId="0" borderId="13" xfId="0" applyBorder="1" applyAlignment="1">
      <alignment horizontal="center"/>
    </xf>
    <xf numFmtId="0" fontId="0" fillId="0" borderId="15"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7" xfId="0" applyBorder="1" applyAlignment="1">
      <alignment horizontal="center" vertical="center"/>
    </xf>
    <xf numFmtId="0" fontId="33" fillId="0" borderId="0" xfId="0" applyFont="1" applyAlignment="1">
      <alignment horizontal="center"/>
    </xf>
    <xf numFmtId="0" fontId="33" fillId="0" borderId="16" xfId="0" applyFont="1" applyBorder="1" applyAlignment="1">
      <alignment horizontal="center"/>
    </xf>
    <xf numFmtId="0" fontId="33" fillId="0" borderId="17" xfId="0" applyFont="1" applyBorder="1" applyAlignment="1">
      <alignment horizontal="center"/>
    </xf>
    <xf numFmtId="0" fontId="33" fillId="0" borderId="18" xfId="0" applyFont="1" applyBorder="1" applyAlignment="1">
      <alignment horizontal="center"/>
    </xf>
    <xf numFmtId="0" fontId="33" fillId="0" borderId="13" xfId="0" applyFont="1" applyBorder="1" applyAlignment="1">
      <alignment horizontal="center"/>
    </xf>
    <xf numFmtId="0" fontId="33" fillId="0" borderId="14" xfId="0" applyFont="1" applyBorder="1" applyAlignment="1">
      <alignment horizontal="center"/>
    </xf>
    <xf numFmtId="0" fontId="33" fillId="0" borderId="15" xfId="0" applyFont="1" applyBorder="1" applyAlignment="1">
      <alignment horizontal="center"/>
    </xf>
    <xf numFmtId="0" fontId="33" fillId="0" borderId="3" xfId="0" applyFont="1" applyFill="1" applyBorder="1" applyAlignment="1">
      <alignment horizontal="center" vertical="center"/>
    </xf>
    <xf numFmtId="2" fontId="33" fillId="0" borderId="25" xfId="0" applyNumberFormat="1" applyFont="1" applyBorder="1" applyAlignment="1">
      <alignment horizontal="center" vertical="center"/>
    </xf>
    <xf numFmtId="0" fontId="33" fillId="0" borderId="25" xfId="0" applyFont="1" applyBorder="1" applyAlignment="1">
      <alignment horizontal="center" vertical="center"/>
    </xf>
    <xf numFmtId="0" fontId="33" fillId="31" borderId="3" xfId="0" applyFont="1" applyFill="1" applyBorder="1" applyAlignment="1">
      <alignment horizontal="center" vertical="center"/>
    </xf>
    <xf numFmtId="0" fontId="33" fillId="0" borderId="4" xfId="0" applyFont="1" applyFill="1" applyBorder="1" applyAlignment="1">
      <alignment horizontal="center" vertical="center"/>
    </xf>
    <xf numFmtId="2" fontId="33" fillId="0" borderId="0" xfId="0" applyNumberFormat="1" applyFont="1" applyFill="1" applyAlignment="1">
      <alignment horizontal="center" vertical="center"/>
    </xf>
    <xf numFmtId="0" fontId="33" fillId="0" borderId="0" xfId="0" applyFont="1" applyFill="1" applyAlignment="1">
      <alignment horizontal="center" vertical="center"/>
    </xf>
    <xf numFmtId="2" fontId="0" fillId="0" borderId="25" xfId="0" applyNumberFormat="1" applyBorder="1" applyAlignment="1">
      <alignment horizontal="center" vertical="center"/>
    </xf>
    <xf numFmtId="0" fontId="0" fillId="0" borderId="1" xfId="0" applyFill="1" applyBorder="1" applyAlignment="1">
      <alignment horizontal="center" vertical="center"/>
    </xf>
    <xf numFmtId="2" fontId="0" fillId="0" borderId="1" xfId="0" applyNumberFormat="1" applyFill="1" applyBorder="1" applyAlignment="1">
      <alignment horizontal="center" vertical="center"/>
    </xf>
    <xf numFmtId="0" fontId="87" fillId="72" borderId="1" xfId="0" applyFont="1" applyFill="1" applyBorder="1" applyAlignment="1">
      <alignment horizontal="center" vertical="center"/>
    </xf>
    <xf numFmtId="0" fontId="6" fillId="31" borderId="1" xfId="0" applyFont="1" applyFill="1" applyBorder="1" applyAlignment="1">
      <alignment horizontal="center" vertical="center" wrapText="1"/>
    </xf>
    <xf numFmtId="0" fontId="6" fillId="31" borderId="1" xfId="0" applyFont="1" applyFill="1" applyBorder="1" applyAlignment="1">
      <alignment horizontal="center" vertical="center"/>
    </xf>
    <xf numFmtId="0" fontId="0" fillId="0" borderId="1" xfId="0" applyBorder="1" applyAlignment="1">
      <alignment horizontal="center" vertical="center"/>
    </xf>
    <xf numFmtId="0" fontId="86" fillId="0" borderId="1" xfId="0" applyFont="1" applyFill="1" applyBorder="1" applyAlignment="1">
      <alignment horizontal="center" vertical="center" wrapText="1"/>
    </xf>
    <xf numFmtId="0" fontId="86" fillId="0" borderId="1" xfId="0" applyFont="1" applyFill="1" applyBorder="1" applyAlignment="1">
      <alignment horizontal="center" vertical="center"/>
    </xf>
    <xf numFmtId="171" fontId="0" fillId="0" borderId="1" xfId="0" applyNumberFormat="1" applyFill="1" applyBorder="1" applyAlignment="1">
      <alignment horizontal="center" vertical="center"/>
    </xf>
    <xf numFmtId="3" fontId="0" fillId="0" borderId="1" xfId="0" applyNumberFormat="1" applyFill="1" applyBorder="1" applyAlignment="1">
      <alignment horizontal="center" vertical="center"/>
    </xf>
    <xf numFmtId="184" fontId="0" fillId="0" borderId="5" xfId="0" applyNumberFormat="1" applyFill="1" applyBorder="1" applyAlignment="1">
      <alignment horizontal="center" vertical="center"/>
    </xf>
    <xf numFmtId="184" fontId="0" fillId="0" borderId="50" xfId="0" applyNumberFormat="1" applyFill="1" applyBorder="1" applyAlignment="1">
      <alignment horizontal="center" vertical="center"/>
    </xf>
    <xf numFmtId="186" fontId="0" fillId="0" borderId="1" xfId="0" applyNumberFormat="1" applyFill="1" applyBorder="1" applyAlignment="1">
      <alignment horizontal="center" vertical="center"/>
    </xf>
    <xf numFmtId="10" fontId="0" fillId="0" borderId="1" xfId="61" applyNumberFormat="1" applyFont="1" applyFill="1" applyBorder="1" applyAlignment="1">
      <alignment horizontal="center" vertical="center"/>
    </xf>
    <xf numFmtId="4" fontId="0" fillId="0" borderId="1" xfId="0" applyNumberFormat="1" applyFill="1" applyBorder="1" applyAlignment="1">
      <alignment horizontal="center" vertical="center"/>
    </xf>
    <xf numFmtId="185" fontId="0" fillId="0" borderId="1" xfId="0" applyNumberFormat="1" applyFill="1" applyBorder="1" applyAlignment="1">
      <alignment horizontal="center" vertical="center"/>
    </xf>
    <xf numFmtId="0" fontId="0" fillId="0" borderId="1" xfId="0" applyFill="1" applyBorder="1" applyAlignment="1">
      <alignment horizontal="left" vertical="center" indent="1"/>
    </xf>
    <xf numFmtId="10" fontId="0" fillId="32" borderId="1" xfId="61" applyNumberFormat="1" applyFont="1" applyFill="1" applyBorder="1" applyAlignment="1">
      <alignment horizontal="center" vertical="center"/>
    </xf>
    <xf numFmtId="4" fontId="0" fillId="32" borderId="1" xfId="0" applyNumberFormat="1" applyFill="1" applyBorder="1" applyAlignment="1">
      <alignment horizontal="center" vertical="center"/>
    </xf>
    <xf numFmtId="185" fontId="0" fillId="32" borderId="1" xfId="0" applyNumberFormat="1" applyFill="1" applyBorder="1" applyAlignment="1">
      <alignment horizontal="center" vertical="center"/>
    </xf>
    <xf numFmtId="3" fontId="0" fillId="32" borderId="1" xfId="0" applyNumberFormat="1" applyFill="1" applyBorder="1" applyAlignment="1">
      <alignment horizontal="center" vertical="center"/>
    </xf>
    <xf numFmtId="184" fontId="0" fillId="32" borderId="5" xfId="0" applyNumberFormat="1" applyFill="1" applyBorder="1" applyAlignment="1">
      <alignment horizontal="center" vertical="center"/>
    </xf>
    <xf numFmtId="184" fontId="0" fillId="32" borderId="50" xfId="0" applyNumberFormat="1" applyFill="1" applyBorder="1" applyAlignment="1">
      <alignment horizontal="center" vertical="center"/>
    </xf>
    <xf numFmtId="0" fontId="0" fillId="32" borderId="1" xfId="0" applyFill="1" applyBorder="1" applyAlignment="1">
      <alignment horizontal="center" vertical="center"/>
    </xf>
    <xf numFmtId="2" fontId="0" fillId="32" borderId="1" xfId="0" applyNumberFormat="1" applyFill="1" applyBorder="1" applyAlignment="1">
      <alignment horizontal="center" vertical="center"/>
    </xf>
    <xf numFmtId="186" fontId="0" fillId="32" borderId="1" xfId="0" applyNumberFormat="1" applyFill="1" applyBorder="1" applyAlignment="1">
      <alignment horizontal="center" vertical="center"/>
    </xf>
    <xf numFmtId="0" fontId="0" fillId="0" borderId="5" xfId="0" applyBorder="1" applyAlignment="1">
      <alignment horizontal="center" vertical="center"/>
    </xf>
    <xf numFmtId="0" fontId="0" fillId="32" borderId="1" xfId="0" applyFill="1" applyBorder="1" applyAlignment="1">
      <alignment horizontal="left" vertical="center" indent="1"/>
    </xf>
    <xf numFmtId="0" fontId="86" fillId="32" borderId="1" xfId="0" applyFont="1" applyFill="1" applyBorder="1" applyAlignment="1">
      <alignment horizontal="center" vertical="center" wrapText="1"/>
    </xf>
    <xf numFmtId="0" fontId="86" fillId="32" borderId="1" xfId="0" applyFont="1" applyFill="1" applyBorder="1" applyAlignment="1">
      <alignment horizontal="center" vertical="center"/>
    </xf>
    <xf numFmtId="171" fontId="0" fillId="32" borderId="1" xfId="0" applyNumberFormat="1" applyFill="1" applyBorder="1" applyAlignment="1">
      <alignment horizontal="center" vertical="center"/>
    </xf>
  </cellXfs>
  <cellStyles count="183">
    <cellStyle name="20% - Accent1" xfId="5"/>
    <cellStyle name="20% - Accent2" xfId="6"/>
    <cellStyle name="20% - Accent3" xfId="7"/>
    <cellStyle name="20% - Accent4" xfId="8"/>
    <cellStyle name="20% - Accent5" xfId="9"/>
    <cellStyle name="20% - Accent6" xfId="10"/>
    <cellStyle name="20% - Ênfase1" xfId="79" builtinId="30" customBuiltin="1"/>
    <cellStyle name="20% - Ênfase1 2" xfId="103"/>
    <cellStyle name="20% - Ênfase2" xfId="83" builtinId="34" customBuiltin="1"/>
    <cellStyle name="20% - Ênfase2 2" xfId="104"/>
    <cellStyle name="20% - Ênfase3" xfId="87" builtinId="38" customBuiltin="1"/>
    <cellStyle name="20% - Ênfase3 2" xfId="105"/>
    <cellStyle name="20% - Ênfase4" xfId="91" builtinId="42" customBuiltin="1"/>
    <cellStyle name="20% - Ênfase4 2" xfId="106"/>
    <cellStyle name="20% - Ênfase5" xfId="95" builtinId="46" customBuiltin="1"/>
    <cellStyle name="20% - Ênfase5 2" xfId="107"/>
    <cellStyle name="20% - Ênfase6" xfId="99" builtinId="50" customBuiltin="1"/>
    <cellStyle name="20% - Ênfase6 2" xfId="108"/>
    <cellStyle name="40% - Accent1" xfId="11"/>
    <cellStyle name="40% - Accent2" xfId="12"/>
    <cellStyle name="40% - Accent3" xfId="13"/>
    <cellStyle name="40% - Accent4" xfId="14"/>
    <cellStyle name="40% - Accent5" xfId="15"/>
    <cellStyle name="40% - Accent6" xfId="16"/>
    <cellStyle name="40% - Ênfase1" xfId="80" builtinId="31" customBuiltin="1"/>
    <cellStyle name="40% - Ênfase1 2" xfId="109"/>
    <cellStyle name="40% - Ênfase2" xfId="84" builtinId="35" customBuiltin="1"/>
    <cellStyle name="40% - Ênfase2 2" xfId="110"/>
    <cellStyle name="40% - Ênfase3" xfId="88" builtinId="39" customBuiltin="1"/>
    <cellStyle name="40% - Ênfase3 2" xfId="111"/>
    <cellStyle name="40% - Ênfase4" xfId="92" builtinId="43" customBuiltin="1"/>
    <cellStyle name="40% - Ênfase4 2" xfId="112"/>
    <cellStyle name="40% - Ênfase5" xfId="96" builtinId="47" customBuiltin="1"/>
    <cellStyle name="40% - Ênfase5 2" xfId="113"/>
    <cellStyle name="40% - Ênfase6" xfId="100" builtinId="51" customBuiltin="1"/>
    <cellStyle name="40% - Ênfase6 2" xfId="114"/>
    <cellStyle name="60% - Accent1" xfId="17"/>
    <cellStyle name="60% - Accent2" xfId="18"/>
    <cellStyle name="60% - Accent3" xfId="19"/>
    <cellStyle name="60% - Accent4" xfId="20"/>
    <cellStyle name="60% - Accent5" xfId="21"/>
    <cellStyle name="60% - Accent6" xfId="22"/>
    <cellStyle name="60% - Ênfase1" xfId="81" builtinId="32" customBuiltin="1"/>
    <cellStyle name="60% - Ênfase1 2" xfId="115"/>
    <cellStyle name="60% - Ênfase2" xfId="85" builtinId="36" customBuiltin="1"/>
    <cellStyle name="60% - Ênfase2 2" xfId="116"/>
    <cellStyle name="60% - Ênfase3" xfId="89" builtinId="40" customBuiltin="1"/>
    <cellStyle name="60% - Ênfase3 2" xfId="117"/>
    <cellStyle name="60% - Ênfase4" xfId="93" builtinId="44" customBuiltin="1"/>
    <cellStyle name="60% - Ênfase4 2" xfId="118"/>
    <cellStyle name="60% - Ênfase5" xfId="97" builtinId="48" customBuiltin="1"/>
    <cellStyle name="60% - Ênfase5 2" xfId="119"/>
    <cellStyle name="60% - Ênfase6" xfId="101" builtinId="52" customBuiltin="1"/>
    <cellStyle name="60% - Ênfase6 2" xfId="120"/>
    <cellStyle name="Accent1" xfId="23"/>
    <cellStyle name="Accent2" xfId="24"/>
    <cellStyle name="Accent3" xfId="25"/>
    <cellStyle name="Accent4" xfId="26"/>
    <cellStyle name="Accent5" xfId="27"/>
    <cellStyle name="Accent6" xfId="28"/>
    <cellStyle name="Bad" xfId="29"/>
    <cellStyle name="Bom" xfId="66" builtinId="26" customBuiltin="1"/>
    <cellStyle name="Bom 2" xfId="121"/>
    <cellStyle name="Calculation" xfId="30"/>
    <cellStyle name="Cálculo" xfId="71" builtinId="22" customBuiltin="1"/>
    <cellStyle name="Cálculo 2" xfId="122"/>
    <cellStyle name="Célula de Verificação" xfId="73" builtinId="23" customBuiltin="1"/>
    <cellStyle name="Célula de Verificação 2" xfId="123"/>
    <cellStyle name="Célula Vinculada" xfId="72" builtinId="24" customBuiltin="1"/>
    <cellStyle name="Célula Vinculada 2" xfId="124"/>
    <cellStyle name="Check Cell" xfId="31"/>
    <cellStyle name="Comma0 - Modelo1" xfId="125"/>
    <cellStyle name="Comma0 - Style1" xfId="126"/>
    <cellStyle name="Comma1 - Modelo2" xfId="127"/>
    <cellStyle name="Comma1 - Style2" xfId="128"/>
    <cellStyle name="Currency [0]_1995" xfId="129"/>
    <cellStyle name="Currency_1995" xfId="130"/>
    <cellStyle name="Dia" xfId="131"/>
    <cellStyle name="Encabez1" xfId="132"/>
    <cellStyle name="Encabez2" xfId="133"/>
    <cellStyle name="Ênfase1" xfId="78" builtinId="29" customBuiltin="1"/>
    <cellStyle name="Ênfase1 2" xfId="134"/>
    <cellStyle name="Ênfase2" xfId="82" builtinId="33" customBuiltin="1"/>
    <cellStyle name="Ênfase2 2" xfId="135"/>
    <cellStyle name="Ênfase3" xfId="86" builtinId="37" customBuiltin="1"/>
    <cellStyle name="Ênfase3 2" xfId="136"/>
    <cellStyle name="Ênfase4" xfId="90" builtinId="41" customBuiltin="1"/>
    <cellStyle name="Ênfase4 2" xfId="137"/>
    <cellStyle name="Ênfase5" xfId="94" builtinId="45" customBuiltin="1"/>
    <cellStyle name="Ênfase5 2" xfId="138"/>
    <cellStyle name="Ênfase6" xfId="98" builtinId="49" customBuiltin="1"/>
    <cellStyle name="Ênfase6 2" xfId="139"/>
    <cellStyle name="Entrada" xfId="69" builtinId="20" customBuiltin="1"/>
    <cellStyle name="Entrada 2" xfId="140"/>
    <cellStyle name="Estilo 1" xfId="141"/>
    <cellStyle name="Euro" xfId="32"/>
    <cellStyle name="Excel Built-in Normal" xfId="1"/>
    <cellStyle name="Explanatory Text" xfId="33"/>
    <cellStyle name="F2" xfId="142"/>
    <cellStyle name="F3" xfId="143"/>
    <cellStyle name="F4" xfId="144"/>
    <cellStyle name="F5" xfId="145"/>
    <cellStyle name="F6" xfId="146"/>
    <cellStyle name="F7" xfId="147"/>
    <cellStyle name="F8" xfId="148"/>
    <cellStyle name="Fijo" xfId="149"/>
    <cellStyle name="Financiero" xfId="150"/>
    <cellStyle name="Good" xfId="34"/>
    <cellStyle name="Heading 1" xfId="35"/>
    <cellStyle name="Heading 2" xfId="36"/>
    <cellStyle name="Heading 3" xfId="37"/>
    <cellStyle name="Heading 4" xfId="38"/>
    <cellStyle name="Incorreto" xfId="67" builtinId="27" customBuiltin="1"/>
    <cellStyle name="Incorreto 2" xfId="151"/>
    <cellStyle name="Input" xfId="39"/>
    <cellStyle name="Linked Cell" xfId="40"/>
    <cellStyle name="Millares [0]_10 AVERIAS MASIVAS + ANT" xfId="152"/>
    <cellStyle name="Millares_10 AVERIAS MASIVAS + ANT" xfId="153"/>
    <cellStyle name="Moeda 2" xfId="42"/>
    <cellStyle name="Moeda 3" xfId="43"/>
    <cellStyle name="Moeda 4" xfId="41"/>
    <cellStyle name="Moeda 5" xfId="173"/>
    <cellStyle name="Moneda [0]_10 AVERIAS MASIVAS + ANT" xfId="154"/>
    <cellStyle name="Moneda_10 AVERIAS MASIVAS + ANT" xfId="155"/>
    <cellStyle name="Monetario" xfId="156"/>
    <cellStyle name="Neutra" xfId="68" builtinId="28" customBuiltin="1"/>
    <cellStyle name="Neutra 2" xfId="157"/>
    <cellStyle name="Neutral" xfId="44"/>
    <cellStyle name="no dec" xfId="158"/>
    <cellStyle name="Normal" xfId="0" builtinId="0"/>
    <cellStyle name="Normal 2" xfId="3"/>
    <cellStyle name="Normal 2 2" xfId="58"/>
    <cellStyle name="Normal 3" xfId="2"/>
    <cellStyle name="Normal 3 3" xfId="182"/>
    <cellStyle name="Normal 4" xfId="4"/>
    <cellStyle name="Normal 4 2" xfId="174"/>
    <cellStyle name="Normal 5" xfId="102"/>
    <cellStyle name="Normal 6" xfId="172"/>
    <cellStyle name="Nota" xfId="75" builtinId="10" customBuiltin="1"/>
    <cellStyle name="Nota 2" xfId="159"/>
    <cellStyle name="Note" xfId="45"/>
    <cellStyle name="Output" xfId="46"/>
    <cellStyle name="Porcentagem" xfId="61" builtinId="5"/>
    <cellStyle name="Porcentagem 2" xfId="48"/>
    <cellStyle name="Porcentagem 2 2" xfId="175"/>
    <cellStyle name="Porcentagem 3" xfId="47"/>
    <cellStyle name="Porcentagem 3 2" xfId="176"/>
    <cellStyle name="Porcentaje" xfId="160"/>
    <cellStyle name="RM" xfId="161"/>
    <cellStyle name="Saída" xfId="70" builtinId="21" customBuiltin="1"/>
    <cellStyle name="Saída 2" xfId="162"/>
    <cellStyle name="Separador de milhares 2" xfId="49"/>
    <cellStyle name="Separador de milhares 2 2" xfId="50"/>
    <cellStyle name="Separador de milhares 2 3" xfId="177"/>
    <cellStyle name="Separador de milhares 3" xfId="51"/>
    <cellStyle name="Texto de Aviso" xfId="74" builtinId="11" customBuiltin="1"/>
    <cellStyle name="Texto de Aviso 2" xfId="163"/>
    <cellStyle name="Texto Explicativo" xfId="76" builtinId="53" customBuiltin="1"/>
    <cellStyle name="Texto Explicativo 2" xfId="164"/>
    <cellStyle name="Title" xfId="52"/>
    <cellStyle name="Título 1" xfId="62" builtinId="16" customBuiltin="1"/>
    <cellStyle name="Título 1 1" xfId="53"/>
    <cellStyle name="Título 1 2" xfId="165"/>
    <cellStyle name="Título 2" xfId="63" builtinId="17" customBuiltin="1"/>
    <cellStyle name="Título 2 2" xfId="166"/>
    <cellStyle name="Título 3" xfId="64" builtinId="18" customBuiltin="1"/>
    <cellStyle name="Título 3 2" xfId="167"/>
    <cellStyle name="Título 4" xfId="65" builtinId="19" customBuiltin="1"/>
    <cellStyle name="Título 4 2" xfId="168"/>
    <cellStyle name="Título 5" xfId="169"/>
    <cellStyle name="Título 6" xfId="178"/>
    <cellStyle name="Total" xfId="77" builtinId="25" customBuiltin="1"/>
    <cellStyle name="Total 2" xfId="170"/>
    <cellStyle name="Vírgula" xfId="60" builtinId="3"/>
    <cellStyle name="Vírgula 2" xfId="55"/>
    <cellStyle name="Vírgula 2 2" xfId="59"/>
    <cellStyle name="Vírgula 2 3" xfId="180"/>
    <cellStyle name="Vírgula 3" xfId="56"/>
    <cellStyle name="Vírgula 3 2" xfId="181"/>
    <cellStyle name="Vírgula 4" xfId="54"/>
    <cellStyle name="Vírgula 5" xfId="171"/>
    <cellStyle name="Vírgula 6" xfId="179"/>
    <cellStyle name="Warning Text" xfId="57"/>
  </cellStyles>
  <dxfs count="353">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ill>
        <patternFill>
          <bgColor theme="6"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4FA76A"/>
      <color rgb="FFFFFFCC"/>
      <color rgb="FF6DF38D"/>
      <color rgb="FF6EBA86"/>
      <color rgb="FF98F6AE"/>
      <color rgb="FF8DCC7E"/>
      <color rgb="FF9FF7B4"/>
      <color rgb="FF4BAC24"/>
      <color rgb="FF0EA6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809625</xdr:colOff>
      <xdr:row>11</xdr:row>
      <xdr:rowOff>76200</xdr:rowOff>
    </xdr:from>
    <xdr:to>
      <xdr:col>2</xdr:col>
      <xdr:colOff>552450</xdr:colOff>
      <xdr:row>17</xdr:row>
      <xdr:rowOff>1435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0" y="2171700"/>
          <a:ext cx="1123950" cy="1077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1028701</xdr:colOff>
      <xdr:row>28</xdr:row>
      <xdr:rowOff>28575</xdr:rowOff>
    </xdr:from>
    <xdr:to>
      <xdr:col>5</xdr:col>
      <xdr:colOff>120111</xdr:colOff>
      <xdr:row>31</xdr:row>
      <xdr:rowOff>63906</xdr:rowOff>
    </xdr:to>
    <xdr:pic>
      <xdr:nvPicPr>
        <xdr:cNvPr id="3" name="Imagem 2"/>
        <xdr:cNvPicPr>
          <a:picLocks noChangeAspect="1"/>
        </xdr:cNvPicPr>
      </xdr:nvPicPr>
      <xdr:blipFill>
        <a:blip xmlns:r="http://schemas.openxmlformats.org/officeDocument/2006/relationships" r:embed="rId1" cstate="print"/>
        <a:stretch>
          <a:fillRect/>
        </a:stretch>
      </xdr:blipFill>
      <xdr:spPr>
        <a:xfrm>
          <a:off x="1638301" y="6448425"/>
          <a:ext cx="3505200" cy="6354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419100</xdr:colOff>
      <xdr:row>28</xdr:row>
      <xdr:rowOff>76200</xdr:rowOff>
    </xdr:from>
    <xdr:to>
      <xdr:col>7</xdr:col>
      <xdr:colOff>11781</xdr:colOff>
      <xdr:row>30</xdr:row>
      <xdr:rowOff>152400</xdr:rowOff>
    </xdr:to>
    <xdr:pic>
      <xdr:nvPicPr>
        <xdr:cNvPr id="5" name="Imagem 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28700" y="6515100"/>
          <a:ext cx="4717131"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iversos\PROTOTIPO%20DE%20MEDI&#199;&#195;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emar\meus%20documentos\Documents%20and%20Settings\Eng&#186;%20Fernando\Configura&#231;&#245;es%20locais\Temp\Diret&#243;rio%20tempor&#225;rio%201%20para%20SINFRA-1MED-OK.zip\1&#170;%20Medi&#231;&#227;o%20Maio%2004-faltante-marc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0.5\d\Users\user\AppData\Local\Microsoft\Windows\Temporary%20Internet%20Files\Low\Content.IE5\JZI8RJPM\ORCAMENTO%20PEC%203000%20MT(OBRA)analise"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0.5\d\Documents%20and%20Settings\Cassiane\Desktop\CASSIANE\PAVIMENTA&#199;&#195;O\SORRISO\BOA%20ESPERAN&#199;A%20I%20E%20II\PLANILHAS%20DE%20PROJETO\REVISAO%20SETEMBRO\ADITIV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Triunfo\Obra\Obra%20n&#186;%20199\2&#170;%20Repactua&#231;&#227;o\4&#170;%20medi&#231;&#227;o%20199%20ap&#243;s%202&#170;%20repactua&#231;&#227;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0.5\Meus%20documentos\DEISE\2005\SINFRA\MODELOS\N.MUTUM-STA%20RITA%20DO%20TRIVELATO%20QUANTITATIVO%20(altera&#231;&#245;es%20do%20Fabian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243;pia%20de%20C&#243;pia%20de%20AME%20-%20Or&#231;amento%20-%20R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v.caixa 2"/>
      <sheetName val="Escav.caixa 1"/>
      <sheetName val="ESCAVAÇÃO LE"/>
      <sheetName val=" ESCAVAÇÃO LD"/>
      <sheetName val="Aterro Pista"/>
      <sheetName val="Aterro PonteNorte"/>
      <sheetName val="Aterro PonteSul"/>
      <sheetName val="Sub-base e base"/>
      <sheetName val="Construção OAC (BSTC)"/>
      <sheetName val="DMT_EV"/>
      <sheetName val="CALC.DMT-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s>
    <sheetDataSet>
      <sheetData sheetId="0"/>
      <sheetData sheetId="1"/>
      <sheetData sheetId="2"/>
      <sheetData sheetId="3"/>
      <sheetData sheetId="4"/>
      <sheetData sheetId="5"/>
      <sheetData sheetId="6">
        <row r="2">
          <cell r="A2">
            <v>0</v>
          </cell>
          <cell r="B2" t="str">
            <v>S U M Á R I O</v>
          </cell>
          <cell r="C2">
            <v>0</v>
          </cell>
          <cell r="D2">
            <v>0</v>
          </cell>
        </row>
        <row r="3">
          <cell r="A3" t="str">
            <v>DADOS DO RELAT</v>
          </cell>
          <cell r="B3" t="str">
            <v>RIO</v>
          </cell>
          <cell r="C3">
            <v>0</v>
          </cell>
          <cell r="D3">
            <v>0</v>
          </cell>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v>0</v>
          </cell>
          <cell r="D6">
            <v>0</v>
          </cell>
        </row>
        <row r="7">
          <cell r="A7" t="str">
            <v>| VERSÃO</v>
          </cell>
          <cell r="B7" t="str">
            <v>00</v>
          </cell>
          <cell r="C7">
            <v>0</v>
          </cell>
          <cell r="D7">
            <v>0</v>
          </cell>
        </row>
        <row r="8">
          <cell r="A8" t="str">
            <v>+-------------</v>
          </cell>
          <cell r="B8" t="str">
            <v>----------------------------------------------------------------------</v>
          </cell>
          <cell r="C8" t="str">
            <v>--------------------</v>
          </cell>
          <cell r="D8" t="str">
            <v>----------------------</v>
          </cell>
        </row>
        <row r="9">
          <cell r="A9" t="str">
            <v>DADOS DA SOLIC</v>
          </cell>
          <cell r="B9" t="str">
            <v>TAÇÃO</v>
          </cell>
          <cell r="C9">
            <v>0</v>
          </cell>
          <cell r="D9">
            <v>0</v>
          </cell>
        </row>
        <row r="10">
          <cell r="A10" t="str">
            <v>+-------------</v>
          </cell>
          <cell r="B10" t="str">
            <v>----------------------------------------------------------------------</v>
          </cell>
          <cell r="C10" t="str">
            <v>--------------------</v>
          </cell>
          <cell r="D10" t="str">
            <v>----------------------</v>
          </cell>
        </row>
        <row r="11">
          <cell r="A11" t="str">
            <v>| PROTOCOLO</v>
          </cell>
          <cell r="B11" t="str">
            <v>000123658</v>
          </cell>
          <cell r="C11">
            <v>0</v>
          </cell>
          <cell r="D11">
            <v>0</v>
          </cell>
        </row>
        <row r="12">
          <cell r="A12" t="str">
            <v>| USUÁRIO</v>
          </cell>
          <cell r="B12" t="str">
            <v>C111995 - LUCIANO KANACILO</v>
          </cell>
          <cell r="C12">
            <v>0</v>
          </cell>
          <cell r="D12">
            <v>0</v>
          </cell>
        </row>
        <row r="13">
          <cell r="A13" t="str">
            <v>| LOTAÇÃO</v>
          </cell>
          <cell r="B13" t="str">
            <v>NACIONAL</v>
          </cell>
          <cell r="C13">
            <v>0</v>
          </cell>
          <cell r="D13">
            <v>0</v>
          </cell>
        </row>
        <row r="14">
          <cell r="A14" t="str">
            <v>| PARÂMETROS</v>
          </cell>
          <cell r="B14">
            <v>0</v>
          </cell>
          <cell r="C14">
            <v>0</v>
          </cell>
          <cell r="D14">
            <v>0</v>
          </cell>
        </row>
        <row r="15">
          <cell r="A15" t="str">
            <v>|</v>
          </cell>
          <cell r="B15" t="str">
            <v>ABRANGÊNCIA : NACIONAL</v>
          </cell>
          <cell r="C15">
            <v>0</v>
          </cell>
          <cell r="D15">
            <v>0</v>
          </cell>
        </row>
        <row r="16">
          <cell r="A16" t="str">
            <v>|</v>
          </cell>
          <cell r="B16" t="str">
            <v>LOCALIDADE : CUIABA</v>
          </cell>
          <cell r="C16">
            <v>0</v>
          </cell>
          <cell r="D16">
            <v>0</v>
          </cell>
        </row>
        <row r="17">
          <cell r="A17" t="str">
            <v>|</v>
          </cell>
          <cell r="B17" t="str">
            <v>VÍNCULO : CAIXA REFERENCIAL</v>
          </cell>
          <cell r="C17">
            <v>0</v>
          </cell>
          <cell r="D17">
            <v>0</v>
          </cell>
        </row>
        <row r="18">
          <cell r="A18" t="str">
            <v>|</v>
          </cell>
          <cell r="B18" t="str">
            <v>DATA DE PREÇO : 07/2011</v>
          </cell>
          <cell r="C18">
            <v>0</v>
          </cell>
          <cell r="D18">
            <v>0</v>
          </cell>
        </row>
        <row r="19">
          <cell r="A19" t="str">
            <v>|</v>
          </cell>
          <cell r="B19" t="str">
            <v>DATA DE RT : 01/07/2011</v>
          </cell>
          <cell r="C19">
            <v>0</v>
          </cell>
          <cell r="D19">
            <v>0</v>
          </cell>
        </row>
        <row r="20">
          <cell r="A20" t="str">
            <v>|</v>
          </cell>
          <cell r="B20" t="str">
            <v>NÍVEL DE PREÇO : MEDIANO</v>
          </cell>
          <cell r="C20">
            <v>0</v>
          </cell>
          <cell r="D20">
            <v>0</v>
          </cell>
        </row>
        <row r="21">
          <cell r="A21" t="str">
            <v>|</v>
          </cell>
          <cell r="B21" t="str">
            <v>ENCARGOS : S</v>
          </cell>
          <cell r="C21">
            <v>0</v>
          </cell>
          <cell r="D21">
            <v>0</v>
          </cell>
        </row>
        <row r="22">
          <cell r="A22" t="str">
            <v>|</v>
          </cell>
          <cell r="B22" t="str">
            <v>CLASSES A SUPRIMIR : NENHUMA</v>
          </cell>
          <cell r="C22">
            <v>0</v>
          </cell>
          <cell r="D22">
            <v>0</v>
          </cell>
        </row>
        <row r="23">
          <cell r="A23" t="str">
            <v>|</v>
          </cell>
          <cell r="B23">
            <v>0</v>
          </cell>
          <cell r="C23">
            <v>0</v>
          </cell>
          <cell r="D23">
            <v>0</v>
          </cell>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v>0</v>
          </cell>
          <cell r="D26">
            <v>0</v>
          </cell>
        </row>
        <row r="27">
          <cell r="A27" t="str">
            <v>ABRANGÊNCIA :</v>
          </cell>
          <cell r="B27" t="str">
            <v>ACIONAL LOCALIDADE : CUI</v>
          </cell>
          <cell r="C27" t="str">
            <v>ABA</v>
          </cell>
          <cell r="D27">
            <v>0</v>
          </cell>
        </row>
        <row r="28">
          <cell r="A28" t="str">
            <v>REF.COLETA : M</v>
          </cell>
          <cell r="B28" t="str">
            <v>DIANO</v>
          </cell>
          <cell r="C28" t="str">
            <v>DATA DE</v>
          </cell>
          <cell r="D28" t="str">
            <v>REÇO : 07/2011</v>
          </cell>
        </row>
        <row r="29">
          <cell r="A29" t="str">
            <v>ASTU</v>
          </cell>
          <cell r="B29" t="str">
            <v>ASSENTAMENTO DE TUBOS E PECAS</v>
          </cell>
          <cell r="C29">
            <v>0</v>
          </cell>
          <cell r="D29">
            <v>0</v>
          </cell>
        </row>
        <row r="30">
          <cell r="A30">
            <v>45</v>
          </cell>
          <cell r="B30" t="str">
            <v>FORNEC E/OU ASSENT DE TUBO DE FERRO FUNDIDO JUNTA ELASTICA</v>
          </cell>
          <cell r="C30">
            <v>0</v>
          </cell>
          <cell r="D30">
            <v>0</v>
          </cell>
        </row>
        <row r="31">
          <cell r="A31">
            <v>73887</v>
          </cell>
          <cell r="B31" t="str">
            <v>ASSENTAMENTO DE TUBO DE FERRO FUNDIDO COM JUNTA ELASTICA</v>
          </cell>
          <cell r="C31">
            <v>0</v>
          </cell>
          <cell r="D31">
            <v>0</v>
          </cell>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v>0</v>
          </cell>
          <cell r="D49">
            <v>0</v>
          </cell>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v>0</v>
          </cell>
          <cell r="D51">
            <v>0</v>
          </cell>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v>0</v>
          </cell>
          <cell r="D54">
            <v>0</v>
          </cell>
        </row>
        <row r="55">
          <cell r="A55" t="str">
            <v>73819/001</v>
          </cell>
          <cell r="B55" t="str">
            <v>ASSENTAMENTO TUBO PVC COM JUNTA SOLDADA - DN 25</v>
          </cell>
          <cell r="C55" t="str">
            <v>M</v>
          </cell>
          <cell r="D55">
            <v>0.94</v>
          </cell>
        </row>
        <row r="56">
          <cell r="A56">
            <v>48</v>
          </cell>
          <cell r="B56" t="str">
            <v>FORNEC E/OU ASSENT DE TUBO DE PVC COM JUNTA ELASTICA</v>
          </cell>
          <cell r="C56">
            <v>0</v>
          </cell>
          <cell r="D56">
            <v>0</v>
          </cell>
        </row>
        <row r="57">
          <cell r="A57">
            <v>73840</v>
          </cell>
          <cell r="B57" t="str">
            <v>ASSENTAMENTO TUBO PVC, RPVC, PVC DEFOFO, PRFV P/ESGOTO COM JE</v>
          </cell>
          <cell r="C57">
            <v>0</v>
          </cell>
          <cell r="D57">
            <v>0</v>
          </cell>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v>0</v>
          </cell>
          <cell r="D64">
            <v>0</v>
          </cell>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v>0</v>
          </cell>
          <cell r="D80">
            <v>0</v>
          </cell>
        </row>
        <row r="81">
          <cell r="A81">
            <v>73812</v>
          </cell>
          <cell r="B81" t="str">
            <v>ASSENTAMENTO DE MANILHAS E CONEXOES CERAMICAS</v>
          </cell>
          <cell r="C81">
            <v>0</v>
          </cell>
          <cell r="D81">
            <v>0</v>
          </cell>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v>0</v>
          </cell>
          <cell r="D83">
            <v>0</v>
          </cell>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v>0</v>
          </cell>
          <cell r="D85">
            <v>0</v>
          </cell>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v>0</v>
          </cell>
          <cell r="D92">
            <v>0</v>
          </cell>
        </row>
        <row r="93">
          <cell r="A93">
            <v>73879</v>
          </cell>
          <cell r="B93" t="str">
            <v>ASSENTAMENTO DE TUBOS DE CONCRETO COM ANEL DE BORRACHA</v>
          </cell>
          <cell r="C93">
            <v>0</v>
          </cell>
          <cell r="D93">
            <v>0</v>
          </cell>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v>0</v>
          </cell>
          <cell r="D103">
            <v>0</v>
          </cell>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v>0</v>
          </cell>
          <cell r="D106">
            <v>0</v>
          </cell>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v>0</v>
          </cell>
          <cell r="D107">
            <v>0</v>
          </cell>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v>0</v>
          </cell>
          <cell r="D111">
            <v>0</v>
          </cell>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v>0</v>
          </cell>
          <cell r="D113">
            <v>0</v>
          </cell>
        </row>
        <row r="114">
          <cell r="A114">
            <v>73884</v>
          </cell>
          <cell r="B114" t="str">
            <v>INSTALACAO DE VALVULA OU REGISTRO C/JUNTA FLANGEADA</v>
          </cell>
          <cell r="C114">
            <v>0</v>
          </cell>
          <cell r="D114">
            <v>0</v>
          </cell>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v>0</v>
          </cell>
          <cell r="D131">
            <v>0</v>
          </cell>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v>0</v>
          </cell>
          <cell r="D144">
            <v>0</v>
          </cell>
        </row>
        <row r="145">
          <cell r="A145">
            <v>73839</v>
          </cell>
          <cell r="B145" t="str">
            <v>ASSENTAMENTO DE TUBO DE ACO COM JUNTA ELASTICA - COMP = 6,0 M</v>
          </cell>
          <cell r="C145">
            <v>0</v>
          </cell>
          <cell r="D145">
            <v>0</v>
          </cell>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v>0</v>
          </cell>
          <cell r="D161">
            <v>0</v>
          </cell>
        </row>
        <row r="162">
          <cell r="A162">
            <v>1</v>
          </cell>
          <cell r="B162" t="str">
            <v>CONSTRUCAO DO CANTEIRO</v>
          </cell>
          <cell r="C162">
            <v>0</v>
          </cell>
          <cell r="D162">
            <v>0</v>
          </cell>
        </row>
        <row r="163">
          <cell r="A163">
            <v>73752</v>
          </cell>
          <cell r="B163" t="str">
            <v>SANITARIO C/VASO/CHUVEIRO PARA PESSOAL DE OBRA</v>
          </cell>
          <cell r="C163">
            <v>0</v>
          </cell>
          <cell r="D163">
            <v>0</v>
          </cell>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v>0</v>
          </cell>
          <cell r="D165">
            <v>0</v>
          </cell>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v>0</v>
          </cell>
          <cell r="D167">
            <v>0</v>
          </cell>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v>0</v>
          </cell>
          <cell r="D169">
            <v>0</v>
          </cell>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v>0</v>
          </cell>
          <cell r="D171">
            <v>0</v>
          </cell>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v>0</v>
          </cell>
          <cell r="D173">
            <v>0</v>
          </cell>
        </row>
        <row r="174">
          <cell r="A174">
            <v>74209</v>
          </cell>
          <cell r="B174" t="str">
            <v>AQUISICAO E ASSENTAMENTO PLACA DE OBRA</v>
          </cell>
          <cell r="C174">
            <v>0</v>
          </cell>
          <cell r="D174">
            <v>0</v>
          </cell>
        </row>
        <row r="175">
          <cell r="A175" t="str">
            <v>74209/001</v>
          </cell>
          <cell r="B175" t="str">
            <v>PLACA DE OBRA EM CHAPA DE ACO GALVANIZADO</v>
          </cell>
          <cell r="C175" t="str">
            <v>M2</v>
          </cell>
          <cell r="D175">
            <v>167.96</v>
          </cell>
        </row>
        <row r="176">
          <cell r="A176">
            <v>4</v>
          </cell>
          <cell r="B176" t="str">
            <v>MOBILIZACAO E DESMOBILIZACAO</v>
          </cell>
          <cell r="C176">
            <v>0</v>
          </cell>
          <cell r="D176">
            <v>0</v>
          </cell>
        </row>
        <row r="177">
          <cell r="A177">
            <v>73756</v>
          </cell>
          <cell r="B177" t="str">
            <v>MONTAGEM E DESMONTAGEM USINA DE CONCRETO</v>
          </cell>
          <cell r="C177">
            <v>0</v>
          </cell>
          <cell r="D177">
            <v>0</v>
          </cell>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v>0</v>
          </cell>
          <cell r="D179">
            <v>0</v>
          </cell>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v>0</v>
          </cell>
          <cell r="D185">
            <v>0</v>
          </cell>
        </row>
        <row r="186">
          <cell r="A186">
            <v>73</v>
          </cell>
          <cell r="B186" t="str">
            <v>MADEIRAMENTO</v>
          </cell>
          <cell r="C186">
            <v>0</v>
          </cell>
          <cell r="D186">
            <v>0</v>
          </cell>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v>0</v>
          </cell>
          <cell r="D192">
            <v>0</v>
          </cell>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v>0</v>
          </cell>
          <cell r="D196">
            <v>0</v>
          </cell>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v>0</v>
          </cell>
          <cell r="D217">
            <v>0</v>
          </cell>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v>0</v>
          </cell>
          <cell r="D222">
            <v>0</v>
          </cell>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v>0</v>
          </cell>
          <cell r="D230">
            <v>0</v>
          </cell>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v>0</v>
          </cell>
          <cell r="D232">
            <v>0</v>
          </cell>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v>0</v>
          </cell>
          <cell r="D238">
            <v>0</v>
          </cell>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v>0</v>
          </cell>
          <cell r="D240">
            <v>0</v>
          </cell>
        </row>
        <row r="241">
          <cell r="A241">
            <v>73866</v>
          </cell>
          <cell r="B241" t="str">
            <v>ESTRUTURA DE ACO</v>
          </cell>
          <cell r="C241">
            <v>0</v>
          </cell>
          <cell r="D241">
            <v>0</v>
          </cell>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v>0</v>
          </cell>
          <cell r="D251">
            <v>0</v>
          </cell>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v>0</v>
          </cell>
          <cell r="D257">
            <v>0</v>
          </cell>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v>0</v>
          </cell>
          <cell r="D259">
            <v>0</v>
          </cell>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v>0</v>
          </cell>
          <cell r="D265">
            <v>0</v>
          </cell>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v>0</v>
          </cell>
          <cell r="D269">
            <v>0</v>
          </cell>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v>0</v>
          </cell>
          <cell r="D274">
            <v>0</v>
          </cell>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v>0</v>
          </cell>
          <cell r="D276">
            <v>0</v>
          </cell>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v>0</v>
          </cell>
          <cell r="D278">
            <v>0</v>
          </cell>
        </row>
        <row r="279">
          <cell r="A279">
            <v>73744</v>
          </cell>
          <cell r="B279" t="str">
            <v>CUMIEIRA DE FIBROCIMENTO</v>
          </cell>
          <cell r="C279">
            <v>0</v>
          </cell>
          <cell r="D279">
            <v>0</v>
          </cell>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v>0</v>
          </cell>
          <cell r="D281">
            <v>0</v>
          </cell>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v>0</v>
          </cell>
          <cell r="D284">
            <v>0</v>
          </cell>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v>0</v>
          </cell>
          <cell r="D287">
            <v>0</v>
          </cell>
        </row>
        <row r="288">
          <cell r="A288" t="str">
            <v>74158/001</v>
          </cell>
          <cell r="B288" t="str">
            <v>CONSERVACAO DE CALHAS METALICAS</v>
          </cell>
          <cell r="C288" t="str">
            <v>M</v>
          </cell>
          <cell r="D288">
            <v>7.41</v>
          </cell>
        </row>
        <row r="289">
          <cell r="A289">
            <v>86</v>
          </cell>
          <cell r="B289" t="str">
            <v>RUFO METALICO</v>
          </cell>
          <cell r="C289">
            <v>0</v>
          </cell>
          <cell r="D289">
            <v>0</v>
          </cell>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v>0</v>
          </cell>
          <cell r="D294">
            <v>0</v>
          </cell>
        </row>
        <row r="295">
          <cell r="A295">
            <v>73868</v>
          </cell>
          <cell r="B295" t="str">
            <v>RUFOS PARA COBERTURAS EM TELHAS FIBROCIMENTO</v>
          </cell>
          <cell r="C295">
            <v>0</v>
          </cell>
          <cell r="D295">
            <v>0</v>
          </cell>
        </row>
        <row r="296">
          <cell r="A296" t="str">
            <v>73868/001</v>
          </cell>
          <cell r="B296" t="str">
            <v>RUFO EM FIBROCIMENTO, INCLUSO ACESSORIOS DE FIXACAO E VEDACAO</v>
          </cell>
          <cell r="C296" t="str">
            <v>M</v>
          </cell>
          <cell r="D296">
            <v>28.32</v>
          </cell>
        </row>
        <row r="297">
          <cell r="A297">
            <v>88</v>
          </cell>
          <cell r="B297" t="str">
            <v>RUFO EM CONCRETO</v>
          </cell>
          <cell r="C297">
            <v>0</v>
          </cell>
          <cell r="D297">
            <v>0</v>
          </cell>
        </row>
        <row r="298">
          <cell r="A298">
            <v>68058</v>
          </cell>
          <cell r="B298" t="str">
            <v>RUFO EM CONCRETO ARMADO, LARGURA 40CM E ESPESSURA 7CM</v>
          </cell>
          <cell r="C298" t="str">
            <v>M</v>
          </cell>
          <cell r="D298">
            <v>41.47</v>
          </cell>
        </row>
        <row r="299">
          <cell r="A299">
            <v>74098</v>
          </cell>
          <cell r="B299" t="str">
            <v>ALGEROZ EM CONCRETO ARMADO (RUFO DE CONCRETO)</v>
          </cell>
          <cell r="C299">
            <v>0</v>
          </cell>
          <cell r="D299">
            <v>0</v>
          </cell>
        </row>
        <row r="300">
          <cell r="A300" t="str">
            <v>74098/001</v>
          </cell>
          <cell r="B300" t="str">
            <v>RUFO EM CONCRETO ARMADO, LARGURA 40CM, ESPESSURA 3CM</v>
          </cell>
          <cell r="C300" t="str">
            <v>M</v>
          </cell>
          <cell r="D300">
            <v>18.72</v>
          </cell>
        </row>
        <row r="301">
          <cell r="A301">
            <v>252</v>
          </cell>
          <cell r="B301" t="str">
            <v>TELHAMENTO COM TELHA DE FIBRA DE VIDRO</v>
          </cell>
          <cell r="C301">
            <v>0</v>
          </cell>
          <cell r="D301">
            <v>0</v>
          </cell>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v>0</v>
          </cell>
          <cell r="D303">
            <v>0</v>
          </cell>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v>0</v>
          </cell>
          <cell r="D309">
            <v>0</v>
          </cell>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v>0</v>
          </cell>
          <cell r="D312">
            <v>0</v>
          </cell>
        </row>
        <row r="313">
          <cell r="A313">
            <v>26</v>
          </cell>
          <cell r="B313" t="str">
            <v>ESGOTAMENTO COM BOMBA</v>
          </cell>
          <cell r="C313">
            <v>0</v>
          </cell>
          <cell r="D313">
            <v>0</v>
          </cell>
        </row>
        <row r="314">
          <cell r="A314">
            <v>73891</v>
          </cell>
          <cell r="B314" t="str">
            <v>ESGOTAMENTO COM BOMBAS</v>
          </cell>
          <cell r="C314">
            <v>0</v>
          </cell>
          <cell r="D314">
            <v>0</v>
          </cell>
        </row>
        <row r="315">
          <cell r="A315" t="str">
            <v>73891/001</v>
          </cell>
          <cell r="B315" t="str">
            <v>ESGOTAMENTO COM MOTO-BOMBA AUTOESCOVANTE</v>
          </cell>
          <cell r="C315" t="str">
            <v>H</v>
          </cell>
          <cell r="D315">
            <v>4.53</v>
          </cell>
        </row>
        <row r="316">
          <cell r="A316">
            <v>27</v>
          </cell>
          <cell r="B316" t="str">
            <v>REBAIXAMENTO DO LENCOL FREATICO</v>
          </cell>
          <cell r="C316">
            <v>0</v>
          </cell>
          <cell r="D316">
            <v>0</v>
          </cell>
        </row>
        <row r="317">
          <cell r="A317">
            <v>73882</v>
          </cell>
          <cell r="B317" t="str">
            <v>MEIA CANA DE CONCRETO</v>
          </cell>
          <cell r="C317">
            <v>0</v>
          </cell>
          <cell r="D317">
            <v>0</v>
          </cell>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v>0</v>
          </cell>
          <cell r="D323">
            <v>0</v>
          </cell>
        </row>
        <row r="324">
          <cell r="A324" t="str">
            <v>73893/001</v>
          </cell>
          <cell r="B324" t="str">
            <v>REBAIXAMENTO DE LENCOL FREATICO COM TUBO DE CONCRETO CA-1 DN 800</v>
          </cell>
          <cell r="C324" t="str">
            <v>M</v>
          </cell>
          <cell r="D324">
            <v>86.88</v>
          </cell>
        </row>
        <row r="325">
          <cell r="A325">
            <v>28</v>
          </cell>
          <cell r="B325" t="str">
            <v>DRENOS</v>
          </cell>
          <cell r="C325">
            <v>0</v>
          </cell>
          <cell r="D325">
            <v>0</v>
          </cell>
        </row>
        <row r="326">
          <cell r="A326">
            <v>73816</v>
          </cell>
          <cell r="B326" t="str">
            <v>DRENAGEM SUBTERRANEA</v>
          </cell>
          <cell r="C326">
            <v>0</v>
          </cell>
          <cell r="D326">
            <v>0</v>
          </cell>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v>0</v>
          </cell>
          <cell r="D329">
            <v>0</v>
          </cell>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v>0</v>
          </cell>
          <cell r="D333">
            <v>0</v>
          </cell>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v>0</v>
          </cell>
          <cell r="D337">
            <v>0</v>
          </cell>
        </row>
        <row r="338">
          <cell r="A338" t="str">
            <v>73902/001</v>
          </cell>
          <cell r="B338" t="str">
            <v>CAMADA DRENANTE COM BRITA NUM 3</v>
          </cell>
          <cell r="C338" t="str">
            <v>M3</v>
          </cell>
          <cell r="D338">
            <v>117.17</v>
          </cell>
        </row>
        <row r="339">
          <cell r="A339">
            <v>73968</v>
          </cell>
          <cell r="B339" t="str">
            <v>COLOCACAO DE MANTA - MMA</v>
          </cell>
          <cell r="C339">
            <v>0</v>
          </cell>
          <cell r="D339">
            <v>0</v>
          </cell>
        </row>
        <row r="340">
          <cell r="A340" t="str">
            <v>73968/001</v>
          </cell>
          <cell r="B340" t="str">
            <v>COLOCACAO MANTA IMPERMEABILIZANTE</v>
          </cell>
          <cell r="C340" t="str">
            <v>M2</v>
          </cell>
          <cell r="D340">
            <v>30.88</v>
          </cell>
        </row>
        <row r="341">
          <cell r="A341">
            <v>73969</v>
          </cell>
          <cell r="B341" t="str">
            <v>DRENOS DE CHORUME EM TUBOS DRENANTES - MMA</v>
          </cell>
          <cell r="C341">
            <v>0</v>
          </cell>
          <cell r="D341">
            <v>0</v>
          </cell>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v>0</v>
          </cell>
          <cell r="D343">
            <v>0</v>
          </cell>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v>0</v>
          </cell>
          <cell r="D346">
            <v>0</v>
          </cell>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v>0</v>
          </cell>
          <cell r="D348">
            <v>0</v>
          </cell>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v>0</v>
          </cell>
          <cell r="D350">
            <v>0</v>
          </cell>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v>0</v>
          </cell>
          <cell r="D356">
            <v>0</v>
          </cell>
        </row>
        <row r="357">
          <cell r="A357">
            <v>73890</v>
          </cell>
          <cell r="B357" t="str">
            <v>ENSECADEIRA DE MADEIRA</v>
          </cell>
          <cell r="C357">
            <v>0</v>
          </cell>
          <cell r="D357">
            <v>0</v>
          </cell>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v>0</v>
          </cell>
          <cell r="D360">
            <v>0</v>
          </cell>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v>0</v>
          </cell>
          <cell r="D362">
            <v>0</v>
          </cell>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v>0</v>
          </cell>
          <cell r="D366">
            <v>0</v>
          </cell>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v>0</v>
          </cell>
          <cell r="D369">
            <v>0</v>
          </cell>
        </row>
        <row r="370">
          <cell r="A370">
            <v>73843</v>
          </cell>
          <cell r="B370" t="str">
            <v>MURO DE ARRIMO DE CONCRETO</v>
          </cell>
          <cell r="C370">
            <v>0</v>
          </cell>
          <cell r="D370">
            <v>0</v>
          </cell>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v>0</v>
          </cell>
          <cell r="D372">
            <v>0</v>
          </cell>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v>0</v>
          </cell>
          <cell r="D375">
            <v>0</v>
          </cell>
        </row>
        <row r="376">
          <cell r="A376">
            <v>74150</v>
          </cell>
          <cell r="B376" t="str">
            <v>VALETA E SAIDAS LATERAIS D AGU</v>
          </cell>
          <cell r="C376">
            <v>0</v>
          </cell>
          <cell r="D376">
            <v>0</v>
          </cell>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v>0</v>
          </cell>
          <cell r="D378">
            <v>0</v>
          </cell>
        </row>
        <row r="379">
          <cell r="A379">
            <v>73772</v>
          </cell>
          <cell r="B379" t="str">
            <v>BUEIRO TUBULAR DE CONCRETO ARMADO</v>
          </cell>
          <cell r="C379">
            <v>0</v>
          </cell>
          <cell r="D379">
            <v>0</v>
          </cell>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v>0</v>
          </cell>
          <cell r="D381">
            <v>0</v>
          </cell>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v>0</v>
          </cell>
          <cell r="D383">
            <v>0</v>
          </cell>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v>0</v>
          </cell>
          <cell r="D399">
            <v>0</v>
          </cell>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v>0</v>
          </cell>
          <cell r="D401">
            <v>0</v>
          </cell>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v>0</v>
          </cell>
          <cell r="D450">
            <v>0</v>
          </cell>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v>0</v>
          </cell>
          <cell r="D459">
            <v>0</v>
          </cell>
        </row>
        <row r="460">
          <cell r="A460" t="str">
            <v>74162/001</v>
          </cell>
          <cell r="B460" t="str">
            <v>CAIXA DE CONCRETO, ALTURA = 1,00 METRO, DIAMETRO REGISTRO &lt; 150 MM</v>
          </cell>
          <cell r="C460" t="str">
            <v>UN</v>
          </cell>
          <cell r="D460">
            <v>65.06</v>
          </cell>
        </row>
        <row r="461">
          <cell r="A461">
            <v>74206</v>
          </cell>
          <cell r="B461" t="str">
            <v>CAIXAS COLETORAS</v>
          </cell>
          <cell r="C461">
            <v>0</v>
          </cell>
          <cell r="D461">
            <v>0</v>
          </cell>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v>0</v>
          </cell>
          <cell r="D464">
            <v>0</v>
          </cell>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v>0</v>
          </cell>
          <cell r="D466">
            <v>0</v>
          </cell>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v>0</v>
          </cell>
          <cell r="D469">
            <v>0</v>
          </cell>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v>0</v>
          </cell>
          <cell r="D471">
            <v>0</v>
          </cell>
        </row>
        <row r="472">
          <cell r="A472">
            <v>73763</v>
          </cell>
          <cell r="B472" t="str">
            <v>SARJETA E MEIO FIO CONJUGADOS</v>
          </cell>
          <cell r="C472">
            <v>0</v>
          </cell>
          <cell r="D472">
            <v>0</v>
          </cell>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v>0</v>
          </cell>
          <cell r="D478">
            <v>0</v>
          </cell>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v>0</v>
          </cell>
          <cell r="D481">
            <v>0</v>
          </cell>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v>0</v>
          </cell>
          <cell r="D483">
            <v>0</v>
          </cell>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v>0</v>
          </cell>
          <cell r="D485">
            <v>0</v>
          </cell>
        </row>
        <row r="486">
          <cell r="A486" t="str">
            <v>74211/001</v>
          </cell>
          <cell r="B486" t="str">
            <v>LINHA D AGUA EM PARALELEPIPEDOS GRANITICOS, REJUNTADOS C/ ARCIMENTO E AREIA TRACO 1:3</v>
          </cell>
          <cell r="C486" t="str">
            <v>M</v>
          </cell>
          <cell r="D486">
            <v>23.49</v>
          </cell>
        </row>
        <row r="487">
          <cell r="A487">
            <v>74223</v>
          </cell>
          <cell r="B487" t="str">
            <v>MEIO-FIO</v>
          </cell>
          <cell r="C487">
            <v>0</v>
          </cell>
          <cell r="D487">
            <v>0</v>
          </cell>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v>0</v>
          </cell>
          <cell r="D490">
            <v>0</v>
          </cell>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v>0</v>
          </cell>
          <cell r="D492">
            <v>0</v>
          </cell>
        </row>
        <row r="493">
          <cell r="A493">
            <v>74239</v>
          </cell>
          <cell r="B493" t="str">
            <v>CONSTRUCAO DE SUMIDOURO</v>
          </cell>
          <cell r="C493">
            <v>0</v>
          </cell>
          <cell r="D493">
            <v>0</v>
          </cell>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v>0</v>
          </cell>
          <cell r="D495">
            <v>0</v>
          </cell>
        </row>
        <row r="496">
          <cell r="A496" t="str">
            <v>74240/001</v>
          </cell>
          <cell r="B496" t="str">
            <v>D INT = 200 CM, H INT = 240 CM</v>
          </cell>
          <cell r="C496" t="str">
            <v>UN</v>
          </cell>
          <cell r="D496">
            <v>2936.8</v>
          </cell>
        </row>
        <row r="497">
          <cell r="A497" t="str">
            <v>ESCO</v>
          </cell>
          <cell r="B497" t="str">
            <v>ESCORAMENTO</v>
          </cell>
          <cell r="C497">
            <v>0</v>
          </cell>
          <cell r="D497">
            <v>0</v>
          </cell>
        </row>
        <row r="498">
          <cell r="A498">
            <v>24</v>
          </cell>
          <cell r="B498" t="str">
            <v>ESCORAMENTO METALICO EM VALAS OU POCOS</v>
          </cell>
          <cell r="C498">
            <v>0</v>
          </cell>
          <cell r="D498">
            <v>0</v>
          </cell>
        </row>
        <row r="499">
          <cell r="A499">
            <v>73877</v>
          </cell>
          <cell r="B499" t="str">
            <v>ESCORAMENTO DE VALAS COM PRANCHOES METALICOS E QUADROS UTILIZANDO LON-GARINAS DE MADEIRA DE 3X5", INCLUSIVE POSTERIOR RETIRADA</v>
          </cell>
          <cell r="C499">
            <v>0</v>
          </cell>
          <cell r="D499">
            <v>0</v>
          </cell>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v>0</v>
          </cell>
          <cell r="D502">
            <v>0</v>
          </cell>
        </row>
        <row r="503">
          <cell r="A503">
            <v>89</v>
          </cell>
          <cell r="B503" t="str">
            <v>PORTA DE MADEIRA</v>
          </cell>
          <cell r="C503">
            <v>0</v>
          </cell>
          <cell r="D503">
            <v>0</v>
          </cell>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v>0</v>
          </cell>
          <cell r="D511">
            <v>0</v>
          </cell>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v>0</v>
          </cell>
          <cell r="D513">
            <v>0</v>
          </cell>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v>0</v>
          </cell>
          <cell r="D516">
            <v>0</v>
          </cell>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v>0</v>
          </cell>
          <cell r="D523">
            <v>0</v>
          </cell>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v>0</v>
          </cell>
          <cell r="D535">
            <v>0</v>
          </cell>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v>0</v>
          </cell>
          <cell r="D539">
            <v>0</v>
          </cell>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v>0</v>
          </cell>
          <cell r="D542">
            <v>0</v>
          </cell>
        </row>
        <row r="543">
          <cell r="A543">
            <v>73773</v>
          </cell>
          <cell r="B543" t="str">
            <v>DIVERSOS</v>
          </cell>
          <cell r="C543">
            <v>0</v>
          </cell>
          <cell r="D543">
            <v>0</v>
          </cell>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v>0</v>
          </cell>
          <cell r="D545">
            <v>0</v>
          </cell>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v>0</v>
          </cell>
          <cell r="D547">
            <v>0</v>
          </cell>
        </row>
        <row r="548">
          <cell r="A548">
            <v>73668</v>
          </cell>
          <cell r="B548" t="str">
            <v>GUARDA CORPO EM MADEIRA 1A SERRADA APARELHADA</v>
          </cell>
          <cell r="C548" t="str">
            <v>M</v>
          </cell>
          <cell r="D548">
            <v>71.83</v>
          </cell>
        </row>
        <row r="549">
          <cell r="A549">
            <v>92</v>
          </cell>
          <cell r="B549" t="str">
            <v>PORTA E/OU TAMPA DE FERRO</v>
          </cell>
          <cell r="C549">
            <v>0</v>
          </cell>
          <cell r="D549">
            <v>0</v>
          </cell>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v>0</v>
          </cell>
          <cell r="D553">
            <v>0</v>
          </cell>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v>0</v>
          </cell>
          <cell r="D558">
            <v>0</v>
          </cell>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v>0</v>
          </cell>
          <cell r="D561">
            <v>0</v>
          </cell>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v>0</v>
          </cell>
          <cell r="D565">
            <v>0</v>
          </cell>
        </row>
        <row r="566">
          <cell r="A566" t="str">
            <v>74232/001</v>
          </cell>
          <cell r="B566" t="str">
            <v>PORTA DE CHAPA DE ACO PRE-ZINCADA, DE ABRIR, 0,87X2,1CM, COM POSTIGOPARA VIDRO</v>
          </cell>
          <cell r="C566" t="str">
            <v>UN</v>
          </cell>
          <cell r="D566">
            <v>390.2</v>
          </cell>
        </row>
        <row r="567">
          <cell r="A567">
            <v>93</v>
          </cell>
          <cell r="B567" t="str">
            <v>JANELA DE FERRO</v>
          </cell>
          <cell r="C567">
            <v>0</v>
          </cell>
          <cell r="D567">
            <v>0</v>
          </cell>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v>0</v>
          </cell>
          <cell r="D573">
            <v>0</v>
          </cell>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v>0</v>
          </cell>
          <cell r="D575">
            <v>0</v>
          </cell>
        </row>
        <row r="576">
          <cell r="A576" t="str">
            <v>73945/001</v>
          </cell>
          <cell r="B576" t="str">
            <v>JANELA DE CHAPA DOBRADA ACO DE CORRER, DUAS FOLHAS, DIVISAO HORIZONTAL</v>
          </cell>
          <cell r="C576" t="str">
            <v>M2</v>
          </cell>
          <cell r="D576">
            <v>264.44</v>
          </cell>
        </row>
        <row r="577">
          <cell r="A577">
            <v>73961</v>
          </cell>
          <cell r="B577" t="str">
            <v>JANELA MAXIM AIR</v>
          </cell>
          <cell r="C577">
            <v>0</v>
          </cell>
          <cell r="D577">
            <v>0</v>
          </cell>
        </row>
        <row r="578">
          <cell r="A578" t="str">
            <v>73961/001</v>
          </cell>
          <cell r="B578" t="str">
            <v>JANELA MAXIM AIR CHAPA DOBRADA</v>
          </cell>
          <cell r="C578" t="str">
            <v>M2</v>
          </cell>
          <cell r="D578">
            <v>293.24</v>
          </cell>
        </row>
        <row r="579">
          <cell r="A579">
            <v>73984</v>
          </cell>
          <cell r="B579" t="str">
            <v>JANELA DE FERRO, DE CORRER (SEM VIDRO E PINTURA)</v>
          </cell>
          <cell r="C579">
            <v>0</v>
          </cell>
          <cell r="D579">
            <v>0</v>
          </cell>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v>0</v>
          </cell>
          <cell r="D582">
            <v>0</v>
          </cell>
        </row>
        <row r="583">
          <cell r="A583">
            <v>73932</v>
          </cell>
          <cell r="B583" t="str">
            <v>GRADE DE FERRO, BARRA CHATA</v>
          </cell>
          <cell r="C583">
            <v>0</v>
          </cell>
          <cell r="D583">
            <v>0</v>
          </cell>
        </row>
        <row r="584">
          <cell r="A584" t="str">
            <v>73932/001</v>
          </cell>
          <cell r="B584" t="str">
            <v>GRADE DE FERRO EM BARRA CHATA 3/16"</v>
          </cell>
          <cell r="C584" t="str">
            <v>M2</v>
          </cell>
          <cell r="D584">
            <v>231.55</v>
          </cell>
        </row>
        <row r="585">
          <cell r="A585">
            <v>95</v>
          </cell>
          <cell r="B585" t="str">
            <v>GUARDA-CORPO DE FERRO</v>
          </cell>
          <cell r="C585">
            <v>0</v>
          </cell>
          <cell r="D585">
            <v>0</v>
          </cell>
        </row>
        <row r="586">
          <cell r="A586">
            <v>73631</v>
          </cell>
          <cell r="B586" t="str">
            <v>GUARDA-CORPO EM TUBO DE ACO GALVANIZADO 1 1/2"</v>
          </cell>
          <cell r="C586" t="str">
            <v>M2</v>
          </cell>
          <cell r="D586">
            <v>197.03</v>
          </cell>
        </row>
        <row r="587">
          <cell r="A587">
            <v>74195</v>
          </cell>
          <cell r="B587" t="str">
            <v>GUARDA-CORPO</v>
          </cell>
          <cell r="C587">
            <v>0</v>
          </cell>
          <cell r="D587">
            <v>0</v>
          </cell>
        </row>
        <row r="588">
          <cell r="A588" t="str">
            <v>74195/001</v>
          </cell>
          <cell r="B588" t="str">
            <v>GUARDA-CORPO COM CORRIMAO EM FERRO BARRA CHATA 3/16"</v>
          </cell>
          <cell r="C588" t="str">
            <v>M</v>
          </cell>
          <cell r="D588">
            <v>270.79000000000002</v>
          </cell>
        </row>
        <row r="589">
          <cell r="A589">
            <v>97</v>
          </cell>
          <cell r="B589" t="str">
            <v>ESCADAS/CORRIMAOS</v>
          </cell>
          <cell r="C589">
            <v>0</v>
          </cell>
          <cell r="D589">
            <v>0</v>
          </cell>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v>0</v>
          </cell>
          <cell r="D592">
            <v>0</v>
          </cell>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v>0</v>
          </cell>
          <cell r="D596">
            <v>0</v>
          </cell>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v>0</v>
          </cell>
          <cell r="D598">
            <v>0</v>
          </cell>
        </row>
        <row r="599">
          <cell r="A599" t="str">
            <v>74194/001</v>
          </cell>
          <cell r="B599" t="str">
            <v>ESCADA TIPO MARINHEIRO EM TUBO ACO GALVANIZADO 1 1/2" 5 DEGRAUS</v>
          </cell>
          <cell r="C599" t="str">
            <v>M</v>
          </cell>
          <cell r="D599">
            <v>156.35</v>
          </cell>
        </row>
        <row r="600">
          <cell r="A600">
            <v>98</v>
          </cell>
          <cell r="B600" t="str">
            <v>PORTA E/OU TAMPA DE ALUMINIO</v>
          </cell>
          <cell r="C600">
            <v>0</v>
          </cell>
          <cell r="D600">
            <v>0</v>
          </cell>
        </row>
        <row r="601">
          <cell r="A601">
            <v>68050</v>
          </cell>
          <cell r="B601" t="str">
            <v>PORTA DE CORRER EM ALUMINIO, PERFIL SERIE 25, COM 02 FOLHAS PARA VIDRO</v>
          </cell>
          <cell r="C601" t="str">
            <v>M2</v>
          </cell>
          <cell r="D601">
            <v>274.33</v>
          </cell>
        </row>
        <row r="602">
          <cell r="A602">
            <v>74071</v>
          </cell>
          <cell r="B602" t="str">
            <v>PORTA DE ALUMÍNIO, DE ABRIR</v>
          </cell>
          <cell r="C602">
            <v>0</v>
          </cell>
          <cell r="D602">
            <v>0</v>
          </cell>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v>0</v>
          </cell>
          <cell r="D605">
            <v>0</v>
          </cell>
        </row>
        <row r="606">
          <cell r="A606">
            <v>73737</v>
          </cell>
          <cell r="B606" t="str">
            <v>GRADIL ALUMINIO P/VARANDA</v>
          </cell>
          <cell r="C606">
            <v>0</v>
          </cell>
          <cell r="D606">
            <v>0</v>
          </cell>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v>0</v>
          </cell>
          <cell r="D610">
            <v>0</v>
          </cell>
        </row>
        <row r="611">
          <cell r="A611">
            <v>73736</v>
          </cell>
          <cell r="B611" t="str">
            <v>FORNECIMENTO E ASSENTAMENTO DE FERRAGENS</v>
          </cell>
          <cell r="C611">
            <v>0</v>
          </cell>
          <cell r="D611">
            <v>0</v>
          </cell>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v>0</v>
          </cell>
          <cell r="D613">
            <v>0</v>
          </cell>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v>0</v>
          </cell>
          <cell r="D620">
            <v>0</v>
          </cell>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v>0</v>
          </cell>
          <cell r="D623">
            <v>0</v>
          </cell>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v>0</v>
          </cell>
          <cell r="D627">
            <v>0</v>
          </cell>
        </row>
        <row r="628">
          <cell r="A628">
            <v>74046</v>
          </cell>
          <cell r="B628" t="str">
            <v>TARJETA</v>
          </cell>
          <cell r="C628">
            <v>0</v>
          </cell>
          <cell r="D628">
            <v>0</v>
          </cell>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v>0</v>
          </cell>
          <cell r="D631">
            <v>0</v>
          </cell>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v>0</v>
          </cell>
          <cell r="D640">
            <v>0</v>
          </cell>
        </row>
        <row r="641">
          <cell r="A641" t="str">
            <v>74084/001</v>
          </cell>
          <cell r="B641" t="str">
            <v>PORTA CADEADO COM CADEADO DE ACO 45MM</v>
          </cell>
          <cell r="C641" t="str">
            <v>UN</v>
          </cell>
          <cell r="D641">
            <v>30.59</v>
          </cell>
        </row>
        <row r="642">
          <cell r="A642">
            <v>103</v>
          </cell>
          <cell r="B642" t="str">
            <v>VIDROS/ESPELHOS</v>
          </cell>
          <cell r="C642">
            <v>0</v>
          </cell>
          <cell r="D642">
            <v>0</v>
          </cell>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v>0</v>
          </cell>
          <cell r="D651">
            <v>0</v>
          </cell>
        </row>
        <row r="652">
          <cell r="A652" t="str">
            <v>73838/001</v>
          </cell>
          <cell r="B652" t="str">
            <v>PORTA DE VIDRO TEMPERADO, 0,9X2,10M, ESPESSURA 10MM, INCLUSIVE ACESSORIOS</v>
          </cell>
          <cell r="C652" t="str">
            <v>UN</v>
          </cell>
          <cell r="D652">
            <v>1387.51</v>
          </cell>
        </row>
        <row r="653">
          <cell r="A653">
            <v>74125</v>
          </cell>
          <cell r="B653" t="str">
            <v>ESPELHO C/MOLDURA</v>
          </cell>
          <cell r="C653">
            <v>0</v>
          </cell>
          <cell r="D653">
            <v>0</v>
          </cell>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v>0</v>
          </cell>
          <cell r="D656">
            <v>0</v>
          </cell>
        </row>
        <row r="657">
          <cell r="A657">
            <v>68054</v>
          </cell>
          <cell r="B657" t="str">
            <v>PORTAO DE FERRO EM CHAPA PLANA 14"</v>
          </cell>
          <cell r="C657" t="str">
            <v>M2</v>
          </cell>
          <cell r="D657">
            <v>137.91999999999999</v>
          </cell>
        </row>
        <row r="658">
          <cell r="A658">
            <v>74100</v>
          </cell>
          <cell r="B658" t="str">
            <v>PE-A.43 - PORTÃO DE FERRO COM FERRAGENS SEM PINTURA</v>
          </cell>
          <cell r="C658">
            <v>0</v>
          </cell>
          <cell r="D658">
            <v>0</v>
          </cell>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v>0</v>
          </cell>
          <cell r="D660">
            <v>0</v>
          </cell>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v>0</v>
          </cell>
          <cell r="D663">
            <v>0</v>
          </cell>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v>0</v>
          </cell>
          <cell r="D665">
            <v>0</v>
          </cell>
        </row>
        <row r="666">
          <cell r="A666" t="str">
            <v>73809/001</v>
          </cell>
          <cell r="B666" t="str">
            <v>JANELA DE ALUMINIO TIPO MAXIM-AIR, SERIE 25</v>
          </cell>
          <cell r="C666" t="str">
            <v>M2</v>
          </cell>
          <cell r="D666">
            <v>590.97</v>
          </cell>
        </row>
        <row r="667">
          <cell r="A667">
            <v>74067</v>
          </cell>
          <cell r="B667" t="str">
            <v>JANELA DE ALUMÍNIO, DE CORRER</v>
          </cell>
          <cell r="C667">
            <v>0</v>
          </cell>
          <cell r="D667">
            <v>0</v>
          </cell>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v>0</v>
          </cell>
          <cell r="D672">
            <v>0</v>
          </cell>
        </row>
        <row r="673">
          <cell r="A673">
            <v>73908</v>
          </cell>
          <cell r="B673" t="str">
            <v>CANTONEIRA DE ALUMÍNIO</v>
          </cell>
          <cell r="C673">
            <v>0</v>
          </cell>
          <cell r="D673">
            <v>0</v>
          </cell>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v>0</v>
          </cell>
          <cell r="D676">
            <v>0</v>
          </cell>
        </row>
        <row r="677">
          <cell r="A677">
            <v>284</v>
          </cell>
          <cell r="B677" t="str">
            <v>FORNEC. DE MAT. BRITADO C/OU S/CARGA, DESCARGA E TRANSPORTE</v>
          </cell>
          <cell r="C677">
            <v>0</v>
          </cell>
          <cell r="D677">
            <v>0</v>
          </cell>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v>0</v>
          </cell>
          <cell r="D679">
            <v>0</v>
          </cell>
        </row>
        <row r="680">
          <cell r="A680" t="str">
            <v>74119/001</v>
          </cell>
          <cell r="B680" t="str">
            <v>FORNECIMENTO E ASSENTAMENTO DE BRITA 2-DRENOS E FILTROS MM</v>
          </cell>
          <cell r="C680" t="str">
            <v>M3</v>
          </cell>
          <cell r="D680">
            <v>112.91</v>
          </cell>
        </row>
        <row r="681">
          <cell r="A681" t="str">
            <v>FUES</v>
          </cell>
          <cell r="B681" t="str">
            <v>FUNDACOES E ESTRUTURAS</v>
          </cell>
          <cell r="C681">
            <v>0</v>
          </cell>
          <cell r="D681">
            <v>0</v>
          </cell>
        </row>
        <row r="682">
          <cell r="A682">
            <v>38</v>
          </cell>
          <cell r="B682" t="str">
            <v>TUBULOES</v>
          </cell>
          <cell r="C682">
            <v>0</v>
          </cell>
          <cell r="D682">
            <v>0</v>
          </cell>
        </row>
        <row r="683">
          <cell r="A683">
            <v>73761</v>
          </cell>
          <cell r="B683" t="str">
            <v>ARRASAMENTO DE TUBULAO DE CONCRETO ARMADO</v>
          </cell>
          <cell r="C683">
            <v>0</v>
          </cell>
          <cell r="D683">
            <v>0</v>
          </cell>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v>0</v>
          </cell>
          <cell r="D689">
            <v>0</v>
          </cell>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v>0</v>
          </cell>
          <cell r="D693">
            <v>0</v>
          </cell>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v>0</v>
          </cell>
          <cell r="D696">
            <v>0</v>
          </cell>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v>0</v>
          </cell>
          <cell r="D698">
            <v>0</v>
          </cell>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v>0</v>
          </cell>
          <cell r="D700">
            <v>0</v>
          </cell>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v>0</v>
          </cell>
          <cell r="D704">
            <v>0</v>
          </cell>
        </row>
        <row r="705">
          <cell r="A705">
            <v>73894</v>
          </cell>
          <cell r="B705" t="str">
            <v>LASTRO DE PEDRA MARROADA - 50.620</v>
          </cell>
          <cell r="C705">
            <v>0</v>
          </cell>
          <cell r="D705">
            <v>0</v>
          </cell>
        </row>
        <row r="706">
          <cell r="A706" t="str">
            <v>73894/001</v>
          </cell>
          <cell r="B706" t="str">
            <v>LASTRO DE PEDRA MARROADA - 50620</v>
          </cell>
          <cell r="C706" t="str">
            <v>M3</v>
          </cell>
          <cell r="D706">
            <v>102.75</v>
          </cell>
        </row>
        <row r="707">
          <cell r="A707">
            <v>74164</v>
          </cell>
          <cell r="B707" t="str">
            <v>LASTRO DE PEDRA BRITADA E FUNDACOES EM BALDRAME</v>
          </cell>
          <cell r="C707">
            <v>0</v>
          </cell>
          <cell r="D707">
            <v>0</v>
          </cell>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v>0</v>
          </cell>
          <cell r="D712">
            <v>0</v>
          </cell>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v>0</v>
          </cell>
          <cell r="D724">
            <v>0</v>
          </cell>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v>0</v>
          </cell>
          <cell r="D726">
            <v>0</v>
          </cell>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v>0</v>
          </cell>
          <cell r="D728">
            <v>0</v>
          </cell>
        </row>
        <row r="729">
          <cell r="A729" t="str">
            <v>73821/001</v>
          </cell>
          <cell r="B729" t="str">
            <v>FORMA CURVA EM MADEIRA NAO APARELHADA P/VIGA, PILAR E PAREDE</v>
          </cell>
          <cell r="C729" t="str">
            <v>M2</v>
          </cell>
          <cell r="D729">
            <v>61.49</v>
          </cell>
        </row>
        <row r="730">
          <cell r="A730">
            <v>73979</v>
          </cell>
          <cell r="B730" t="str">
            <v>FORMA PLANA EM COMPENSADO</v>
          </cell>
          <cell r="C730">
            <v>0</v>
          </cell>
          <cell r="D730">
            <v>0</v>
          </cell>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v>0</v>
          </cell>
          <cell r="D735">
            <v>0</v>
          </cell>
        </row>
        <row r="736">
          <cell r="A736" t="str">
            <v>73989/001</v>
          </cell>
          <cell r="B736" t="str">
            <v>FORMA PLANA EM CHAPA COMPENSADA RESINADA, ESTRUTURAL, E = 14 MM.</v>
          </cell>
          <cell r="C736" t="str">
            <v>M2</v>
          </cell>
          <cell r="D736">
            <v>44.79</v>
          </cell>
        </row>
        <row r="737">
          <cell r="A737">
            <v>73993</v>
          </cell>
          <cell r="B737" t="str">
            <v>FORMAS E CIMBRAMENTO</v>
          </cell>
          <cell r="C737">
            <v>0</v>
          </cell>
          <cell r="D737">
            <v>0</v>
          </cell>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v>0</v>
          </cell>
          <cell r="D739">
            <v>0</v>
          </cell>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v>0</v>
          </cell>
          <cell r="D742">
            <v>0</v>
          </cell>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v>0</v>
          </cell>
          <cell r="D747">
            <v>0</v>
          </cell>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v>0</v>
          </cell>
          <cell r="D755">
            <v>0</v>
          </cell>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v>0</v>
          </cell>
          <cell r="D759">
            <v>0</v>
          </cell>
        </row>
        <row r="760">
          <cell r="A760" t="str">
            <v>74107/001</v>
          </cell>
          <cell r="B760" t="str">
            <v>ESCORAMENTO DE LAJE PRE-MOLDADA</v>
          </cell>
          <cell r="C760" t="str">
            <v>M2</v>
          </cell>
          <cell r="D760">
            <v>14.1</v>
          </cell>
        </row>
        <row r="761">
          <cell r="A761">
            <v>42</v>
          </cell>
          <cell r="B761" t="str">
            <v>ARMADURAS</v>
          </cell>
          <cell r="C761">
            <v>0</v>
          </cell>
          <cell r="D761">
            <v>0</v>
          </cell>
        </row>
        <row r="762">
          <cell r="A762">
            <v>73771</v>
          </cell>
          <cell r="B762" t="str">
            <v>TIRANTES</v>
          </cell>
          <cell r="C762">
            <v>0</v>
          </cell>
          <cell r="D762">
            <v>0</v>
          </cell>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v>0</v>
          </cell>
          <cell r="D764">
            <v>0</v>
          </cell>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v>0</v>
          </cell>
          <cell r="D767">
            <v>0</v>
          </cell>
        </row>
        <row r="768">
          <cell r="A768" t="str">
            <v>73990/001</v>
          </cell>
          <cell r="B768" t="str">
            <v>ARMACAO ACO CA-50 P/1,0M3 DE CONCRETO</v>
          </cell>
          <cell r="C768" t="str">
            <v>UN</v>
          </cell>
          <cell r="D768">
            <v>417.55</v>
          </cell>
        </row>
        <row r="769">
          <cell r="A769">
            <v>73994</v>
          </cell>
          <cell r="B769" t="str">
            <v>ARMACAO EM TELA SOLDADA</v>
          </cell>
          <cell r="C769">
            <v>0</v>
          </cell>
          <cell r="D769">
            <v>0</v>
          </cell>
        </row>
        <row r="770">
          <cell r="A770" t="str">
            <v>73994/001</v>
          </cell>
          <cell r="B770" t="str">
            <v>ARMACAO EM TELA SOLDADA Q-138 (ACO CA-60 4,2MM C/10CM)</v>
          </cell>
          <cell r="C770" t="str">
            <v>KG</v>
          </cell>
          <cell r="D770">
            <v>6.34</v>
          </cell>
        </row>
        <row r="771">
          <cell r="A771">
            <v>74024</v>
          </cell>
          <cell r="B771" t="str">
            <v>ARMAÇÃO PARA ESTACAS</v>
          </cell>
          <cell r="C771">
            <v>0</v>
          </cell>
          <cell r="D771">
            <v>0</v>
          </cell>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v>0</v>
          </cell>
          <cell r="D773">
            <v>0</v>
          </cell>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v>0</v>
          </cell>
          <cell r="D778">
            <v>0</v>
          </cell>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v>0</v>
          </cell>
          <cell r="D797">
            <v>0</v>
          </cell>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v>0</v>
          </cell>
          <cell r="D799">
            <v>0</v>
          </cell>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v>0</v>
          </cell>
          <cell r="D802">
            <v>0</v>
          </cell>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v>0</v>
          </cell>
          <cell r="D805">
            <v>0</v>
          </cell>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v>0</v>
          </cell>
          <cell r="D813">
            <v>0</v>
          </cell>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v>0</v>
          </cell>
          <cell r="D815">
            <v>0</v>
          </cell>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v>0</v>
          </cell>
          <cell r="D818">
            <v>0</v>
          </cell>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v>0</v>
          </cell>
          <cell r="D820">
            <v>0</v>
          </cell>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v>0</v>
          </cell>
          <cell r="D822">
            <v>0</v>
          </cell>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v>0</v>
          </cell>
          <cell r="D827">
            <v>0</v>
          </cell>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v>0</v>
          </cell>
          <cell r="D829">
            <v>0</v>
          </cell>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v>0</v>
          </cell>
          <cell r="D834">
            <v>0</v>
          </cell>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v>0</v>
          </cell>
          <cell r="D843">
            <v>0</v>
          </cell>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v>0</v>
          </cell>
          <cell r="D848">
            <v>0</v>
          </cell>
        </row>
        <row r="849">
          <cell r="A849" t="str">
            <v>74251/001</v>
          </cell>
          <cell r="B849" t="str">
            <v>TRATAMENTO DE SUP. CONC. APARENTE C/VERNIZ</v>
          </cell>
          <cell r="C849" t="str">
            <v>M2</v>
          </cell>
          <cell r="D849">
            <v>6.01</v>
          </cell>
        </row>
        <row r="850">
          <cell r="A850">
            <v>44</v>
          </cell>
          <cell r="B850" t="str">
            <v>LAJE PRE-FABRICADA</v>
          </cell>
          <cell r="C850">
            <v>0</v>
          </cell>
          <cell r="D850">
            <v>0</v>
          </cell>
        </row>
        <row r="851">
          <cell r="A851">
            <v>74141</v>
          </cell>
          <cell r="B851" t="str">
            <v>LAJE PRE-MOLDADA</v>
          </cell>
          <cell r="C851">
            <v>0</v>
          </cell>
          <cell r="D851">
            <v>0</v>
          </cell>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v>0</v>
          </cell>
          <cell r="D853">
            <v>0</v>
          </cell>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v>0</v>
          </cell>
          <cell r="D856">
            <v>0</v>
          </cell>
        </row>
        <row r="857">
          <cell r="A857">
            <v>6122</v>
          </cell>
          <cell r="B857" t="str">
            <v>EMBASAMENTO C/PEDRA ARGAMASSADA UTILIZANDO ARG.CIM/AREIA 1:4</v>
          </cell>
          <cell r="C857" t="str">
            <v>M3</v>
          </cell>
          <cell r="D857">
            <v>262.23</v>
          </cell>
        </row>
        <row r="858">
          <cell r="A858">
            <v>73817</v>
          </cell>
          <cell r="B858" t="str">
            <v>EMBASAMENTO DE MATERIAL GRANULAR</v>
          </cell>
          <cell r="C858">
            <v>0</v>
          </cell>
          <cell r="D858">
            <v>0</v>
          </cell>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v>0</v>
          </cell>
          <cell r="D861">
            <v>0</v>
          </cell>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v>0</v>
          </cell>
          <cell r="D864">
            <v>0</v>
          </cell>
        </row>
        <row r="865">
          <cell r="A865">
            <v>73995</v>
          </cell>
          <cell r="B865" t="str">
            <v>CINTAS CONCRETO</v>
          </cell>
          <cell r="C865">
            <v>0</v>
          </cell>
          <cell r="D865">
            <v>0</v>
          </cell>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v>0</v>
          </cell>
          <cell r="D867">
            <v>0</v>
          </cell>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v>0</v>
          </cell>
          <cell r="D869">
            <v>0</v>
          </cell>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v>0</v>
          </cell>
          <cell r="D871">
            <v>0</v>
          </cell>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v>0</v>
          </cell>
          <cell r="D873">
            <v>0</v>
          </cell>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v>0</v>
          </cell>
          <cell r="D875">
            <v>0</v>
          </cell>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v>0</v>
          </cell>
          <cell r="D877">
            <v>0</v>
          </cell>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v>0</v>
          </cell>
          <cell r="D880">
            <v>0</v>
          </cell>
        </row>
        <row r="881">
          <cell r="A881">
            <v>138</v>
          </cell>
          <cell r="B881" t="str">
            <v>IMPERMEABILIZACAO COM ARGAMASSA</v>
          </cell>
          <cell r="C881">
            <v>0</v>
          </cell>
          <cell r="D881">
            <v>0</v>
          </cell>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v>0</v>
          </cell>
          <cell r="D884">
            <v>0</v>
          </cell>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v>0</v>
          </cell>
          <cell r="D886">
            <v>0</v>
          </cell>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v>0</v>
          </cell>
          <cell r="D888">
            <v>0</v>
          </cell>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v>0</v>
          </cell>
          <cell r="D891">
            <v>0</v>
          </cell>
        </row>
        <row r="892">
          <cell r="A892" t="str">
            <v>73971/001</v>
          </cell>
          <cell r="B892" t="str">
            <v>IMPERMEABILIZACAO COM MANTA ASFALTICA 4MM</v>
          </cell>
          <cell r="C892" t="str">
            <v>M2</v>
          </cell>
          <cell r="D892">
            <v>33.56</v>
          </cell>
        </row>
        <row r="893">
          <cell r="A893">
            <v>74031</v>
          </cell>
          <cell r="B893" t="str">
            <v>MANTA GEOTEXTIL TP BIDIM</v>
          </cell>
          <cell r="C893">
            <v>0</v>
          </cell>
          <cell r="D893">
            <v>0</v>
          </cell>
        </row>
        <row r="894">
          <cell r="A894" t="str">
            <v>74031/001</v>
          </cell>
          <cell r="B894" t="str">
            <v>MANTA GEOTEXTIL NÃO-TECIDO 100% POLIESTER</v>
          </cell>
          <cell r="C894" t="str">
            <v>M2</v>
          </cell>
          <cell r="D894">
            <v>17.66</v>
          </cell>
        </row>
        <row r="895">
          <cell r="A895">
            <v>74033</v>
          </cell>
          <cell r="B895" t="str">
            <v>ESTABILIZAÇÃO DE SOLO COM GEOMEMBRANA</v>
          </cell>
          <cell r="C895">
            <v>0</v>
          </cell>
          <cell r="D895">
            <v>0</v>
          </cell>
        </row>
        <row r="896">
          <cell r="A896" t="str">
            <v>74033/001</v>
          </cell>
          <cell r="B896" t="str">
            <v>GEOMEMBRANA LISA PEAD ESPESSURA 2MM</v>
          </cell>
          <cell r="C896" t="str">
            <v>M2</v>
          </cell>
          <cell r="D896">
            <v>27.22</v>
          </cell>
        </row>
        <row r="897">
          <cell r="A897">
            <v>144</v>
          </cell>
          <cell r="B897" t="str">
            <v>IMPERMEABILIZACAO COM CIMENTO CRISTALIZADO</v>
          </cell>
          <cell r="C897">
            <v>0</v>
          </cell>
          <cell r="D897">
            <v>0</v>
          </cell>
        </row>
        <row r="898">
          <cell r="A898">
            <v>73929</v>
          </cell>
          <cell r="B898" t="str">
            <v>CIMENTO ESPECIAL CRISTALIZANTE DENVERLIT C/EMULSAO ADESIVA DENVERFIX -DENVER-1 DEMAO P/SUB SOLO/BALDRAMES/GALERIAS/JARDINEIRAS/ETC</v>
          </cell>
          <cell r="C898">
            <v>0</v>
          </cell>
          <cell r="D898">
            <v>0</v>
          </cell>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v>0</v>
          </cell>
          <cell r="D903">
            <v>0</v>
          </cell>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v>0</v>
          </cell>
          <cell r="D905">
            <v>0</v>
          </cell>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v>0</v>
          </cell>
          <cell r="D910">
            <v>0</v>
          </cell>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v>0</v>
          </cell>
          <cell r="D912">
            <v>0</v>
          </cell>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v>0</v>
          </cell>
          <cell r="D915">
            <v>0</v>
          </cell>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v>0</v>
          </cell>
          <cell r="D917">
            <v>0</v>
          </cell>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v>0</v>
          </cell>
          <cell r="D919">
            <v>0</v>
          </cell>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v>0</v>
          </cell>
          <cell r="D921">
            <v>0</v>
          </cell>
        </row>
        <row r="922">
          <cell r="A922">
            <v>73872</v>
          </cell>
          <cell r="B922" t="str">
            <v>IMPERMEABILIZACAO COM RESINA EPOXI</v>
          </cell>
          <cell r="C922">
            <v>0</v>
          </cell>
          <cell r="D922">
            <v>0</v>
          </cell>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v>0</v>
          </cell>
          <cell r="D925">
            <v>0</v>
          </cell>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v>0</v>
          </cell>
          <cell r="D927">
            <v>0</v>
          </cell>
        </row>
        <row r="928">
          <cell r="A928" t="str">
            <v>74025/001</v>
          </cell>
          <cell r="B928" t="str">
            <v>IMPERMEABILIZACAO DE CALHAS DE CONCRETO COM MASTIQUE BETUMINOSO A FRIO</v>
          </cell>
          <cell r="C928" t="str">
            <v>M</v>
          </cell>
          <cell r="D928">
            <v>24.31</v>
          </cell>
        </row>
        <row r="929">
          <cell r="A929">
            <v>74121</v>
          </cell>
          <cell r="B929" t="str">
            <v>JUNTA DE DILATACAO</v>
          </cell>
          <cell r="C929">
            <v>0</v>
          </cell>
          <cell r="D929">
            <v>0</v>
          </cell>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v>0</v>
          </cell>
          <cell r="D931">
            <v>0</v>
          </cell>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v>0</v>
          </cell>
          <cell r="D933">
            <v>0</v>
          </cell>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v>0</v>
          </cell>
          <cell r="D935">
            <v>0</v>
          </cell>
        </row>
        <row r="936">
          <cell r="A936">
            <v>165</v>
          </cell>
          <cell r="B936" t="str">
            <v>ELETRODUTOS/CALHAS PARA LEITO DE CABOS</v>
          </cell>
          <cell r="C936">
            <v>0</v>
          </cell>
          <cell r="D936">
            <v>0</v>
          </cell>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v>0</v>
          </cell>
          <cell r="D965">
            <v>0</v>
          </cell>
        </row>
        <row r="966">
          <cell r="A966" t="str">
            <v>73740/001</v>
          </cell>
          <cell r="B966" t="str">
            <v>ELETRODUTO FERRO GALVANIZADO 1/2"</v>
          </cell>
          <cell r="C966" t="str">
            <v>M</v>
          </cell>
          <cell r="D966">
            <v>6.43</v>
          </cell>
        </row>
        <row r="967">
          <cell r="A967">
            <v>73798</v>
          </cell>
          <cell r="B967" t="str">
            <v>DUTOS DE POLIESTER DE ALTA DENSIDADE(PEAD)</v>
          </cell>
          <cell r="C967">
            <v>0</v>
          </cell>
          <cell r="D967">
            <v>0</v>
          </cell>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v>0</v>
          </cell>
          <cell r="D972">
            <v>0</v>
          </cell>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v>0</v>
          </cell>
          <cell r="D975">
            <v>0</v>
          </cell>
        </row>
        <row r="976">
          <cell r="A976" t="str">
            <v>74252/001</v>
          </cell>
          <cell r="B976" t="str">
            <v>ELETRODUTO DE PVC RIGIDO ROSCAVEL 25MM (1"), FORNECIMENTO E INSTALACAO</v>
          </cell>
          <cell r="C976" t="str">
            <v>M</v>
          </cell>
          <cell r="D976">
            <v>9</v>
          </cell>
        </row>
        <row r="977">
          <cell r="A977">
            <v>166</v>
          </cell>
          <cell r="B977" t="str">
            <v>CONEXOES</v>
          </cell>
          <cell r="C977">
            <v>0</v>
          </cell>
          <cell r="D977">
            <v>0</v>
          </cell>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v>0</v>
          </cell>
          <cell r="D997">
            <v>0</v>
          </cell>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v>0</v>
          </cell>
          <cell r="D1012">
            <v>0</v>
          </cell>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v>0</v>
          </cell>
          <cell r="D1029">
            <v>0</v>
          </cell>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v>0</v>
          </cell>
          <cell r="D1031">
            <v>0</v>
          </cell>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v>0</v>
          </cell>
          <cell r="D1033">
            <v>0</v>
          </cell>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v>0</v>
          </cell>
          <cell r="D1035">
            <v>0</v>
          </cell>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v>0</v>
          </cell>
          <cell r="D1038">
            <v>0</v>
          </cell>
        </row>
        <row r="1039">
          <cell r="A1039">
            <v>73861</v>
          </cell>
          <cell r="B1039" t="str">
            <v>CONDULETES</v>
          </cell>
          <cell r="C1039">
            <v>0</v>
          </cell>
          <cell r="D1039">
            <v>0</v>
          </cell>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v>0</v>
          </cell>
          <cell r="D1061">
            <v>0</v>
          </cell>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v>0</v>
          </cell>
          <cell r="D1066">
            <v>0</v>
          </cell>
        </row>
        <row r="1067">
          <cell r="A1067" t="str">
            <v>74248/001</v>
          </cell>
          <cell r="B1067" t="str">
            <v>CAIXA DE PASSAGEM EM ALVENARIA COM TAMPA CONCRETO 40X40X40 CM</v>
          </cell>
          <cell r="C1067" t="str">
            <v>UN</v>
          </cell>
          <cell r="D1067">
            <v>54.83</v>
          </cell>
        </row>
        <row r="1068">
          <cell r="A1068">
            <v>169</v>
          </cell>
          <cell r="B1068" t="str">
            <v>QUADROS/DISJUNTORES</v>
          </cell>
          <cell r="C1068">
            <v>0</v>
          </cell>
          <cell r="D1068">
            <v>0</v>
          </cell>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v>0</v>
          </cell>
          <cell r="D1075">
            <v>0</v>
          </cell>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v>0</v>
          </cell>
          <cell r="D1079">
            <v>0</v>
          </cell>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v>0</v>
          </cell>
          <cell r="D1085">
            <v>0</v>
          </cell>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v>0</v>
          </cell>
          <cell r="D1096">
            <v>0</v>
          </cell>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v>0</v>
          </cell>
          <cell r="D1105">
            <v>0</v>
          </cell>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v>0</v>
          </cell>
          <cell r="D1107">
            <v>0</v>
          </cell>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v>0</v>
          </cell>
          <cell r="D1111">
            <v>0</v>
          </cell>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v>0</v>
          </cell>
          <cell r="D1120">
            <v>0</v>
          </cell>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v>0</v>
          </cell>
          <cell r="D1128">
            <v>0</v>
          </cell>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v>0</v>
          </cell>
          <cell r="D1130">
            <v>0</v>
          </cell>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v>0</v>
          </cell>
          <cell r="D1140">
            <v>0</v>
          </cell>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v>0</v>
          </cell>
          <cell r="D1143">
            <v>0</v>
          </cell>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v>0</v>
          </cell>
          <cell r="D1145">
            <v>0</v>
          </cell>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v>0</v>
          </cell>
          <cell r="D1147">
            <v>0</v>
          </cell>
        </row>
        <row r="1148">
          <cell r="A1148">
            <v>73767</v>
          </cell>
          <cell r="B1148" t="str">
            <v>FORNEC/COLOC DE CONECTORES/LACO DE ROLDANA E ALCA P/ILUM PUBLICA</v>
          </cell>
          <cell r="C1148">
            <v>0</v>
          </cell>
          <cell r="D1148">
            <v>0</v>
          </cell>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v>0</v>
          </cell>
          <cell r="D1155">
            <v>0</v>
          </cell>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v>0</v>
          </cell>
          <cell r="D1164">
            <v>0</v>
          </cell>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v>0</v>
          </cell>
          <cell r="D1168">
            <v>0</v>
          </cell>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v>0</v>
          </cell>
          <cell r="D1173">
            <v>0</v>
          </cell>
        </row>
        <row r="1174">
          <cell r="A1174">
            <v>73624</v>
          </cell>
          <cell r="B1174" t="str">
            <v>SUPORTE PARA TRANSFORMADOR EM POSTE DE CONCRETO CIRCULAR</v>
          </cell>
          <cell r="C1174" t="str">
            <v>UN</v>
          </cell>
          <cell r="D1174">
            <v>84.02</v>
          </cell>
        </row>
        <row r="1175">
          <cell r="A1175">
            <v>73783</v>
          </cell>
          <cell r="B1175" t="str">
            <v>POSTE DE CONCRETO - ASSENTAMENTO</v>
          </cell>
          <cell r="C1175">
            <v>0</v>
          </cell>
          <cell r="D1175">
            <v>0</v>
          </cell>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v>0</v>
          </cell>
          <cell r="D1193">
            <v>0</v>
          </cell>
        </row>
        <row r="1194">
          <cell r="A1194" t="str">
            <v>76454/001</v>
          </cell>
          <cell r="B1194" t="str">
            <v>ENTRADA DE ENERGIA EM BT TRIFASICA 70 A (QUADRA DESCOBERTA)</v>
          </cell>
          <cell r="C1194" t="str">
            <v>UN</v>
          </cell>
          <cell r="D1194">
            <v>1809.35</v>
          </cell>
        </row>
        <row r="1195">
          <cell r="A1195">
            <v>174</v>
          </cell>
          <cell r="B1195" t="str">
            <v>POSTE METALICO</v>
          </cell>
          <cell r="C1195">
            <v>0</v>
          </cell>
          <cell r="D1195">
            <v>0</v>
          </cell>
        </row>
        <row r="1196">
          <cell r="A1196">
            <v>73769</v>
          </cell>
          <cell r="B1196" t="str">
            <v>POSTES DE ACO FORNECIMENTO E ASSENTAMENTO</v>
          </cell>
          <cell r="C1196">
            <v>0</v>
          </cell>
          <cell r="D1196">
            <v>0</v>
          </cell>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v>0</v>
          </cell>
          <cell r="D1201">
            <v>0</v>
          </cell>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v>0</v>
          </cell>
          <cell r="D1203">
            <v>0</v>
          </cell>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v>0</v>
          </cell>
          <cell r="D1206">
            <v>0</v>
          </cell>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v>0</v>
          </cell>
          <cell r="D1216">
            <v>0</v>
          </cell>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v>0</v>
          </cell>
          <cell r="D1218">
            <v>0</v>
          </cell>
        </row>
        <row r="1219">
          <cell r="A1219" t="str">
            <v>74246/001</v>
          </cell>
          <cell r="B1219" t="str">
            <v>REFLETOR RETANGULAR FECHADO COM LAMPADA VAPOR METALICO 400 W</v>
          </cell>
          <cell r="C1219" t="str">
            <v>UN</v>
          </cell>
          <cell r="D1219">
            <v>201.63</v>
          </cell>
        </row>
        <row r="1220">
          <cell r="A1220">
            <v>176</v>
          </cell>
          <cell r="B1220" t="str">
            <v>TRANSFORMADORES</v>
          </cell>
          <cell r="C1220">
            <v>0</v>
          </cell>
          <cell r="D1220">
            <v>0</v>
          </cell>
        </row>
        <row r="1221">
          <cell r="A1221">
            <v>73857</v>
          </cell>
          <cell r="B1221" t="str">
            <v>TRANSFORMADORES DE DISTRIBUICAO</v>
          </cell>
          <cell r="C1221">
            <v>0</v>
          </cell>
          <cell r="D1221">
            <v>0</v>
          </cell>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v>0</v>
          </cell>
          <cell r="D1232">
            <v>0</v>
          </cell>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v>0</v>
          </cell>
          <cell r="D1234">
            <v>0</v>
          </cell>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v>0</v>
          </cell>
          <cell r="D1237">
            <v>0</v>
          </cell>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v>0</v>
          </cell>
          <cell r="D1244">
            <v>0</v>
          </cell>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v>0</v>
          </cell>
          <cell r="D1258">
            <v>0</v>
          </cell>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v>0</v>
          </cell>
          <cell r="D1266">
            <v>0</v>
          </cell>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v>0</v>
          </cell>
          <cell r="D1270">
            <v>0</v>
          </cell>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v>0</v>
          </cell>
          <cell r="D1274">
            <v>0</v>
          </cell>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v>0</v>
          </cell>
          <cell r="D1277">
            <v>0</v>
          </cell>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v>0</v>
          </cell>
          <cell r="D1279">
            <v>0</v>
          </cell>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v>0</v>
          </cell>
          <cell r="D1281">
            <v>0</v>
          </cell>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v>0</v>
          </cell>
          <cell r="D1283">
            <v>0</v>
          </cell>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v>0</v>
          </cell>
          <cell r="D1308">
            <v>0</v>
          </cell>
        </row>
        <row r="1309">
          <cell r="A1309">
            <v>74027</v>
          </cell>
          <cell r="B1309" t="str">
            <v>GRUPO GERADOR 150/170 KVA - MOTOR DIESEL</v>
          </cell>
          <cell r="C1309">
            <v>0</v>
          </cell>
          <cell r="D1309">
            <v>0</v>
          </cell>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v>0</v>
          </cell>
          <cell r="D1315">
            <v>0</v>
          </cell>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v>0</v>
          </cell>
          <cell r="D1320">
            <v>0</v>
          </cell>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v>0</v>
          </cell>
          <cell r="D1329">
            <v>0</v>
          </cell>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v>0</v>
          </cell>
          <cell r="D1335">
            <v>0</v>
          </cell>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v>0</v>
          </cell>
          <cell r="D1341">
            <v>0</v>
          </cell>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v>0</v>
          </cell>
          <cell r="D1346">
            <v>0</v>
          </cell>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v>0</v>
          </cell>
          <cell r="D1350">
            <v>0</v>
          </cell>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v>0</v>
          </cell>
          <cell r="D1356">
            <v>0</v>
          </cell>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v>0</v>
          </cell>
          <cell r="D1361">
            <v>0</v>
          </cell>
        </row>
        <row r="1362">
          <cell r="A1362">
            <v>186</v>
          </cell>
          <cell r="B1362" t="str">
            <v>INCENDIO</v>
          </cell>
          <cell r="C1362">
            <v>0</v>
          </cell>
          <cell r="D1362">
            <v>0</v>
          </cell>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v>0</v>
          </cell>
          <cell r="D1368">
            <v>0</v>
          </cell>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v>0</v>
          </cell>
          <cell r="D1371">
            <v>0</v>
          </cell>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v>0</v>
          </cell>
          <cell r="D1373">
            <v>0</v>
          </cell>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v>0</v>
          </cell>
          <cell r="D1377">
            <v>0</v>
          </cell>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v>0</v>
          </cell>
          <cell r="D1392">
            <v>0</v>
          </cell>
        </row>
        <row r="1393">
          <cell r="A1393" t="str">
            <v>74002/001</v>
          </cell>
          <cell r="B1393" t="str">
            <v>INSTALACOES TELEFONICAS P/ EDIFICIO RESIDENCIAL C/ 4 PAVTOS 16 UNID.</v>
          </cell>
          <cell r="C1393" t="str">
            <v>UN</v>
          </cell>
          <cell r="D1393">
            <v>3041.27</v>
          </cell>
        </row>
        <row r="1394">
          <cell r="A1394">
            <v>200</v>
          </cell>
          <cell r="B1394" t="str">
            <v>PARA RAIOS</v>
          </cell>
          <cell r="C1394">
            <v>0</v>
          </cell>
          <cell r="D1394">
            <v>0</v>
          </cell>
        </row>
        <row r="1395">
          <cell r="A1395">
            <v>8260</v>
          </cell>
          <cell r="B1395" t="str">
            <v>INSTALACAO PARA-RAIOS P/RESERVATORIO</v>
          </cell>
          <cell r="C1395" t="str">
            <v>UN</v>
          </cell>
          <cell r="D1395">
            <v>1737.3</v>
          </cell>
        </row>
        <row r="1396">
          <cell r="A1396">
            <v>274</v>
          </cell>
          <cell r="B1396" t="str">
            <v>GAS</v>
          </cell>
          <cell r="C1396">
            <v>0</v>
          </cell>
          <cell r="D1396">
            <v>0</v>
          </cell>
        </row>
        <row r="1397">
          <cell r="A1397">
            <v>74003</v>
          </cell>
          <cell r="B1397" t="str">
            <v>INSTALACAO GAS</v>
          </cell>
          <cell r="C1397">
            <v>0</v>
          </cell>
          <cell r="D1397">
            <v>0</v>
          </cell>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v>0</v>
          </cell>
          <cell r="D1399">
            <v>0</v>
          </cell>
        </row>
        <row r="1400">
          <cell r="A1400">
            <v>179</v>
          </cell>
          <cell r="B1400" t="str">
            <v>FORNEC. E ASSENTAMENTO DE TUBOS P/INSTALACAO DOMICILIAR</v>
          </cell>
          <cell r="C1400">
            <v>0</v>
          </cell>
          <cell r="D1400">
            <v>0</v>
          </cell>
        </row>
        <row r="1401">
          <cell r="A1401">
            <v>73777</v>
          </cell>
          <cell r="B1401" t="str">
            <v>TUBULAÇÃO EM PVC ROSCAVEL S/ CONEXOES P/ AGUA FRIA</v>
          </cell>
          <cell r="C1401">
            <v>0</v>
          </cell>
          <cell r="D1401">
            <v>0</v>
          </cell>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v>0</v>
          </cell>
          <cell r="D1410">
            <v>0</v>
          </cell>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v>0</v>
          </cell>
          <cell r="D1414">
            <v>0</v>
          </cell>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v>0</v>
          </cell>
          <cell r="D1424">
            <v>0</v>
          </cell>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v>0</v>
          </cell>
          <cell r="D1435">
            <v>0</v>
          </cell>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v>0</v>
          </cell>
          <cell r="D1445">
            <v>0</v>
          </cell>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v>0</v>
          </cell>
          <cell r="D1447">
            <v>0</v>
          </cell>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v>0</v>
          </cell>
          <cell r="D1450">
            <v>0</v>
          </cell>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v>0</v>
          </cell>
          <cell r="D1455">
            <v>0</v>
          </cell>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v>0</v>
          </cell>
          <cell r="D1458">
            <v>0</v>
          </cell>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v>0</v>
          </cell>
          <cell r="D1464">
            <v>0</v>
          </cell>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v>0</v>
          </cell>
          <cell r="D1471">
            <v>0</v>
          </cell>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v>0</v>
          </cell>
          <cell r="D1479">
            <v>0</v>
          </cell>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v>0</v>
          </cell>
          <cell r="D1483">
            <v>0</v>
          </cell>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v>0</v>
          </cell>
          <cell r="D1491">
            <v>0</v>
          </cell>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v>0</v>
          </cell>
          <cell r="D1777">
            <v>0</v>
          </cell>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v>0</v>
          </cell>
          <cell r="D1780">
            <v>0</v>
          </cell>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v>0</v>
          </cell>
          <cell r="D1785">
            <v>0</v>
          </cell>
        </row>
        <row r="1786">
          <cell r="A1786">
            <v>6171</v>
          </cell>
          <cell r="B1786" t="str">
            <v>TAMPA DE CONCRETO ARMADO 60X60X5CM PARA CAIXA</v>
          </cell>
          <cell r="C1786" t="str">
            <v>UN</v>
          </cell>
          <cell r="D1786">
            <v>17.920000000000002</v>
          </cell>
        </row>
        <row r="1787">
          <cell r="A1787">
            <v>73735</v>
          </cell>
          <cell r="B1787" t="str">
            <v>RESERVATORIO DE FIBROCIMENTO</v>
          </cell>
          <cell r="C1787">
            <v>0</v>
          </cell>
          <cell r="D1787">
            <v>0</v>
          </cell>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v>0</v>
          </cell>
          <cell r="D1790">
            <v>0</v>
          </cell>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v>0</v>
          </cell>
          <cell r="D1793">
            <v>0</v>
          </cell>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v>0</v>
          </cell>
          <cell r="D1796">
            <v>0</v>
          </cell>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v>0</v>
          </cell>
          <cell r="D1801">
            <v>0</v>
          </cell>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v>0</v>
          </cell>
          <cell r="D1803">
            <v>0</v>
          </cell>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v>0</v>
          </cell>
          <cell r="D1806">
            <v>0</v>
          </cell>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v>0</v>
          </cell>
          <cell r="D1808">
            <v>0</v>
          </cell>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v>0</v>
          </cell>
          <cell r="D1813">
            <v>0</v>
          </cell>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v>0</v>
          </cell>
          <cell r="D1827">
            <v>0</v>
          </cell>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v>0</v>
          </cell>
          <cell r="D1830">
            <v>0</v>
          </cell>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v>0</v>
          </cell>
          <cell r="D1832">
            <v>0</v>
          </cell>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v>0</v>
          </cell>
          <cell r="D1845">
            <v>0</v>
          </cell>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v>0</v>
          </cell>
          <cell r="D1855">
            <v>0</v>
          </cell>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v>0</v>
          </cell>
          <cell r="D1858">
            <v>0</v>
          </cell>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v>0</v>
          </cell>
          <cell r="D1862">
            <v>0</v>
          </cell>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v>0</v>
          </cell>
          <cell r="D1864">
            <v>0</v>
          </cell>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v>0</v>
          </cell>
          <cell r="D1866">
            <v>0</v>
          </cell>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v>0</v>
          </cell>
          <cell r="D1869">
            <v>0</v>
          </cell>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v>0</v>
          </cell>
          <cell r="D1874">
            <v>0</v>
          </cell>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v>0</v>
          </cell>
          <cell r="D1877">
            <v>0</v>
          </cell>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v>0</v>
          </cell>
          <cell r="D1880">
            <v>0</v>
          </cell>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v>0</v>
          </cell>
          <cell r="D1884">
            <v>0</v>
          </cell>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v>0</v>
          </cell>
          <cell r="D1887">
            <v>0</v>
          </cell>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v>0</v>
          </cell>
          <cell r="D1889">
            <v>0</v>
          </cell>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v>0</v>
          </cell>
          <cell r="D1891">
            <v>0</v>
          </cell>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v>0</v>
          </cell>
          <cell r="D1895">
            <v>0</v>
          </cell>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v>0</v>
          </cell>
          <cell r="D1898">
            <v>0</v>
          </cell>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v>0</v>
          </cell>
          <cell r="D1902">
            <v>0</v>
          </cell>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v>0</v>
          </cell>
          <cell r="D1906">
            <v>0</v>
          </cell>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v>0</v>
          </cell>
          <cell r="D1910">
            <v>0</v>
          </cell>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v>0</v>
          </cell>
          <cell r="D1916">
            <v>0</v>
          </cell>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v>0</v>
          </cell>
          <cell r="D1918">
            <v>0</v>
          </cell>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v>0</v>
          </cell>
          <cell r="D1920">
            <v>0</v>
          </cell>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v>0</v>
          </cell>
          <cell r="D1922">
            <v>0</v>
          </cell>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v>0</v>
          </cell>
          <cell r="D1924">
            <v>0</v>
          </cell>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v>0</v>
          </cell>
          <cell r="D1926">
            <v>0</v>
          </cell>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v>0</v>
          </cell>
          <cell r="D1928">
            <v>0</v>
          </cell>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v>0</v>
          </cell>
          <cell r="D1930">
            <v>0</v>
          </cell>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v>0</v>
          </cell>
          <cell r="D1932">
            <v>0</v>
          </cell>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v>0</v>
          </cell>
          <cell r="D1934">
            <v>0</v>
          </cell>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v>0</v>
          </cell>
          <cell r="D1936">
            <v>0</v>
          </cell>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v>0</v>
          </cell>
          <cell r="D1939">
            <v>0</v>
          </cell>
        </row>
        <row r="1940">
          <cell r="A1940">
            <v>73958</v>
          </cell>
          <cell r="B1940" t="str">
            <v>PONTO ESGOTO</v>
          </cell>
          <cell r="C1940">
            <v>0</v>
          </cell>
          <cell r="D1940">
            <v>0</v>
          </cell>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v>0</v>
          </cell>
          <cell r="D1942">
            <v>0</v>
          </cell>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v>0</v>
          </cell>
          <cell r="D1946">
            <v>0</v>
          </cell>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v>0</v>
          </cell>
          <cell r="D1951">
            <v>0</v>
          </cell>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v>0</v>
          </cell>
          <cell r="D1967">
            <v>0</v>
          </cell>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v>0</v>
          </cell>
          <cell r="D1975">
            <v>0</v>
          </cell>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v>0</v>
          </cell>
          <cell r="D1977">
            <v>0</v>
          </cell>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v>0</v>
          </cell>
          <cell r="D1984">
            <v>0</v>
          </cell>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v>0</v>
          </cell>
          <cell r="D1986">
            <v>0</v>
          </cell>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v>0</v>
          </cell>
          <cell r="D1988">
            <v>0</v>
          </cell>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v>0</v>
          </cell>
          <cell r="D1990">
            <v>0</v>
          </cell>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v>0</v>
          </cell>
          <cell r="D1992">
            <v>0</v>
          </cell>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v>0</v>
          </cell>
          <cell r="D1994">
            <v>0</v>
          </cell>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v>0</v>
          </cell>
          <cell r="D1996">
            <v>0</v>
          </cell>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v>0</v>
          </cell>
          <cell r="D1998">
            <v>0</v>
          </cell>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v>0</v>
          </cell>
          <cell r="D2000">
            <v>0</v>
          </cell>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v>0</v>
          </cell>
          <cell r="D2002">
            <v>0</v>
          </cell>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v>0</v>
          </cell>
          <cell r="D2004">
            <v>0</v>
          </cell>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v>0</v>
          </cell>
          <cell r="D2006">
            <v>0</v>
          </cell>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v>0</v>
          </cell>
          <cell r="D2008">
            <v>0</v>
          </cell>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v>0</v>
          </cell>
          <cell r="D2010">
            <v>0</v>
          </cell>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v>0</v>
          </cell>
          <cell r="D2012">
            <v>0</v>
          </cell>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v>0</v>
          </cell>
          <cell r="D2014">
            <v>0</v>
          </cell>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v>0</v>
          </cell>
          <cell r="D2016">
            <v>0</v>
          </cell>
        </row>
        <row r="2017">
          <cell r="A2017">
            <v>74026</v>
          </cell>
          <cell r="B2017" t="str">
            <v>COLUNA DE VENTILAÇÃO</v>
          </cell>
          <cell r="C2017">
            <v>0</v>
          </cell>
          <cell r="D2017">
            <v>0</v>
          </cell>
        </row>
        <row r="2018">
          <cell r="A2018" t="str">
            <v>74026/001</v>
          </cell>
          <cell r="B2018" t="str">
            <v>TUBO PVC PARA ESGOTO PREDIAL DN 100MM - FORNECIMENTO E INSTALACAO</v>
          </cell>
          <cell r="C2018" t="str">
            <v>M</v>
          </cell>
          <cell r="D2018">
            <v>13.46</v>
          </cell>
        </row>
        <row r="2019">
          <cell r="A2019">
            <v>297</v>
          </cell>
          <cell r="B2019" t="str">
            <v>SERVICOS DIVERSOS</v>
          </cell>
          <cell r="C2019">
            <v>0</v>
          </cell>
          <cell r="D2019">
            <v>0</v>
          </cell>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v>0</v>
          </cell>
          <cell r="D2026">
            <v>0</v>
          </cell>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v>0</v>
          </cell>
          <cell r="D2028">
            <v>0</v>
          </cell>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v>0</v>
          </cell>
          <cell r="D2030">
            <v>0</v>
          </cell>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v>0</v>
          </cell>
          <cell r="D2032">
            <v>0</v>
          </cell>
        </row>
        <row r="2033">
          <cell r="A2033">
            <v>232</v>
          </cell>
          <cell r="B2033" t="str">
            <v>INSTALACAO DE BOMBAS EM GERAL</v>
          </cell>
          <cell r="C2033">
            <v>0</v>
          </cell>
          <cell r="D2033">
            <v>0</v>
          </cell>
        </row>
        <row r="2034">
          <cell r="A2034">
            <v>73826</v>
          </cell>
          <cell r="B2034" t="str">
            <v>INSTALACAO DE COMPRESSOR DE AR OU SOPRADOR</v>
          </cell>
          <cell r="C2034">
            <v>0</v>
          </cell>
          <cell r="D2034">
            <v>0</v>
          </cell>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v>0</v>
          </cell>
          <cell r="D2037">
            <v>0</v>
          </cell>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v>0</v>
          </cell>
          <cell r="D2042">
            <v>0</v>
          </cell>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v>0</v>
          </cell>
          <cell r="D2046">
            <v>0</v>
          </cell>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v>0</v>
          </cell>
          <cell r="D2051">
            <v>0</v>
          </cell>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v>0</v>
          </cell>
          <cell r="D2055">
            <v>0</v>
          </cell>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v>0</v>
          </cell>
          <cell r="D2062">
            <v>0</v>
          </cell>
        </row>
        <row r="2063">
          <cell r="A2063" t="str">
            <v>73824/001</v>
          </cell>
          <cell r="B2063" t="str">
            <v>INSTALACAO DE MISTURADOR VERTICAL</v>
          </cell>
          <cell r="C2063" t="str">
            <v>UN</v>
          </cell>
          <cell r="D2063">
            <v>188.32</v>
          </cell>
        </row>
        <row r="2064">
          <cell r="A2064">
            <v>73825</v>
          </cell>
          <cell r="B2064" t="str">
            <v>VERTEDORES</v>
          </cell>
          <cell r="C2064">
            <v>0</v>
          </cell>
          <cell r="D2064">
            <v>0</v>
          </cell>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v>0</v>
          </cell>
          <cell r="D2067">
            <v>0</v>
          </cell>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v>0</v>
          </cell>
          <cell r="D2073">
            <v>0</v>
          </cell>
        </row>
        <row r="2074">
          <cell r="A2074">
            <v>58</v>
          </cell>
          <cell r="B2074" t="str">
            <v>LIGACOES PREDIAIS DE AGUA</v>
          </cell>
          <cell r="C2074">
            <v>0</v>
          </cell>
          <cell r="D2074">
            <v>0</v>
          </cell>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v>0</v>
          </cell>
          <cell r="D2076">
            <v>0</v>
          </cell>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v>0</v>
          </cell>
          <cell r="D2078">
            <v>0</v>
          </cell>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v>0</v>
          </cell>
          <cell r="D2082">
            <v>0</v>
          </cell>
        </row>
        <row r="2083">
          <cell r="A2083" t="str">
            <v>74218/001</v>
          </cell>
          <cell r="B2083" t="str">
            <v>KIT CAVALETE PVC COM REGISTRO 3/4" - FORNECIMENTO E INSTALACAO</v>
          </cell>
          <cell r="C2083" t="str">
            <v>UN</v>
          </cell>
          <cell r="D2083">
            <v>43.44</v>
          </cell>
        </row>
        <row r="2084">
          <cell r="A2084">
            <v>74253</v>
          </cell>
          <cell r="B2084" t="str">
            <v>RAMAL PREDIAL</v>
          </cell>
          <cell r="C2084">
            <v>0</v>
          </cell>
          <cell r="D2084">
            <v>0</v>
          </cell>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v>0</v>
          </cell>
          <cell r="D2086">
            <v>0</v>
          </cell>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v>0</v>
          </cell>
          <cell r="D2088">
            <v>0</v>
          </cell>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v>0</v>
          </cell>
          <cell r="D2091">
            <v>0</v>
          </cell>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v>0</v>
          </cell>
          <cell r="D2095">
            <v>0</v>
          </cell>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v>0</v>
          </cell>
          <cell r="D2098">
            <v>0</v>
          </cell>
        </row>
        <row r="2099">
          <cell r="A2099">
            <v>17</v>
          </cell>
          <cell r="B2099" t="str">
            <v>DRAGAGEM</v>
          </cell>
          <cell r="C2099">
            <v>0</v>
          </cell>
          <cell r="D2099">
            <v>0</v>
          </cell>
        </row>
        <row r="2100">
          <cell r="A2100">
            <v>76451</v>
          </cell>
          <cell r="B2100" t="str">
            <v>ESCAVACAO SUBMERSA</v>
          </cell>
          <cell r="C2100">
            <v>0</v>
          </cell>
          <cell r="D2100">
            <v>0</v>
          </cell>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v>0</v>
          </cell>
          <cell r="D2102">
            <v>0</v>
          </cell>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v>0</v>
          </cell>
          <cell r="D2104">
            <v>0</v>
          </cell>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v>0</v>
          </cell>
          <cell r="D2107">
            <v>0</v>
          </cell>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v>0</v>
          </cell>
          <cell r="D2109">
            <v>0</v>
          </cell>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v>0</v>
          </cell>
          <cell r="D2111">
            <v>0</v>
          </cell>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v>0</v>
          </cell>
          <cell r="D2113">
            <v>0</v>
          </cell>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v>0</v>
          </cell>
          <cell r="D2116">
            <v>0</v>
          </cell>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v>0</v>
          </cell>
          <cell r="D2118">
            <v>0</v>
          </cell>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v>0</v>
          </cell>
          <cell r="D2120">
            <v>0</v>
          </cell>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v>0</v>
          </cell>
          <cell r="D2122">
            <v>0</v>
          </cell>
        </row>
        <row r="2123">
          <cell r="A2123" t="str">
            <v>76453/001</v>
          </cell>
          <cell r="B2123" t="str">
            <v>DRAGAGEM (C/ ESCAVADEIRA DRAG LINE DE ARRASTE 140HP)</v>
          </cell>
          <cell r="C2123" t="str">
            <v>M3</v>
          </cell>
          <cell r="D2123">
            <v>18.190000000000001</v>
          </cell>
        </row>
        <row r="2124">
          <cell r="A2124">
            <v>19</v>
          </cell>
          <cell r="B2124" t="str">
            <v>ESCAVACAO DE VALAS</v>
          </cell>
          <cell r="C2124">
            <v>0</v>
          </cell>
          <cell r="D2124">
            <v>0</v>
          </cell>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v>0</v>
          </cell>
          <cell r="D2130">
            <v>0</v>
          </cell>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v>0</v>
          </cell>
          <cell r="D2134">
            <v>0</v>
          </cell>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v>0</v>
          </cell>
          <cell r="D2150">
            <v>0</v>
          </cell>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v>0</v>
          </cell>
          <cell r="D2152">
            <v>0</v>
          </cell>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v>0</v>
          </cell>
          <cell r="D2154">
            <v>0</v>
          </cell>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v>0</v>
          </cell>
          <cell r="D2161">
            <v>0</v>
          </cell>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v>0</v>
          </cell>
          <cell r="D2164">
            <v>0</v>
          </cell>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v>0</v>
          </cell>
          <cell r="D2167">
            <v>0</v>
          </cell>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v>0</v>
          </cell>
          <cell r="D2169">
            <v>0</v>
          </cell>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v>0</v>
          </cell>
          <cell r="D2172">
            <v>0</v>
          </cell>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v>0</v>
          </cell>
          <cell r="D2179">
            <v>0</v>
          </cell>
        </row>
        <row r="2180">
          <cell r="A2180" t="str">
            <v>74006/001</v>
          </cell>
          <cell r="B2180" t="str">
            <v>COMPACTACAO DE VALAS,MANUALMENTE, SEM CONTROLE DE GC</v>
          </cell>
          <cell r="C2180" t="str">
            <v>M3</v>
          </cell>
          <cell r="D2180">
            <v>11.66</v>
          </cell>
        </row>
        <row r="2181">
          <cell r="A2181">
            <v>74015</v>
          </cell>
          <cell r="B2181" t="str">
            <v>REATERRO COMPACTADO DE VALAS</v>
          </cell>
          <cell r="C2181">
            <v>0</v>
          </cell>
          <cell r="D2181">
            <v>0</v>
          </cell>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v>0</v>
          </cell>
          <cell r="D2183">
            <v>0</v>
          </cell>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v>0</v>
          </cell>
          <cell r="D2186">
            <v>0</v>
          </cell>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v>0</v>
          </cell>
          <cell r="D2252">
            <v>0</v>
          </cell>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v>0</v>
          </cell>
          <cell r="D2254">
            <v>0</v>
          </cell>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v>0</v>
          </cell>
          <cell r="D2256">
            <v>0</v>
          </cell>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v>0</v>
          </cell>
          <cell r="D2260">
            <v>0</v>
          </cell>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v>0</v>
          </cell>
          <cell r="D2262">
            <v>0</v>
          </cell>
        </row>
        <row r="2263">
          <cell r="A2263" t="str">
            <v>74204/001</v>
          </cell>
          <cell r="B2263" t="str">
            <v>TRANSPORTE DE MATERIAL - BOTA-FORA, D.M.T.= 6,0 KM</v>
          </cell>
          <cell r="C2263" t="str">
            <v>M3</v>
          </cell>
          <cell r="D2263">
            <v>6.8</v>
          </cell>
        </row>
        <row r="2264">
          <cell r="A2264">
            <v>74207</v>
          </cell>
          <cell r="B2264" t="str">
            <v>TRANSPORTE DE MATERIAL COM D.M.T.= 10,0 KM</v>
          </cell>
          <cell r="C2264">
            <v>0</v>
          </cell>
          <cell r="D2264">
            <v>0</v>
          </cell>
        </row>
        <row r="2265">
          <cell r="A2265" t="str">
            <v>74207/001</v>
          </cell>
          <cell r="B2265" t="str">
            <v>TRANSPORTE DE MATERIAL - BOTA-FORA, D.M.T = 10,0 KM</v>
          </cell>
          <cell r="C2265" t="str">
            <v>M3</v>
          </cell>
          <cell r="D2265">
            <v>11.34</v>
          </cell>
        </row>
        <row r="2266">
          <cell r="A2266">
            <v>74241</v>
          </cell>
          <cell r="B2266" t="str">
            <v>EMPILHAMENTO DE SOLO ORGANICO</v>
          </cell>
          <cell r="C2266">
            <v>0</v>
          </cell>
          <cell r="D2266">
            <v>0</v>
          </cell>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v>0</v>
          </cell>
          <cell r="D2268">
            <v>0</v>
          </cell>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v>0</v>
          </cell>
          <cell r="D2272">
            <v>0</v>
          </cell>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v>0</v>
          </cell>
          <cell r="D2274">
            <v>0</v>
          </cell>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v>0</v>
          </cell>
          <cell r="D2277">
            <v>0</v>
          </cell>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v>0</v>
          </cell>
          <cell r="D2282">
            <v>0</v>
          </cell>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v>0</v>
          </cell>
          <cell r="D2285">
            <v>0</v>
          </cell>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v>0</v>
          </cell>
          <cell r="D2287">
            <v>0</v>
          </cell>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v>0</v>
          </cell>
          <cell r="D2289">
            <v>0</v>
          </cell>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v>0</v>
          </cell>
          <cell r="D2291">
            <v>0</v>
          </cell>
        </row>
        <row r="2292">
          <cell r="A2292">
            <v>63</v>
          </cell>
          <cell r="B2292" t="str">
            <v>ALVENARIA DE TIJOLOS CERAMICOS</v>
          </cell>
          <cell r="C2292">
            <v>0</v>
          </cell>
          <cell r="D2292">
            <v>0</v>
          </cell>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v>0</v>
          </cell>
          <cell r="D2305">
            <v>0</v>
          </cell>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v>0</v>
          </cell>
          <cell r="D2307">
            <v>0</v>
          </cell>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v>0</v>
          </cell>
          <cell r="D2313">
            <v>0</v>
          </cell>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v>0</v>
          </cell>
          <cell r="D2315">
            <v>0</v>
          </cell>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v>0</v>
          </cell>
          <cell r="D2317">
            <v>0</v>
          </cell>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v>0</v>
          </cell>
          <cell r="D2319">
            <v>0</v>
          </cell>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v>0</v>
          </cell>
          <cell r="D2322">
            <v>0</v>
          </cell>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v>0</v>
          </cell>
          <cell r="D2324">
            <v>0</v>
          </cell>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v>0</v>
          </cell>
          <cell r="D2326">
            <v>0</v>
          </cell>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v>0</v>
          </cell>
          <cell r="D2330">
            <v>0</v>
          </cell>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v>0</v>
          </cell>
          <cell r="D2332">
            <v>0</v>
          </cell>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v>0</v>
          </cell>
          <cell r="D2334">
            <v>0</v>
          </cell>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v>0</v>
          </cell>
          <cell r="D2345">
            <v>0</v>
          </cell>
        </row>
        <row r="2346">
          <cell r="A2346">
            <v>73937</v>
          </cell>
          <cell r="B2346" t="str">
            <v>ALVENARIA ELEMENTO VAZADO CONCRETO (COBOGO)</v>
          </cell>
          <cell r="C2346">
            <v>0</v>
          </cell>
          <cell r="D2346">
            <v>0</v>
          </cell>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v>0</v>
          </cell>
          <cell r="D2352">
            <v>0</v>
          </cell>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v>0</v>
          </cell>
          <cell r="D2354">
            <v>0</v>
          </cell>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v>0</v>
          </cell>
          <cell r="D2356">
            <v>0</v>
          </cell>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v>0</v>
          </cell>
          <cell r="D2361">
            <v>0</v>
          </cell>
        </row>
        <row r="2362">
          <cell r="A2362">
            <v>74053</v>
          </cell>
          <cell r="B2362" t="str">
            <v>ALVENARIA EM PEDRA RACHAO</v>
          </cell>
          <cell r="C2362">
            <v>0</v>
          </cell>
          <cell r="D2362">
            <v>0</v>
          </cell>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v>0</v>
          </cell>
          <cell r="D2366">
            <v>0</v>
          </cell>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v>0</v>
          </cell>
          <cell r="D2372">
            <v>0</v>
          </cell>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v>0</v>
          </cell>
          <cell r="D2374">
            <v>0</v>
          </cell>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v>0</v>
          </cell>
          <cell r="D2389">
            <v>0</v>
          </cell>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v>0</v>
          </cell>
          <cell r="D2391">
            <v>0</v>
          </cell>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v>0</v>
          </cell>
          <cell r="D2393">
            <v>0</v>
          </cell>
        </row>
        <row r="2394">
          <cell r="A2394">
            <v>73863</v>
          </cell>
          <cell r="B2394" t="str">
            <v>ALVENARIA DE BLOCOS DE CONCRETO CELULAR</v>
          </cell>
          <cell r="C2394">
            <v>0</v>
          </cell>
          <cell r="D2394">
            <v>0</v>
          </cell>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v>0</v>
          </cell>
          <cell r="D2397">
            <v>0</v>
          </cell>
        </row>
        <row r="2398">
          <cell r="A2398">
            <v>68079</v>
          </cell>
          <cell r="B2398" t="str">
            <v>PAREDE DE ADOBE PARA FORNOS</v>
          </cell>
          <cell r="C2398" t="str">
            <v>M3</v>
          </cell>
          <cell r="D2398">
            <v>345.25</v>
          </cell>
        </row>
        <row r="2399">
          <cell r="A2399" t="str">
            <v>PAVI</v>
          </cell>
          <cell r="B2399" t="str">
            <v>PAVIMENTACAO</v>
          </cell>
          <cell r="C2399">
            <v>0</v>
          </cell>
          <cell r="D2399">
            <v>0</v>
          </cell>
        </row>
        <row r="2400">
          <cell r="A2400">
            <v>54</v>
          </cell>
          <cell r="B2400" t="str">
            <v>RECOMPOSICAO DE PAVIMENTACAO</v>
          </cell>
          <cell r="C2400">
            <v>0</v>
          </cell>
          <cell r="D2400">
            <v>0</v>
          </cell>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v>0</v>
          </cell>
          <cell r="D2403">
            <v>0</v>
          </cell>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v>0</v>
          </cell>
          <cell r="D2408">
            <v>0</v>
          </cell>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v>0</v>
          </cell>
          <cell r="D2410">
            <v>0</v>
          </cell>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v>0</v>
          </cell>
          <cell r="D2412">
            <v>0</v>
          </cell>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v>0</v>
          </cell>
          <cell r="D2426">
            <v>0</v>
          </cell>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v>0</v>
          </cell>
          <cell r="D2428">
            <v>0</v>
          </cell>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v>0</v>
          </cell>
          <cell r="D2453">
            <v>0</v>
          </cell>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v>0</v>
          </cell>
          <cell r="D2455">
            <v>0</v>
          </cell>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v>0</v>
          </cell>
          <cell r="D2457">
            <v>0</v>
          </cell>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v>0</v>
          </cell>
          <cell r="D2464">
            <v>0</v>
          </cell>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v>0</v>
          </cell>
          <cell r="D2467">
            <v>0</v>
          </cell>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v>0</v>
          </cell>
          <cell r="D2470">
            <v>0</v>
          </cell>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v>0</v>
          </cell>
          <cell r="D2473">
            <v>0</v>
          </cell>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v>0</v>
          </cell>
          <cell r="D2475">
            <v>0</v>
          </cell>
        </row>
        <row r="2476">
          <cell r="A2476">
            <v>73770</v>
          </cell>
          <cell r="B2476" t="str">
            <v>BARREIRA PRE-MOLDADA CONCR ARMADO/MURETA DIVISORIA DE TRAFEGO</v>
          </cell>
          <cell r="C2476">
            <v>0</v>
          </cell>
          <cell r="D2476">
            <v>0</v>
          </cell>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v>0</v>
          </cell>
          <cell r="D2482">
            <v>0</v>
          </cell>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v>0</v>
          </cell>
          <cell r="D2487">
            <v>0</v>
          </cell>
        </row>
        <row r="2488">
          <cell r="A2488">
            <v>155</v>
          </cell>
          <cell r="B2488" t="str">
            <v>PINTURA DE PAREDE</v>
          </cell>
          <cell r="C2488">
            <v>0</v>
          </cell>
          <cell r="D2488">
            <v>0</v>
          </cell>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v>0</v>
          </cell>
          <cell r="D2492">
            <v>0</v>
          </cell>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v>0</v>
          </cell>
          <cell r="D2494">
            <v>0</v>
          </cell>
        </row>
        <row r="2495">
          <cell r="A2495" t="str">
            <v>73750/001</v>
          </cell>
          <cell r="B2495" t="str">
            <v>PINTURA LATEX PVA AMBIENTES INTERNOS, DUAS DEMAOS</v>
          </cell>
          <cell r="C2495" t="str">
            <v>M2</v>
          </cell>
          <cell r="D2495">
            <v>6.01</v>
          </cell>
        </row>
        <row r="2496">
          <cell r="A2496">
            <v>73751</v>
          </cell>
          <cell r="B2496" t="str">
            <v>SELADOR P/ PAREDE</v>
          </cell>
          <cell r="C2496">
            <v>0</v>
          </cell>
          <cell r="D2496">
            <v>0</v>
          </cell>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v>0</v>
          </cell>
          <cell r="D2498">
            <v>0</v>
          </cell>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v>0</v>
          </cell>
          <cell r="D2500">
            <v>0</v>
          </cell>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v>0</v>
          </cell>
          <cell r="D2503">
            <v>0</v>
          </cell>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v>0</v>
          </cell>
          <cell r="D2507">
            <v>0</v>
          </cell>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v>0</v>
          </cell>
          <cell r="D2510">
            <v>0</v>
          </cell>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v>0</v>
          </cell>
          <cell r="D2512">
            <v>0</v>
          </cell>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v>0</v>
          </cell>
          <cell r="D2515">
            <v>0</v>
          </cell>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v>0</v>
          </cell>
          <cell r="D2518">
            <v>0</v>
          </cell>
        </row>
        <row r="2519">
          <cell r="A2519" t="str">
            <v>74233/001</v>
          </cell>
          <cell r="B2519" t="str">
            <v>FUNDO SELADOR ACRILICO AMBIENTES INTERNOS/EXTERNOS, UMA DEMAO</v>
          </cell>
          <cell r="C2519" t="str">
            <v>M2</v>
          </cell>
          <cell r="D2519">
            <v>3.13</v>
          </cell>
        </row>
        <row r="2520">
          <cell r="A2520">
            <v>157</v>
          </cell>
          <cell r="B2520" t="str">
            <v>PINTURA EM MADEIRA</v>
          </cell>
          <cell r="C2520">
            <v>0</v>
          </cell>
          <cell r="D2520">
            <v>0</v>
          </cell>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v>0</v>
          </cell>
          <cell r="D2523">
            <v>0</v>
          </cell>
        </row>
        <row r="2524">
          <cell r="A2524" t="str">
            <v>73739/001</v>
          </cell>
          <cell r="B2524" t="str">
            <v>PINTURA ESMALTE ACETINADO EM MADEIRA, DUAS DEMAOS</v>
          </cell>
          <cell r="C2524" t="str">
            <v>M2</v>
          </cell>
          <cell r="D2524">
            <v>9.58</v>
          </cell>
        </row>
        <row r="2525">
          <cell r="A2525">
            <v>73832</v>
          </cell>
          <cell r="B2525" t="str">
            <v>EMASSAMENTO MADEIRA</v>
          </cell>
          <cell r="C2525">
            <v>0</v>
          </cell>
          <cell r="D2525">
            <v>0</v>
          </cell>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v>0</v>
          </cell>
          <cell r="D2527">
            <v>0</v>
          </cell>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v>0</v>
          </cell>
          <cell r="D2531">
            <v>0</v>
          </cell>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v>0</v>
          </cell>
          <cell r="D2536">
            <v>0</v>
          </cell>
        </row>
        <row r="2537">
          <cell r="A2537" t="str">
            <v>73794/001</v>
          </cell>
          <cell r="B2537" t="str">
            <v>PINTURA COM TINTA GRAFITE ESMALTE EM FERRO</v>
          </cell>
          <cell r="C2537" t="str">
            <v>M2</v>
          </cell>
          <cell r="D2537">
            <v>15.31</v>
          </cell>
        </row>
        <row r="2538">
          <cell r="A2538">
            <v>73865</v>
          </cell>
          <cell r="B2538" t="str">
            <v>PRIMER EPOXI</v>
          </cell>
          <cell r="C2538">
            <v>0</v>
          </cell>
          <cell r="D2538">
            <v>0</v>
          </cell>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v>0</v>
          </cell>
          <cell r="D2540">
            <v>0</v>
          </cell>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v>0</v>
          </cell>
          <cell r="D2544">
            <v>0</v>
          </cell>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v>0</v>
          </cell>
          <cell r="D2547">
            <v>0</v>
          </cell>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v>0</v>
          </cell>
          <cell r="D2549">
            <v>0</v>
          </cell>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v>0</v>
          </cell>
          <cell r="D2551">
            <v>0</v>
          </cell>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v>0</v>
          </cell>
          <cell r="D2555">
            <v>0</v>
          </cell>
        </row>
        <row r="2556">
          <cell r="A2556">
            <v>74109</v>
          </cell>
          <cell r="B2556" t="str">
            <v>PINTURA IMUNIZANTE</v>
          </cell>
          <cell r="C2556">
            <v>0</v>
          </cell>
          <cell r="D2556">
            <v>0</v>
          </cell>
        </row>
        <row r="2557">
          <cell r="A2557" t="str">
            <v>74109/001</v>
          </cell>
          <cell r="B2557" t="str">
            <v>PINTURA IMUNIZANTE PARA MADEIRA, DUAS DEMAOS</v>
          </cell>
          <cell r="C2557" t="str">
            <v>M2</v>
          </cell>
          <cell r="D2557">
            <v>11.8</v>
          </cell>
        </row>
        <row r="2558">
          <cell r="A2558">
            <v>161</v>
          </cell>
          <cell r="B2558" t="str">
            <v>PINTURA PARA PISO</v>
          </cell>
          <cell r="C2558">
            <v>0</v>
          </cell>
          <cell r="D2558">
            <v>0</v>
          </cell>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v>0</v>
          </cell>
          <cell r="D2560">
            <v>0</v>
          </cell>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v>0</v>
          </cell>
          <cell r="D2562">
            <v>0</v>
          </cell>
        </row>
        <row r="2563">
          <cell r="A2563" t="str">
            <v>74245/001</v>
          </cell>
          <cell r="B2563" t="str">
            <v>PINTURA COM TINTA ACRILICA PARA PISOS EM QUADRAS POLIESPORTIVAS</v>
          </cell>
          <cell r="C2563" t="str">
            <v>M2</v>
          </cell>
          <cell r="D2563">
            <v>6.13</v>
          </cell>
        </row>
        <row r="2564">
          <cell r="A2564" t="str">
            <v>PISO</v>
          </cell>
          <cell r="B2564" t="str">
            <v>PISOS</v>
          </cell>
          <cell r="C2564">
            <v>0</v>
          </cell>
          <cell r="D2564">
            <v>0</v>
          </cell>
        </row>
        <row r="2565">
          <cell r="A2565">
            <v>111</v>
          </cell>
          <cell r="B2565" t="str">
            <v>PISO CIMENTADO</v>
          </cell>
          <cell r="C2565">
            <v>0</v>
          </cell>
          <cell r="D2565">
            <v>0</v>
          </cell>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v>0</v>
          </cell>
          <cell r="D2568">
            <v>0</v>
          </cell>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v>0</v>
          </cell>
          <cell r="D2574">
            <v>0</v>
          </cell>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v>0</v>
          </cell>
          <cell r="D2578">
            <v>0</v>
          </cell>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v>0</v>
          </cell>
          <cell r="D2580">
            <v>0</v>
          </cell>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v>0</v>
          </cell>
          <cell r="D2585">
            <v>0</v>
          </cell>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v>0</v>
          </cell>
          <cell r="D2588">
            <v>0</v>
          </cell>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v>0</v>
          </cell>
          <cell r="D2590">
            <v>0</v>
          </cell>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v>0</v>
          </cell>
          <cell r="D2594">
            <v>0</v>
          </cell>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v>0</v>
          </cell>
          <cell r="D2599">
            <v>0</v>
          </cell>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v>0</v>
          </cell>
          <cell r="D2601">
            <v>0</v>
          </cell>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v>0</v>
          </cell>
          <cell r="D2604">
            <v>0</v>
          </cell>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v>0</v>
          </cell>
          <cell r="D2606">
            <v>0</v>
          </cell>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v>0</v>
          </cell>
          <cell r="D2608">
            <v>0</v>
          </cell>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v>0</v>
          </cell>
          <cell r="D2610">
            <v>0</v>
          </cell>
        </row>
        <row r="2611">
          <cell r="A2611">
            <v>73743</v>
          </cell>
          <cell r="B2611" t="str">
            <v>PISO EM PEDRA</v>
          </cell>
          <cell r="C2611">
            <v>0</v>
          </cell>
          <cell r="D2611">
            <v>0</v>
          </cell>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v>0</v>
          </cell>
          <cell r="D2613">
            <v>0</v>
          </cell>
        </row>
        <row r="2614">
          <cell r="A2614" t="str">
            <v>73818/001</v>
          </cell>
          <cell r="B2614" t="str">
            <v>PAVIMENTACAO EM PEDRISCO, ESPESSURA 5CM</v>
          </cell>
          <cell r="C2614" t="str">
            <v>M2</v>
          </cell>
          <cell r="D2614">
            <v>6.57</v>
          </cell>
        </row>
        <row r="2615">
          <cell r="A2615">
            <v>73921</v>
          </cell>
          <cell r="B2615" t="str">
            <v>PISO PEDRA</v>
          </cell>
          <cell r="C2615">
            <v>0</v>
          </cell>
          <cell r="D2615">
            <v>0</v>
          </cell>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v>0</v>
          </cell>
          <cell r="D2618">
            <v>0</v>
          </cell>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v>0</v>
          </cell>
          <cell r="D2620">
            <v>0</v>
          </cell>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v>0</v>
          </cell>
          <cell r="D2622">
            <v>0</v>
          </cell>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v>0</v>
          </cell>
          <cell r="D2624">
            <v>0</v>
          </cell>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v>0</v>
          </cell>
          <cell r="D2629">
            <v>0</v>
          </cell>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v>0</v>
          </cell>
          <cell r="D2631">
            <v>0</v>
          </cell>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v>0</v>
          </cell>
          <cell r="D2635">
            <v>0</v>
          </cell>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v>0</v>
          </cell>
          <cell r="D2637">
            <v>0</v>
          </cell>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v>0</v>
          </cell>
          <cell r="D2639">
            <v>0</v>
          </cell>
        </row>
        <row r="2640">
          <cell r="A2640">
            <v>74159</v>
          </cell>
          <cell r="B2640" t="str">
            <v>SOLEIRA DE ARDOSIA</v>
          </cell>
          <cell r="C2640">
            <v>0</v>
          </cell>
          <cell r="D2640">
            <v>0</v>
          </cell>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v>0</v>
          </cell>
          <cell r="D2642">
            <v>0</v>
          </cell>
        </row>
        <row r="2643">
          <cell r="A2643" t="str">
            <v>74191/001</v>
          </cell>
          <cell r="B2643" t="str">
            <v>SOLEIRA DE CIMENTO ALISADO, LARGURA 15CM, COM IMPERMEABILIZANTE</v>
          </cell>
          <cell r="C2643" t="str">
            <v>M</v>
          </cell>
          <cell r="D2643">
            <v>2.33</v>
          </cell>
        </row>
        <row r="2644">
          <cell r="A2644">
            <v>74192</v>
          </cell>
          <cell r="B2644" t="str">
            <v>SOLEIRA DE MARMORITE</v>
          </cell>
          <cell r="C2644">
            <v>0</v>
          </cell>
          <cell r="D2644">
            <v>0</v>
          </cell>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v>0</v>
          </cell>
          <cell r="D2646">
            <v>0</v>
          </cell>
        </row>
        <row r="2647">
          <cell r="A2647">
            <v>74111</v>
          </cell>
          <cell r="B2647" t="str">
            <v>SOLEIRA MARMORE BRANCO</v>
          </cell>
          <cell r="C2647">
            <v>0</v>
          </cell>
          <cell r="D2647">
            <v>0</v>
          </cell>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v>0</v>
          </cell>
          <cell r="D2649">
            <v>0</v>
          </cell>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v>0</v>
          </cell>
          <cell r="D2651">
            <v>0</v>
          </cell>
        </row>
        <row r="2652">
          <cell r="A2652" t="str">
            <v>73886/001</v>
          </cell>
          <cell r="B2652" t="str">
            <v>RODAPE EM MADEIRA, ALTURA 7CM, FIXADO EM PECAS DE MADEIRA</v>
          </cell>
          <cell r="C2652" t="str">
            <v>M</v>
          </cell>
          <cell r="D2652">
            <v>9.93</v>
          </cell>
        </row>
        <row r="2653">
          <cell r="A2653">
            <v>131</v>
          </cell>
          <cell r="B2653" t="str">
            <v>RODAPE CERAMICO</v>
          </cell>
          <cell r="C2653">
            <v>0</v>
          </cell>
          <cell r="D2653">
            <v>0</v>
          </cell>
        </row>
        <row r="2654">
          <cell r="A2654">
            <v>73985</v>
          </cell>
          <cell r="B2654" t="str">
            <v>RODAPE CERAMICA ESMALTADA</v>
          </cell>
          <cell r="C2654">
            <v>0</v>
          </cell>
          <cell r="D2654">
            <v>0</v>
          </cell>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v>0</v>
          </cell>
          <cell r="D2656">
            <v>0</v>
          </cell>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v>0</v>
          </cell>
          <cell r="D2660">
            <v>0</v>
          </cell>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v>0</v>
          </cell>
          <cell r="D2662">
            <v>0</v>
          </cell>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v>0</v>
          </cell>
          <cell r="D2664">
            <v>0</v>
          </cell>
        </row>
        <row r="2665">
          <cell r="A2665" t="str">
            <v>73850/001</v>
          </cell>
          <cell r="B2665" t="str">
            <v>RODAPE EM MARMORITE, ALTURA 10CM</v>
          </cell>
          <cell r="C2665" t="str">
            <v>M</v>
          </cell>
          <cell r="D2665">
            <v>12.64</v>
          </cell>
        </row>
        <row r="2666">
          <cell r="A2666">
            <v>258</v>
          </cell>
          <cell r="B2666" t="str">
            <v>PISO CONCRETO</v>
          </cell>
          <cell r="C2666">
            <v>0</v>
          </cell>
          <cell r="D2666">
            <v>0</v>
          </cell>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v>0</v>
          </cell>
          <cell r="D2673">
            <v>0</v>
          </cell>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v>0</v>
          </cell>
          <cell r="D2675">
            <v>0</v>
          </cell>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v>0</v>
          </cell>
          <cell r="D2677">
            <v>0</v>
          </cell>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v>0</v>
          </cell>
          <cell r="D2684">
            <v>0</v>
          </cell>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v>0</v>
          </cell>
          <cell r="D2687">
            <v>0</v>
          </cell>
        </row>
        <row r="2688">
          <cell r="A2688" t="str">
            <v>74095/001</v>
          </cell>
          <cell r="B2688" t="str">
            <v>ACABAMENTO DESEMPOLADO DE LAJE DE CONCRETO SIMPLES</v>
          </cell>
          <cell r="C2688" t="str">
            <v>M2</v>
          </cell>
          <cell r="D2688">
            <v>6.75</v>
          </cell>
        </row>
        <row r="2689">
          <cell r="A2689">
            <v>299</v>
          </cell>
          <cell r="B2689" t="str">
            <v>LASTROS (AREIA, BRITA, CASCALHO ETC)</v>
          </cell>
          <cell r="C2689">
            <v>0</v>
          </cell>
          <cell r="D2689">
            <v>0</v>
          </cell>
        </row>
        <row r="2690">
          <cell r="A2690">
            <v>73907</v>
          </cell>
          <cell r="B2690" t="str">
            <v>CONTRAPISO/LASTRO CONCRETO</v>
          </cell>
          <cell r="C2690">
            <v>0</v>
          </cell>
          <cell r="D2690">
            <v>0</v>
          </cell>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v>0</v>
          </cell>
          <cell r="D2703">
            <v>0</v>
          </cell>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v>0</v>
          </cell>
          <cell r="D2715">
            <v>0</v>
          </cell>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v>0</v>
          </cell>
          <cell r="D2719">
            <v>0</v>
          </cell>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v>0</v>
          </cell>
          <cell r="D2729">
            <v>0</v>
          </cell>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v>0</v>
          </cell>
          <cell r="D2731">
            <v>0</v>
          </cell>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v>0</v>
          </cell>
          <cell r="D2734">
            <v>0</v>
          </cell>
        </row>
        <row r="2735">
          <cell r="A2735">
            <v>106</v>
          </cell>
          <cell r="B2735" t="str">
            <v>CHAPISCO</v>
          </cell>
          <cell r="C2735">
            <v>0</v>
          </cell>
          <cell r="D2735">
            <v>0</v>
          </cell>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v>0</v>
          </cell>
          <cell r="D2738">
            <v>0</v>
          </cell>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v>0</v>
          </cell>
          <cell r="D2746">
            <v>0</v>
          </cell>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v>0</v>
          </cell>
          <cell r="D2748">
            <v>0</v>
          </cell>
        </row>
        <row r="2749">
          <cell r="A2749" t="str">
            <v>74199/001</v>
          </cell>
          <cell r="B2749" t="str">
            <v>CHAPISCO RUSTICO TRACO 1:3 (CIMENTO E AREIA), ESPESSURA 2CM, PREPARO MANUAL</v>
          </cell>
          <cell r="C2749" t="str">
            <v>M2</v>
          </cell>
          <cell r="D2749">
            <v>22.2</v>
          </cell>
        </row>
        <row r="2750">
          <cell r="A2750">
            <v>107</v>
          </cell>
          <cell r="B2750" t="str">
            <v>EMBOCO</v>
          </cell>
          <cell r="C2750">
            <v>0</v>
          </cell>
          <cell r="D2750">
            <v>0</v>
          </cell>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v>0</v>
          </cell>
          <cell r="D2764">
            <v>0</v>
          </cell>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v>0</v>
          </cell>
          <cell r="D2766">
            <v>0</v>
          </cell>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v>0</v>
          </cell>
          <cell r="D2778">
            <v>0</v>
          </cell>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v>0</v>
          </cell>
          <cell r="D2783">
            <v>0</v>
          </cell>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v>0</v>
          </cell>
          <cell r="D2785">
            <v>0</v>
          </cell>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v>0</v>
          </cell>
          <cell r="D2794">
            <v>0</v>
          </cell>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v>0</v>
          </cell>
          <cell r="D2797">
            <v>0</v>
          </cell>
        </row>
        <row r="2798">
          <cell r="A2798" t="str">
            <v>74105/001</v>
          </cell>
          <cell r="B2798" t="str">
            <v>REVESTIMENTO DE TETOS COM GESSO CORRIDO DISTORCIDO</v>
          </cell>
          <cell r="C2798" t="str">
            <v>M2</v>
          </cell>
          <cell r="D2798">
            <v>7.79</v>
          </cell>
        </row>
        <row r="2799">
          <cell r="A2799">
            <v>74201</v>
          </cell>
          <cell r="B2799" t="str">
            <v>REBOCO EXTERNO</v>
          </cell>
          <cell r="C2799">
            <v>0</v>
          </cell>
          <cell r="D2799">
            <v>0</v>
          </cell>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v>0</v>
          </cell>
          <cell r="D2802">
            <v>0</v>
          </cell>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v>0</v>
          </cell>
          <cell r="D2805">
            <v>0</v>
          </cell>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v>0</v>
          </cell>
          <cell r="D2808">
            <v>0</v>
          </cell>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v>0</v>
          </cell>
          <cell r="D2811">
            <v>0</v>
          </cell>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v>0</v>
          </cell>
          <cell r="D2814">
            <v>0</v>
          </cell>
        </row>
        <row r="2815">
          <cell r="A2815">
            <v>74087</v>
          </cell>
          <cell r="B2815" t="str">
            <v>PEITORIL EM ARDOSIA</v>
          </cell>
          <cell r="C2815">
            <v>0</v>
          </cell>
          <cell r="D2815">
            <v>0</v>
          </cell>
        </row>
        <row r="2816">
          <cell r="A2816" t="str">
            <v>74087/001</v>
          </cell>
          <cell r="B2816" t="str">
            <v>PEITORIL EM ARDOSIA, LARGURA 15CM</v>
          </cell>
          <cell r="C2816" t="str">
            <v>M</v>
          </cell>
          <cell r="D2816">
            <v>8.42</v>
          </cell>
        </row>
        <row r="2817">
          <cell r="A2817">
            <v>129</v>
          </cell>
          <cell r="B2817" t="str">
            <v>PEITORIL DE CONCRETO</v>
          </cell>
          <cell r="C2817">
            <v>0</v>
          </cell>
          <cell r="D2817">
            <v>0</v>
          </cell>
        </row>
        <row r="2818">
          <cell r="A2818">
            <v>40675</v>
          </cell>
          <cell r="B2818" t="str">
            <v>ASSENTAMENTO DE PEITORIL DE CIMENTO, INCLUSO ADITIVO IMPERMEABILIZANTE</v>
          </cell>
          <cell r="C2818" t="str">
            <v>M</v>
          </cell>
          <cell r="D2818">
            <v>2.4</v>
          </cell>
        </row>
        <row r="2819">
          <cell r="A2819">
            <v>133</v>
          </cell>
          <cell r="B2819" t="str">
            <v>FORRO DE MADEIRA</v>
          </cell>
          <cell r="C2819">
            <v>0</v>
          </cell>
          <cell r="D2819">
            <v>0</v>
          </cell>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v>0</v>
          </cell>
          <cell r="D2821">
            <v>0</v>
          </cell>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v>0</v>
          </cell>
          <cell r="D2824">
            <v>0</v>
          </cell>
        </row>
        <row r="2825">
          <cell r="A2825">
            <v>72197</v>
          </cell>
          <cell r="B2825" t="str">
            <v>SANCA DE GESSO, ALTURA 15CM, MOLDADA NA OBRA</v>
          </cell>
          <cell r="C2825" t="str">
            <v>M</v>
          </cell>
          <cell r="D2825">
            <v>13.66</v>
          </cell>
        </row>
        <row r="2826">
          <cell r="A2826">
            <v>73792</v>
          </cell>
          <cell r="B2826" t="str">
            <v>FORRO DE GESSO</v>
          </cell>
          <cell r="C2826">
            <v>0</v>
          </cell>
          <cell r="D2826">
            <v>0</v>
          </cell>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v>0</v>
          </cell>
          <cell r="D2828">
            <v>0</v>
          </cell>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v>0</v>
          </cell>
          <cell r="D2830">
            <v>0</v>
          </cell>
        </row>
        <row r="2831">
          <cell r="A2831">
            <v>73778</v>
          </cell>
          <cell r="B2831" t="str">
            <v>FORROS TIPO PACOTE</v>
          </cell>
          <cell r="C2831">
            <v>0</v>
          </cell>
          <cell r="D2831">
            <v>0</v>
          </cell>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v>0</v>
          </cell>
          <cell r="D2836">
            <v>0</v>
          </cell>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v>0</v>
          </cell>
          <cell r="D2838">
            <v>0</v>
          </cell>
        </row>
        <row r="2839">
          <cell r="A2839">
            <v>73807</v>
          </cell>
          <cell r="B2839" t="str">
            <v>CORRIMAO DE GRANITO ARTIFICIAL (MARMORITE) COM 15 CM DE LARGURA</v>
          </cell>
          <cell r="C2839">
            <v>0</v>
          </cell>
          <cell r="D2839">
            <v>0</v>
          </cell>
        </row>
        <row r="2840">
          <cell r="A2840" t="str">
            <v>73807/001</v>
          </cell>
          <cell r="B2840" t="str">
            <v>CORRIMAO EM MARMORITE, LARGURA 15CM</v>
          </cell>
          <cell r="C2840" t="str">
            <v>M</v>
          </cell>
          <cell r="D2840">
            <v>44.19</v>
          </cell>
        </row>
        <row r="2841">
          <cell r="A2841">
            <v>311</v>
          </cell>
          <cell r="B2841" t="str">
            <v>FORRO METALICO/PVC</v>
          </cell>
          <cell r="C2841">
            <v>0</v>
          </cell>
          <cell r="D2841">
            <v>0</v>
          </cell>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v>0</v>
          </cell>
          <cell r="D2844">
            <v>0</v>
          </cell>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v>0</v>
          </cell>
          <cell r="D2846">
            <v>0</v>
          </cell>
        </row>
        <row r="2847">
          <cell r="A2847" t="str">
            <v>73833/001</v>
          </cell>
          <cell r="B2847" t="str">
            <v>ISOLAMENTO TERMICO COM MANTA DE LA DE VIDRO, ESPESSURA 2,5CM</v>
          </cell>
          <cell r="C2847" t="str">
            <v>M2</v>
          </cell>
          <cell r="D2847">
            <v>49.14</v>
          </cell>
        </row>
        <row r="2848">
          <cell r="A2848" t="str">
            <v>SEDI</v>
          </cell>
          <cell r="B2848" t="str">
            <v>SERVICOS DIVERSOS</v>
          </cell>
          <cell r="C2848">
            <v>0</v>
          </cell>
          <cell r="D2848">
            <v>0</v>
          </cell>
        </row>
        <row r="2849">
          <cell r="A2849">
            <v>148</v>
          </cell>
          <cell r="B2849" t="str">
            <v>JUNTA ELASTICA</v>
          </cell>
          <cell r="C2849">
            <v>0</v>
          </cell>
          <cell r="D2849">
            <v>0</v>
          </cell>
        </row>
        <row r="2850">
          <cell r="A2850">
            <v>73754</v>
          </cell>
          <cell r="B2850" t="str">
            <v>JUNTA DE DILATACAO E VEDACAO</v>
          </cell>
          <cell r="C2850">
            <v>0</v>
          </cell>
          <cell r="D2850">
            <v>0</v>
          </cell>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v>0</v>
          </cell>
          <cell r="D2852">
            <v>0</v>
          </cell>
        </row>
        <row r="2853">
          <cell r="A2853" t="str">
            <v>73898/001</v>
          </cell>
          <cell r="B2853" t="str">
            <v>JUNTA DE DILATACAO ELASTICA (PVC) O-220/6 PRESSAO ATE 30 MCA</v>
          </cell>
          <cell r="C2853" t="str">
            <v>M</v>
          </cell>
          <cell r="D2853">
            <v>73.180000000000007</v>
          </cell>
        </row>
        <row r="2854">
          <cell r="A2854">
            <v>209</v>
          </cell>
          <cell r="B2854" t="str">
            <v>ANDAIMES</v>
          </cell>
          <cell r="C2854">
            <v>0</v>
          </cell>
          <cell r="D2854">
            <v>0</v>
          </cell>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v>0</v>
          </cell>
          <cell r="D2859">
            <v>0</v>
          </cell>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v>0</v>
          </cell>
          <cell r="D2861">
            <v>0</v>
          </cell>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v>0</v>
          </cell>
          <cell r="D2887">
            <v>0</v>
          </cell>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v>0</v>
          </cell>
          <cell r="D2891">
            <v>0</v>
          </cell>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v>0</v>
          </cell>
          <cell r="D2896">
            <v>0</v>
          </cell>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v>0</v>
          </cell>
          <cell r="D2907">
            <v>0</v>
          </cell>
        </row>
        <row r="2908">
          <cell r="A2908">
            <v>9537</v>
          </cell>
          <cell r="B2908" t="str">
            <v>LIMPEZA FINAL DA OBRA</v>
          </cell>
          <cell r="C2908" t="str">
            <v>M2</v>
          </cell>
          <cell r="D2908">
            <v>1.1100000000000001</v>
          </cell>
        </row>
        <row r="2909">
          <cell r="A2909">
            <v>73745</v>
          </cell>
          <cell r="B2909" t="str">
            <v>LIMPEZAS DE SUPERFICIES</v>
          </cell>
          <cell r="C2909">
            <v>0</v>
          </cell>
          <cell r="D2909">
            <v>0</v>
          </cell>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v>0</v>
          </cell>
          <cell r="D2911">
            <v>0</v>
          </cell>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v>0</v>
          </cell>
          <cell r="D2913">
            <v>0</v>
          </cell>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v>0</v>
          </cell>
          <cell r="D2915">
            <v>0</v>
          </cell>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v>0</v>
          </cell>
          <cell r="D2932">
            <v>0</v>
          </cell>
        </row>
        <row r="2933">
          <cell r="A2933" t="str">
            <v>74086/001</v>
          </cell>
          <cell r="B2933" t="str">
            <v>LIMPEZA LOUCAS E METAIS</v>
          </cell>
          <cell r="C2933" t="str">
            <v>UN</v>
          </cell>
          <cell r="D2933">
            <v>11.51</v>
          </cell>
        </row>
        <row r="2934">
          <cell r="A2934">
            <v>74243</v>
          </cell>
          <cell r="B2934" t="str">
            <v>LIMPEZA GERAL DE QUADRA POLIESPORTIVA</v>
          </cell>
          <cell r="C2934">
            <v>0</v>
          </cell>
          <cell r="D2934">
            <v>0</v>
          </cell>
        </row>
        <row r="2935">
          <cell r="A2935" t="str">
            <v>74243/001</v>
          </cell>
          <cell r="B2935" t="str">
            <v>LIMPEZA GERAL DE QUADRA POLIESPORTIVA</v>
          </cell>
          <cell r="C2935" t="str">
            <v>M2</v>
          </cell>
          <cell r="D2935">
            <v>0.96</v>
          </cell>
        </row>
        <row r="2936">
          <cell r="A2936">
            <v>215</v>
          </cell>
          <cell r="B2936" t="str">
            <v>ABERTURA DE POCO | CISTERNA OU CACIMBA |</v>
          </cell>
          <cell r="C2936">
            <v>0</v>
          </cell>
          <cell r="D2936">
            <v>0</v>
          </cell>
        </row>
        <row r="2937">
          <cell r="A2937">
            <v>74163</v>
          </cell>
          <cell r="B2937" t="str">
            <v>PERFURACAO DE POCO</v>
          </cell>
          <cell r="C2937">
            <v>0</v>
          </cell>
          <cell r="D2937">
            <v>0</v>
          </cell>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v>0</v>
          </cell>
          <cell r="D2940">
            <v>0</v>
          </cell>
        </row>
        <row r="2941">
          <cell r="A2941">
            <v>40841</v>
          </cell>
          <cell r="B2941" t="str">
            <v>ABRACADEIRA P/POCOS PROFUNDOS</v>
          </cell>
          <cell r="C2941" t="str">
            <v>UN</v>
          </cell>
          <cell r="D2941">
            <v>63.51</v>
          </cell>
        </row>
        <row r="2942">
          <cell r="A2942">
            <v>318</v>
          </cell>
          <cell r="B2942" t="str">
            <v>OUTROS</v>
          </cell>
          <cell r="C2942">
            <v>0</v>
          </cell>
          <cell r="D2942">
            <v>0</v>
          </cell>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v>0</v>
          </cell>
          <cell r="D2948">
            <v>0</v>
          </cell>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v>0</v>
          </cell>
          <cell r="D2952">
            <v>0</v>
          </cell>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v>0</v>
          </cell>
          <cell r="D2955">
            <v>0</v>
          </cell>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v>0</v>
          </cell>
          <cell r="D2958">
            <v>0</v>
          </cell>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v>0</v>
          </cell>
          <cell r="D2961">
            <v>0</v>
          </cell>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v>0</v>
          </cell>
          <cell r="D2963">
            <v>0</v>
          </cell>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v>0</v>
          </cell>
          <cell r="D2966">
            <v>0</v>
          </cell>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v>0</v>
          </cell>
          <cell r="D2970">
            <v>0</v>
          </cell>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v>0</v>
          </cell>
          <cell r="D2973">
            <v>0</v>
          </cell>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v>0</v>
          </cell>
          <cell r="D3825">
            <v>0</v>
          </cell>
        </row>
        <row r="3826">
          <cell r="A3826">
            <v>10</v>
          </cell>
          <cell r="B3826" t="str">
            <v>PREPARO DO TERRENO</v>
          </cell>
          <cell r="C3826">
            <v>0</v>
          </cell>
          <cell r="D3826">
            <v>0</v>
          </cell>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v>0</v>
          </cell>
          <cell r="D3829">
            <v>0</v>
          </cell>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v>0</v>
          </cell>
          <cell r="D3832">
            <v>0</v>
          </cell>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v>0</v>
          </cell>
          <cell r="D3835">
            <v>0</v>
          </cell>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v>0</v>
          </cell>
          <cell r="D3840">
            <v>0</v>
          </cell>
        </row>
        <row r="3841">
          <cell r="A3841">
            <v>74220</v>
          </cell>
          <cell r="B3841" t="str">
            <v>TAPUME DE VEDACAO</v>
          </cell>
          <cell r="C3841">
            <v>0</v>
          </cell>
          <cell r="D3841">
            <v>0</v>
          </cell>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v>0</v>
          </cell>
          <cell r="D3843">
            <v>0</v>
          </cell>
        </row>
        <row r="3844">
          <cell r="A3844" t="str">
            <v>74221/001</v>
          </cell>
          <cell r="B3844" t="str">
            <v>SINALIZACAO DE TRANSITO - NOTURNA</v>
          </cell>
          <cell r="C3844" t="str">
            <v>M</v>
          </cell>
          <cell r="D3844">
            <v>1.23</v>
          </cell>
        </row>
        <row r="3845">
          <cell r="A3845">
            <v>12</v>
          </cell>
          <cell r="B3845" t="str">
            <v>ACESSOS/PASSADICOS</v>
          </cell>
          <cell r="C3845">
            <v>0</v>
          </cell>
          <cell r="D3845">
            <v>0</v>
          </cell>
        </row>
        <row r="3846">
          <cell r="A3846">
            <v>74219</v>
          </cell>
          <cell r="B3846" t="str">
            <v>PASSADICOS E TRAVESSIAS - MONTAGEM, MANUTENCAO E REMOCAO</v>
          </cell>
          <cell r="C3846">
            <v>0</v>
          </cell>
          <cell r="D3846">
            <v>0</v>
          </cell>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v>0</v>
          </cell>
          <cell r="D3849">
            <v>0</v>
          </cell>
        </row>
        <row r="3850">
          <cell r="A3850">
            <v>73875</v>
          </cell>
          <cell r="B3850" t="str">
            <v>LOCACAO DE ANDAIMES</v>
          </cell>
          <cell r="C3850">
            <v>0</v>
          </cell>
          <cell r="D3850">
            <v>0</v>
          </cell>
        </row>
        <row r="3851">
          <cell r="A3851" t="str">
            <v>73875/001</v>
          </cell>
          <cell r="B3851" t="str">
            <v>LOCACAO DE ANDAIME METALICO TUBULAR TIPO TORRE</v>
          </cell>
          <cell r="C3851" t="str">
            <v>M/MES</v>
          </cell>
          <cell r="D3851">
            <v>14.43</v>
          </cell>
        </row>
        <row r="3852">
          <cell r="A3852">
            <v>14</v>
          </cell>
          <cell r="B3852" t="str">
            <v>DEMOLICOES/RETIRADAS</v>
          </cell>
          <cell r="C3852">
            <v>0</v>
          </cell>
          <cell r="D3852">
            <v>0</v>
          </cell>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v>0</v>
          </cell>
          <cell r="D3888">
            <v>0</v>
          </cell>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v>0</v>
          </cell>
          <cell r="D3891">
            <v>0</v>
          </cell>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v>0</v>
          </cell>
          <cell r="D3893">
            <v>0</v>
          </cell>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v>0</v>
          </cell>
          <cell r="D3895">
            <v>0</v>
          </cell>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v>0</v>
          </cell>
          <cell r="D3897">
            <v>0</v>
          </cell>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v>0</v>
          </cell>
          <cell r="D3899">
            <v>0</v>
          </cell>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v>0</v>
          </cell>
          <cell r="D3902">
            <v>0</v>
          </cell>
        </row>
        <row r="3903">
          <cell r="A3903">
            <v>73960</v>
          </cell>
          <cell r="B3903" t="str">
            <v>LIGACOES PROVISORIAS AGUA/ESGOTO</v>
          </cell>
          <cell r="C3903">
            <v>0</v>
          </cell>
          <cell r="D3903">
            <v>0</v>
          </cell>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v>0</v>
          </cell>
          <cell r="D3905">
            <v>0</v>
          </cell>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v>0</v>
          </cell>
          <cell r="D3907">
            <v>0</v>
          </cell>
        </row>
        <row r="3908">
          <cell r="A3908">
            <v>6</v>
          </cell>
          <cell r="B3908" t="str">
            <v>CONTROLE TECNOLOGICO</v>
          </cell>
          <cell r="C3908">
            <v>0</v>
          </cell>
          <cell r="D3908">
            <v>0</v>
          </cell>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v>0</v>
          </cell>
          <cell r="D3911">
            <v>0</v>
          </cell>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v>0</v>
          </cell>
          <cell r="D3924">
            <v>0</v>
          </cell>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v>0</v>
          </cell>
          <cell r="D3927">
            <v>0</v>
          </cell>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v>0</v>
          </cell>
          <cell r="D3936">
            <v>0</v>
          </cell>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v>0</v>
          </cell>
          <cell r="D3995">
            <v>0</v>
          </cell>
        </row>
        <row r="3996">
          <cell r="A3996">
            <v>72733</v>
          </cell>
          <cell r="B3996" t="str">
            <v>MOBILIZACAO E DESMOBILIZACAO DE EQUIPAMENTO DE SONDAGEM A PERCUSSAO</v>
          </cell>
          <cell r="C3996" t="str">
            <v>UN</v>
          </cell>
          <cell r="D3996">
            <v>398.44</v>
          </cell>
        </row>
        <row r="3997">
          <cell r="A3997">
            <v>8</v>
          </cell>
          <cell r="B3997" t="str">
            <v>LOCACAO</v>
          </cell>
          <cell r="C3997">
            <v>0</v>
          </cell>
          <cell r="D3997">
            <v>0</v>
          </cell>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v>0</v>
          </cell>
          <cell r="D4002">
            <v>0</v>
          </cell>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v>0</v>
          </cell>
          <cell r="D4004">
            <v>0</v>
          </cell>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v>0</v>
          </cell>
          <cell r="D4008">
            <v>0</v>
          </cell>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v>0</v>
          </cell>
          <cell r="D4012">
            <v>0</v>
          </cell>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v>0</v>
          </cell>
          <cell r="D4014">
            <v>0</v>
          </cell>
        </row>
        <row r="4015">
          <cell r="A4015">
            <v>201</v>
          </cell>
          <cell r="B4015" t="str">
            <v>PORTAO</v>
          </cell>
          <cell r="C4015">
            <v>0</v>
          </cell>
          <cell r="D4015">
            <v>0</v>
          </cell>
        </row>
        <row r="4016">
          <cell r="A4016">
            <v>73814</v>
          </cell>
          <cell r="B4016" t="str">
            <v>PORTAO DE FERRO GALVANIZADO</v>
          </cell>
          <cell r="C4016">
            <v>0</v>
          </cell>
          <cell r="D4016">
            <v>0</v>
          </cell>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v>0</v>
          </cell>
          <cell r="D4019">
            <v>0</v>
          </cell>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v>0</v>
          </cell>
          <cell r="D4022">
            <v>0</v>
          </cell>
        </row>
        <row r="4023">
          <cell r="A4023">
            <v>74038</v>
          </cell>
          <cell r="B4023" t="str">
            <v>PORTÃO PARA CERCA</v>
          </cell>
          <cell r="C4023">
            <v>0</v>
          </cell>
          <cell r="D4023">
            <v>0</v>
          </cell>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v>0</v>
          </cell>
          <cell r="D4025">
            <v>0</v>
          </cell>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v>0</v>
          </cell>
          <cell r="D4027">
            <v>0</v>
          </cell>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v>0</v>
          </cell>
          <cell r="D4029">
            <v>0</v>
          </cell>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v>0</v>
          </cell>
          <cell r="D4034">
            <v>0</v>
          </cell>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v>0</v>
          </cell>
          <cell r="D4037">
            <v>0</v>
          </cell>
        </row>
        <row r="4038">
          <cell r="A4038">
            <v>73787</v>
          </cell>
          <cell r="B4038" t="str">
            <v>ALAMBRADO</v>
          </cell>
          <cell r="C4038">
            <v>0</v>
          </cell>
          <cell r="D4038">
            <v>0</v>
          </cell>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v>0</v>
          </cell>
          <cell r="D4040">
            <v>0</v>
          </cell>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v>0</v>
          </cell>
          <cell r="D4042">
            <v>0</v>
          </cell>
        </row>
        <row r="4043">
          <cell r="A4043">
            <v>73788</v>
          </cell>
          <cell r="B4043" t="str">
            <v>PLANTIO DE ARVORES E ARBUSTOS</v>
          </cell>
          <cell r="C4043">
            <v>0</v>
          </cell>
          <cell r="D4043">
            <v>0</v>
          </cell>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v>0</v>
          </cell>
          <cell r="D4046">
            <v>0</v>
          </cell>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v>0</v>
          </cell>
          <cell r="D4052">
            <v>0</v>
          </cell>
        </row>
        <row r="4053">
          <cell r="A4053">
            <v>74236</v>
          </cell>
          <cell r="B4053" t="str">
            <v>PLANTIO DE GRAMA</v>
          </cell>
          <cell r="C4053">
            <v>0</v>
          </cell>
          <cell r="D4053">
            <v>0</v>
          </cell>
        </row>
        <row r="4054">
          <cell r="A4054" t="str">
            <v>74236/001</v>
          </cell>
          <cell r="B4054" t="str">
            <v>GRAMA BATATAIS EM PLACAS</v>
          </cell>
          <cell r="C4054" t="str">
            <v>M2</v>
          </cell>
          <cell r="D4054">
            <v>7.16</v>
          </cell>
        </row>
        <row r="4055">
          <cell r="A4055">
            <v>207</v>
          </cell>
          <cell r="B4055" t="str">
            <v>PASSEIO</v>
          </cell>
          <cell r="C4055">
            <v>0</v>
          </cell>
          <cell r="D4055">
            <v>0</v>
          </cell>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v>0</v>
          </cell>
          <cell r="D4057">
            <v>0</v>
          </cell>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v>0</v>
          </cell>
          <cell r="D4060">
            <v>0</v>
          </cell>
        </row>
        <row r="4061">
          <cell r="A4061">
            <v>73864</v>
          </cell>
          <cell r="B4061" t="str">
            <v>NIVELAMENTO DE SOLO</v>
          </cell>
          <cell r="C4061">
            <v>0</v>
          </cell>
          <cell r="D4061">
            <v>0</v>
          </cell>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v>0</v>
          </cell>
          <cell r="D4063">
            <v>0</v>
          </cell>
        </row>
        <row r="4064">
          <cell r="A4064">
            <v>74228</v>
          </cell>
          <cell r="B4064" t="str">
            <v>BANCOS DE CONCRETO P/JARDIM</v>
          </cell>
          <cell r="C4064">
            <v>0</v>
          </cell>
          <cell r="D4064">
            <v>0</v>
          </cell>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v>0</v>
          </cell>
          <cell r="D4066">
            <v>0</v>
          </cell>
        </row>
        <row r="4067">
          <cell r="A4067" t="str">
            <v>TOTAIS DO VIN</v>
          </cell>
          <cell r="B4067" t="str">
            <v>ULO - AGRUPADORES: 525 COMPOSIÇÕES: 3.288</v>
          </cell>
          <cell r="C4067">
            <v>0</v>
          </cell>
          <cell r="D4067">
            <v>0</v>
          </cell>
        </row>
        <row r="4068">
          <cell r="A4068" t="str">
            <v>-------------</v>
          </cell>
          <cell r="B4068" t="str">
            <v>---------------------------------------------------</v>
          </cell>
          <cell r="C4068">
            <v>0</v>
          </cell>
          <cell r="D4068">
            <v>0</v>
          </cell>
        </row>
        <row r="4069">
          <cell r="A4069" t="str">
            <v>TOTALIZAÇÃO</v>
          </cell>
          <cell r="B4069" t="str">
            <v>E COMPOSIÇOES</v>
          </cell>
          <cell r="C4069">
            <v>0</v>
          </cell>
          <cell r="D4069">
            <v>0</v>
          </cell>
        </row>
        <row r="4070">
          <cell r="A4070" t="str">
            <v>-------------</v>
          </cell>
          <cell r="B4070" t="str">
            <v>---------------------------------------------------AGRUPADOR COMPOSIÇÃO</v>
          </cell>
          <cell r="C4070">
            <v>0</v>
          </cell>
          <cell r="D4070">
            <v>0</v>
          </cell>
        </row>
        <row r="4071">
          <cell r="A4071" t="str">
            <v>-------------</v>
          </cell>
          <cell r="B4071" t="str">
            <v>---------------------------------------------------</v>
          </cell>
          <cell r="C4071">
            <v>0</v>
          </cell>
          <cell r="D4071">
            <v>0</v>
          </cell>
        </row>
        <row r="4072">
          <cell r="A4072" t="str">
            <v>TOTAL GERAL .</v>
          </cell>
          <cell r="B4072" t="str">
            <v>...... 525 3.288</v>
          </cell>
          <cell r="C4072">
            <v>0</v>
          </cell>
          <cell r="D4072">
            <v>0</v>
          </cell>
        </row>
        <row r="4073">
          <cell r="A4073" t="str">
            <v>im de arquivo</v>
          </cell>
          <cell r="B4073">
            <v>0</v>
          </cell>
          <cell r="C4073">
            <v>0</v>
          </cell>
          <cell r="D407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 val="5ª Med"/>
      <sheetName val="INSUMOS_Lab_cienc_"/>
      <sheetName val="INSUMOS_ARQUIBANCADA"/>
      <sheetName val="insumos_Urb_do_páteo_"/>
      <sheetName val="INSUMO_PARA_RAIO"/>
      <sheetName val="INSUMO_MURO"/>
      <sheetName val="Orçamento_(3)"/>
      <sheetName val="Inst__Elet_"/>
      <sheetName val="Rev__"/>
      <sheetName val="Muro_de_fech_"/>
      <sheetName val="Urb_do_páteo"/>
      <sheetName val="Arquib__e_mureta"/>
      <sheetName val="Lab_cienc_"/>
      <sheetName val="Orçamento_(2)"/>
      <sheetName val="RN_CONSTRUÇÕES"/>
      <sheetName val="5ª_Med"/>
      <sheetName val="Solum"/>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Orçamento"/>
      <sheetName val="Resumo"/>
      <sheetName val="Cronograma Fisíco-Financeiro"/>
      <sheetName val="BDI - Serviços"/>
      <sheetName val="BDI-Equipamentos"/>
      <sheetName val="Composição"/>
      <sheetName val="Composições"/>
      <sheetName val="Mapa de Cotação"/>
      <sheetName val="Mem. Cálculo (3)"/>
      <sheetName val="Mem Cálculo"/>
      <sheetName val="Mem Cálculo (2)"/>
      <sheetName val="Mem Cálculo Hidrossanitário"/>
    </sheetNames>
    <sheetDataSet>
      <sheetData sheetId="0"/>
      <sheetData sheetId="1">
        <row r="4">
          <cell r="J4">
            <v>0.24940000000000001</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49"/>
  <sheetViews>
    <sheetView view="pageLayout" zoomScaleNormal="100" zoomScaleSheetLayoutView="100" workbookViewId="0">
      <selection activeCell="C37" sqref="C37"/>
    </sheetView>
  </sheetViews>
  <sheetFormatPr defaultRowHeight="15"/>
  <cols>
    <col min="1" max="4" width="20.7109375" customWidth="1"/>
  </cols>
  <sheetData>
    <row r="3" spans="1:4">
      <c r="A3" s="8"/>
      <c r="B3" s="8"/>
      <c r="C3" s="8"/>
      <c r="D3" s="8"/>
    </row>
    <row r="4" spans="1:4">
      <c r="A4" s="8"/>
      <c r="B4" s="8"/>
      <c r="C4" s="8"/>
      <c r="D4" s="8"/>
    </row>
    <row r="5" spans="1:4">
      <c r="A5" s="8"/>
      <c r="B5" s="8"/>
      <c r="C5" s="8"/>
      <c r="D5" s="8"/>
    </row>
    <row r="6" spans="1:4">
      <c r="A6" s="8"/>
      <c r="B6" s="8"/>
      <c r="C6" s="8"/>
      <c r="D6" s="8"/>
    </row>
    <row r="7" spans="1:4">
      <c r="A7" s="19"/>
      <c r="B7" s="19"/>
      <c r="C7" s="3"/>
      <c r="D7" s="6"/>
    </row>
    <row r="8" spans="1:4">
      <c r="A8" s="8"/>
      <c r="B8" s="8"/>
      <c r="C8" s="8"/>
      <c r="D8" s="8"/>
    </row>
    <row r="9" spans="1:4">
      <c r="A9" s="8"/>
      <c r="B9" s="8"/>
      <c r="C9" s="8"/>
      <c r="D9" s="8"/>
    </row>
    <row r="10" spans="1:4">
      <c r="A10" s="8"/>
      <c r="B10" s="8"/>
      <c r="C10" s="8"/>
      <c r="D10" s="8"/>
    </row>
    <row r="11" spans="1:4">
      <c r="A11" s="8"/>
      <c r="B11" s="8"/>
      <c r="C11" s="8"/>
      <c r="D11" s="8"/>
    </row>
    <row r="12" spans="1:4" ht="15" customHeight="1"/>
    <row r="13" spans="1:4" ht="15" customHeight="1"/>
    <row r="14" spans="1:4" ht="15" customHeight="1">
      <c r="A14" s="65"/>
      <c r="B14" s="65"/>
      <c r="C14" s="65"/>
      <c r="D14" s="65"/>
    </row>
    <row r="15" spans="1:4" ht="15.75" customHeight="1">
      <c r="A15" s="65"/>
      <c r="B15" s="65"/>
      <c r="C15" s="65"/>
      <c r="D15" s="65"/>
    </row>
    <row r="16" spans="1:4">
      <c r="A16" s="19"/>
      <c r="B16" s="17"/>
      <c r="C16" s="3"/>
      <c r="D16" s="5"/>
    </row>
    <row r="17" spans="1:4">
      <c r="A17" s="8"/>
      <c r="B17" s="8"/>
      <c r="C17" s="8"/>
      <c r="D17" s="8"/>
    </row>
    <row r="18" spans="1:4">
      <c r="A18" s="8"/>
      <c r="B18" s="8"/>
      <c r="C18" s="8"/>
      <c r="D18" s="8"/>
    </row>
    <row r="19" spans="1:4" ht="15" customHeight="1">
      <c r="A19" s="754" t="s">
        <v>1202</v>
      </c>
      <c r="B19" s="754"/>
      <c r="C19" s="754"/>
      <c r="D19" s="754"/>
    </row>
    <row r="20" spans="1:4" ht="15" customHeight="1">
      <c r="A20" s="754"/>
      <c r="B20" s="754"/>
      <c r="C20" s="754"/>
      <c r="D20" s="754"/>
    </row>
    <row r="21" spans="1:4">
      <c r="A21" s="754"/>
      <c r="B21" s="754"/>
      <c r="C21" s="754"/>
      <c r="D21" s="754"/>
    </row>
    <row r="22" spans="1:4">
      <c r="A22" s="754"/>
      <c r="B22" s="754"/>
      <c r="C22" s="754"/>
      <c r="D22" s="754"/>
    </row>
    <row r="23" spans="1:4">
      <c r="A23" s="754"/>
      <c r="B23" s="754"/>
      <c r="C23" s="754"/>
      <c r="D23" s="754"/>
    </row>
    <row r="24" spans="1:4">
      <c r="A24" s="754"/>
      <c r="B24" s="754"/>
      <c r="C24" s="754"/>
      <c r="D24" s="754"/>
    </row>
    <row r="25" spans="1:4">
      <c r="A25" s="754"/>
      <c r="B25" s="754"/>
      <c r="C25" s="754"/>
      <c r="D25" s="754"/>
    </row>
    <row r="26" spans="1:4">
      <c r="A26" s="8"/>
      <c r="B26" s="8"/>
      <c r="D26" s="206"/>
    </row>
    <row r="27" spans="1:4">
      <c r="A27" s="8"/>
      <c r="B27" s="8"/>
      <c r="D27" s="69"/>
    </row>
    <row r="28" spans="1:4">
      <c r="A28" s="8"/>
      <c r="B28" s="8"/>
      <c r="D28" s="69"/>
    </row>
    <row r="29" spans="1:4">
      <c r="A29" s="8"/>
      <c r="B29" s="8"/>
      <c r="C29" s="8"/>
      <c r="D29" s="8"/>
    </row>
    <row r="30" spans="1:4">
      <c r="A30" s="8"/>
      <c r="B30" s="8"/>
      <c r="C30" s="8"/>
      <c r="D30" s="8"/>
    </row>
    <row r="46" spans="1:6">
      <c r="E46" s="8"/>
      <c r="F46" s="8"/>
    </row>
    <row r="47" spans="1:6">
      <c r="A47" s="324" t="s">
        <v>7</v>
      </c>
      <c r="D47" s="324"/>
      <c r="E47" s="326"/>
      <c r="F47" s="70"/>
    </row>
    <row r="48" spans="1:6">
      <c r="A48" s="69" t="s">
        <v>1193</v>
      </c>
      <c r="D48" s="69"/>
      <c r="E48" s="69"/>
      <c r="F48" s="69"/>
    </row>
    <row r="49" spans="1:6">
      <c r="A49" s="69" t="s">
        <v>1192</v>
      </c>
      <c r="D49" s="69"/>
      <c r="E49" s="8"/>
      <c r="F49" s="8"/>
    </row>
  </sheetData>
  <mergeCells count="1">
    <mergeCell ref="A19:D25"/>
  </mergeCells>
  <printOptions horizontalCentered="1" verticalCentered="1"/>
  <pageMargins left="0.51181102362204722" right="0.51181102362204722" top="0.78740157480314965" bottom="0.78740157480314965" header="0.31496062992125984" footer="0.31496062992125984"/>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9"/>
  <sheetViews>
    <sheetView workbookViewId="0">
      <selection activeCell="G4" sqref="G4"/>
    </sheetView>
  </sheetViews>
  <sheetFormatPr defaultRowHeight="15"/>
  <cols>
    <col min="1" max="1" width="11.140625" customWidth="1"/>
    <col min="2" max="2" width="13.85546875" customWidth="1"/>
    <col min="3" max="3" width="24.85546875" customWidth="1"/>
    <col min="4" max="4" width="14.42578125" customWidth="1"/>
  </cols>
  <sheetData>
    <row r="1" spans="1:7" ht="18.75">
      <c r="A1" s="982" t="s">
        <v>2191</v>
      </c>
      <c r="B1" s="983"/>
      <c r="C1" s="983"/>
      <c r="D1" s="983"/>
      <c r="E1" s="983"/>
      <c r="F1" s="983"/>
      <c r="G1" s="984"/>
    </row>
    <row r="2" spans="1:7">
      <c r="A2" s="985" t="s">
        <v>2192</v>
      </c>
      <c r="B2" s="986"/>
      <c r="C2" s="986"/>
      <c r="D2" s="986"/>
      <c r="E2" s="986"/>
      <c r="F2" s="986"/>
      <c r="G2" s="987"/>
    </row>
    <row r="3" spans="1:7">
      <c r="A3" s="988" t="s">
        <v>2194</v>
      </c>
      <c r="B3" s="989"/>
      <c r="C3" s="989"/>
      <c r="D3" s="989"/>
      <c r="E3" s="989"/>
      <c r="F3" s="989"/>
      <c r="G3" s="536">
        <f>Orçamento!$B$6*0.2*1.3</f>
        <v>290.36</v>
      </c>
    </row>
    <row r="4" spans="1:7">
      <c r="A4" s="988" t="s">
        <v>2193</v>
      </c>
      <c r="B4" s="989"/>
      <c r="C4" s="989"/>
      <c r="D4" s="989"/>
      <c r="E4" s="989"/>
      <c r="F4" s="989"/>
      <c r="G4" s="536">
        <f>G3</f>
        <v>290.36</v>
      </c>
    </row>
    <row r="5" spans="1:7">
      <c r="A5" t="s">
        <v>1791</v>
      </c>
      <c r="B5" t="s">
        <v>1792</v>
      </c>
      <c r="C5" t="s">
        <v>1793</v>
      </c>
      <c r="D5" t="s">
        <v>303</v>
      </c>
    </row>
    <row r="6" spans="1:7">
      <c r="A6" t="s">
        <v>392</v>
      </c>
      <c r="B6">
        <v>90</v>
      </c>
      <c r="C6">
        <v>90</v>
      </c>
      <c r="D6">
        <f>(C6*B6)/10000</f>
        <v>0.81</v>
      </c>
    </row>
    <row r="7" spans="1:7">
      <c r="A7" t="s">
        <v>394</v>
      </c>
      <c r="B7">
        <v>100</v>
      </c>
      <c r="C7">
        <v>100</v>
      </c>
      <c r="D7">
        <f t="shared" ref="D7:D70" si="0">(C7*B7)/10000</f>
        <v>1</v>
      </c>
    </row>
    <row r="8" spans="1:7">
      <c r="A8" t="s">
        <v>396</v>
      </c>
      <c r="B8">
        <v>90</v>
      </c>
      <c r="C8">
        <v>90</v>
      </c>
      <c r="D8">
        <f t="shared" si="0"/>
        <v>0.81</v>
      </c>
    </row>
    <row r="9" spans="1:7">
      <c r="A9" t="s">
        <v>398</v>
      </c>
      <c r="B9">
        <v>90</v>
      </c>
      <c r="C9">
        <v>90</v>
      </c>
      <c r="D9">
        <f t="shared" si="0"/>
        <v>0.81</v>
      </c>
    </row>
    <row r="10" spans="1:7">
      <c r="A10" t="s">
        <v>400</v>
      </c>
      <c r="B10">
        <v>90</v>
      </c>
      <c r="C10">
        <v>90</v>
      </c>
      <c r="D10">
        <f t="shared" si="0"/>
        <v>0.81</v>
      </c>
    </row>
    <row r="11" spans="1:7">
      <c r="A11" t="s">
        <v>402</v>
      </c>
      <c r="B11">
        <v>100</v>
      </c>
      <c r="C11">
        <v>100</v>
      </c>
      <c r="D11">
        <f t="shared" si="0"/>
        <v>1</v>
      </c>
    </row>
    <row r="12" spans="1:7">
      <c r="A12" t="s">
        <v>404</v>
      </c>
      <c r="B12">
        <v>100</v>
      </c>
      <c r="C12">
        <v>100</v>
      </c>
      <c r="D12">
        <f t="shared" si="0"/>
        <v>1</v>
      </c>
    </row>
    <row r="13" spans="1:7">
      <c r="A13" t="s">
        <v>1794</v>
      </c>
      <c r="B13">
        <v>80</v>
      </c>
      <c r="C13">
        <v>80</v>
      </c>
      <c r="D13">
        <f t="shared" si="0"/>
        <v>0.64</v>
      </c>
    </row>
    <row r="14" spans="1:7">
      <c r="A14" t="s">
        <v>1795</v>
      </c>
      <c r="B14">
        <v>100</v>
      </c>
      <c r="C14">
        <v>100</v>
      </c>
      <c r="D14">
        <f t="shared" si="0"/>
        <v>1</v>
      </c>
    </row>
    <row r="15" spans="1:7">
      <c r="A15" t="s">
        <v>428</v>
      </c>
      <c r="B15">
        <v>110</v>
      </c>
      <c r="C15">
        <v>110</v>
      </c>
      <c r="D15">
        <f t="shared" si="0"/>
        <v>1.21</v>
      </c>
    </row>
    <row r="16" spans="1:7">
      <c r="A16" t="s">
        <v>612</v>
      </c>
      <c r="B16">
        <v>110</v>
      </c>
      <c r="C16">
        <v>110</v>
      </c>
      <c r="D16">
        <f t="shared" si="0"/>
        <v>1.21</v>
      </c>
    </row>
    <row r="17" spans="1:4">
      <c r="A17" t="s">
        <v>1796</v>
      </c>
      <c r="B17">
        <v>100</v>
      </c>
      <c r="C17">
        <v>100</v>
      </c>
      <c r="D17">
        <f t="shared" si="0"/>
        <v>1</v>
      </c>
    </row>
    <row r="18" spans="1:4">
      <c r="A18" t="s">
        <v>1797</v>
      </c>
      <c r="B18">
        <v>100</v>
      </c>
      <c r="C18">
        <v>100</v>
      </c>
      <c r="D18">
        <f t="shared" si="0"/>
        <v>1</v>
      </c>
    </row>
    <row r="19" spans="1:4">
      <c r="A19" t="s">
        <v>1798</v>
      </c>
      <c r="B19">
        <v>110</v>
      </c>
      <c r="C19">
        <v>110</v>
      </c>
      <c r="D19">
        <f t="shared" si="0"/>
        <v>1.21</v>
      </c>
    </row>
    <row r="20" spans="1:4">
      <c r="A20" t="s">
        <v>1799</v>
      </c>
      <c r="B20">
        <v>110</v>
      </c>
      <c r="C20">
        <v>110</v>
      </c>
      <c r="D20">
        <f t="shared" si="0"/>
        <v>1.21</v>
      </c>
    </row>
    <row r="21" spans="1:4">
      <c r="A21" t="s">
        <v>1802</v>
      </c>
      <c r="B21">
        <v>110</v>
      </c>
      <c r="C21">
        <v>110</v>
      </c>
      <c r="D21">
        <f t="shared" si="0"/>
        <v>1.21</v>
      </c>
    </row>
    <row r="22" spans="1:4">
      <c r="A22" t="s">
        <v>1803</v>
      </c>
      <c r="B22">
        <v>110</v>
      </c>
      <c r="C22">
        <v>110</v>
      </c>
      <c r="D22">
        <f t="shared" si="0"/>
        <v>1.21</v>
      </c>
    </row>
    <row r="23" spans="1:4">
      <c r="A23" t="s">
        <v>1804</v>
      </c>
      <c r="B23">
        <v>110</v>
      </c>
      <c r="C23">
        <v>110</v>
      </c>
      <c r="D23">
        <f t="shared" si="0"/>
        <v>1.21</v>
      </c>
    </row>
    <row r="24" spans="1:4">
      <c r="A24" t="s">
        <v>1805</v>
      </c>
      <c r="B24">
        <v>110</v>
      </c>
      <c r="C24">
        <v>110</v>
      </c>
      <c r="D24">
        <f t="shared" si="0"/>
        <v>1.21</v>
      </c>
    </row>
    <row r="25" spans="1:4">
      <c r="A25" t="s">
        <v>1806</v>
      </c>
      <c r="B25">
        <v>110</v>
      </c>
      <c r="C25">
        <v>110</v>
      </c>
      <c r="D25">
        <f t="shared" si="0"/>
        <v>1.21</v>
      </c>
    </row>
    <row r="26" spans="1:4">
      <c r="A26" t="s">
        <v>1807</v>
      </c>
      <c r="B26">
        <v>90</v>
      </c>
      <c r="C26">
        <v>90</v>
      </c>
      <c r="D26">
        <f t="shared" si="0"/>
        <v>0.81</v>
      </c>
    </row>
    <row r="27" spans="1:4">
      <c r="A27" t="s">
        <v>1808</v>
      </c>
      <c r="B27">
        <v>110</v>
      </c>
      <c r="C27">
        <v>110</v>
      </c>
      <c r="D27">
        <f t="shared" si="0"/>
        <v>1.21</v>
      </c>
    </row>
    <row r="28" spans="1:4">
      <c r="A28" t="s">
        <v>1809</v>
      </c>
      <c r="B28">
        <v>110</v>
      </c>
      <c r="C28">
        <v>110</v>
      </c>
      <c r="D28">
        <f t="shared" si="0"/>
        <v>1.21</v>
      </c>
    </row>
    <row r="29" spans="1:4">
      <c r="A29" t="s">
        <v>1810</v>
      </c>
      <c r="B29">
        <v>110</v>
      </c>
      <c r="C29">
        <v>110</v>
      </c>
      <c r="D29">
        <f t="shared" si="0"/>
        <v>1.21</v>
      </c>
    </row>
    <row r="30" spans="1:4">
      <c r="A30" t="s">
        <v>1811</v>
      </c>
      <c r="B30">
        <v>110</v>
      </c>
      <c r="C30">
        <v>110</v>
      </c>
      <c r="D30">
        <f t="shared" si="0"/>
        <v>1.21</v>
      </c>
    </row>
    <row r="31" spans="1:4">
      <c r="A31" t="s">
        <v>1812</v>
      </c>
      <c r="B31">
        <v>120</v>
      </c>
      <c r="C31">
        <v>120</v>
      </c>
      <c r="D31">
        <f t="shared" si="0"/>
        <v>1.44</v>
      </c>
    </row>
    <row r="32" spans="1:4">
      <c r="A32" t="s">
        <v>1813</v>
      </c>
      <c r="B32">
        <v>120</v>
      </c>
      <c r="C32">
        <v>120</v>
      </c>
      <c r="D32">
        <f t="shared" si="0"/>
        <v>1.44</v>
      </c>
    </row>
    <row r="33" spans="1:4">
      <c r="A33" t="s">
        <v>1814</v>
      </c>
      <c r="B33">
        <v>120</v>
      </c>
      <c r="C33">
        <v>120</v>
      </c>
      <c r="D33">
        <f t="shared" si="0"/>
        <v>1.44</v>
      </c>
    </row>
    <row r="34" spans="1:4">
      <c r="A34" t="s">
        <v>1815</v>
      </c>
      <c r="B34">
        <v>120</v>
      </c>
      <c r="C34">
        <v>120</v>
      </c>
      <c r="D34">
        <f t="shared" si="0"/>
        <v>1.44</v>
      </c>
    </row>
    <row r="35" spans="1:4">
      <c r="A35" t="s">
        <v>1816</v>
      </c>
      <c r="B35">
        <v>110</v>
      </c>
      <c r="C35">
        <v>110</v>
      </c>
      <c r="D35">
        <f t="shared" si="0"/>
        <v>1.21</v>
      </c>
    </row>
    <row r="36" spans="1:4">
      <c r="A36" t="s">
        <v>1817</v>
      </c>
      <c r="B36">
        <v>100</v>
      </c>
      <c r="C36">
        <v>100</v>
      </c>
      <c r="D36">
        <f t="shared" si="0"/>
        <v>1</v>
      </c>
    </row>
    <row r="37" spans="1:4">
      <c r="A37" t="s">
        <v>1818</v>
      </c>
      <c r="B37">
        <v>80</v>
      </c>
      <c r="C37">
        <v>80</v>
      </c>
      <c r="D37">
        <f t="shared" si="0"/>
        <v>0.64</v>
      </c>
    </row>
    <row r="38" spans="1:4">
      <c r="A38" t="s">
        <v>1819</v>
      </c>
      <c r="B38">
        <v>120</v>
      </c>
      <c r="C38">
        <v>120</v>
      </c>
      <c r="D38">
        <f t="shared" si="0"/>
        <v>1.44</v>
      </c>
    </row>
    <row r="39" spans="1:4">
      <c r="A39" t="s">
        <v>1820</v>
      </c>
      <c r="B39">
        <v>100</v>
      </c>
      <c r="C39">
        <v>100</v>
      </c>
      <c r="D39">
        <f t="shared" si="0"/>
        <v>1</v>
      </c>
    </row>
    <row r="40" spans="1:4">
      <c r="A40" t="s">
        <v>1821</v>
      </c>
      <c r="B40">
        <v>100</v>
      </c>
      <c r="C40">
        <v>100</v>
      </c>
      <c r="D40">
        <f t="shared" si="0"/>
        <v>1</v>
      </c>
    </row>
    <row r="41" spans="1:4">
      <c r="A41" t="s">
        <v>1822</v>
      </c>
      <c r="B41">
        <v>120</v>
      </c>
      <c r="C41">
        <v>120</v>
      </c>
      <c r="D41">
        <f t="shared" si="0"/>
        <v>1.44</v>
      </c>
    </row>
    <row r="42" spans="1:4">
      <c r="A42" t="s">
        <v>1823</v>
      </c>
      <c r="B42">
        <v>90</v>
      </c>
      <c r="C42">
        <v>90</v>
      </c>
      <c r="D42">
        <f t="shared" si="0"/>
        <v>0.81</v>
      </c>
    </row>
    <row r="43" spans="1:4">
      <c r="A43" t="s">
        <v>1824</v>
      </c>
      <c r="B43">
        <v>110</v>
      </c>
      <c r="C43">
        <v>110</v>
      </c>
      <c r="D43">
        <f t="shared" si="0"/>
        <v>1.21</v>
      </c>
    </row>
    <row r="44" spans="1:4">
      <c r="A44" t="s">
        <v>1825</v>
      </c>
      <c r="B44">
        <v>100</v>
      </c>
      <c r="C44">
        <v>100</v>
      </c>
      <c r="D44">
        <f t="shared" si="0"/>
        <v>1</v>
      </c>
    </row>
    <row r="45" spans="1:4">
      <c r="A45" t="s">
        <v>1826</v>
      </c>
      <c r="B45">
        <v>110</v>
      </c>
      <c r="C45">
        <v>110</v>
      </c>
      <c r="D45">
        <f t="shared" si="0"/>
        <v>1.21</v>
      </c>
    </row>
    <row r="46" spans="1:4">
      <c r="A46" t="s">
        <v>1827</v>
      </c>
      <c r="B46">
        <v>100</v>
      </c>
      <c r="C46">
        <v>100</v>
      </c>
      <c r="D46">
        <f t="shared" si="0"/>
        <v>1</v>
      </c>
    </row>
    <row r="47" spans="1:4">
      <c r="A47" t="s">
        <v>1828</v>
      </c>
      <c r="B47">
        <v>100</v>
      </c>
      <c r="C47">
        <v>100</v>
      </c>
      <c r="D47">
        <f t="shared" si="0"/>
        <v>1</v>
      </c>
    </row>
    <row r="48" spans="1:4">
      <c r="A48" t="s">
        <v>1829</v>
      </c>
      <c r="B48">
        <v>100</v>
      </c>
      <c r="C48">
        <v>100</v>
      </c>
      <c r="D48">
        <f t="shared" si="0"/>
        <v>1</v>
      </c>
    </row>
    <row r="49" spans="1:4">
      <c r="A49" t="s">
        <v>1830</v>
      </c>
      <c r="B49">
        <v>100</v>
      </c>
      <c r="C49">
        <v>100</v>
      </c>
      <c r="D49">
        <f t="shared" si="0"/>
        <v>1</v>
      </c>
    </row>
    <row r="50" spans="1:4">
      <c r="A50" t="s">
        <v>1831</v>
      </c>
      <c r="B50">
        <v>120</v>
      </c>
      <c r="C50">
        <v>120</v>
      </c>
      <c r="D50">
        <f t="shared" si="0"/>
        <v>1.44</v>
      </c>
    </row>
    <row r="51" spans="1:4">
      <c r="A51" t="s">
        <v>1832</v>
      </c>
      <c r="B51">
        <v>120</v>
      </c>
      <c r="C51">
        <v>120</v>
      </c>
      <c r="D51">
        <f t="shared" si="0"/>
        <v>1.44</v>
      </c>
    </row>
    <row r="52" spans="1:4">
      <c r="A52" t="s">
        <v>1833</v>
      </c>
      <c r="B52">
        <v>110</v>
      </c>
      <c r="C52">
        <v>110</v>
      </c>
      <c r="D52">
        <f t="shared" si="0"/>
        <v>1.21</v>
      </c>
    </row>
    <row r="53" spans="1:4">
      <c r="A53" t="s">
        <v>1834</v>
      </c>
      <c r="B53">
        <v>100</v>
      </c>
      <c r="C53">
        <v>100</v>
      </c>
      <c r="D53">
        <f t="shared" si="0"/>
        <v>1</v>
      </c>
    </row>
    <row r="54" spans="1:4">
      <c r="A54" t="s">
        <v>1835</v>
      </c>
      <c r="B54">
        <v>90</v>
      </c>
      <c r="C54">
        <v>90</v>
      </c>
      <c r="D54">
        <f t="shared" si="0"/>
        <v>0.81</v>
      </c>
    </row>
    <row r="55" spans="1:4">
      <c r="A55" t="s">
        <v>1836</v>
      </c>
      <c r="B55">
        <v>100</v>
      </c>
      <c r="C55">
        <v>100</v>
      </c>
      <c r="D55">
        <f t="shared" si="0"/>
        <v>1</v>
      </c>
    </row>
    <row r="56" spans="1:4">
      <c r="A56" t="s">
        <v>1837</v>
      </c>
      <c r="B56">
        <v>90</v>
      </c>
      <c r="C56">
        <v>90</v>
      </c>
      <c r="D56">
        <f t="shared" si="0"/>
        <v>0.81</v>
      </c>
    </row>
    <row r="57" spans="1:4">
      <c r="A57" t="s">
        <v>1838</v>
      </c>
      <c r="B57">
        <v>90</v>
      </c>
      <c r="C57">
        <v>90</v>
      </c>
      <c r="D57">
        <f t="shared" si="0"/>
        <v>0.81</v>
      </c>
    </row>
    <row r="58" spans="1:4">
      <c r="A58" t="s">
        <v>1839</v>
      </c>
      <c r="B58">
        <v>80</v>
      </c>
      <c r="C58">
        <v>80</v>
      </c>
      <c r="D58">
        <f t="shared" si="0"/>
        <v>0.64</v>
      </c>
    </row>
    <row r="59" spans="1:4">
      <c r="A59" t="s">
        <v>1840</v>
      </c>
      <c r="B59">
        <v>80</v>
      </c>
      <c r="C59">
        <v>80</v>
      </c>
      <c r="D59">
        <f t="shared" si="0"/>
        <v>0.64</v>
      </c>
    </row>
    <row r="60" spans="1:4">
      <c r="A60" t="s">
        <v>1841</v>
      </c>
      <c r="B60">
        <v>100</v>
      </c>
      <c r="C60">
        <v>100</v>
      </c>
      <c r="D60">
        <f t="shared" si="0"/>
        <v>1</v>
      </c>
    </row>
    <row r="61" spans="1:4">
      <c r="A61" t="s">
        <v>1842</v>
      </c>
      <c r="B61">
        <v>110</v>
      </c>
      <c r="C61">
        <v>110</v>
      </c>
      <c r="D61">
        <f t="shared" si="0"/>
        <v>1.21</v>
      </c>
    </row>
    <row r="62" spans="1:4">
      <c r="A62" t="s">
        <v>1843</v>
      </c>
      <c r="B62">
        <v>90</v>
      </c>
      <c r="C62">
        <v>90</v>
      </c>
      <c r="D62">
        <f t="shared" si="0"/>
        <v>0.81</v>
      </c>
    </row>
    <row r="63" spans="1:4">
      <c r="A63" t="s">
        <v>1844</v>
      </c>
      <c r="B63">
        <v>90</v>
      </c>
      <c r="C63">
        <v>90</v>
      </c>
      <c r="D63">
        <f t="shared" si="0"/>
        <v>0.81</v>
      </c>
    </row>
    <row r="64" spans="1:4">
      <c r="A64" t="s">
        <v>1845</v>
      </c>
      <c r="B64">
        <v>110</v>
      </c>
      <c r="C64">
        <v>110</v>
      </c>
      <c r="D64">
        <f t="shared" si="0"/>
        <v>1.21</v>
      </c>
    </row>
    <row r="65" spans="1:4">
      <c r="A65" t="s">
        <v>1846</v>
      </c>
      <c r="B65">
        <v>100</v>
      </c>
      <c r="C65">
        <v>100</v>
      </c>
      <c r="D65">
        <f t="shared" si="0"/>
        <v>1</v>
      </c>
    </row>
    <row r="66" spans="1:4">
      <c r="A66" t="s">
        <v>1847</v>
      </c>
      <c r="B66">
        <v>110</v>
      </c>
      <c r="C66">
        <v>110</v>
      </c>
      <c r="D66">
        <f t="shared" si="0"/>
        <v>1.21</v>
      </c>
    </row>
    <row r="67" spans="1:4">
      <c r="A67" t="s">
        <v>1848</v>
      </c>
      <c r="B67">
        <v>100</v>
      </c>
      <c r="C67">
        <v>100</v>
      </c>
      <c r="D67">
        <f t="shared" si="0"/>
        <v>1</v>
      </c>
    </row>
    <row r="68" spans="1:4">
      <c r="A68" t="s">
        <v>1849</v>
      </c>
      <c r="B68">
        <v>100</v>
      </c>
      <c r="C68">
        <v>100</v>
      </c>
      <c r="D68">
        <f t="shared" si="0"/>
        <v>1</v>
      </c>
    </row>
    <row r="69" spans="1:4">
      <c r="A69" t="s">
        <v>1850</v>
      </c>
      <c r="B69">
        <v>120</v>
      </c>
      <c r="C69">
        <v>120</v>
      </c>
      <c r="D69">
        <f t="shared" si="0"/>
        <v>1.44</v>
      </c>
    </row>
    <row r="70" spans="1:4">
      <c r="A70" t="s">
        <v>1851</v>
      </c>
      <c r="B70">
        <v>100</v>
      </c>
      <c r="C70">
        <v>100</v>
      </c>
      <c r="D70">
        <f t="shared" si="0"/>
        <v>1</v>
      </c>
    </row>
    <row r="71" spans="1:4">
      <c r="A71" t="s">
        <v>1852</v>
      </c>
      <c r="B71">
        <v>1100</v>
      </c>
      <c r="C71">
        <v>110</v>
      </c>
      <c r="D71">
        <f t="shared" ref="D71:D126" si="1">(C71*B71)/10000</f>
        <v>12.1</v>
      </c>
    </row>
    <row r="72" spans="1:4">
      <c r="A72" t="s">
        <v>1853</v>
      </c>
      <c r="B72">
        <v>100</v>
      </c>
      <c r="C72">
        <v>100</v>
      </c>
      <c r="D72">
        <f t="shared" si="1"/>
        <v>1</v>
      </c>
    </row>
    <row r="73" spans="1:4">
      <c r="A73" t="s">
        <v>1854</v>
      </c>
      <c r="B73">
        <v>100</v>
      </c>
      <c r="C73">
        <v>100</v>
      </c>
      <c r="D73">
        <f t="shared" si="1"/>
        <v>1</v>
      </c>
    </row>
    <row r="74" spans="1:4">
      <c r="A74" t="s">
        <v>1855</v>
      </c>
      <c r="B74">
        <v>110</v>
      </c>
      <c r="C74">
        <v>110</v>
      </c>
      <c r="D74">
        <f t="shared" si="1"/>
        <v>1.21</v>
      </c>
    </row>
    <row r="75" spans="1:4">
      <c r="A75" t="s">
        <v>1856</v>
      </c>
      <c r="B75">
        <v>100</v>
      </c>
      <c r="C75">
        <v>100</v>
      </c>
      <c r="D75">
        <f t="shared" si="1"/>
        <v>1</v>
      </c>
    </row>
    <row r="76" spans="1:4">
      <c r="A76" t="s">
        <v>1857</v>
      </c>
      <c r="B76">
        <v>100</v>
      </c>
      <c r="C76">
        <v>100</v>
      </c>
      <c r="D76">
        <f t="shared" si="1"/>
        <v>1</v>
      </c>
    </row>
    <row r="77" spans="1:4">
      <c r="A77" t="s">
        <v>1858</v>
      </c>
      <c r="B77">
        <v>90</v>
      </c>
      <c r="C77">
        <v>100</v>
      </c>
      <c r="D77">
        <f t="shared" si="1"/>
        <v>0.9</v>
      </c>
    </row>
    <row r="78" spans="1:4">
      <c r="A78" t="s">
        <v>1859</v>
      </c>
      <c r="B78">
        <v>110</v>
      </c>
      <c r="C78">
        <v>110</v>
      </c>
      <c r="D78">
        <f t="shared" si="1"/>
        <v>1.21</v>
      </c>
    </row>
    <row r="79" spans="1:4">
      <c r="A79" t="s">
        <v>1860</v>
      </c>
      <c r="B79">
        <v>100</v>
      </c>
      <c r="C79">
        <v>100</v>
      </c>
      <c r="D79">
        <f t="shared" si="1"/>
        <v>1</v>
      </c>
    </row>
    <row r="80" spans="1:4">
      <c r="A80" t="s">
        <v>1861</v>
      </c>
      <c r="B80">
        <v>110</v>
      </c>
      <c r="C80">
        <v>110</v>
      </c>
      <c r="D80">
        <f t="shared" si="1"/>
        <v>1.21</v>
      </c>
    </row>
    <row r="81" spans="1:4">
      <c r="A81" t="s">
        <v>1862</v>
      </c>
      <c r="B81">
        <v>80</v>
      </c>
      <c r="C81">
        <v>80</v>
      </c>
      <c r="D81">
        <f t="shared" si="1"/>
        <v>0.64</v>
      </c>
    </row>
    <row r="82" spans="1:4">
      <c r="A82" t="s">
        <v>1863</v>
      </c>
      <c r="B82">
        <v>80</v>
      </c>
      <c r="C82">
        <v>80</v>
      </c>
      <c r="D82">
        <f t="shared" si="1"/>
        <v>0.64</v>
      </c>
    </row>
    <row r="83" spans="1:4">
      <c r="A83" t="s">
        <v>1864</v>
      </c>
      <c r="B83">
        <v>150</v>
      </c>
      <c r="C83">
        <v>150</v>
      </c>
      <c r="D83">
        <f t="shared" si="1"/>
        <v>2.25</v>
      </c>
    </row>
    <row r="84" spans="1:4">
      <c r="A84" t="s">
        <v>1865</v>
      </c>
      <c r="B84">
        <v>130</v>
      </c>
      <c r="C84">
        <v>130</v>
      </c>
      <c r="D84">
        <f t="shared" si="1"/>
        <v>1.69</v>
      </c>
    </row>
    <row r="85" spans="1:4">
      <c r="A85" t="s">
        <v>1866</v>
      </c>
      <c r="B85">
        <v>110</v>
      </c>
      <c r="C85">
        <v>110</v>
      </c>
      <c r="D85">
        <f t="shared" si="1"/>
        <v>1.21</v>
      </c>
    </row>
    <row r="86" spans="1:4">
      <c r="A86" t="s">
        <v>1867</v>
      </c>
      <c r="B86">
        <v>100</v>
      </c>
      <c r="C86">
        <v>100</v>
      </c>
      <c r="D86">
        <f t="shared" si="1"/>
        <v>1</v>
      </c>
    </row>
    <row r="87" spans="1:4">
      <c r="A87" t="s">
        <v>1868</v>
      </c>
      <c r="B87">
        <v>100</v>
      </c>
      <c r="C87">
        <v>100</v>
      </c>
      <c r="D87">
        <f t="shared" si="1"/>
        <v>1</v>
      </c>
    </row>
    <row r="88" spans="1:4">
      <c r="A88" t="s">
        <v>1869</v>
      </c>
      <c r="B88">
        <v>100</v>
      </c>
      <c r="C88">
        <v>100</v>
      </c>
      <c r="D88">
        <f t="shared" si="1"/>
        <v>1</v>
      </c>
    </row>
    <row r="89" spans="1:4">
      <c r="A89" t="s">
        <v>1870</v>
      </c>
      <c r="B89">
        <v>110</v>
      </c>
      <c r="C89">
        <v>110</v>
      </c>
      <c r="D89">
        <f t="shared" si="1"/>
        <v>1.21</v>
      </c>
    </row>
    <row r="90" spans="1:4">
      <c r="A90" t="s">
        <v>1871</v>
      </c>
      <c r="B90">
        <v>110</v>
      </c>
      <c r="C90">
        <v>110</v>
      </c>
      <c r="D90">
        <f t="shared" si="1"/>
        <v>1.21</v>
      </c>
    </row>
    <row r="91" spans="1:4">
      <c r="A91" t="s">
        <v>1872</v>
      </c>
      <c r="B91">
        <v>100</v>
      </c>
      <c r="C91">
        <v>100</v>
      </c>
      <c r="D91">
        <f t="shared" si="1"/>
        <v>1</v>
      </c>
    </row>
    <row r="92" spans="1:4">
      <c r="A92" t="s">
        <v>1873</v>
      </c>
      <c r="B92">
        <v>100</v>
      </c>
      <c r="C92">
        <v>100</v>
      </c>
      <c r="D92">
        <f t="shared" si="1"/>
        <v>1</v>
      </c>
    </row>
    <row r="93" spans="1:4">
      <c r="A93" t="s">
        <v>1874</v>
      </c>
      <c r="B93">
        <v>80</v>
      </c>
      <c r="C93">
        <v>80</v>
      </c>
      <c r="D93">
        <f t="shared" si="1"/>
        <v>0.64</v>
      </c>
    </row>
    <row r="94" spans="1:4">
      <c r="A94" t="s">
        <v>1875</v>
      </c>
      <c r="B94">
        <v>120</v>
      </c>
      <c r="C94">
        <v>120</v>
      </c>
      <c r="D94">
        <f t="shared" si="1"/>
        <v>1.44</v>
      </c>
    </row>
    <row r="95" spans="1:4">
      <c r="A95" t="s">
        <v>1876</v>
      </c>
      <c r="B95">
        <v>100</v>
      </c>
      <c r="C95">
        <v>100</v>
      </c>
      <c r="D95">
        <f t="shared" si="1"/>
        <v>1</v>
      </c>
    </row>
    <row r="96" spans="1:4">
      <c r="A96" t="s">
        <v>1877</v>
      </c>
      <c r="B96">
        <v>80</v>
      </c>
      <c r="C96">
        <v>80</v>
      </c>
      <c r="D96">
        <f t="shared" si="1"/>
        <v>0.64</v>
      </c>
    </row>
    <row r="97" spans="1:4">
      <c r="A97" t="s">
        <v>1878</v>
      </c>
      <c r="B97">
        <v>120</v>
      </c>
      <c r="C97">
        <v>120</v>
      </c>
      <c r="D97">
        <f t="shared" si="1"/>
        <v>1.44</v>
      </c>
    </row>
    <row r="98" spans="1:4">
      <c r="A98" t="s">
        <v>1879</v>
      </c>
      <c r="B98">
        <v>130</v>
      </c>
      <c r="C98">
        <v>130</v>
      </c>
      <c r="D98">
        <f t="shared" si="1"/>
        <v>1.69</v>
      </c>
    </row>
    <row r="99" spans="1:4">
      <c r="A99" t="s">
        <v>1880</v>
      </c>
      <c r="B99">
        <v>130</v>
      </c>
      <c r="C99">
        <v>130</v>
      </c>
      <c r="D99">
        <f t="shared" si="1"/>
        <v>1.69</v>
      </c>
    </row>
    <row r="100" spans="1:4">
      <c r="A100" t="s">
        <v>1881</v>
      </c>
      <c r="B100">
        <v>120</v>
      </c>
      <c r="C100">
        <v>120</v>
      </c>
      <c r="D100">
        <f t="shared" si="1"/>
        <v>1.44</v>
      </c>
    </row>
    <row r="101" spans="1:4">
      <c r="A101" t="s">
        <v>1882</v>
      </c>
      <c r="B101">
        <v>80</v>
      </c>
      <c r="C101">
        <v>80</v>
      </c>
      <c r="D101">
        <f t="shared" si="1"/>
        <v>0.64</v>
      </c>
    </row>
    <row r="102" spans="1:4">
      <c r="A102" t="s">
        <v>1883</v>
      </c>
      <c r="B102">
        <v>80</v>
      </c>
      <c r="C102">
        <v>80</v>
      </c>
      <c r="D102">
        <f t="shared" si="1"/>
        <v>0.64</v>
      </c>
    </row>
    <row r="103" spans="1:4">
      <c r="A103" t="s">
        <v>1884</v>
      </c>
      <c r="B103">
        <v>80</v>
      </c>
      <c r="C103">
        <v>80</v>
      </c>
      <c r="D103">
        <f t="shared" si="1"/>
        <v>0.64</v>
      </c>
    </row>
    <row r="104" spans="1:4">
      <c r="A104" t="s">
        <v>1885</v>
      </c>
      <c r="B104">
        <v>90</v>
      </c>
      <c r="C104">
        <v>90</v>
      </c>
      <c r="D104">
        <f t="shared" si="1"/>
        <v>0.81</v>
      </c>
    </row>
    <row r="105" spans="1:4">
      <c r="A105" t="s">
        <v>1886</v>
      </c>
      <c r="B105">
        <v>80</v>
      </c>
      <c r="C105">
        <v>80</v>
      </c>
      <c r="D105">
        <f t="shared" si="1"/>
        <v>0.64</v>
      </c>
    </row>
    <row r="106" spans="1:4">
      <c r="A106" t="s">
        <v>1887</v>
      </c>
      <c r="B106">
        <v>80</v>
      </c>
      <c r="C106">
        <v>80</v>
      </c>
      <c r="D106">
        <f t="shared" si="1"/>
        <v>0.64</v>
      </c>
    </row>
    <row r="107" spans="1:4">
      <c r="A107" t="s">
        <v>1888</v>
      </c>
      <c r="B107">
        <v>110</v>
      </c>
      <c r="C107">
        <v>110</v>
      </c>
      <c r="D107">
        <f t="shared" si="1"/>
        <v>1.21</v>
      </c>
    </row>
    <row r="108" spans="1:4">
      <c r="A108" t="s">
        <v>1889</v>
      </c>
      <c r="B108">
        <v>80</v>
      </c>
      <c r="C108">
        <v>80</v>
      </c>
      <c r="D108">
        <f t="shared" si="1"/>
        <v>0.64</v>
      </c>
    </row>
    <row r="109" spans="1:4">
      <c r="A109" t="s">
        <v>1890</v>
      </c>
      <c r="B109">
        <v>100</v>
      </c>
      <c r="C109">
        <v>100</v>
      </c>
      <c r="D109">
        <f t="shared" si="1"/>
        <v>1</v>
      </c>
    </row>
    <row r="110" spans="1:4">
      <c r="A110" t="s">
        <v>1891</v>
      </c>
      <c r="B110">
        <v>110</v>
      </c>
      <c r="C110">
        <v>110</v>
      </c>
      <c r="D110">
        <f t="shared" si="1"/>
        <v>1.21</v>
      </c>
    </row>
    <row r="111" spans="1:4">
      <c r="A111" t="s">
        <v>1892</v>
      </c>
      <c r="B111">
        <v>110</v>
      </c>
      <c r="C111">
        <v>110</v>
      </c>
      <c r="D111">
        <f t="shared" si="1"/>
        <v>1.21</v>
      </c>
    </row>
    <row r="112" spans="1:4">
      <c r="A112" t="s">
        <v>1893</v>
      </c>
      <c r="B112">
        <v>110</v>
      </c>
      <c r="C112">
        <v>110</v>
      </c>
      <c r="D112">
        <f t="shared" si="1"/>
        <v>1.21</v>
      </c>
    </row>
    <row r="113" spans="1:4">
      <c r="A113" t="s">
        <v>1894</v>
      </c>
      <c r="B113">
        <v>110</v>
      </c>
      <c r="C113">
        <v>110</v>
      </c>
      <c r="D113">
        <f t="shared" si="1"/>
        <v>1.21</v>
      </c>
    </row>
    <row r="114" spans="1:4">
      <c r="A114" t="s">
        <v>1895</v>
      </c>
      <c r="B114">
        <v>120</v>
      </c>
      <c r="C114">
        <v>120</v>
      </c>
      <c r="D114">
        <f t="shared" si="1"/>
        <v>1.44</v>
      </c>
    </row>
    <row r="115" spans="1:4">
      <c r="A115" t="s">
        <v>1896</v>
      </c>
      <c r="B115">
        <v>140</v>
      </c>
      <c r="C115">
        <v>140</v>
      </c>
      <c r="D115">
        <f t="shared" si="1"/>
        <v>1.96</v>
      </c>
    </row>
    <row r="116" spans="1:4">
      <c r="A116" t="s">
        <v>1897</v>
      </c>
      <c r="B116">
        <v>110</v>
      </c>
      <c r="C116">
        <v>110</v>
      </c>
      <c r="D116">
        <f t="shared" si="1"/>
        <v>1.21</v>
      </c>
    </row>
    <row r="117" spans="1:4">
      <c r="A117" t="s">
        <v>1898</v>
      </c>
      <c r="B117">
        <v>140</v>
      </c>
      <c r="C117">
        <v>140</v>
      </c>
      <c r="D117">
        <f t="shared" si="1"/>
        <v>1.96</v>
      </c>
    </row>
    <row r="118" spans="1:4">
      <c r="A118" t="s">
        <v>1899</v>
      </c>
      <c r="B118">
        <v>100</v>
      </c>
      <c r="C118">
        <v>100</v>
      </c>
      <c r="D118">
        <f t="shared" si="1"/>
        <v>1</v>
      </c>
    </row>
    <row r="119" spans="1:4">
      <c r="A119" t="s">
        <v>1900</v>
      </c>
      <c r="B119">
        <v>120</v>
      </c>
      <c r="C119">
        <v>120</v>
      </c>
      <c r="D119">
        <f t="shared" si="1"/>
        <v>1.44</v>
      </c>
    </row>
    <row r="120" spans="1:4">
      <c r="A120" t="s">
        <v>1901</v>
      </c>
      <c r="B120">
        <v>160</v>
      </c>
      <c r="C120">
        <v>160</v>
      </c>
      <c r="D120">
        <f t="shared" si="1"/>
        <v>2.56</v>
      </c>
    </row>
    <row r="121" spans="1:4">
      <c r="A121" t="s">
        <v>1902</v>
      </c>
      <c r="B121">
        <v>150</v>
      </c>
      <c r="C121">
        <v>150</v>
      </c>
      <c r="D121">
        <f t="shared" si="1"/>
        <v>2.25</v>
      </c>
    </row>
    <row r="122" spans="1:4">
      <c r="A122" t="s">
        <v>1903</v>
      </c>
      <c r="B122">
        <v>110</v>
      </c>
      <c r="C122">
        <v>110</v>
      </c>
      <c r="D122">
        <f t="shared" si="1"/>
        <v>1.21</v>
      </c>
    </row>
    <row r="123" spans="1:4">
      <c r="A123" t="s">
        <v>1904</v>
      </c>
      <c r="B123">
        <v>130</v>
      </c>
      <c r="C123">
        <v>130</v>
      </c>
      <c r="D123">
        <f t="shared" si="1"/>
        <v>1.69</v>
      </c>
    </row>
    <row r="124" spans="1:4">
      <c r="A124" t="s">
        <v>1905</v>
      </c>
      <c r="B124">
        <v>80</v>
      </c>
      <c r="C124">
        <v>80</v>
      </c>
      <c r="D124">
        <f t="shared" si="1"/>
        <v>0.64</v>
      </c>
    </row>
    <row r="125" spans="1:4">
      <c r="A125" t="s">
        <v>1906</v>
      </c>
      <c r="B125">
        <v>70</v>
      </c>
      <c r="C125">
        <v>70</v>
      </c>
      <c r="D125">
        <f t="shared" si="1"/>
        <v>0.49</v>
      </c>
    </row>
    <row r="126" spans="1:4">
      <c r="A126" t="s">
        <v>1907</v>
      </c>
      <c r="B126">
        <v>70</v>
      </c>
      <c r="C126">
        <v>70</v>
      </c>
      <c r="D126">
        <f t="shared" si="1"/>
        <v>0.49</v>
      </c>
    </row>
    <row r="127" spans="1:4">
      <c r="C127" t="s">
        <v>341</v>
      </c>
      <c r="D127">
        <f>SUM(D6:D126)</f>
        <v>145.13</v>
      </c>
    </row>
    <row r="128" spans="1:4">
      <c r="C128" t="s">
        <v>1800</v>
      </c>
      <c r="D128">
        <v>1</v>
      </c>
    </row>
    <row r="129" spans="3:4">
      <c r="C129" t="s">
        <v>1801</v>
      </c>
      <c r="D129">
        <f>D127*D128*1.3</f>
        <v>188.66900000000001</v>
      </c>
    </row>
  </sheetData>
  <mergeCells count="4">
    <mergeCell ref="A1:G1"/>
    <mergeCell ref="A2:G2"/>
    <mergeCell ref="A3:F3"/>
    <mergeCell ref="A4:F4"/>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8"/>
  <sheetViews>
    <sheetView topLeftCell="F40" zoomScale="55" zoomScaleNormal="55" workbookViewId="0">
      <selection activeCell="X93" sqref="X93"/>
    </sheetView>
  </sheetViews>
  <sheetFormatPr defaultRowHeight="15"/>
  <cols>
    <col min="1" max="1" width="5.85546875" style="183" customWidth="1"/>
    <col min="2" max="2" width="7.5703125" customWidth="1"/>
    <col min="3" max="3" width="7.42578125" customWidth="1"/>
    <col min="4" max="4" width="8.42578125" customWidth="1"/>
    <col min="5" max="6" width="9.140625" customWidth="1"/>
    <col min="7" max="7" width="3.42578125" customWidth="1"/>
    <col min="8" max="8" width="5" style="183" customWidth="1"/>
    <col min="9" max="9" width="4.85546875" customWidth="1"/>
    <col min="10" max="10" width="7.7109375" customWidth="1"/>
    <col min="11" max="11" width="8.42578125" customWidth="1"/>
    <col min="12" max="13" width="6.85546875" customWidth="1"/>
    <col min="14" max="14" width="2.7109375" customWidth="1"/>
    <col min="15" max="15" width="5.5703125" style="183" customWidth="1"/>
    <col min="16" max="16" width="5.85546875" customWidth="1"/>
    <col min="17" max="17" width="7.5703125" customWidth="1"/>
    <col min="18" max="18" width="8.42578125" customWidth="1"/>
    <col min="19" max="19" width="6.42578125" customWidth="1"/>
    <col min="20" max="20" width="7.5703125" customWidth="1"/>
    <col min="21" max="21" width="4" customWidth="1"/>
    <col min="22" max="22" width="12.28515625" customWidth="1"/>
    <col min="23" max="23" width="4.28515625" customWidth="1"/>
    <col min="24" max="24" width="10.7109375" customWidth="1"/>
    <col min="25" max="25" width="11.140625" customWidth="1"/>
    <col min="26" max="26" width="11.5703125" customWidth="1"/>
    <col min="27" max="28" width="11.140625" customWidth="1"/>
    <col min="29" max="29" width="12" customWidth="1"/>
    <col min="30" max="30" width="6.5703125" customWidth="1"/>
    <col min="31" max="31" width="9.5703125" customWidth="1"/>
    <col min="32" max="32" width="11.28515625" customWidth="1"/>
    <col min="33" max="33" width="11" customWidth="1"/>
    <col min="34" max="35" width="10.42578125" customWidth="1"/>
    <col min="36" max="36" width="13.42578125" customWidth="1"/>
    <col min="37" max="37" width="15.7109375" customWidth="1"/>
    <col min="38" max="38" width="6.5703125" customWidth="1"/>
    <col min="41" max="41" width="7.42578125" customWidth="1"/>
    <col min="42" max="42" width="8" customWidth="1"/>
    <col min="45" max="45" width="11" customWidth="1"/>
    <col min="47" max="47" width="25.42578125" customWidth="1"/>
    <col min="48" max="48" width="9.42578125" customWidth="1"/>
    <col min="49" max="49" width="12.7109375" customWidth="1"/>
    <col min="50" max="50" width="16" customWidth="1"/>
    <col min="51" max="51" width="14.140625" customWidth="1"/>
    <col min="53" max="53" width="11.5703125" customWidth="1"/>
    <col min="54" max="54" width="16.5703125" customWidth="1"/>
    <col min="56" max="56" width="11.5703125" customWidth="1"/>
    <col min="57" max="57" width="11.28515625" customWidth="1"/>
  </cols>
  <sheetData>
    <row r="1" spans="1:58" ht="15.75" thickBot="1">
      <c r="A1" s="1009" t="s">
        <v>291</v>
      </c>
      <c r="B1" s="1009"/>
      <c r="C1" s="1009"/>
      <c r="D1" s="1009"/>
      <c r="E1" s="1009"/>
      <c r="F1" s="107"/>
      <c r="G1" s="108"/>
      <c r="H1" s="1010" t="s">
        <v>292</v>
      </c>
      <c r="I1" s="1011"/>
      <c r="J1" s="1011"/>
      <c r="K1" s="1011"/>
      <c r="L1" s="1011"/>
      <c r="M1" s="1012"/>
      <c r="N1" s="109"/>
      <c r="O1" s="1013" t="s">
        <v>285</v>
      </c>
      <c r="P1" s="1014"/>
      <c r="Q1" s="1014"/>
      <c r="R1" s="1014"/>
      <c r="S1" s="1014"/>
      <c r="T1" s="1015"/>
      <c r="U1" s="110"/>
      <c r="V1" s="111" t="s">
        <v>293</v>
      </c>
      <c r="W1" s="112"/>
      <c r="X1" s="1013" t="s">
        <v>294</v>
      </c>
      <c r="Y1" s="1014"/>
      <c r="Z1" s="1014"/>
      <c r="AA1" s="1014"/>
      <c r="AB1" s="1014"/>
      <c r="AC1" s="1015"/>
      <c r="AD1" s="20"/>
      <c r="AE1" s="1004" t="s">
        <v>295</v>
      </c>
      <c r="AF1" s="949"/>
      <c r="AG1" s="949"/>
      <c r="AH1" s="949"/>
      <c r="AI1" s="949"/>
      <c r="AJ1" s="949"/>
      <c r="AK1" s="1005"/>
      <c r="AL1" s="14"/>
      <c r="AM1" s="1006" t="s">
        <v>30</v>
      </c>
      <c r="AN1" s="1007"/>
      <c r="AO1" s="113"/>
      <c r="AP1" s="996" t="s">
        <v>296</v>
      </c>
      <c r="AQ1" s="1003"/>
      <c r="AR1" s="1003"/>
      <c r="AS1" s="997"/>
      <c r="AT1" s="114"/>
      <c r="AU1" s="1004" t="s">
        <v>297</v>
      </c>
      <c r="AV1" s="949"/>
      <c r="AW1" s="949"/>
      <c r="AX1" s="949"/>
      <c r="AY1" s="1005"/>
      <c r="BA1" s="996" t="s">
        <v>298</v>
      </c>
      <c r="BB1" s="997"/>
      <c r="BD1" s="996" t="s">
        <v>299</v>
      </c>
      <c r="BE1" s="1003"/>
      <c r="BF1" s="997"/>
    </row>
    <row r="2" spans="1:58" s="183" customFormat="1" ht="51.75" thickBot="1">
      <c r="A2" s="179" t="s">
        <v>300</v>
      </c>
      <c r="B2" s="184" t="s">
        <v>301</v>
      </c>
      <c r="C2" s="179" t="s">
        <v>302</v>
      </c>
      <c r="D2" s="179" t="s">
        <v>303</v>
      </c>
      <c r="E2" s="179" t="s">
        <v>475</v>
      </c>
      <c r="F2" s="184" t="s">
        <v>304</v>
      </c>
      <c r="G2" s="185"/>
      <c r="H2" s="179" t="s">
        <v>300</v>
      </c>
      <c r="I2" s="179" t="s">
        <v>305</v>
      </c>
      <c r="J2" s="179" t="s">
        <v>301</v>
      </c>
      <c r="K2" s="179" t="s">
        <v>302</v>
      </c>
      <c r="L2" s="179" t="s">
        <v>306</v>
      </c>
      <c r="M2" s="186" t="s">
        <v>307</v>
      </c>
      <c r="N2" s="185"/>
      <c r="O2" s="184" t="s">
        <v>300</v>
      </c>
      <c r="P2" s="187" t="s">
        <v>305</v>
      </c>
      <c r="Q2" s="179" t="s">
        <v>308</v>
      </c>
      <c r="R2" s="179" t="s">
        <v>302</v>
      </c>
      <c r="S2" s="184" t="s">
        <v>306</v>
      </c>
      <c r="T2" s="188" t="s">
        <v>307</v>
      </c>
      <c r="U2" s="185"/>
      <c r="V2" s="179" t="s">
        <v>309</v>
      </c>
      <c r="W2" s="185"/>
      <c r="X2" s="189" t="s">
        <v>310</v>
      </c>
      <c r="Y2" s="190" t="s">
        <v>311</v>
      </c>
      <c r="Z2" s="191" t="s">
        <v>482</v>
      </c>
      <c r="AA2" s="189" t="s">
        <v>312</v>
      </c>
      <c r="AB2" s="191" t="s">
        <v>313</v>
      </c>
      <c r="AC2" s="192" t="s">
        <v>314</v>
      </c>
      <c r="AD2" s="193"/>
      <c r="AE2" s="194" t="s">
        <v>300</v>
      </c>
      <c r="AF2" s="194" t="s">
        <v>302</v>
      </c>
      <c r="AG2" s="194" t="s">
        <v>301</v>
      </c>
      <c r="AH2" s="194" t="s">
        <v>303</v>
      </c>
      <c r="AI2" s="195" t="s">
        <v>285</v>
      </c>
      <c r="AJ2" s="195" t="s">
        <v>309</v>
      </c>
      <c r="AK2" s="196" t="s">
        <v>315</v>
      </c>
      <c r="AL2" s="197"/>
      <c r="AM2" s="198" t="s">
        <v>316</v>
      </c>
      <c r="AN2" s="199" t="s">
        <v>317</v>
      </c>
      <c r="AO2" s="193"/>
      <c r="AP2" s="199" t="s">
        <v>300</v>
      </c>
      <c r="AQ2" s="199" t="s">
        <v>302</v>
      </c>
      <c r="AR2" s="199" t="s">
        <v>301</v>
      </c>
      <c r="AS2" s="199" t="s">
        <v>303</v>
      </c>
      <c r="AT2" s="197"/>
      <c r="AU2" s="198" t="s">
        <v>318</v>
      </c>
      <c r="AV2" s="199" t="s">
        <v>319</v>
      </c>
      <c r="AW2" s="199" t="s">
        <v>320</v>
      </c>
      <c r="AX2" s="200" t="s">
        <v>321</v>
      </c>
      <c r="AY2" s="196" t="s">
        <v>322</v>
      </c>
      <c r="BA2" s="196" t="s">
        <v>323</v>
      </c>
      <c r="BB2" s="200" t="s">
        <v>324</v>
      </c>
      <c r="BD2" s="201" t="s">
        <v>25</v>
      </c>
      <c r="BE2" s="202" t="s">
        <v>325</v>
      </c>
      <c r="BF2" s="203" t="s">
        <v>44</v>
      </c>
    </row>
    <row r="3" spans="1:58" ht="15.75" thickBot="1">
      <c r="A3" s="180" t="s">
        <v>407</v>
      </c>
      <c r="B3" s="120">
        <v>4.4000000000000004</v>
      </c>
      <c r="C3" s="121">
        <v>9.59</v>
      </c>
      <c r="D3" s="121">
        <f>SUM(C3*B3)</f>
        <v>42.2</v>
      </c>
      <c r="E3" s="120"/>
      <c r="F3" s="121"/>
      <c r="G3" s="112"/>
      <c r="H3" s="204" t="s">
        <v>326</v>
      </c>
      <c r="I3" s="122">
        <v>0</v>
      </c>
      <c r="J3" s="122">
        <v>0</v>
      </c>
      <c r="K3" s="122">
        <v>0</v>
      </c>
      <c r="L3" s="122">
        <v>0</v>
      </c>
      <c r="M3" s="122">
        <v>0</v>
      </c>
      <c r="N3" s="112"/>
      <c r="O3" s="205" t="s">
        <v>306</v>
      </c>
      <c r="P3" s="122">
        <v>1</v>
      </c>
      <c r="Q3" s="122">
        <v>3</v>
      </c>
      <c r="R3" s="122">
        <v>2</v>
      </c>
      <c r="S3" s="138">
        <f t="shared" ref="S3:S25" si="0">Q3*R3</f>
        <v>6</v>
      </c>
      <c r="T3" s="122">
        <f>S3</f>
        <v>6</v>
      </c>
      <c r="U3" s="112"/>
      <c r="V3" s="124">
        <f>SUM(D3-M3-T3)</f>
        <v>36.200000000000003</v>
      </c>
      <c r="W3" s="112"/>
      <c r="X3" s="123">
        <f>SUM(V3*2)</f>
        <v>72.400000000000006</v>
      </c>
      <c r="Y3" s="123">
        <f>SUM(V3*2)</f>
        <v>72.400000000000006</v>
      </c>
      <c r="Z3" s="125">
        <f>4.2*3</f>
        <v>12.6</v>
      </c>
      <c r="AA3" s="125">
        <f>B3*C3-L3-S3</f>
        <v>36.200000000000003</v>
      </c>
      <c r="AB3" s="126">
        <f>B3*C3-L3-S3</f>
        <v>36.200000000000003</v>
      </c>
      <c r="AC3" s="127"/>
      <c r="AD3" s="4"/>
      <c r="AE3" s="128" t="s">
        <v>327</v>
      </c>
      <c r="AF3" s="129"/>
      <c r="AG3" s="129"/>
      <c r="AH3" s="127">
        <f>SUM(AF3*AG3)</f>
        <v>0</v>
      </c>
      <c r="AI3" s="16"/>
      <c r="AJ3" s="16">
        <f>SUM(AH3-AI3)</f>
        <v>0</v>
      </c>
      <c r="AK3" s="16">
        <f>AJ3*2</f>
        <v>0</v>
      </c>
      <c r="AL3" s="13"/>
      <c r="AM3" s="130">
        <f>SUM(E3-M3-T3-Z3)</f>
        <v>-18.600000000000001</v>
      </c>
      <c r="AN3" s="127">
        <f>SUM(F3-M3-T3)</f>
        <v>-6</v>
      </c>
      <c r="AO3" s="9"/>
      <c r="AP3" s="128" t="s">
        <v>328</v>
      </c>
      <c r="AQ3" s="129">
        <v>1.5</v>
      </c>
      <c r="AR3" s="129">
        <v>1.6</v>
      </c>
      <c r="AS3" s="127">
        <f>SUM(AQ3*AR3)</f>
        <v>2.4</v>
      </c>
      <c r="AT3" s="8"/>
      <c r="AU3" s="131">
        <v>739.04</v>
      </c>
      <c r="AV3" s="132">
        <v>739.04</v>
      </c>
      <c r="AW3" s="118">
        <v>739.04</v>
      </c>
      <c r="AX3" s="133">
        <f>AX13</f>
        <v>112.76</v>
      </c>
      <c r="AY3" s="133">
        <f>SUM(AW3-AX3)</f>
        <v>626.28</v>
      </c>
      <c r="BA3" s="134">
        <f>SUM(15.2*2)</f>
        <v>30.4</v>
      </c>
      <c r="BB3" s="135">
        <f>SUM(739.04-BA3)</f>
        <v>708.64</v>
      </c>
      <c r="BD3" s="135">
        <v>97.89</v>
      </c>
      <c r="BE3" s="136">
        <v>219.85</v>
      </c>
      <c r="BF3" s="135">
        <f>SUM(BD3+BE3)</f>
        <v>317.74</v>
      </c>
    </row>
    <row r="4" spans="1:58" ht="15.75" thickBot="1">
      <c r="A4" s="181" t="s">
        <v>408</v>
      </c>
      <c r="B4" s="120">
        <v>3</v>
      </c>
      <c r="C4" s="121">
        <v>2.1</v>
      </c>
      <c r="D4" s="121">
        <f t="shared" ref="D4:D72" si="1">SUM(C4*B4)</f>
        <v>6.3</v>
      </c>
      <c r="E4" s="120"/>
      <c r="F4" s="121"/>
      <c r="G4" s="112"/>
      <c r="H4" s="204" t="s">
        <v>326</v>
      </c>
      <c r="I4" s="122"/>
      <c r="J4" s="122"/>
      <c r="K4" s="122"/>
      <c r="L4" s="122">
        <v>0</v>
      </c>
      <c r="M4" s="122">
        <v>0</v>
      </c>
      <c r="N4" s="112"/>
      <c r="O4" s="205" t="s">
        <v>326</v>
      </c>
      <c r="P4" s="123"/>
      <c r="Q4" s="123"/>
      <c r="R4" s="123"/>
      <c r="S4" s="138">
        <f t="shared" si="0"/>
        <v>0</v>
      </c>
      <c r="T4" s="123">
        <f>P4*S4</f>
        <v>0</v>
      </c>
      <c r="U4" s="112"/>
      <c r="V4" s="112">
        <f t="shared" ref="V4:V72" si="2">SUM(D4-M4-T4)</f>
        <v>6.3</v>
      </c>
      <c r="W4" s="112"/>
      <c r="X4" s="123">
        <f t="shared" ref="X4:X72" si="3">SUM(V4*2)</f>
        <v>12.6</v>
      </c>
      <c r="Y4" s="123">
        <f t="shared" ref="Y4:Y65" si="4">SUM(V4*2)</f>
        <v>12.6</v>
      </c>
      <c r="Z4" s="125">
        <f>D4</f>
        <v>6.3</v>
      </c>
      <c r="AA4" s="125"/>
      <c r="AB4" s="126">
        <f>B4*C4-L4-S4</f>
        <v>6.3</v>
      </c>
      <c r="AC4" s="16"/>
      <c r="AD4" s="4"/>
      <c r="AE4" s="12" t="s">
        <v>329</v>
      </c>
      <c r="AF4" s="4"/>
      <c r="AG4" s="4"/>
      <c r="AH4" s="16">
        <f t="shared" ref="AH4:AH20" si="5">SUM(AF4*AG4)</f>
        <v>0</v>
      </c>
      <c r="AI4" s="16"/>
      <c r="AJ4" s="16">
        <f t="shared" ref="AJ4:AJ20" si="6">SUM(AH4-AI4)</f>
        <v>0</v>
      </c>
      <c r="AK4" s="16">
        <f t="shared" ref="AK4:AK20" si="7">AJ4*2</f>
        <v>0</v>
      </c>
      <c r="AL4" s="13"/>
      <c r="AM4" s="130">
        <f t="shared" ref="AM4:AM72" si="8">SUM(E4-M4-T4-Z4)</f>
        <v>-6.3</v>
      </c>
      <c r="AN4" s="16">
        <f>SUM(F4-M4-T4)</f>
        <v>0</v>
      </c>
      <c r="AO4" s="9"/>
      <c r="AP4" s="12" t="s">
        <v>330</v>
      </c>
      <c r="AQ4" s="4">
        <v>1.5</v>
      </c>
      <c r="AR4" s="4">
        <v>1.6</v>
      </c>
      <c r="AS4" s="16">
        <f t="shared" ref="AS4:AS43" si="9">SUM(AQ4*AR4)</f>
        <v>2.4</v>
      </c>
      <c r="AT4" s="8"/>
      <c r="AX4" s="8"/>
      <c r="AY4" s="8"/>
    </row>
    <row r="5" spans="1:58" ht="15.75" thickBot="1">
      <c r="A5" s="181" t="s">
        <v>409</v>
      </c>
      <c r="B5" s="120">
        <v>3</v>
      </c>
      <c r="C5" s="121">
        <v>2.1</v>
      </c>
      <c r="D5" s="121">
        <f t="shared" si="1"/>
        <v>6.3</v>
      </c>
      <c r="E5" s="120"/>
      <c r="F5" s="121"/>
      <c r="G5" s="116"/>
      <c r="H5" s="204" t="s">
        <v>326</v>
      </c>
      <c r="I5" s="122"/>
      <c r="J5" s="122"/>
      <c r="K5" s="122"/>
      <c r="L5" s="122">
        <v>0</v>
      </c>
      <c r="M5" s="122">
        <v>0</v>
      </c>
      <c r="N5" s="112"/>
      <c r="O5" s="205" t="s">
        <v>326</v>
      </c>
      <c r="P5" s="123"/>
      <c r="Q5" s="123"/>
      <c r="R5" s="123"/>
      <c r="S5" s="138">
        <f t="shared" si="0"/>
        <v>0</v>
      </c>
      <c r="T5" s="123">
        <f>S5</f>
        <v>0</v>
      </c>
      <c r="U5" s="112"/>
      <c r="V5" s="112">
        <f>D5</f>
        <v>6.3</v>
      </c>
      <c r="W5" s="112"/>
      <c r="X5" s="123">
        <f t="shared" si="3"/>
        <v>12.6</v>
      </c>
      <c r="Y5" s="123">
        <f t="shared" si="4"/>
        <v>12.6</v>
      </c>
      <c r="Z5" s="125">
        <f>D5</f>
        <v>6.3</v>
      </c>
      <c r="AA5" s="125"/>
      <c r="AB5" s="126">
        <f>B5*C5-L5-S5</f>
        <v>6.3</v>
      </c>
      <c r="AC5" s="16"/>
      <c r="AD5" s="4"/>
      <c r="AE5" s="12" t="s">
        <v>331</v>
      </c>
      <c r="AF5" s="4"/>
      <c r="AG5" s="4"/>
      <c r="AH5" s="16">
        <f t="shared" si="5"/>
        <v>0</v>
      </c>
      <c r="AI5" s="16"/>
      <c r="AJ5" s="16">
        <f t="shared" si="6"/>
        <v>0</v>
      </c>
      <c r="AK5" s="16">
        <f t="shared" si="7"/>
        <v>0</v>
      </c>
      <c r="AL5" s="13"/>
      <c r="AM5" s="130">
        <f>E5</f>
        <v>0</v>
      </c>
      <c r="AN5" s="16">
        <f>F5</f>
        <v>0</v>
      </c>
      <c r="AO5" s="9"/>
      <c r="AP5" s="12" t="s">
        <v>332</v>
      </c>
      <c r="AQ5" s="4">
        <v>1.5</v>
      </c>
      <c r="AR5" s="4">
        <v>1.6</v>
      </c>
      <c r="AS5" s="16">
        <f t="shared" si="9"/>
        <v>2.4</v>
      </c>
      <c r="AT5" s="8"/>
      <c r="AX5" s="8"/>
      <c r="AY5" s="8"/>
      <c r="BA5" s="1006" t="s">
        <v>333</v>
      </c>
      <c r="BB5" s="1007"/>
    </row>
    <row r="6" spans="1:58">
      <c r="A6" s="181" t="s">
        <v>410</v>
      </c>
      <c r="B6" s="120">
        <v>3</v>
      </c>
      <c r="C6" s="121">
        <v>3.5</v>
      </c>
      <c r="D6" s="121">
        <f t="shared" si="1"/>
        <v>10.5</v>
      </c>
      <c r="E6" s="120"/>
      <c r="F6" s="121"/>
      <c r="G6" s="112"/>
      <c r="H6" s="204" t="s">
        <v>326</v>
      </c>
      <c r="I6" s="122"/>
      <c r="J6" s="122"/>
      <c r="K6" s="122"/>
      <c r="L6" s="122">
        <v>0</v>
      </c>
      <c r="M6" s="122">
        <v>0</v>
      </c>
      <c r="N6" s="112"/>
      <c r="O6" s="205" t="s">
        <v>326</v>
      </c>
      <c r="P6" s="122"/>
      <c r="Q6" s="122"/>
      <c r="R6" s="122"/>
      <c r="S6" s="138">
        <f t="shared" si="0"/>
        <v>0</v>
      </c>
      <c r="T6" s="122">
        <v>0</v>
      </c>
      <c r="U6" s="112"/>
      <c r="V6" s="112">
        <f t="shared" si="2"/>
        <v>10.5</v>
      </c>
      <c r="W6" s="112"/>
      <c r="X6" s="123">
        <f t="shared" si="3"/>
        <v>21</v>
      </c>
      <c r="Y6" s="123">
        <f t="shared" si="4"/>
        <v>21</v>
      </c>
      <c r="Z6" s="125"/>
      <c r="AA6" s="125"/>
      <c r="AB6" s="126">
        <f>B6*C6-L6-S6</f>
        <v>10.5</v>
      </c>
      <c r="AC6" s="16"/>
      <c r="AD6" s="4"/>
      <c r="AE6" s="12" t="s">
        <v>334</v>
      </c>
      <c r="AF6" s="4"/>
      <c r="AG6" s="4"/>
      <c r="AH6" s="16">
        <f t="shared" si="5"/>
        <v>0</v>
      </c>
      <c r="AI6" s="16"/>
      <c r="AJ6" s="16">
        <f t="shared" si="6"/>
        <v>0</v>
      </c>
      <c r="AK6" s="16">
        <f t="shared" si="7"/>
        <v>0</v>
      </c>
      <c r="AL6" s="13"/>
      <c r="AM6" s="130">
        <f>E6</f>
        <v>0</v>
      </c>
      <c r="AN6" s="16">
        <f>F6</f>
        <v>0</v>
      </c>
      <c r="AO6" s="9"/>
      <c r="AP6" s="12" t="s">
        <v>335</v>
      </c>
      <c r="AQ6" s="4">
        <v>1.3</v>
      </c>
      <c r="AR6" s="4">
        <v>1.8</v>
      </c>
      <c r="AS6" s="16">
        <f t="shared" si="9"/>
        <v>2.34</v>
      </c>
      <c r="AT6" s="8"/>
      <c r="AX6" s="8"/>
      <c r="AY6" s="8"/>
    </row>
    <row r="7" spans="1:58" ht="15.75" thickBot="1">
      <c r="A7" s="181" t="s">
        <v>411</v>
      </c>
      <c r="B7" s="120">
        <v>3</v>
      </c>
      <c r="C7" s="121">
        <v>3.5</v>
      </c>
      <c r="D7" s="121">
        <f t="shared" si="1"/>
        <v>10.5</v>
      </c>
      <c r="E7" s="120"/>
      <c r="F7" s="121"/>
      <c r="G7" s="112"/>
      <c r="H7" s="204" t="s">
        <v>326</v>
      </c>
      <c r="I7" s="122"/>
      <c r="J7" s="122"/>
      <c r="K7" s="122"/>
      <c r="L7" s="138">
        <f>J7*K7</f>
        <v>0</v>
      </c>
      <c r="M7" s="137">
        <f>I7*L7</f>
        <v>0</v>
      </c>
      <c r="N7" s="112"/>
      <c r="O7" s="204" t="s">
        <v>326</v>
      </c>
      <c r="P7" s="122"/>
      <c r="Q7" s="122"/>
      <c r="R7" s="122"/>
      <c r="S7" s="138">
        <f t="shared" si="0"/>
        <v>0</v>
      </c>
      <c r="T7" s="122">
        <v>0</v>
      </c>
      <c r="U7" s="112"/>
      <c r="V7" s="112">
        <f t="shared" si="2"/>
        <v>10.5</v>
      </c>
      <c r="W7" s="112"/>
      <c r="X7" s="123">
        <f t="shared" si="3"/>
        <v>21</v>
      </c>
      <c r="Y7" s="123">
        <f t="shared" si="4"/>
        <v>21</v>
      </c>
      <c r="Z7" s="125"/>
      <c r="AA7" s="125"/>
      <c r="AB7" s="126">
        <f>0.7*C7-L7</f>
        <v>2.4500000000000002</v>
      </c>
      <c r="AC7" s="16"/>
      <c r="AD7" s="4"/>
      <c r="AE7" s="12" t="s">
        <v>336</v>
      </c>
      <c r="AF7" s="4"/>
      <c r="AG7" s="4"/>
      <c r="AH7" s="16">
        <f t="shared" si="5"/>
        <v>0</v>
      </c>
      <c r="AI7" s="16"/>
      <c r="AJ7" s="16">
        <f t="shared" si="6"/>
        <v>0</v>
      </c>
      <c r="AK7" s="16">
        <f t="shared" si="7"/>
        <v>0</v>
      </c>
      <c r="AL7" s="13"/>
      <c r="AM7" s="130">
        <f t="shared" si="8"/>
        <v>0</v>
      </c>
      <c r="AN7" s="16">
        <f t="shared" ref="AN7:AN75" si="10">SUM(F7-M7-T7)</f>
        <v>0</v>
      </c>
      <c r="AO7" s="9"/>
      <c r="AP7" s="12" t="s">
        <v>337</v>
      </c>
      <c r="AQ7" s="4">
        <v>0.7</v>
      </c>
      <c r="AR7" s="4">
        <v>1</v>
      </c>
      <c r="AS7" s="16">
        <f t="shared" si="9"/>
        <v>0.7</v>
      </c>
      <c r="AT7" s="8"/>
      <c r="AX7" s="8"/>
    </row>
    <row r="8" spans="1:58" ht="15.75" thickBot="1">
      <c r="A8" s="181" t="s">
        <v>412</v>
      </c>
      <c r="B8" s="120">
        <v>3</v>
      </c>
      <c r="C8" s="121">
        <v>3.5</v>
      </c>
      <c r="D8" s="121">
        <f t="shared" si="1"/>
        <v>10.5</v>
      </c>
      <c r="E8" s="120"/>
      <c r="F8" s="121"/>
      <c r="G8" s="112"/>
      <c r="H8" s="204" t="s">
        <v>326</v>
      </c>
      <c r="I8" s="122"/>
      <c r="J8" s="122"/>
      <c r="K8" s="122"/>
      <c r="L8" s="138">
        <f t="shared" ref="L8:L71" si="11">J8*K8</f>
        <v>0</v>
      </c>
      <c r="M8" s="137">
        <f t="shared" ref="M8:M17" si="12">I8*L8</f>
        <v>0</v>
      </c>
      <c r="N8" s="112"/>
      <c r="O8" s="204" t="s">
        <v>326</v>
      </c>
      <c r="P8" s="122"/>
      <c r="Q8" s="122"/>
      <c r="R8" s="122"/>
      <c r="S8" s="138">
        <f t="shared" si="0"/>
        <v>0</v>
      </c>
      <c r="T8" s="122">
        <v>0</v>
      </c>
      <c r="U8" s="112"/>
      <c r="V8" s="112">
        <f t="shared" si="2"/>
        <v>10.5</v>
      </c>
      <c r="W8" s="112"/>
      <c r="X8" s="123">
        <f t="shared" si="3"/>
        <v>21</v>
      </c>
      <c r="Y8" s="123">
        <f t="shared" si="4"/>
        <v>21</v>
      </c>
      <c r="Z8" s="125"/>
      <c r="AA8" s="125"/>
      <c r="AB8" s="126">
        <f t="shared" ref="AB8:AB17" si="13">0.7*C8-L8</f>
        <v>2.4500000000000002</v>
      </c>
      <c r="AC8" s="16"/>
      <c r="AD8" s="4"/>
      <c r="AE8" s="12" t="s">
        <v>338</v>
      </c>
      <c r="AF8" s="4"/>
      <c r="AG8" s="4"/>
      <c r="AH8" s="16">
        <f t="shared" si="5"/>
        <v>0</v>
      </c>
      <c r="AI8" s="16"/>
      <c r="AJ8" s="16">
        <f t="shared" si="6"/>
        <v>0</v>
      </c>
      <c r="AK8" s="16">
        <f t="shared" si="7"/>
        <v>0</v>
      </c>
      <c r="AL8" s="13"/>
      <c r="AM8" s="130">
        <f t="shared" si="8"/>
        <v>0</v>
      </c>
      <c r="AN8" s="16">
        <f t="shared" si="10"/>
        <v>0</v>
      </c>
      <c r="AO8" s="9"/>
      <c r="AP8" s="12" t="s">
        <v>339</v>
      </c>
      <c r="AQ8" s="4">
        <v>0.7</v>
      </c>
      <c r="AR8" s="4">
        <v>1</v>
      </c>
      <c r="AS8" s="16">
        <f t="shared" si="9"/>
        <v>0.7</v>
      </c>
      <c r="AT8" s="8"/>
      <c r="AU8" s="135" t="s">
        <v>340</v>
      </c>
      <c r="AV8" s="135" t="s">
        <v>305</v>
      </c>
      <c r="AW8" s="135" t="s">
        <v>303</v>
      </c>
      <c r="AX8" s="139" t="s">
        <v>341</v>
      </c>
    </row>
    <row r="9" spans="1:58">
      <c r="A9" s="181" t="s">
        <v>413</v>
      </c>
      <c r="B9" s="120">
        <v>3</v>
      </c>
      <c r="C9" s="121">
        <v>3.5</v>
      </c>
      <c r="D9" s="121">
        <f t="shared" si="1"/>
        <v>10.5</v>
      </c>
      <c r="E9" s="120"/>
      <c r="F9" s="121"/>
      <c r="G9" s="112"/>
      <c r="H9" s="204" t="s">
        <v>326</v>
      </c>
      <c r="I9" s="122"/>
      <c r="J9" s="122"/>
      <c r="K9" s="122"/>
      <c r="L9" s="138">
        <f t="shared" si="11"/>
        <v>0</v>
      </c>
      <c r="M9" s="137">
        <f t="shared" si="12"/>
        <v>0</v>
      </c>
      <c r="N9" s="112"/>
      <c r="O9" s="204" t="s">
        <v>326</v>
      </c>
      <c r="P9" s="122"/>
      <c r="Q9" s="122"/>
      <c r="R9" s="122"/>
      <c r="S9" s="138">
        <f t="shared" si="0"/>
        <v>0</v>
      </c>
      <c r="T9" s="122">
        <v>0</v>
      </c>
      <c r="U9" s="112"/>
      <c r="V9" s="112">
        <f t="shared" si="2"/>
        <v>10.5</v>
      </c>
      <c r="W9" s="112"/>
      <c r="X9" s="123">
        <f t="shared" si="3"/>
        <v>21</v>
      </c>
      <c r="Y9" s="123">
        <f t="shared" si="4"/>
        <v>21</v>
      </c>
      <c r="Z9" s="125"/>
      <c r="AA9" s="125"/>
      <c r="AB9" s="126">
        <f t="shared" si="13"/>
        <v>2.4500000000000002</v>
      </c>
      <c r="AC9" s="16"/>
      <c r="AD9" s="4"/>
      <c r="AE9" s="12" t="s">
        <v>342</v>
      </c>
      <c r="AF9" s="4"/>
      <c r="AG9" s="4"/>
      <c r="AH9" s="16">
        <f t="shared" si="5"/>
        <v>0</v>
      </c>
      <c r="AI9" s="16"/>
      <c r="AJ9" s="16">
        <f t="shared" si="6"/>
        <v>0</v>
      </c>
      <c r="AK9" s="16">
        <f t="shared" si="7"/>
        <v>0</v>
      </c>
      <c r="AL9" s="13"/>
      <c r="AM9" s="130">
        <f t="shared" si="8"/>
        <v>0</v>
      </c>
      <c r="AN9" s="16">
        <f t="shared" si="10"/>
        <v>0</v>
      </c>
      <c r="AO9" s="9"/>
      <c r="AP9" s="12" t="s">
        <v>343</v>
      </c>
      <c r="AQ9" s="4">
        <v>1.1499999999999999</v>
      </c>
      <c r="AR9" s="4">
        <v>1.6</v>
      </c>
      <c r="AS9" s="16">
        <f t="shared" si="9"/>
        <v>1.84</v>
      </c>
      <c r="AT9" s="8"/>
      <c r="AU9" s="114" t="s">
        <v>344</v>
      </c>
      <c r="AV9" s="114">
        <v>6</v>
      </c>
      <c r="AW9" s="114">
        <v>2.89</v>
      </c>
      <c r="AX9" s="119">
        <f>SUM(AV9*AW9)</f>
        <v>17.34</v>
      </c>
    </row>
    <row r="10" spans="1:58">
      <c r="A10" s="181" t="s">
        <v>414</v>
      </c>
      <c r="B10" s="120">
        <v>3</v>
      </c>
      <c r="C10" s="121">
        <v>3.5</v>
      </c>
      <c r="D10" s="121">
        <f t="shared" si="1"/>
        <v>10.5</v>
      </c>
      <c r="E10" s="120"/>
      <c r="F10" s="121"/>
      <c r="G10" s="112"/>
      <c r="H10" s="204" t="s">
        <v>326</v>
      </c>
      <c r="I10" s="122"/>
      <c r="J10" s="122"/>
      <c r="K10" s="122"/>
      <c r="L10" s="138">
        <f t="shared" si="11"/>
        <v>0</v>
      </c>
      <c r="M10" s="137">
        <f t="shared" si="12"/>
        <v>0</v>
      </c>
      <c r="N10" s="112"/>
      <c r="O10" s="204" t="s">
        <v>377</v>
      </c>
      <c r="P10" s="122">
        <v>1</v>
      </c>
      <c r="Q10" s="122">
        <v>2.1</v>
      </c>
      <c r="R10" s="122">
        <v>0.9</v>
      </c>
      <c r="S10" s="138">
        <f t="shared" si="0"/>
        <v>1.89</v>
      </c>
      <c r="T10" s="138">
        <f>S10</f>
        <v>1.89</v>
      </c>
      <c r="U10" s="112"/>
      <c r="V10" s="112">
        <f t="shared" si="2"/>
        <v>8.61</v>
      </c>
      <c r="W10" s="112"/>
      <c r="X10" s="123">
        <f t="shared" si="3"/>
        <v>17.22</v>
      </c>
      <c r="Y10" s="123">
        <f t="shared" si="4"/>
        <v>17.22</v>
      </c>
      <c r="Z10" s="125"/>
      <c r="AA10" s="125">
        <f>B10*C10-L10-S10</f>
        <v>8.61</v>
      </c>
      <c r="AB10" s="126">
        <f t="shared" si="13"/>
        <v>2.4500000000000002</v>
      </c>
      <c r="AC10" s="16"/>
      <c r="AD10" s="4"/>
      <c r="AE10" s="12" t="s">
        <v>345</v>
      </c>
      <c r="AF10" s="4"/>
      <c r="AG10" s="4"/>
      <c r="AH10" s="16">
        <f t="shared" si="5"/>
        <v>0</v>
      </c>
      <c r="AI10" s="16"/>
      <c r="AJ10" s="16">
        <f t="shared" si="6"/>
        <v>0</v>
      </c>
      <c r="AK10" s="16">
        <f t="shared" si="7"/>
        <v>0</v>
      </c>
      <c r="AL10" s="13"/>
      <c r="AM10" s="130">
        <f t="shared" si="8"/>
        <v>-1.89</v>
      </c>
      <c r="AN10" s="16">
        <f t="shared" si="10"/>
        <v>-1.89</v>
      </c>
      <c r="AO10" s="9"/>
      <c r="AP10" s="12" t="s">
        <v>346</v>
      </c>
      <c r="AQ10" s="4">
        <v>0.4</v>
      </c>
      <c r="AR10" s="4">
        <v>1.8</v>
      </c>
      <c r="AS10" s="16">
        <f t="shared" si="9"/>
        <v>0.72</v>
      </c>
      <c r="AT10" s="8"/>
      <c r="AU10" s="114" t="s">
        <v>347</v>
      </c>
      <c r="AV10" s="114">
        <v>2</v>
      </c>
      <c r="AW10" s="114">
        <v>15.2</v>
      </c>
      <c r="AX10" s="114">
        <f>SUM(AV10*AW10)</f>
        <v>30.4</v>
      </c>
    </row>
    <row r="11" spans="1:58">
      <c r="A11" s="181" t="s">
        <v>415</v>
      </c>
      <c r="B11" s="176">
        <v>6.17</v>
      </c>
      <c r="C11" s="177">
        <v>7.8</v>
      </c>
      <c r="D11" s="177">
        <f t="shared" si="1"/>
        <v>48.13</v>
      </c>
      <c r="E11" s="120"/>
      <c r="F11" s="121"/>
      <c r="G11" s="112"/>
      <c r="H11" s="204" t="s">
        <v>389</v>
      </c>
      <c r="I11" s="122">
        <v>1</v>
      </c>
      <c r="J11" s="122">
        <v>1</v>
      </c>
      <c r="K11" s="122">
        <v>1.2</v>
      </c>
      <c r="L11" s="138">
        <f t="shared" si="11"/>
        <v>1.2</v>
      </c>
      <c r="M11" s="137">
        <v>0</v>
      </c>
      <c r="N11" s="112"/>
      <c r="O11" s="204" t="s">
        <v>306</v>
      </c>
      <c r="P11" s="122">
        <v>1</v>
      </c>
      <c r="Q11" s="122">
        <v>2</v>
      </c>
      <c r="R11" s="122">
        <v>3</v>
      </c>
      <c r="S11" s="138">
        <f t="shared" si="0"/>
        <v>6</v>
      </c>
      <c r="T11" s="138">
        <f>S11</f>
        <v>6</v>
      </c>
      <c r="U11" s="112"/>
      <c r="V11" s="112">
        <f t="shared" si="2"/>
        <v>42.13</v>
      </c>
      <c r="W11" s="112"/>
      <c r="X11" s="123">
        <f t="shared" si="3"/>
        <v>84.26</v>
      </c>
      <c r="Y11" s="123">
        <f t="shared" si="4"/>
        <v>84.26</v>
      </c>
      <c r="Z11" s="125"/>
      <c r="AA11" s="125">
        <f>(2.14*B11)-L11</f>
        <v>12</v>
      </c>
      <c r="AB11" s="126">
        <f t="shared" si="13"/>
        <v>4.26</v>
      </c>
      <c r="AC11" s="140"/>
      <c r="AD11" s="4"/>
      <c r="AE11" s="12" t="s">
        <v>348</v>
      </c>
      <c r="AF11" s="4"/>
      <c r="AG11" s="4"/>
      <c r="AH11" s="16">
        <f t="shared" si="5"/>
        <v>0</v>
      </c>
      <c r="AI11" s="16"/>
      <c r="AJ11" s="16">
        <f t="shared" si="6"/>
        <v>0</v>
      </c>
      <c r="AK11" s="16">
        <f t="shared" si="7"/>
        <v>0</v>
      </c>
      <c r="AL11" s="13"/>
      <c r="AM11" s="130">
        <f t="shared" si="8"/>
        <v>-6</v>
      </c>
      <c r="AN11" s="16">
        <f t="shared" si="10"/>
        <v>-6</v>
      </c>
      <c r="AO11" s="9"/>
      <c r="AP11" s="12" t="s">
        <v>349</v>
      </c>
      <c r="AQ11" s="4">
        <v>1.1000000000000001</v>
      </c>
      <c r="AR11" s="4">
        <v>1.6</v>
      </c>
      <c r="AS11" s="16">
        <f t="shared" si="9"/>
        <v>1.76</v>
      </c>
      <c r="AT11" s="8"/>
      <c r="AU11" s="114" t="s">
        <v>350</v>
      </c>
      <c r="AV11" s="114">
        <v>2</v>
      </c>
      <c r="AW11" s="114">
        <v>10.5</v>
      </c>
      <c r="AX11" s="114">
        <f>SUM(AV11*AW11)</f>
        <v>21</v>
      </c>
    </row>
    <row r="12" spans="1:58" ht="15.75" thickBot="1">
      <c r="A12" s="181" t="s">
        <v>416</v>
      </c>
      <c r="B12" s="120">
        <v>4.4000000000000004</v>
      </c>
      <c r="C12" s="121">
        <v>1.7</v>
      </c>
      <c r="D12" s="121">
        <f t="shared" si="1"/>
        <v>7.48</v>
      </c>
      <c r="E12" s="120"/>
      <c r="F12" s="120"/>
      <c r="G12" s="112"/>
      <c r="H12" s="204" t="s">
        <v>384</v>
      </c>
      <c r="I12" s="122">
        <v>1</v>
      </c>
      <c r="J12" s="122">
        <v>0.4</v>
      </c>
      <c r="K12" s="122">
        <v>0.8</v>
      </c>
      <c r="L12" s="138">
        <f t="shared" si="11"/>
        <v>0.32</v>
      </c>
      <c r="M12" s="137">
        <v>0</v>
      </c>
      <c r="N12" s="112"/>
      <c r="O12" s="204" t="s">
        <v>326</v>
      </c>
      <c r="P12" s="122"/>
      <c r="Q12" s="122"/>
      <c r="R12" s="122"/>
      <c r="S12" s="138">
        <f t="shared" si="0"/>
        <v>0</v>
      </c>
      <c r="T12" s="122">
        <v>0</v>
      </c>
      <c r="U12" s="112"/>
      <c r="V12" s="112">
        <f t="shared" si="2"/>
        <v>7.48</v>
      </c>
      <c r="W12" s="112"/>
      <c r="X12" s="123">
        <f t="shared" si="3"/>
        <v>14.96</v>
      </c>
      <c r="Y12" s="123">
        <f t="shared" si="4"/>
        <v>14.96</v>
      </c>
      <c r="Z12" s="125"/>
      <c r="AA12" s="125">
        <f>B12*C12-L12-S12</f>
        <v>7.16</v>
      </c>
      <c r="AB12" s="126">
        <f t="shared" si="13"/>
        <v>0.87</v>
      </c>
      <c r="AC12" s="140"/>
      <c r="AD12" s="4"/>
      <c r="AE12" s="12" t="s">
        <v>351</v>
      </c>
      <c r="AF12" s="4"/>
      <c r="AG12" s="4"/>
      <c r="AH12" s="16">
        <f t="shared" si="5"/>
        <v>0</v>
      </c>
      <c r="AI12" s="16"/>
      <c r="AJ12" s="16">
        <f t="shared" si="6"/>
        <v>0</v>
      </c>
      <c r="AK12" s="16">
        <f t="shared" si="7"/>
        <v>0</v>
      </c>
      <c r="AL12" s="13"/>
      <c r="AM12" s="130">
        <f t="shared" si="8"/>
        <v>0</v>
      </c>
      <c r="AN12" s="16">
        <f t="shared" si="10"/>
        <v>0</v>
      </c>
      <c r="AO12" s="9"/>
      <c r="AP12" s="12" t="s">
        <v>352</v>
      </c>
      <c r="AQ12" s="4">
        <v>1.1000000000000001</v>
      </c>
      <c r="AR12" s="4">
        <v>1.6</v>
      </c>
      <c r="AS12" s="16">
        <f t="shared" si="9"/>
        <v>1.76</v>
      </c>
      <c r="AT12" s="8"/>
      <c r="AU12" s="134" t="s">
        <v>353</v>
      </c>
      <c r="AV12" s="134">
        <v>1</v>
      </c>
      <c r="AW12" s="141">
        <v>44.02</v>
      </c>
      <c r="AX12" s="134">
        <f>SUM(AV12*AW12)</f>
        <v>44.02</v>
      </c>
    </row>
    <row r="13" spans="1:58" ht="15.75" thickBot="1">
      <c r="A13" s="181" t="s">
        <v>424</v>
      </c>
      <c r="B13" s="120">
        <v>3</v>
      </c>
      <c r="C13" s="121">
        <v>2</v>
      </c>
      <c r="D13" s="121">
        <f>SUM(C13*B13)</f>
        <v>6</v>
      </c>
      <c r="E13" s="120"/>
      <c r="F13" s="120"/>
      <c r="G13" s="112"/>
      <c r="H13" s="204" t="s">
        <v>406</v>
      </c>
      <c r="I13" s="122">
        <v>2</v>
      </c>
      <c r="J13" s="122">
        <v>2</v>
      </c>
      <c r="K13" s="122">
        <v>1</v>
      </c>
      <c r="L13" s="138">
        <f t="shared" si="11"/>
        <v>2</v>
      </c>
      <c r="M13" s="137">
        <f t="shared" si="12"/>
        <v>4</v>
      </c>
      <c r="N13" s="112"/>
      <c r="O13" s="204" t="s">
        <v>326</v>
      </c>
      <c r="P13" s="122"/>
      <c r="Q13" s="122"/>
      <c r="R13" s="122"/>
      <c r="S13" s="138">
        <f t="shared" si="0"/>
        <v>0</v>
      </c>
      <c r="T13" s="122">
        <v>0</v>
      </c>
      <c r="U13" s="112"/>
      <c r="V13" s="112">
        <f t="shared" si="2"/>
        <v>2</v>
      </c>
      <c r="W13" s="112"/>
      <c r="X13" s="123">
        <f t="shared" si="3"/>
        <v>4</v>
      </c>
      <c r="Y13" s="123">
        <f t="shared" si="4"/>
        <v>4</v>
      </c>
      <c r="Z13" s="125"/>
      <c r="AA13" s="125"/>
      <c r="AB13" s="126">
        <f t="shared" si="13"/>
        <v>-0.6</v>
      </c>
      <c r="AC13" s="140"/>
      <c r="AD13" s="4"/>
      <c r="AE13" s="12" t="s">
        <v>354</v>
      </c>
      <c r="AF13" s="4"/>
      <c r="AG13" s="4"/>
      <c r="AH13" s="16">
        <f t="shared" si="5"/>
        <v>0</v>
      </c>
      <c r="AI13" s="16"/>
      <c r="AJ13" s="16">
        <f t="shared" si="6"/>
        <v>0</v>
      </c>
      <c r="AK13" s="16">
        <f t="shared" si="7"/>
        <v>0</v>
      </c>
      <c r="AL13" s="13"/>
      <c r="AM13" s="130">
        <f t="shared" si="8"/>
        <v>-4</v>
      </c>
      <c r="AN13" s="16">
        <f t="shared" si="10"/>
        <v>-4</v>
      </c>
      <c r="AO13" s="9"/>
      <c r="AP13" s="12" t="s">
        <v>355</v>
      </c>
      <c r="AQ13" s="4">
        <v>1.45</v>
      </c>
      <c r="AR13" s="4">
        <v>1.8</v>
      </c>
      <c r="AS13" s="16">
        <f t="shared" si="9"/>
        <v>2.61</v>
      </c>
      <c r="AT13" s="8"/>
      <c r="AV13" s="8"/>
      <c r="AW13" s="142"/>
      <c r="AX13" s="117">
        <f>SUM(AX9:AX12)</f>
        <v>112.76</v>
      </c>
    </row>
    <row r="14" spans="1:58">
      <c r="A14" s="1019" t="s">
        <v>417</v>
      </c>
      <c r="B14" s="1020">
        <v>4.4000000000000004</v>
      </c>
      <c r="C14" s="1021">
        <v>19.350000000000001</v>
      </c>
      <c r="D14" s="1021">
        <f>SUM(C14*B14)</f>
        <v>85.14</v>
      </c>
      <c r="E14" s="1022"/>
      <c r="F14" s="1016"/>
      <c r="G14" s="112"/>
      <c r="H14" s="204" t="s">
        <v>384</v>
      </c>
      <c r="I14" s="122">
        <v>1</v>
      </c>
      <c r="J14" s="122">
        <v>0.4</v>
      </c>
      <c r="K14" s="122">
        <v>0.8</v>
      </c>
      <c r="L14" s="138">
        <f t="shared" si="11"/>
        <v>0.32</v>
      </c>
      <c r="M14" s="137">
        <v>0</v>
      </c>
      <c r="N14" s="112"/>
      <c r="O14" s="204" t="s">
        <v>326</v>
      </c>
      <c r="P14" s="122"/>
      <c r="Q14" s="122"/>
      <c r="R14" s="122"/>
      <c r="S14" s="138">
        <f t="shared" si="0"/>
        <v>0</v>
      </c>
      <c r="T14" s="122">
        <v>0</v>
      </c>
      <c r="U14" s="112"/>
      <c r="V14" s="1017">
        <f>SUM(D14-M14-M15-M16-T14)</f>
        <v>78.94</v>
      </c>
      <c r="W14" s="112"/>
      <c r="X14" s="123">
        <f t="shared" si="3"/>
        <v>157.88</v>
      </c>
      <c r="Y14" s="123">
        <f t="shared" si="4"/>
        <v>157.88</v>
      </c>
      <c r="Z14" s="125">
        <f>2.3*3</f>
        <v>6.9</v>
      </c>
      <c r="AA14" s="990">
        <f>B14*C14-L14-L15-L16-S14</f>
        <v>82.47</v>
      </c>
      <c r="AB14" s="126">
        <f t="shared" si="13"/>
        <v>13.23</v>
      </c>
      <c r="AC14" s="140"/>
      <c r="AD14" s="4"/>
      <c r="AE14" s="12" t="s">
        <v>356</v>
      </c>
      <c r="AF14" s="4"/>
      <c r="AG14" s="4"/>
      <c r="AH14" s="16">
        <f t="shared" si="5"/>
        <v>0</v>
      </c>
      <c r="AI14" s="16"/>
      <c r="AJ14" s="16">
        <f t="shared" si="6"/>
        <v>0</v>
      </c>
      <c r="AK14" s="16">
        <f t="shared" si="7"/>
        <v>0</v>
      </c>
      <c r="AL14" s="13"/>
      <c r="AM14" s="130">
        <f>SUM(E14-M14-T14-Z14)</f>
        <v>-6.9</v>
      </c>
      <c r="AN14" s="16">
        <v>0</v>
      </c>
      <c r="AO14" s="9"/>
      <c r="AP14" s="12" t="s">
        <v>357</v>
      </c>
      <c r="AQ14" s="4">
        <v>1.4</v>
      </c>
      <c r="AR14" s="4">
        <v>1.8</v>
      </c>
      <c r="AS14" s="16">
        <f t="shared" si="9"/>
        <v>2.52</v>
      </c>
      <c r="AT14" s="8"/>
      <c r="AX14" s="8"/>
    </row>
    <row r="15" spans="1:58">
      <c r="A15" s="1019"/>
      <c r="B15" s="1020"/>
      <c r="C15" s="1021"/>
      <c r="D15" s="1021"/>
      <c r="E15" s="1022"/>
      <c r="F15" s="1016"/>
      <c r="G15" s="112"/>
      <c r="H15" s="204" t="s">
        <v>426</v>
      </c>
      <c r="I15" s="122">
        <v>2</v>
      </c>
      <c r="J15" s="122">
        <v>1</v>
      </c>
      <c r="K15" s="122">
        <v>0.85</v>
      </c>
      <c r="L15" s="138">
        <f>J15*K15</f>
        <v>0.85</v>
      </c>
      <c r="M15" s="137">
        <f>I15*L15</f>
        <v>1.7</v>
      </c>
      <c r="N15" s="112"/>
      <c r="O15" s="204" t="s">
        <v>326</v>
      </c>
      <c r="P15" s="122"/>
      <c r="Q15" s="122"/>
      <c r="R15" s="122"/>
      <c r="S15" s="138">
        <f>Q15*R15</f>
        <v>0</v>
      </c>
      <c r="T15" s="122">
        <v>0</v>
      </c>
      <c r="U15" s="112"/>
      <c r="V15" s="1018"/>
      <c r="W15" s="112"/>
      <c r="X15" s="123">
        <f>SUM(V15*2)</f>
        <v>0</v>
      </c>
      <c r="Y15" s="123">
        <f>SUM(V15*2)</f>
        <v>0</v>
      </c>
      <c r="Z15" s="125"/>
      <c r="AA15" s="990"/>
      <c r="AB15" s="126">
        <f>0.7*C15-L15</f>
        <v>-0.85</v>
      </c>
      <c r="AC15" s="140"/>
      <c r="AD15" s="151"/>
      <c r="AE15" s="150" t="s">
        <v>358</v>
      </c>
      <c r="AF15" s="151"/>
      <c r="AG15" s="151"/>
      <c r="AH15" s="156">
        <f>SUM(AF15*AG15)</f>
        <v>0</v>
      </c>
      <c r="AI15" s="156"/>
      <c r="AJ15" s="156">
        <f>SUM(AH15-AI15)</f>
        <v>0</v>
      </c>
      <c r="AK15" s="156">
        <f>AJ15*2</f>
        <v>0</v>
      </c>
      <c r="AL15" s="13"/>
      <c r="AM15" s="130">
        <f>SUM(E15-M15-T15-Z15)</f>
        <v>-1.7</v>
      </c>
      <c r="AN15" s="156">
        <v>0</v>
      </c>
      <c r="AO15" s="9"/>
      <c r="AP15" s="150" t="s">
        <v>359</v>
      </c>
      <c r="AQ15" s="151">
        <v>1.1000000000000001</v>
      </c>
      <c r="AR15" s="151">
        <v>1.6</v>
      </c>
      <c r="AS15" s="156">
        <f>SUM(AQ15*AR15)</f>
        <v>1.76</v>
      </c>
      <c r="AT15" s="8"/>
      <c r="AX15" s="8"/>
    </row>
    <row r="16" spans="1:58">
      <c r="A16" s="1019"/>
      <c r="B16" s="1020"/>
      <c r="C16" s="1021"/>
      <c r="D16" s="1021"/>
      <c r="E16" s="1022"/>
      <c r="F16" s="1016"/>
      <c r="G16" s="112"/>
      <c r="H16" s="204" t="s">
        <v>427</v>
      </c>
      <c r="I16" s="122">
        <v>3</v>
      </c>
      <c r="J16" s="122">
        <v>1</v>
      </c>
      <c r="K16" s="122">
        <v>1.5</v>
      </c>
      <c r="L16" s="138">
        <f>J16*K16</f>
        <v>1.5</v>
      </c>
      <c r="M16" s="137">
        <f>I16*L16</f>
        <v>4.5</v>
      </c>
      <c r="N16" s="112"/>
      <c r="O16" s="204" t="s">
        <v>326</v>
      </c>
      <c r="P16" s="122"/>
      <c r="Q16" s="122"/>
      <c r="R16" s="122"/>
      <c r="S16" s="138">
        <f>Q16*R16</f>
        <v>0</v>
      </c>
      <c r="T16" s="122">
        <v>0</v>
      </c>
      <c r="U16" s="112"/>
      <c r="V16" s="1018"/>
      <c r="W16" s="112"/>
      <c r="X16" s="123">
        <f>SUM(V16*2)</f>
        <v>0</v>
      </c>
      <c r="Y16" s="123">
        <f>SUM(V16*2)</f>
        <v>0</v>
      </c>
      <c r="Z16" s="125"/>
      <c r="AA16" s="990"/>
      <c r="AB16" s="126">
        <f>0.7*C16-L16</f>
        <v>-1.5</v>
      </c>
      <c r="AC16" s="140"/>
      <c r="AD16" s="151"/>
      <c r="AE16" s="150" t="s">
        <v>358</v>
      </c>
      <c r="AF16" s="151"/>
      <c r="AG16" s="151"/>
      <c r="AH16" s="156">
        <f>SUM(AF16*AG16)</f>
        <v>0</v>
      </c>
      <c r="AI16" s="156"/>
      <c r="AJ16" s="156">
        <f>SUM(AH16-AI16)</f>
        <v>0</v>
      </c>
      <c r="AK16" s="156">
        <f>AJ16*2</f>
        <v>0</v>
      </c>
      <c r="AL16" s="13"/>
      <c r="AM16" s="130">
        <f>SUM(E16-M16-T16-Z16)</f>
        <v>-4.5</v>
      </c>
      <c r="AN16" s="156">
        <v>0</v>
      </c>
      <c r="AO16" s="9"/>
      <c r="AP16" s="150" t="s">
        <v>359</v>
      </c>
      <c r="AQ16" s="151">
        <v>1.1000000000000001</v>
      </c>
      <c r="AR16" s="151">
        <v>1.6</v>
      </c>
      <c r="AS16" s="156">
        <f>SUM(AQ16*AR16)</f>
        <v>1.76</v>
      </c>
      <c r="AT16" s="8"/>
      <c r="AX16" s="8"/>
    </row>
    <row r="17" spans="1:50">
      <c r="A17" s="181" t="s">
        <v>418</v>
      </c>
      <c r="B17" s="120">
        <v>3</v>
      </c>
      <c r="C17" s="121">
        <v>2.4500000000000002</v>
      </c>
      <c r="D17" s="121">
        <f>SUM(C17*B17)</f>
        <v>7.35</v>
      </c>
      <c r="E17" s="120"/>
      <c r="F17" s="120"/>
      <c r="G17" s="112"/>
      <c r="H17" s="204" t="s">
        <v>326</v>
      </c>
      <c r="I17" s="122"/>
      <c r="J17" s="122"/>
      <c r="K17" s="122"/>
      <c r="L17" s="138">
        <f t="shared" si="11"/>
        <v>0</v>
      </c>
      <c r="M17" s="137">
        <f t="shared" si="12"/>
        <v>0</v>
      </c>
      <c r="N17" s="112"/>
      <c r="O17" s="204" t="s">
        <v>428</v>
      </c>
      <c r="P17" s="122">
        <v>1</v>
      </c>
      <c r="Q17" s="122">
        <v>2.1</v>
      </c>
      <c r="R17" s="122">
        <v>1</v>
      </c>
      <c r="S17" s="138">
        <f t="shared" si="0"/>
        <v>2.1</v>
      </c>
      <c r="T17" s="138">
        <f>S17</f>
        <v>2.1</v>
      </c>
      <c r="U17" s="112"/>
      <c r="V17" s="112">
        <f>SUM(D17-M17-T17)</f>
        <v>5.25</v>
      </c>
      <c r="W17" s="112"/>
      <c r="X17" s="123">
        <f t="shared" si="3"/>
        <v>10.5</v>
      </c>
      <c r="Y17" s="123">
        <f t="shared" si="4"/>
        <v>10.5</v>
      </c>
      <c r="Z17" s="125">
        <f>D17-T17</f>
        <v>5.25</v>
      </c>
      <c r="AA17" s="125"/>
      <c r="AB17" s="126">
        <f t="shared" si="13"/>
        <v>1.72</v>
      </c>
      <c r="AC17" s="140"/>
      <c r="AD17" s="4"/>
      <c r="AE17" s="12" t="s">
        <v>358</v>
      </c>
      <c r="AF17" s="4"/>
      <c r="AG17" s="4"/>
      <c r="AH17" s="16">
        <f t="shared" si="5"/>
        <v>0</v>
      </c>
      <c r="AI17" s="16"/>
      <c r="AJ17" s="16">
        <f t="shared" si="6"/>
        <v>0</v>
      </c>
      <c r="AK17" s="16">
        <f t="shared" si="7"/>
        <v>0</v>
      </c>
      <c r="AL17" s="13"/>
      <c r="AM17" s="130">
        <f>SUM(E17-M17-T17-Z17)</f>
        <v>-7.35</v>
      </c>
      <c r="AN17" s="16">
        <v>0</v>
      </c>
      <c r="AO17" s="9"/>
      <c r="AP17" s="12" t="s">
        <v>359</v>
      </c>
      <c r="AQ17" s="4">
        <v>1.1000000000000001</v>
      </c>
      <c r="AR17" s="4">
        <v>1.6</v>
      </c>
      <c r="AS17" s="16">
        <f t="shared" si="9"/>
        <v>1.76</v>
      </c>
      <c r="AT17" s="8"/>
      <c r="AX17" s="8"/>
    </row>
    <row r="18" spans="1:50">
      <c r="A18" s="181" t="s">
        <v>419</v>
      </c>
      <c r="B18" s="120">
        <v>3</v>
      </c>
      <c r="C18" s="121">
        <v>18.32</v>
      </c>
      <c r="D18" s="121">
        <f>SUM(C18*B18)</f>
        <v>54.96</v>
      </c>
      <c r="E18" s="120"/>
      <c r="F18" s="120"/>
      <c r="G18" s="112"/>
      <c r="H18" s="204" t="s">
        <v>326</v>
      </c>
      <c r="I18" s="122"/>
      <c r="J18" s="122"/>
      <c r="K18" s="122"/>
      <c r="L18" s="138">
        <f t="shared" si="11"/>
        <v>0</v>
      </c>
      <c r="M18" s="122">
        <v>0</v>
      </c>
      <c r="N18" s="112"/>
      <c r="O18" s="205" t="s">
        <v>377</v>
      </c>
      <c r="P18" s="123">
        <v>3</v>
      </c>
      <c r="Q18" s="123">
        <v>2.1</v>
      </c>
      <c r="R18" s="123">
        <v>0.9</v>
      </c>
      <c r="S18" s="138">
        <f t="shared" si="0"/>
        <v>1.89</v>
      </c>
      <c r="T18" s="143">
        <f>P18*S18</f>
        <v>5.67</v>
      </c>
      <c r="U18" s="112"/>
      <c r="V18" s="112">
        <f t="shared" si="2"/>
        <v>49.29</v>
      </c>
      <c r="W18" s="112"/>
      <c r="X18" s="123">
        <f t="shared" si="3"/>
        <v>98.58</v>
      </c>
      <c r="Y18" s="123">
        <f t="shared" si="4"/>
        <v>98.58</v>
      </c>
      <c r="Z18" s="125"/>
      <c r="AA18" s="125"/>
      <c r="AB18" s="126">
        <f>C18*B18-S18</f>
        <v>53.07</v>
      </c>
      <c r="AC18" s="140"/>
      <c r="AD18" s="4"/>
      <c r="AE18" s="12" t="s">
        <v>360</v>
      </c>
      <c r="AF18" s="4"/>
      <c r="AG18" s="4"/>
      <c r="AH18" s="16">
        <f t="shared" si="5"/>
        <v>0</v>
      </c>
      <c r="AI18" s="16"/>
      <c r="AJ18" s="16">
        <f t="shared" si="6"/>
        <v>0</v>
      </c>
      <c r="AK18" s="16">
        <f t="shared" si="7"/>
        <v>0</v>
      </c>
      <c r="AL18" s="13"/>
      <c r="AM18" s="130">
        <f t="shared" si="8"/>
        <v>-5.67</v>
      </c>
      <c r="AN18" s="16">
        <v>0</v>
      </c>
      <c r="AO18" s="9"/>
      <c r="AP18" s="12" t="s">
        <v>361</v>
      </c>
      <c r="AQ18" s="4">
        <v>1.1000000000000001</v>
      </c>
      <c r="AR18" s="4">
        <v>1.6</v>
      </c>
      <c r="AS18" s="16">
        <f t="shared" si="9"/>
        <v>1.76</v>
      </c>
      <c r="AT18" s="8"/>
      <c r="AX18" s="8"/>
    </row>
    <row r="19" spans="1:50">
      <c r="A19" s="181" t="s">
        <v>420</v>
      </c>
      <c r="B19" s="120">
        <v>3</v>
      </c>
      <c r="C19" s="121">
        <v>17.5</v>
      </c>
      <c r="D19" s="121">
        <f>SUM(C19*B19)</f>
        <v>52.5</v>
      </c>
      <c r="E19" s="120"/>
      <c r="F19" s="120"/>
      <c r="G19" s="112"/>
      <c r="H19" s="204" t="s">
        <v>326</v>
      </c>
      <c r="I19" s="122"/>
      <c r="J19" s="122"/>
      <c r="K19" s="122"/>
      <c r="L19" s="138">
        <f t="shared" si="11"/>
        <v>0</v>
      </c>
      <c r="M19" s="122">
        <v>0</v>
      </c>
      <c r="N19" s="112"/>
      <c r="O19" s="205" t="s">
        <v>377</v>
      </c>
      <c r="P19" s="123">
        <v>3</v>
      </c>
      <c r="Q19" s="123">
        <v>2.1</v>
      </c>
      <c r="R19" s="123">
        <v>0.9</v>
      </c>
      <c r="S19" s="138">
        <f>Q19*R19</f>
        <v>1.89</v>
      </c>
      <c r="T19" s="143">
        <f>P19*S19</f>
        <v>5.67</v>
      </c>
      <c r="U19" s="112"/>
      <c r="V19" s="112">
        <f t="shared" si="2"/>
        <v>46.83</v>
      </c>
      <c r="W19" s="112"/>
      <c r="X19" s="123">
        <f t="shared" si="3"/>
        <v>93.66</v>
      </c>
      <c r="Y19" s="123">
        <f t="shared" si="4"/>
        <v>93.66</v>
      </c>
      <c r="Z19" s="125"/>
      <c r="AA19" s="125"/>
      <c r="AB19" s="126"/>
      <c r="AC19" s="140"/>
      <c r="AD19" s="4"/>
      <c r="AE19" s="12" t="s">
        <v>362</v>
      </c>
      <c r="AF19" s="4"/>
      <c r="AG19" s="4"/>
      <c r="AH19" s="16">
        <f t="shared" si="5"/>
        <v>0</v>
      </c>
      <c r="AI19" s="16"/>
      <c r="AJ19" s="16">
        <f t="shared" si="6"/>
        <v>0</v>
      </c>
      <c r="AK19" s="16">
        <f t="shared" si="7"/>
        <v>0</v>
      </c>
      <c r="AL19" s="13"/>
      <c r="AM19" s="130">
        <f t="shared" si="8"/>
        <v>-5.67</v>
      </c>
      <c r="AN19" s="16">
        <f t="shared" si="10"/>
        <v>-5.67</v>
      </c>
      <c r="AO19" s="9"/>
      <c r="AP19" s="12" t="s">
        <v>363</v>
      </c>
      <c r="AQ19" s="4">
        <v>1.1000000000000001</v>
      </c>
      <c r="AR19" s="4">
        <v>1.6</v>
      </c>
      <c r="AS19" s="16">
        <f t="shared" si="9"/>
        <v>1.76</v>
      </c>
      <c r="AT19" s="8"/>
      <c r="AX19" s="8"/>
    </row>
    <row r="20" spans="1:50" ht="15.75" thickBot="1">
      <c r="A20" s="181" t="s">
        <v>421</v>
      </c>
      <c r="B20" s="120">
        <v>3</v>
      </c>
      <c r="C20" s="121">
        <v>2.4500000000000002</v>
      </c>
      <c r="D20" s="121">
        <f>SUM(C20*B20)</f>
        <v>7.35</v>
      </c>
      <c r="E20" s="120"/>
      <c r="F20" s="120"/>
      <c r="G20" s="112"/>
      <c r="H20" s="204" t="s">
        <v>326</v>
      </c>
      <c r="I20" s="122"/>
      <c r="J20" s="122"/>
      <c r="K20" s="122"/>
      <c r="L20" s="138">
        <f t="shared" si="11"/>
        <v>0</v>
      </c>
      <c r="M20" s="122">
        <v>0</v>
      </c>
      <c r="N20" s="112"/>
      <c r="O20" s="205" t="s">
        <v>428</v>
      </c>
      <c r="P20" s="123">
        <v>1</v>
      </c>
      <c r="Q20" s="123">
        <v>2.1</v>
      </c>
      <c r="R20" s="123">
        <v>1</v>
      </c>
      <c r="S20" s="138">
        <f t="shared" si="0"/>
        <v>2.1</v>
      </c>
      <c r="T20" s="143">
        <f>S20</f>
        <v>2.1</v>
      </c>
      <c r="U20" s="112"/>
      <c r="V20" s="112">
        <f t="shared" si="2"/>
        <v>5.25</v>
      </c>
      <c r="W20" s="112"/>
      <c r="X20" s="123">
        <f t="shared" si="3"/>
        <v>10.5</v>
      </c>
      <c r="Y20" s="123">
        <f t="shared" si="4"/>
        <v>10.5</v>
      </c>
      <c r="Z20" s="125">
        <f>D20-T20</f>
        <v>5.25</v>
      </c>
      <c r="AA20" s="125"/>
      <c r="AB20" s="126">
        <f>C20*B20-S20</f>
        <v>5.25</v>
      </c>
      <c r="AC20" s="140"/>
      <c r="AD20" s="4"/>
      <c r="AE20" s="144" t="s">
        <v>364</v>
      </c>
      <c r="AF20" s="145"/>
      <c r="AG20" s="145"/>
      <c r="AH20" s="16">
        <f t="shared" si="5"/>
        <v>0</v>
      </c>
      <c r="AI20" s="134"/>
      <c r="AJ20" s="134">
        <f t="shared" si="6"/>
        <v>0</v>
      </c>
      <c r="AK20" s="134">
        <f t="shared" si="7"/>
        <v>0</v>
      </c>
      <c r="AL20" s="13"/>
      <c r="AM20" s="130">
        <f t="shared" si="8"/>
        <v>-7.35</v>
      </c>
      <c r="AN20" s="16">
        <f t="shared" si="10"/>
        <v>-2.1</v>
      </c>
      <c r="AO20" s="9"/>
      <c r="AP20" s="12" t="s">
        <v>365</v>
      </c>
      <c r="AQ20" s="4"/>
      <c r="AR20" s="4"/>
      <c r="AS20" s="16">
        <f t="shared" si="9"/>
        <v>0</v>
      </c>
      <c r="AT20" s="8"/>
      <c r="AX20" s="8"/>
    </row>
    <row r="21" spans="1:50" ht="15.75" thickBot="1">
      <c r="A21" s="1019" t="s">
        <v>422</v>
      </c>
      <c r="B21" s="1020">
        <v>4.4000000000000004</v>
      </c>
      <c r="C21" s="1021">
        <v>17.5</v>
      </c>
      <c r="D21" s="1021">
        <f>SUM(C21*B21)</f>
        <v>77</v>
      </c>
      <c r="E21" s="120"/>
      <c r="F21" s="120"/>
      <c r="G21" s="112"/>
      <c r="H21" s="204" t="s">
        <v>384</v>
      </c>
      <c r="I21" s="122">
        <v>1</v>
      </c>
      <c r="J21" s="122">
        <v>0.4</v>
      </c>
      <c r="K21" s="122">
        <v>0.8</v>
      </c>
      <c r="L21" s="138">
        <f>J21*K21</f>
        <v>0.32</v>
      </c>
      <c r="M21" s="137">
        <v>0</v>
      </c>
      <c r="N21" s="112"/>
      <c r="O21" s="205" t="s">
        <v>326</v>
      </c>
      <c r="P21" s="123"/>
      <c r="Q21" s="123"/>
      <c r="R21" s="123"/>
      <c r="S21" s="138">
        <f t="shared" si="0"/>
        <v>0</v>
      </c>
      <c r="T21" s="137">
        <f>S21</f>
        <v>0</v>
      </c>
      <c r="U21" s="112"/>
      <c r="V21" s="1017">
        <f>SUM(D21-M21-M22-M23-T21)</f>
        <v>70.8</v>
      </c>
      <c r="W21" s="112"/>
      <c r="X21" s="123">
        <f t="shared" si="3"/>
        <v>141.6</v>
      </c>
      <c r="Y21" s="123">
        <f t="shared" si="4"/>
        <v>141.6</v>
      </c>
      <c r="Z21" s="125">
        <f>2.3*3</f>
        <v>6.9</v>
      </c>
      <c r="AA21" s="990">
        <f>B21*C21-L21-L22-L23-S21</f>
        <v>74.33</v>
      </c>
      <c r="AB21" s="126">
        <f>B21*C21-S21</f>
        <v>77</v>
      </c>
      <c r="AC21" s="146"/>
      <c r="AD21" s="4"/>
      <c r="AE21" s="64"/>
      <c r="AF21" s="8"/>
      <c r="AG21" s="8"/>
      <c r="AH21" s="135">
        <f>SUM(AH3:AH20)</f>
        <v>0</v>
      </c>
      <c r="AI21" s="128"/>
      <c r="AJ21" s="135">
        <f t="shared" ref="AJ21:AK23" si="14">SUM(AJ3:AJ20)</f>
        <v>0</v>
      </c>
      <c r="AK21" s="135">
        <f t="shared" si="14"/>
        <v>0</v>
      </c>
      <c r="AL21" s="9"/>
      <c r="AM21" s="130">
        <f t="shared" si="8"/>
        <v>-6.9</v>
      </c>
      <c r="AN21" s="16">
        <f t="shared" si="10"/>
        <v>0</v>
      </c>
      <c r="AO21" s="9"/>
      <c r="AP21" s="12" t="s">
        <v>366</v>
      </c>
      <c r="AQ21" s="4"/>
      <c r="AR21" s="4"/>
      <c r="AS21" s="16">
        <f t="shared" si="9"/>
        <v>0</v>
      </c>
      <c r="AT21" s="8"/>
      <c r="AX21" s="8"/>
    </row>
    <row r="22" spans="1:50" ht="15.75" thickBot="1">
      <c r="A22" s="1019"/>
      <c r="B22" s="1020"/>
      <c r="C22" s="1021"/>
      <c r="D22" s="1021"/>
      <c r="E22" s="120"/>
      <c r="F22" s="120"/>
      <c r="G22" s="112"/>
      <c r="H22" s="204" t="s">
        <v>426</v>
      </c>
      <c r="I22" s="122">
        <v>2</v>
      </c>
      <c r="J22" s="122">
        <v>1</v>
      </c>
      <c r="K22" s="122">
        <v>0.85</v>
      </c>
      <c r="L22" s="138">
        <f>J22*K22</f>
        <v>0.85</v>
      </c>
      <c r="M22" s="137">
        <f>I22*L22</f>
        <v>1.7</v>
      </c>
      <c r="N22" s="112"/>
      <c r="O22" s="205" t="s">
        <v>326</v>
      </c>
      <c r="P22" s="123"/>
      <c r="Q22" s="123"/>
      <c r="R22" s="123"/>
      <c r="S22" s="138">
        <f>Q22*R22</f>
        <v>0</v>
      </c>
      <c r="T22" s="137">
        <f>S22</f>
        <v>0</v>
      </c>
      <c r="U22" s="112"/>
      <c r="V22" s="1018"/>
      <c r="W22" s="112"/>
      <c r="X22" s="123">
        <f>SUM(V22*2)</f>
        <v>0</v>
      </c>
      <c r="Y22" s="123">
        <f>SUM(V22*2)</f>
        <v>0</v>
      </c>
      <c r="Z22" s="125"/>
      <c r="AA22" s="990"/>
      <c r="AB22" s="126">
        <f>B22*C22-S22</f>
        <v>0</v>
      </c>
      <c r="AC22" s="146"/>
      <c r="AD22" s="151"/>
      <c r="AE22" s="64"/>
      <c r="AF22" s="8"/>
      <c r="AG22" s="8"/>
      <c r="AH22" s="135">
        <f>SUM(AH4:AH21)</f>
        <v>0</v>
      </c>
      <c r="AI22" s="148"/>
      <c r="AJ22" s="135">
        <f t="shared" si="14"/>
        <v>0</v>
      </c>
      <c r="AK22" s="135">
        <f t="shared" si="14"/>
        <v>0</v>
      </c>
      <c r="AL22" s="9"/>
      <c r="AM22" s="130">
        <f>SUM(E22-M22-T22-Z22)</f>
        <v>-1.7</v>
      </c>
      <c r="AN22" s="156">
        <f>SUM(F22-M22-T22)</f>
        <v>-1.7</v>
      </c>
      <c r="AO22" s="9"/>
      <c r="AP22" s="150" t="s">
        <v>366</v>
      </c>
      <c r="AQ22" s="151"/>
      <c r="AR22" s="151"/>
      <c r="AS22" s="156">
        <f>SUM(AQ22*AR22)</f>
        <v>0</v>
      </c>
      <c r="AT22" s="8"/>
      <c r="AX22" s="8"/>
    </row>
    <row r="23" spans="1:50" ht="15.75" thickBot="1">
      <c r="A23" s="1019"/>
      <c r="B23" s="1020"/>
      <c r="C23" s="1021"/>
      <c r="D23" s="1021"/>
      <c r="E23" s="120"/>
      <c r="F23" s="120"/>
      <c r="G23" s="112"/>
      <c r="H23" s="204" t="s">
        <v>427</v>
      </c>
      <c r="I23" s="122">
        <v>3</v>
      </c>
      <c r="J23" s="122">
        <v>1</v>
      </c>
      <c r="K23" s="122">
        <v>1.5</v>
      </c>
      <c r="L23" s="138">
        <f>J23*K23</f>
        <v>1.5</v>
      </c>
      <c r="M23" s="137">
        <f>I23*L23</f>
        <v>4.5</v>
      </c>
      <c r="N23" s="112"/>
      <c r="O23" s="205" t="s">
        <v>326</v>
      </c>
      <c r="P23" s="123"/>
      <c r="Q23" s="123"/>
      <c r="R23" s="123"/>
      <c r="S23" s="138">
        <f>Q23*R23</f>
        <v>0</v>
      </c>
      <c r="T23" s="137">
        <f>S23</f>
        <v>0</v>
      </c>
      <c r="U23" s="112"/>
      <c r="V23" s="1018"/>
      <c r="W23" s="112"/>
      <c r="X23" s="123">
        <f>SUM(V23*2)</f>
        <v>0</v>
      </c>
      <c r="Y23" s="123">
        <f>SUM(V23*2)</f>
        <v>0</v>
      </c>
      <c r="Z23" s="125"/>
      <c r="AA23" s="990"/>
      <c r="AB23" s="126">
        <f>B23*C23-S23</f>
        <v>0</v>
      </c>
      <c r="AC23" s="146"/>
      <c r="AD23" s="151"/>
      <c r="AE23" s="64"/>
      <c r="AF23" s="8"/>
      <c r="AG23" s="8"/>
      <c r="AH23" s="135">
        <f>SUM(AH5:AH22)</f>
        <v>0</v>
      </c>
      <c r="AI23" s="148"/>
      <c r="AJ23" s="135">
        <f t="shared" si="14"/>
        <v>0</v>
      </c>
      <c r="AK23" s="135">
        <f t="shared" si="14"/>
        <v>0</v>
      </c>
      <c r="AL23" s="9"/>
      <c r="AM23" s="130">
        <f>SUM(E23-M23-T23-Z23)</f>
        <v>-4.5</v>
      </c>
      <c r="AN23" s="156">
        <f>SUM(F23-M23-T23)</f>
        <v>-4.5</v>
      </c>
      <c r="AO23" s="9"/>
      <c r="AP23" s="150" t="s">
        <v>366</v>
      </c>
      <c r="AQ23" s="151"/>
      <c r="AR23" s="151"/>
      <c r="AS23" s="156">
        <f>SUM(AQ23*AR23)</f>
        <v>0</v>
      </c>
      <c r="AT23" s="8"/>
      <c r="AX23" s="8"/>
    </row>
    <row r="24" spans="1:50" ht="15.75" thickBot="1">
      <c r="A24" s="181" t="s">
        <v>423</v>
      </c>
      <c r="B24" s="120">
        <v>4.4000000000000004</v>
      </c>
      <c r="C24" s="121">
        <v>1.85</v>
      </c>
      <c r="D24" s="121">
        <f>SUM(C24*B24)</f>
        <v>8.14</v>
      </c>
      <c r="E24" s="120"/>
      <c r="F24" s="120"/>
      <c r="G24" s="112"/>
      <c r="H24" s="204" t="s">
        <v>326</v>
      </c>
      <c r="I24" s="122"/>
      <c r="J24" s="122"/>
      <c r="K24" s="122"/>
      <c r="L24" s="138">
        <f t="shared" si="11"/>
        <v>0</v>
      </c>
      <c r="M24" s="137">
        <v>0</v>
      </c>
      <c r="N24" s="112"/>
      <c r="O24" s="205" t="s">
        <v>326</v>
      </c>
      <c r="P24" s="123"/>
      <c r="Q24" s="123"/>
      <c r="R24" s="123"/>
      <c r="S24" s="138">
        <f t="shared" si="0"/>
        <v>0</v>
      </c>
      <c r="T24" s="137">
        <f>S24</f>
        <v>0</v>
      </c>
      <c r="U24" s="112"/>
      <c r="V24" s="112">
        <f t="shared" si="2"/>
        <v>8.14</v>
      </c>
      <c r="W24" s="112"/>
      <c r="X24" s="123">
        <f t="shared" si="3"/>
        <v>16.28</v>
      </c>
      <c r="Y24" s="123">
        <f t="shared" si="4"/>
        <v>16.28</v>
      </c>
      <c r="Z24" s="125"/>
      <c r="AA24" s="125">
        <f>B24*C24-L24-S24</f>
        <v>8.14</v>
      </c>
      <c r="AB24" s="126">
        <f>B24*C24-L24-S24</f>
        <v>8.14</v>
      </c>
      <c r="AC24" s="146">
        <f>3.5*C24-L24-S24</f>
        <v>6.48</v>
      </c>
      <c r="AD24" s="4"/>
      <c r="AE24" s="8"/>
      <c r="AF24" s="8"/>
      <c r="AG24" s="8"/>
      <c r="AH24" s="64"/>
      <c r="AI24" s="8"/>
      <c r="AJ24" s="8"/>
      <c r="AK24" s="8"/>
      <c r="AL24" s="9"/>
      <c r="AM24" s="130">
        <f t="shared" si="8"/>
        <v>0</v>
      </c>
      <c r="AN24" s="16">
        <v>0</v>
      </c>
      <c r="AO24" s="9"/>
      <c r="AP24" s="12" t="s">
        <v>367</v>
      </c>
      <c r="AQ24" s="4"/>
      <c r="AR24" s="4"/>
      <c r="AS24" s="16">
        <f t="shared" si="9"/>
        <v>0</v>
      </c>
      <c r="AT24" s="8"/>
      <c r="AX24" s="8"/>
    </row>
    <row r="25" spans="1:50" ht="15.75" thickBot="1">
      <c r="A25" s="1019" t="s">
        <v>429</v>
      </c>
      <c r="B25" s="1020">
        <v>4.4000000000000004</v>
      </c>
      <c r="C25" s="1021">
        <v>6.3</v>
      </c>
      <c r="D25" s="1021">
        <f t="shared" si="1"/>
        <v>27.72</v>
      </c>
      <c r="E25" s="120"/>
      <c r="F25" s="120"/>
      <c r="G25" s="112"/>
      <c r="H25" s="204" t="s">
        <v>427</v>
      </c>
      <c r="I25" s="122">
        <v>1</v>
      </c>
      <c r="J25" s="122">
        <v>1</v>
      </c>
      <c r="K25" s="122">
        <v>1.5</v>
      </c>
      <c r="L25" s="138">
        <f t="shared" si="11"/>
        <v>1.5</v>
      </c>
      <c r="M25" s="138">
        <f>L25</f>
        <v>1.5</v>
      </c>
      <c r="N25" s="112"/>
      <c r="O25" s="204" t="s">
        <v>326</v>
      </c>
      <c r="P25" s="122"/>
      <c r="Q25" s="122"/>
      <c r="R25" s="122"/>
      <c r="S25" s="138">
        <f t="shared" si="0"/>
        <v>0</v>
      </c>
      <c r="T25" s="122">
        <v>0</v>
      </c>
      <c r="U25" s="112"/>
      <c r="V25" s="1017">
        <f>SUM(D25-M25-M26-T25)</f>
        <v>24.72</v>
      </c>
      <c r="W25" s="112"/>
      <c r="X25" s="123">
        <f t="shared" si="3"/>
        <v>49.44</v>
      </c>
      <c r="Y25" s="123">
        <f t="shared" si="4"/>
        <v>49.44</v>
      </c>
      <c r="Z25" s="125"/>
      <c r="AA25" s="125">
        <f>D25-M25-M26</f>
        <v>24.72</v>
      </c>
      <c r="AB25" s="126">
        <f>B25*C25</f>
        <v>27.72</v>
      </c>
      <c r="AC25" s="146">
        <f>3.5*2.05</f>
        <v>7.18</v>
      </c>
      <c r="AD25" s="4"/>
      <c r="AE25" s="996" t="s">
        <v>368</v>
      </c>
      <c r="AF25" s="997"/>
      <c r="AG25" s="147" t="s">
        <v>369</v>
      </c>
      <c r="AH25" s="136" t="s">
        <v>302</v>
      </c>
      <c r="AI25" s="136" t="s">
        <v>301</v>
      </c>
      <c r="AJ25" s="139" t="s">
        <v>303</v>
      </c>
      <c r="AK25" s="12"/>
      <c r="AL25" s="9"/>
      <c r="AM25" s="130">
        <f t="shared" si="8"/>
        <v>-1.5</v>
      </c>
      <c r="AN25" s="16">
        <v>0</v>
      </c>
      <c r="AO25" s="9"/>
      <c r="AP25" s="12" t="s">
        <v>370</v>
      </c>
      <c r="AQ25" s="4"/>
      <c r="AR25" s="4"/>
      <c r="AS25" s="16">
        <f t="shared" si="9"/>
        <v>0</v>
      </c>
      <c r="AT25" s="8"/>
      <c r="AX25" s="8"/>
    </row>
    <row r="26" spans="1:50" ht="15.75" thickBot="1">
      <c r="A26" s="1019"/>
      <c r="B26" s="1020"/>
      <c r="C26" s="1021"/>
      <c r="D26" s="1021"/>
      <c r="E26" s="120"/>
      <c r="F26" s="120"/>
      <c r="G26" s="112"/>
      <c r="H26" s="204" t="s">
        <v>441</v>
      </c>
      <c r="I26" s="122">
        <v>1</v>
      </c>
      <c r="J26" s="122">
        <v>1</v>
      </c>
      <c r="K26" s="122">
        <v>1.5</v>
      </c>
      <c r="L26" s="138">
        <f>J26*K26</f>
        <v>1.5</v>
      </c>
      <c r="M26" s="138">
        <f>L26</f>
        <v>1.5</v>
      </c>
      <c r="N26" s="112"/>
      <c r="O26" s="204" t="s">
        <v>326</v>
      </c>
      <c r="P26" s="122"/>
      <c r="Q26" s="122"/>
      <c r="R26" s="122"/>
      <c r="S26" s="138">
        <f>Q26*R26</f>
        <v>0</v>
      </c>
      <c r="T26" s="122">
        <v>0</v>
      </c>
      <c r="U26" s="112"/>
      <c r="V26" s="1018"/>
      <c r="W26" s="112"/>
      <c r="X26" s="123">
        <f>SUM(V26*2)</f>
        <v>0</v>
      </c>
      <c r="Y26" s="123">
        <f>SUM(V26*2)</f>
        <v>0</v>
      </c>
      <c r="Z26" s="125"/>
      <c r="AA26" s="125"/>
      <c r="AB26" s="126">
        <f>B26*C26</f>
        <v>0</v>
      </c>
      <c r="AC26" s="146">
        <f>3.5*2.05</f>
        <v>7.18</v>
      </c>
      <c r="AD26" s="151"/>
      <c r="AE26" s="148"/>
      <c r="AF26" s="149"/>
      <c r="AG26" s="148"/>
      <c r="AH26" s="149"/>
      <c r="AI26" s="149"/>
      <c r="AJ26" s="155"/>
      <c r="AK26" s="150"/>
      <c r="AL26" s="9"/>
      <c r="AM26" s="130"/>
      <c r="AN26" s="156"/>
      <c r="AO26" s="9"/>
      <c r="AP26" s="150"/>
      <c r="AQ26" s="151"/>
      <c r="AR26" s="151"/>
      <c r="AS26" s="156"/>
      <c r="AT26" s="8"/>
      <c r="AX26" s="8"/>
    </row>
    <row r="27" spans="1:50">
      <c r="A27" s="181" t="s">
        <v>430</v>
      </c>
      <c r="B27" s="120">
        <v>3</v>
      </c>
      <c r="C27" s="121">
        <v>6.45</v>
      </c>
      <c r="D27" s="121">
        <f t="shared" si="1"/>
        <v>19.350000000000001</v>
      </c>
      <c r="E27" s="120"/>
      <c r="F27" s="120"/>
      <c r="G27" s="112"/>
      <c r="H27" s="204" t="s">
        <v>326</v>
      </c>
      <c r="I27" s="122"/>
      <c r="J27" s="122"/>
      <c r="K27" s="122"/>
      <c r="L27" s="138">
        <f t="shared" si="11"/>
        <v>0</v>
      </c>
      <c r="M27" s="122">
        <v>0</v>
      </c>
      <c r="N27" s="112"/>
      <c r="O27" s="204" t="s">
        <v>377</v>
      </c>
      <c r="P27" s="122">
        <v>2</v>
      </c>
      <c r="Q27" s="122">
        <v>2.1</v>
      </c>
      <c r="R27" s="122">
        <v>0.9</v>
      </c>
      <c r="S27" s="138">
        <f t="shared" ref="S27:S90" si="15">Q27*R27</f>
        <v>1.89</v>
      </c>
      <c r="T27" s="122">
        <f>P27*S27</f>
        <v>3.78</v>
      </c>
      <c r="U27" s="112"/>
      <c r="V27" s="112">
        <f t="shared" si="2"/>
        <v>15.57</v>
      </c>
      <c r="W27" s="112"/>
      <c r="X27" s="123">
        <f t="shared" si="3"/>
        <v>31.14</v>
      </c>
      <c r="Y27" s="123">
        <f t="shared" si="4"/>
        <v>31.14</v>
      </c>
      <c r="Z27" s="125"/>
      <c r="AA27" s="125"/>
      <c r="AB27" s="126">
        <f>B27*C27</f>
        <v>19.350000000000001</v>
      </c>
      <c r="AC27" s="146">
        <f>1.8*3.5</f>
        <v>6.3</v>
      </c>
      <c r="AD27" s="4"/>
      <c r="AE27" s="1001" t="s">
        <v>371</v>
      </c>
      <c r="AF27" s="1008"/>
      <c r="AG27" s="119">
        <v>6</v>
      </c>
      <c r="AH27" s="129">
        <v>1</v>
      </c>
      <c r="AI27" s="119">
        <v>0.5</v>
      </c>
      <c r="AJ27" s="119">
        <f>SUM(AH27*AI27*AG27)</f>
        <v>3</v>
      </c>
      <c r="AK27" s="12"/>
      <c r="AL27" s="9"/>
      <c r="AM27" s="130">
        <f t="shared" si="8"/>
        <v>-3.78</v>
      </c>
      <c r="AN27" s="16">
        <f t="shared" si="10"/>
        <v>-3.78</v>
      </c>
      <c r="AO27" s="9"/>
      <c r="AP27" s="12" t="s">
        <v>372</v>
      </c>
      <c r="AQ27" s="4"/>
      <c r="AR27" s="4"/>
      <c r="AS27" s="16">
        <f t="shared" si="9"/>
        <v>0</v>
      </c>
      <c r="AT27" s="8"/>
      <c r="AX27" s="8"/>
    </row>
    <row r="28" spans="1:50">
      <c r="A28" s="181" t="s">
        <v>431</v>
      </c>
      <c r="B28" s="120">
        <v>3</v>
      </c>
      <c r="C28" s="121">
        <v>7.34</v>
      </c>
      <c r="D28" s="121">
        <f t="shared" si="1"/>
        <v>22.02</v>
      </c>
      <c r="E28" s="120"/>
      <c r="F28" s="120"/>
      <c r="G28" s="112"/>
      <c r="H28" s="204" t="s">
        <v>326</v>
      </c>
      <c r="I28" s="122"/>
      <c r="J28" s="122"/>
      <c r="K28" s="122"/>
      <c r="L28" s="138">
        <f t="shared" si="11"/>
        <v>0</v>
      </c>
      <c r="M28" s="122">
        <v>0</v>
      </c>
      <c r="N28" s="112"/>
      <c r="O28" s="204" t="s">
        <v>377</v>
      </c>
      <c r="P28" s="122">
        <v>2</v>
      </c>
      <c r="Q28" s="122">
        <v>2.1</v>
      </c>
      <c r="R28" s="122">
        <v>0.9</v>
      </c>
      <c r="S28" s="138">
        <f>Q28*R28</f>
        <v>1.89</v>
      </c>
      <c r="T28" s="122">
        <f>P28*S28</f>
        <v>3.78</v>
      </c>
      <c r="U28" s="112"/>
      <c r="V28" s="112">
        <f t="shared" si="2"/>
        <v>18.239999999999998</v>
      </c>
      <c r="W28" s="112"/>
      <c r="X28" s="123">
        <f t="shared" si="3"/>
        <v>36.479999999999997</v>
      </c>
      <c r="Y28" s="123">
        <f t="shared" si="4"/>
        <v>36.479999999999997</v>
      </c>
      <c r="Z28" s="125"/>
      <c r="AA28" s="125">
        <f>1.6*3</f>
        <v>4.8</v>
      </c>
      <c r="AB28" s="126">
        <f>B28*C28</f>
        <v>22.02</v>
      </c>
      <c r="AC28" s="146"/>
      <c r="AD28" s="4"/>
      <c r="AE28" s="991" t="s">
        <v>373</v>
      </c>
      <c r="AF28" s="995"/>
      <c r="AG28" s="114">
        <v>6</v>
      </c>
      <c r="AH28" s="4">
        <v>1.3</v>
      </c>
      <c r="AI28" s="114">
        <v>1.2</v>
      </c>
      <c r="AJ28" s="16">
        <f t="shared" ref="AJ28:AJ33" si="16">SUM(AH28*AI28*AG28)</f>
        <v>9.36</v>
      </c>
      <c r="AK28" s="12"/>
      <c r="AL28" s="9"/>
      <c r="AM28" s="130">
        <f t="shared" si="8"/>
        <v>-3.78</v>
      </c>
      <c r="AN28" s="16">
        <f t="shared" si="10"/>
        <v>-3.78</v>
      </c>
      <c r="AO28" s="9"/>
      <c r="AP28" s="12" t="s">
        <v>374</v>
      </c>
      <c r="AQ28" s="4"/>
      <c r="AR28" s="4"/>
      <c r="AS28" s="16">
        <f t="shared" si="9"/>
        <v>0</v>
      </c>
      <c r="AT28" s="8"/>
      <c r="AX28" s="8"/>
    </row>
    <row r="29" spans="1:50">
      <c r="A29" s="181" t="s">
        <v>432</v>
      </c>
      <c r="B29" s="120">
        <v>4.4000000000000004</v>
      </c>
      <c r="C29" s="121">
        <v>1.85</v>
      </c>
      <c r="D29" s="121">
        <f t="shared" si="1"/>
        <v>8.14</v>
      </c>
      <c r="E29" s="120"/>
      <c r="F29" s="120"/>
      <c r="G29" s="112"/>
      <c r="H29" s="204" t="s">
        <v>326</v>
      </c>
      <c r="I29" s="122"/>
      <c r="J29" s="122"/>
      <c r="K29" s="122"/>
      <c r="L29" s="138">
        <f t="shared" si="11"/>
        <v>0</v>
      </c>
      <c r="M29" s="122">
        <v>0</v>
      </c>
      <c r="N29" s="112"/>
      <c r="O29" s="204" t="s">
        <v>326</v>
      </c>
      <c r="P29" s="122"/>
      <c r="Q29" s="122"/>
      <c r="R29" s="122"/>
      <c r="S29" s="138">
        <f t="shared" si="15"/>
        <v>0</v>
      </c>
      <c r="T29" s="122">
        <v>0</v>
      </c>
      <c r="U29" s="112"/>
      <c r="V29" s="112">
        <f t="shared" si="2"/>
        <v>8.14</v>
      </c>
      <c r="W29" s="112"/>
      <c r="X29" s="123">
        <f t="shared" si="3"/>
        <v>16.28</v>
      </c>
      <c r="Y29" s="123">
        <f t="shared" si="4"/>
        <v>16.28</v>
      </c>
      <c r="Z29" s="125"/>
      <c r="AA29" s="125">
        <f>D29</f>
        <v>8.14</v>
      </c>
      <c r="AB29" s="126"/>
      <c r="AC29" s="146"/>
      <c r="AD29" s="4"/>
      <c r="AE29" s="991" t="s">
        <v>375</v>
      </c>
      <c r="AF29" s="995"/>
      <c r="AG29" s="114">
        <v>15</v>
      </c>
      <c r="AH29" s="4">
        <v>1.8</v>
      </c>
      <c r="AI29" s="114">
        <v>1.2</v>
      </c>
      <c r="AJ29" s="114">
        <f t="shared" si="16"/>
        <v>32.4</v>
      </c>
      <c r="AK29" s="12"/>
      <c r="AL29" s="9"/>
      <c r="AM29" s="130">
        <f t="shared" si="8"/>
        <v>0</v>
      </c>
      <c r="AN29" s="16">
        <f t="shared" si="10"/>
        <v>0</v>
      </c>
      <c r="AO29" s="9"/>
      <c r="AP29" s="12" t="s">
        <v>376</v>
      </c>
      <c r="AQ29" s="4"/>
      <c r="AR29" s="4"/>
      <c r="AS29" s="16">
        <f t="shared" si="9"/>
        <v>0</v>
      </c>
      <c r="AT29" s="7"/>
      <c r="AX29" s="8"/>
    </row>
    <row r="30" spans="1:50">
      <c r="A30" s="181" t="s">
        <v>433</v>
      </c>
      <c r="B30" s="120">
        <v>4.4000000000000004</v>
      </c>
      <c r="C30" s="121">
        <v>8.3000000000000007</v>
      </c>
      <c r="D30" s="121">
        <f t="shared" si="1"/>
        <v>36.520000000000003</v>
      </c>
      <c r="E30" s="120"/>
      <c r="F30" s="120"/>
      <c r="G30" s="112"/>
      <c r="H30" s="204" t="s">
        <v>427</v>
      </c>
      <c r="I30" s="122">
        <v>2</v>
      </c>
      <c r="J30" s="122">
        <v>1</v>
      </c>
      <c r="K30" s="122">
        <v>1.5</v>
      </c>
      <c r="L30" s="138">
        <f>J30*K30</f>
        <v>1.5</v>
      </c>
      <c r="M30" s="138">
        <f>I30*K30</f>
        <v>3</v>
      </c>
      <c r="N30" s="112"/>
      <c r="O30" s="205" t="s">
        <v>326</v>
      </c>
      <c r="P30" s="123"/>
      <c r="Q30" s="123"/>
      <c r="R30" s="123"/>
      <c r="S30" s="138">
        <f t="shared" si="15"/>
        <v>0</v>
      </c>
      <c r="T30" s="143">
        <f>S30</f>
        <v>0</v>
      </c>
      <c r="U30" s="137"/>
      <c r="V30" s="112">
        <f t="shared" si="2"/>
        <v>33.520000000000003</v>
      </c>
      <c r="W30" s="112"/>
      <c r="X30" s="123">
        <f t="shared" si="3"/>
        <v>67.040000000000006</v>
      </c>
      <c r="Y30" s="123">
        <f t="shared" si="4"/>
        <v>67.040000000000006</v>
      </c>
      <c r="Z30" s="125"/>
      <c r="AA30" s="125">
        <f>D30-M30</f>
        <v>33.520000000000003</v>
      </c>
      <c r="AB30" s="126"/>
      <c r="AC30" s="146"/>
      <c r="AD30" s="4"/>
      <c r="AE30" s="991" t="s">
        <v>378</v>
      </c>
      <c r="AF30" s="995"/>
      <c r="AG30" s="114">
        <v>1</v>
      </c>
      <c r="AH30" s="4">
        <v>3</v>
      </c>
      <c r="AI30" s="114">
        <v>0.9</v>
      </c>
      <c r="AJ30" s="114">
        <f t="shared" si="16"/>
        <v>2.7</v>
      </c>
      <c r="AK30" s="12"/>
      <c r="AL30" s="9"/>
      <c r="AM30" s="130">
        <f t="shared" si="8"/>
        <v>-3</v>
      </c>
      <c r="AN30" s="16">
        <f t="shared" si="10"/>
        <v>-3</v>
      </c>
      <c r="AO30" s="9"/>
      <c r="AP30" s="12" t="s">
        <v>379</v>
      </c>
      <c r="AQ30" s="4"/>
      <c r="AR30" s="4"/>
      <c r="AS30" s="16">
        <f t="shared" si="9"/>
        <v>0</v>
      </c>
      <c r="AT30" s="7"/>
      <c r="AX30" s="8"/>
    </row>
    <row r="31" spans="1:50">
      <c r="A31" s="181" t="s">
        <v>434</v>
      </c>
      <c r="B31" s="120">
        <v>6.17</v>
      </c>
      <c r="C31" s="121">
        <v>7.8</v>
      </c>
      <c r="D31" s="121">
        <f t="shared" si="1"/>
        <v>48.13</v>
      </c>
      <c r="E31" s="120"/>
      <c r="F31" s="120"/>
      <c r="G31" s="112"/>
      <c r="H31" s="204" t="s">
        <v>389</v>
      </c>
      <c r="I31" s="122">
        <v>1</v>
      </c>
      <c r="J31" s="122">
        <v>1</v>
      </c>
      <c r="K31" s="122">
        <v>1.2</v>
      </c>
      <c r="L31" s="138">
        <f>J31*K31</f>
        <v>1.2</v>
      </c>
      <c r="M31" s="137">
        <v>0</v>
      </c>
      <c r="N31" s="112"/>
      <c r="O31" s="204" t="s">
        <v>306</v>
      </c>
      <c r="P31" s="122">
        <v>1</v>
      </c>
      <c r="Q31" s="122">
        <v>2</v>
      </c>
      <c r="R31" s="122">
        <v>3</v>
      </c>
      <c r="S31" s="138">
        <f t="shared" si="15"/>
        <v>6</v>
      </c>
      <c r="T31" s="138">
        <f>S31</f>
        <v>6</v>
      </c>
      <c r="U31" s="137"/>
      <c r="V31" s="112">
        <f t="shared" si="2"/>
        <v>42.13</v>
      </c>
      <c r="W31" s="112"/>
      <c r="X31" s="123">
        <f t="shared" si="3"/>
        <v>84.26</v>
      </c>
      <c r="Y31" s="123">
        <f t="shared" si="4"/>
        <v>84.26</v>
      </c>
      <c r="Z31" s="125"/>
      <c r="AA31" s="125">
        <f>2.2*B31</f>
        <v>13.57</v>
      </c>
      <c r="AB31" s="125">
        <f>3.5*C31</f>
        <v>27.3</v>
      </c>
      <c r="AC31" s="152"/>
      <c r="AD31" s="12"/>
      <c r="AE31" s="991" t="s">
        <v>380</v>
      </c>
      <c r="AF31" s="995"/>
      <c r="AG31" s="114">
        <v>2</v>
      </c>
      <c r="AH31" s="4">
        <v>2.2000000000000002</v>
      </c>
      <c r="AI31" s="114">
        <v>0.5</v>
      </c>
      <c r="AJ31" s="114">
        <f t="shared" si="16"/>
        <v>2.2000000000000002</v>
      </c>
      <c r="AK31" s="12"/>
      <c r="AL31" s="9"/>
      <c r="AM31" s="130">
        <f t="shared" si="8"/>
        <v>-6</v>
      </c>
      <c r="AN31" s="16">
        <f t="shared" si="10"/>
        <v>-6</v>
      </c>
      <c r="AO31" s="9"/>
      <c r="AP31" s="153" t="s">
        <v>381</v>
      </c>
      <c r="AQ31" s="130"/>
      <c r="AR31" s="4"/>
      <c r="AS31" s="16">
        <f t="shared" si="9"/>
        <v>0</v>
      </c>
      <c r="AT31" s="7"/>
      <c r="AX31" s="8"/>
    </row>
    <row r="32" spans="1:50">
      <c r="A32" s="181" t="s">
        <v>435</v>
      </c>
      <c r="B32" s="120">
        <v>4.4000000000000004</v>
      </c>
      <c r="C32" s="121">
        <v>2</v>
      </c>
      <c r="D32" s="121">
        <f t="shared" si="1"/>
        <v>8.8000000000000007</v>
      </c>
      <c r="E32" s="120"/>
      <c r="F32" s="120"/>
      <c r="G32" s="112"/>
      <c r="H32" s="204" t="s">
        <v>384</v>
      </c>
      <c r="I32" s="122">
        <v>1</v>
      </c>
      <c r="J32" s="122">
        <v>0.4</v>
      </c>
      <c r="K32" s="122">
        <v>0.8</v>
      </c>
      <c r="L32" s="138">
        <f>J32*K32</f>
        <v>0.32</v>
      </c>
      <c r="M32" s="137">
        <v>0</v>
      </c>
      <c r="N32" s="112"/>
      <c r="O32" s="204" t="s">
        <v>326</v>
      </c>
      <c r="P32" s="122"/>
      <c r="Q32" s="122"/>
      <c r="R32" s="122"/>
      <c r="S32" s="138">
        <f t="shared" si="15"/>
        <v>0</v>
      </c>
      <c r="T32" s="137">
        <v>0</v>
      </c>
      <c r="U32" s="137"/>
      <c r="V32" s="112">
        <f t="shared" si="2"/>
        <v>8.8000000000000007</v>
      </c>
      <c r="W32" s="112"/>
      <c r="X32" s="123">
        <f t="shared" si="3"/>
        <v>17.600000000000001</v>
      </c>
      <c r="Y32" s="123">
        <f t="shared" si="4"/>
        <v>17.600000000000001</v>
      </c>
      <c r="Z32" s="125"/>
      <c r="AA32" s="125">
        <f>D32-L32</f>
        <v>8.48</v>
      </c>
      <c r="AB32" s="125"/>
      <c r="AC32" s="152"/>
      <c r="AD32" s="12"/>
      <c r="AE32" s="991" t="s">
        <v>382</v>
      </c>
      <c r="AF32" s="995"/>
      <c r="AG32" s="114">
        <v>2</v>
      </c>
      <c r="AH32" s="4">
        <v>2.8</v>
      </c>
      <c r="AI32" s="114">
        <v>0.5</v>
      </c>
      <c r="AJ32" s="114">
        <f t="shared" si="16"/>
        <v>2.8</v>
      </c>
      <c r="AK32" s="12"/>
      <c r="AL32" s="9"/>
      <c r="AM32" s="130">
        <f t="shared" si="8"/>
        <v>0</v>
      </c>
      <c r="AN32" s="16">
        <f t="shared" si="10"/>
        <v>0</v>
      </c>
      <c r="AO32" s="9"/>
      <c r="AP32" s="130" t="s">
        <v>383</v>
      </c>
      <c r="AQ32" s="130"/>
      <c r="AR32" s="4"/>
      <c r="AS32" s="16">
        <f t="shared" si="9"/>
        <v>0</v>
      </c>
      <c r="AT32" s="7"/>
      <c r="AX32" s="8"/>
    </row>
    <row r="33" spans="1:50" ht="15.75" thickBot="1">
      <c r="A33" s="181" t="s">
        <v>436</v>
      </c>
      <c r="B33" s="120">
        <v>3</v>
      </c>
      <c r="C33" s="121">
        <v>3.8</v>
      </c>
      <c r="D33" s="121">
        <f t="shared" si="1"/>
        <v>11.4</v>
      </c>
      <c r="E33" s="120"/>
      <c r="F33" s="120"/>
      <c r="G33" s="112"/>
      <c r="H33" s="204" t="s">
        <v>326</v>
      </c>
      <c r="I33" s="122"/>
      <c r="J33" s="122"/>
      <c r="K33" s="122"/>
      <c r="L33" s="138">
        <f t="shared" si="11"/>
        <v>0</v>
      </c>
      <c r="M33" s="137">
        <v>0</v>
      </c>
      <c r="N33" s="112"/>
      <c r="O33" s="204" t="s">
        <v>377</v>
      </c>
      <c r="P33" s="122">
        <v>1</v>
      </c>
      <c r="Q33" s="122">
        <v>2.1</v>
      </c>
      <c r="R33" s="122">
        <v>0.9</v>
      </c>
      <c r="S33" s="138">
        <f t="shared" si="15"/>
        <v>1.89</v>
      </c>
      <c r="T33" s="137">
        <f>P33*S33</f>
        <v>1.89</v>
      </c>
      <c r="U33" s="137"/>
      <c r="V33" s="112">
        <f t="shared" si="2"/>
        <v>9.51</v>
      </c>
      <c r="W33" s="112"/>
      <c r="X33" s="123">
        <f t="shared" si="3"/>
        <v>19.02</v>
      </c>
      <c r="Y33" s="123">
        <f t="shared" si="4"/>
        <v>19.02</v>
      </c>
      <c r="Z33" s="125"/>
      <c r="AA33" s="125"/>
      <c r="AB33" s="125"/>
      <c r="AC33" s="152"/>
      <c r="AD33" s="12"/>
      <c r="AE33" s="993" t="s">
        <v>385</v>
      </c>
      <c r="AF33" s="1000"/>
      <c r="AG33" s="134">
        <v>1</v>
      </c>
      <c r="AH33" s="145">
        <v>4.5</v>
      </c>
      <c r="AI33" s="134">
        <v>3</v>
      </c>
      <c r="AJ33" s="134">
        <f t="shared" si="16"/>
        <v>13.5</v>
      </c>
      <c r="AK33" s="12"/>
      <c r="AL33" s="9"/>
      <c r="AM33" s="130">
        <f t="shared" si="8"/>
        <v>-1.89</v>
      </c>
      <c r="AN33" s="16">
        <f t="shared" si="10"/>
        <v>-1.89</v>
      </c>
      <c r="AO33" s="9"/>
      <c r="AP33" s="130" t="s">
        <v>386</v>
      </c>
      <c r="AQ33" s="130"/>
      <c r="AR33" s="4"/>
      <c r="AS33" s="16">
        <f t="shared" si="9"/>
        <v>0</v>
      </c>
      <c r="AT33" s="7"/>
      <c r="AU33" s="8"/>
      <c r="AV33" s="8"/>
      <c r="AW33" s="8"/>
      <c r="AX33" s="8"/>
    </row>
    <row r="34" spans="1:50" ht="15.75" thickBot="1">
      <c r="A34" s="181" t="s">
        <v>437</v>
      </c>
      <c r="B34" s="120">
        <v>3</v>
      </c>
      <c r="C34" s="121">
        <v>3.5</v>
      </c>
      <c r="D34" s="121">
        <f t="shared" si="1"/>
        <v>10.5</v>
      </c>
      <c r="E34" s="120"/>
      <c r="F34" s="120"/>
      <c r="G34" s="112"/>
      <c r="H34" s="204" t="s">
        <v>326</v>
      </c>
      <c r="I34" s="122"/>
      <c r="J34" s="122"/>
      <c r="K34" s="122"/>
      <c r="L34" s="138">
        <f t="shared" si="11"/>
        <v>0</v>
      </c>
      <c r="M34" s="154">
        <v>0</v>
      </c>
      <c r="N34" s="112"/>
      <c r="O34" s="204" t="s">
        <v>326</v>
      </c>
      <c r="P34" s="122"/>
      <c r="Q34" s="122"/>
      <c r="R34" s="122"/>
      <c r="S34" s="138">
        <f t="shared" si="15"/>
        <v>0</v>
      </c>
      <c r="T34" s="137">
        <v>0</v>
      </c>
      <c r="U34" s="137"/>
      <c r="V34" s="112">
        <f t="shared" si="2"/>
        <v>10.5</v>
      </c>
      <c r="W34" s="112"/>
      <c r="X34" s="123">
        <f t="shared" si="3"/>
        <v>21</v>
      </c>
      <c r="Y34" s="123">
        <f t="shared" si="4"/>
        <v>21</v>
      </c>
      <c r="Z34" s="125"/>
      <c r="AA34" s="125"/>
      <c r="AB34" s="125"/>
      <c r="AC34" s="146">
        <f>C34*3.5-L34</f>
        <v>12.25</v>
      </c>
      <c r="AD34" s="4"/>
      <c r="AE34" s="130"/>
      <c r="AF34" s="130"/>
      <c r="AG34" s="135">
        <f>SUM(AG27:AG33)</f>
        <v>33</v>
      </c>
      <c r="AH34" s="130"/>
      <c r="AI34" s="130"/>
      <c r="AJ34" s="130"/>
      <c r="AK34" s="130"/>
      <c r="AL34" s="9"/>
      <c r="AM34" s="130">
        <f t="shared" si="8"/>
        <v>0</v>
      </c>
      <c r="AN34" s="16">
        <f t="shared" si="10"/>
        <v>0</v>
      </c>
      <c r="AO34" s="9"/>
      <c r="AP34" s="130" t="s">
        <v>387</v>
      </c>
      <c r="AQ34" s="130"/>
      <c r="AR34" s="4"/>
      <c r="AS34" s="16">
        <f t="shared" si="9"/>
        <v>0</v>
      </c>
      <c r="AT34" s="7"/>
      <c r="AU34" s="8"/>
      <c r="AV34" s="8"/>
      <c r="AW34" s="8"/>
      <c r="AX34" s="8"/>
    </row>
    <row r="35" spans="1:50">
      <c r="A35" s="181" t="s">
        <v>438</v>
      </c>
      <c r="B35" s="120">
        <v>3</v>
      </c>
      <c r="C35" s="121">
        <v>3.5</v>
      </c>
      <c r="D35" s="121">
        <f t="shared" si="1"/>
        <v>10.5</v>
      </c>
      <c r="E35" s="120"/>
      <c r="F35" s="120"/>
      <c r="G35" s="112"/>
      <c r="H35" s="204" t="s">
        <v>326</v>
      </c>
      <c r="I35" s="122"/>
      <c r="J35" s="122"/>
      <c r="K35" s="122"/>
      <c r="L35" s="138">
        <f t="shared" si="11"/>
        <v>0</v>
      </c>
      <c r="M35" s="137">
        <v>0</v>
      </c>
      <c r="N35" s="112"/>
      <c r="O35" s="204" t="s">
        <v>326</v>
      </c>
      <c r="P35" s="122"/>
      <c r="Q35" s="122"/>
      <c r="R35" s="122"/>
      <c r="S35" s="138">
        <f t="shared" si="15"/>
        <v>0</v>
      </c>
      <c r="T35" s="137">
        <v>0</v>
      </c>
      <c r="U35" s="137"/>
      <c r="V35" s="112">
        <f t="shared" si="2"/>
        <v>10.5</v>
      </c>
      <c r="W35" s="112"/>
      <c r="X35" s="123">
        <f t="shared" si="3"/>
        <v>21</v>
      </c>
      <c r="Y35" s="123">
        <f t="shared" si="4"/>
        <v>21</v>
      </c>
      <c r="Z35" s="125"/>
      <c r="AA35" s="125"/>
      <c r="AB35" s="125"/>
      <c r="AC35" s="146"/>
      <c r="AD35" s="4"/>
      <c r="AE35" s="8"/>
      <c r="AF35" s="8"/>
      <c r="AG35" s="8"/>
      <c r="AH35" s="8"/>
      <c r="AI35" s="8"/>
      <c r="AJ35" s="8"/>
      <c r="AK35" s="8"/>
      <c r="AL35" s="9"/>
      <c r="AM35" s="130">
        <f t="shared" si="8"/>
        <v>0</v>
      </c>
      <c r="AN35" s="16">
        <f t="shared" si="10"/>
        <v>0</v>
      </c>
      <c r="AO35" s="9"/>
      <c r="AP35" s="130" t="s">
        <v>388</v>
      </c>
      <c r="AQ35" s="130"/>
      <c r="AR35" s="4"/>
      <c r="AS35" s="16">
        <f t="shared" si="9"/>
        <v>0</v>
      </c>
      <c r="AT35" s="7"/>
      <c r="AU35" s="8"/>
      <c r="AV35" s="8"/>
      <c r="AW35" s="8"/>
      <c r="AX35" s="8"/>
    </row>
    <row r="36" spans="1:50" ht="15.75" thickBot="1">
      <c r="A36" s="181" t="s">
        <v>439</v>
      </c>
      <c r="B36" s="120">
        <v>3</v>
      </c>
      <c r="C36" s="121">
        <v>2</v>
      </c>
      <c r="D36" s="121">
        <f t="shared" si="1"/>
        <v>6</v>
      </c>
      <c r="E36" s="120"/>
      <c r="F36" s="120"/>
      <c r="G36" s="112"/>
      <c r="H36" s="204" t="s">
        <v>406</v>
      </c>
      <c r="I36" s="122">
        <v>2</v>
      </c>
      <c r="J36" s="122">
        <v>2</v>
      </c>
      <c r="K36" s="122">
        <v>1</v>
      </c>
      <c r="L36" s="138">
        <f>J36*K36</f>
        <v>2</v>
      </c>
      <c r="M36" s="137">
        <f>I36*L36</f>
        <v>4</v>
      </c>
      <c r="N36" s="112"/>
      <c r="O36" s="204" t="s">
        <v>326</v>
      </c>
      <c r="P36" s="122"/>
      <c r="Q36" s="122"/>
      <c r="R36" s="122"/>
      <c r="S36" s="138">
        <f t="shared" si="15"/>
        <v>0</v>
      </c>
      <c r="T36" s="137">
        <v>0</v>
      </c>
      <c r="U36" s="137"/>
      <c r="V36" s="112">
        <f t="shared" si="2"/>
        <v>2</v>
      </c>
      <c r="W36" s="112"/>
      <c r="X36" s="123">
        <f t="shared" si="3"/>
        <v>4</v>
      </c>
      <c r="Y36" s="123">
        <f t="shared" si="4"/>
        <v>4</v>
      </c>
      <c r="Z36" s="125"/>
      <c r="AA36" s="125"/>
      <c r="AB36" s="125"/>
      <c r="AC36" s="146"/>
      <c r="AD36" s="4"/>
      <c r="AE36" s="8"/>
      <c r="AF36" s="8"/>
      <c r="AG36" s="8"/>
      <c r="AH36" s="8"/>
      <c r="AI36" s="8"/>
      <c r="AJ36" s="8"/>
      <c r="AK36" s="8"/>
      <c r="AL36" s="9"/>
      <c r="AM36" s="130">
        <f t="shared" si="8"/>
        <v>-4</v>
      </c>
      <c r="AN36" s="16">
        <f t="shared" si="10"/>
        <v>-4</v>
      </c>
      <c r="AO36" s="9"/>
      <c r="AP36" s="12" t="s">
        <v>390</v>
      </c>
      <c r="AQ36" s="4"/>
      <c r="AR36" s="4"/>
      <c r="AS36" s="16">
        <f t="shared" si="9"/>
        <v>0</v>
      </c>
      <c r="AT36" s="7"/>
      <c r="AU36" s="8"/>
      <c r="AV36" s="8"/>
      <c r="AW36" s="8"/>
      <c r="AX36" s="8"/>
    </row>
    <row r="37" spans="1:50" ht="15.75" thickBot="1">
      <c r="A37" s="181" t="s">
        <v>440</v>
      </c>
      <c r="B37" s="120">
        <v>4.4000000000000004</v>
      </c>
      <c r="C37" s="121">
        <v>9.6</v>
      </c>
      <c r="D37" s="121">
        <f t="shared" si="1"/>
        <v>42.24</v>
      </c>
      <c r="E37" s="120"/>
      <c r="F37" s="120"/>
      <c r="G37" s="112"/>
      <c r="H37" s="204" t="s">
        <v>326</v>
      </c>
      <c r="I37" s="122"/>
      <c r="J37" s="122"/>
      <c r="K37" s="122"/>
      <c r="L37" s="138">
        <f t="shared" si="11"/>
        <v>0</v>
      </c>
      <c r="M37" s="122">
        <v>0</v>
      </c>
      <c r="N37" s="112"/>
      <c r="O37" s="205" t="s">
        <v>306</v>
      </c>
      <c r="P37" s="122">
        <v>1</v>
      </c>
      <c r="Q37" s="122">
        <v>3</v>
      </c>
      <c r="R37" s="122">
        <v>2</v>
      </c>
      <c r="S37" s="138">
        <f t="shared" si="15"/>
        <v>6</v>
      </c>
      <c r="T37" s="137">
        <f>S37</f>
        <v>6</v>
      </c>
      <c r="U37" s="137"/>
      <c r="V37" s="112">
        <f t="shared" si="2"/>
        <v>36.24</v>
      </c>
      <c r="W37" s="112"/>
      <c r="X37" s="123">
        <f t="shared" si="3"/>
        <v>72.48</v>
      </c>
      <c r="Y37" s="123">
        <f t="shared" si="4"/>
        <v>72.48</v>
      </c>
      <c r="Z37" s="125"/>
      <c r="AA37" s="125">
        <f>D37-S37</f>
        <v>36.24</v>
      </c>
      <c r="AB37" s="125"/>
      <c r="AC37" s="152">
        <f>3.5*C37</f>
        <v>33.6</v>
      </c>
      <c r="AD37" s="12"/>
      <c r="AE37" s="996" t="s">
        <v>285</v>
      </c>
      <c r="AF37" s="997"/>
      <c r="AG37" s="117" t="s">
        <v>369</v>
      </c>
      <c r="AH37" s="117" t="s">
        <v>302</v>
      </c>
      <c r="AI37" s="118" t="s">
        <v>301</v>
      </c>
      <c r="AJ37" s="8"/>
      <c r="AK37" s="8"/>
      <c r="AL37" s="9"/>
      <c r="AM37" s="130">
        <f t="shared" si="8"/>
        <v>-6</v>
      </c>
      <c r="AN37" s="16">
        <f t="shared" si="10"/>
        <v>-6</v>
      </c>
      <c r="AO37" s="7"/>
      <c r="AP37" s="153" t="s">
        <v>391</v>
      </c>
      <c r="AQ37" s="4"/>
      <c r="AR37" s="4"/>
      <c r="AS37" s="16">
        <f t="shared" si="9"/>
        <v>0</v>
      </c>
      <c r="AT37" s="8"/>
      <c r="AU37" s="8"/>
      <c r="AV37" s="8"/>
      <c r="AW37" s="8"/>
      <c r="AX37" s="8"/>
    </row>
    <row r="38" spans="1:50">
      <c r="A38" s="181" t="s">
        <v>442</v>
      </c>
      <c r="B38" s="120">
        <v>5.17</v>
      </c>
      <c r="C38" s="121">
        <v>7.45</v>
      </c>
      <c r="D38" s="121">
        <f t="shared" si="1"/>
        <v>38.520000000000003</v>
      </c>
      <c r="E38" s="120"/>
      <c r="F38" s="120"/>
      <c r="G38" s="112"/>
      <c r="H38" s="204" t="s">
        <v>384</v>
      </c>
      <c r="I38" s="122">
        <v>1</v>
      </c>
      <c r="J38" s="122">
        <v>0.4</v>
      </c>
      <c r="K38" s="122">
        <v>0.8</v>
      </c>
      <c r="L38" s="138">
        <f t="shared" si="11"/>
        <v>0.32</v>
      </c>
      <c r="M38" s="175">
        <v>0</v>
      </c>
      <c r="N38" s="112"/>
      <c r="O38" s="204" t="s">
        <v>326</v>
      </c>
      <c r="P38" s="122"/>
      <c r="Q38" s="122"/>
      <c r="R38" s="122"/>
      <c r="S38" s="138">
        <f t="shared" si="15"/>
        <v>0</v>
      </c>
      <c r="T38" s="137">
        <v>0</v>
      </c>
      <c r="U38" s="137"/>
      <c r="V38" s="112">
        <f t="shared" si="2"/>
        <v>38.520000000000003</v>
      </c>
      <c r="W38" s="112"/>
      <c r="X38" s="123">
        <f t="shared" si="3"/>
        <v>77.040000000000006</v>
      </c>
      <c r="Y38" s="123">
        <f t="shared" si="4"/>
        <v>77.040000000000006</v>
      </c>
      <c r="Z38" s="125"/>
      <c r="AA38" s="125">
        <f>D38-L38</f>
        <v>38.200000000000003</v>
      </c>
      <c r="AB38" s="125"/>
      <c r="AC38" s="152"/>
      <c r="AD38" s="12"/>
      <c r="AE38" s="1001" t="s">
        <v>392</v>
      </c>
      <c r="AF38" s="1002"/>
      <c r="AG38" s="119">
        <v>10</v>
      </c>
      <c r="AH38" s="119">
        <v>0.6</v>
      </c>
      <c r="AI38" s="127">
        <v>1.9</v>
      </c>
      <c r="AJ38" s="8"/>
      <c r="AK38" s="8"/>
      <c r="AL38" s="9"/>
      <c r="AM38" s="130">
        <f t="shared" si="8"/>
        <v>0</v>
      </c>
      <c r="AN38" s="16">
        <f t="shared" si="10"/>
        <v>0</v>
      </c>
      <c r="AO38" s="7"/>
      <c r="AP38" s="153" t="s">
        <v>393</v>
      </c>
      <c r="AQ38" s="130"/>
      <c r="AR38" s="4"/>
      <c r="AS38" s="16">
        <f t="shared" si="9"/>
        <v>0</v>
      </c>
      <c r="AT38" s="8"/>
      <c r="AU38" s="8"/>
      <c r="AV38" s="8"/>
      <c r="AW38" s="8"/>
      <c r="AX38" s="8"/>
    </row>
    <row r="39" spans="1:50">
      <c r="A39" s="181" t="s">
        <v>443</v>
      </c>
      <c r="B39" s="120">
        <v>5.17</v>
      </c>
      <c r="C39" s="121">
        <v>2.2999999999999998</v>
      </c>
      <c r="D39" s="121">
        <f t="shared" si="1"/>
        <v>11.89</v>
      </c>
      <c r="E39" s="120"/>
      <c r="F39" s="120"/>
      <c r="G39" s="112"/>
      <c r="H39" s="204" t="s">
        <v>326</v>
      </c>
      <c r="I39" s="122"/>
      <c r="J39" s="122"/>
      <c r="K39" s="122"/>
      <c r="L39" s="138">
        <f t="shared" si="11"/>
        <v>0</v>
      </c>
      <c r="M39" s="122">
        <v>0</v>
      </c>
      <c r="N39" s="112"/>
      <c r="O39" s="204" t="s">
        <v>377</v>
      </c>
      <c r="P39" s="122">
        <v>1</v>
      </c>
      <c r="Q39" s="122">
        <v>2.1</v>
      </c>
      <c r="R39" s="122">
        <v>0.9</v>
      </c>
      <c r="S39" s="138">
        <f>Q39*R39</f>
        <v>1.89</v>
      </c>
      <c r="T39" s="122">
        <f>P39*S39</f>
        <v>1.89</v>
      </c>
      <c r="U39" s="137"/>
      <c r="V39" s="112">
        <f t="shared" si="2"/>
        <v>10</v>
      </c>
      <c r="W39" s="112"/>
      <c r="X39" s="123">
        <f t="shared" si="3"/>
        <v>20</v>
      </c>
      <c r="Y39" s="123">
        <f t="shared" si="4"/>
        <v>20</v>
      </c>
      <c r="Z39" s="125"/>
      <c r="AA39" s="125">
        <f>0.8*B39</f>
        <v>4.1399999999999997</v>
      </c>
      <c r="AB39" s="125">
        <f>B39*C39-S39</f>
        <v>10</v>
      </c>
      <c r="AC39" s="152"/>
      <c r="AD39" s="12"/>
      <c r="AE39" s="991" t="s">
        <v>394</v>
      </c>
      <c r="AF39" s="992"/>
      <c r="AG39" s="114">
        <v>6</v>
      </c>
      <c r="AH39" s="114">
        <v>0.7</v>
      </c>
      <c r="AI39" s="16">
        <v>2.1</v>
      </c>
      <c r="AJ39" s="8"/>
      <c r="AK39" s="8"/>
      <c r="AL39" s="9"/>
      <c r="AM39" s="130">
        <f t="shared" si="8"/>
        <v>-1.89</v>
      </c>
      <c r="AN39" s="16">
        <f t="shared" si="10"/>
        <v>-1.89</v>
      </c>
      <c r="AO39" s="7"/>
      <c r="AP39" s="153" t="s">
        <v>395</v>
      </c>
      <c r="AQ39" s="130"/>
      <c r="AR39" s="4"/>
      <c r="AS39" s="16">
        <f t="shared" si="9"/>
        <v>0</v>
      </c>
      <c r="AT39" s="8"/>
      <c r="AU39" s="8"/>
      <c r="AV39" s="8"/>
      <c r="AW39" s="8"/>
      <c r="AX39" s="8"/>
    </row>
    <row r="40" spans="1:50">
      <c r="A40" s="181" t="s">
        <v>444</v>
      </c>
      <c r="B40" s="120">
        <v>3</v>
      </c>
      <c r="C40" s="121">
        <v>4.3</v>
      </c>
      <c r="D40" s="121">
        <f t="shared" si="1"/>
        <v>12.9</v>
      </c>
      <c r="E40" s="120"/>
      <c r="F40" s="120"/>
      <c r="G40" s="112"/>
      <c r="H40" s="204" t="s">
        <v>326</v>
      </c>
      <c r="I40" s="122"/>
      <c r="J40" s="122"/>
      <c r="K40" s="122"/>
      <c r="L40" s="138">
        <f t="shared" si="11"/>
        <v>0</v>
      </c>
      <c r="M40" s="122">
        <v>0</v>
      </c>
      <c r="N40" s="112"/>
      <c r="O40" s="205" t="s">
        <v>306</v>
      </c>
      <c r="P40" s="122">
        <v>1</v>
      </c>
      <c r="Q40" s="122">
        <v>0.8</v>
      </c>
      <c r="R40" s="138">
        <f>C40</f>
        <v>4.3</v>
      </c>
      <c r="S40" s="138">
        <f>Q40*R40</f>
        <v>3.44</v>
      </c>
      <c r="T40" s="175">
        <f>S40</f>
        <v>3.44</v>
      </c>
      <c r="U40" s="137"/>
      <c r="V40" s="112">
        <f t="shared" si="2"/>
        <v>9.4600000000000009</v>
      </c>
      <c r="W40" s="112"/>
      <c r="X40" s="123">
        <f t="shared" si="3"/>
        <v>18.920000000000002</v>
      </c>
      <c r="Y40" s="123">
        <f t="shared" si="4"/>
        <v>18.920000000000002</v>
      </c>
      <c r="Z40" s="125"/>
      <c r="AA40" s="125"/>
      <c r="AB40" s="125">
        <f>B40*C40</f>
        <v>12.9</v>
      </c>
      <c r="AC40" s="152"/>
      <c r="AD40" s="12"/>
      <c r="AE40" s="991" t="s">
        <v>396</v>
      </c>
      <c r="AF40" s="992"/>
      <c r="AG40" s="114">
        <v>3</v>
      </c>
      <c r="AH40" s="114">
        <v>0.8</v>
      </c>
      <c r="AI40" s="16">
        <v>2.1</v>
      </c>
      <c r="AJ40" s="8"/>
      <c r="AK40" s="8"/>
      <c r="AL40" s="9"/>
      <c r="AM40" s="130">
        <f t="shared" si="8"/>
        <v>-3.44</v>
      </c>
      <c r="AN40" s="16">
        <f t="shared" si="10"/>
        <v>-3.44</v>
      </c>
      <c r="AO40" s="7"/>
      <c r="AP40" s="153" t="s">
        <v>397</v>
      </c>
      <c r="AQ40" s="130"/>
      <c r="AR40" s="4"/>
      <c r="AS40" s="16">
        <f t="shared" si="9"/>
        <v>0</v>
      </c>
      <c r="AT40" s="8"/>
      <c r="AU40" s="8"/>
      <c r="AV40" s="8"/>
      <c r="AW40" s="8"/>
      <c r="AX40" s="8"/>
    </row>
    <row r="41" spans="1:50">
      <c r="A41" s="181" t="s">
        <v>445</v>
      </c>
      <c r="B41" s="120">
        <v>5.17</v>
      </c>
      <c r="C41" s="121">
        <v>3.3</v>
      </c>
      <c r="D41" s="121">
        <f t="shared" si="1"/>
        <v>17.059999999999999</v>
      </c>
      <c r="E41" s="120"/>
      <c r="F41" s="120"/>
      <c r="G41" s="112"/>
      <c r="H41" s="204" t="s">
        <v>326</v>
      </c>
      <c r="I41" s="122"/>
      <c r="J41" s="122"/>
      <c r="K41" s="122"/>
      <c r="L41" s="138">
        <f t="shared" si="11"/>
        <v>0</v>
      </c>
      <c r="M41" s="122">
        <v>0</v>
      </c>
      <c r="N41" s="112"/>
      <c r="O41" s="204" t="s">
        <v>377</v>
      </c>
      <c r="P41" s="122">
        <v>1</v>
      </c>
      <c r="Q41" s="122">
        <v>2.1</v>
      </c>
      <c r="R41" s="122">
        <v>0.9</v>
      </c>
      <c r="S41" s="138">
        <f>Q41*R41</f>
        <v>1.89</v>
      </c>
      <c r="T41" s="122">
        <f>P41*S41</f>
        <v>1.89</v>
      </c>
      <c r="U41" s="137"/>
      <c r="V41" s="112">
        <f t="shared" si="2"/>
        <v>15.17</v>
      </c>
      <c r="W41" s="112"/>
      <c r="X41" s="123">
        <f t="shared" si="3"/>
        <v>30.34</v>
      </c>
      <c r="Y41" s="123">
        <f t="shared" si="4"/>
        <v>30.34</v>
      </c>
      <c r="Z41" s="125"/>
      <c r="AA41" s="125">
        <f>0.8*B41</f>
        <v>4.1399999999999997</v>
      </c>
      <c r="AB41" s="125"/>
      <c r="AC41" s="152"/>
      <c r="AD41" s="12"/>
      <c r="AE41" s="991" t="s">
        <v>398</v>
      </c>
      <c r="AF41" s="992"/>
      <c r="AG41" s="114">
        <v>24</v>
      </c>
      <c r="AH41" s="114">
        <v>0.9</v>
      </c>
      <c r="AI41" s="16">
        <v>2.1</v>
      </c>
      <c r="AJ41" s="8"/>
      <c r="AK41" s="8"/>
      <c r="AL41" s="9"/>
      <c r="AM41" s="130">
        <f t="shared" si="8"/>
        <v>-1.89</v>
      </c>
      <c r="AN41" s="16">
        <f t="shared" si="10"/>
        <v>-1.89</v>
      </c>
      <c r="AO41" s="7"/>
      <c r="AP41" s="153" t="s">
        <v>399</v>
      </c>
      <c r="AQ41" s="130"/>
      <c r="AR41" s="4"/>
      <c r="AS41" s="16">
        <f t="shared" si="9"/>
        <v>0</v>
      </c>
      <c r="AT41" s="8"/>
      <c r="AU41" s="8"/>
      <c r="AV41" s="8"/>
      <c r="AW41" s="8"/>
      <c r="AX41" s="8"/>
    </row>
    <row r="42" spans="1:50">
      <c r="A42" s="181" t="s">
        <v>446</v>
      </c>
      <c r="B42" s="120">
        <v>5.17</v>
      </c>
      <c r="C42" s="121">
        <v>7.45</v>
      </c>
      <c r="D42" s="121">
        <f t="shared" si="1"/>
        <v>38.520000000000003</v>
      </c>
      <c r="E42" s="120"/>
      <c r="F42" s="120"/>
      <c r="G42" s="112"/>
      <c r="H42" s="204" t="s">
        <v>384</v>
      </c>
      <c r="I42" s="122">
        <v>1</v>
      </c>
      <c r="J42" s="122">
        <v>0.4</v>
      </c>
      <c r="K42" s="122">
        <v>0.8</v>
      </c>
      <c r="L42" s="138">
        <f t="shared" si="11"/>
        <v>0.32</v>
      </c>
      <c r="M42" s="175">
        <v>0</v>
      </c>
      <c r="N42" s="112"/>
      <c r="O42" s="204" t="s">
        <v>326</v>
      </c>
      <c r="P42" s="122"/>
      <c r="Q42" s="123"/>
      <c r="R42" s="123"/>
      <c r="S42" s="138">
        <f t="shared" si="15"/>
        <v>0</v>
      </c>
      <c r="T42" s="137">
        <f>S42*P42</f>
        <v>0</v>
      </c>
      <c r="U42" s="137"/>
      <c r="V42" s="112">
        <f t="shared" si="2"/>
        <v>38.520000000000003</v>
      </c>
      <c r="W42" s="112"/>
      <c r="X42" s="123">
        <f t="shared" si="3"/>
        <v>77.040000000000006</v>
      </c>
      <c r="Y42" s="123">
        <f t="shared" si="4"/>
        <v>77.040000000000006</v>
      </c>
      <c r="Z42" s="125"/>
      <c r="AA42" s="125">
        <f>D42-L42</f>
        <v>38.200000000000003</v>
      </c>
      <c r="AB42" s="125">
        <f>3.5*C42-S42</f>
        <v>26.08</v>
      </c>
      <c r="AC42" s="152"/>
      <c r="AD42" s="12"/>
      <c r="AE42" s="991" t="s">
        <v>400</v>
      </c>
      <c r="AF42" s="992"/>
      <c r="AG42" s="114">
        <v>2</v>
      </c>
      <c r="AH42" s="114">
        <v>0.9</v>
      </c>
      <c r="AI42" s="16">
        <v>2.1</v>
      </c>
      <c r="AJ42" s="8"/>
      <c r="AK42" s="8"/>
      <c r="AL42" s="9"/>
      <c r="AM42" s="130">
        <f t="shared" si="8"/>
        <v>0</v>
      </c>
      <c r="AN42" s="16">
        <f t="shared" si="10"/>
        <v>0</v>
      </c>
      <c r="AO42" s="7"/>
      <c r="AP42" s="153" t="s">
        <v>401</v>
      </c>
      <c r="AQ42" s="130"/>
      <c r="AR42" s="4"/>
      <c r="AS42" s="16">
        <f t="shared" si="9"/>
        <v>0</v>
      </c>
      <c r="AT42" s="8"/>
      <c r="AU42" s="8"/>
      <c r="AV42" s="8"/>
      <c r="AW42" s="8"/>
      <c r="AX42" s="8"/>
    </row>
    <row r="43" spans="1:50" ht="15.75" thickBot="1">
      <c r="A43" s="181" t="s">
        <v>447</v>
      </c>
      <c r="B43" s="120">
        <v>3</v>
      </c>
      <c r="C43" s="121">
        <v>5.6</v>
      </c>
      <c r="D43" s="121">
        <f t="shared" si="1"/>
        <v>16.8</v>
      </c>
      <c r="E43" s="120">
        <f>1.5*3.7</f>
        <v>5.55</v>
      </c>
      <c r="F43" s="120"/>
      <c r="G43" s="112"/>
      <c r="H43" s="204" t="s">
        <v>480</v>
      </c>
      <c r="I43" s="122">
        <v>1</v>
      </c>
      <c r="J43" s="122">
        <v>1.6</v>
      </c>
      <c r="K43" s="122">
        <v>0.8</v>
      </c>
      <c r="L43" s="138">
        <f t="shared" si="11"/>
        <v>1.28</v>
      </c>
      <c r="M43" s="122">
        <v>0</v>
      </c>
      <c r="N43" s="112"/>
      <c r="O43" s="204" t="s">
        <v>377</v>
      </c>
      <c r="P43" s="122">
        <v>1</v>
      </c>
      <c r="Q43" s="122">
        <v>2.1</v>
      </c>
      <c r="R43" s="122">
        <v>0.9</v>
      </c>
      <c r="S43" s="138">
        <f t="shared" si="15"/>
        <v>1.89</v>
      </c>
      <c r="T43" s="122">
        <f>P43*S43</f>
        <v>1.89</v>
      </c>
      <c r="U43" s="137"/>
      <c r="V43" s="178">
        <f>SUM(D43+E43-M43-T43)</f>
        <v>20.46</v>
      </c>
      <c r="W43" s="112"/>
      <c r="X43" s="123">
        <f t="shared" si="3"/>
        <v>40.92</v>
      </c>
      <c r="Y43" s="123">
        <f t="shared" si="4"/>
        <v>40.92</v>
      </c>
      <c r="Z43" s="125"/>
      <c r="AA43" s="125">
        <f>1.3*6.17</f>
        <v>8.02</v>
      </c>
      <c r="AB43" s="125"/>
      <c r="AC43" s="152"/>
      <c r="AD43" s="12"/>
      <c r="AE43" s="991" t="s">
        <v>402</v>
      </c>
      <c r="AF43" s="992"/>
      <c r="AG43" s="114">
        <v>3</v>
      </c>
      <c r="AH43" s="114">
        <v>1.8</v>
      </c>
      <c r="AI43" s="16">
        <v>2.1</v>
      </c>
      <c r="AJ43" s="8"/>
      <c r="AK43" s="8"/>
      <c r="AL43" s="9"/>
      <c r="AM43" s="130">
        <f t="shared" si="8"/>
        <v>3.66</v>
      </c>
      <c r="AN43" s="16">
        <v>0</v>
      </c>
      <c r="AO43" s="7"/>
      <c r="AP43" s="157" t="s">
        <v>403</v>
      </c>
      <c r="AQ43" s="145"/>
      <c r="AR43" s="4"/>
      <c r="AS43" s="16">
        <f t="shared" si="9"/>
        <v>0</v>
      </c>
      <c r="AT43" s="8"/>
      <c r="AU43" s="8"/>
      <c r="AV43" s="8"/>
      <c r="AW43" s="8"/>
      <c r="AX43" s="8"/>
    </row>
    <row r="44" spans="1:50" ht="15.75" thickBot="1">
      <c r="A44" s="181" t="s">
        <v>448</v>
      </c>
      <c r="B44" s="120">
        <v>3</v>
      </c>
      <c r="C44" s="121">
        <v>5.6</v>
      </c>
      <c r="D44" s="121">
        <f t="shared" si="1"/>
        <v>16.8</v>
      </c>
      <c r="E44" s="176">
        <f>1.5*3.7</f>
        <v>5.55</v>
      </c>
      <c r="F44" s="120"/>
      <c r="G44" s="112"/>
      <c r="H44" s="204" t="s">
        <v>480</v>
      </c>
      <c r="I44" s="122">
        <v>1</v>
      </c>
      <c r="J44" s="122">
        <v>1.6</v>
      </c>
      <c r="K44" s="122">
        <v>0.8</v>
      </c>
      <c r="L44" s="138">
        <f>J44*K44</f>
        <v>1.28</v>
      </c>
      <c r="M44" s="122">
        <v>0</v>
      </c>
      <c r="N44" s="112"/>
      <c r="O44" s="204" t="s">
        <v>377</v>
      </c>
      <c r="P44" s="122">
        <v>1</v>
      </c>
      <c r="Q44" s="122">
        <v>2.1</v>
      </c>
      <c r="R44" s="122">
        <v>0.9</v>
      </c>
      <c r="S44" s="138">
        <f t="shared" si="15"/>
        <v>1.89</v>
      </c>
      <c r="T44" s="122">
        <f>P44*S44</f>
        <v>1.89</v>
      </c>
      <c r="U44" s="137"/>
      <c r="V44" s="178">
        <f>SUM(D44+E44-M44-T44)</f>
        <v>20.46</v>
      </c>
      <c r="W44" s="112"/>
      <c r="X44" s="123">
        <f t="shared" si="3"/>
        <v>40.92</v>
      </c>
      <c r="Y44" s="123">
        <f t="shared" si="4"/>
        <v>40.92</v>
      </c>
      <c r="Z44" s="125"/>
      <c r="AA44" s="125">
        <f>1.3*6.67</f>
        <v>8.67</v>
      </c>
      <c r="AB44" s="125">
        <f>3.5*C44</f>
        <v>19.600000000000001</v>
      </c>
      <c r="AC44" s="146"/>
      <c r="AD44" s="4"/>
      <c r="AE44" s="993" t="s">
        <v>404</v>
      </c>
      <c r="AF44" s="994"/>
      <c r="AG44" s="134">
        <v>1</v>
      </c>
      <c r="AH44" s="134">
        <v>2</v>
      </c>
      <c r="AI44" s="141">
        <v>2.1</v>
      </c>
      <c r="AJ44" s="8"/>
      <c r="AK44" s="8"/>
      <c r="AL44" s="9"/>
      <c r="AM44" s="130">
        <f t="shared" si="8"/>
        <v>3.66</v>
      </c>
      <c r="AN44" s="16">
        <v>0</v>
      </c>
      <c r="AO44" s="7"/>
      <c r="AR44" s="158" t="s">
        <v>405</v>
      </c>
      <c r="AS44" s="159">
        <f>SUM(AS3:AS43)</f>
        <v>30.95</v>
      </c>
      <c r="AT44" s="8"/>
      <c r="AU44" s="8"/>
      <c r="AV44" s="8"/>
      <c r="AW44" s="8"/>
      <c r="AX44" s="8"/>
    </row>
    <row r="45" spans="1:50">
      <c r="A45" s="181" t="s">
        <v>449</v>
      </c>
      <c r="B45" s="120">
        <v>4.4000000000000004</v>
      </c>
      <c r="C45" s="121">
        <v>12.75</v>
      </c>
      <c r="D45" s="121">
        <f t="shared" si="1"/>
        <v>56.1</v>
      </c>
      <c r="E45" s="120"/>
      <c r="F45" s="120"/>
      <c r="G45" s="112"/>
      <c r="H45" s="204" t="s">
        <v>427</v>
      </c>
      <c r="I45" s="122">
        <v>1</v>
      </c>
      <c r="J45" s="122">
        <v>1</v>
      </c>
      <c r="K45" s="122">
        <v>1.5</v>
      </c>
      <c r="L45" s="138">
        <f>J45*K45</f>
        <v>1.5</v>
      </c>
      <c r="M45" s="138">
        <f>I45*K45</f>
        <v>1.5</v>
      </c>
      <c r="N45" s="112"/>
      <c r="O45" s="204" t="s">
        <v>326</v>
      </c>
      <c r="P45" s="122"/>
      <c r="Q45" s="122"/>
      <c r="R45" s="122"/>
      <c r="S45" s="138">
        <f t="shared" si="15"/>
        <v>0</v>
      </c>
      <c r="T45" s="137">
        <v>0</v>
      </c>
      <c r="U45" s="137"/>
      <c r="V45" s="112">
        <f t="shared" si="2"/>
        <v>54.6</v>
      </c>
      <c r="W45" s="112"/>
      <c r="X45" s="123">
        <f t="shared" si="3"/>
        <v>109.2</v>
      </c>
      <c r="Y45" s="123">
        <f t="shared" si="4"/>
        <v>109.2</v>
      </c>
      <c r="Z45" s="125"/>
      <c r="AA45" s="125">
        <f>D45-M45</f>
        <v>54.6</v>
      </c>
      <c r="AB45" s="125">
        <f>B45*C45-L45</f>
        <v>54.6</v>
      </c>
      <c r="AC45" s="146">
        <f>B45*C45-L45</f>
        <v>54.6</v>
      </c>
      <c r="AD45" s="4"/>
      <c r="AE45" s="8"/>
      <c r="AF45" s="8"/>
      <c r="AG45" s="8"/>
      <c r="AH45" s="8"/>
      <c r="AI45" s="8"/>
      <c r="AJ45" s="8"/>
      <c r="AK45" s="8"/>
      <c r="AL45" s="9"/>
      <c r="AM45" s="130">
        <f t="shared" si="8"/>
        <v>-1.5</v>
      </c>
      <c r="AN45" s="16">
        <f t="shared" si="10"/>
        <v>-1.5</v>
      </c>
      <c r="AO45" s="7"/>
      <c r="AS45" s="8"/>
      <c r="AT45" s="8"/>
      <c r="AU45" s="8"/>
      <c r="AV45" s="8"/>
      <c r="AW45" s="8"/>
      <c r="AX45" s="8"/>
    </row>
    <row r="46" spans="1:50">
      <c r="A46" s="181" t="s">
        <v>450</v>
      </c>
      <c r="B46" s="120">
        <v>3</v>
      </c>
      <c r="C46" s="121">
        <v>2</v>
      </c>
      <c r="D46" s="121">
        <f t="shared" si="1"/>
        <v>6</v>
      </c>
      <c r="E46" s="120"/>
      <c r="F46" s="120"/>
      <c r="G46" s="112"/>
      <c r="H46" s="204" t="s">
        <v>326</v>
      </c>
      <c r="I46" s="122"/>
      <c r="J46" s="122"/>
      <c r="K46" s="122"/>
      <c r="L46" s="138">
        <f t="shared" si="11"/>
        <v>0</v>
      </c>
      <c r="M46" s="122">
        <v>0</v>
      </c>
      <c r="N46" s="112"/>
      <c r="O46" s="204" t="s">
        <v>326</v>
      </c>
      <c r="P46" s="122"/>
      <c r="Q46" s="122"/>
      <c r="R46" s="122"/>
      <c r="S46" s="138">
        <f t="shared" si="15"/>
        <v>0</v>
      </c>
      <c r="T46" s="137">
        <v>0</v>
      </c>
      <c r="U46" s="137"/>
      <c r="V46" s="112">
        <f t="shared" si="2"/>
        <v>6</v>
      </c>
      <c r="W46" s="112"/>
      <c r="X46" s="123">
        <f t="shared" si="3"/>
        <v>12</v>
      </c>
      <c r="Y46" s="123">
        <f t="shared" si="4"/>
        <v>12</v>
      </c>
      <c r="Z46" s="125"/>
      <c r="AA46" s="125"/>
      <c r="AB46" s="125"/>
      <c r="AC46" s="146"/>
      <c r="AD46" s="4"/>
      <c r="AE46" s="8"/>
      <c r="AF46" s="8"/>
      <c r="AG46" s="8"/>
      <c r="AH46" s="8"/>
      <c r="AI46" s="8"/>
      <c r="AJ46" s="8"/>
      <c r="AK46" s="8"/>
      <c r="AL46" s="9"/>
      <c r="AM46" s="130">
        <f t="shared" si="8"/>
        <v>0</v>
      </c>
      <c r="AN46" s="16">
        <f t="shared" si="10"/>
        <v>0</v>
      </c>
      <c r="AO46" s="7"/>
      <c r="AS46" s="8"/>
      <c r="AT46" s="8"/>
      <c r="AU46" s="8"/>
      <c r="AV46" s="8"/>
      <c r="AW46" s="8"/>
      <c r="AX46" s="8"/>
    </row>
    <row r="47" spans="1:50">
      <c r="A47" s="181" t="s">
        <v>451</v>
      </c>
      <c r="B47" s="120">
        <v>3</v>
      </c>
      <c r="C47" s="121">
        <v>12.75</v>
      </c>
      <c r="D47" s="121">
        <f t="shared" si="1"/>
        <v>38.25</v>
      </c>
      <c r="E47" s="120"/>
      <c r="F47" s="120"/>
      <c r="G47" s="112"/>
      <c r="H47" s="204" t="s">
        <v>326</v>
      </c>
      <c r="I47" s="122"/>
      <c r="J47" s="122"/>
      <c r="K47" s="122"/>
      <c r="L47" s="138">
        <f t="shared" si="11"/>
        <v>0</v>
      </c>
      <c r="M47" s="122">
        <v>0</v>
      </c>
      <c r="N47" s="112"/>
      <c r="O47" s="204" t="s">
        <v>481</v>
      </c>
      <c r="P47" s="122">
        <v>4</v>
      </c>
      <c r="Q47" s="122">
        <v>2.1</v>
      </c>
      <c r="R47" s="122">
        <v>0.8</v>
      </c>
      <c r="S47" s="138">
        <f t="shared" si="15"/>
        <v>1.68</v>
      </c>
      <c r="T47" s="122">
        <f>P47*S47</f>
        <v>6.72</v>
      </c>
      <c r="U47" s="137"/>
      <c r="V47" s="112">
        <f t="shared" si="2"/>
        <v>31.53</v>
      </c>
      <c r="W47" s="112"/>
      <c r="X47" s="123">
        <f t="shared" si="3"/>
        <v>63.06</v>
      </c>
      <c r="Y47" s="123">
        <f t="shared" si="4"/>
        <v>63.06</v>
      </c>
      <c r="Z47" s="125"/>
      <c r="AA47" s="125"/>
      <c r="AB47" s="125"/>
      <c r="AC47" s="146">
        <f>C47*3.5-S47</f>
        <v>42.95</v>
      </c>
      <c r="AD47" s="4"/>
      <c r="AE47" s="8"/>
      <c r="AF47" s="8"/>
      <c r="AG47" s="8"/>
      <c r="AH47" s="8"/>
      <c r="AI47" s="8"/>
      <c r="AJ47" s="8"/>
      <c r="AK47" s="8"/>
      <c r="AL47" s="9"/>
      <c r="AM47" s="130">
        <f t="shared" si="8"/>
        <v>-6.72</v>
      </c>
      <c r="AN47" s="16">
        <f t="shared" si="10"/>
        <v>-6.72</v>
      </c>
      <c r="AO47" s="7"/>
      <c r="AP47" s="8"/>
      <c r="AQ47" s="8"/>
      <c r="AR47" s="8"/>
      <c r="AS47" s="8"/>
      <c r="AT47" s="8"/>
      <c r="AU47" s="8"/>
      <c r="AV47" s="8"/>
      <c r="AW47" s="8"/>
      <c r="AX47" s="8"/>
    </row>
    <row r="48" spans="1:50">
      <c r="A48" s="181" t="s">
        <v>452</v>
      </c>
      <c r="B48" s="120">
        <v>3</v>
      </c>
      <c r="C48" s="121">
        <v>12.75</v>
      </c>
      <c r="D48" s="121">
        <f t="shared" si="1"/>
        <v>38.25</v>
      </c>
      <c r="E48" s="120"/>
      <c r="F48" s="120"/>
      <c r="G48" s="112"/>
      <c r="H48" s="204" t="s">
        <v>326</v>
      </c>
      <c r="I48" s="122"/>
      <c r="J48" s="122"/>
      <c r="K48" s="122"/>
      <c r="L48" s="138">
        <f t="shared" si="11"/>
        <v>0</v>
      </c>
      <c r="M48" s="122">
        <v>0</v>
      </c>
      <c r="N48" s="112"/>
      <c r="O48" s="204" t="s">
        <v>481</v>
      </c>
      <c r="P48" s="122">
        <v>5</v>
      </c>
      <c r="Q48" s="122">
        <v>2.1</v>
      </c>
      <c r="R48" s="122">
        <v>0.8</v>
      </c>
      <c r="S48" s="138">
        <f>Q48*R48</f>
        <v>1.68</v>
      </c>
      <c r="T48" s="122">
        <f>P48*S48</f>
        <v>8.4</v>
      </c>
      <c r="U48" s="137"/>
      <c r="V48" s="112">
        <f t="shared" si="2"/>
        <v>29.85</v>
      </c>
      <c r="W48" s="112"/>
      <c r="X48" s="123">
        <f t="shared" si="3"/>
        <v>59.7</v>
      </c>
      <c r="Y48" s="123">
        <f t="shared" si="4"/>
        <v>59.7</v>
      </c>
      <c r="Z48" s="125"/>
      <c r="AA48" s="125"/>
      <c r="AB48" s="125">
        <f>B48*C48-S48</f>
        <v>36.57</v>
      </c>
      <c r="AC48" s="146"/>
      <c r="AD48" s="4"/>
      <c r="AE48" s="8"/>
      <c r="AF48" s="8"/>
      <c r="AG48" s="8"/>
      <c r="AH48" s="8"/>
      <c r="AI48" s="8"/>
      <c r="AJ48" s="8"/>
      <c r="AK48" s="8"/>
      <c r="AL48" s="9"/>
      <c r="AM48" s="130">
        <f t="shared" si="8"/>
        <v>-8.4</v>
      </c>
      <c r="AN48" s="16">
        <f t="shared" si="10"/>
        <v>-8.4</v>
      </c>
      <c r="AO48" s="7"/>
      <c r="AP48" s="8"/>
      <c r="AQ48" s="8"/>
      <c r="AR48" s="8"/>
      <c r="AS48" s="8"/>
      <c r="AT48" s="8"/>
      <c r="AU48" s="8"/>
      <c r="AV48" s="8"/>
      <c r="AW48" s="8"/>
      <c r="AX48" s="8"/>
    </row>
    <row r="49" spans="1:50">
      <c r="A49" s="181" t="s">
        <v>453</v>
      </c>
      <c r="B49" s="120">
        <v>4.4000000000000004</v>
      </c>
      <c r="C49" s="121">
        <v>12.75</v>
      </c>
      <c r="D49" s="121">
        <f t="shared" si="1"/>
        <v>56.1</v>
      </c>
      <c r="E49" s="120"/>
      <c r="F49" s="120"/>
      <c r="G49" s="112"/>
      <c r="H49" s="204" t="s">
        <v>427</v>
      </c>
      <c r="I49" s="122">
        <v>1</v>
      </c>
      <c r="J49" s="122">
        <v>1</v>
      </c>
      <c r="K49" s="122">
        <v>1.5</v>
      </c>
      <c r="L49" s="138">
        <f t="shared" si="11"/>
        <v>1.5</v>
      </c>
      <c r="M49" s="138">
        <f>I49*K49</f>
        <v>1.5</v>
      </c>
      <c r="N49" s="112"/>
      <c r="O49" s="205" t="s">
        <v>306</v>
      </c>
      <c r="P49" s="122">
        <v>1</v>
      </c>
      <c r="Q49" s="122">
        <v>3</v>
      </c>
      <c r="R49" s="122">
        <v>2</v>
      </c>
      <c r="S49" s="138">
        <f>Q49*R49</f>
        <v>6</v>
      </c>
      <c r="T49" s="122">
        <f>S49</f>
        <v>6</v>
      </c>
      <c r="U49" s="137"/>
      <c r="V49" s="112">
        <f t="shared" si="2"/>
        <v>48.6</v>
      </c>
      <c r="W49" s="112"/>
      <c r="X49" s="123">
        <f t="shared" si="3"/>
        <v>97.2</v>
      </c>
      <c r="Y49" s="123">
        <f t="shared" si="4"/>
        <v>97.2</v>
      </c>
      <c r="Z49" s="125"/>
      <c r="AA49" s="125">
        <f>D49-M49-T49</f>
        <v>48.6</v>
      </c>
      <c r="AB49" s="125"/>
      <c r="AC49" s="146">
        <f>B49*C49</f>
        <v>56.1</v>
      </c>
      <c r="AD49" s="4"/>
      <c r="AE49" s="8"/>
      <c r="AF49" s="8"/>
      <c r="AG49" s="8"/>
      <c r="AH49" s="8"/>
      <c r="AI49" s="8"/>
      <c r="AJ49" s="8"/>
      <c r="AK49" s="8"/>
      <c r="AL49" s="9"/>
      <c r="AM49" s="130">
        <f t="shared" si="8"/>
        <v>-7.5</v>
      </c>
      <c r="AN49" s="16">
        <f t="shared" si="10"/>
        <v>-7.5</v>
      </c>
      <c r="AO49" s="7"/>
      <c r="AP49" s="8"/>
      <c r="AQ49" s="8"/>
      <c r="AR49" s="8"/>
      <c r="AS49" s="8"/>
      <c r="AT49" s="8"/>
      <c r="AU49" s="8"/>
      <c r="AV49" s="8"/>
      <c r="AW49" s="8"/>
      <c r="AX49" s="8"/>
    </row>
    <row r="50" spans="1:50">
      <c r="A50" s="181" t="s">
        <v>454</v>
      </c>
      <c r="B50" s="120">
        <v>5</v>
      </c>
      <c r="C50" s="121">
        <v>3.3</v>
      </c>
      <c r="D50" s="121">
        <f t="shared" si="1"/>
        <v>16.5</v>
      </c>
      <c r="E50" s="177">
        <f>D50</f>
        <v>16.5</v>
      </c>
      <c r="F50" s="120"/>
      <c r="G50" s="112"/>
      <c r="H50" s="204" t="s">
        <v>326</v>
      </c>
      <c r="I50" s="122"/>
      <c r="J50" s="122"/>
      <c r="K50" s="122"/>
      <c r="L50" s="138">
        <f t="shared" si="11"/>
        <v>0</v>
      </c>
      <c r="M50" s="122">
        <v>0</v>
      </c>
      <c r="N50" s="112"/>
      <c r="O50" s="205" t="s">
        <v>326</v>
      </c>
      <c r="P50" s="123"/>
      <c r="Q50" s="123"/>
      <c r="R50" s="123"/>
      <c r="S50" s="138">
        <f t="shared" si="15"/>
        <v>0</v>
      </c>
      <c r="T50" s="137">
        <f>S50</f>
        <v>0</v>
      </c>
      <c r="U50" s="137"/>
      <c r="V50" s="178">
        <f>SUM(D50+E50-M50-T50)</f>
        <v>33</v>
      </c>
      <c r="W50" s="112"/>
      <c r="X50" s="123">
        <f t="shared" si="3"/>
        <v>66</v>
      </c>
      <c r="Y50" s="123">
        <f t="shared" si="4"/>
        <v>66</v>
      </c>
      <c r="Z50" s="125"/>
      <c r="AA50" s="125"/>
      <c r="AB50" s="125">
        <f>B50*C50-S50</f>
        <v>16.5</v>
      </c>
      <c r="AC50" s="146">
        <f>B50*C50-S50</f>
        <v>16.5</v>
      </c>
      <c r="AD50" s="4"/>
      <c r="AE50" s="8"/>
      <c r="AF50" s="8"/>
      <c r="AG50" s="8"/>
      <c r="AH50" s="8"/>
      <c r="AI50" s="8"/>
      <c r="AJ50" s="8"/>
      <c r="AK50" s="8"/>
      <c r="AL50" s="9"/>
      <c r="AM50" s="130">
        <f t="shared" si="8"/>
        <v>16.5</v>
      </c>
      <c r="AN50" s="16">
        <f t="shared" si="10"/>
        <v>0</v>
      </c>
      <c r="AO50" s="7"/>
      <c r="AP50" s="8"/>
      <c r="AQ50" s="8"/>
      <c r="AR50" s="8"/>
      <c r="AS50" s="8"/>
      <c r="AT50" s="8"/>
      <c r="AU50" s="8"/>
      <c r="AV50" s="8"/>
      <c r="AW50" s="8"/>
      <c r="AX50" s="8"/>
    </row>
    <row r="51" spans="1:50">
      <c r="A51" s="181" t="s">
        <v>455</v>
      </c>
      <c r="B51" s="120">
        <v>5.17</v>
      </c>
      <c r="C51" s="121">
        <v>2.15</v>
      </c>
      <c r="D51" s="121">
        <f t="shared" si="1"/>
        <v>11.12</v>
      </c>
      <c r="E51" s="120"/>
      <c r="F51" s="120"/>
      <c r="G51" s="112"/>
      <c r="H51" s="204" t="s">
        <v>326</v>
      </c>
      <c r="I51" s="122"/>
      <c r="J51" s="122"/>
      <c r="K51" s="122"/>
      <c r="L51" s="138">
        <f t="shared" si="11"/>
        <v>0</v>
      </c>
      <c r="M51" s="137">
        <v>0</v>
      </c>
      <c r="N51" s="112"/>
      <c r="O51" s="204" t="s">
        <v>326</v>
      </c>
      <c r="P51" s="122"/>
      <c r="Q51" s="122"/>
      <c r="R51" s="122"/>
      <c r="S51" s="138">
        <f t="shared" si="15"/>
        <v>0</v>
      </c>
      <c r="T51" s="137">
        <v>0</v>
      </c>
      <c r="U51" s="137"/>
      <c r="V51" s="112">
        <f t="shared" si="2"/>
        <v>11.12</v>
      </c>
      <c r="W51" s="112"/>
      <c r="X51" s="123">
        <f t="shared" si="3"/>
        <v>22.24</v>
      </c>
      <c r="Y51" s="123">
        <f t="shared" si="4"/>
        <v>22.24</v>
      </c>
      <c r="Z51" s="125"/>
      <c r="AA51" s="125">
        <f>D51</f>
        <v>11.12</v>
      </c>
      <c r="AB51" s="125"/>
      <c r="AC51" s="146">
        <f>C51*3.5-L51</f>
        <v>7.53</v>
      </c>
      <c r="AD51" s="4"/>
      <c r="AE51" s="8"/>
      <c r="AF51" s="8"/>
      <c r="AG51" s="8"/>
      <c r="AH51" s="8"/>
      <c r="AI51" s="8"/>
      <c r="AJ51" s="8"/>
      <c r="AK51" s="8"/>
      <c r="AL51" s="9"/>
      <c r="AM51" s="130">
        <f t="shared" si="8"/>
        <v>0</v>
      </c>
      <c r="AN51" s="16">
        <v>0</v>
      </c>
      <c r="AO51" s="7"/>
      <c r="AP51" s="8"/>
      <c r="AQ51" s="8"/>
      <c r="AR51" s="8"/>
      <c r="AS51" s="8"/>
      <c r="AT51" s="8"/>
      <c r="AU51" s="8"/>
      <c r="AV51" s="8"/>
      <c r="AW51" s="8"/>
      <c r="AX51" s="8"/>
    </row>
    <row r="52" spans="1:50">
      <c r="A52" s="181" t="s">
        <v>456</v>
      </c>
      <c r="B52" s="120">
        <v>5.17</v>
      </c>
      <c r="C52" s="121">
        <v>2.15</v>
      </c>
      <c r="D52" s="121">
        <f t="shared" si="1"/>
        <v>11.12</v>
      </c>
      <c r="E52" s="120"/>
      <c r="F52" s="120"/>
      <c r="G52" s="112"/>
      <c r="H52" s="204" t="s">
        <v>326</v>
      </c>
      <c r="I52" s="122"/>
      <c r="J52" s="122"/>
      <c r="K52" s="122"/>
      <c r="L52" s="138">
        <f t="shared" si="11"/>
        <v>0</v>
      </c>
      <c r="M52" s="122">
        <v>0</v>
      </c>
      <c r="N52" s="112"/>
      <c r="O52" s="204" t="s">
        <v>326</v>
      </c>
      <c r="P52" s="122"/>
      <c r="Q52" s="122"/>
      <c r="R52" s="122"/>
      <c r="S52" s="138">
        <f t="shared" si="15"/>
        <v>0</v>
      </c>
      <c r="T52" s="137">
        <v>0</v>
      </c>
      <c r="U52" s="137"/>
      <c r="V52" s="112">
        <f t="shared" si="2"/>
        <v>11.12</v>
      </c>
      <c r="W52" s="112"/>
      <c r="X52" s="123">
        <f t="shared" si="3"/>
        <v>22.24</v>
      </c>
      <c r="Y52" s="123">
        <f t="shared" si="4"/>
        <v>22.24</v>
      </c>
      <c r="Z52" s="125"/>
      <c r="AA52" s="125">
        <f>D52</f>
        <v>11.12</v>
      </c>
      <c r="AB52" s="125"/>
      <c r="AC52" s="146"/>
      <c r="AD52" s="4"/>
      <c r="AE52" s="8"/>
      <c r="AF52" s="8"/>
      <c r="AG52" s="8"/>
      <c r="AH52" s="8"/>
      <c r="AI52" s="8"/>
      <c r="AJ52" s="8"/>
      <c r="AK52" s="8"/>
      <c r="AL52" s="9"/>
      <c r="AM52" s="130">
        <f t="shared" si="8"/>
        <v>0</v>
      </c>
      <c r="AN52" s="16">
        <f t="shared" si="10"/>
        <v>0</v>
      </c>
      <c r="AO52" s="7"/>
      <c r="AP52" s="8"/>
      <c r="AQ52" s="8"/>
      <c r="AR52" s="8"/>
      <c r="AS52" s="8"/>
      <c r="AT52" s="8"/>
      <c r="AU52" s="8"/>
      <c r="AV52" s="8"/>
      <c r="AW52" s="8"/>
      <c r="AX52" s="8"/>
    </row>
    <row r="53" spans="1:50">
      <c r="A53" s="181" t="s">
        <v>457</v>
      </c>
      <c r="B53" s="120">
        <v>5.17</v>
      </c>
      <c r="C53" s="120">
        <v>6.5</v>
      </c>
      <c r="D53" s="121">
        <f t="shared" si="1"/>
        <v>33.61</v>
      </c>
      <c r="E53" s="120"/>
      <c r="F53" s="120"/>
      <c r="G53" s="112"/>
      <c r="H53" s="204" t="s">
        <v>326</v>
      </c>
      <c r="I53" s="122"/>
      <c r="J53" s="122"/>
      <c r="K53" s="122"/>
      <c r="L53" s="138">
        <f t="shared" si="11"/>
        <v>0</v>
      </c>
      <c r="M53" s="122">
        <v>0</v>
      </c>
      <c r="N53" s="112"/>
      <c r="O53" s="204" t="s">
        <v>306</v>
      </c>
      <c r="P53" s="122">
        <v>1</v>
      </c>
      <c r="Q53" s="122">
        <v>3</v>
      </c>
      <c r="R53" s="122">
        <v>4.5</v>
      </c>
      <c r="S53" s="138">
        <f t="shared" si="15"/>
        <v>13.5</v>
      </c>
      <c r="T53" s="137">
        <f>S53</f>
        <v>13.5</v>
      </c>
      <c r="U53" s="137"/>
      <c r="V53" s="112">
        <f t="shared" si="2"/>
        <v>20.11</v>
      </c>
      <c r="W53" s="112"/>
      <c r="X53" s="123">
        <f t="shared" si="3"/>
        <v>40.22</v>
      </c>
      <c r="Y53" s="123">
        <f t="shared" si="4"/>
        <v>40.22</v>
      </c>
      <c r="Z53" s="125"/>
      <c r="AA53" s="125"/>
      <c r="AB53" s="125"/>
      <c r="AC53" s="146"/>
      <c r="AD53" s="4"/>
      <c r="AE53" s="8"/>
      <c r="AF53" s="8"/>
      <c r="AG53" s="8"/>
      <c r="AH53" s="8"/>
      <c r="AI53" s="8"/>
      <c r="AJ53" s="8"/>
      <c r="AK53" s="8"/>
      <c r="AL53" s="9"/>
      <c r="AM53" s="130">
        <f t="shared" si="8"/>
        <v>-13.5</v>
      </c>
      <c r="AN53" s="16">
        <f t="shared" si="10"/>
        <v>-13.5</v>
      </c>
      <c r="AO53" s="7"/>
      <c r="AP53" s="8"/>
      <c r="AQ53" s="8"/>
      <c r="AR53" s="8"/>
      <c r="AS53" s="8"/>
      <c r="AT53" s="8"/>
      <c r="AU53" s="8"/>
      <c r="AV53" s="8"/>
      <c r="AW53" s="8"/>
      <c r="AX53" s="8"/>
    </row>
    <row r="54" spans="1:50">
      <c r="A54" s="181" t="s">
        <v>458</v>
      </c>
      <c r="B54" s="120">
        <v>3</v>
      </c>
      <c r="C54" s="120">
        <v>1.85</v>
      </c>
      <c r="D54" s="121">
        <f t="shared" si="1"/>
        <v>5.55</v>
      </c>
      <c r="E54" s="120"/>
      <c r="F54" s="120"/>
      <c r="G54" s="112"/>
      <c r="H54" s="204" t="s">
        <v>326</v>
      </c>
      <c r="I54" s="122"/>
      <c r="J54" s="122"/>
      <c r="K54" s="122"/>
      <c r="L54" s="138">
        <f t="shared" si="11"/>
        <v>0</v>
      </c>
      <c r="M54" s="122">
        <v>0</v>
      </c>
      <c r="N54" s="112"/>
      <c r="O54" s="204" t="s">
        <v>326</v>
      </c>
      <c r="P54" s="122"/>
      <c r="Q54" s="122"/>
      <c r="R54" s="122"/>
      <c r="S54" s="138">
        <f t="shared" si="15"/>
        <v>0</v>
      </c>
      <c r="T54" s="175">
        <f t="shared" ref="T54:T92" si="17">S54</f>
        <v>0</v>
      </c>
      <c r="U54" s="137"/>
      <c r="V54" s="112">
        <f t="shared" si="2"/>
        <v>5.55</v>
      </c>
      <c r="W54" s="112"/>
      <c r="X54" s="123">
        <f t="shared" si="3"/>
        <v>11.1</v>
      </c>
      <c r="Y54" s="123">
        <f t="shared" si="4"/>
        <v>11.1</v>
      </c>
      <c r="Z54" s="125"/>
      <c r="AA54" s="125"/>
      <c r="AB54" s="125">
        <f>2*D54</f>
        <v>11.1</v>
      </c>
      <c r="AC54" s="146"/>
      <c r="AD54" s="4"/>
      <c r="AE54" s="8"/>
      <c r="AF54" s="8"/>
      <c r="AG54" s="8"/>
      <c r="AH54" s="8"/>
      <c r="AI54" s="8"/>
      <c r="AJ54" s="8"/>
      <c r="AK54" s="8"/>
      <c r="AL54" s="9"/>
      <c r="AM54" s="130">
        <f t="shared" si="8"/>
        <v>0</v>
      </c>
      <c r="AN54" s="16">
        <f t="shared" si="10"/>
        <v>0</v>
      </c>
      <c r="AO54" s="7"/>
      <c r="AP54" s="8"/>
      <c r="AQ54" s="8"/>
      <c r="AR54" s="8"/>
      <c r="AS54" s="8"/>
      <c r="AT54" s="8"/>
      <c r="AU54" s="8"/>
      <c r="AV54" s="8"/>
      <c r="AW54" s="8"/>
      <c r="AX54" s="8"/>
    </row>
    <row r="55" spans="1:50">
      <c r="A55" s="181" t="s">
        <v>459</v>
      </c>
      <c r="B55" s="120">
        <v>3</v>
      </c>
      <c r="C55" s="120">
        <v>1.7</v>
      </c>
      <c r="D55" s="121">
        <f t="shared" si="1"/>
        <v>5.0999999999999996</v>
      </c>
      <c r="E55" s="120"/>
      <c r="F55" s="120"/>
      <c r="G55" s="112"/>
      <c r="H55" s="204" t="s">
        <v>326</v>
      </c>
      <c r="I55" s="122"/>
      <c r="J55" s="122"/>
      <c r="K55" s="122"/>
      <c r="L55" s="138">
        <f t="shared" si="11"/>
        <v>0</v>
      </c>
      <c r="M55" s="122">
        <v>0</v>
      </c>
      <c r="N55" s="112"/>
      <c r="O55" s="204" t="s">
        <v>326</v>
      </c>
      <c r="P55" s="123"/>
      <c r="Q55" s="123"/>
      <c r="R55" s="123"/>
      <c r="S55" s="138">
        <f t="shared" si="15"/>
        <v>0</v>
      </c>
      <c r="T55" s="175">
        <f t="shared" si="17"/>
        <v>0</v>
      </c>
      <c r="U55" s="137"/>
      <c r="V55" s="112">
        <f t="shared" si="2"/>
        <v>5.0999999999999996</v>
      </c>
      <c r="W55" s="112"/>
      <c r="X55" s="123">
        <f t="shared" si="3"/>
        <v>10.199999999999999</v>
      </c>
      <c r="Y55" s="123">
        <f t="shared" si="4"/>
        <v>10.199999999999999</v>
      </c>
      <c r="Z55" s="125"/>
      <c r="AA55" s="125"/>
      <c r="AB55" s="125"/>
      <c r="AC55" s="146"/>
      <c r="AD55" s="4"/>
      <c r="AE55" s="8"/>
      <c r="AF55" s="8"/>
      <c r="AG55" s="8"/>
      <c r="AH55" s="8"/>
      <c r="AI55" s="8"/>
      <c r="AJ55" s="8"/>
      <c r="AK55" s="8"/>
      <c r="AL55" s="9"/>
      <c r="AM55" s="130">
        <f t="shared" si="8"/>
        <v>0</v>
      </c>
      <c r="AN55" s="16">
        <f t="shared" si="10"/>
        <v>0</v>
      </c>
      <c r="AO55" s="7"/>
      <c r="AP55" s="8"/>
      <c r="AQ55" s="8"/>
      <c r="AR55" s="8"/>
      <c r="AS55" s="8"/>
      <c r="AT55" s="8"/>
      <c r="AU55" s="8"/>
      <c r="AV55" s="8"/>
      <c r="AW55" s="8"/>
      <c r="AX55" s="8"/>
    </row>
    <row r="56" spans="1:50">
      <c r="A56" s="181" t="s">
        <v>460</v>
      </c>
      <c r="B56" s="120">
        <v>3</v>
      </c>
      <c r="C56" s="120">
        <v>1.1499999999999999</v>
      </c>
      <c r="D56" s="121">
        <f t="shared" si="1"/>
        <v>3.45</v>
      </c>
      <c r="E56" s="120"/>
      <c r="F56" s="120"/>
      <c r="G56" s="112"/>
      <c r="H56" s="204" t="s">
        <v>326</v>
      </c>
      <c r="I56" s="122"/>
      <c r="J56" s="122"/>
      <c r="K56" s="122"/>
      <c r="L56" s="138">
        <f t="shared" si="11"/>
        <v>0</v>
      </c>
      <c r="M56" s="122">
        <v>0</v>
      </c>
      <c r="N56" s="112"/>
      <c r="O56" s="204" t="s">
        <v>326</v>
      </c>
      <c r="P56" s="123"/>
      <c r="Q56" s="123"/>
      <c r="R56" s="123"/>
      <c r="S56" s="138">
        <f t="shared" si="15"/>
        <v>0</v>
      </c>
      <c r="T56" s="175">
        <f t="shared" si="17"/>
        <v>0</v>
      </c>
      <c r="U56" s="137"/>
      <c r="V56" s="112">
        <f t="shared" si="2"/>
        <v>3.45</v>
      </c>
      <c r="W56" s="112"/>
      <c r="X56" s="123">
        <f t="shared" si="3"/>
        <v>6.9</v>
      </c>
      <c r="Y56" s="123">
        <f t="shared" si="4"/>
        <v>6.9</v>
      </c>
      <c r="Z56" s="125"/>
      <c r="AA56" s="125"/>
      <c r="AB56" s="125"/>
      <c r="AC56" s="146"/>
      <c r="AD56" s="4"/>
      <c r="AE56" s="8"/>
      <c r="AF56" s="8"/>
      <c r="AG56" s="8"/>
      <c r="AH56" s="8"/>
      <c r="AI56" s="8"/>
      <c r="AJ56" s="8"/>
      <c r="AK56" s="8"/>
      <c r="AL56" s="8"/>
      <c r="AM56" s="12">
        <f t="shared" si="8"/>
        <v>0</v>
      </c>
      <c r="AN56" s="16">
        <f t="shared" si="10"/>
        <v>0</v>
      </c>
      <c r="AO56" s="7"/>
      <c r="AP56" s="8"/>
      <c r="AQ56" s="8"/>
      <c r="AR56" s="8"/>
      <c r="AS56" s="8"/>
      <c r="AT56" s="8"/>
      <c r="AU56" s="8"/>
      <c r="AV56" s="8"/>
      <c r="AW56" s="8"/>
      <c r="AX56" s="8"/>
    </row>
    <row r="57" spans="1:50">
      <c r="A57" s="181" t="s">
        <v>461</v>
      </c>
      <c r="B57" s="120">
        <v>6.17</v>
      </c>
      <c r="C57" s="120">
        <v>12.16</v>
      </c>
      <c r="D57" s="121">
        <f t="shared" si="1"/>
        <v>75.03</v>
      </c>
      <c r="E57" s="120"/>
      <c r="F57" s="120"/>
      <c r="G57" s="112"/>
      <c r="H57" s="204" t="s">
        <v>479</v>
      </c>
      <c r="I57" s="122">
        <v>1</v>
      </c>
      <c r="J57" s="122">
        <v>1.4</v>
      </c>
      <c r="K57" s="122">
        <v>2.1</v>
      </c>
      <c r="L57" s="138">
        <f t="shared" si="11"/>
        <v>2.94</v>
      </c>
      <c r="M57" s="138">
        <f>L57</f>
        <v>2.94</v>
      </c>
      <c r="N57" s="112"/>
      <c r="O57" s="204" t="s">
        <v>326</v>
      </c>
      <c r="P57" s="123"/>
      <c r="Q57" s="123"/>
      <c r="R57" s="123"/>
      <c r="S57" s="138">
        <f t="shared" si="15"/>
        <v>0</v>
      </c>
      <c r="T57" s="175">
        <f t="shared" si="17"/>
        <v>0</v>
      </c>
      <c r="U57" s="137"/>
      <c r="V57" s="112">
        <f t="shared" si="2"/>
        <v>72.09</v>
      </c>
      <c r="W57" s="112"/>
      <c r="X57" s="123">
        <f t="shared" si="3"/>
        <v>144.18</v>
      </c>
      <c r="Y57" s="123">
        <f t="shared" si="4"/>
        <v>144.18</v>
      </c>
      <c r="Z57" s="125"/>
      <c r="AA57" s="125">
        <f>1.6*B57</f>
        <v>9.8699999999999992</v>
      </c>
      <c r="AB57" s="125"/>
      <c r="AC57" s="146"/>
      <c r="AD57" s="4"/>
      <c r="AE57" s="8"/>
      <c r="AF57" s="8"/>
      <c r="AG57" s="8"/>
      <c r="AH57" s="8"/>
      <c r="AI57" s="8"/>
      <c r="AJ57" s="8"/>
      <c r="AK57" s="8"/>
      <c r="AL57" s="9"/>
      <c r="AM57" s="130">
        <f t="shared" si="8"/>
        <v>-2.94</v>
      </c>
      <c r="AN57" s="16">
        <f t="shared" si="10"/>
        <v>-2.94</v>
      </c>
      <c r="AO57" s="7"/>
      <c r="AP57" s="8"/>
      <c r="AQ57" s="8"/>
      <c r="AR57" s="8"/>
      <c r="AS57" s="8"/>
      <c r="AT57" s="8"/>
      <c r="AU57" s="8"/>
      <c r="AV57" s="8"/>
      <c r="AW57" s="8"/>
      <c r="AX57" s="8"/>
    </row>
    <row r="58" spans="1:50">
      <c r="A58" s="181" t="s">
        <v>462</v>
      </c>
      <c r="B58" s="120">
        <v>3</v>
      </c>
      <c r="C58" s="120">
        <v>10.5</v>
      </c>
      <c r="D58" s="177">
        <f t="shared" si="1"/>
        <v>31.5</v>
      </c>
      <c r="E58" s="120"/>
      <c r="F58" s="120"/>
      <c r="G58" s="112"/>
      <c r="H58" s="204" t="s">
        <v>326</v>
      </c>
      <c r="I58" s="122"/>
      <c r="J58" s="122"/>
      <c r="K58" s="122"/>
      <c r="L58" s="138">
        <f t="shared" si="11"/>
        <v>0</v>
      </c>
      <c r="M58" s="122">
        <v>0</v>
      </c>
      <c r="N58" s="112"/>
      <c r="O58" s="205" t="s">
        <v>306</v>
      </c>
      <c r="P58" s="122">
        <v>1</v>
      </c>
      <c r="Q58" s="122">
        <v>3</v>
      </c>
      <c r="R58" s="122">
        <v>2</v>
      </c>
      <c r="S58" s="138">
        <f t="shared" si="15"/>
        <v>6</v>
      </c>
      <c r="T58" s="122">
        <f>S58</f>
        <v>6</v>
      </c>
      <c r="U58" s="137"/>
      <c r="V58" s="112">
        <f t="shared" si="2"/>
        <v>25.5</v>
      </c>
      <c r="W58" s="112"/>
      <c r="X58" s="123">
        <f t="shared" si="3"/>
        <v>51</v>
      </c>
      <c r="Y58" s="123">
        <f t="shared" si="4"/>
        <v>51</v>
      </c>
      <c r="Z58" s="125"/>
      <c r="AA58" s="125"/>
      <c r="AB58" s="125"/>
      <c r="AC58" s="146"/>
      <c r="AD58" s="4"/>
      <c r="AE58" s="8"/>
      <c r="AF58" s="8"/>
      <c r="AG58" s="8"/>
      <c r="AH58" s="8"/>
      <c r="AI58" s="8"/>
      <c r="AJ58" s="8"/>
      <c r="AK58" s="8"/>
      <c r="AL58" s="9"/>
      <c r="AM58" s="130">
        <f t="shared" si="8"/>
        <v>-6</v>
      </c>
      <c r="AN58" s="16">
        <f t="shared" si="10"/>
        <v>-6</v>
      </c>
      <c r="AO58" s="7"/>
      <c r="AP58" s="8"/>
      <c r="AQ58" s="8"/>
      <c r="AR58" s="8"/>
      <c r="AS58" s="8"/>
      <c r="AT58" s="8"/>
      <c r="AU58" s="8"/>
      <c r="AV58" s="8"/>
      <c r="AW58" s="8"/>
      <c r="AX58" s="8"/>
    </row>
    <row r="59" spans="1:50">
      <c r="A59" s="181" t="s">
        <v>463</v>
      </c>
      <c r="B59" s="120">
        <v>4.4000000000000004</v>
      </c>
      <c r="C59" s="120">
        <v>8.6</v>
      </c>
      <c r="D59" s="177">
        <f t="shared" si="1"/>
        <v>37.840000000000003</v>
      </c>
      <c r="E59" s="120">
        <f>3*2</f>
        <v>6</v>
      </c>
      <c r="F59" s="120"/>
      <c r="G59" s="112"/>
      <c r="H59" s="204" t="s">
        <v>326</v>
      </c>
      <c r="I59" s="122"/>
      <c r="J59" s="122"/>
      <c r="K59" s="122"/>
      <c r="L59" s="138">
        <f t="shared" si="11"/>
        <v>0</v>
      </c>
      <c r="M59" s="122">
        <v>0</v>
      </c>
      <c r="N59" s="112"/>
      <c r="O59" s="205" t="s">
        <v>306</v>
      </c>
      <c r="P59" s="122">
        <v>1</v>
      </c>
      <c r="Q59" s="122">
        <v>3</v>
      </c>
      <c r="R59" s="122">
        <v>2</v>
      </c>
      <c r="S59" s="138">
        <f>Q59*R59</f>
        <v>6</v>
      </c>
      <c r="T59" s="122">
        <f>S59</f>
        <v>6</v>
      </c>
      <c r="U59" s="137"/>
      <c r="V59" s="178">
        <f>SUM(D59+E59-M59-T59)</f>
        <v>37.840000000000003</v>
      </c>
      <c r="W59" s="112"/>
      <c r="X59" s="123">
        <f t="shared" si="3"/>
        <v>75.680000000000007</v>
      </c>
      <c r="Y59" s="123">
        <f t="shared" si="4"/>
        <v>75.680000000000007</v>
      </c>
      <c r="Z59" s="125"/>
      <c r="AA59" s="125">
        <f>D59-T59</f>
        <v>31.84</v>
      </c>
      <c r="AB59" s="125"/>
      <c r="AC59" s="146"/>
      <c r="AD59" s="4"/>
      <c r="AE59" s="8"/>
      <c r="AF59" s="8"/>
      <c r="AG59" s="8"/>
      <c r="AH59" s="8"/>
      <c r="AI59" s="8"/>
      <c r="AJ59" s="8"/>
      <c r="AK59" s="8"/>
      <c r="AL59" s="9"/>
      <c r="AM59" s="130">
        <f t="shared" si="8"/>
        <v>0</v>
      </c>
      <c r="AN59" s="16">
        <f t="shared" si="10"/>
        <v>-6</v>
      </c>
      <c r="AO59" s="7"/>
      <c r="AP59" s="8"/>
      <c r="AQ59" s="8"/>
      <c r="AR59" s="8"/>
      <c r="AS59" s="8"/>
      <c r="AT59" s="8"/>
      <c r="AU59" s="8"/>
      <c r="AV59" s="8"/>
      <c r="AW59" s="8"/>
      <c r="AX59" s="8"/>
    </row>
    <row r="60" spans="1:50">
      <c r="A60" s="181" t="s">
        <v>464</v>
      </c>
      <c r="B60" s="120">
        <v>3</v>
      </c>
      <c r="C60" s="120">
        <v>0.6</v>
      </c>
      <c r="D60" s="177">
        <f t="shared" si="1"/>
        <v>1.8</v>
      </c>
      <c r="E60" s="120"/>
      <c r="F60" s="120"/>
      <c r="G60" s="112"/>
      <c r="H60" s="204" t="s">
        <v>326</v>
      </c>
      <c r="I60" s="122"/>
      <c r="J60" s="122"/>
      <c r="K60" s="122"/>
      <c r="L60" s="138">
        <f t="shared" si="11"/>
        <v>0</v>
      </c>
      <c r="M60" s="122">
        <v>0</v>
      </c>
      <c r="N60" s="112"/>
      <c r="O60" s="204" t="s">
        <v>326</v>
      </c>
      <c r="P60" s="123"/>
      <c r="Q60" s="123"/>
      <c r="R60" s="123"/>
      <c r="S60" s="138">
        <f t="shared" si="15"/>
        <v>0</v>
      </c>
      <c r="T60" s="175">
        <f t="shared" si="17"/>
        <v>0</v>
      </c>
      <c r="U60" s="137"/>
      <c r="V60" s="112">
        <f t="shared" si="2"/>
        <v>1.8</v>
      </c>
      <c r="W60" s="112"/>
      <c r="X60" s="123">
        <f t="shared" si="3"/>
        <v>3.6</v>
      </c>
      <c r="Y60" s="123">
        <f t="shared" si="4"/>
        <v>3.6</v>
      </c>
      <c r="Z60" s="125"/>
      <c r="AA60" s="125"/>
      <c r="AB60" s="125"/>
      <c r="AC60" s="146"/>
      <c r="AD60" s="4"/>
      <c r="AE60" s="8"/>
      <c r="AF60" s="8"/>
      <c r="AG60" s="8"/>
      <c r="AH60" s="8"/>
      <c r="AI60" s="8"/>
      <c r="AJ60" s="8"/>
      <c r="AK60" s="8"/>
      <c r="AL60" s="9"/>
      <c r="AM60" s="130">
        <f t="shared" si="8"/>
        <v>0</v>
      </c>
      <c r="AN60" s="16">
        <f t="shared" si="10"/>
        <v>0</v>
      </c>
      <c r="AO60" s="7"/>
      <c r="AP60" s="8"/>
      <c r="AQ60" s="8"/>
      <c r="AR60" s="8"/>
      <c r="AS60" s="8"/>
      <c r="AT60" s="8"/>
      <c r="AU60" s="8"/>
      <c r="AV60" s="8"/>
      <c r="AW60" s="8"/>
      <c r="AX60" s="8"/>
    </row>
    <row r="61" spans="1:50">
      <c r="A61" s="181" t="s">
        <v>465</v>
      </c>
      <c r="B61" s="120">
        <v>3</v>
      </c>
      <c r="C61" s="120">
        <v>2.4</v>
      </c>
      <c r="D61" s="177">
        <f t="shared" si="1"/>
        <v>7.2</v>
      </c>
      <c r="E61" s="120"/>
      <c r="F61" s="120"/>
      <c r="G61" s="112"/>
      <c r="H61" s="204" t="s">
        <v>326</v>
      </c>
      <c r="I61" s="122"/>
      <c r="J61" s="122"/>
      <c r="K61" s="122"/>
      <c r="L61" s="138">
        <f t="shared" si="11"/>
        <v>0</v>
      </c>
      <c r="M61" s="122">
        <v>0</v>
      </c>
      <c r="N61" s="112"/>
      <c r="O61" s="204" t="s">
        <v>326</v>
      </c>
      <c r="P61" s="122"/>
      <c r="Q61" s="122"/>
      <c r="R61" s="122"/>
      <c r="S61" s="138">
        <f t="shared" si="15"/>
        <v>0</v>
      </c>
      <c r="T61" s="175">
        <f t="shared" si="17"/>
        <v>0</v>
      </c>
      <c r="U61" s="137"/>
      <c r="V61" s="112">
        <f t="shared" si="2"/>
        <v>7.2</v>
      </c>
      <c r="W61" s="112"/>
      <c r="X61" s="123">
        <f t="shared" si="3"/>
        <v>14.4</v>
      </c>
      <c r="Y61" s="123">
        <f t="shared" si="4"/>
        <v>14.4</v>
      </c>
      <c r="Z61" s="125"/>
      <c r="AA61" s="125"/>
      <c r="AB61" s="125"/>
      <c r="AC61" s="146"/>
      <c r="AD61" s="4"/>
      <c r="AE61" s="8"/>
      <c r="AF61" s="8"/>
      <c r="AG61" s="8"/>
      <c r="AH61" s="8"/>
      <c r="AI61" s="8"/>
      <c r="AJ61" s="8"/>
      <c r="AK61" s="8"/>
      <c r="AL61" s="9"/>
      <c r="AM61" s="130">
        <f t="shared" si="8"/>
        <v>0</v>
      </c>
      <c r="AN61" s="16">
        <f t="shared" si="10"/>
        <v>0</v>
      </c>
      <c r="AO61" s="7"/>
      <c r="AP61" s="8"/>
      <c r="AQ61" s="8"/>
      <c r="AR61" s="8"/>
      <c r="AS61" s="8"/>
      <c r="AT61" s="8"/>
      <c r="AU61" s="8"/>
      <c r="AV61" s="8"/>
      <c r="AW61" s="8"/>
      <c r="AX61" s="8"/>
    </row>
    <row r="62" spans="1:50">
      <c r="A62" s="181" t="s">
        <v>466</v>
      </c>
      <c r="B62" s="120">
        <v>3</v>
      </c>
      <c r="C62" s="120">
        <v>0.6</v>
      </c>
      <c r="D62" s="177">
        <f t="shared" si="1"/>
        <v>1.8</v>
      </c>
      <c r="E62" s="120"/>
      <c r="F62" s="120"/>
      <c r="G62" s="112"/>
      <c r="H62" s="204" t="s">
        <v>326</v>
      </c>
      <c r="I62" s="122"/>
      <c r="J62" s="122"/>
      <c r="K62" s="122"/>
      <c r="L62" s="138">
        <f t="shared" si="11"/>
        <v>0</v>
      </c>
      <c r="M62" s="122">
        <v>0</v>
      </c>
      <c r="N62" s="112"/>
      <c r="O62" s="204" t="s">
        <v>326</v>
      </c>
      <c r="P62" s="122"/>
      <c r="Q62" s="122"/>
      <c r="R62" s="122"/>
      <c r="S62" s="138">
        <f t="shared" si="15"/>
        <v>0</v>
      </c>
      <c r="T62" s="175">
        <f t="shared" si="17"/>
        <v>0</v>
      </c>
      <c r="U62" s="137"/>
      <c r="V62" s="112">
        <f t="shared" si="2"/>
        <v>1.8</v>
      </c>
      <c r="W62" s="112"/>
      <c r="X62" s="123">
        <f t="shared" si="3"/>
        <v>3.6</v>
      </c>
      <c r="Y62" s="123">
        <f t="shared" si="4"/>
        <v>3.6</v>
      </c>
      <c r="Z62" s="125"/>
      <c r="AA62" s="125"/>
      <c r="AB62" s="125"/>
      <c r="AC62" s="146"/>
      <c r="AD62" s="4"/>
      <c r="AE62" s="8"/>
      <c r="AF62" s="8"/>
      <c r="AG62" s="8"/>
      <c r="AH62" s="8"/>
      <c r="AI62" s="8"/>
      <c r="AJ62" s="8"/>
      <c r="AK62" s="8"/>
      <c r="AL62" s="9"/>
      <c r="AM62" s="130">
        <f t="shared" si="8"/>
        <v>0</v>
      </c>
      <c r="AN62" s="16">
        <f t="shared" si="10"/>
        <v>0</v>
      </c>
      <c r="AO62" s="7"/>
      <c r="AP62" s="8"/>
      <c r="AQ62" s="8"/>
      <c r="AR62" s="8"/>
      <c r="AS62" s="8"/>
      <c r="AT62" s="8"/>
      <c r="AU62" s="8"/>
      <c r="AV62" s="8"/>
      <c r="AW62" s="8"/>
      <c r="AX62" s="8"/>
    </row>
    <row r="63" spans="1:50">
      <c r="A63" s="181" t="s">
        <v>467</v>
      </c>
      <c r="B63" s="120">
        <v>3</v>
      </c>
      <c r="C63" s="120">
        <v>3</v>
      </c>
      <c r="D63" s="177">
        <f t="shared" si="1"/>
        <v>9</v>
      </c>
      <c r="E63" s="120"/>
      <c r="F63" s="120"/>
      <c r="G63" s="112"/>
      <c r="H63" s="204" t="s">
        <v>326</v>
      </c>
      <c r="I63" s="122"/>
      <c r="J63" s="122"/>
      <c r="K63" s="122"/>
      <c r="L63" s="138">
        <f t="shared" si="11"/>
        <v>0</v>
      </c>
      <c r="M63" s="122">
        <v>0</v>
      </c>
      <c r="N63" s="112"/>
      <c r="O63" s="204" t="s">
        <v>326</v>
      </c>
      <c r="P63" s="122"/>
      <c r="Q63" s="122"/>
      <c r="R63" s="122"/>
      <c r="S63" s="138">
        <f t="shared" si="15"/>
        <v>0</v>
      </c>
      <c r="T63" s="175">
        <f t="shared" si="17"/>
        <v>0</v>
      </c>
      <c r="U63" s="137"/>
      <c r="V63" s="112">
        <f t="shared" si="2"/>
        <v>9</v>
      </c>
      <c r="W63" s="112"/>
      <c r="X63" s="123">
        <f t="shared" si="3"/>
        <v>18</v>
      </c>
      <c r="Y63" s="123">
        <f t="shared" si="4"/>
        <v>18</v>
      </c>
      <c r="Z63" s="125"/>
      <c r="AA63" s="125"/>
      <c r="AB63" s="125"/>
      <c r="AC63" s="146"/>
      <c r="AD63" s="4"/>
      <c r="AE63" s="8"/>
      <c r="AF63" s="8"/>
      <c r="AG63" s="8"/>
      <c r="AH63" s="8"/>
      <c r="AI63" s="8"/>
      <c r="AJ63" s="8"/>
      <c r="AK63" s="8"/>
      <c r="AL63" s="9"/>
      <c r="AM63" s="130">
        <f t="shared" si="8"/>
        <v>0</v>
      </c>
      <c r="AN63" s="16">
        <v>0</v>
      </c>
      <c r="AO63" s="7"/>
      <c r="AP63" s="8"/>
      <c r="AQ63" s="8"/>
      <c r="AR63" s="8"/>
      <c r="AS63" s="8"/>
      <c r="AT63" s="8"/>
      <c r="AU63" s="8"/>
      <c r="AV63" s="8"/>
      <c r="AW63" s="8"/>
      <c r="AX63" s="8"/>
    </row>
    <row r="64" spans="1:50">
      <c r="A64" s="181" t="s">
        <v>468</v>
      </c>
      <c r="B64" s="120">
        <v>3</v>
      </c>
      <c r="C64" s="120">
        <v>3</v>
      </c>
      <c r="D64" s="177">
        <f t="shared" si="1"/>
        <v>9</v>
      </c>
      <c r="E64" s="120"/>
      <c r="F64" s="120"/>
      <c r="G64" s="112"/>
      <c r="H64" s="204" t="s">
        <v>326</v>
      </c>
      <c r="I64" s="122"/>
      <c r="J64" s="122"/>
      <c r="K64" s="122"/>
      <c r="L64" s="138">
        <f t="shared" si="11"/>
        <v>0</v>
      </c>
      <c r="M64" s="122">
        <v>0</v>
      </c>
      <c r="N64" s="112"/>
      <c r="O64" s="204" t="s">
        <v>326</v>
      </c>
      <c r="P64" s="123"/>
      <c r="Q64" s="123"/>
      <c r="R64" s="123"/>
      <c r="S64" s="138">
        <f t="shared" si="15"/>
        <v>0</v>
      </c>
      <c r="T64" s="175">
        <f t="shared" si="17"/>
        <v>0</v>
      </c>
      <c r="U64" s="137"/>
      <c r="V64" s="112">
        <f t="shared" si="2"/>
        <v>9</v>
      </c>
      <c r="W64" s="112"/>
      <c r="X64" s="123">
        <f t="shared" si="3"/>
        <v>18</v>
      </c>
      <c r="Y64" s="123">
        <f t="shared" si="4"/>
        <v>18</v>
      </c>
      <c r="Z64" s="125"/>
      <c r="AA64" s="125"/>
      <c r="AB64" s="125"/>
      <c r="AC64" s="146"/>
      <c r="AD64" s="4"/>
      <c r="AE64" s="8"/>
      <c r="AF64" s="8"/>
      <c r="AG64" s="8"/>
      <c r="AH64" s="8"/>
      <c r="AI64" s="8"/>
      <c r="AJ64" s="8"/>
      <c r="AK64" s="8"/>
      <c r="AL64" s="9"/>
      <c r="AM64" s="160">
        <f t="shared" si="8"/>
        <v>0</v>
      </c>
      <c r="AN64" s="16">
        <f t="shared" si="10"/>
        <v>0</v>
      </c>
      <c r="AO64" s="7"/>
      <c r="AP64" s="8"/>
      <c r="AQ64" s="8"/>
      <c r="AR64" s="8"/>
      <c r="AS64" s="8"/>
      <c r="AT64" s="8"/>
      <c r="AU64" s="8"/>
      <c r="AV64" s="8"/>
      <c r="AW64" s="8"/>
      <c r="AX64" s="8"/>
    </row>
    <row r="65" spans="1:50">
      <c r="A65" s="181" t="s">
        <v>469</v>
      </c>
      <c r="B65" s="120">
        <v>3</v>
      </c>
      <c r="C65" s="120">
        <v>3</v>
      </c>
      <c r="D65" s="177">
        <f t="shared" si="1"/>
        <v>9</v>
      </c>
      <c r="E65" s="120"/>
      <c r="F65" s="120"/>
      <c r="G65" s="112"/>
      <c r="H65" s="204" t="s">
        <v>326</v>
      </c>
      <c r="I65" s="122"/>
      <c r="J65" s="122"/>
      <c r="K65" s="122"/>
      <c r="L65" s="138">
        <f t="shared" si="11"/>
        <v>0</v>
      </c>
      <c r="M65" s="122">
        <v>0</v>
      </c>
      <c r="N65" s="112"/>
      <c r="O65" s="204" t="s">
        <v>326</v>
      </c>
      <c r="P65" s="122"/>
      <c r="Q65" s="122"/>
      <c r="R65" s="122"/>
      <c r="S65" s="138">
        <f t="shared" si="15"/>
        <v>0</v>
      </c>
      <c r="T65" s="175">
        <f t="shared" si="17"/>
        <v>0</v>
      </c>
      <c r="U65" s="137"/>
      <c r="V65" s="112">
        <f t="shared" si="2"/>
        <v>9</v>
      </c>
      <c r="W65" s="112"/>
      <c r="X65" s="123">
        <f t="shared" si="3"/>
        <v>18</v>
      </c>
      <c r="Y65" s="123">
        <f t="shared" si="4"/>
        <v>18</v>
      </c>
      <c r="Z65" s="125"/>
      <c r="AA65" s="125"/>
      <c r="AB65" s="125"/>
      <c r="AC65" s="146"/>
      <c r="AD65" s="4"/>
      <c r="AE65" s="8"/>
      <c r="AF65" s="8"/>
      <c r="AG65" s="8"/>
      <c r="AH65" s="8"/>
      <c r="AI65" s="8"/>
      <c r="AJ65" s="8"/>
      <c r="AK65" s="8"/>
      <c r="AL65" s="9"/>
      <c r="AM65" s="130">
        <f t="shared" si="8"/>
        <v>0</v>
      </c>
      <c r="AN65" s="16">
        <f t="shared" si="10"/>
        <v>0</v>
      </c>
      <c r="AO65" s="7"/>
      <c r="AP65" s="8"/>
      <c r="AQ65" s="8"/>
      <c r="AR65" s="8"/>
      <c r="AS65" s="8"/>
      <c r="AT65" s="8"/>
      <c r="AU65" s="8"/>
      <c r="AV65" s="8"/>
      <c r="AW65" s="8"/>
      <c r="AX65" s="8"/>
    </row>
    <row r="66" spans="1:50">
      <c r="A66" s="181" t="s">
        <v>470</v>
      </c>
      <c r="B66" s="120">
        <v>3</v>
      </c>
      <c r="C66" s="120">
        <v>3</v>
      </c>
      <c r="D66" s="177">
        <f t="shared" si="1"/>
        <v>9</v>
      </c>
      <c r="E66" s="120"/>
      <c r="F66" s="120"/>
      <c r="G66" s="112"/>
      <c r="H66" s="204" t="s">
        <v>326</v>
      </c>
      <c r="I66" s="122"/>
      <c r="J66" s="122"/>
      <c r="K66" s="122"/>
      <c r="L66" s="138">
        <f t="shared" si="11"/>
        <v>0</v>
      </c>
      <c r="M66" s="122">
        <v>0</v>
      </c>
      <c r="N66" s="112"/>
      <c r="O66" s="204" t="s">
        <v>326</v>
      </c>
      <c r="P66" s="122"/>
      <c r="Q66" s="122"/>
      <c r="R66" s="122"/>
      <c r="S66" s="138">
        <f t="shared" si="15"/>
        <v>0</v>
      </c>
      <c r="T66" s="175">
        <f t="shared" si="17"/>
        <v>0</v>
      </c>
      <c r="U66" s="137"/>
      <c r="V66" s="112">
        <f t="shared" si="2"/>
        <v>9</v>
      </c>
      <c r="W66" s="112"/>
      <c r="X66" s="123">
        <f t="shared" si="3"/>
        <v>18</v>
      </c>
      <c r="Y66" s="123">
        <f t="shared" ref="Y66:Y87" si="18">SUM(V66*2)</f>
        <v>18</v>
      </c>
      <c r="Z66" s="125"/>
      <c r="AA66" s="125"/>
      <c r="AB66" s="125"/>
      <c r="AC66" s="146"/>
      <c r="AD66" s="4"/>
      <c r="AE66" s="8"/>
      <c r="AF66" s="8"/>
      <c r="AG66" s="8"/>
      <c r="AH66" s="8"/>
      <c r="AI66" s="8"/>
      <c r="AJ66" s="8"/>
      <c r="AK66" s="8"/>
      <c r="AL66" s="9"/>
      <c r="AM66" s="130">
        <f t="shared" si="8"/>
        <v>0</v>
      </c>
      <c r="AN66" s="16">
        <v>0</v>
      </c>
      <c r="AO66" s="7"/>
      <c r="AP66" s="8"/>
      <c r="AQ66" s="8"/>
      <c r="AR66" s="8"/>
      <c r="AS66" s="8"/>
      <c r="AT66" s="8"/>
      <c r="AU66" s="8"/>
      <c r="AV66" s="8"/>
      <c r="AW66" s="8"/>
      <c r="AX66" s="8"/>
    </row>
    <row r="67" spans="1:50">
      <c r="A67" s="181" t="s">
        <v>471</v>
      </c>
      <c r="B67" s="120">
        <v>3</v>
      </c>
      <c r="C67" s="120">
        <v>3</v>
      </c>
      <c r="D67" s="177">
        <f t="shared" si="1"/>
        <v>9</v>
      </c>
      <c r="E67" s="120"/>
      <c r="F67" s="120"/>
      <c r="G67" s="112"/>
      <c r="H67" s="204" t="s">
        <v>326</v>
      </c>
      <c r="I67" s="123"/>
      <c r="J67" s="123"/>
      <c r="K67" s="123"/>
      <c r="L67" s="138">
        <f t="shared" si="11"/>
        <v>0</v>
      </c>
      <c r="M67" s="122">
        <v>0</v>
      </c>
      <c r="N67" s="112"/>
      <c r="O67" s="204" t="s">
        <v>326</v>
      </c>
      <c r="P67" s="122"/>
      <c r="Q67" s="122"/>
      <c r="R67" s="122"/>
      <c r="S67" s="138">
        <f t="shared" si="15"/>
        <v>0</v>
      </c>
      <c r="T67" s="175">
        <f t="shared" si="17"/>
        <v>0</v>
      </c>
      <c r="U67" s="137"/>
      <c r="V67" s="112">
        <f t="shared" si="2"/>
        <v>9</v>
      </c>
      <c r="W67" s="112"/>
      <c r="X67" s="123">
        <f t="shared" si="3"/>
        <v>18</v>
      </c>
      <c r="Y67" s="123">
        <f t="shared" si="18"/>
        <v>18</v>
      </c>
      <c r="Z67" s="125"/>
      <c r="AA67" s="125"/>
      <c r="AB67" s="125"/>
      <c r="AC67" s="146"/>
      <c r="AD67" s="4"/>
      <c r="AE67" s="8"/>
      <c r="AF67" s="8"/>
      <c r="AG67" s="8"/>
      <c r="AH67" s="8"/>
      <c r="AI67" s="8"/>
      <c r="AJ67" s="8"/>
      <c r="AK67" s="8"/>
      <c r="AL67" s="9"/>
      <c r="AM67" s="130">
        <f t="shared" si="8"/>
        <v>0</v>
      </c>
      <c r="AN67" s="16">
        <f t="shared" si="10"/>
        <v>0</v>
      </c>
      <c r="AO67" s="7"/>
      <c r="AP67" s="8"/>
      <c r="AQ67" s="8"/>
      <c r="AR67" s="8"/>
      <c r="AS67" s="8"/>
      <c r="AT67" s="8"/>
      <c r="AU67" s="8"/>
      <c r="AV67" s="8"/>
      <c r="AW67" s="8"/>
      <c r="AX67" s="8"/>
    </row>
    <row r="68" spans="1:50">
      <c r="A68" s="181" t="s">
        <v>472</v>
      </c>
      <c r="B68" s="120">
        <v>3</v>
      </c>
      <c r="C68" s="120">
        <v>3</v>
      </c>
      <c r="D68" s="177">
        <f t="shared" si="1"/>
        <v>9</v>
      </c>
      <c r="E68" s="120"/>
      <c r="F68" s="120"/>
      <c r="G68" s="112"/>
      <c r="H68" s="204" t="s">
        <v>326</v>
      </c>
      <c r="I68" s="122"/>
      <c r="J68" s="122"/>
      <c r="K68" s="122"/>
      <c r="L68" s="138">
        <f t="shared" si="11"/>
        <v>0</v>
      </c>
      <c r="M68" s="122">
        <v>0</v>
      </c>
      <c r="N68" s="112"/>
      <c r="O68" s="204" t="s">
        <v>326</v>
      </c>
      <c r="P68" s="123"/>
      <c r="Q68" s="123"/>
      <c r="R68" s="123"/>
      <c r="S68" s="138">
        <f t="shared" si="15"/>
        <v>0</v>
      </c>
      <c r="T68" s="175">
        <f t="shared" si="17"/>
        <v>0</v>
      </c>
      <c r="U68" s="137"/>
      <c r="V68" s="112">
        <f t="shared" si="2"/>
        <v>9</v>
      </c>
      <c r="W68" s="112"/>
      <c r="X68" s="123">
        <f t="shared" si="3"/>
        <v>18</v>
      </c>
      <c r="Y68" s="123">
        <f t="shared" si="18"/>
        <v>18</v>
      </c>
      <c r="Z68" s="125"/>
      <c r="AA68" s="125"/>
      <c r="AB68" s="125"/>
      <c r="AC68" s="146"/>
      <c r="AD68" s="4"/>
      <c r="AE68" s="8"/>
      <c r="AF68" s="8"/>
      <c r="AG68" s="8"/>
      <c r="AH68" s="8"/>
      <c r="AI68" s="8"/>
      <c r="AJ68" s="8"/>
      <c r="AK68" s="8"/>
      <c r="AL68" s="9"/>
      <c r="AM68" s="130">
        <f t="shared" si="8"/>
        <v>0</v>
      </c>
      <c r="AN68" s="16">
        <f t="shared" si="10"/>
        <v>0</v>
      </c>
      <c r="AO68" s="8"/>
      <c r="AP68" s="8"/>
      <c r="AQ68" s="8"/>
      <c r="AR68" s="8"/>
      <c r="AS68" s="8"/>
      <c r="AT68" s="8"/>
      <c r="AU68" s="8"/>
      <c r="AV68" s="8"/>
      <c r="AW68" s="8"/>
      <c r="AX68" s="8"/>
    </row>
    <row r="69" spans="1:50">
      <c r="A69" s="181" t="s">
        <v>473</v>
      </c>
      <c r="B69" s="120">
        <v>3</v>
      </c>
      <c r="C69" s="120">
        <v>2</v>
      </c>
      <c r="D69" s="177">
        <f t="shared" si="1"/>
        <v>6</v>
      </c>
      <c r="E69" s="120"/>
      <c r="F69" s="120"/>
      <c r="G69" s="112"/>
      <c r="H69" s="204" t="s">
        <v>326</v>
      </c>
      <c r="I69" s="122"/>
      <c r="J69" s="122"/>
      <c r="K69" s="122"/>
      <c r="L69" s="138">
        <f t="shared" si="11"/>
        <v>0</v>
      </c>
      <c r="M69" s="122">
        <v>0</v>
      </c>
      <c r="N69" s="112"/>
      <c r="O69" s="204" t="s">
        <v>326</v>
      </c>
      <c r="P69" s="122"/>
      <c r="Q69" s="122"/>
      <c r="R69" s="122"/>
      <c r="S69" s="138">
        <f t="shared" si="15"/>
        <v>0</v>
      </c>
      <c r="T69" s="175">
        <f t="shared" si="17"/>
        <v>0</v>
      </c>
      <c r="U69" s="137"/>
      <c r="V69" s="112">
        <f t="shared" si="2"/>
        <v>6</v>
      </c>
      <c r="W69" s="112"/>
      <c r="X69" s="123">
        <f t="shared" si="3"/>
        <v>12</v>
      </c>
      <c r="Y69" s="123">
        <f t="shared" si="18"/>
        <v>12</v>
      </c>
      <c r="Z69" s="125"/>
      <c r="AA69" s="125"/>
      <c r="AB69" s="125"/>
      <c r="AC69" s="146"/>
      <c r="AD69" s="4"/>
      <c r="AE69" s="8"/>
      <c r="AF69" s="8"/>
      <c r="AG69" s="8"/>
      <c r="AH69" s="8"/>
      <c r="AI69" s="8"/>
      <c r="AJ69" s="8"/>
      <c r="AK69" s="8"/>
      <c r="AL69" s="9"/>
      <c r="AM69" s="130">
        <f t="shared" si="8"/>
        <v>0</v>
      </c>
      <c r="AN69" s="16">
        <f t="shared" si="10"/>
        <v>0</v>
      </c>
      <c r="AO69" s="8"/>
      <c r="AP69" s="8"/>
      <c r="AQ69" s="8"/>
      <c r="AR69" s="8"/>
      <c r="AS69" s="8"/>
      <c r="AT69" s="8"/>
      <c r="AU69" s="8"/>
      <c r="AV69" s="8"/>
      <c r="AW69" s="8"/>
      <c r="AX69" s="8"/>
    </row>
    <row r="70" spans="1:50">
      <c r="A70" s="181" t="s">
        <v>474</v>
      </c>
      <c r="B70" s="120">
        <v>4.4000000000000004</v>
      </c>
      <c r="C70" s="120">
        <v>8.6</v>
      </c>
      <c r="D70" s="177">
        <f t="shared" si="1"/>
        <v>37.840000000000003</v>
      </c>
      <c r="E70" s="120"/>
      <c r="F70" s="120"/>
      <c r="G70" s="112"/>
      <c r="H70" s="204" t="s">
        <v>427</v>
      </c>
      <c r="I70" s="122">
        <v>2</v>
      </c>
      <c r="J70" s="122">
        <v>1</v>
      </c>
      <c r="K70" s="122">
        <v>1.5</v>
      </c>
      <c r="L70" s="138">
        <f t="shared" si="11"/>
        <v>1.5</v>
      </c>
      <c r="M70" s="138">
        <f>I70*K70</f>
        <v>3</v>
      </c>
      <c r="N70" s="112"/>
      <c r="O70" s="204" t="s">
        <v>326</v>
      </c>
      <c r="P70" s="122"/>
      <c r="Q70" s="122"/>
      <c r="R70" s="122"/>
      <c r="S70" s="138">
        <f t="shared" si="15"/>
        <v>0</v>
      </c>
      <c r="T70" s="175">
        <f t="shared" si="17"/>
        <v>0</v>
      </c>
      <c r="U70" s="137"/>
      <c r="V70" s="112">
        <f t="shared" si="2"/>
        <v>34.840000000000003</v>
      </c>
      <c r="W70" s="112"/>
      <c r="X70" s="123">
        <f t="shared" si="3"/>
        <v>69.680000000000007</v>
      </c>
      <c r="Y70" s="123">
        <f t="shared" si="18"/>
        <v>69.680000000000007</v>
      </c>
      <c r="Z70" s="125"/>
      <c r="AA70" s="125">
        <f>D70-M70</f>
        <v>34.840000000000003</v>
      </c>
      <c r="AB70" s="125"/>
      <c r="AC70" s="146"/>
      <c r="AD70" s="4"/>
      <c r="AE70" s="8"/>
      <c r="AF70" s="8"/>
      <c r="AG70" s="8"/>
      <c r="AH70" s="8"/>
      <c r="AI70" s="8"/>
      <c r="AJ70" s="8"/>
      <c r="AK70" s="8"/>
      <c r="AL70" s="9"/>
      <c r="AM70" s="130">
        <f t="shared" si="8"/>
        <v>-3</v>
      </c>
      <c r="AN70" s="16">
        <v>0</v>
      </c>
      <c r="AO70" s="8"/>
      <c r="AP70" s="8"/>
      <c r="AQ70" s="8"/>
      <c r="AR70" s="8"/>
      <c r="AS70" s="8"/>
      <c r="AT70" s="8"/>
      <c r="AU70" s="8"/>
      <c r="AV70" s="8"/>
      <c r="AW70" s="8"/>
      <c r="AX70" s="8"/>
    </row>
    <row r="71" spans="1:50">
      <c r="A71" s="181" t="s">
        <v>476</v>
      </c>
      <c r="B71" s="120">
        <v>0.7</v>
      </c>
      <c r="C71" s="120">
        <v>7</v>
      </c>
      <c r="D71" s="177">
        <f t="shared" si="1"/>
        <v>4.9000000000000004</v>
      </c>
      <c r="E71" s="120"/>
      <c r="F71" s="120"/>
      <c r="G71" s="112"/>
      <c r="H71" s="204" t="s">
        <v>326</v>
      </c>
      <c r="I71" s="122"/>
      <c r="J71" s="122"/>
      <c r="K71" s="122"/>
      <c r="L71" s="138">
        <f t="shared" si="11"/>
        <v>0</v>
      </c>
      <c r="M71" s="122">
        <v>0</v>
      </c>
      <c r="N71" s="112"/>
      <c r="O71" s="204" t="s">
        <v>326</v>
      </c>
      <c r="P71" s="122"/>
      <c r="Q71" s="122"/>
      <c r="R71" s="122"/>
      <c r="S71" s="138">
        <f t="shared" si="15"/>
        <v>0</v>
      </c>
      <c r="T71" s="175">
        <f t="shared" si="17"/>
        <v>0</v>
      </c>
      <c r="U71" s="137"/>
      <c r="V71" s="112">
        <f t="shared" si="2"/>
        <v>4.9000000000000004</v>
      </c>
      <c r="W71" s="112"/>
      <c r="X71" s="123">
        <f t="shared" si="3"/>
        <v>9.8000000000000007</v>
      </c>
      <c r="Y71" s="123">
        <f t="shared" si="18"/>
        <v>9.8000000000000007</v>
      </c>
      <c r="Z71" s="125"/>
      <c r="AA71" s="125"/>
      <c r="AB71" s="125"/>
      <c r="AC71" s="146"/>
      <c r="AD71" s="4"/>
      <c r="AE71" s="8"/>
      <c r="AF71" s="8"/>
      <c r="AG71" s="8"/>
      <c r="AH71" s="8"/>
      <c r="AI71" s="8"/>
      <c r="AJ71" s="8"/>
      <c r="AK71" s="8"/>
      <c r="AL71" s="9"/>
      <c r="AM71" s="130">
        <f t="shared" si="8"/>
        <v>0</v>
      </c>
      <c r="AN71" s="16">
        <v>0</v>
      </c>
      <c r="AO71" s="8"/>
      <c r="AP71" s="8"/>
      <c r="AQ71" s="8"/>
      <c r="AR71" s="8"/>
      <c r="AS71" s="8"/>
      <c r="AT71" s="8"/>
      <c r="AU71" s="8"/>
      <c r="AV71" s="8"/>
      <c r="AW71" s="8"/>
      <c r="AX71" s="8"/>
    </row>
    <row r="72" spans="1:50">
      <c r="A72" s="181" t="s">
        <v>477</v>
      </c>
      <c r="B72" s="120">
        <v>0.7</v>
      </c>
      <c r="C72" s="120">
        <v>4</v>
      </c>
      <c r="D72" s="177">
        <f t="shared" si="1"/>
        <v>2.8</v>
      </c>
      <c r="E72" s="120"/>
      <c r="F72" s="120"/>
      <c r="G72" s="112"/>
      <c r="H72" s="204" t="s">
        <v>326</v>
      </c>
      <c r="I72" s="122"/>
      <c r="J72" s="122"/>
      <c r="K72" s="122"/>
      <c r="L72" s="138">
        <f t="shared" ref="L72:L92" si="19">J72*K72</f>
        <v>0</v>
      </c>
      <c r="M72" s="122">
        <v>0</v>
      </c>
      <c r="N72" s="112"/>
      <c r="O72" s="204" t="s">
        <v>326</v>
      </c>
      <c r="P72" s="122"/>
      <c r="Q72" s="122"/>
      <c r="R72" s="122"/>
      <c r="S72" s="138">
        <f t="shared" si="15"/>
        <v>0</v>
      </c>
      <c r="T72" s="175">
        <f t="shared" si="17"/>
        <v>0</v>
      </c>
      <c r="U72" s="137"/>
      <c r="V72" s="112">
        <f t="shared" si="2"/>
        <v>2.8</v>
      </c>
      <c r="W72" s="112"/>
      <c r="X72" s="123">
        <f t="shared" si="3"/>
        <v>5.6</v>
      </c>
      <c r="Y72" s="123">
        <f t="shared" si="18"/>
        <v>5.6</v>
      </c>
      <c r="Z72" s="125"/>
      <c r="AA72" s="125"/>
      <c r="AB72" s="125"/>
      <c r="AC72" s="146"/>
      <c r="AD72" s="4"/>
      <c r="AE72" s="8"/>
      <c r="AF72" s="8"/>
      <c r="AG72" s="8"/>
      <c r="AH72" s="8"/>
      <c r="AI72" s="8"/>
      <c r="AJ72" s="8"/>
      <c r="AK72" s="8"/>
      <c r="AL72" s="9"/>
      <c r="AM72" s="130">
        <f t="shared" si="8"/>
        <v>0</v>
      </c>
      <c r="AN72" s="16">
        <f t="shared" si="10"/>
        <v>0</v>
      </c>
      <c r="AO72" s="8"/>
      <c r="AP72" s="8"/>
      <c r="AQ72" s="8"/>
      <c r="AR72" s="8"/>
      <c r="AS72" s="8"/>
      <c r="AT72" s="8"/>
      <c r="AU72" s="8"/>
      <c r="AV72" s="8"/>
      <c r="AW72" s="8"/>
      <c r="AX72" s="8"/>
    </row>
    <row r="73" spans="1:50">
      <c r="A73" s="181" t="s">
        <v>478</v>
      </c>
      <c r="B73" s="120">
        <v>0.7</v>
      </c>
      <c r="C73" s="120">
        <v>4</v>
      </c>
      <c r="D73" s="177">
        <f t="shared" ref="D73:D92" si="20">SUM(C73*B73)</f>
        <v>2.8</v>
      </c>
      <c r="E73" s="120"/>
      <c r="F73" s="120"/>
      <c r="G73" s="112"/>
      <c r="H73" s="204" t="s">
        <v>326</v>
      </c>
      <c r="I73" s="122"/>
      <c r="J73" s="122"/>
      <c r="K73" s="122"/>
      <c r="L73" s="138">
        <f t="shared" si="19"/>
        <v>0</v>
      </c>
      <c r="M73" s="122">
        <v>0</v>
      </c>
      <c r="N73" s="112"/>
      <c r="O73" s="204" t="s">
        <v>326</v>
      </c>
      <c r="P73" s="122"/>
      <c r="Q73" s="122"/>
      <c r="R73" s="122"/>
      <c r="S73" s="138">
        <f t="shared" si="15"/>
        <v>0</v>
      </c>
      <c r="T73" s="175">
        <f t="shared" si="17"/>
        <v>0</v>
      </c>
      <c r="U73" s="137"/>
      <c r="V73" s="112">
        <f t="shared" ref="V73:V91" si="21">SUM(D73-M73-T73)</f>
        <v>2.8</v>
      </c>
      <c r="W73" s="112"/>
      <c r="X73" s="123">
        <f t="shared" ref="X73:X87" si="22">SUM(V73*2)</f>
        <v>5.6</v>
      </c>
      <c r="Y73" s="123">
        <f t="shared" si="18"/>
        <v>5.6</v>
      </c>
      <c r="Z73" s="125"/>
      <c r="AA73" s="125"/>
      <c r="AB73" s="125"/>
      <c r="AC73" s="146"/>
      <c r="AD73" s="4"/>
      <c r="AE73" s="8"/>
      <c r="AF73" s="8"/>
      <c r="AG73" s="8"/>
      <c r="AH73" s="8"/>
      <c r="AI73" s="8"/>
      <c r="AJ73" s="8"/>
      <c r="AK73" s="8"/>
      <c r="AL73" s="9"/>
      <c r="AM73" s="130">
        <f t="shared" ref="AM73:AM87" si="23">SUM(E73-M73-T73-Z73)</f>
        <v>0</v>
      </c>
      <c r="AN73" s="16">
        <f t="shared" si="10"/>
        <v>0</v>
      </c>
      <c r="AO73" s="8"/>
      <c r="AP73" s="8"/>
      <c r="AQ73" s="8"/>
      <c r="AR73" s="8"/>
      <c r="AS73" s="8"/>
      <c r="AT73" s="8"/>
      <c r="AU73" s="8"/>
      <c r="AV73" s="8"/>
      <c r="AW73" s="8"/>
      <c r="AX73" s="8"/>
    </row>
    <row r="74" spans="1:50">
      <c r="A74" s="181"/>
      <c r="B74" s="120"/>
      <c r="C74" s="120"/>
      <c r="D74" s="177">
        <f t="shared" si="20"/>
        <v>0</v>
      </c>
      <c r="E74" s="120"/>
      <c r="F74" s="120"/>
      <c r="G74" s="112"/>
      <c r="H74" s="204" t="s">
        <v>326</v>
      </c>
      <c r="I74" s="122"/>
      <c r="J74" s="122"/>
      <c r="K74" s="122"/>
      <c r="L74" s="138">
        <f t="shared" si="19"/>
        <v>0</v>
      </c>
      <c r="M74" s="122">
        <v>0</v>
      </c>
      <c r="N74" s="112"/>
      <c r="O74" s="204" t="s">
        <v>326</v>
      </c>
      <c r="P74" s="122"/>
      <c r="Q74" s="122"/>
      <c r="R74" s="122"/>
      <c r="S74" s="138">
        <f t="shared" si="15"/>
        <v>0</v>
      </c>
      <c r="T74" s="175">
        <f t="shared" si="17"/>
        <v>0</v>
      </c>
      <c r="U74" s="137"/>
      <c r="V74" s="112">
        <f t="shared" si="21"/>
        <v>0</v>
      </c>
      <c r="W74" s="112"/>
      <c r="X74" s="123">
        <f t="shared" si="22"/>
        <v>0</v>
      </c>
      <c r="Y74" s="123">
        <f t="shared" si="18"/>
        <v>0</v>
      </c>
      <c r="Z74" s="125"/>
      <c r="AA74" s="125"/>
      <c r="AB74" s="125"/>
      <c r="AC74" s="146"/>
      <c r="AD74" s="4"/>
      <c r="AE74" s="8"/>
      <c r="AF74" s="8"/>
      <c r="AG74" s="8"/>
      <c r="AH74" s="8"/>
      <c r="AI74" s="8"/>
      <c r="AJ74" s="8"/>
      <c r="AK74" s="8"/>
      <c r="AL74" s="9"/>
      <c r="AM74" s="130">
        <f t="shared" si="23"/>
        <v>0</v>
      </c>
      <c r="AN74" s="16">
        <f t="shared" si="10"/>
        <v>0</v>
      </c>
      <c r="AO74" s="8"/>
      <c r="AP74" s="8"/>
      <c r="AQ74" s="8"/>
      <c r="AR74" s="8"/>
      <c r="AS74" s="8"/>
      <c r="AT74" s="8"/>
      <c r="AU74" s="8"/>
      <c r="AV74" s="8"/>
      <c r="AW74" s="8"/>
      <c r="AX74" s="8"/>
    </row>
    <row r="75" spans="1:50">
      <c r="A75" s="181"/>
      <c r="B75" s="120"/>
      <c r="C75" s="120"/>
      <c r="D75" s="177">
        <f t="shared" si="20"/>
        <v>0</v>
      </c>
      <c r="E75" s="120"/>
      <c r="F75" s="120"/>
      <c r="G75" s="112"/>
      <c r="H75" s="204" t="s">
        <v>326</v>
      </c>
      <c r="I75" s="122"/>
      <c r="J75" s="122"/>
      <c r="K75" s="122"/>
      <c r="L75" s="138">
        <f t="shared" si="19"/>
        <v>0</v>
      </c>
      <c r="M75" s="122">
        <v>0</v>
      </c>
      <c r="N75" s="112"/>
      <c r="O75" s="204" t="s">
        <v>326</v>
      </c>
      <c r="P75" s="122"/>
      <c r="Q75" s="122"/>
      <c r="R75" s="122"/>
      <c r="S75" s="138">
        <f t="shared" si="15"/>
        <v>0</v>
      </c>
      <c r="T75" s="175">
        <f t="shared" si="17"/>
        <v>0</v>
      </c>
      <c r="U75" s="137"/>
      <c r="V75" s="112">
        <f t="shared" si="21"/>
        <v>0</v>
      </c>
      <c r="W75" s="112"/>
      <c r="X75" s="123">
        <f t="shared" si="22"/>
        <v>0</v>
      </c>
      <c r="Y75" s="123">
        <f t="shared" si="18"/>
        <v>0</v>
      </c>
      <c r="Z75" s="125"/>
      <c r="AA75" s="125"/>
      <c r="AB75" s="125"/>
      <c r="AC75" s="146"/>
      <c r="AD75" s="4"/>
      <c r="AE75" s="8"/>
      <c r="AF75" s="8"/>
      <c r="AG75" s="8"/>
      <c r="AH75" s="8"/>
      <c r="AI75" s="8"/>
      <c r="AJ75" s="8"/>
      <c r="AK75" s="8"/>
      <c r="AL75" s="9"/>
      <c r="AM75" s="130">
        <f t="shared" si="23"/>
        <v>0</v>
      </c>
      <c r="AN75" s="16">
        <f t="shared" si="10"/>
        <v>0</v>
      </c>
      <c r="AO75" s="8"/>
      <c r="AP75" s="8"/>
      <c r="AQ75" s="8"/>
      <c r="AR75" s="8"/>
      <c r="AS75" s="8"/>
      <c r="AT75" s="8"/>
      <c r="AU75" s="8"/>
      <c r="AV75" s="8"/>
      <c r="AW75" s="8"/>
      <c r="AX75" s="8"/>
    </row>
    <row r="76" spans="1:50">
      <c r="A76" s="181"/>
      <c r="B76" s="120"/>
      <c r="C76" s="120"/>
      <c r="D76" s="177">
        <f t="shared" si="20"/>
        <v>0</v>
      </c>
      <c r="E76" s="120"/>
      <c r="F76" s="120"/>
      <c r="G76" s="112"/>
      <c r="H76" s="204" t="s">
        <v>326</v>
      </c>
      <c r="I76" s="122"/>
      <c r="J76" s="122"/>
      <c r="K76" s="122"/>
      <c r="L76" s="138">
        <f t="shared" si="19"/>
        <v>0</v>
      </c>
      <c r="M76" s="122">
        <v>0</v>
      </c>
      <c r="N76" s="112"/>
      <c r="O76" s="204" t="s">
        <v>326</v>
      </c>
      <c r="P76" s="123"/>
      <c r="Q76" s="123"/>
      <c r="R76" s="123"/>
      <c r="S76" s="138">
        <f t="shared" si="15"/>
        <v>0</v>
      </c>
      <c r="T76" s="175">
        <f t="shared" si="17"/>
        <v>0</v>
      </c>
      <c r="U76" s="137"/>
      <c r="V76" s="112">
        <f t="shared" si="21"/>
        <v>0</v>
      </c>
      <c r="W76" s="112"/>
      <c r="X76" s="123">
        <f t="shared" si="22"/>
        <v>0</v>
      </c>
      <c r="Y76" s="123">
        <f t="shared" si="18"/>
        <v>0</v>
      </c>
      <c r="Z76" s="125"/>
      <c r="AA76" s="125"/>
      <c r="AB76" s="125"/>
      <c r="AC76" s="146"/>
      <c r="AD76" s="4"/>
      <c r="AE76" s="8"/>
      <c r="AF76" s="8"/>
      <c r="AG76" s="8"/>
      <c r="AH76" s="8"/>
      <c r="AI76" s="8"/>
      <c r="AJ76" s="8"/>
      <c r="AK76" s="8"/>
      <c r="AL76" s="9"/>
      <c r="AM76" s="130">
        <f t="shared" si="23"/>
        <v>0</v>
      </c>
      <c r="AN76" s="16">
        <f t="shared" ref="AN76:AN87" si="24">SUM(F76-M76-T76)</f>
        <v>0</v>
      </c>
      <c r="AO76" s="8"/>
      <c r="AP76" s="8"/>
      <c r="AQ76" s="8"/>
      <c r="AR76" s="8"/>
      <c r="AS76" s="8"/>
      <c r="AT76" s="8"/>
      <c r="AU76" s="8"/>
      <c r="AV76" s="8"/>
      <c r="AW76" s="8"/>
      <c r="AX76" s="8"/>
    </row>
    <row r="77" spans="1:50">
      <c r="A77" s="181"/>
      <c r="B77" s="120"/>
      <c r="C77" s="120"/>
      <c r="D77" s="177">
        <f t="shared" si="20"/>
        <v>0</v>
      </c>
      <c r="E77" s="120"/>
      <c r="F77" s="120"/>
      <c r="G77" s="112"/>
      <c r="H77" s="204" t="s">
        <v>326</v>
      </c>
      <c r="I77" s="122"/>
      <c r="J77" s="122"/>
      <c r="K77" s="122"/>
      <c r="L77" s="138">
        <f t="shared" si="19"/>
        <v>0</v>
      </c>
      <c r="M77" s="122">
        <v>0</v>
      </c>
      <c r="N77" s="112"/>
      <c r="O77" s="204" t="s">
        <v>326</v>
      </c>
      <c r="P77" s="122"/>
      <c r="Q77" s="122"/>
      <c r="R77" s="122"/>
      <c r="S77" s="138">
        <f t="shared" si="15"/>
        <v>0</v>
      </c>
      <c r="T77" s="175">
        <f t="shared" si="17"/>
        <v>0</v>
      </c>
      <c r="U77" s="137"/>
      <c r="V77" s="112">
        <f t="shared" si="21"/>
        <v>0</v>
      </c>
      <c r="W77" s="112"/>
      <c r="X77" s="123">
        <f t="shared" si="22"/>
        <v>0</v>
      </c>
      <c r="Y77" s="123">
        <f t="shared" si="18"/>
        <v>0</v>
      </c>
      <c r="Z77" s="125"/>
      <c r="AA77" s="125"/>
      <c r="AB77" s="125"/>
      <c r="AC77" s="146"/>
      <c r="AD77" s="4"/>
      <c r="AE77" s="8"/>
      <c r="AF77" s="8"/>
      <c r="AG77" s="8"/>
      <c r="AH77" s="8"/>
      <c r="AI77" s="8"/>
      <c r="AJ77" s="8"/>
      <c r="AK77" s="8"/>
      <c r="AL77" s="9"/>
      <c r="AM77" s="130">
        <f t="shared" si="23"/>
        <v>0</v>
      </c>
      <c r="AN77" s="16">
        <f t="shared" si="24"/>
        <v>0</v>
      </c>
      <c r="AO77" s="8"/>
      <c r="AP77" s="8"/>
      <c r="AQ77" s="8"/>
      <c r="AR77" s="8"/>
      <c r="AS77" s="8"/>
      <c r="AT77" s="8"/>
      <c r="AU77" s="8"/>
      <c r="AV77" s="8"/>
      <c r="AW77" s="8"/>
      <c r="AX77" s="8"/>
    </row>
    <row r="78" spans="1:50">
      <c r="A78" s="181"/>
      <c r="B78" s="120"/>
      <c r="C78" s="120"/>
      <c r="D78" s="177">
        <f t="shared" si="20"/>
        <v>0</v>
      </c>
      <c r="E78" s="120"/>
      <c r="F78" s="120"/>
      <c r="G78" s="112"/>
      <c r="H78" s="204" t="s">
        <v>326</v>
      </c>
      <c r="I78" s="122"/>
      <c r="J78" s="122"/>
      <c r="K78" s="122"/>
      <c r="L78" s="138">
        <f t="shared" si="19"/>
        <v>0</v>
      </c>
      <c r="M78" s="122">
        <v>0</v>
      </c>
      <c r="N78" s="112"/>
      <c r="O78" s="204" t="s">
        <v>326</v>
      </c>
      <c r="P78" s="123"/>
      <c r="Q78" s="123"/>
      <c r="R78" s="123"/>
      <c r="S78" s="138">
        <f t="shared" si="15"/>
        <v>0</v>
      </c>
      <c r="T78" s="175">
        <f t="shared" si="17"/>
        <v>0</v>
      </c>
      <c r="U78" s="137"/>
      <c r="V78" s="112">
        <f t="shared" si="21"/>
        <v>0</v>
      </c>
      <c r="W78" s="112"/>
      <c r="X78" s="123">
        <f t="shared" si="22"/>
        <v>0</v>
      </c>
      <c r="Y78" s="123">
        <f t="shared" si="18"/>
        <v>0</v>
      </c>
      <c r="Z78" s="125"/>
      <c r="AA78" s="125"/>
      <c r="AB78" s="125"/>
      <c r="AC78" s="146"/>
      <c r="AD78" s="4"/>
      <c r="AE78" s="8"/>
      <c r="AF78" s="8"/>
      <c r="AG78" s="8"/>
      <c r="AH78" s="8"/>
      <c r="AI78" s="8"/>
      <c r="AJ78" s="8"/>
      <c r="AK78" s="8"/>
      <c r="AL78" s="9"/>
      <c r="AM78" s="130">
        <f t="shared" si="23"/>
        <v>0</v>
      </c>
      <c r="AN78" s="16">
        <f t="shared" si="24"/>
        <v>0</v>
      </c>
      <c r="AO78" s="8"/>
      <c r="AP78" s="8"/>
      <c r="AQ78" s="8"/>
      <c r="AR78" s="8"/>
      <c r="AS78" s="8"/>
      <c r="AT78" s="8"/>
      <c r="AU78" s="8"/>
      <c r="AV78" s="8"/>
      <c r="AW78" s="8"/>
      <c r="AX78" s="8"/>
    </row>
    <row r="79" spans="1:50">
      <c r="A79" s="181"/>
      <c r="B79" s="120"/>
      <c r="C79" s="120"/>
      <c r="D79" s="177">
        <f t="shared" si="20"/>
        <v>0</v>
      </c>
      <c r="E79" s="120"/>
      <c r="F79" s="120"/>
      <c r="G79" s="112"/>
      <c r="H79" s="204" t="s">
        <v>326</v>
      </c>
      <c r="I79" s="122"/>
      <c r="J79" s="122"/>
      <c r="K79" s="122"/>
      <c r="L79" s="138">
        <f t="shared" si="19"/>
        <v>0</v>
      </c>
      <c r="M79" s="122">
        <v>0</v>
      </c>
      <c r="N79" s="112"/>
      <c r="O79" s="204" t="s">
        <v>326</v>
      </c>
      <c r="P79" s="122"/>
      <c r="Q79" s="122"/>
      <c r="R79" s="122"/>
      <c r="S79" s="138">
        <f t="shared" si="15"/>
        <v>0</v>
      </c>
      <c r="T79" s="175">
        <f t="shared" si="17"/>
        <v>0</v>
      </c>
      <c r="U79" s="137"/>
      <c r="V79" s="112">
        <f t="shared" si="21"/>
        <v>0</v>
      </c>
      <c r="W79" s="112"/>
      <c r="X79" s="123">
        <f t="shared" si="22"/>
        <v>0</v>
      </c>
      <c r="Y79" s="123">
        <f t="shared" si="18"/>
        <v>0</v>
      </c>
      <c r="Z79" s="125"/>
      <c r="AA79" s="125"/>
      <c r="AB79" s="125"/>
      <c r="AC79" s="146"/>
      <c r="AD79" s="4"/>
      <c r="AE79" s="8"/>
      <c r="AF79" s="8"/>
      <c r="AG79" s="8"/>
      <c r="AH79" s="8"/>
      <c r="AI79" s="8"/>
      <c r="AJ79" s="8"/>
      <c r="AK79" s="8"/>
      <c r="AL79" s="9"/>
      <c r="AM79" s="130">
        <f t="shared" si="23"/>
        <v>0</v>
      </c>
      <c r="AN79" s="16">
        <f t="shared" si="24"/>
        <v>0</v>
      </c>
      <c r="AO79" s="8"/>
      <c r="AP79" s="8"/>
      <c r="AQ79" s="8"/>
      <c r="AR79" s="8"/>
      <c r="AS79" s="8"/>
      <c r="AT79" s="8"/>
      <c r="AU79" s="8"/>
      <c r="AV79" s="8"/>
      <c r="AW79" s="8"/>
      <c r="AX79" s="8"/>
    </row>
    <row r="80" spans="1:50">
      <c r="A80" s="181"/>
      <c r="B80" s="120"/>
      <c r="C80" s="120"/>
      <c r="D80" s="177">
        <f t="shared" si="20"/>
        <v>0</v>
      </c>
      <c r="E80" s="120"/>
      <c r="F80" s="120"/>
      <c r="G80" s="112"/>
      <c r="H80" s="204" t="s">
        <v>326</v>
      </c>
      <c r="I80" s="122"/>
      <c r="J80" s="122"/>
      <c r="K80" s="122"/>
      <c r="L80" s="138">
        <f t="shared" si="19"/>
        <v>0</v>
      </c>
      <c r="M80" s="122">
        <v>0</v>
      </c>
      <c r="N80" s="112"/>
      <c r="O80" s="204" t="s">
        <v>326</v>
      </c>
      <c r="P80" s="123"/>
      <c r="Q80" s="123"/>
      <c r="R80" s="123"/>
      <c r="S80" s="138">
        <f t="shared" si="15"/>
        <v>0</v>
      </c>
      <c r="T80" s="175">
        <f t="shared" si="17"/>
        <v>0</v>
      </c>
      <c r="U80" s="137"/>
      <c r="V80" s="112">
        <f t="shared" si="21"/>
        <v>0</v>
      </c>
      <c r="W80" s="112"/>
      <c r="X80" s="123">
        <f t="shared" si="22"/>
        <v>0</v>
      </c>
      <c r="Y80" s="123">
        <f t="shared" si="18"/>
        <v>0</v>
      </c>
      <c r="Z80" s="125"/>
      <c r="AA80" s="125"/>
      <c r="AB80" s="125"/>
      <c r="AC80" s="146"/>
      <c r="AD80" s="4"/>
      <c r="AE80" s="8"/>
      <c r="AF80" s="8"/>
      <c r="AG80" s="8"/>
      <c r="AH80" s="8"/>
      <c r="AI80" s="8"/>
      <c r="AJ80" s="8"/>
      <c r="AK80" s="8"/>
      <c r="AL80" s="9"/>
      <c r="AM80" s="130">
        <f t="shared" si="23"/>
        <v>0</v>
      </c>
      <c r="AN80" s="16">
        <v>0</v>
      </c>
      <c r="AO80" s="8"/>
      <c r="AP80" s="8"/>
      <c r="AQ80" s="8"/>
      <c r="AR80" s="8"/>
      <c r="AS80" s="8"/>
      <c r="AT80" s="8"/>
      <c r="AU80" s="8"/>
      <c r="AV80" s="8"/>
      <c r="AW80" s="8"/>
      <c r="AX80" s="8"/>
    </row>
    <row r="81" spans="1:50">
      <c r="A81" s="181"/>
      <c r="B81" s="120"/>
      <c r="C81" s="120"/>
      <c r="D81" s="177">
        <f t="shared" si="20"/>
        <v>0</v>
      </c>
      <c r="E81" s="120"/>
      <c r="F81" s="120"/>
      <c r="G81" s="112"/>
      <c r="H81" s="204" t="s">
        <v>326</v>
      </c>
      <c r="I81" s="122"/>
      <c r="J81" s="122"/>
      <c r="K81" s="122"/>
      <c r="L81" s="138">
        <f t="shared" si="19"/>
        <v>0</v>
      </c>
      <c r="M81" s="122">
        <v>0</v>
      </c>
      <c r="N81" s="112"/>
      <c r="O81" s="204" t="s">
        <v>326</v>
      </c>
      <c r="P81" s="122"/>
      <c r="Q81" s="122"/>
      <c r="R81" s="122"/>
      <c r="S81" s="138">
        <f t="shared" si="15"/>
        <v>0</v>
      </c>
      <c r="T81" s="175">
        <f t="shared" si="17"/>
        <v>0</v>
      </c>
      <c r="U81" s="137"/>
      <c r="V81" s="112">
        <f t="shared" si="21"/>
        <v>0</v>
      </c>
      <c r="W81" s="112"/>
      <c r="X81" s="123">
        <f t="shared" si="22"/>
        <v>0</v>
      </c>
      <c r="Y81" s="123">
        <f t="shared" si="18"/>
        <v>0</v>
      </c>
      <c r="Z81" s="125"/>
      <c r="AA81" s="125"/>
      <c r="AB81" s="125"/>
      <c r="AC81" s="146"/>
      <c r="AD81" s="4"/>
      <c r="AE81" s="8"/>
      <c r="AF81" s="8"/>
      <c r="AG81" s="8"/>
      <c r="AH81" s="8"/>
      <c r="AI81" s="8"/>
      <c r="AJ81" s="8"/>
      <c r="AK81" s="8"/>
      <c r="AL81" s="9"/>
      <c r="AM81" s="130">
        <f t="shared" si="23"/>
        <v>0</v>
      </c>
      <c r="AN81" s="16">
        <f t="shared" si="24"/>
        <v>0</v>
      </c>
      <c r="AO81" s="8"/>
      <c r="AP81" s="8"/>
      <c r="AQ81" s="8"/>
      <c r="AR81" s="8"/>
      <c r="AS81" s="8"/>
      <c r="AT81" s="8"/>
      <c r="AU81" s="8"/>
      <c r="AV81" s="8"/>
      <c r="AW81" s="8"/>
      <c r="AX81" s="8"/>
    </row>
    <row r="82" spans="1:50">
      <c r="A82" s="181"/>
      <c r="B82" s="120"/>
      <c r="C82" s="120"/>
      <c r="D82" s="177">
        <f t="shared" si="20"/>
        <v>0</v>
      </c>
      <c r="E82" s="120"/>
      <c r="F82" s="120"/>
      <c r="G82" s="112"/>
      <c r="H82" s="204" t="s">
        <v>326</v>
      </c>
      <c r="I82" s="122"/>
      <c r="J82" s="122"/>
      <c r="K82" s="122"/>
      <c r="L82" s="138">
        <f t="shared" si="19"/>
        <v>0</v>
      </c>
      <c r="M82" s="122">
        <v>0</v>
      </c>
      <c r="N82" s="112"/>
      <c r="O82" s="204" t="s">
        <v>326</v>
      </c>
      <c r="P82" s="122"/>
      <c r="Q82" s="122"/>
      <c r="R82" s="122"/>
      <c r="S82" s="138">
        <f t="shared" si="15"/>
        <v>0</v>
      </c>
      <c r="T82" s="175">
        <f t="shared" si="17"/>
        <v>0</v>
      </c>
      <c r="U82" s="137"/>
      <c r="V82" s="112">
        <f t="shared" si="21"/>
        <v>0</v>
      </c>
      <c r="W82" s="112"/>
      <c r="X82" s="123">
        <f t="shared" si="22"/>
        <v>0</v>
      </c>
      <c r="Y82" s="123">
        <f t="shared" si="18"/>
        <v>0</v>
      </c>
      <c r="Z82" s="125"/>
      <c r="AA82" s="125"/>
      <c r="AB82" s="125"/>
      <c r="AC82" s="146"/>
      <c r="AD82" s="4"/>
      <c r="AE82" s="8"/>
      <c r="AF82" s="8"/>
      <c r="AG82" s="8"/>
      <c r="AH82" s="8"/>
      <c r="AI82" s="8"/>
      <c r="AJ82" s="8"/>
      <c r="AK82" s="8"/>
      <c r="AL82" s="9"/>
      <c r="AM82" s="130">
        <f t="shared" si="23"/>
        <v>0</v>
      </c>
      <c r="AN82" s="16">
        <f t="shared" si="24"/>
        <v>0</v>
      </c>
      <c r="AO82" s="8"/>
      <c r="AP82" s="8"/>
      <c r="AQ82" s="8"/>
      <c r="AR82" s="8"/>
      <c r="AS82" s="8"/>
      <c r="AT82" s="8"/>
      <c r="AU82" s="8"/>
      <c r="AV82" s="8"/>
      <c r="AW82" s="8"/>
      <c r="AX82" s="8"/>
    </row>
    <row r="83" spans="1:50">
      <c r="A83" s="181"/>
      <c r="B83" s="120"/>
      <c r="C83" s="120"/>
      <c r="D83" s="177">
        <f t="shared" si="20"/>
        <v>0</v>
      </c>
      <c r="E83" s="120"/>
      <c r="F83" s="120"/>
      <c r="G83" s="112"/>
      <c r="H83" s="204" t="s">
        <v>326</v>
      </c>
      <c r="I83" s="122"/>
      <c r="J83" s="122"/>
      <c r="K83" s="122"/>
      <c r="L83" s="138">
        <f t="shared" si="19"/>
        <v>0</v>
      </c>
      <c r="M83" s="122">
        <v>0</v>
      </c>
      <c r="N83" s="112"/>
      <c r="O83" s="204" t="s">
        <v>326</v>
      </c>
      <c r="P83" s="122"/>
      <c r="Q83" s="122"/>
      <c r="R83" s="122"/>
      <c r="S83" s="138">
        <f t="shared" si="15"/>
        <v>0</v>
      </c>
      <c r="T83" s="175">
        <f t="shared" si="17"/>
        <v>0</v>
      </c>
      <c r="U83" s="137"/>
      <c r="V83" s="112">
        <f t="shared" si="21"/>
        <v>0</v>
      </c>
      <c r="W83" s="112"/>
      <c r="X83" s="123">
        <f t="shared" si="22"/>
        <v>0</v>
      </c>
      <c r="Y83" s="123">
        <f t="shared" si="18"/>
        <v>0</v>
      </c>
      <c r="Z83" s="125"/>
      <c r="AA83" s="125"/>
      <c r="AB83" s="125"/>
      <c r="AC83" s="146"/>
      <c r="AD83" s="4"/>
      <c r="AE83" s="8"/>
      <c r="AF83" s="8"/>
      <c r="AG83" s="8"/>
      <c r="AH83" s="8"/>
      <c r="AI83" s="8"/>
      <c r="AJ83" s="8"/>
      <c r="AK83" s="8"/>
      <c r="AL83" s="9"/>
      <c r="AM83" s="130">
        <f t="shared" si="23"/>
        <v>0</v>
      </c>
      <c r="AN83" s="16">
        <v>0</v>
      </c>
      <c r="AO83" s="8"/>
      <c r="AP83" s="8"/>
      <c r="AQ83" s="8"/>
      <c r="AR83" s="8"/>
      <c r="AS83" s="8"/>
      <c r="AT83" s="8"/>
      <c r="AU83" s="8"/>
      <c r="AV83" s="8"/>
      <c r="AW83" s="8"/>
      <c r="AX83" s="8"/>
    </row>
    <row r="84" spans="1:50">
      <c r="A84" s="181"/>
      <c r="B84" s="120"/>
      <c r="C84" s="120"/>
      <c r="D84" s="177">
        <f t="shared" si="20"/>
        <v>0</v>
      </c>
      <c r="E84" s="120"/>
      <c r="F84" s="120"/>
      <c r="G84" s="112"/>
      <c r="H84" s="204" t="s">
        <v>326</v>
      </c>
      <c r="I84" s="122"/>
      <c r="J84" s="122"/>
      <c r="K84" s="122"/>
      <c r="L84" s="138">
        <f t="shared" si="19"/>
        <v>0</v>
      </c>
      <c r="M84" s="122">
        <v>0</v>
      </c>
      <c r="N84" s="112"/>
      <c r="O84" s="204" t="s">
        <v>326</v>
      </c>
      <c r="P84" s="122"/>
      <c r="Q84" s="122"/>
      <c r="R84" s="122"/>
      <c r="S84" s="138">
        <f t="shared" si="15"/>
        <v>0</v>
      </c>
      <c r="T84" s="175">
        <f t="shared" si="17"/>
        <v>0</v>
      </c>
      <c r="U84" s="137"/>
      <c r="V84" s="112">
        <f t="shared" si="21"/>
        <v>0</v>
      </c>
      <c r="W84" s="112"/>
      <c r="X84" s="123">
        <f t="shared" si="22"/>
        <v>0</v>
      </c>
      <c r="Y84" s="123">
        <f t="shared" si="18"/>
        <v>0</v>
      </c>
      <c r="Z84" s="125"/>
      <c r="AA84" s="125"/>
      <c r="AB84" s="125"/>
      <c r="AC84" s="146"/>
      <c r="AD84" s="4"/>
      <c r="AE84" s="8"/>
      <c r="AF84" s="8"/>
      <c r="AG84" s="8"/>
      <c r="AH84" s="8"/>
      <c r="AI84" s="8"/>
      <c r="AJ84" s="8"/>
      <c r="AK84" s="8"/>
      <c r="AL84" s="9"/>
      <c r="AM84" s="130">
        <f t="shared" si="23"/>
        <v>0</v>
      </c>
      <c r="AN84" s="16">
        <v>0</v>
      </c>
      <c r="AO84" s="8"/>
      <c r="AP84" s="8"/>
      <c r="AQ84" s="8"/>
      <c r="AR84" s="8"/>
      <c r="AS84" s="8"/>
      <c r="AT84" s="8"/>
      <c r="AU84" s="8"/>
      <c r="AV84" s="8"/>
      <c r="AW84" s="8"/>
      <c r="AX84" s="8"/>
    </row>
    <row r="85" spans="1:50">
      <c r="A85" s="181"/>
      <c r="B85" s="120"/>
      <c r="C85" s="161"/>
      <c r="D85" s="177">
        <f t="shared" si="20"/>
        <v>0</v>
      </c>
      <c r="E85" s="120"/>
      <c r="F85" s="120"/>
      <c r="G85" s="112"/>
      <c r="H85" s="204" t="s">
        <v>326</v>
      </c>
      <c r="I85" s="122"/>
      <c r="J85" s="122"/>
      <c r="K85" s="122"/>
      <c r="L85" s="138">
        <f t="shared" si="19"/>
        <v>0</v>
      </c>
      <c r="M85" s="122">
        <v>0</v>
      </c>
      <c r="N85" s="112"/>
      <c r="O85" s="204" t="s">
        <v>326</v>
      </c>
      <c r="P85" s="122"/>
      <c r="Q85" s="122"/>
      <c r="R85" s="122"/>
      <c r="S85" s="138">
        <f t="shared" si="15"/>
        <v>0</v>
      </c>
      <c r="T85" s="175">
        <f t="shared" si="17"/>
        <v>0</v>
      </c>
      <c r="U85" s="137"/>
      <c r="V85" s="112">
        <f t="shared" si="21"/>
        <v>0</v>
      </c>
      <c r="W85" s="112"/>
      <c r="X85" s="123">
        <f t="shared" si="22"/>
        <v>0</v>
      </c>
      <c r="Y85" s="123">
        <f t="shared" si="18"/>
        <v>0</v>
      </c>
      <c r="Z85" s="125"/>
      <c r="AA85" s="125"/>
      <c r="AB85" s="125"/>
      <c r="AC85" s="146"/>
      <c r="AD85" s="4"/>
      <c r="AE85" s="8"/>
      <c r="AF85" s="8"/>
      <c r="AG85" s="8"/>
      <c r="AH85" s="8"/>
      <c r="AI85" s="8"/>
      <c r="AJ85" s="8"/>
      <c r="AK85" s="8"/>
      <c r="AL85" s="9"/>
      <c r="AM85" s="130">
        <f t="shared" si="23"/>
        <v>0</v>
      </c>
      <c r="AN85" s="16">
        <v>0</v>
      </c>
      <c r="AO85" s="8"/>
      <c r="AP85" s="8"/>
      <c r="AQ85" s="8"/>
      <c r="AR85" s="8"/>
      <c r="AS85" s="8"/>
      <c r="AT85" s="8"/>
      <c r="AU85" s="8"/>
      <c r="AV85" s="8"/>
      <c r="AW85" s="8"/>
      <c r="AX85" s="8"/>
    </row>
    <row r="86" spans="1:50">
      <c r="A86" s="181"/>
      <c r="B86" s="120"/>
      <c r="C86" s="161"/>
      <c r="D86" s="177">
        <f t="shared" si="20"/>
        <v>0</v>
      </c>
      <c r="E86" s="120"/>
      <c r="F86" s="120"/>
      <c r="G86" s="112"/>
      <c r="H86" s="204" t="s">
        <v>326</v>
      </c>
      <c r="I86" s="122"/>
      <c r="J86" s="122"/>
      <c r="K86" s="122"/>
      <c r="L86" s="138">
        <f t="shared" si="19"/>
        <v>0</v>
      </c>
      <c r="M86" s="122">
        <v>0</v>
      </c>
      <c r="N86" s="112"/>
      <c r="O86" s="204" t="s">
        <v>326</v>
      </c>
      <c r="P86" s="122"/>
      <c r="Q86" s="122"/>
      <c r="R86" s="122"/>
      <c r="S86" s="138">
        <f t="shared" si="15"/>
        <v>0</v>
      </c>
      <c r="T86" s="175">
        <f t="shared" si="17"/>
        <v>0</v>
      </c>
      <c r="U86" s="137"/>
      <c r="V86" s="112">
        <f t="shared" si="21"/>
        <v>0</v>
      </c>
      <c r="W86" s="112"/>
      <c r="X86" s="123">
        <f t="shared" si="22"/>
        <v>0</v>
      </c>
      <c r="Y86" s="123">
        <f t="shared" si="18"/>
        <v>0</v>
      </c>
      <c r="Z86" s="125"/>
      <c r="AA86" s="125"/>
      <c r="AB86" s="125"/>
      <c r="AC86" s="146"/>
      <c r="AD86" s="4"/>
      <c r="AE86" s="8"/>
      <c r="AF86" s="8"/>
      <c r="AG86" s="8"/>
      <c r="AH86" s="8"/>
      <c r="AI86" s="8"/>
      <c r="AJ86" s="8"/>
      <c r="AK86" s="8"/>
      <c r="AL86" s="9"/>
      <c r="AM86" s="130">
        <f t="shared" si="23"/>
        <v>0</v>
      </c>
      <c r="AN86" s="16">
        <f t="shared" si="24"/>
        <v>0</v>
      </c>
      <c r="AO86" s="8"/>
      <c r="AP86" s="8"/>
      <c r="AQ86" s="8"/>
      <c r="AR86" s="8"/>
      <c r="AS86" s="8"/>
      <c r="AT86" s="8"/>
      <c r="AU86" s="8"/>
      <c r="AV86" s="8"/>
      <c r="AW86" s="8"/>
      <c r="AX86" s="8"/>
    </row>
    <row r="87" spans="1:50" ht="15.75" thickBot="1">
      <c r="A87" s="181"/>
      <c r="B87" s="120"/>
      <c r="C87" s="161"/>
      <c r="D87" s="177">
        <f t="shared" si="20"/>
        <v>0</v>
      </c>
      <c r="E87" s="161"/>
      <c r="F87" s="120"/>
      <c r="G87" s="137"/>
      <c r="H87" s="204" t="s">
        <v>326</v>
      </c>
      <c r="I87" s="122"/>
      <c r="J87" s="122"/>
      <c r="K87" s="122"/>
      <c r="L87" s="138">
        <f t="shared" si="19"/>
        <v>0</v>
      </c>
      <c r="M87" s="122">
        <v>0</v>
      </c>
      <c r="N87" s="112"/>
      <c r="O87" s="204" t="s">
        <v>326</v>
      </c>
      <c r="P87" s="122"/>
      <c r="Q87" s="122"/>
      <c r="R87" s="122"/>
      <c r="S87" s="138">
        <f t="shared" si="15"/>
        <v>0</v>
      </c>
      <c r="T87" s="175">
        <f t="shared" si="17"/>
        <v>0</v>
      </c>
      <c r="U87" s="112"/>
      <c r="V87" s="112">
        <f t="shared" si="21"/>
        <v>0</v>
      </c>
      <c r="W87" s="112"/>
      <c r="X87" s="111">
        <f t="shared" si="22"/>
        <v>0</v>
      </c>
      <c r="Y87" s="122">
        <f t="shared" si="18"/>
        <v>0</v>
      </c>
      <c r="Z87" s="125"/>
      <c r="AA87" s="125"/>
      <c r="AB87" s="125"/>
      <c r="AC87" s="146"/>
      <c r="AD87" s="4"/>
      <c r="AE87" s="8"/>
      <c r="AF87" s="8"/>
      <c r="AG87" s="8"/>
      <c r="AH87" s="8"/>
      <c r="AI87" s="8"/>
      <c r="AJ87" s="8"/>
      <c r="AK87" s="8"/>
      <c r="AL87" s="9"/>
      <c r="AM87" s="144">
        <f t="shared" si="23"/>
        <v>0</v>
      </c>
      <c r="AN87" s="141">
        <f t="shared" si="24"/>
        <v>0</v>
      </c>
      <c r="AO87" s="8"/>
      <c r="AP87" s="8"/>
      <c r="AQ87" s="8"/>
      <c r="AR87" s="8"/>
      <c r="AS87" s="8"/>
      <c r="AT87" s="8"/>
      <c r="AU87" s="8"/>
      <c r="AV87" s="8"/>
      <c r="AW87" s="8"/>
      <c r="AX87" s="8"/>
    </row>
    <row r="88" spans="1:50" ht="15.75" thickBot="1">
      <c r="A88" s="181"/>
      <c r="B88" s="120"/>
      <c r="C88" s="161"/>
      <c r="D88" s="177">
        <f t="shared" si="20"/>
        <v>0</v>
      </c>
      <c r="E88" s="161"/>
      <c r="F88" s="120"/>
      <c r="G88" s="108"/>
      <c r="H88" s="204" t="s">
        <v>326</v>
      </c>
      <c r="I88" s="122"/>
      <c r="J88" s="122"/>
      <c r="K88" s="122"/>
      <c r="L88" s="138">
        <f t="shared" si="19"/>
        <v>0</v>
      </c>
      <c r="M88" s="122">
        <v>0</v>
      </c>
      <c r="N88" s="108"/>
      <c r="O88" s="204" t="s">
        <v>326</v>
      </c>
      <c r="P88" s="122"/>
      <c r="Q88" s="122"/>
      <c r="R88" s="122"/>
      <c r="S88" s="138">
        <f t="shared" si="15"/>
        <v>0</v>
      </c>
      <c r="T88" s="175">
        <f t="shared" si="17"/>
        <v>0</v>
      </c>
      <c r="U88" s="162"/>
      <c r="V88" s="112">
        <f t="shared" si="21"/>
        <v>0</v>
      </c>
      <c r="W88" s="116"/>
      <c r="X88" s="111">
        <f>SUM(V88*2)</f>
        <v>0</v>
      </c>
      <c r="Y88" s="122">
        <f>SUM(V88*2)</f>
        <v>0</v>
      </c>
      <c r="Z88" s="125"/>
      <c r="AA88" s="125"/>
      <c r="AB88" s="125"/>
      <c r="AC88" s="163"/>
      <c r="AD88" s="164"/>
      <c r="AE88" s="8"/>
      <c r="AF88" s="164"/>
      <c r="AG88" s="164"/>
      <c r="AH88" s="164"/>
      <c r="AI88" s="164"/>
      <c r="AJ88" s="164"/>
      <c r="AK88" s="164"/>
      <c r="AM88" s="135">
        <f>SUM(AM3:AM87)</f>
        <v>-151.94</v>
      </c>
      <c r="AN88" s="118">
        <f>SUM(AN3:AN87)</f>
        <v>-120.09</v>
      </c>
      <c r="AO88" s="22"/>
      <c r="AP88" s="22"/>
      <c r="AQ88" s="22"/>
      <c r="AR88" s="22"/>
      <c r="AS88" s="22"/>
      <c r="AT88" s="22"/>
    </row>
    <row r="89" spans="1:50">
      <c r="A89" s="181"/>
      <c r="B89" s="120"/>
      <c r="C89" s="161"/>
      <c r="D89" s="177">
        <f t="shared" si="20"/>
        <v>0</v>
      </c>
      <c r="E89" s="161"/>
      <c r="F89" s="120"/>
      <c r="G89" s="108"/>
      <c r="H89" s="204" t="s">
        <v>326</v>
      </c>
      <c r="I89" s="122"/>
      <c r="J89" s="122"/>
      <c r="K89" s="122"/>
      <c r="L89" s="138">
        <f t="shared" si="19"/>
        <v>0</v>
      </c>
      <c r="M89" s="122">
        <v>0</v>
      </c>
      <c r="N89" s="108"/>
      <c r="O89" s="204" t="s">
        <v>326</v>
      </c>
      <c r="P89" s="122"/>
      <c r="Q89" s="122"/>
      <c r="R89" s="122"/>
      <c r="S89" s="138">
        <f t="shared" si="15"/>
        <v>0</v>
      </c>
      <c r="T89" s="175">
        <f t="shared" si="17"/>
        <v>0</v>
      </c>
      <c r="U89" s="108"/>
      <c r="V89" s="112">
        <f t="shared" si="21"/>
        <v>0</v>
      </c>
      <c r="W89" s="108"/>
      <c r="X89" s="111">
        <f>SUM(V89*2)</f>
        <v>0</v>
      </c>
      <c r="Y89" s="122">
        <f>SUM(V89*2)</f>
        <v>0</v>
      </c>
      <c r="Z89" s="125"/>
      <c r="AA89" s="125"/>
      <c r="AB89" s="125"/>
      <c r="AC89" s="165"/>
      <c r="AE89" s="8"/>
      <c r="AM89" s="64"/>
    </row>
    <row r="90" spans="1:50">
      <c r="A90" s="181"/>
      <c r="B90" s="120"/>
      <c r="C90" s="161"/>
      <c r="D90" s="177">
        <f t="shared" si="20"/>
        <v>0</v>
      </c>
      <c r="E90" s="161"/>
      <c r="F90" s="120"/>
      <c r="G90" s="108"/>
      <c r="H90" s="204" t="s">
        <v>326</v>
      </c>
      <c r="I90" s="122"/>
      <c r="J90" s="122"/>
      <c r="K90" s="122"/>
      <c r="L90" s="138">
        <f t="shared" si="19"/>
        <v>0</v>
      </c>
      <c r="M90" s="122">
        <v>0</v>
      </c>
      <c r="N90" s="108"/>
      <c r="O90" s="204" t="s">
        <v>326</v>
      </c>
      <c r="P90" s="122"/>
      <c r="Q90" s="122"/>
      <c r="R90" s="122"/>
      <c r="S90" s="138">
        <f t="shared" si="15"/>
        <v>0</v>
      </c>
      <c r="T90" s="175">
        <f t="shared" si="17"/>
        <v>0</v>
      </c>
      <c r="U90" s="108"/>
      <c r="V90" s="112">
        <f t="shared" si="21"/>
        <v>0</v>
      </c>
      <c r="W90" s="108"/>
      <c r="X90" s="111">
        <f>SUM(V90*2)</f>
        <v>0</v>
      </c>
      <c r="Y90" s="122">
        <f>SUM(V90*2)</f>
        <v>0</v>
      </c>
      <c r="Z90" s="125"/>
      <c r="AA90" s="125"/>
      <c r="AB90" s="125"/>
      <c r="AC90" s="165"/>
      <c r="AE90" s="8"/>
    </row>
    <row r="91" spans="1:50">
      <c r="A91" s="181"/>
      <c r="B91" s="120"/>
      <c r="C91" s="120"/>
      <c r="D91" s="177">
        <f t="shared" si="20"/>
        <v>0</v>
      </c>
      <c r="E91" s="161"/>
      <c r="F91" s="120"/>
      <c r="G91" s="108"/>
      <c r="H91" s="204" t="s">
        <v>326</v>
      </c>
      <c r="I91" s="122"/>
      <c r="J91" s="122"/>
      <c r="K91" s="122"/>
      <c r="L91" s="138">
        <f t="shared" si="19"/>
        <v>0</v>
      </c>
      <c r="M91" s="122">
        <v>0</v>
      </c>
      <c r="N91" s="108"/>
      <c r="O91" s="204" t="s">
        <v>326</v>
      </c>
      <c r="P91" s="122"/>
      <c r="Q91" s="122"/>
      <c r="R91" s="122"/>
      <c r="S91" s="138">
        <f>Q91*R91</f>
        <v>0</v>
      </c>
      <c r="T91" s="175">
        <f t="shared" si="17"/>
        <v>0</v>
      </c>
      <c r="U91" s="108"/>
      <c r="V91" s="112">
        <f t="shared" si="21"/>
        <v>0</v>
      </c>
      <c r="W91" s="108"/>
      <c r="X91" s="111">
        <f>SUM(V91*2)</f>
        <v>0</v>
      </c>
      <c r="Y91" s="122">
        <f>SUM(V91*2)</f>
        <v>0</v>
      </c>
      <c r="Z91" s="125"/>
      <c r="AA91" s="125"/>
      <c r="AB91" s="125"/>
      <c r="AC91" s="165"/>
      <c r="AE91" s="8"/>
    </row>
    <row r="92" spans="1:50" ht="15.75" thickBot="1">
      <c r="A92" s="181"/>
      <c r="B92" s="166"/>
      <c r="C92" s="167"/>
      <c r="D92" s="177">
        <f t="shared" si="20"/>
        <v>0</v>
      </c>
      <c r="E92" s="167"/>
      <c r="F92" s="168"/>
      <c r="G92" s="108"/>
      <c r="H92" s="204" t="s">
        <v>326</v>
      </c>
      <c r="I92" s="169"/>
      <c r="J92" s="169"/>
      <c r="K92" s="169"/>
      <c r="L92" s="138">
        <f t="shared" si="19"/>
        <v>0</v>
      </c>
      <c r="M92" s="122">
        <v>0</v>
      </c>
      <c r="N92" s="108"/>
      <c r="O92" s="204" t="s">
        <v>326</v>
      </c>
      <c r="P92" s="169"/>
      <c r="Q92" s="169"/>
      <c r="R92" s="169"/>
      <c r="S92" s="138">
        <f>Q92*R92</f>
        <v>0</v>
      </c>
      <c r="T92" s="175">
        <f t="shared" si="17"/>
        <v>0</v>
      </c>
      <c r="U92" s="108"/>
      <c r="V92" s="171"/>
      <c r="W92" s="108"/>
      <c r="X92" s="162"/>
      <c r="Y92" s="162"/>
      <c r="Z92" s="138"/>
      <c r="AA92" s="169"/>
      <c r="AB92" s="170"/>
      <c r="AC92" s="172"/>
    </row>
    <row r="93" spans="1:50" ht="15.75" thickBot="1">
      <c r="A93" s="182"/>
      <c r="B93" s="162"/>
      <c r="C93" s="162"/>
      <c r="D93" s="162"/>
      <c r="E93" s="162"/>
      <c r="F93" s="162"/>
      <c r="G93" s="162"/>
      <c r="H93" s="998" t="s">
        <v>425</v>
      </c>
      <c r="I93" s="998"/>
      <c r="J93" s="998"/>
      <c r="K93" s="998"/>
      <c r="L93" s="998"/>
      <c r="M93" s="999"/>
      <c r="N93" s="162"/>
      <c r="O93" s="182"/>
      <c r="P93" s="162"/>
      <c r="Q93" s="162"/>
      <c r="R93" s="162"/>
      <c r="S93" s="162"/>
      <c r="T93" s="162"/>
      <c r="U93" s="162"/>
      <c r="V93" s="115">
        <f>SUM(V3:V92)</f>
        <v>1299.58</v>
      </c>
      <c r="W93" s="162"/>
      <c r="X93" s="115">
        <f t="shared" ref="X93:AC93" si="25">SUM(X3:X92)</f>
        <v>2599.16</v>
      </c>
      <c r="Y93" s="115">
        <f t="shared" si="25"/>
        <v>2599.16</v>
      </c>
      <c r="Z93" s="173">
        <f t="shared" si="25"/>
        <v>49.5</v>
      </c>
      <c r="AA93" s="173">
        <f t="shared" si="25"/>
        <v>661.74</v>
      </c>
      <c r="AB93" s="173">
        <f t="shared" si="25"/>
        <v>513.42999999999995</v>
      </c>
      <c r="AC93" s="173">
        <f t="shared" si="25"/>
        <v>250.67</v>
      </c>
      <c r="AE93" s="125"/>
    </row>
    <row r="94" spans="1:50">
      <c r="A94" s="182"/>
      <c r="B94" s="162"/>
      <c r="C94" s="162"/>
      <c r="D94" s="162"/>
      <c r="E94" s="162"/>
      <c r="F94" s="162"/>
      <c r="G94" s="162"/>
      <c r="H94" s="182"/>
      <c r="I94" s="162"/>
      <c r="J94" s="162"/>
      <c r="K94" s="162"/>
      <c r="L94" s="162"/>
      <c r="M94" s="162"/>
      <c r="N94" s="162"/>
      <c r="O94" s="182"/>
      <c r="P94" s="162"/>
      <c r="Q94" s="162"/>
      <c r="R94" s="162"/>
      <c r="S94" s="162"/>
      <c r="T94" s="162"/>
      <c r="U94" s="162"/>
      <c r="V94" s="116">
        <f>V93*1.05</f>
        <v>1364.559</v>
      </c>
      <c r="W94" s="162"/>
      <c r="X94" s="162"/>
      <c r="Y94" s="162"/>
      <c r="Z94" s="162"/>
      <c r="AA94" s="162">
        <f>10*1.15</f>
        <v>11.5</v>
      </c>
      <c r="AB94" s="162"/>
    </row>
    <row r="95" spans="1:50">
      <c r="AA95" s="174">
        <f>AA93+AA94</f>
        <v>673.24</v>
      </c>
      <c r="AB95" s="174"/>
    </row>
    <row r="96" spans="1:50">
      <c r="C96">
        <f>SUM(C83:C90)</f>
        <v>0</v>
      </c>
    </row>
    <row r="98" spans="3:26">
      <c r="C98" s="174">
        <f>SUM(D3:D54)</f>
        <v>1137.76</v>
      </c>
      <c r="D98">
        <f>(C98*0.5*2)+(C98*0.15)</f>
        <v>1308.424</v>
      </c>
      <c r="Z98" s="174">
        <f>Z93+AA93+AB93+AC93</f>
        <v>1475.34</v>
      </c>
    </row>
  </sheetData>
  <mergeCells count="47">
    <mergeCell ref="A25:A26"/>
    <mergeCell ref="B25:B26"/>
    <mergeCell ref="C25:C26"/>
    <mergeCell ref="D25:D26"/>
    <mergeCell ref="V25:V26"/>
    <mergeCell ref="F14:F16"/>
    <mergeCell ref="V14:V16"/>
    <mergeCell ref="A21:A23"/>
    <mergeCell ref="B21:B23"/>
    <mergeCell ref="C21:C23"/>
    <mergeCell ref="D21:D23"/>
    <mergeCell ref="V21:V23"/>
    <mergeCell ref="A14:A16"/>
    <mergeCell ref="B14:B16"/>
    <mergeCell ref="C14:C16"/>
    <mergeCell ref="D14:D16"/>
    <mergeCell ref="E14:E16"/>
    <mergeCell ref="A1:E1"/>
    <mergeCell ref="H1:M1"/>
    <mergeCell ref="O1:T1"/>
    <mergeCell ref="X1:AC1"/>
    <mergeCell ref="AE1:AK1"/>
    <mergeCell ref="AM1:AN1"/>
    <mergeCell ref="AE27:AF27"/>
    <mergeCell ref="AE28:AF28"/>
    <mergeCell ref="AE29:AF29"/>
    <mergeCell ref="AE30:AF30"/>
    <mergeCell ref="AP1:AS1"/>
    <mergeCell ref="AU1:AY1"/>
    <mergeCell ref="BA1:BB1"/>
    <mergeCell ref="BD1:BF1"/>
    <mergeCell ref="BA5:BB5"/>
    <mergeCell ref="H93:M93"/>
    <mergeCell ref="AE33:AF33"/>
    <mergeCell ref="AE37:AF37"/>
    <mergeCell ref="AE38:AF38"/>
    <mergeCell ref="AE39:AF39"/>
    <mergeCell ref="AE40:AF40"/>
    <mergeCell ref="AE41:AF41"/>
    <mergeCell ref="AA21:AA23"/>
    <mergeCell ref="AA14:AA16"/>
    <mergeCell ref="AE42:AF42"/>
    <mergeCell ref="AE43:AF43"/>
    <mergeCell ref="AE44:AF44"/>
    <mergeCell ref="AE32:AF32"/>
    <mergeCell ref="AE25:AF25"/>
    <mergeCell ref="AE31:AF31"/>
  </mergeCells>
  <pageMargins left="0.51181102362204722" right="0.51181102362204722" top="0.78740157480314965" bottom="0.78740157480314965" header="0.31496062992125984" footer="0.31496062992125984"/>
  <pageSetup orientation="portrait" horizontalDpi="300" verticalDpi="300" r:id="rId1"/>
  <headerFooter>
    <oddFooter>&amp;C&amp;"-,Negrito"&amp;9GABRIELA POLACHINI&amp;"-,Regular"&amp;11
ENGENHEIRA CIVIL
CREA 121120804-4&amp;R&amp;P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97"/>
  <sheetViews>
    <sheetView view="pageBreakPreview" zoomScale="55" zoomScaleNormal="100" zoomScaleSheetLayoutView="55" workbookViewId="0">
      <pane ySplit="915" topLeftCell="A148" activePane="bottomLeft"/>
      <selection sqref="A1:E1"/>
      <selection pane="bottomLeft" activeCell="X192" sqref="X192"/>
    </sheetView>
  </sheetViews>
  <sheetFormatPr defaultRowHeight="15"/>
  <cols>
    <col min="1" max="1" width="5.85546875" style="183" customWidth="1"/>
    <col min="2" max="2" width="7.5703125" customWidth="1"/>
    <col min="3" max="3" width="7.42578125" customWidth="1"/>
    <col min="4" max="4" width="8.42578125" customWidth="1"/>
    <col min="5" max="6" width="9.140625" customWidth="1"/>
    <col min="7" max="7" width="3.42578125" customWidth="1"/>
    <col min="8" max="8" width="5" style="183" customWidth="1"/>
    <col min="9" max="9" width="4.85546875" customWidth="1"/>
    <col min="10" max="10" width="7.7109375" customWidth="1"/>
    <col min="11" max="11" width="8.42578125" customWidth="1"/>
    <col min="12" max="13" width="6.85546875" customWidth="1"/>
    <col min="14" max="14" width="2.7109375" customWidth="1"/>
    <col min="15" max="15" width="5.5703125" style="183" customWidth="1"/>
    <col min="16" max="16" width="5.85546875" customWidth="1"/>
    <col min="17" max="17" width="7.5703125" customWidth="1"/>
    <col min="18" max="18" width="8.42578125" customWidth="1"/>
    <col min="19" max="19" width="6.42578125" customWidth="1"/>
    <col min="20" max="20" width="7.5703125" customWidth="1"/>
    <col min="21" max="21" width="4" customWidth="1"/>
    <col min="22" max="22" width="12.28515625" customWidth="1"/>
    <col min="23" max="23" width="4.28515625" customWidth="1"/>
    <col min="24" max="24" width="10.7109375" customWidth="1"/>
    <col min="25" max="25" width="11.140625" customWidth="1"/>
    <col min="26" max="26" width="11.5703125" customWidth="1"/>
    <col min="27" max="28" width="11.140625" customWidth="1"/>
    <col min="29" max="29" width="12" customWidth="1"/>
    <col min="30" max="30" width="6.5703125" customWidth="1"/>
    <col min="31" max="31" width="9.5703125" customWidth="1"/>
    <col min="32" max="32" width="11.28515625" customWidth="1"/>
    <col min="33" max="33" width="11" customWidth="1"/>
    <col min="34" max="35" width="10.42578125" customWidth="1"/>
    <col min="36" max="36" width="13.42578125" customWidth="1"/>
    <col min="37" max="37" width="15.7109375" customWidth="1"/>
    <col min="38" max="38" width="6.5703125" customWidth="1"/>
    <col min="41" max="41" width="7.42578125" customWidth="1"/>
    <col min="42" max="42" width="8" customWidth="1"/>
    <col min="45" max="45" width="11" customWidth="1"/>
    <col min="47" max="47" width="25.42578125" customWidth="1"/>
    <col min="48" max="48" width="9.42578125" customWidth="1"/>
    <col min="49" max="49" width="12.7109375" customWidth="1"/>
    <col min="50" max="50" width="16" customWidth="1"/>
    <col min="51" max="51" width="14.140625" customWidth="1"/>
    <col min="53" max="53" width="11.5703125" customWidth="1"/>
    <col min="54" max="54" width="16.5703125" customWidth="1"/>
    <col min="56" max="56" width="11.5703125" customWidth="1"/>
    <col min="57" max="57" width="11.28515625" customWidth="1"/>
  </cols>
  <sheetData>
    <row r="1" spans="1:58" ht="15.75" thickBot="1">
      <c r="A1" s="1009" t="s">
        <v>291</v>
      </c>
      <c r="B1" s="1009"/>
      <c r="C1" s="1009"/>
      <c r="D1" s="1009"/>
      <c r="E1" s="1009"/>
      <c r="F1" s="107"/>
      <c r="G1" s="108"/>
      <c r="H1" s="1010" t="s">
        <v>292</v>
      </c>
      <c r="I1" s="1011"/>
      <c r="J1" s="1011"/>
      <c r="K1" s="1011"/>
      <c r="L1" s="1011"/>
      <c r="M1" s="1012"/>
      <c r="N1" s="109"/>
      <c r="O1" s="1013" t="s">
        <v>285</v>
      </c>
      <c r="P1" s="1014"/>
      <c r="Q1" s="1014"/>
      <c r="R1" s="1014"/>
      <c r="S1" s="1014"/>
      <c r="T1" s="1015"/>
      <c r="U1" s="281"/>
      <c r="V1" s="111" t="s">
        <v>293</v>
      </c>
      <c r="W1" s="270"/>
      <c r="X1" s="1013" t="s">
        <v>294</v>
      </c>
      <c r="Y1" s="1014"/>
      <c r="Z1" s="1014"/>
      <c r="AA1" s="1014"/>
      <c r="AB1" s="1014"/>
      <c r="AC1" s="1015"/>
      <c r="AD1" s="20"/>
      <c r="AE1" s="1004" t="s">
        <v>295</v>
      </c>
      <c r="AF1" s="949"/>
      <c r="AG1" s="949"/>
      <c r="AH1" s="949"/>
      <c r="AI1" s="949"/>
      <c r="AJ1" s="949"/>
      <c r="AK1" s="1005"/>
      <c r="AL1" s="14"/>
      <c r="AM1" s="1006" t="s">
        <v>30</v>
      </c>
      <c r="AN1" s="1007"/>
      <c r="AO1" s="113"/>
      <c r="AP1" s="996" t="s">
        <v>296</v>
      </c>
      <c r="AQ1" s="1003"/>
      <c r="AR1" s="1003"/>
      <c r="AS1" s="997"/>
      <c r="AT1" s="114"/>
      <c r="AU1" s="1004" t="s">
        <v>297</v>
      </c>
      <c r="AV1" s="949"/>
      <c r="AW1" s="949"/>
      <c r="AX1" s="949"/>
      <c r="AY1" s="1005"/>
      <c r="BA1" s="996" t="s">
        <v>298</v>
      </c>
      <c r="BB1" s="997"/>
      <c r="BD1" s="996" t="s">
        <v>299</v>
      </c>
      <c r="BE1" s="1003"/>
      <c r="BF1" s="997"/>
    </row>
    <row r="2" spans="1:58" s="183" customFormat="1" ht="51.75" thickBot="1">
      <c r="A2" s="179" t="s">
        <v>300</v>
      </c>
      <c r="B2" s="184" t="s">
        <v>301</v>
      </c>
      <c r="C2" s="179" t="s">
        <v>302</v>
      </c>
      <c r="D2" s="179" t="s">
        <v>303</v>
      </c>
      <c r="E2" s="179" t="s">
        <v>475</v>
      </c>
      <c r="F2" s="184" t="s">
        <v>304</v>
      </c>
      <c r="G2" s="185"/>
      <c r="H2" s="179" t="s">
        <v>300</v>
      </c>
      <c r="I2" s="179" t="s">
        <v>305</v>
      </c>
      <c r="J2" s="179" t="s">
        <v>301</v>
      </c>
      <c r="K2" s="179" t="s">
        <v>302</v>
      </c>
      <c r="L2" s="179" t="s">
        <v>306</v>
      </c>
      <c r="M2" s="186" t="s">
        <v>307</v>
      </c>
      <c r="N2" s="185"/>
      <c r="O2" s="184" t="s">
        <v>300</v>
      </c>
      <c r="P2" s="187" t="s">
        <v>305</v>
      </c>
      <c r="Q2" s="179" t="s">
        <v>308</v>
      </c>
      <c r="R2" s="179" t="s">
        <v>302</v>
      </c>
      <c r="S2" s="184" t="s">
        <v>306</v>
      </c>
      <c r="T2" s="188" t="s">
        <v>307</v>
      </c>
      <c r="U2" s="185"/>
      <c r="V2" s="304" t="s">
        <v>309</v>
      </c>
      <c r="W2" s="185"/>
      <c r="X2" s="189" t="s">
        <v>310</v>
      </c>
      <c r="Y2" s="190" t="s">
        <v>311</v>
      </c>
      <c r="Z2" s="191" t="s">
        <v>482</v>
      </c>
      <c r="AA2" s="189" t="s">
        <v>312</v>
      </c>
      <c r="AB2" s="191" t="s">
        <v>313</v>
      </c>
      <c r="AC2" s="192" t="s">
        <v>314</v>
      </c>
      <c r="AD2" s="193"/>
      <c r="AE2" s="194" t="s">
        <v>300</v>
      </c>
      <c r="AF2" s="194" t="s">
        <v>302</v>
      </c>
      <c r="AG2" s="194" t="s">
        <v>301</v>
      </c>
      <c r="AH2" s="194" t="s">
        <v>303</v>
      </c>
      <c r="AI2" s="195" t="s">
        <v>285</v>
      </c>
      <c r="AJ2" s="195" t="s">
        <v>309</v>
      </c>
      <c r="AK2" s="196" t="s">
        <v>315</v>
      </c>
      <c r="AL2" s="197"/>
      <c r="AM2" s="198" t="s">
        <v>316</v>
      </c>
      <c r="AN2" s="199" t="s">
        <v>317</v>
      </c>
      <c r="AO2" s="193"/>
      <c r="AP2" s="199" t="s">
        <v>300</v>
      </c>
      <c r="AQ2" s="199" t="s">
        <v>302</v>
      </c>
      <c r="AR2" s="199" t="s">
        <v>301</v>
      </c>
      <c r="AS2" s="199" t="s">
        <v>303</v>
      </c>
      <c r="AT2" s="197"/>
      <c r="AU2" s="198" t="s">
        <v>318</v>
      </c>
      <c r="AV2" s="199" t="s">
        <v>319</v>
      </c>
      <c r="AW2" s="199" t="s">
        <v>320</v>
      </c>
      <c r="AX2" s="200" t="s">
        <v>321</v>
      </c>
      <c r="AY2" s="196" t="s">
        <v>322</v>
      </c>
      <c r="BA2" s="196" t="s">
        <v>323</v>
      </c>
      <c r="BB2" s="200" t="s">
        <v>324</v>
      </c>
      <c r="BD2" s="201" t="s">
        <v>25</v>
      </c>
      <c r="BE2" s="202" t="s">
        <v>325</v>
      </c>
      <c r="BF2" s="203" t="s">
        <v>44</v>
      </c>
    </row>
    <row r="3" spans="1:58" ht="15.75" thickBot="1">
      <c r="A3" s="180" t="s">
        <v>407</v>
      </c>
      <c r="B3" s="272">
        <v>3</v>
      </c>
      <c r="C3" s="268">
        <v>4.3</v>
      </c>
      <c r="D3" s="268">
        <f>B3*C3</f>
        <v>12.9</v>
      </c>
      <c r="E3" s="272"/>
      <c r="F3" s="268"/>
      <c r="G3" s="270"/>
      <c r="H3" s="204" t="s">
        <v>326</v>
      </c>
      <c r="I3" s="122">
        <v>0</v>
      </c>
      <c r="J3" s="122">
        <v>0</v>
      </c>
      <c r="K3" s="122">
        <v>0</v>
      </c>
      <c r="L3" s="122">
        <v>0</v>
      </c>
      <c r="M3" s="122">
        <v>0</v>
      </c>
      <c r="N3" s="270"/>
      <c r="O3" s="205" t="s">
        <v>306</v>
      </c>
      <c r="P3" s="122">
        <v>1</v>
      </c>
      <c r="Q3" s="122">
        <v>3</v>
      </c>
      <c r="R3" s="122">
        <v>2</v>
      </c>
      <c r="S3" s="138">
        <f t="shared" ref="S3:S20" si="0">Q3*R3</f>
        <v>6</v>
      </c>
      <c r="T3" s="122">
        <f>S3</f>
        <v>6</v>
      </c>
      <c r="U3" s="111"/>
      <c r="V3" s="270">
        <f>SUM(D3-M3-T3)</f>
        <v>6.9</v>
      </c>
      <c r="W3" s="175"/>
      <c r="X3" s="123">
        <f>SUM(V3*2)</f>
        <v>13.8</v>
      </c>
      <c r="Y3" s="123">
        <f>SUM(V3*2)</f>
        <v>13.8</v>
      </c>
      <c r="Z3" s="286">
        <f>4.2*3</f>
        <v>12.6</v>
      </c>
      <c r="AA3" s="286">
        <f>B3*C3-L3-S3</f>
        <v>6.9</v>
      </c>
      <c r="AB3" s="126">
        <f>B3*C3-L3-S3</f>
        <v>6.9</v>
      </c>
      <c r="AC3" s="284">
        <f>2.2*3</f>
        <v>6.6</v>
      </c>
      <c r="AD3" s="277"/>
      <c r="AE3" s="274" t="s">
        <v>327</v>
      </c>
      <c r="AF3" s="275"/>
      <c r="AG3" s="275"/>
      <c r="AH3" s="284">
        <f>SUM(AF3*AG3)</f>
        <v>0</v>
      </c>
      <c r="AI3" s="285"/>
      <c r="AJ3" s="285">
        <f>SUM(AH3-AI3)</f>
        <v>0</v>
      </c>
      <c r="AK3" s="285">
        <f>AJ3*2</f>
        <v>0</v>
      </c>
      <c r="AL3" s="13"/>
      <c r="AM3" s="130">
        <f>SUM(E3-M3-T3-Z3)</f>
        <v>-18.600000000000001</v>
      </c>
      <c r="AN3" s="284">
        <f>SUM(F3-M3-T3)</f>
        <v>-6</v>
      </c>
      <c r="AO3" s="9"/>
      <c r="AP3" s="274" t="s">
        <v>328</v>
      </c>
      <c r="AQ3" s="275">
        <v>1.5</v>
      </c>
      <c r="AR3" s="275">
        <v>1.6</v>
      </c>
      <c r="AS3" s="284">
        <f t="shared" ref="AS3:AS13" si="1">SUM(AQ3*AR3)</f>
        <v>2.4</v>
      </c>
      <c r="AT3" s="8"/>
      <c r="AU3" s="273">
        <v>739.04</v>
      </c>
      <c r="AV3" s="132">
        <v>739.04</v>
      </c>
      <c r="AW3" s="118">
        <v>739.04</v>
      </c>
      <c r="AX3" s="133">
        <f>AX13</f>
        <v>112.76</v>
      </c>
      <c r="AY3" s="133">
        <f>SUM(AW3-AX3)</f>
        <v>626.28</v>
      </c>
      <c r="BA3" s="134">
        <f>SUM(15.2*2)</f>
        <v>30.4</v>
      </c>
      <c r="BB3" s="135">
        <f>SUM(739.04-BA3)</f>
        <v>708.64</v>
      </c>
      <c r="BD3" s="135">
        <v>97.89</v>
      </c>
      <c r="BE3" s="279">
        <v>219.85</v>
      </c>
      <c r="BF3" s="135">
        <f>SUM(BD3+BE3)</f>
        <v>317.74</v>
      </c>
    </row>
    <row r="4" spans="1:58" ht="15.75" thickBot="1">
      <c r="A4" s="267" t="s">
        <v>408</v>
      </c>
      <c r="B4" s="272">
        <v>3</v>
      </c>
      <c r="C4" s="268">
        <v>4.3</v>
      </c>
      <c r="D4" s="289">
        <f t="shared" ref="D4:D67" si="2">B4*C4</f>
        <v>12.9</v>
      </c>
      <c r="E4" s="272"/>
      <c r="F4" s="268"/>
      <c r="G4" s="270"/>
      <c r="H4" s="204" t="s">
        <v>326</v>
      </c>
      <c r="I4" s="122"/>
      <c r="J4" s="122"/>
      <c r="K4" s="122"/>
      <c r="L4" s="122">
        <v>0</v>
      </c>
      <c r="M4" s="122">
        <v>0</v>
      </c>
      <c r="N4" s="270"/>
      <c r="O4" s="205" t="s">
        <v>326</v>
      </c>
      <c r="P4" s="123"/>
      <c r="Q4" s="123"/>
      <c r="R4" s="123"/>
      <c r="S4" s="138">
        <f t="shared" si="0"/>
        <v>0</v>
      </c>
      <c r="T4" s="123">
        <f>P4*S4</f>
        <v>0</v>
      </c>
      <c r="U4" s="111"/>
      <c r="V4" s="270">
        <f t="shared" ref="V4:V13" si="3">SUM(D4-M4-T4)</f>
        <v>12.9</v>
      </c>
      <c r="W4" s="175"/>
      <c r="X4" s="123">
        <f t="shared" ref="X4:X13" si="4">SUM(V4*2)</f>
        <v>25.8</v>
      </c>
      <c r="Y4" s="123">
        <f t="shared" ref="Y4:Y13" si="5">SUM(V4*2)</f>
        <v>25.8</v>
      </c>
      <c r="Z4" s="286">
        <f>D4</f>
        <v>12.9</v>
      </c>
      <c r="AA4" s="286"/>
      <c r="AB4" s="126">
        <f>B4*C4-L4-S4</f>
        <v>12.9</v>
      </c>
      <c r="AC4" s="140">
        <f>D4</f>
        <v>12.9</v>
      </c>
      <c r="AD4" s="277"/>
      <c r="AE4" s="276" t="s">
        <v>329</v>
      </c>
      <c r="AF4" s="277"/>
      <c r="AG4" s="277"/>
      <c r="AH4" s="285">
        <f t="shared" ref="AH4:AH13" si="6">SUM(AF4*AG4)</f>
        <v>0</v>
      </c>
      <c r="AI4" s="285"/>
      <c r="AJ4" s="285">
        <f t="shared" ref="AJ4:AJ13" si="7">SUM(AH4-AI4)</f>
        <v>0</v>
      </c>
      <c r="AK4" s="285">
        <f t="shared" ref="AK4:AK13" si="8">AJ4*2</f>
        <v>0</v>
      </c>
      <c r="AL4" s="13"/>
      <c r="AM4" s="130">
        <f t="shared" ref="AM4:AM13" si="9">SUM(E4-M4-T4-Z4)</f>
        <v>-12.9</v>
      </c>
      <c r="AN4" s="285">
        <f>SUM(F4-M4-T4)</f>
        <v>0</v>
      </c>
      <c r="AO4" s="9"/>
      <c r="AP4" s="276" t="s">
        <v>330</v>
      </c>
      <c r="AQ4" s="277">
        <v>1.5</v>
      </c>
      <c r="AR4" s="277">
        <v>1.6</v>
      </c>
      <c r="AS4" s="285">
        <f t="shared" si="1"/>
        <v>2.4</v>
      </c>
      <c r="AT4" s="8"/>
      <c r="AX4" s="8"/>
      <c r="AY4" s="8"/>
    </row>
    <row r="5" spans="1:58" ht="15.75" thickBot="1">
      <c r="A5" s="267" t="s">
        <v>409</v>
      </c>
      <c r="B5" s="272">
        <v>3</v>
      </c>
      <c r="C5" s="268">
        <v>4.3</v>
      </c>
      <c r="D5" s="289">
        <f t="shared" si="2"/>
        <v>12.9</v>
      </c>
      <c r="E5" s="272"/>
      <c r="F5" s="268"/>
      <c r="G5" s="116"/>
      <c r="H5" s="204" t="s">
        <v>326</v>
      </c>
      <c r="I5" s="122"/>
      <c r="J5" s="122"/>
      <c r="K5" s="122"/>
      <c r="L5" s="122">
        <v>0</v>
      </c>
      <c r="M5" s="122">
        <v>0</v>
      </c>
      <c r="N5" s="270"/>
      <c r="O5" s="205" t="s">
        <v>326</v>
      </c>
      <c r="P5" s="123"/>
      <c r="Q5" s="123"/>
      <c r="R5" s="123"/>
      <c r="S5" s="138">
        <f t="shared" si="0"/>
        <v>0</v>
      </c>
      <c r="T5" s="123">
        <f>S5</f>
        <v>0</v>
      </c>
      <c r="U5" s="111"/>
      <c r="V5" s="270">
        <f>D5</f>
        <v>12.9</v>
      </c>
      <c r="W5" s="175"/>
      <c r="X5" s="123">
        <f t="shared" si="4"/>
        <v>25.8</v>
      </c>
      <c r="Y5" s="123">
        <f t="shared" si="5"/>
        <v>25.8</v>
      </c>
      <c r="Z5" s="286">
        <f>D5</f>
        <v>12.9</v>
      </c>
      <c r="AA5" s="286"/>
      <c r="AB5" s="126">
        <f>B5*C5-L5-S5</f>
        <v>12.9</v>
      </c>
      <c r="AC5" s="140">
        <f>D5</f>
        <v>12.9</v>
      </c>
      <c r="AD5" s="277"/>
      <c r="AE5" s="276" t="s">
        <v>331</v>
      </c>
      <c r="AF5" s="277"/>
      <c r="AG5" s="277"/>
      <c r="AH5" s="285">
        <f t="shared" si="6"/>
        <v>0</v>
      </c>
      <c r="AI5" s="285"/>
      <c r="AJ5" s="285">
        <f t="shared" si="7"/>
        <v>0</v>
      </c>
      <c r="AK5" s="285">
        <f t="shared" si="8"/>
        <v>0</v>
      </c>
      <c r="AL5" s="13"/>
      <c r="AM5" s="130">
        <f>E5</f>
        <v>0</v>
      </c>
      <c r="AN5" s="285">
        <f>F5</f>
        <v>0</v>
      </c>
      <c r="AO5" s="9"/>
      <c r="AP5" s="276" t="s">
        <v>332</v>
      </c>
      <c r="AQ5" s="277">
        <v>1.5</v>
      </c>
      <c r="AR5" s="277">
        <v>1.6</v>
      </c>
      <c r="AS5" s="285">
        <f t="shared" si="1"/>
        <v>2.4</v>
      </c>
      <c r="AT5" s="8"/>
      <c r="AX5" s="8"/>
      <c r="AY5" s="8"/>
      <c r="BA5" s="1006" t="s">
        <v>333</v>
      </c>
      <c r="BB5" s="1007"/>
    </row>
    <row r="6" spans="1:58">
      <c r="A6" s="267" t="s">
        <v>410</v>
      </c>
      <c r="B6" s="272">
        <v>3</v>
      </c>
      <c r="C6" s="268">
        <v>4.3</v>
      </c>
      <c r="D6" s="289">
        <f t="shared" si="2"/>
        <v>12.9</v>
      </c>
      <c r="E6" s="272"/>
      <c r="F6" s="268"/>
      <c r="G6" s="270"/>
      <c r="H6" s="204" t="s">
        <v>326</v>
      </c>
      <c r="I6" s="122"/>
      <c r="J6" s="122"/>
      <c r="K6" s="122"/>
      <c r="L6" s="122">
        <v>0</v>
      </c>
      <c r="M6" s="122">
        <v>0</v>
      </c>
      <c r="N6" s="270"/>
      <c r="O6" s="205" t="s">
        <v>326</v>
      </c>
      <c r="P6" s="122"/>
      <c r="Q6" s="122"/>
      <c r="R6" s="122"/>
      <c r="S6" s="138">
        <f t="shared" si="0"/>
        <v>0</v>
      </c>
      <c r="T6" s="122">
        <v>0</v>
      </c>
      <c r="U6" s="111"/>
      <c r="V6" s="270">
        <f t="shared" si="3"/>
        <v>12.9</v>
      </c>
      <c r="W6" s="175"/>
      <c r="X6" s="123">
        <f t="shared" si="4"/>
        <v>25.8</v>
      </c>
      <c r="Y6" s="123">
        <f t="shared" si="5"/>
        <v>25.8</v>
      </c>
      <c r="Z6" s="286"/>
      <c r="AA6" s="286"/>
      <c r="AB6" s="126">
        <f>B6*C6-L6-S6</f>
        <v>12.9</v>
      </c>
      <c r="AC6" s="285">
        <f>2*D6</f>
        <v>25.8</v>
      </c>
      <c r="AD6" s="277"/>
      <c r="AE6" s="276" t="s">
        <v>334</v>
      </c>
      <c r="AF6" s="277"/>
      <c r="AG6" s="277"/>
      <c r="AH6" s="285">
        <f t="shared" si="6"/>
        <v>0</v>
      </c>
      <c r="AI6" s="285"/>
      <c r="AJ6" s="285">
        <f t="shared" si="7"/>
        <v>0</v>
      </c>
      <c r="AK6" s="285">
        <f t="shared" si="8"/>
        <v>0</v>
      </c>
      <c r="AL6" s="13"/>
      <c r="AM6" s="130">
        <f>E6</f>
        <v>0</v>
      </c>
      <c r="AN6" s="285">
        <f>F6</f>
        <v>0</v>
      </c>
      <c r="AO6" s="9"/>
      <c r="AP6" s="276" t="s">
        <v>335</v>
      </c>
      <c r="AQ6" s="277">
        <v>1.3</v>
      </c>
      <c r="AR6" s="277">
        <v>1.8</v>
      </c>
      <c r="AS6" s="285">
        <f t="shared" si="1"/>
        <v>2.34</v>
      </c>
      <c r="AT6" s="8"/>
      <c r="AX6" s="8"/>
      <c r="AY6" s="8"/>
    </row>
    <row r="7" spans="1:58" ht="15.75" thickBot="1">
      <c r="A7" s="267" t="s">
        <v>411</v>
      </c>
      <c r="B7" s="272">
        <v>3</v>
      </c>
      <c r="C7" s="268">
        <v>4.3</v>
      </c>
      <c r="D7" s="289">
        <f t="shared" si="2"/>
        <v>12.9</v>
      </c>
      <c r="E7" s="272"/>
      <c r="F7" s="268"/>
      <c r="G7" s="270"/>
      <c r="H7" s="204" t="s">
        <v>326</v>
      </c>
      <c r="I7" s="122"/>
      <c r="J7" s="122"/>
      <c r="K7" s="122"/>
      <c r="L7" s="138">
        <f>J7*K7</f>
        <v>0</v>
      </c>
      <c r="M7" s="175">
        <f>I7*L7</f>
        <v>0</v>
      </c>
      <c r="N7" s="270"/>
      <c r="O7" s="204" t="s">
        <v>326</v>
      </c>
      <c r="P7" s="122"/>
      <c r="Q7" s="122"/>
      <c r="R7" s="122"/>
      <c r="S7" s="138">
        <f t="shared" si="0"/>
        <v>0</v>
      </c>
      <c r="T7" s="122">
        <v>0</v>
      </c>
      <c r="U7" s="111"/>
      <c r="V7" s="270">
        <f t="shared" si="3"/>
        <v>12.9</v>
      </c>
      <c r="W7" s="175"/>
      <c r="X7" s="123">
        <f t="shared" si="4"/>
        <v>25.8</v>
      </c>
      <c r="Y7" s="123">
        <f t="shared" si="5"/>
        <v>25.8</v>
      </c>
      <c r="Z7" s="286"/>
      <c r="AA7" s="286"/>
      <c r="AB7" s="126">
        <f>0.7*C7-L7</f>
        <v>3.01</v>
      </c>
      <c r="AC7" s="285">
        <f>2*D7</f>
        <v>25.8</v>
      </c>
      <c r="AD7" s="277"/>
      <c r="AE7" s="276" t="s">
        <v>336</v>
      </c>
      <c r="AF7" s="277"/>
      <c r="AG7" s="277"/>
      <c r="AH7" s="285">
        <f t="shared" si="6"/>
        <v>0</v>
      </c>
      <c r="AI7" s="285"/>
      <c r="AJ7" s="285">
        <f t="shared" si="7"/>
        <v>0</v>
      </c>
      <c r="AK7" s="285">
        <f t="shared" si="8"/>
        <v>0</v>
      </c>
      <c r="AL7" s="13"/>
      <c r="AM7" s="130">
        <f t="shared" si="9"/>
        <v>0</v>
      </c>
      <c r="AN7" s="285">
        <f t="shared" ref="AN7:AN13" si="10">SUM(F7-M7-T7)</f>
        <v>0</v>
      </c>
      <c r="AO7" s="9"/>
      <c r="AP7" s="276" t="s">
        <v>337</v>
      </c>
      <c r="AQ7" s="277">
        <v>0.7</v>
      </c>
      <c r="AR7" s="277">
        <v>1</v>
      </c>
      <c r="AS7" s="285">
        <f t="shared" si="1"/>
        <v>0.7</v>
      </c>
      <c r="AT7" s="8"/>
      <c r="AX7" s="8"/>
    </row>
    <row r="8" spans="1:58" ht="15.75" thickBot="1">
      <c r="A8" s="267" t="s">
        <v>412</v>
      </c>
      <c r="B8" s="272">
        <v>3</v>
      </c>
      <c r="C8" s="268">
        <v>4.3</v>
      </c>
      <c r="D8" s="289">
        <f t="shared" si="2"/>
        <v>12.9</v>
      </c>
      <c r="E8" s="272"/>
      <c r="F8" s="268"/>
      <c r="G8" s="270"/>
      <c r="H8" s="204" t="s">
        <v>326</v>
      </c>
      <c r="I8" s="122"/>
      <c r="J8" s="122"/>
      <c r="K8" s="122"/>
      <c r="L8" s="138">
        <f t="shared" ref="L8:L18" si="11">J8*K8</f>
        <v>0</v>
      </c>
      <c r="M8" s="175">
        <f t="shared" ref="M8:M13" si="12">I8*L8</f>
        <v>0</v>
      </c>
      <c r="N8" s="270"/>
      <c r="O8" s="204" t="s">
        <v>326</v>
      </c>
      <c r="P8" s="122"/>
      <c r="Q8" s="122"/>
      <c r="R8" s="122"/>
      <c r="S8" s="138">
        <f t="shared" si="0"/>
        <v>0</v>
      </c>
      <c r="T8" s="122">
        <v>0</v>
      </c>
      <c r="U8" s="111"/>
      <c r="V8" s="270">
        <f t="shared" si="3"/>
        <v>12.9</v>
      </c>
      <c r="W8" s="175"/>
      <c r="X8" s="123">
        <f t="shared" si="4"/>
        <v>25.8</v>
      </c>
      <c r="Y8" s="123">
        <f t="shared" si="5"/>
        <v>25.8</v>
      </c>
      <c r="Z8" s="286"/>
      <c r="AA8" s="286"/>
      <c r="AB8" s="126">
        <f t="shared" ref="AB8:AB18" si="13">0.7*C8-L8</f>
        <v>3.01</v>
      </c>
      <c r="AC8" s="285">
        <f>2*D8</f>
        <v>25.8</v>
      </c>
      <c r="AD8" s="277"/>
      <c r="AE8" s="276" t="s">
        <v>338</v>
      </c>
      <c r="AF8" s="277"/>
      <c r="AG8" s="277"/>
      <c r="AH8" s="285">
        <f t="shared" si="6"/>
        <v>0</v>
      </c>
      <c r="AI8" s="285"/>
      <c r="AJ8" s="285">
        <f t="shared" si="7"/>
        <v>0</v>
      </c>
      <c r="AK8" s="285">
        <f t="shared" si="8"/>
        <v>0</v>
      </c>
      <c r="AL8" s="13"/>
      <c r="AM8" s="130">
        <f t="shared" si="9"/>
        <v>0</v>
      </c>
      <c r="AN8" s="285">
        <f t="shared" si="10"/>
        <v>0</v>
      </c>
      <c r="AO8" s="9"/>
      <c r="AP8" s="276" t="s">
        <v>339</v>
      </c>
      <c r="AQ8" s="277">
        <v>0.7</v>
      </c>
      <c r="AR8" s="277">
        <v>1</v>
      </c>
      <c r="AS8" s="285">
        <f t="shared" si="1"/>
        <v>0.7</v>
      </c>
      <c r="AT8" s="8"/>
      <c r="AU8" s="135" t="s">
        <v>340</v>
      </c>
      <c r="AV8" s="135" t="s">
        <v>305</v>
      </c>
      <c r="AW8" s="135" t="s">
        <v>303</v>
      </c>
      <c r="AX8" s="280" t="s">
        <v>341</v>
      </c>
    </row>
    <row r="9" spans="1:58">
      <c r="A9" s="267" t="s">
        <v>413</v>
      </c>
      <c r="B9" s="272">
        <v>3</v>
      </c>
      <c r="C9" s="268">
        <v>4.3</v>
      </c>
      <c r="D9" s="289">
        <f t="shared" si="2"/>
        <v>12.9</v>
      </c>
      <c r="E9" s="272"/>
      <c r="F9" s="268"/>
      <c r="G9" s="270"/>
      <c r="H9" s="204" t="s">
        <v>326</v>
      </c>
      <c r="I9" s="122"/>
      <c r="J9" s="122"/>
      <c r="K9" s="122"/>
      <c r="L9" s="138">
        <f t="shared" si="11"/>
        <v>0</v>
      </c>
      <c r="M9" s="175">
        <f t="shared" si="12"/>
        <v>0</v>
      </c>
      <c r="N9" s="270"/>
      <c r="O9" s="204" t="s">
        <v>326</v>
      </c>
      <c r="P9" s="122"/>
      <c r="Q9" s="122"/>
      <c r="R9" s="122"/>
      <c r="S9" s="138">
        <f t="shared" si="0"/>
        <v>0</v>
      </c>
      <c r="T9" s="122">
        <v>0</v>
      </c>
      <c r="U9" s="111"/>
      <c r="V9" s="270">
        <f t="shared" si="3"/>
        <v>12.9</v>
      </c>
      <c r="W9" s="175"/>
      <c r="X9" s="123">
        <f t="shared" si="4"/>
        <v>25.8</v>
      </c>
      <c r="Y9" s="123">
        <f t="shared" si="5"/>
        <v>25.8</v>
      </c>
      <c r="Z9" s="286"/>
      <c r="AA9" s="286"/>
      <c r="AB9" s="126">
        <f t="shared" si="13"/>
        <v>3.01</v>
      </c>
      <c r="AC9" s="285">
        <f>2*D9</f>
        <v>25.8</v>
      </c>
      <c r="AD9" s="277"/>
      <c r="AE9" s="276" t="s">
        <v>342</v>
      </c>
      <c r="AF9" s="277"/>
      <c r="AG9" s="277"/>
      <c r="AH9" s="285">
        <f t="shared" si="6"/>
        <v>0</v>
      </c>
      <c r="AI9" s="285"/>
      <c r="AJ9" s="285">
        <f t="shared" si="7"/>
        <v>0</v>
      </c>
      <c r="AK9" s="285">
        <f t="shared" si="8"/>
        <v>0</v>
      </c>
      <c r="AL9" s="13"/>
      <c r="AM9" s="130">
        <f t="shared" si="9"/>
        <v>0</v>
      </c>
      <c r="AN9" s="285">
        <f t="shared" si="10"/>
        <v>0</v>
      </c>
      <c r="AO9" s="9"/>
      <c r="AP9" s="276" t="s">
        <v>343</v>
      </c>
      <c r="AQ9" s="277">
        <v>1.1499999999999999</v>
      </c>
      <c r="AR9" s="277">
        <v>1.6</v>
      </c>
      <c r="AS9" s="285">
        <f t="shared" si="1"/>
        <v>1.84</v>
      </c>
      <c r="AT9" s="8"/>
      <c r="AU9" s="114" t="s">
        <v>344</v>
      </c>
      <c r="AV9" s="114">
        <v>6</v>
      </c>
      <c r="AW9" s="114">
        <v>2.89</v>
      </c>
      <c r="AX9" s="119">
        <f>SUM(AV9*AW9)</f>
        <v>17.34</v>
      </c>
    </row>
    <row r="10" spans="1:58">
      <c r="A10" s="267" t="s">
        <v>414</v>
      </c>
      <c r="B10" s="272">
        <v>3</v>
      </c>
      <c r="C10" s="268">
        <v>4.3</v>
      </c>
      <c r="D10" s="289">
        <f t="shared" si="2"/>
        <v>12.9</v>
      </c>
      <c r="E10" s="272"/>
      <c r="F10" s="268"/>
      <c r="G10" s="270"/>
      <c r="H10" s="204" t="s">
        <v>326</v>
      </c>
      <c r="I10" s="122"/>
      <c r="J10" s="122"/>
      <c r="K10" s="122"/>
      <c r="L10" s="138">
        <f t="shared" si="11"/>
        <v>0</v>
      </c>
      <c r="M10" s="175">
        <f t="shared" si="12"/>
        <v>0</v>
      </c>
      <c r="N10" s="270"/>
      <c r="O10" s="204" t="s">
        <v>603</v>
      </c>
      <c r="P10" s="122">
        <v>1</v>
      </c>
      <c r="Q10" s="122">
        <v>2.1</v>
      </c>
      <c r="R10" s="122">
        <v>2</v>
      </c>
      <c r="S10" s="138">
        <f t="shared" si="0"/>
        <v>4.2</v>
      </c>
      <c r="T10" s="138">
        <f>S10</f>
        <v>4.2</v>
      </c>
      <c r="U10" s="111"/>
      <c r="V10" s="270">
        <f t="shared" si="3"/>
        <v>8.6999999999999993</v>
      </c>
      <c r="W10" s="175"/>
      <c r="X10" s="123">
        <f t="shared" si="4"/>
        <v>17.399999999999999</v>
      </c>
      <c r="Y10" s="123">
        <f t="shared" si="5"/>
        <v>17.399999999999999</v>
      </c>
      <c r="Z10" s="286"/>
      <c r="AA10" s="286">
        <f>B10*C10-L10-S10</f>
        <v>8.6999999999999993</v>
      </c>
      <c r="AB10" s="126">
        <f t="shared" si="13"/>
        <v>3.01</v>
      </c>
      <c r="AC10" s="140">
        <f>D10-T10</f>
        <v>8.6999999999999993</v>
      </c>
      <c r="AD10" s="277"/>
      <c r="AE10" s="276" t="s">
        <v>345</v>
      </c>
      <c r="AF10" s="277"/>
      <c r="AG10" s="277"/>
      <c r="AH10" s="285">
        <f t="shared" si="6"/>
        <v>0</v>
      </c>
      <c r="AI10" s="285"/>
      <c r="AJ10" s="285">
        <f t="shared" si="7"/>
        <v>0</v>
      </c>
      <c r="AK10" s="285">
        <f t="shared" si="8"/>
        <v>0</v>
      </c>
      <c r="AL10" s="13"/>
      <c r="AM10" s="130">
        <f t="shared" si="9"/>
        <v>-4.2</v>
      </c>
      <c r="AN10" s="285">
        <f t="shared" si="10"/>
        <v>-4.2</v>
      </c>
      <c r="AO10" s="9"/>
      <c r="AP10" s="276" t="s">
        <v>346</v>
      </c>
      <c r="AQ10" s="277">
        <v>0.4</v>
      </c>
      <c r="AR10" s="277">
        <v>1.8</v>
      </c>
      <c r="AS10" s="285">
        <f t="shared" si="1"/>
        <v>0.72</v>
      </c>
      <c r="AT10" s="8"/>
      <c r="AU10" s="114" t="s">
        <v>347</v>
      </c>
      <c r="AV10" s="114">
        <v>2</v>
      </c>
      <c r="AW10" s="114">
        <v>15.2</v>
      </c>
      <c r="AX10" s="114">
        <f>SUM(AV10*AW10)</f>
        <v>30.4</v>
      </c>
    </row>
    <row r="11" spans="1:58">
      <c r="A11" s="267" t="s">
        <v>415</v>
      </c>
      <c r="B11" s="272">
        <v>3</v>
      </c>
      <c r="C11" s="268">
        <v>2</v>
      </c>
      <c r="D11" s="289">
        <f t="shared" si="2"/>
        <v>6</v>
      </c>
      <c r="E11" s="272"/>
      <c r="F11" s="268"/>
      <c r="G11" s="270"/>
      <c r="H11" s="204" t="s">
        <v>427</v>
      </c>
      <c r="I11" s="122">
        <v>15</v>
      </c>
      <c r="J11" s="122">
        <v>1</v>
      </c>
      <c r="K11" s="122">
        <v>1.5</v>
      </c>
      <c r="L11" s="138">
        <f t="shared" si="11"/>
        <v>1.5</v>
      </c>
      <c r="M11" s="175">
        <v>0</v>
      </c>
      <c r="N11" s="270"/>
      <c r="O11" s="204" t="s">
        <v>604</v>
      </c>
      <c r="P11" s="122">
        <v>3</v>
      </c>
      <c r="Q11" s="122">
        <v>2.1</v>
      </c>
      <c r="R11" s="122">
        <v>2</v>
      </c>
      <c r="S11" s="138">
        <f t="shared" si="0"/>
        <v>4.2</v>
      </c>
      <c r="T11" s="138">
        <f>S11</f>
        <v>4.2</v>
      </c>
      <c r="U11" s="111"/>
      <c r="V11" s="270">
        <f t="shared" si="3"/>
        <v>1.8</v>
      </c>
      <c r="W11" s="175"/>
      <c r="X11" s="123">
        <f t="shared" si="4"/>
        <v>3.6</v>
      </c>
      <c r="Y11" s="123">
        <f t="shared" si="5"/>
        <v>3.6</v>
      </c>
      <c r="Z11" s="286"/>
      <c r="AA11" s="286">
        <f>(2.14*B11)-L11</f>
        <v>4.92</v>
      </c>
      <c r="AB11" s="126">
        <f t="shared" si="13"/>
        <v>-0.1</v>
      </c>
      <c r="AC11" s="140">
        <f>(2*D11)-AB11-S11-L11</f>
        <v>6.4</v>
      </c>
      <c r="AD11" s="277"/>
      <c r="AE11" s="276" t="s">
        <v>348</v>
      </c>
      <c r="AF11" s="277"/>
      <c r="AG11" s="277"/>
      <c r="AH11" s="285">
        <f t="shared" si="6"/>
        <v>0</v>
      </c>
      <c r="AI11" s="285"/>
      <c r="AJ11" s="285">
        <f t="shared" si="7"/>
        <v>0</v>
      </c>
      <c r="AK11" s="285">
        <f t="shared" si="8"/>
        <v>0</v>
      </c>
      <c r="AL11" s="13"/>
      <c r="AM11" s="130">
        <f t="shared" si="9"/>
        <v>-4.2</v>
      </c>
      <c r="AN11" s="285">
        <f t="shared" si="10"/>
        <v>-4.2</v>
      </c>
      <c r="AO11" s="9"/>
      <c r="AP11" s="276" t="s">
        <v>349</v>
      </c>
      <c r="AQ11" s="277">
        <v>1.1000000000000001</v>
      </c>
      <c r="AR11" s="277">
        <v>1.6</v>
      </c>
      <c r="AS11" s="285">
        <f t="shared" si="1"/>
        <v>1.76</v>
      </c>
      <c r="AT11" s="8"/>
      <c r="AU11" s="114" t="s">
        <v>350</v>
      </c>
      <c r="AV11" s="114">
        <v>2</v>
      </c>
      <c r="AW11" s="114">
        <v>10.5</v>
      </c>
      <c r="AX11" s="114">
        <f>SUM(AV11*AW11)</f>
        <v>21</v>
      </c>
    </row>
    <row r="12" spans="1:58" ht="15.75" thickBot="1">
      <c r="A12" s="267" t="s">
        <v>416</v>
      </c>
      <c r="B12" s="272">
        <v>3</v>
      </c>
      <c r="C12" s="268">
        <v>4.3</v>
      </c>
      <c r="D12" s="289">
        <f t="shared" si="2"/>
        <v>12.9</v>
      </c>
      <c r="E12" s="272"/>
      <c r="F12" s="272"/>
      <c r="G12" s="270"/>
      <c r="H12" s="204" t="s">
        <v>389</v>
      </c>
      <c r="I12" s="122">
        <v>3</v>
      </c>
      <c r="J12" s="122">
        <v>1</v>
      </c>
      <c r="K12" s="122">
        <v>1.2</v>
      </c>
      <c r="L12" s="138">
        <f t="shared" si="11"/>
        <v>1.2</v>
      </c>
      <c r="M12" s="175">
        <v>0</v>
      </c>
      <c r="N12" s="270"/>
      <c r="O12" s="204" t="s">
        <v>377</v>
      </c>
      <c r="P12" s="122">
        <v>40</v>
      </c>
      <c r="Q12" s="122">
        <v>2.1</v>
      </c>
      <c r="R12" s="122">
        <v>0.9</v>
      </c>
      <c r="S12" s="138">
        <f t="shared" si="0"/>
        <v>1.89</v>
      </c>
      <c r="T12" s="122">
        <v>0</v>
      </c>
      <c r="U12" s="111"/>
      <c r="V12" s="270">
        <f t="shared" si="3"/>
        <v>12.9</v>
      </c>
      <c r="W12" s="175"/>
      <c r="X12" s="123">
        <f t="shared" si="4"/>
        <v>25.8</v>
      </c>
      <c r="Y12" s="123">
        <f t="shared" si="5"/>
        <v>25.8</v>
      </c>
      <c r="Z12" s="286"/>
      <c r="AA12" s="286">
        <f>B12*C12-L12-S12</f>
        <v>9.81</v>
      </c>
      <c r="AB12" s="126">
        <f t="shared" si="13"/>
        <v>1.81</v>
      </c>
      <c r="AC12" s="290"/>
      <c r="AD12" s="277"/>
      <c r="AE12" s="276" t="s">
        <v>351</v>
      </c>
      <c r="AF12" s="277"/>
      <c r="AG12" s="277"/>
      <c r="AH12" s="285">
        <f t="shared" si="6"/>
        <v>0</v>
      </c>
      <c r="AI12" s="285"/>
      <c r="AJ12" s="285">
        <f t="shared" si="7"/>
        <v>0</v>
      </c>
      <c r="AK12" s="285">
        <f t="shared" si="8"/>
        <v>0</v>
      </c>
      <c r="AL12" s="13"/>
      <c r="AM12" s="130">
        <f t="shared" si="9"/>
        <v>0</v>
      </c>
      <c r="AN12" s="285">
        <f t="shared" si="10"/>
        <v>0</v>
      </c>
      <c r="AO12" s="9"/>
      <c r="AP12" s="276" t="s">
        <v>352</v>
      </c>
      <c r="AQ12" s="277">
        <v>1.1000000000000001</v>
      </c>
      <c r="AR12" s="277">
        <v>1.6</v>
      </c>
      <c r="AS12" s="285">
        <f t="shared" si="1"/>
        <v>1.76</v>
      </c>
      <c r="AT12" s="8"/>
      <c r="AU12" s="134" t="s">
        <v>353</v>
      </c>
      <c r="AV12" s="134">
        <v>1</v>
      </c>
      <c r="AW12" s="287">
        <v>44.02</v>
      </c>
      <c r="AX12" s="134">
        <f>SUM(AV12*AW12)</f>
        <v>44.02</v>
      </c>
    </row>
    <row r="13" spans="1:58" ht="15.75" thickBot="1">
      <c r="A13" s="267" t="s">
        <v>424</v>
      </c>
      <c r="B13" s="272">
        <v>3</v>
      </c>
      <c r="C13" s="268">
        <v>5.95</v>
      </c>
      <c r="D13" s="289">
        <f t="shared" si="2"/>
        <v>17.850000000000001</v>
      </c>
      <c r="E13" s="272"/>
      <c r="F13" s="272"/>
      <c r="G13" s="270"/>
      <c r="H13" s="204" t="s">
        <v>384</v>
      </c>
      <c r="I13" s="122">
        <v>11</v>
      </c>
      <c r="J13" s="122">
        <v>0.4</v>
      </c>
      <c r="K13" s="122">
        <v>0.8</v>
      </c>
      <c r="L13" s="138">
        <f t="shared" si="11"/>
        <v>0.32</v>
      </c>
      <c r="M13" s="175">
        <f t="shared" si="12"/>
        <v>3.52</v>
      </c>
      <c r="N13" s="270"/>
      <c r="O13" s="204" t="s">
        <v>481</v>
      </c>
      <c r="P13" s="122">
        <v>12</v>
      </c>
      <c r="Q13" s="122">
        <v>2.1</v>
      </c>
      <c r="R13" s="122">
        <v>1</v>
      </c>
      <c r="S13" s="138">
        <f t="shared" si="0"/>
        <v>2.1</v>
      </c>
      <c r="T13" s="122">
        <v>0</v>
      </c>
      <c r="U13" s="111"/>
      <c r="V13" s="270">
        <f t="shared" si="3"/>
        <v>14.33</v>
      </c>
      <c r="W13" s="175"/>
      <c r="X13" s="123">
        <f t="shared" si="4"/>
        <v>28.66</v>
      </c>
      <c r="Y13" s="123">
        <f t="shared" si="5"/>
        <v>28.66</v>
      </c>
      <c r="Z13" s="286"/>
      <c r="AA13" s="286"/>
      <c r="AB13" s="126">
        <f t="shared" si="13"/>
        <v>3.85</v>
      </c>
      <c r="AC13" s="291">
        <f>D13-M13</f>
        <v>14.33</v>
      </c>
      <c r="AD13" s="277"/>
      <c r="AE13" s="276" t="s">
        <v>354</v>
      </c>
      <c r="AF13" s="277"/>
      <c r="AG13" s="277"/>
      <c r="AH13" s="285">
        <f t="shared" si="6"/>
        <v>0</v>
      </c>
      <c r="AI13" s="285"/>
      <c r="AJ13" s="285">
        <f t="shared" si="7"/>
        <v>0</v>
      </c>
      <c r="AK13" s="285">
        <f t="shared" si="8"/>
        <v>0</v>
      </c>
      <c r="AL13" s="13"/>
      <c r="AM13" s="130">
        <f t="shared" si="9"/>
        <v>-3.52</v>
      </c>
      <c r="AN13" s="285">
        <f t="shared" si="10"/>
        <v>-3.52</v>
      </c>
      <c r="AO13" s="9"/>
      <c r="AP13" s="276" t="s">
        <v>355</v>
      </c>
      <c r="AQ13" s="277">
        <v>1.45</v>
      </c>
      <c r="AR13" s="277">
        <v>1.8</v>
      </c>
      <c r="AS13" s="285">
        <f t="shared" si="1"/>
        <v>2.61</v>
      </c>
      <c r="AT13" s="8"/>
      <c r="AV13" s="8"/>
      <c r="AW13" s="142"/>
      <c r="AX13" s="117">
        <f>SUM(AX9:AX12)</f>
        <v>112.76</v>
      </c>
    </row>
    <row r="14" spans="1:58">
      <c r="A14" s="267" t="s">
        <v>429</v>
      </c>
      <c r="B14" s="272">
        <v>3</v>
      </c>
      <c r="C14" s="268">
        <v>2</v>
      </c>
      <c r="D14" s="289">
        <f t="shared" si="2"/>
        <v>6</v>
      </c>
      <c r="E14" s="272"/>
      <c r="F14" s="272"/>
      <c r="G14" s="270"/>
      <c r="H14" s="204" t="s">
        <v>406</v>
      </c>
      <c r="I14" s="122">
        <v>8</v>
      </c>
      <c r="J14" s="122">
        <v>1</v>
      </c>
      <c r="K14" s="122">
        <v>1</v>
      </c>
      <c r="L14" s="138">
        <f t="shared" si="11"/>
        <v>1</v>
      </c>
      <c r="M14" s="175"/>
      <c r="N14" s="270"/>
      <c r="O14" s="204" t="s">
        <v>605</v>
      </c>
      <c r="P14" s="122">
        <v>2</v>
      </c>
      <c r="Q14" s="122">
        <v>2.1</v>
      </c>
      <c r="R14" s="122">
        <v>0.9</v>
      </c>
      <c r="S14" s="138">
        <f t="shared" si="0"/>
        <v>1.89</v>
      </c>
      <c r="T14" s="122"/>
      <c r="U14" s="111"/>
      <c r="V14" s="270">
        <f>SUM(D14-M14-T14)</f>
        <v>6</v>
      </c>
      <c r="W14" s="175"/>
      <c r="X14" s="123"/>
      <c r="Y14" s="123"/>
      <c r="Z14" s="286"/>
      <c r="AA14" s="286"/>
      <c r="AB14" s="126">
        <f t="shared" si="13"/>
        <v>0.4</v>
      </c>
      <c r="AC14" s="291"/>
      <c r="AD14" s="277"/>
      <c r="AE14" s="276"/>
      <c r="AF14" s="277"/>
      <c r="AG14" s="277"/>
      <c r="AH14" s="285"/>
      <c r="AI14" s="285"/>
      <c r="AJ14" s="285"/>
      <c r="AK14" s="285"/>
      <c r="AL14" s="13"/>
      <c r="AM14" s="130"/>
      <c r="AN14" s="285"/>
      <c r="AO14" s="9"/>
      <c r="AP14" s="276"/>
      <c r="AQ14" s="277"/>
      <c r="AR14" s="277"/>
      <c r="AS14" s="285"/>
      <c r="AT14" s="8"/>
      <c r="AV14" s="8"/>
      <c r="AW14" s="8"/>
      <c r="AX14" s="164"/>
    </row>
    <row r="15" spans="1:58">
      <c r="A15" s="267" t="s">
        <v>430</v>
      </c>
      <c r="B15" s="272">
        <v>3</v>
      </c>
      <c r="C15" s="268">
        <v>4.3</v>
      </c>
      <c r="D15" s="289">
        <f t="shared" si="2"/>
        <v>12.9</v>
      </c>
      <c r="E15" s="272"/>
      <c r="F15" s="272"/>
      <c r="G15" s="270"/>
      <c r="H15" s="204" t="s">
        <v>426</v>
      </c>
      <c r="I15" s="122">
        <v>4</v>
      </c>
      <c r="J15" s="122">
        <v>1</v>
      </c>
      <c r="K15" s="122">
        <v>1.5</v>
      </c>
      <c r="L15" s="138">
        <f t="shared" si="11"/>
        <v>1.5</v>
      </c>
      <c r="M15" s="175"/>
      <c r="N15" s="270"/>
      <c r="O15" s="204" t="s">
        <v>479</v>
      </c>
      <c r="P15" s="122">
        <v>1</v>
      </c>
      <c r="Q15" s="122">
        <v>2.1</v>
      </c>
      <c r="R15" s="122">
        <v>1.6</v>
      </c>
      <c r="S15" s="138">
        <f t="shared" si="0"/>
        <v>3.36</v>
      </c>
      <c r="T15" s="122"/>
      <c r="U15" s="111"/>
      <c r="V15" s="270">
        <f>SUM(D15-M15-T15)</f>
        <v>12.9</v>
      </c>
      <c r="W15" s="175"/>
      <c r="X15" s="123"/>
      <c r="Y15" s="123"/>
      <c r="Z15" s="286"/>
      <c r="AA15" s="286"/>
      <c r="AB15" s="126">
        <f t="shared" si="13"/>
        <v>1.51</v>
      </c>
      <c r="AC15" s="291"/>
      <c r="AD15" s="277"/>
      <c r="AE15" s="276"/>
      <c r="AF15" s="277"/>
      <c r="AG15" s="277"/>
      <c r="AH15" s="285"/>
      <c r="AI15" s="285"/>
      <c r="AJ15" s="285"/>
      <c r="AK15" s="285"/>
      <c r="AL15" s="13"/>
      <c r="AM15" s="130"/>
      <c r="AN15" s="285"/>
      <c r="AO15" s="9"/>
      <c r="AP15" s="276"/>
      <c r="AQ15" s="277"/>
      <c r="AR15" s="277"/>
      <c r="AS15" s="285"/>
      <c r="AT15" s="8"/>
      <c r="AV15" s="8"/>
      <c r="AW15" s="8"/>
      <c r="AX15" s="164"/>
    </row>
    <row r="16" spans="1:58">
      <c r="A16" s="267" t="s">
        <v>431</v>
      </c>
      <c r="B16" s="272">
        <v>3</v>
      </c>
      <c r="C16" s="268">
        <v>5.95</v>
      </c>
      <c r="D16" s="289">
        <f t="shared" si="2"/>
        <v>17.850000000000001</v>
      </c>
      <c r="E16" s="272"/>
      <c r="F16" s="272"/>
      <c r="G16" s="270"/>
      <c r="H16" s="204" t="s">
        <v>606</v>
      </c>
      <c r="I16" s="122">
        <v>6</v>
      </c>
      <c r="J16" s="122">
        <v>0.2</v>
      </c>
      <c r="K16" s="122">
        <v>0.4</v>
      </c>
      <c r="L16" s="138">
        <f t="shared" si="11"/>
        <v>0.08</v>
      </c>
      <c r="M16" s="175"/>
      <c r="N16" s="270"/>
      <c r="O16" s="204" t="s">
        <v>607</v>
      </c>
      <c r="P16" s="122">
        <v>1</v>
      </c>
      <c r="Q16" s="122">
        <v>2.1</v>
      </c>
      <c r="R16" s="122">
        <v>3</v>
      </c>
      <c r="S16" s="138">
        <f t="shared" si="0"/>
        <v>6.3</v>
      </c>
      <c r="T16" s="122"/>
      <c r="U16" s="111"/>
      <c r="V16" s="270">
        <f t="shared" ref="V16:V79" si="14">SUM(D16-M16-T16)</f>
        <v>17.850000000000001</v>
      </c>
      <c r="W16" s="175"/>
      <c r="X16" s="123"/>
      <c r="Y16" s="123"/>
      <c r="Z16" s="286"/>
      <c r="AA16" s="286"/>
      <c r="AB16" s="126">
        <f t="shared" si="13"/>
        <v>4.09</v>
      </c>
      <c r="AC16" s="291"/>
      <c r="AD16" s="277"/>
      <c r="AE16" s="276"/>
      <c r="AF16" s="277"/>
      <c r="AG16" s="277"/>
      <c r="AH16" s="285"/>
      <c r="AI16" s="285"/>
      <c r="AJ16" s="285"/>
      <c r="AK16" s="285"/>
      <c r="AL16" s="13"/>
      <c r="AM16" s="130"/>
      <c r="AN16" s="285"/>
      <c r="AO16" s="9"/>
      <c r="AP16" s="276"/>
      <c r="AQ16" s="277"/>
      <c r="AR16" s="277"/>
      <c r="AS16" s="285"/>
      <c r="AT16" s="8"/>
      <c r="AV16" s="8"/>
      <c r="AW16" s="8"/>
      <c r="AX16" s="164"/>
    </row>
    <row r="17" spans="1:50">
      <c r="A17" s="267" t="s">
        <v>432</v>
      </c>
      <c r="B17" s="272">
        <v>3</v>
      </c>
      <c r="C17" s="268">
        <v>1.8</v>
      </c>
      <c r="D17" s="289">
        <f t="shared" si="2"/>
        <v>5.4</v>
      </c>
      <c r="E17" s="272"/>
      <c r="F17" s="272"/>
      <c r="G17" s="270"/>
      <c r="H17" s="204" t="s">
        <v>441</v>
      </c>
      <c r="I17" s="122">
        <v>1</v>
      </c>
      <c r="J17" s="122">
        <v>0.2</v>
      </c>
      <c r="K17" s="122">
        <v>3</v>
      </c>
      <c r="L17" s="138">
        <f t="shared" si="11"/>
        <v>0.6</v>
      </c>
      <c r="M17" s="175"/>
      <c r="N17" s="270"/>
      <c r="O17" s="204" t="s">
        <v>608</v>
      </c>
      <c r="P17" s="122">
        <v>1</v>
      </c>
      <c r="Q17" s="122">
        <v>2.1</v>
      </c>
      <c r="R17" s="122">
        <v>2</v>
      </c>
      <c r="S17" s="138">
        <f t="shared" si="0"/>
        <v>4.2</v>
      </c>
      <c r="T17" s="122"/>
      <c r="U17" s="111"/>
      <c r="V17" s="270">
        <f t="shared" si="14"/>
        <v>5.4</v>
      </c>
      <c r="W17" s="175"/>
      <c r="X17" s="123"/>
      <c r="Y17" s="123"/>
      <c r="Z17" s="286"/>
      <c r="AA17" s="286"/>
      <c r="AB17" s="126">
        <f t="shared" si="13"/>
        <v>0.66</v>
      </c>
      <c r="AC17" s="291"/>
      <c r="AD17" s="277"/>
      <c r="AE17" s="276"/>
      <c r="AF17" s="277"/>
      <c r="AG17" s="277"/>
      <c r="AH17" s="285"/>
      <c r="AI17" s="285"/>
      <c r="AJ17" s="285"/>
      <c r="AK17" s="285"/>
      <c r="AL17" s="13"/>
      <c r="AM17" s="130"/>
      <c r="AN17" s="285"/>
      <c r="AO17" s="9"/>
      <c r="AP17" s="276"/>
      <c r="AQ17" s="277"/>
      <c r="AR17" s="277"/>
      <c r="AS17" s="285"/>
      <c r="AT17" s="8"/>
      <c r="AV17" s="8"/>
      <c r="AW17" s="8"/>
      <c r="AX17" s="164"/>
    </row>
    <row r="18" spans="1:50">
      <c r="A18" s="267" t="s">
        <v>433</v>
      </c>
      <c r="B18" s="272">
        <v>3</v>
      </c>
      <c r="C18" s="268">
        <v>4.3</v>
      </c>
      <c r="D18" s="289">
        <f t="shared" si="2"/>
        <v>12.9</v>
      </c>
      <c r="E18" s="272"/>
      <c r="F18" s="272"/>
      <c r="G18" s="270"/>
      <c r="H18" s="204" t="s">
        <v>480</v>
      </c>
      <c r="I18" s="122">
        <v>2</v>
      </c>
      <c r="J18" s="122">
        <v>0.4</v>
      </c>
      <c r="K18" s="122">
        <v>0.8</v>
      </c>
      <c r="L18" s="138">
        <f t="shared" si="11"/>
        <v>0.32</v>
      </c>
      <c r="M18" s="175"/>
      <c r="N18" s="270"/>
      <c r="O18" s="204" t="s">
        <v>609</v>
      </c>
      <c r="P18" s="122">
        <v>6</v>
      </c>
      <c r="Q18" s="122">
        <v>1.9</v>
      </c>
      <c r="R18" s="122">
        <v>0.7</v>
      </c>
      <c r="S18" s="138">
        <f t="shared" si="0"/>
        <v>1.33</v>
      </c>
      <c r="T18" s="122"/>
      <c r="U18" s="111"/>
      <c r="V18" s="270">
        <f t="shared" si="14"/>
        <v>12.9</v>
      </c>
      <c r="W18" s="175"/>
      <c r="X18" s="123"/>
      <c r="Y18" s="123"/>
      <c r="Z18" s="286"/>
      <c r="AA18" s="286"/>
      <c r="AB18" s="126">
        <f t="shared" si="13"/>
        <v>2.69</v>
      </c>
      <c r="AC18" s="291"/>
      <c r="AD18" s="277"/>
      <c r="AE18" s="276"/>
      <c r="AF18" s="277"/>
      <c r="AG18" s="277"/>
      <c r="AH18" s="285"/>
      <c r="AI18" s="285"/>
      <c r="AJ18" s="285"/>
      <c r="AK18" s="285"/>
      <c r="AL18" s="13"/>
      <c r="AM18" s="130"/>
      <c r="AN18" s="285"/>
      <c r="AO18" s="9"/>
      <c r="AP18" s="276"/>
      <c r="AQ18" s="277"/>
      <c r="AR18" s="277"/>
      <c r="AS18" s="285"/>
      <c r="AT18" s="8"/>
      <c r="AV18" s="8"/>
      <c r="AW18" s="8"/>
      <c r="AX18" s="164"/>
    </row>
    <row r="19" spans="1:50">
      <c r="A19" s="267" t="s">
        <v>610</v>
      </c>
      <c r="B19" s="272">
        <v>3</v>
      </c>
      <c r="C19" s="268">
        <v>4.3</v>
      </c>
      <c r="D19" s="289">
        <f t="shared" si="2"/>
        <v>12.9</v>
      </c>
      <c r="E19" s="272"/>
      <c r="F19" s="272"/>
      <c r="G19" s="270"/>
      <c r="H19" s="204"/>
      <c r="I19" s="122"/>
      <c r="J19" s="122"/>
      <c r="K19" s="122"/>
      <c r="L19" s="138"/>
      <c r="M19" s="175"/>
      <c r="N19" s="270"/>
      <c r="O19" s="204" t="s">
        <v>428</v>
      </c>
      <c r="P19" s="122">
        <v>4</v>
      </c>
      <c r="Q19" s="122">
        <v>2.1</v>
      </c>
      <c r="R19" s="122">
        <v>1</v>
      </c>
      <c r="S19" s="138">
        <f t="shared" si="0"/>
        <v>2.1</v>
      </c>
      <c r="T19" s="122"/>
      <c r="U19" s="111"/>
      <c r="V19" s="270">
        <f t="shared" si="14"/>
        <v>12.9</v>
      </c>
      <c r="W19" s="175"/>
      <c r="X19" s="123"/>
      <c r="Y19" s="123"/>
      <c r="Z19" s="286"/>
      <c r="AA19" s="286"/>
      <c r="AB19" s="126"/>
      <c r="AC19" s="291"/>
      <c r="AD19" s="277"/>
      <c r="AE19" s="276"/>
      <c r="AF19" s="277"/>
      <c r="AG19" s="277"/>
      <c r="AH19" s="285"/>
      <c r="AI19" s="285"/>
      <c r="AJ19" s="285"/>
      <c r="AK19" s="285"/>
      <c r="AL19" s="13"/>
      <c r="AM19" s="130"/>
      <c r="AN19" s="285"/>
      <c r="AO19" s="9"/>
      <c r="AP19" s="276"/>
      <c r="AQ19" s="277"/>
      <c r="AR19" s="277"/>
      <c r="AS19" s="285"/>
      <c r="AT19" s="8"/>
      <c r="AV19" s="8"/>
      <c r="AW19" s="8"/>
      <c r="AX19" s="164"/>
    </row>
    <row r="20" spans="1:50">
      <c r="A20" s="267" t="s">
        <v>611</v>
      </c>
      <c r="B20" s="272">
        <v>3</v>
      </c>
      <c r="C20" s="268">
        <v>4.3</v>
      </c>
      <c r="D20" s="289">
        <f t="shared" si="2"/>
        <v>12.9</v>
      </c>
      <c r="E20" s="272"/>
      <c r="F20" s="272"/>
      <c r="G20" s="270"/>
      <c r="H20" s="204"/>
      <c r="I20" s="122"/>
      <c r="J20" s="122"/>
      <c r="K20" s="122"/>
      <c r="L20" s="138"/>
      <c r="M20" s="175"/>
      <c r="N20" s="270"/>
      <c r="O20" s="204" t="s">
        <v>612</v>
      </c>
      <c r="P20" s="122">
        <v>2</v>
      </c>
      <c r="Q20" s="122">
        <v>2.1</v>
      </c>
      <c r="R20" s="122">
        <v>2</v>
      </c>
      <c r="S20" s="138">
        <f t="shared" si="0"/>
        <v>4.2</v>
      </c>
      <c r="T20" s="122"/>
      <c r="U20" s="111"/>
      <c r="V20" s="270">
        <f t="shared" si="14"/>
        <v>12.9</v>
      </c>
      <c r="W20" s="175"/>
      <c r="X20" s="123"/>
      <c r="Y20" s="123"/>
      <c r="Z20" s="286"/>
      <c r="AA20" s="286"/>
      <c r="AB20" s="126"/>
      <c r="AC20" s="291"/>
      <c r="AD20" s="277"/>
      <c r="AE20" s="276"/>
      <c r="AF20" s="277"/>
      <c r="AG20" s="277"/>
      <c r="AH20" s="285"/>
      <c r="AI20" s="285"/>
      <c r="AJ20" s="285"/>
      <c r="AK20" s="285"/>
      <c r="AL20" s="13"/>
      <c r="AM20" s="130"/>
      <c r="AN20" s="285"/>
      <c r="AO20" s="9"/>
      <c r="AP20" s="276"/>
      <c r="AQ20" s="277"/>
      <c r="AR20" s="277"/>
      <c r="AS20" s="285"/>
      <c r="AT20" s="8"/>
      <c r="AV20" s="8"/>
      <c r="AW20" s="8"/>
      <c r="AX20" s="164"/>
    </row>
    <row r="21" spans="1:50">
      <c r="A21" s="267" t="s">
        <v>613</v>
      </c>
      <c r="B21" s="272">
        <v>3</v>
      </c>
      <c r="C21" s="268">
        <v>4.3</v>
      </c>
      <c r="D21" s="289">
        <f t="shared" si="2"/>
        <v>12.9</v>
      </c>
      <c r="E21" s="272"/>
      <c r="F21" s="272"/>
      <c r="G21" s="270"/>
      <c r="H21" s="204"/>
      <c r="I21" s="122"/>
      <c r="J21" s="122"/>
      <c r="K21" s="122"/>
      <c r="L21" s="138"/>
      <c r="M21" s="175"/>
      <c r="N21" s="270"/>
      <c r="O21" s="204"/>
      <c r="P21" s="122"/>
      <c r="Q21" s="122"/>
      <c r="R21" s="122"/>
      <c r="S21" s="138"/>
      <c r="T21" s="122"/>
      <c r="U21" s="111"/>
      <c r="V21" s="270">
        <f t="shared" si="14"/>
        <v>12.9</v>
      </c>
      <c r="W21" s="175"/>
      <c r="X21" s="123"/>
      <c r="Y21" s="123"/>
      <c r="Z21" s="286"/>
      <c r="AA21" s="286"/>
      <c r="AB21" s="126"/>
      <c r="AC21" s="291"/>
      <c r="AD21" s="277"/>
      <c r="AE21" s="276"/>
      <c r="AF21" s="277"/>
      <c r="AG21" s="277"/>
      <c r="AH21" s="285"/>
      <c r="AI21" s="285"/>
      <c r="AJ21" s="285"/>
      <c r="AK21" s="285"/>
      <c r="AL21" s="13"/>
      <c r="AM21" s="130"/>
      <c r="AN21" s="285"/>
      <c r="AO21" s="9"/>
      <c r="AP21" s="276"/>
      <c r="AQ21" s="277"/>
      <c r="AR21" s="277"/>
      <c r="AS21" s="285"/>
      <c r="AT21" s="8"/>
      <c r="AV21" s="8"/>
      <c r="AW21" s="8"/>
      <c r="AX21" s="164"/>
    </row>
    <row r="22" spans="1:50">
      <c r="A22" s="267" t="s">
        <v>614</v>
      </c>
      <c r="B22" s="272">
        <v>3</v>
      </c>
      <c r="C22" s="268">
        <v>4.3</v>
      </c>
      <c r="D22" s="289">
        <f t="shared" si="2"/>
        <v>12.9</v>
      </c>
      <c r="E22" s="272"/>
      <c r="F22" s="272"/>
      <c r="G22" s="270"/>
      <c r="H22" s="204"/>
      <c r="I22" s="122"/>
      <c r="J22" s="122"/>
      <c r="K22" s="122"/>
      <c r="L22" s="138"/>
      <c r="M22" s="175"/>
      <c r="N22" s="270"/>
      <c r="O22" s="204"/>
      <c r="P22" s="122"/>
      <c r="Q22" s="122"/>
      <c r="R22" s="122"/>
      <c r="S22" s="138"/>
      <c r="T22" s="122"/>
      <c r="U22" s="111"/>
      <c r="V22" s="270">
        <f t="shared" si="14"/>
        <v>12.9</v>
      </c>
      <c r="W22" s="175"/>
      <c r="X22" s="123"/>
      <c r="Y22" s="123"/>
      <c r="Z22" s="286"/>
      <c r="AA22" s="286"/>
      <c r="AB22" s="126"/>
      <c r="AC22" s="291"/>
      <c r="AD22" s="277"/>
      <c r="AE22" s="276"/>
      <c r="AF22" s="277"/>
      <c r="AG22" s="277"/>
      <c r="AH22" s="285"/>
      <c r="AI22" s="285"/>
      <c r="AJ22" s="285"/>
      <c r="AK22" s="285"/>
      <c r="AL22" s="13"/>
      <c r="AM22" s="130"/>
      <c r="AN22" s="285"/>
      <c r="AO22" s="9"/>
      <c r="AP22" s="276"/>
      <c r="AQ22" s="277"/>
      <c r="AR22" s="277"/>
      <c r="AS22" s="285"/>
      <c r="AT22" s="8"/>
      <c r="AV22" s="8"/>
      <c r="AW22" s="8"/>
      <c r="AX22" s="164"/>
    </row>
    <row r="23" spans="1:50">
      <c r="A23" s="267" t="s">
        <v>615</v>
      </c>
      <c r="B23" s="272">
        <v>3</v>
      </c>
      <c r="C23" s="268">
        <v>4.3</v>
      </c>
      <c r="D23" s="289">
        <f t="shared" si="2"/>
        <v>12.9</v>
      </c>
      <c r="E23" s="272"/>
      <c r="F23" s="272"/>
      <c r="G23" s="270"/>
      <c r="H23" s="204"/>
      <c r="I23" s="122"/>
      <c r="J23" s="122"/>
      <c r="K23" s="122"/>
      <c r="L23" s="138"/>
      <c r="M23" s="175"/>
      <c r="N23" s="270"/>
      <c r="O23" s="204"/>
      <c r="P23" s="122"/>
      <c r="Q23" s="122"/>
      <c r="R23" s="122"/>
      <c r="S23" s="138"/>
      <c r="T23" s="122"/>
      <c r="U23" s="111"/>
      <c r="V23" s="270">
        <f t="shared" si="14"/>
        <v>12.9</v>
      </c>
      <c r="W23" s="175"/>
      <c r="X23" s="123"/>
      <c r="Y23" s="123"/>
      <c r="Z23" s="286"/>
      <c r="AA23" s="286"/>
      <c r="AB23" s="126"/>
      <c r="AC23" s="291"/>
      <c r="AD23" s="277"/>
      <c r="AE23" s="276"/>
      <c r="AF23" s="277"/>
      <c r="AG23" s="277"/>
      <c r="AH23" s="285"/>
      <c r="AI23" s="285"/>
      <c r="AJ23" s="285"/>
      <c r="AK23" s="285"/>
      <c r="AL23" s="13"/>
      <c r="AM23" s="130"/>
      <c r="AN23" s="285"/>
      <c r="AO23" s="9"/>
      <c r="AP23" s="276"/>
      <c r="AQ23" s="277"/>
      <c r="AR23" s="277"/>
      <c r="AS23" s="285"/>
      <c r="AT23" s="8"/>
      <c r="AV23" s="8"/>
      <c r="AW23" s="8"/>
      <c r="AX23" s="164"/>
    </row>
    <row r="24" spans="1:50">
      <c r="A24" s="267" t="s">
        <v>616</v>
      </c>
      <c r="B24" s="272">
        <v>3</v>
      </c>
      <c r="C24" s="268">
        <v>4.3</v>
      </c>
      <c r="D24" s="289">
        <f t="shared" si="2"/>
        <v>12.9</v>
      </c>
      <c r="E24" s="272"/>
      <c r="F24" s="272"/>
      <c r="G24" s="270"/>
      <c r="H24" s="204"/>
      <c r="I24" s="122"/>
      <c r="J24" s="122"/>
      <c r="K24" s="122"/>
      <c r="L24" s="138"/>
      <c r="M24" s="175"/>
      <c r="N24" s="270"/>
      <c r="O24" s="204"/>
      <c r="P24" s="122"/>
      <c r="Q24" s="122"/>
      <c r="R24" s="122"/>
      <c r="S24" s="138"/>
      <c r="T24" s="122"/>
      <c r="U24" s="111"/>
      <c r="V24" s="270">
        <f t="shared" si="14"/>
        <v>12.9</v>
      </c>
      <c r="W24" s="175"/>
      <c r="X24" s="123"/>
      <c r="Y24" s="123"/>
      <c r="Z24" s="286"/>
      <c r="AA24" s="286"/>
      <c r="AB24" s="126"/>
      <c r="AC24" s="291"/>
      <c r="AD24" s="277"/>
      <c r="AE24" s="276"/>
      <c r="AF24" s="277"/>
      <c r="AG24" s="277"/>
      <c r="AH24" s="285"/>
      <c r="AI24" s="285"/>
      <c r="AJ24" s="285"/>
      <c r="AK24" s="285"/>
      <c r="AL24" s="13"/>
      <c r="AM24" s="130"/>
      <c r="AN24" s="285"/>
      <c r="AO24" s="9"/>
      <c r="AP24" s="276"/>
      <c r="AQ24" s="277"/>
      <c r="AR24" s="277"/>
      <c r="AS24" s="285"/>
      <c r="AT24" s="8"/>
      <c r="AV24" s="8"/>
      <c r="AW24" s="8"/>
      <c r="AX24" s="164"/>
    </row>
    <row r="25" spans="1:50">
      <c r="A25" s="267" t="s">
        <v>617</v>
      </c>
      <c r="B25" s="272">
        <v>3</v>
      </c>
      <c r="C25" s="268">
        <v>4.3</v>
      </c>
      <c r="D25" s="289">
        <f t="shared" si="2"/>
        <v>12.9</v>
      </c>
      <c r="E25" s="272"/>
      <c r="F25" s="272"/>
      <c r="G25" s="270"/>
      <c r="H25" s="204"/>
      <c r="I25" s="122"/>
      <c r="J25" s="122"/>
      <c r="K25" s="122"/>
      <c r="L25" s="138"/>
      <c r="M25" s="175"/>
      <c r="N25" s="270"/>
      <c r="O25" s="204"/>
      <c r="P25" s="122"/>
      <c r="Q25" s="122"/>
      <c r="R25" s="122"/>
      <c r="S25" s="138"/>
      <c r="T25" s="122"/>
      <c r="U25" s="111"/>
      <c r="V25" s="270">
        <f t="shared" si="14"/>
        <v>12.9</v>
      </c>
      <c r="W25" s="175"/>
      <c r="X25" s="123"/>
      <c r="Y25" s="123"/>
      <c r="Z25" s="286"/>
      <c r="AA25" s="286"/>
      <c r="AB25" s="126"/>
      <c r="AC25" s="291"/>
      <c r="AD25" s="277"/>
      <c r="AE25" s="276"/>
      <c r="AF25" s="277"/>
      <c r="AG25" s="277"/>
      <c r="AH25" s="285"/>
      <c r="AI25" s="285"/>
      <c r="AJ25" s="285"/>
      <c r="AK25" s="285"/>
      <c r="AL25" s="13"/>
      <c r="AM25" s="130"/>
      <c r="AN25" s="285"/>
      <c r="AO25" s="9"/>
      <c r="AP25" s="276"/>
      <c r="AQ25" s="277"/>
      <c r="AR25" s="277"/>
      <c r="AS25" s="285"/>
      <c r="AT25" s="8"/>
      <c r="AV25" s="8"/>
      <c r="AW25" s="8"/>
      <c r="AX25" s="164"/>
    </row>
    <row r="26" spans="1:50">
      <c r="A26" s="267" t="s">
        <v>618</v>
      </c>
      <c r="B26" s="272">
        <v>3</v>
      </c>
      <c r="C26" s="268">
        <v>4.3</v>
      </c>
      <c r="D26" s="289">
        <f t="shared" si="2"/>
        <v>12.9</v>
      </c>
      <c r="E26" s="272"/>
      <c r="F26" s="272"/>
      <c r="G26" s="270"/>
      <c r="H26" s="204"/>
      <c r="I26" s="122"/>
      <c r="J26" s="122"/>
      <c r="K26" s="122"/>
      <c r="L26" s="138"/>
      <c r="M26" s="175"/>
      <c r="N26" s="270"/>
      <c r="O26" s="204"/>
      <c r="P26" s="122"/>
      <c r="Q26" s="122"/>
      <c r="R26" s="122"/>
      <c r="S26" s="138"/>
      <c r="T26" s="122"/>
      <c r="U26" s="111"/>
      <c r="V26" s="270">
        <f t="shared" si="14"/>
        <v>12.9</v>
      </c>
      <c r="W26" s="175"/>
      <c r="X26" s="123"/>
      <c r="Y26" s="123"/>
      <c r="Z26" s="286"/>
      <c r="AA26" s="286"/>
      <c r="AB26" s="126"/>
      <c r="AC26" s="291"/>
      <c r="AD26" s="277"/>
      <c r="AE26" s="276"/>
      <c r="AF26" s="277"/>
      <c r="AG26" s="277"/>
      <c r="AH26" s="285"/>
      <c r="AI26" s="285"/>
      <c r="AJ26" s="285"/>
      <c r="AK26" s="285"/>
      <c r="AL26" s="13"/>
      <c r="AM26" s="130"/>
      <c r="AN26" s="285"/>
      <c r="AO26" s="9"/>
      <c r="AP26" s="276"/>
      <c r="AQ26" s="277"/>
      <c r="AR26" s="277"/>
      <c r="AS26" s="285"/>
      <c r="AT26" s="8"/>
      <c r="AV26" s="8"/>
      <c r="AW26" s="8"/>
      <c r="AX26" s="164"/>
    </row>
    <row r="27" spans="1:50">
      <c r="A27" s="267" t="s">
        <v>619</v>
      </c>
      <c r="B27" s="272">
        <v>3</v>
      </c>
      <c r="C27" s="268">
        <v>2</v>
      </c>
      <c r="D27" s="289">
        <f t="shared" si="2"/>
        <v>6</v>
      </c>
      <c r="E27" s="272"/>
      <c r="F27" s="272"/>
      <c r="G27" s="270"/>
      <c r="H27" s="204"/>
      <c r="I27" s="122"/>
      <c r="J27" s="122"/>
      <c r="K27" s="122"/>
      <c r="L27" s="138"/>
      <c r="M27" s="175"/>
      <c r="N27" s="270"/>
      <c r="O27" s="204"/>
      <c r="P27" s="122"/>
      <c r="Q27" s="122"/>
      <c r="R27" s="122"/>
      <c r="S27" s="138"/>
      <c r="T27" s="122"/>
      <c r="U27" s="111"/>
      <c r="V27" s="270">
        <f t="shared" si="14"/>
        <v>6</v>
      </c>
      <c r="W27" s="175"/>
      <c r="X27" s="123"/>
      <c r="Y27" s="123"/>
      <c r="Z27" s="286"/>
      <c r="AA27" s="286"/>
      <c r="AB27" s="126"/>
      <c r="AC27" s="291"/>
      <c r="AD27" s="277"/>
      <c r="AE27" s="276"/>
      <c r="AF27" s="277"/>
      <c r="AG27" s="277"/>
      <c r="AH27" s="285"/>
      <c r="AI27" s="285"/>
      <c r="AJ27" s="285"/>
      <c r="AK27" s="285"/>
      <c r="AL27" s="13"/>
      <c r="AM27" s="130"/>
      <c r="AN27" s="285"/>
      <c r="AO27" s="9"/>
      <c r="AP27" s="276"/>
      <c r="AQ27" s="277"/>
      <c r="AR27" s="277"/>
      <c r="AS27" s="285"/>
      <c r="AT27" s="8"/>
      <c r="AV27" s="8"/>
      <c r="AW27" s="8"/>
      <c r="AX27" s="164"/>
    </row>
    <row r="28" spans="1:50">
      <c r="A28" s="267" t="s">
        <v>620</v>
      </c>
      <c r="B28" s="272">
        <v>3</v>
      </c>
      <c r="C28" s="268">
        <v>3.8</v>
      </c>
      <c r="D28" s="289">
        <f t="shared" si="2"/>
        <v>11.4</v>
      </c>
      <c r="E28" s="272"/>
      <c r="F28" s="272"/>
      <c r="G28" s="270"/>
      <c r="H28" s="204"/>
      <c r="I28" s="122"/>
      <c r="J28" s="122"/>
      <c r="K28" s="122"/>
      <c r="L28" s="138"/>
      <c r="M28" s="175"/>
      <c r="N28" s="270"/>
      <c r="O28" s="204"/>
      <c r="P28" s="122"/>
      <c r="Q28" s="122"/>
      <c r="R28" s="122"/>
      <c r="S28" s="138"/>
      <c r="T28" s="122"/>
      <c r="U28" s="111"/>
      <c r="V28" s="270">
        <f t="shared" si="14"/>
        <v>11.4</v>
      </c>
      <c r="W28" s="175"/>
      <c r="X28" s="123"/>
      <c r="Y28" s="123"/>
      <c r="Z28" s="286"/>
      <c r="AA28" s="286"/>
      <c r="AB28" s="126"/>
      <c r="AC28" s="291"/>
      <c r="AD28" s="277"/>
      <c r="AE28" s="276"/>
      <c r="AF28" s="277"/>
      <c r="AG28" s="277"/>
      <c r="AH28" s="285"/>
      <c r="AI28" s="285"/>
      <c r="AJ28" s="285"/>
      <c r="AK28" s="285"/>
      <c r="AL28" s="13"/>
      <c r="AM28" s="130"/>
      <c r="AN28" s="285"/>
      <c r="AO28" s="9"/>
      <c r="AP28" s="276"/>
      <c r="AQ28" s="277"/>
      <c r="AR28" s="277"/>
      <c r="AS28" s="285"/>
      <c r="AT28" s="8"/>
      <c r="AV28" s="8"/>
      <c r="AW28" s="8"/>
      <c r="AX28" s="164"/>
    </row>
    <row r="29" spans="1:50">
      <c r="A29" s="267" t="s">
        <v>621</v>
      </c>
      <c r="B29" s="272">
        <v>3</v>
      </c>
      <c r="C29" s="268">
        <v>3.8</v>
      </c>
      <c r="D29" s="289">
        <f t="shared" si="2"/>
        <v>11.4</v>
      </c>
      <c r="E29" s="272"/>
      <c r="F29" s="272"/>
      <c r="G29" s="270"/>
      <c r="H29" s="204"/>
      <c r="I29" s="122"/>
      <c r="J29" s="122"/>
      <c r="K29" s="122"/>
      <c r="L29" s="138"/>
      <c r="M29" s="175"/>
      <c r="N29" s="270"/>
      <c r="O29" s="204"/>
      <c r="P29" s="122"/>
      <c r="Q29" s="122"/>
      <c r="R29" s="122"/>
      <c r="S29" s="138"/>
      <c r="T29" s="122"/>
      <c r="U29" s="111"/>
      <c r="V29" s="270">
        <f t="shared" si="14"/>
        <v>11.4</v>
      </c>
      <c r="W29" s="175"/>
      <c r="X29" s="123"/>
      <c r="Y29" s="123"/>
      <c r="Z29" s="286"/>
      <c r="AA29" s="286"/>
      <c r="AB29" s="126"/>
      <c r="AC29" s="291"/>
      <c r="AD29" s="277"/>
      <c r="AE29" s="276"/>
      <c r="AF29" s="277"/>
      <c r="AG29" s="277"/>
      <c r="AH29" s="285"/>
      <c r="AI29" s="285"/>
      <c r="AJ29" s="285"/>
      <c r="AK29" s="285"/>
      <c r="AL29" s="13"/>
      <c r="AM29" s="130"/>
      <c r="AN29" s="285"/>
      <c r="AO29" s="9"/>
      <c r="AP29" s="276"/>
      <c r="AQ29" s="277"/>
      <c r="AR29" s="277"/>
      <c r="AS29" s="285"/>
      <c r="AT29" s="8"/>
      <c r="AV29" s="8"/>
      <c r="AW29" s="8"/>
      <c r="AX29" s="164"/>
    </row>
    <row r="30" spans="1:50">
      <c r="A30" s="267" t="s">
        <v>622</v>
      </c>
      <c r="B30" s="272">
        <v>3</v>
      </c>
      <c r="C30" s="292">
        <v>2</v>
      </c>
      <c r="D30" s="289">
        <f t="shared" si="2"/>
        <v>6</v>
      </c>
      <c r="E30" s="272"/>
      <c r="F30" s="272"/>
      <c r="G30" s="270"/>
      <c r="H30" s="204"/>
      <c r="I30" s="122"/>
      <c r="J30" s="122"/>
      <c r="K30" s="122"/>
      <c r="L30" s="138"/>
      <c r="M30" s="175"/>
      <c r="N30" s="270"/>
      <c r="O30" s="204"/>
      <c r="P30" s="122"/>
      <c r="Q30" s="122"/>
      <c r="R30" s="122"/>
      <c r="S30" s="138"/>
      <c r="T30" s="122"/>
      <c r="U30" s="111"/>
      <c r="V30" s="270">
        <f t="shared" si="14"/>
        <v>6</v>
      </c>
      <c r="W30" s="175"/>
      <c r="X30" s="123"/>
      <c r="Y30" s="123"/>
      <c r="Z30" s="286"/>
      <c r="AA30" s="286"/>
      <c r="AB30" s="126"/>
      <c r="AC30" s="291"/>
      <c r="AD30" s="277"/>
      <c r="AE30" s="276"/>
      <c r="AF30" s="277"/>
      <c r="AG30" s="277"/>
      <c r="AH30" s="285"/>
      <c r="AI30" s="285"/>
      <c r="AJ30" s="285"/>
      <c r="AK30" s="285"/>
      <c r="AL30" s="13"/>
      <c r="AM30" s="130"/>
      <c r="AN30" s="285"/>
      <c r="AO30" s="9"/>
      <c r="AP30" s="276"/>
      <c r="AQ30" s="277"/>
      <c r="AR30" s="277"/>
      <c r="AS30" s="285"/>
      <c r="AT30" s="8"/>
      <c r="AV30" s="8"/>
      <c r="AW30" s="8"/>
      <c r="AX30" s="164"/>
    </row>
    <row r="31" spans="1:50">
      <c r="A31" s="267" t="s">
        <v>623</v>
      </c>
      <c r="B31" s="272">
        <v>3</v>
      </c>
      <c r="C31" s="292">
        <v>3.5</v>
      </c>
      <c r="D31" s="289">
        <f t="shared" si="2"/>
        <v>10.5</v>
      </c>
      <c r="E31" s="272"/>
      <c r="F31" s="272"/>
      <c r="G31" s="270"/>
      <c r="H31" s="204"/>
      <c r="I31" s="122"/>
      <c r="J31" s="122"/>
      <c r="K31" s="122"/>
      <c r="L31" s="138"/>
      <c r="M31" s="175"/>
      <c r="N31" s="270"/>
      <c r="O31" s="204"/>
      <c r="P31" s="122"/>
      <c r="Q31" s="122"/>
      <c r="R31" s="122"/>
      <c r="S31" s="138"/>
      <c r="T31" s="122"/>
      <c r="U31" s="111"/>
      <c r="V31" s="270">
        <f t="shared" si="14"/>
        <v>10.5</v>
      </c>
      <c r="W31" s="175"/>
      <c r="X31" s="123"/>
      <c r="Y31" s="123"/>
      <c r="Z31" s="286"/>
      <c r="AA31" s="286"/>
      <c r="AB31" s="126"/>
      <c r="AC31" s="291"/>
      <c r="AD31" s="277"/>
      <c r="AE31" s="276"/>
      <c r="AF31" s="277"/>
      <c r="AG31" s="277"/>
      <c r="AH31" s="285"/>
      <c r="AI31" s="285"/>
      <c r="AJ31" s="285"/>
      <c r="AK31" s="285"/>
      <c r="AL31" s="13"/>
      <c r="AM31" s="130"/>
      <c r="AN31" s="285"/>
      <c r="AO31" s="9"/>
      <c r="AP31" s="276"/>
      <c r="AQ31" s="277"/>
      <c r="AR31" s="277"/>
      <c r="AS31" s="285"/>
      <c r="AT31" s="8"/>
      <c r="AV31" s="8"/>
      <c r="AW31" s="8"/>
      <c r="AX31" s="164"/>
    </row>
    <row r="32" spans="1:50">
      <c r="A32" s="267" t="s">
        <v>624</v>
      </c>
      <c r="B32" s="272">
        <v>3</v>
      </c>
      <c r="C32" s="268">
        <v>2.0299999999999998</v>
      </c>
      <c r="D32" s="289">
        <f t="shared" si="2"/>
        <v>6.09</v>
      </c>
      <c r="E32" s="272"/>
      <c r="F32" s="272"/>
      <c r="G32" s="270"/>
      <c r="H32" s="204"/>
      <c r="I32" s="122"/>
      <c r="J32" s="122"/>
      <c r="K32" s="122"/>
      <c r="L32" s="138"/>
      <c r="M32" s="175"/>
      <c r="N32" s="270"/>
      <c r="O32" s="204"/>
      <c r="P32" s="122"/>
      <c r="Q32" s="122"/>
      <c r="R32" s="122"/>
      <c r="S32" s="138"/>
      <c r="T32" s="122"/>
      <c r="U32" s="111"/>
      <c r="V32" s="270">
        <f t="shared" si="14"/>
        <v>6.09</v>
      </c>
      <c r="W32" s="175"/>
      <c r="X32" s="123"/>
      <c r="Y32" s="123"/>
      <c r="Z32" s="286"/>
      <c r="AA32" s="286"/>
      <c r="AB32" s="126"/>
      <c r="AC32" s="291"/>
      <c r="AD32" s="277"/>
      <c r="AE32" s="276"/>
      <c r="AF32" s="277"/>
      <c r="AG32" s="277"/>
      <c r="AH32" s="285"/>
      <c r="AI32" s="285"/>
      <c r="AJ32" s="285"/>
      <c r="AK32" s="285"/>
      <c r="AL32" s="13"/>
      <c r="AM32" s="130"/>
      <c r="AN32" s="285"/>
      <c r="AO32" s="9"/>
      <c r="AP32" s="276"/>
      <c r="AQ32" s="277"/>
      <c r="AR32" s="277"/>
      <c r="AS32" s="285"/>
      <c r="AT32" s="8"/>
      <c r="AV32" s="8"/>
      <c r="AW32" s="8"/>
      <c r="AX32" s="164"/>
    </row>
    <row r="33" spans="1:50">
      <c r="A33" s="267" t="s">
        <v>625</v>
      </c>
      <c r="B33" s="272">
        <v>3</v>
      </c>
      <c r="C33" s="268">
        <v>1.93</v>
      </c>
      <c r="D33" s="289">
        <f t="shared" si="2"/>
        <v>5.79</v>
      </c>
      <c r="E33" s="272"/>
      <c r="F33" s="272"/>
      <c r="G33" s="270"/>
      <c r="H33" s="204"/>
      <c r="I33" s="122"/>
      <c r="J33" s="122"/>
      <c r="K33" s="122"/>
      <c r="L33" s="138"/>
      <c r="M33" s="175"/>
      <c r="N33" s="270"/>
      <c r="O33" s="204"/>
      <c r="P33" s="122"/>
      <c r="Q33" s="122"/>
      <c r="R33" s="122"/>
      <c r="S33" s="138"/>
      <c r="T33" s="122"/>
      <c r="U33" s="111"/>
      <c r="V33" s="270">
        <f t="shared" si="14"/>
        <v>5.79</v>
      </c>
      <c r="W33" s="175"/>
      <c r="X33" s="123"/>
      <c r="Y33" s="123"/>
      <c r="Z33" s="286"/>
      <c r="AA33" s="286"/>
      <c r="AB33" s="126"/>
      <c r="AC33" s="291"/>
      <c r="AD33" s="277"/>
      <c r="AE33" s="276"/>
      <c r="AF33" s="277"/>
      <c r="AG33" s="277"/>
      <c r="AH33" s="285"/>
      <c r="AI33" s="285"/>
      <c r="AJ33" s="285"/>
      <c r="AK33" s="285"/>
      <c r="AL33" s="13"/>
      <c r="AM33" s="130"/>
      <c r="AN33" s="285"/>
      <c r="AO33" s="9"/>
      <c r="AP33" s="276"/>
      <c r="AQ33" s="277"/>
      <c r="AR33" s="277"/>
      <c r="AS33" s="285"/>
      <c r="AT33" s="8"/>
      <c r="AV33" s="8"/>
      <c r="AW33" s="8"/>
      <c r="AX33" s="164"/>
    </row>
    <row r="34" spans="1:50">
      <c r="A34" s="267" t="s">
        <v>626</v>
      </c>
      <c r="B34" s="272">
        <v>3</v>
      </c>
      <c r="C34" s="268">
        <v>1.93</v>
      </c>
      <c r="D34" s="289">
        <f t="shared" si="2"/>
        <v>5.79</v>
      </c>
      <c r="E34" s="272"/>
      <c r="F34" s="272"/>
      <c r="G34" s="270"/>
      <c r="H34" s="204"/>
      <c r="I34" s="122"/>
      <c r="J34" s="122"/>
      <c r="K34" s="122"/>
      <c r="L34" s="138"/>
      <c r="M34" s="175"/>
      <c r="N34" s="270"/>
      <c r="O34" s="204"/>
      <c r="P34" s="122"/>
      <c r="Q34" s="122"/>
      <c r="R34" s="122"/>
      <c r="S34" s="138"/>
      <c r="T34" s="122"/>
      <c r="U34" s="111"/>
      <c r="V34" s="270">
        <f t="shared" si="14"/>
        <v>5.79</v>
      </c>
      <c r="W34" s="175"/>
      <c r="X34" s="123"/>
      <c r="Y34" s="123"/>
      <c r="Z34" s="286"/>
      <c r="AA34" s="286"/>
      <c r="AB34" s="126"/>
      <c r="AC34" s="291"/>
      <c r="AD34" s="277"/>
      <c r="AE34" s="276"/>
      <c r="AF34" s="277"/>
      <c r="AG34" s="277"/>
      <c r="AH34" s="285"/>
      <c r="AI34" s="285"/>
      <c r="AJ34" s="285"/>
      <c r="AK34" s="285"/>
      <c r="AL34" s="13"/>
      <c r="AM34" s="130"/>
      <c r="AN34" s="285"/>
      <c r="AO34" s="9"/>
      <c r="AP34" s="276"/>
      <c r="AQ34" s="277"/>
      <c r="AR34" s="277"/>
      <c r="AS34" s="285"/>
      <c r="AT34" s="8"/>
      <c r="AV34" s="8"/>
      <c r="AW34" s="8"/>
      <c r="AX34" s="164"/>
    </row>
    <row r="35" spans="1:50">
      <c r="A35" s="267" t="s">
        <v>627</v>
      </c>
      <c r="B35" s="272">
        <v>3</v>
      </c>
      <c r="C35" s="268">
        <v>1.93</v>
      </c>
      <c r="D35" s="289">
        <f t="shared" si="2"/>
        <v>5.79</v>
      </c>
      <c r="E35" s="272"/>
      <c r="F35" s="272"/>
      <c r="G35" s="270"/>
      <c r="H35" s="204"/>
      <c r="I35" s="122"/>
      <c r="J35" s="122"/>
      <c r="K35" s="122"/>
      <c r="L35" s="138"/>
      <c r="M35" s="175"/>
      <c r="N35" s="270"/>
      <c r="O35" s="204"/>
      <c r="P35" s="122"/>
      <c r="Q35" s="122"/>
      <c r="R35" s="122"/>
      <c r="S35" s="138"/>
      <c r="T35" s="122"/>
      <c r="U35" s="111"/>
      <c r="V35" s="270">
        <f t="shared" si="14"/>
        <v>5.79</v>
      </c>
      <c r="W35" s="175"/>
      <c r="X35" s="123"/>
      <c r="Y35" s="123"/>
      <c r="Z35" s="286"/>
      <c r="AA35" s="286"/>
      <c r="AB35" s="126"/>
      <c r="AC35" s="291"/>
      <c r="AD35" s="277"/>
      <c r="AE35" s="276"/>
      <c r="AF35" s="277"/>
      <c r="AG35" s="277"/>
      <c r="AH35" s="285"/>
      <c r="AI35" s="285"/>
      <c r="AJ35" s="285"/>
      <c r="AK35" s="285"/>
      <c r="AL35" s="13"/>
      <c r="AM35" s="130"/>
      <c r="AN35" s="285"/>
      <c r="AO35" s="9"/>
      <c r="AP35" s="276"/>
      <c r="AQ35" s="277"/>
      <c r="AR35" s="277"/>
      <c r="AS35" s="285"/>
      <c r="AT35" s="8"/>
      <c r="AV35" s="8"/>
      <c r="AW35" s="8"/>
      <c r="AX35" s="164"/>
    </row>
    <row r="36" spans="1:50">
      <c r="A36" s="267" t="s">
        <v>628</v>
      </c>
      <c r="B36" s="272">
        <v>3</v>
      </c>
      <c r="C36" s="268">
        <v>3.5</v>
      </c>
      <c r="D36" s="289">
        <f t="shared" si="2"/>
        <v>10.5</v>
      </c>
      <c r="E36" s="272"/>
      <c r="F36" s="272"/>
      <c r="G36" s="270"/>
      <c r="H36" s="204"/>
      <c r="I36" s="122"/>
      <c r="J36" s="122"/>
      <c r="K36" s="122"/>
      <c r="L36" s="138"/>
      <c r="M36" s="175"/>
      <c r="N36" s="270"/>
      <c r="O36" s="204"/>
      <c r="P36" s="122"/>
      <c r="Q36" s="122"/>
      <c r="R36" s="122"/>
      <c r="S36" s="138"/>
      <c r="T36" s="122"/>
      <c r="U36" s="111"/>
      <c r="V36" s="270">
        <f t="shared" si="14"/>
        <v>10.5</v>
      </c>
      <c r="W36" s="175"/>
      <c r="X36" s="123"/>
      <c r="Y36" s="123"/>
      <c r="Z36" s="286"/>
      <c r="AA36" s="286"/>
      <c r="AB36" s="126"/>
      <c r="AC36" s="291"/>
      <c r="AD36" s="277"/>
      <c r="AE36" s="276"/>
      <c r="AF36" s="277"/>
      <c r="AG36" s="277"/>
      <c r="AH36" s="285"/>
      <c r="AI36" s="285"/>
      <c r="AJ36" s="285"/>
      <c r="AK36" s="285"/>
      <c r="AL36" s="13"/>
      <c r="AM36" s="130"/>
      <c r="AN36" s="285"/>
      <c r="AO36" s="9"/>
      <c r="AP36" s="276"/>
      <c r="AQ36" s="277"/>
      <c r="AR36" s="277"/>
      <c r="AS36" s="285"/>
      <c r="AT36" s="8"/>
      <c r="AV36" s="8"/>
      <c r="AW36" s="8"/>
      <c r="AX36" s="164"/>
    </row>
    <row r="37" spans="1:50">
      <c r="A37" s="267" t="s">
        <v>629</v>
      </c>
      <c r="B37" s="272">
        <v>3</v>
      </c>
      <c r="C37" s="268">
        <v>4</v>
      </c>
      <c r="D37" s="289">
        <f t="shared" si="2"/>
        <v>12</v>
      </c>
      <c r="E37" s="272"/>
      <c r="F37" s="272"/>
      <c r="G37" s="270"/>
      <c r="H37" s="204"/>
      <c r="I37" s="122"/>
      <c r="J37" s="122"/>
      <c r="K37" s="122"/>
      <c r="L37" s="138"/>
      <c r="M37" s="175"/>
      <c r="N37" s="270"/>
      <c r="O37" s="204"/>
      <c r="P37" s="122"/>
      <c r="Q37" s="122"/>
      <c r="R37" s="122"/>
      <c r="S37" s="138"/>
      <c r="T37" s="122"/>
      <c r="U37" s="111"/>
      <c r="V37" s="270">
        <f t="shared" si="14"/>
        <v>12</v>
      </c>
      <c r="W37" s="175"/>
      <c r="X37" s="123"/>
      <c r="Y37" s="123"/>
      <c r="Z37" s="286"/>
      <c r="AA37" s="286"/>
      <c r="AB37" s="126"/>
      <c r="AC37" s="291"/>
      <c r="AD37" s="277"/>
      <c r="AE37" s="276"/>
      <c r="AF37" s="277"/>
      <c r="AG37" s="277"/>
      <c r="AH37" s="285"/>
      <c r="AI37" s="285"/>
      <c r="AJ37" s="285"/>
      <c r="AK37" s="285"/>
      <c r="AL37" s="13"/>
      <c r="AM37" s="130"/>
      <c r="AN37" s="285"/>
      <c r="AO37" s="9"/>
      <c r="AP37" s="276"/>
      <c r="AQ37" s="277"/>
      <c r="AR37" s="277"/>
      <c r="AS37" s="285"/>
      <c r="AT37" s="8"/>
      <c r="AV37" s="8"/>
      <c r="AW37" s="8"/>
      <c r="AX37" s="164"/>
    </row>
    <row r="38" spans="1:50">
      <c r="A38" s="267" t="s">
        <v>630</v>
      </c>
      <c r="B38" s="272">
        <v>3</v>
      </c>
      <c r="C38" s="268">
        <v>3.5</v>
      </c>
      <c r="D38" s="289">
        <f t="shared" si="2"/>
        <v>10.5</v>
      </c>
      <c r="E38" s="272"/>
      <c r="F38" s="293"/>
      <c r="G38" s="270"/>
      <c r="H38" s="204"/>
      <c r="I38" s="122"/>
      <c r="J38" s="122"/>
      <c r="K38" s="122"/>
      <c r="L38" s="138"/>
      <c r="M38" s="175"/>
      <c r="N38" s="270"/>
      <c r="O38" s="204"/>
      <c r="P38" s="122"/>
      <c r="Q38" s="122"/>
      <c r="R38" s="122"/>
      <c r="S38" s="138"/>
      <c r="T38" s="122"/>
      <c r="U38" s="111"/>
      <c r="V38" s="270">
        <f t="shared" si="14"/>
        <v>10.5</v>
      </c>
      <c r="W38" s="175"/>
      <c r="X38" s="123"/>
      <c r="Y38" s="123"/>
      <c r="Z38" s="286"/>
      <c r="AA38" s="286"/>
      <c r="AB38" s="126"/>
      <c r="AC38" s="291"/>
      <c r="AD38" s="277"/>
      <c r="AE38" s="276"/>
      <c r="AF38" s="277"/>
      <c r="AG38" s="277"/>
      <c r="AH38" s="285"/>
      <c r="AI38" s="285"/>
      <c r="AJ38" s="285"/>
      <c r="AK38" s="285"/>
      <c r="AL38" s="13"/>
      <c r="AM38" s="130"/>
      <c r="AN38" s="285"/>
      <c r="AO38" s="9"/>
      <c r="AP38" s="276"/>
      <c r="AQ38" s="277"/>
      <c r="AR38" s="277"/>
      <c r="AS38" s="285"/>
      <c r="AT38" s="8"/>
      <c r="AV38" s="8"/>
      <c r="AW38" s="8"/>
      <c r="AX38" s="164"/>
    </row>
    <row r="39" spans="1:50">
      <c r="A39" s="267" t="s">
        <v>631</v>
      </c>
      <c r="B39" s="272">
        <v>3</v>
      </c>
      <c r="C39" s="268">
        <v>3.03</v>
      </c>
      <c r="D39" s="289">
        <f t="shared" si="2"/>
        <v>9.09</v>
      </c>
      <c r="E39" s="272"/>
      <c r="F39" s="272"/>
      <c r="G39" s="270"/>
      <c r="H39" s="204"/>
      <c r="I39" s="122"/>
      <c r="J39" s="122"/>
      <c r="K39" s="122"/>
      <c r="L39" s="138"/>
      <c r="M39" s="175"/>
      <c r="N39" s="270"/>
      <c r="O39" s="204"/>
      <c r="P39" s="122"/>
      <c r="Q39" s="122"/>
      <c r="R39" s="122"/>
      <c r="S39" s="138"/>
      <c r="T39" s="122"/>
      <c r="U39" s="111"/>
      <c r="V39" s="270">
        <f t="shared" si="14"/>
        <v>9.09</v>
      </c>
      <c r="W39" s="175"/>
      <c r="X39" s="123"/>
      <c r="Y39" s="123"/>
      <c r="Z39" s="286"/>
      <c r="AA39" s="286"/>
      <c r="AB39" s="126"/>
      <c r="AC39" s="291"/>
      <c r="AD39" s="277"/>
      <c r="AE39" s="276"/>
      <c r="AF39" s="277"/>
      <c r="AG39" s="277"/>
      <c r="AH39" s="285"/>
      <c r="AI39" s="285"/>
      <c r="AJ39" s="285"/>
      <c r="AK39" s="285"/>
      <c r="AL39" s="13"/>
      <c r="AM39" s="130"/>
      <c r="AN39" s="285"/>
      <c r="AO39" s="9"/>
      <c r="AP39" s="276"/>
      <c r="AQ39" s="277"/>
      <c r="AR39" s="277"/>
      <c r="AS39" s="285"/>
      <c r="AT39" s="8"/>
      <c r="AV39" s="8"/>
      <c r="AW39" s="8"/>
      <c r="AX39" s="164"/>
    </row>
    <row r="40" spans="1:50">
      <c r="A40" s="267" t="s">
        <v>632</v>
      </c>
      <c r="B40" s="272">
        <v>3</v>
      </c>
      <c r="C40" s="268">
        <v>6.95</v>
      </c>
      <c r="D40" s="289">
        <f t="shared" si="2"/>
        <v>20.85</v>
      </c>
      <c r="E40" s="272"/>
      <c r="F40" s="272"/>
      <c r="G40" s="270"/>
      <c r="H40" s="204"/>
      <c r="I40" s="122"/>
      <c r="J40" s="122"/>
      <c r="K40" s="122"/>
      <c r="L40" s="138"/>
      <c r="M40" s="175"/>
      <c r="N40" s="270"/>
      <c r="O40" s="204"/>
      <c r="P40" s="122"/>
      <c r="Q40" s="122"/>
      <c r="R40" s="122"/>
      <c r="S40" s="138"/>
      <c r="T40" s="122"/>
      <c r="U40" s="111"/>
      <c r="V40" s="270">
        <f t="shared" si="14"/>
        <v>20.85</v>
      </c>
      <c r="W40" s="175"/>
      <c r="X40" s="123"/>
      <c r="Y40" s="123"/>
      <c r="Z40" s="286"/>
      <c r="AA40" s="286"/>
      <c r="AB40" s="126"/>
      <c r="AC40" s="291"/>
      <c r="AD40" s="277"/>
      <c r="AE40" s="276"/>
      <c r="AF40" s="277"/>
      <c r="AG40" s="277"/>
      <c r="AH40" s="285"/>
      <c r="AI40" s="285"/>
      <c r="AJ40" s="285"/>
      <c r="AK40" s="285"/>
      <c r="AL40" s="13"/>
      <c r="AM40" s="130"/>
      <c r="AN40" s="285"/>
      <c r="AO40" s="9"/>
      <c r="AP40" s="276"/>
      <c r="AQ40" s="277"/>
      <c r="AR40" s="277"/>
      <c r="AS40" s="285"/>
      <c r="AT40" s="8"/>
      <c r="AV40" s="8"/>
      <c r="AW40" s="8"/>
      <c r="AX40" s="164"/>
    </row>
    <row r="41" spans="1:50">
      <c r="A41" s="267" t="s">
        <v>633</v>
      </c>
      <c r="B41" s="272">
        <v>3</v>
      </c>
      <c r="C41" s="268">
        <v>4.1500000000000004</v>
      </c>
      <c r="D41" s="289">
        <f t="shared" si="2"/>
        <v>12.45</v>
      </c>
      <c r="E41" s="272"/>
      <c r="F41" s="272"/>
      <c r="G41" s="270"/>
      <c r="H41" s="204"/>
      <c r="I41" s="122"/>
      <c r="J41" s="122"/>
      <c r="K41" s="122"/>
      <c r="L41" s="138"/>
      <c r="M41" s="175"/>
      <c r="N41" s="270"/>
      <c r="O41" s="204"/>
      <c r="P41" s="122"/>
      <c r="Q41" s="122"/>
      <c r="R41" s="122"/>
      <c r="S41" s="138"/>
      <c r="T41" s="122"/>
      <c r="U41" s="111"/>
      <c r="V41" s="270">
        <f t="shared" si="14"/>
        <v>12.45</v>
      </c>
      <c r="W41" s="175"/>
      <c r="X41" s="123"/>
      <c r="Y41" s="123"/>
      <c r="Z41" s="286"/>
      <c r="AA41" s="286"/>
      <c r="AB41" s="126"/>
      <c r="AC41" s="291"/>
      <c r="AD41" s="277"/>
      <c r="AE41" s="276"/>
      <c r="AF41" s="277"/>
      <c r="AG41" s="277"/>
      <c r="AH41" s="285"/>
      <c r="AI41" s="285"/>
      <c r="AJ41" s="285"/>
      <c r="AK41" s="285"/>
      <c r="AL41" s="13"/>
      <c r="AM41" s="130"/>
      <c r="AN41" s="285"/>
      <c r="AO41" s="9"/>
      <c r="AP41" s="276"/>
      <c r="AQ41" s="277"/>
      <c r="AR41" s="277"/>
      <c r="AS41" s="285"/>
      <c r="AT41" s="8"/>
      <c r="AV41" s="8"/>
      <c r="AW41" s="8"/>
      <c r="AX41" s="164"/>
    </row>
    <row r="42" spans="1:50">
      <c r="A42" s="267" t="s">
        <v>634</v>
      </c>
      <c r="B42" s="272">
        <v>3</v>
      </c>
      <c r="C42" s="268">
        <v>5.9</v>
      </c>
      <c r="D42" s="289">
        <f t="shared" si="2"/>
        <v>17.7</v>
      </c>
      <c r="E42" s="272"/>
      <c r="F42" s="272"/>
      <c r="G42" s="270"/>
      <c r="H42" s="204"/>
      <c r="I42" s="122"/>
      <c r="J42" s="122"/>
      <c r="K42" s="122"/>
      <c r="L42" s="138"/>
      <c r="M42" s="175"/>
      <c r="N42" s="270"/>
      <c r="O42" s="204"/>
      <c r="P42" s="122"/>
      <c r="Q42" s="122"/>
      <c r="R42" s="122"/>
      <c r="S42" s="138"/>
      <c r="T42" s="122"/>
      <c r="U42" s="111"/>
      <c r="V42" s="270">
        <f t="shared" si="14"/>
        <v>17.7</v>
      </c>
      <c r="W42" s="175"/>
      <c r="X42" s="123"/>
      <c r="Y42" s="123"/>
      <c r="Z42" s="286"/>
      <c r="AA42" s="286"/>
      <c r="AB42" s="126"/>
      <c r="AC42" s="291"/>
      <c r="AD42" s="277"/>
      <c r="AE42" s="276"/>
      <c r="AF42" s="277"/>
      <c r="AG42" s="277"/>
      <c r="AH42" s="285"/>
      <c r="AI42" s="285"/>
      <c r="AJ42" s="285"/>
      <c r="AK42" s="285"/>
      <c r="AL42" s="13"/>
      <c r="AM42" s="130"/>
      <c r="AN42" s="285"/>
      <c r="AO42" s="9"/>
      <c r="AP42" s="276"/>
      <c r="AQ42" s="277"/>
      <c r="AR42" s="277"/>
      <c r="AS42" s="285"/>
      <c r="AT42" s="8"/>
      <c r="AV42" s="8"/>
      <c r="AW42" s="8"/>
      <c r="AX42" s="164"/>
    </row>
    <row r="43" spans="1:50">
      <c r="A43" s="267" t="s">
        <v>635</v>
      </c>
      <c r="B43" s="272">
        <v>3</v>
      </c>
      <c r="C43" s="268">
        <v>1.25</v>
      </c>
      <c r="D43" s="289">
        <f t="shared" si="2"/>
        <v>3.75</v>
      </c>
      <c r="E43" s="272"/>
      <c r="F43" s="272"/>
      <c r="G43" s="270"/>
      <c r="H43" s="204"/>
      <c r="I43" s="122"/>
      <c r="J43" s="122"/>
      <c r="K43" s="122"/>
      <c r="L43" s="138"/>
      <c r="M43" s="175"/>
      <c r="N43" s="270"/>
      <c r="O43" s="204"/>
      <c r="P43" s="122"/>
      <c r="Q43" s="122"/>
      <c r="R43" s="122"/>
      <c r="S43" s="138"/>
      <c r="T43" s="122"/>
      <c r="U43" s="111"/>
      <c r="V43" s="270">
        <f t="shared" si="14"/>
        <v>3.75</v>
      </c>
      <c r="W43" s="175"/>
      <c r="X43" s="123"/>
      <c r="Y43" s="123"/>
      <c r="Z43" s="286"/>
      <c r="AA43" s="286"/>
      <c r="AB43" s="126"/>
      <c r="AC43" s="291"/>
      <c r="AD43" s="277"/>
      <c r="AE43" s="276"/>
      <c r="AF43" s="277"/>
      <c r="AG43" s="277"/>
      <c r="AH43" s="285"/>
      <c r="AI43" s="285"/>
      <c r="AJ43" s="285"/>
      <c r="AK43" s="285"/>
      <c r="AL43" s="13"/>
      <c r="AM43" s="130"/>
      <c r="AN43" s="285"/>
      <c r="AO43" s="9"/>
      <c r="AP43" s="276"/>
      <c r="AQ43" s="277"/>
      <c r="AR43" s="277"/>
      <c r="AS43" s="285"/>
      <c r="AT43" s="8"/>
      <c r="AV43" s="8"/>
      <c r="AW43" s="8"/>
      <c r="AX43" s="164"/>
    </row>
    <row r="44" spans="1:50">
      <c r="A44" s="267" t="s">
        <v>636</v>
      </c>
      <c r="B44" s="272">
        <v>3</v>
      </c>
      <c r="C44" s="268">
        <v>3.18</v>
      </c>
      <c r="D44" s="289">
        <f t="shared" si="2"/>
        <v>9.5399999999999991</v>
      </c>
      <c r="E44" s="272"/>
      <c r="F44" s="272"/>
      <c r="G44" s="270"/>
      <c r="H44" s="204"/>
      <c r="I44" s="122"/>
      <c r="J44" s="122"/>
      <c r="K44" s="122"/>
      <c r="L44" s="138"/>
      <c r="M44" s="175"/>
      <c r="N44" s="270"/>
      <c r="O44" s="204"/>
      <c r="P44" s="122"/>
      <c r="Q44" s="122"/>
      <c r="R44" s="122"/>
      <c r="S44" s="138"/>
      <c r="T44" s="122"/>
      <c r="U44" s="111"/>
      <c r="V44" s="270">
        <f t="shared" si="14"/>
        <v>9.5399999999999991</v>
      </c>
      <c r="W44" s="175"/>
      <c r="X44" s="123"/>
      <c r="Y44" s="123"/>
      <c r="Z44" s="286"/>
      <c r="AA44" s="286"/>
      <c r="AB44" s="126"/>
      <c r="AC44" s="291"/>
      <c r="AD44" s="277"/>
      <c r="AE44" s="276"/>
      <c r="AF44" s="277"/>
      <c r="AG44" s="277"/>
      <c r="AH44" s="285"/>
      <c r="AI44" s="285"/>
      <c r="AJ44" s="285"/>
      <c r="AK44" s="285"/>
      <c r="AL44" s="13"/>
      <c r="AM44" s="130"/>
      <c r="AN44" s="285"/>
      <c r="AO44" s="9"/>
      <c r="AP44" s="276"/>
      <c r="AQ44" s="277"/>
      <c r="AR44" s="277"/>
      <c r="AS44" s="285"/>
      <c r="AT44" s="8"/>
      <c r="AV44" s="8"/>
      <c r="AW44" s="8"/>
      <c r="AX44" s="164"/>
    </row>
    <row r="45" spans="1:50">
      <c r="A45" s="267" t="s">
        <v>637</v>
      </c>
      <c r="B45" s="272">
        <v>3</v>
      </c>
      <c r="C45" s="268">
        <v>3.18</v>
      </c>
      <c r="D45" s="289">
        <f t="shared" si="2"/>
        <v>9.5399999999999991</v>
      </c>
      <c r="E45" s="272"/>
      <c r="F45" s="272"/>
      <c r="G45" s="270"/>
      <c r="H45" s="204"/>
      <c r="I45" s="122"/>
      <c r="J45" s="122"/>
      <c r="K45" s="122"/>
      <c r="L45" s="138"/>
      <c r="M45" s="175"/>
      <c r="N45" s="270"/>
      <c r="O45" s="204"/>
      <c r="P45" s="122"/>
      <c r="Q45" s="122"/>
      <c r="R45" s="122"/>
      <c r="S45" s="138"/>
      <c r="T45" s="122"/>
      <c r="U45" s="111"/>
      <c r="V45" s="270">
        <f t="shared" si="14"/>
        <v>9.5399999999999991</v>
      </c>
      <c r="W45" s="175"/>
      <c r="X45" s="123"/>
      <c r="Y45" s="123"/>
      <c r="Z45" s="286"/>
      <c r="AA45" s="286"/>
      <c r="AB45" s="126"/>
      <c r="AC45" s="291"/>
      <c r="AD45" s="277"/>
      <c r="AE45" s="276"/>
      <c r="AF45" s="277"/>
      <c r="AG45" s="277"/>
      <c r="AH45" s="285"/>
      <c r="AI45" s="285"/>
      <c r="AJ45" s="285"/>
      <c r="AK45" s="285"/>
      <c r="AL45" s="13"/>
      <c r="AM45" s="130"/>
      <c r="AN45" s="285"/>
      <c r="AO45" s="9"/>
      <c r="AP45" s="276"/>
      <c r="AQ45" s="277"/>
      <c r="AR45" s="277"/>
      <c r="AS45" s="285"/>
      <c r="AT45" s="8"/>
      <c r="AV45" s="8"/>
      <c r="AW45" s="8"/>
      <c r="AX45" s="164"/>
    </row>
    <row r="46" spans="1:50">
      <c r="A46" s="267" t="s">
        <v>638</v>
      </c>
      <c r="B46" s="272">
        <v>3</v>
      </c>
      <c r="C46" s="268">
        <v>1.25</v>
      </c>
      <c r="D46" s="289">
        <f t="shared" si="2"/>
        <v>3.75</v>
      </c>
      <c r="E46" s="272"/>
      <c r="F46" s="272"/>
      <c r="G46" s="270"/>
      <c r="H46" s="204"/>
      <c r="I46" s="122"/>
      <c r="J46" s="122"/>
      <c r="K46" s="122"/>
      <c r="L46" s="138"/>
      <c r="M46" s="175"/>
      <c r="N46" s="270"/>
      <c r="O46" s="204"/>
      <c r="P46" s="122"/>
      <c r="Q46" s="122"/>
      <c r="R46" s="122"/>
      <c r="S46" s="138"/>
      <c r="T46" s="122"/>
      <c r="U46" s="111"/>
      <c r="V46" s="270">
        <f t="shared" si="14"/>
        <v>3.75</v>
      </c>
      <c r="W46" s="175"/>
      <c r="X46" s="123"/>
      <c r="Y46" s="123"/>
      <c r="Z46" s="286"/>
      <c r="AA46" s="286"/>
      <c r="AB46" s="126"/>
      <c r="AC46" s="291"/>
      <c r="AD46" s="277"/>
      <c r="AE46" s="276"/>
      <c r="AF46" s="277"/>
      <c r="AG46" s="277"/>
      <c r="AH46" s="285"/>
      <c r="AI46" s="285"/>
      <c r="AJ46" s="285"/>
      <c r="AK46" s="285"/>
      <c r="AL46" s="13"/>
      <c r="AM46" s="130"/>
      <c r="AN46" s="285"/>
      <c r="AO46" s="9"/>
      <c r="AP46" s="276"/>
      <c r="AQ46" s="277"/>
      <c r="AR46" s="277"/>
      <c r="AS46" s="285"/>
      <c r="AT46" s="8"/>
      <c r="AV46" s="8"/>
      <c r="AW46" s="8"/>
      <c r="AX46" s="164"/>
    </row>
    <row r="47" spans="1:50">
      <c r="A47" s="267" t="s">
        <v>639</v>
      </c>
      <c r="B47" s="272">
        <v>4.1500000000000004</v>
      </c>
      <c r="C47" s="268">
        <v>10</v>
      </c>
      <c r="D47" s="289">
        <f t="shared" si="2"/>
        <v>41.5</v>
      </c>
      <c r="E47" s="272"/>
      <c r="F47" s="272"/>
      <c r="G47" s="270"/>
      <c r="H47" s="204"/>
      <c r="I47" s="122"/>
      <c r="J47" s="122"/>
      <c r="K47" s="122"/>
      <c r="L47" s="138"/>
      <c r="M47" s="175"/>
      <c r="N47" s="270"/>
      <c r="O47" s="204"/>
      <c r="P47" s="122"/>
      <c r="Q47" s="122"/>
      <c r="R47" s="122"/>
      <c r="S47" s="138"/>
      <c r="T47" s="122"/>
      <c r="U47" s="111"/>
      <c r="V47" s="270">
        <f t="shared" si="14"/>
        <v>41.5</v>
      </c>
      <c r="W47" s="175"/>
      <c r="X47" s="123"/>
      <c r="Y47" s="123"/>
      <c r="Z47" s="286"/>
      <c r="AA47" s="286"/>
      <c r="AB47" s="126"/>
      <c r="AC47" s="291"/>
      <c r="AD47" s="277"/>
      <c r="AE47" s="276"/>
      <c r="AF47" s="277"/>
      <c r="AG47" s="277"/>
      <c r="AH47" s="285"/>
      <c r="AI47" s="285"/>
      <c r="AJ47" s="285"/>
      <c r="AK47" s="285"/>
      <c r="AL47" s="13"/>
      <c r="AM47" s="130"/>
      <c r="AN47" s="285"/>
      <c r="AO47" s="9"/>
      <c r="AP47" s="276"/>
      <c r="AQ47" s="277"/>
      <c r="AR47" s="277"/>
      <c r="AS47" s="285"/>
      <c r="AT47" s="8"/>
      <c r="AV47" s="8"/>
      <c r="AW47" s="8"/>
      <c r="AX47" s="164"/>
    </row>
    <row r="48" spans="1:50">
      <c r="A48" s="267" t="s">
        <v>640</v>
      </c>
      <c r="B48" s="272">
        <v>3</v>
      </c>
      <c r="C48" s="268">
        <v>8.6</v>
      </c>
      <c r="D48" s="289">
        <f t="shared" si="2"/>
        <v>25.8</v>
      </c>
      <c r="E48" s="272"/>
      <c r="F48" s="272"/>
      <c r="G48" s="270"/>
      <c r="H48" s="204"/>
      <c r="I48" s="122"/>
      <c r="J48" s="122"/>
      <c r="K48" s="122"/>
      <c r="L48" s="138"/>
      <c r="M48" s="175"/>
      <c r="N48" s="270"/>
      <c r="O48" s="204"/>
      <c r="P48" s="122"/>
      <c r="Q48" s="122"/>
      <c r="R48" s="122"/>
      <c r="S48" s="138"/>
      <c r="T48" s="122"/>
      <c r="U48" s="111"/>
      <c r="V48" s="270">
        <f t="shared" si="14"/>
        <v>25.8</v>
      </c>
      <c r="W48" s="175"/>
      <c r="X48" s="123"/>
      <c r="Y48" s="123"/>
      <c r="Z48" s="286"/>
      <c r="AA48" s="286"/>
      <c r="AB48" s="126"/>
      <c r="AC48" s="291"/>
      <c r="AD48" s="277"/>
      <c r="AE48" s="276"/>
      <c r="AF48" s="277"/>
      <c r="AG48" s="277"/>
      <c r="AH48" s="285"/>
      <c r="AI48" s="285"/>
      <c r="AJ48" s="285"/>
      <c r="AK48" s="285"/>
      <c r="AL48" s="13"/>
      <c r="AM48" s="130"/>
      <c r="AN48" s="285"/>
      <c r="AO48" s="9"/>
      <c r="AP48" s="276"/>
      <c r="AQ48" s="277"/>
      <c r="AR48" s="277"/>
      <c r="AS48" s="285"/>
      <c r="AT48" s="8"/>
      <c r="AV48" s="8"/>
      <c r="AW48" s="8"/>
      <c r="AX48" s="164"/>
    </row>
    <row r="49" spans="1:50">
      <c r="A49" s="267" t="s">
        <v>641</v>
      </c>
      <c r="B49" s="272">
        <v>3</v>
      </c>
      <c r="C49" s="268">
        <v>2.2999999999999998</v>
      </c>
      <c r="D49" s="289">
        <f t="shared" si="2"/>
        <v>6.9</v>
      </c>
      <c r="E49" s="272"/>
      <c r="F49" s="272"/>
      <c r="G49" s="270"/>
      <c r="H49" s="204"/>
      <c r="I49" s="122"/>
      <c r="J49" s="122"/>
      <c r="K49" s="122"/>
      <c r="L49" s="138"/>
      <c r="M49" s="175"/>
      <c r="N49" s="270"/>
      <c r="O49" s="204"/>
      <c r="P49" s="122"/>
      <c r="Q49" s="122"/>
      <c r="R49" s="122"/>
      <c r="S49" s="138"/>
      <c r="T49" s="122"/>
      <c r="U49" s="111"/>
      <c r="V49" s="270">
        <f t="shared" si="14"/>
        <v>6.9</v>
      </c>
      <c r="W49" s="175"/>
      <c r="X49" s="123"/>
      <c r="Y49" s="123"/>
      <c r="Z49" s="286"/>
      <c r="AA49" s="286"/>
      <c r="AB49" s="126"/>
      <c r="AC49" s="291"/>
      <c r="AD49" s="277"/>
      <c r="AE49" s="276"/>
      <c r="AF49" s="277"/>
      <c r="AG49" s="277"/>
      <c r="AH49" s="285"/>
      <c r="AI49" s="285"/>
      <c r="AJ49" s="285"/>
      <c r="AK49" s="285"/>
      <c r="AL49" s="13"/>
      <c r="AM49" s="130"/>
      <c r="AN49" s="285"/>
      <c r="AO49" s="9"/>
      <c r="AP49" s="276"/>
      <c r="AQ49" s="277"/>
      <c r="AR49" s="277"/>
      <c r="AS49" s="285"/>
      <c r="AT49" s="8"/>
      <c r="AV49" s="8"/>
      <c r="AW49" s="8"/>
      <c r="AX49" s="164"/>
    </row>
    <row r="50" spans="1:50">
      <c r="A50" s="267" t="s">
        <v>642</v>
      </c>
      <c r="B50" s="272">
        <v>3</v>
      </c>
      <c r="C50" s="268">
        <v>0.85</v>
      </c>
      <c r="D50" s="289">
        <f t="shared" si="2"/>
        <v>2.5499999999999998</v>
      </c>
      <c r="E50" s="272"/>
      <c r="F50" s="272"/>
      <c r="G50" s="270"/>
      <c r="H50" s="204"/>
      <c r="I50" s="122"/>
      <c r="J50" s="122"/>
      <c r="K50" s="122"/>
      <c r="L50" s="138"/>
      <c r="M50" s="175"/>
      <c r="N50" s="270"/>
      <c r="O50" s="204"/>
      <c r="P50" s="122"/>
      <c r="Q50" s="122"/>
      <c r="R50" s="122"/>
      <c r="S50" s="138"/>
      <c r="T50" s="122"/>
      <c r="U50" s="111"/>
      <c r="V50" s="270">
        <f t="shared" si="14"/>
        <v>2.5499999999999998</v>
      </c>
      <c r="W50" s="175"/>
      <c r="X50" s="123"/>
      <c r="Y50" s="123"/>
      <c r="Z50" s="286"/>
      <c r="AA50" s="286"/>
      <c r="AB50" s="126"/>
      <c r="AC50" s="291"/>
      <c r="AD50" s="277"/>
      <c r="AE50" s="276"/>
      <c r="AF50" s="277"/>
      <c r="AG50" s="277"/>
      <c r="AH50" s="285"/>
      <c r="AI50" s="285"/>
      <c r="AJ50" s="285"/>
      <c r="AK50" s="285"/>
      <c r="AL50" s="13"/>
      <c r="AM50" s="130"/>
      <c r="AN50" s="285"/>
      <c r="AO50" s="9"/>
      <c r="AP50" s="276"/>
      <c r="AQ50" s="277"/>
      <c r="AR50" s="277"/>
      <c r="AS50" s="285"/>
      <c r="AT50" s="8"/>
      <c r="AV50" s="8"/>
      <c r="AW50" s="8"/>
      <c r="AX50" s="164"/>
    </row>
    <row r="51" spans="1:50">
      <c r="A51" s="267" t="s">
        <v>643</v>
      </c>
      <c r="B51" s="272">
        <v>3</v>
      </c>
      <c r="C51" s="268">
        <v>2.2999999999999998</v>
      </c>
      <c r="D51" s="289">
        <f t="shared" si="2"/>
        <v>6.9</v>
      </c>
      <c r="E51" s="272"/>
      <c r="F51" s="272"/>
      <c r="G51" s="270"/>
      <c r="H51" s="204"/>
      <c r="I51" s="122"/>
      <c r="J51" s="122"/>
      <c r="K51" s="122"/>
      <c r="L51" s="138"/>
      <c r="M51" s="175"/>
      <c r="N51" s="270"/>
      <c r="O51" s="204"/>
      <c r="P51" s="122"/>
      <c r="Q51" s="122"/>
      <c r="R51" s="122"/>
      <c r="S51" s="138"/>
      <c r="T51" s="122"/>
      <c r="U51" s="111"/>
      <c r="V51" s="270">
        <f t="shared" si="14"/>
        <v>6.9</v>
      </c>
      <c r="W51" s="175"/>
      <c r="X51" s="123"/>
      <c r="Y51" s="123"/>
      <c r="Z51" s="286"/>
      <c r="AA51" s="286"/>
      <c r="AB51" s="126"/>
      <c r="AC51" s="291"/>
      <c r="AD51" s="277"/>
      <c r="AE51" s="276"/>
      <c r="AF51" s="277"/>
      <c r="AG51" s="277"/>
      <c r="AH51" s="285"/>
      <c r="AI51" s="285"/>
      <c r="AJ51" s="285"/>
      <c r="AK51" s="285"/>
      <c r="AL51" s="13"/>
      <c r="AM51" s="130"/>
      <c r="AN51" s="285"/>
      <c r="AO51" s="9"/>
      <c r="AP51" s="276"/>
      <c r="AQ51" s="277"/>
      <c r="AR51" s="277"/>
      <c r="AS51" s="285"/>
      <c r="AT51" s="8"/>
      <c r="AV51" s="8"/>
      <c r="AW51" s="8"/>
      <c r="AX51" s="164"/>
    </row>
    <row r="52" spans="1:50">
      <c r="A52" s="267" t="s">
        <v>644</v>
      </c>
      <c r="B52" s="272">
        <v>3</v>
      </c>
      <c r="C52" s="268">
        <v>3.15</v>
      </c>
      <c r="D52" s="289">
        <f t="shared" si="2"/>
        <v>9.4499999999999993</v>
      </c>
      <c r="E52" s="272"/>
      <c r="F52" s="272"/>
      <c r="G52" s="270"/>
      <c r="H52" s="204"/>
      <c r="I52" s="122"/>
      <c r="J52" s="122"/>
      <c r="K52" s="122"/>
      <c r="L52" s="138"/>
      <c r="M52" s="175"/>
      <c r="N52" s="270"/>
      <c r="O52" s="204"/>
      <c r="P52" s="122"/>
      <c r="Q52" s="122"/>
      <c r="R52" s="122"/>
      <c r="S52" s="138"/>
      <c r="T52" s="122"/>
      <c r="U52" s="111"/>
      <c r="V52" s="270">
        <f t="shared" si="14"/>
        <v>9.4499999999999993</v>
      </c>
      <c r="W52" s="175"/>
      <c r="X52" s="123"/>
      <c r="Y52" s="123"/>
      <c r="Z52" s="286"/>
      <c r="AA52" s="286"/>
      <c r="AB52" s="126"/>
      <c r="AC52" s="291"/>
      <c r="AD52" s="277"/>
      <c r="AE52" s="276"/>
      <c r="AF52" s="277"/>
      <c r="AG52" s="277"/>
      <c r="AH52" s="285"/>
      <c r="AI52" s="285"/>
      <c r="AJ52" s="285"/>
      <c r="AK52" s="285"/>
      <c r="AL52" s="13"/>
      <c r="AM52" s="130"/>
      <c r="AN52" s="285"/>
      <c r="AO52" s="9"/>
      <c r="AP52" s="276"/>
      <c r="AQ52" s="277"/>
      <c r="AR52" s="277"/>
      <c r="AS52" s="285"/>
      <c r="AT52" s="8"/>
      <c r="AV52" s="8"/>
      <c r="AW52" s="8"/>
      <c r="AX52" s="164"/>
    </row>
    <row r="53" spans="1:50">
      <c r="A53" s="267" t="s">
        <v>645</v>
      </c>
      <c r="B53" s="272">
        <v>3</v>
      </c>
      <c r="C53" s="268">
        <v>0.85</v>
      </c>
      <c r="D53" s="289">
        <f t="shared" si="2"/>
        <v>2.5499999999999998</v>
      </c>
      <c r="E53" s="272"/>
      <c r="F53" s="272"/>
      <c r="G53" s="270"/>
      <c r="H53" s="204"/>
      <c r="I53" s="122"/>
      <c r="J53" s="122"/>
      <c r="K53" s="122"/>
      <c r="L53" s="138"/>
      <c r="M53" s="175"/>
      <c r="N53" s="270"/>
      <c r="O53" s="204"/>
      <c r="P53" s="122"/>
      <c r="Q53" s="122"/>
      <c r="R53" s="122"/>
      <c r="S53" s="138"/>
      <c r="T53" s="122"/>
      <c r="U53" s="111"/>
      <c r="V53" s="270">
        <f t="shared" si="14"/>
        <v>2.5499999999999998</v>
      </c>
      <c r="W53" s="175"/>
      <c r="X53" s="123"/>
      <c r="Y53" s="123"/>
      <c r="Z53" s="286"/>
      <c r="AA53" s="286"/>
      <c r="AB53" s="126"/>
      <c r="AC53" s="291"/>
      <c r="AD53" s="277"/>
      <c r="AE53" s="276"/>
      <c r="AF53" s="277"/>
      <c r="AG53" s="277"/>
      <c r="AH53" s="285"/>
      <c r="AI53" s="285"/>
      <c r="AJ53" s="285"/>
      <c r="AK53" s="285"/>
      <c r="AL53" s="13"/>
      <c r="AM53" s="130"/>
      <c r="AN53" s="285"/>
      <c r="AO53" s="9"/>
      <c r="AP53" s="276"/>
      <c r="AQ53" s="277"/>
      <c r="AR53" s="277"/>
      <c r="AS53" s="285"/>
      <c r="AT53" s="8"/>
      <c r="AV53" s="8"/>
      <c r="AW53" s="8"/>
      <c r="AX53" s="164"/>
    </row>
    <row r="54" spans="1:50">
      <c r="A54" s="267" t="s">
        <v>646</v>
      </c>
      <c r="B54" s="272">
        <v>3</v>
      </c>
      <c r="C54" s="268">
        <v>3</v>
      </c>
      <c r="D54" s="289">
        <f t="shared" si="2"/>
        <v>9</v>
      </c>
      <c r="E54" s="272"/>
      <c r="F54" s="272"/>
      <c r="G54" s="270"/>
      <c r="H54" s="204"/>
      <c r="I54" s="122"/>
      <c r="J54" s="122"/>
      <c r="K54" s="122"/>
      <c r="L54" s="138"/>
      <c r="M54" s="175"/>
      <c r="N54" s="270"/>
      <c r="O54" s="204"/>
      <c r="P54" s="122"/>
      <c r="Q54" s="122"/>
      <c r="R54" s="122"/>
      <c r="S54" s="138"/>
      <c r="T54" s="122"/>
      <c r="U54" s="111"/>
      <c r="V54" s="270">
        <f t="shared" si="14"/>
        <v>9</v>
      </c>
      <c r="W54" s="175"/>
      <c r="X54" s="123"/>
      <c r="Y54" s="123"/>
      <c r="Z54" s="286"/>
      <c r="AA54" s="286"/>
      <c r="AB54" s="126"/>
      <c r="AC54" s="291"/>
      <c r="AD54" s="277"/>
      <c r="AE54" s="276"/>
      <c r="AF54" s="277"/>
      <c r="AG54" s="277"/>
      <c r="AH54" s="285"/>
      <c r="AI54" s="285"/>
      <c r="AJ54" s="285"/>
      <c r="AK54" s="285"/>
      <c r="AL54" s="13"/>
      <c r="AM54" s="130"/>
      <c r="AN54" s="285"/>
      <c r="AO54" s="9"/>
      <c r="AP54" s="276"/>
      <c r="AQ54" s="277"/>
      <c r="AR54" s="277"/>
      <c r="AS54" s="285"/>
      <c r="AT54" s="8"/>
      <c r="AV54" s="8"/>
      <c r="AW54" s="8"/>
      <c r="AX54" s="164"/>
    </row>
    <row r="55" spans="1:50">
      <c r="A55" s="267" t="s">
        <v>647</v>
      </c>
      <c r="B55" s="272">
        <v>3</v>
      </c>
      <c r="C55" s="268">
        <v>3.15</v>
      </c>
      <c r="D55" s="289">
        <f t="shared" si="2"/>
        <v>9.4499999999999993</v>
      </c>
      <c r="E55" s="272"/>
      <c r="F55" s="272"/>
      <c r="G55" s="270"/>
      <c r="H55" s="204"/>
      <c r="I55" s="122"/>
      <c r="J55" s="122"/>
      <c r="K55" s="122"/>
      <c r="L55" s="138"/>
      <c r="M55" s="175"/>
      <c r="N55" s="270"/>
      <c r="O55" s="204"/>
      <c r="P55" s="122"/>
      <c r="Q55" s="122"/>
      <c r="R55" s="122"/>
      <c r="S55" s="138"/>
      <c r="T55" s="122"/>
      <c r="U55" s="111"/>
      <c r="V55" s="270">
        <f t="shared" si="14"/>
        <v>9.4499999999999993</v>
      </c>
      <c r="W55" s="175"/>
      <c r="X55" s="123"/>
      <c r="Y55" s="123"/>
      <c r="Z55" s="286"/>
      <c r="AA55" s="286"/>
      <c r="AB55" s="126"/>
      <c r="AC55" s="291"/>
      <c r="AD55" s="277"/>
      <c r="AE55" s="276"/>
      <c r="AF55" s="277"/>
      <c r="AG55" s="277"/>
      <c r="AH55" s="285"/>
      <c r="AI55" s="285"/>
      <c r="AJ55" s="285"/>
      <c r="AK55" s="285"/>
      <c r="AL55" s="13"/>
      <c r="AM55" s="130"/>
      <c r="AN55" s="285"/>
      <c r="AO55" s="9"/>
      <c r="AP55" s="276"/>
      <c r="AQ55" s="277"/>
      <c r="AR55" s="277"/>
      <c r="AS55" s="285"/>
      <c r="AT55" s="8"/>
      <c r="AV55" s="8"/>
      <c r="AW55" s="8"/>
      <c r="AX55" s="164"/>
    </row>
    <row r="56" spans="1:50">
      <c r="A56" s="267" t="s">
        <v>648</v>
      </c>
      <c r="B56" s="272">
        <v>3</v>
      </c>
      <c r="C56" s="268">
        <v>11.75</v>
      </c>
      <c r="D56" s="289">
        <f t="shared" si="2"/>
        <v>35.25</v>
      </c>
      <c r="E56" s="272"/>
      <c r="F56" s="272"/>
      <c r="G56" s="270"/>
      <c r="H56" s="204"/>
      <c r="I56" s="122"/>
      <c r="J56" s="122"/>
      <c r="K56" s="122"/>
      <c r="L56" s="138"/>
      <c r="M56" s="175"/>
      <c r="N56" s="270"/>
      <c r="O56" s="204"/>
      <c r="P56" s="122"/>
      <c r="Q56" s="122"/>
      <c r="R56" s="122"/>
      <c r="S56" s="138"/>
      <c r="T56" s="122"/>
      <c r="U56" s="111"/>
      <c r="V56" s="270">
        <f t="shared" si="14"/>
        <v>35.25</v>
      </c>
      <c r="W56" s="175"/>
      <c r="X56" s="123"/>
      <c r="Y56" s="123"/>
      <c r="Z56" s="286"/>
      <c r="AA56" s="286"/>
      <c r="AB56" s="126"/>
      <c r="AC56" s="291"/>
      <c r="AD56" s="277"/>
      <c r="AE56" s="276"/>
      <c r="AF56" s="277"/>
      <c r="AG56" s="277"/>
      <c r="AH56" s="285"/>
      <c r="AI56" s="285"/>
      <c r="AJ56" s="285"/>
      <c r="AK56" s="285"/>
      <c r="AL56" s="13"/>
      <c r="AM56" s="130"/>
      <c r="AN56" s="285"/>
      <c r="AO56" s="9"/>
      <c r="AP56" s="276"/>
      <c r="AQ56" s="277"/>
      <c r="AR56" s="277"/>
      <c r="AS56" s="285"/>
      <c r="AT56" s="8"/>
      <c r="AV56" s="8"/>
      <c r="AW56" s="8"/>
      <c r="AX56" s="164"/>
    </row>
    <row r="57" spans="1:50">
      <c r="A57" s="267" t="s">
        <v>649</v>
      </c>
      <c r="B57" s="272">
        <v>3</v>
      </c>
      <c r="C57" s="268">
        <v>3.3</v>
      </c>
      <c r="D57" s="289">
        <f t="shared" si="2"/>
        <v>9.9</v>
      </c>
      <c r="E57" s="272"/>
      <c r="F57" s="272"/>
      <c r="G57" s="270"/>
      <c r="H57" s="204"/>
      <c r="I57" s="122"/>
      <c r="J57" s="122"/>
      <c r="K57" s="122"/>
      <c r="L57" s="138"/>
      <c r="M57" s="175"/>
      <c r="N57" s="270"/>
      <c r="O57" s="204"/>
      <c r="P57" s="122"/>
      <c r="Q57" s="122"/>
      <c r="R57" s="122"/>
      <c r="S57" s="138"/>
      <c r="T57" s="122"/>
      <c r="U57" s="111"/>
      <c r="V57" s="270">
        <f t="shared" si="14"/>
        <v>9.9</v>
      </c>
      <c r="W57" s="175"/>
      <c r="X57" s="123"/>
      <c r="Y57" s="123"/>
      <c r="Z57" s="286"/>
      <c r="AA57" s="286"/>
      <c r="AB57" s="126"/>
      <c r="AC57" s="291"/>
      <c r="AD57" s="277"/>
      <c r="AE57" s="276"/>
      <c r="AF57" s="277"/>
      <c r="AG57" s="277"/>
      <c r="AH57" s="285"/>
      <c r="AI57" s="285"/>
      <c r="AJ57" s="285"/>
      <c r="AK57" s="285"/>
      <c r="AL57" s="13"/>
      <c r="AM57" s="130"/>
      <c r="AN57" s="285"/>
      <c r="AO57" s="9"/>
      <c r="AP57" s="276"/>
      <c r="AQ57" s="277"/>
      <c r="AR57" s="277"/>
      <c r="AS57" s="285"/>
      <c r="AT57" s="8"/>
      <c r="AV57" s="8"/>
      <c r="AW57" s="8"/>
      <c r="AX57" s="164"/>
    </row>
    <row r="58" spans="1:50">
      <c r="A58" s="267" t="s">
        <v>650</v>
      </c>
      <c r="B58" s="272">
        <v>3</v>
      </c>
      <c r="C58" s="268">
        <v>3.3</v>
      </c>
      <c r="D58" s="289">
        <f t="shared" si="2"/>
        <v>9.9</v>
      </c>
      <c r="E58" s="272"/>
      <c r="F58" s="272"/>
      <c r="G58" s="270"/>
      <c r="H58" s="204"/>
      <c r="I58" s="122"/>
      <c r="J58" s="122"/>
      <c r="K58" s="122"/>
      <c r="L58" s="138"/>
      <c r="M58" s="175"/>
      <c r="N58" s="270"/>
      <c r="O58" s="204"/>
      <c r="P58" s="122"/>
      <c r="Q58" s="122"/>
      <c r="R58" s="122"/>
      <c r="S58" s="138"/>
      <c r="T58" s="122"/>
      <c r="U58" s="111"/>
      <c r="V58" s="270">
        <f t="shared" si="14"/>
        <v>9.9</v>
      </c>
      <c r="W58" s="175"/>
      <c r="X58" s="123"/>
      <c r="Y58" s="123"/>
      <c r="Z58" s="286"/>
      <c r="AA58" s="286"/>
      <c r="AB58" s="126"/>
      <c r="AC58" s="291"/>
      <c r="AD58" s="277"/>
      <c r="AE58" s="276"/>
      <c r="AF58" s="277"/>
      <c r="AG58" s="277"/>
      <c r="AH58" s="285"/>
      <c r="AI58" s="285"/>
      <c r="AJ58" s="285"/>
      <c r="AK58" s="285"/>
      <c r="AL58" s="13"/>
      <c r="AM58" s="130"/>
      <c r="AN58" s="285"/>
      <c r="AO58" s="9"/>
      <c r="AP58" s="276"/>
      <c r="AQ58" s="277"/>
      <c r="AR58" s="277"/>
      <c r="AS58" s="285"/>
      <c r="AT58" s="8"/>
      <c r="AV58" s="8"/>
      <c r="AW58" s="8"/>
      <c r="AX58" s="164"/>
    </row>
    <row r="59" spans="1:50">
      <c r="A59" s="267" t="s">
        <v>651</v>
      </c>
      <c r="B59" s="272">
        <v>3</v>
      </c>
      <c r="C59" s="268">
        <v>2</v>
      </c>
      <c r="D59" s="289">
        <f t="shared" si="2"/>
        <v>6</v>
      </c>
      <c r="E59" s="272"/>
      <c r="F59" s="272"/>
      <c r="G59" s="270"/>
      <c r="H59" s="204"/>
      <c r="I59" s="122"/>
      <c r="J59" s="122"/>
      <c r="K59" s="122"/>
      <c r="L59" s="138"/>
      <c r="M59" s="175"/>
      <c r="N59" s="270"/>
      <c r="O59" s="204"/>
      <c r="P59" s="122"/>
      <c r="Q59" s="122"/>
      <c r="R59" s="122"/>
      <c r="S59" s="138"/>
      <c r="T59" s="122"/>
      <c r="U59" s="111"/>
      <c r="V59" s="270">
        <f t="shared" si="14"/>
        <v>6</v>
      </c>
      <c r="W59" s="175"/>
      <c r="X59" s="123"/>
      <c r="Y59" s="123"/>
      <c r="Z59" s="286"/>
      <c r="AA59" s="286"/>
      <c r="AB59" s="126"/>
      <c r="AC59" s="291"/>
      <c r="AD59" s="277"/>
      <c r="AE59" s="276"/>
      <c r="AF59" s="277"/>
      <c r="AG59" s="277"/>
      <c r="AH59" s="285"/>
      <c r="AI59" s="285"/>
      <c r="AJ59" s="285"/>
      <c r="AK59" s="285"/>
      <c r="AL59" s="13"/>
      <c r="AM59" s="130"/>
      <c r="AN59" s="285"/>
      <c r="AO59" s="9"/>
      <c r="AP59" s="276"/>
      <c r="AQ59" s="277"/>
      <c r="AR59" s="277"/>
      <c r="AS59" s="285"/>
      <c r="AT59" s="8"/>
      <c r="AV59" s="8"/>
      <c r="AW59" s="8"/>
      <c r="AX59" s="164"/>
    </row>
    <row r="60" spans="1:50">
      <c r="A60" s="267" t="s">
        <v>652</v>
      </c>
      <c r="B60" s="272">
        <v>3</v>
      </c>
      <c r="C60" s="268">
        <v>3.15</v>
      </c>
      <c r="D60" s="289">
        <f t="shared" si="2"/>
        <v>9.4499999999999993</v>
      </c>
      <c r="E60" s="272"/>
      <c r="F60" s="272"/>
      <c r="G60" s="270"/>
      <c r="H60" s="204"/>
      <c r="I60" s="122"/>
      <c r="J60" s="122"/>
      <c r="K60" s="122"/>
      <c r="L60" s="138"/>
      <c r="M60" s="175"/>
      <c r="N60" s="270"/>
      <c r="O60" s="204"/>
      <c r="P60" s="122"/>
      <c r="Q60" s="122"/>
      <c r="R60" s="122"/>
      <c r="S60" s="138"/>
      <c r="T60" s="122"/>
      <c r="U60" s="111"/>
      <c r="V60" s="270">
        <f t="shared" si="14"/>
        <v>9.4499999999999993</v>
      </c>
      <c r="W60" s="175"/>
      <c r="X60" s="123"/>
      <c r="Y60" s="123"/>
      <c r="Z60" s="286"/>
      <c r="AA60" s="286"/>
      <c r="AB60" s="126"/>
      <c r="AC60" s="291"/>
      <c r="AD60" s="277"/>
      <c r="AE60" s="276"/>
      <c r="AF60" s="277"/>
      <c r="AG60" s="277"/>
      <c r="AH60" s="285"/>
      <c r="AI60" s="285"/>
      <c r="AJ60" s="285"/>
      <c r="AK60" s="285"/>
      <c r="AL60" s="13"/>
      <c r="AM60" s="130"/>
      <c r="AN60" s="285"/>
      <c r="AO60" s="9"/>
      <c r="AP60" s="276"/>
      <c r="AQ60" s="277"/>
      <c r="AR60" s="277"/>
      <c r="AS60" s="285"/>
      <c r="AT60" s="8"/>
      <c r="AV60" s="8"/>
      <c r="AW60" s="8"/>
      <c r="AX60" s="164"/>
    </row>
    <row r="61" spans="1:50">
      <c r="A61" s="267" t="s">
        <v>653</v>
      </c>
      <c r="B61" s="272">
        <v>3</v>
      </c>
      <c r="C61" s="268">
        <v>3.15</v>
      </c>
      <c r="D61" s="289">
        <f t="shared" si="2"/>
        <v>9.4499999999999993</v>
      </c>
      <c r="E61" s="272"/>
      <c r="F61" s="272"/>
      <c r="G61" s="270"/>
      <c r="H61" s="204"/>
      <c r="I61" s="122"/>
      <c r="J61" s="122"/>
      <c r="K61" s="122"/>
      <c r="L61" s="138"/>
      <c r="M61" s="175"/>
      <c r="N61" s="270"/>
      <c r="O61" s="204"/>
      <c r="P61" s="122"/>
      <c r="Q61" s="122"/>
      <c r="R61" s="122"/>
      <c r="S61" s="138"/>
      <c r="T61" s="122"/>
      <c r="U61" s="111"/>
      <c r="V61" s="270">
        <f t="shared" si="14"/>
        <v>9.4499999999999993</v>
      </c>
      <c r="W61" s="175"/>
      <c r="X61" s="123"/>
      <c r="Y61" s="123"/>
      <c r="Z61" s="286"/>
      <c r="AA61" s="286"/>
      <c r="AB61" s="126"/>
      <c r="AC61" s="291"/>
      <c r="AD61" s="277"/>
      <c r="AE61" s="276"/>
      <c r="AF61" s="277"/>
      <c r="AG61" s="277"/>
      <c r="AH61" s="285"/>
      <c r="AI61" s="285"/>
      <c r="AJ61" s="285"/>
      <c r="AK61" s="285"/>
      <c r="AL61" s="13"/>
      <c r="AM61" s="130"/>
      <c r="AN61" s="285"/>
      <c r="AO61" s="9"/>
      <c r="AP61" s="276"/>
      <c r="AQ61" s="277"/>
      <c r="AR61" s="277"/>
      <c r="AS61" s="285"/>
      <c r="AT61" s="8"/>
      <c r="AV61" s="8"/>
      <c r="AW61" s="8"/>
      <c r="AX61" s="164"/>
    </row>
    <row r="62" spans="1:50">
      <c r="A62" s="267" t="s">
        <v>654</v>
      </c>
      <c r="B62" s="272">
        <v>3</v>
      </c>
      <c r="C62" s="268">
        <v>3.15</v>
      </c>
      <c r="D62" s="289">
        <f t="shared" si="2"/>
        <v>9.4499999999999993</v>
      </c>
      <c r="E62" s="272"/>
      <c r="F62" s="272"/>
      <c r="G62" s="270"/>
      <c r="H62" s="204"/>
      <c r="I62" s="122"/>
      <c r="J62" s="122"/>
      <c r="K62" s="122"/>
      <c r="L62" s="138"/>
      <c r="M62" s="175"/>
      <c r="N62" s="270"/>
      <c r="O62" s="204"/>
      <c r="P62" s="122"/>
      <c r="Q62" s="122"/>
      <c r="R62" s="122"/>
      <c r="S62" s="138"/>
      <c r="T62" s="122"/>
      <c r="U62" s="111"/>
      <c r="V62" s="270">
        <f t="shared" si="14"/>
        <v>9.4499999999999993</v>
      </c>
      <c r="W62" s="175"/>
      <c r="X62" s="123"/>
      <c r="Y62" s="123"/>
      <c r="Z62" s="286"/>
      <c r="AA62" s="286"/>
      <c r="AB62" s="126"/>
      <c r="AC62" s="291"/>
      <c r="AD62" s="277"/>
      <c r="AE62" s="276"/>
      <c r="AF62" s="277"/>
      <c r="AG62" s="277"/>
      <c r="AH62" s="285"/>
      <c r="AI62" s="285"/>
      <c r="AJ62" s="285"/>
      <c r="AK62" s="285"/>
      <c r="AL62" s="13"/>
      <c r="AM62" s="130"/>
      <c r="AN62" s="285"/>
      <c r="AO62" s="9"/>
      <c r="AP62" s="276"/>
      <c r="AQ62" s="277"/>
      <c r="AR62" s="277"/>
      <c r="AS62" s="285"/>
      <c r="AT62" s="8"/>
      <c r="AV62" s="8"/>
      <c r="AW62" s="8"/>
      <c r="AX62" s="164"/>
    </row>
    <row r="63" spans="1:50">
      <c r="A63" s="267" t="s">
        <v>655</v>
      </c>
      <c r="B63" s="272">
        <v>3</v>
      </c>
      <c r="C63" s="268">
        <v>3.15</v>
      </c>
      <c r="D63" s="289">
        <f t="shared" si="2"/>
        <v>9.4499999999999993</v>
      </c>
      <c r="E63" s="272"/>
      <c r="F63" s="272"/>
      <c r="G63" s="270"/>
      <c r="H63" s="204"/>
      <c r="I63" s="122"/>
      <c r="J63" s="122"/>
      <c r="K63" s="122"/>
      <c r="L63" s="138"/>
      <c r="M63" s="175"/>
      <c r="N63" s="270"/>
      <c r="O63" s="204"/>
      <c r="P63" s="122"/>
      <c r="Q63" s="122"/>
      <c r="R63" s="122"/>
      <c r="S63" s="138"/>
      <c r="T63" s="122"/>
      <c r="U63" s="111"/>
      <c r="V63" s="270">
        <f t="shared" si="14"/>
        <v>9.4499999999999993</v>
      </c>
      <c r="W63" s="175"/>
      <c r="X63" s="123"/>
      <c r="Y63" s="123"/>
      <c r="Z63" s="286"/>
      <c r="AA63" s="286"/>
      <c r="AB63" s="126"/>
      <c r="AC63" s="291"/>
      <c r="AD63" s="277"/>
      <c r="AE63" s="276"/>
      <c r="AF63" s="277"/>
      <c r="AG63" s="277"/>
      <c r="AH63" s="285"/>
      <c r="AI63" s="285"/>
      <c r="AJ63" s="285"/>
      <c r="AK63" s="285"/>
      <c r="AL63" s="13"/>
      <c r="AM63" s="130"/>
      <c r="AN63" s="285"/>
      <c r="AO63" s="9"/>
      <c r="AP63" s="276"/>
      <c r="AQ63" s="277"/>
      <c r="AR63" s="277"/>
      <c r="AS63" s="285"/>
      <c r="AT63" s="8"/>
      <c r="AV63" s="8"/>
      <c r="AW63" s="8"/>
      <c r="AX63" s="164"/>
    </row>
    <row r="64" spans="1:50">
      <c r="A64" s="267" t="s">
        <v>656</v>
      </c>
      <c r="B64" s="272">
        <v>3</v>
      </c>
      <c r="C64" s="268">
        <v>3</v>
      </c>
      <c r="D64" s="289">
        <f t="shared" si="2"/>
        <v>9</v>
      </c>
      <c r="E64" s="272"/>
      <c r="F64" s="272"/>
      <c r="G64" s="270"/>
      <c r="H64" s="204"/>
      <c r="I64" s="122"/>
      <c r="J64" s="122"/>
      <c r="K64" s="122"/>
      <c r="L64" s="138"/>
      <c r="M64" s="175"/>
      <c r="N64" s="270"/>
      <c r="O64" s="204"/>
      <c r="P64" s="122"/>
      <c r="Q64" s="122"/>
      <c r="R64" s="122"/>
      <c r="S64" s="138"/>
      <c r="T64" s="122"/>
      <c r="U64" s="111"/>
      <c r="V64" s="270">
        <f t="shared" si="14"/>
        <v>9</v>
      </c>
      <c r="W64" s="175"/>
      <c r="X64" s="123"/>
      <c r="Y64" s="123"/>
      <c r="Z64" s="286"/>
      <c r="AA64" s="286"/>
      <c r="AB64" s="126"/>
      <c r="AC64" s="291"/>
      <c r="AD64" s="277"/>
      <c r="AE64" s="276"/>
      <c r="AF64" s="277"/>
      <c r="AG64" s="277"/>
      <c r="AH64" s="285"/>
      <c r="AI64" s="285"/>
      <c r="AJ64" s="285"/>
      <c r="AK64" s="285"/>
      <c r="AL64" s="13"/>
      <c r="AM64" s="130"/>
      <c r="AN64" s="285"/>
      <c r="AO64" s="9"/>
      <c r="AP64" s="276"/>
      <c r="AQ64" s="277"/>
      <c r="AR64" s="277"/>
      <c r="AS64" s="285"/>
      <c r="AT64" s="8"/>
      <c r="AV64" s="8"/>
      <c r="AW64" s="8"/>
      <c r="AX64" s="164"/>
    </row>
    <row r="65" spans="1:50">
      <c r="A65" s="267" t="s">
        <v>657</v>
      </c>
      <c r="B65" s="272">
        <v>3</v>
      </c>
      <c r="C65" s="268">
        <v>3</v>
      </c>
      <c r="D65" s="289">
        <f t="shared" si="2"/>
        <v>9</v>
      </c>
      <c r="E65" s="272"/>
      <c r="F65" s="272"/>
      <c r="G65" s="270"/>
      <c r="H65" s="204"/>
      <c r="I65" s="122"/>
      <c r="J65" s="122"/>
      <c r="K65" s="122"/>
      <c r="L65" s="138"/>
      <c r="M65" s="175"/>
      <c r="N65" s="270"/>
      <c r="O65" s="204"/>
      <c r="P65" s="122"/>
      <c r="Q65" s="122"/>
      <c r="R65" s="122"/>
      <c r="S65" s="138"/>
      <c r="T65" s="122"/>
      <c r="U65" s="111"/>
      <c r="V65" s="270">
        <f t="shared" si="14"/>
        <v>9</v>
      </c>
      <c r="W65" s="175"/>
      <c r="X65" s="123"/>
      <c r="Y65" s="123"/>
      <c r="Z65" s="286"/>
      <c r="AA65" s="286"/>
      <c r="AB65" s="126"/>
      <c r="AC65" s="291"/>
      <c r="AD65" s="277"/>
      <c r="AE65" s="276"/>
      <c r="AF65" s="277"/>
      <c r="AG65" s="277"/>
      <c r="AH65" s="285"/>
      <c r="AI65" s="285"/>
      <c r="AJ65" s="285"/>
      <c r="AK65" s="285"/>
      <c r="AL65" s="13"/>
      <c r="AM65" s="130"/>
      <c r="AN65" s="285"/>
      <c r="AO65" s="9"/>
      <c r="AP65" s="276"/>
      <c r="AQ65" s="277"/>
      <c r="AR65" s="277"/>
      <c r="AS65" s="285"/>
      <c r="AT65" s="8"/>
      <c r="AV65" s="8"/>
      <c r="AW65" s="8"/>
      <c r="AX65" s="164"/>
    </row>
    <row r="66" spans="1:50">
      <c r="A66" s="267" t="s">
        <v>658</v>
      </c>
      <c r="B66" s="272">
        <v>3</v>
      </c>
      <c r="C66" s="268">
        <v>5.45</v>
      </c>
      <c r="D66" s="289">
        <f t="shared" si="2"/>
        <v>16.350000000000001</v>
      </c>
      <c r="E66" s="272"/>
      <c r="F66" s="272"/>
      <c r="G66" s="270"/>
      <c r="H66" s="204"/>
      <c r="I66" s="122"/>
      <c r="J66" s="122"/>
      <c r="K66" s="122"/>
      <c r="L66" s="138"/>
      <c r="M66" s="175"/>
      <c r="N66" s="270"/>
      <c r="O66" s="204"/>
      <c r="P66" s="122"/>
      <c r="Q66" s="122"/>
      <c r="R66" s="122"/>
      <c r="S66" s="138"/>
      <c r="T66" s="122"/>
      <c r="U66" s="111"/>
      <c r="V66" s="270">
        <f t="shared" si="14"/>
        <v>16.350000000000001</v>
      </c>
      <c r="W66" s="175"/>
      <c r="X66" s="123"/>
      <c r="Y66" s="123"/>
      <c r="Z66" s="286"/>
      <c r="AA66" s="286"/>
      <c r="AB66" s="126"/>
      <c r="AC66" s="291"/>
      <c r="AD66" s="277"/>
      <c r="AE66" s="276"/>
      <c r="AF66" s="277"/>
      <c r="AG66" s="277"/>
      <c r="AH66" s="285"/>
      <c r="AI66" s="285"/>
      <c r="AJ66" s="285"/>
      <c r="AK66" s="285"/>
      <c r="AL66" s="13"/>
      <c r="AM66" s="130"/>
      <c r="AN66" s="285"/>
      <c r="AO66" s="9"/>
      <c r="AP66" s="276"/>
      <c r="AQ66" s="277"/>
      <c r="AR66" s="277"/>
      <c r="AS66" s="285"/>
      <c r="AT66" s="8"/>
      <c r="AV66" s="8"/>
      <c r="AW66" s="8"/>
      <c r="AX66" s="164"/>
    </row>
    <row r="67" spans="1:50">
      <c r="A67" s="267" t="s">
        <v>659</v>
      </c>
      <c r="B67" s="272">
        <v>3</v>
      </c>
      <c r="C67" s="268">
        <v>1.75</v>
      </c>
      <c r="D67" s="289">
        <f t="shared" si="2"/>
        <v>5.25</v>
      </c>
      <c r="E67" s="272"/>
      <c r="F67" s="272"/>
      <c r="G67" s="270"/>
      <c r="H67" s="204"/>
      <c r="I67" s="122"/>
      <c r="J67" s="122"/>
      <c r="K67" s="122"/>
      <c r="L67" s="138"/>
      <c r="M67" s="175"/>
      <c r="N67" s="270"/>
      <c r="O67" s="204"/>
      <c r="P67" s="122"/>
      <c r="Q67" s="122"/>
      <c r="R67" s="122"/>
      <c r="S67" s="138"/>
      <c r="T67" s="122"/>
      <c r="U67" s="111"/>
      <c r="V67" s="270">
        <f t="shared" si="14"/>
        <v>5.25</v>
      </c>
      <c r="W67" s="175"/>
      <c r="X67" s="123"/>
      <c r="Y67" s="123"/>
      <c r="Z67" s="286"/>
      <c r="AA67" s="286"/>
      <c r="AB67" s="126"/>
      <c r="AC67" s="291"/>
      <c r="AD67" s="277"/>
      <c r="AE67" s="276"/>
      <c r="AF67" s="277"/>
      <c r="AG67" s="277"/>
      <c r="AH67" s="285"/>
      <c r="AI67" s="285"/>
      <c r="AJ67" s="285"/>
      <c r="AK67" s="285"/>
      <c r="AL67" s="13"/>
      <c r="AM67" s="130"/>
      <c r="AN67" s="285"/>
      <c r="AO67" s="9"/>
      <c r="AP67" s="276"/>
      <c r="AQ67" s="277"/>
      <c r="AR67" s="277"/>
      <c r="AS67" s="285"/>
      <c r="AT67" s="8"/>
      <c r="AV67" s="8"/>
      <c r="AW67" s="8"/>
      <c r="AX67" s="164"/>
    </row>
    <row r="68" spans="1:50">
      <c r="A68" s="267" t="s">
        <v>660</v>
      </c>
      <c r="B68" s="272">
        <v>3</v>
      </c>
      <c r="C68" s="268">
        <v>5.15</v>
      </c>
      <c r="D68" s="289">
        <f t="shared" ref="D68:D110" si="15">B68*C68</f>
        <v>15.45</v>
      </c>
      <c r="E68" s="272"/>
      <c r="F68" s="272"/>
      <c r="G68" s="270"/>
      <c r="H68" s="204"/>
      <c r="I68" s="122"/>
      <c r="J68" s="122"/>
      <c r="K68" s="122"/>
      <c r="L68" s="138"/>
      <c r="M68" s="175"/>
      <c r="N68" s="270"/>
      <c r="O68" s="204"/>
      <c r="P68" s="122"/>
      <c r="Q68" s="122"/>
      <c r="R68" s="122"/>
      <c r="S68" s="138"/>
      <c r="T68" s="122"/>
      <c r="U68" s="111"/>
      <c r="V68" s="270">
        <f t="shared" si="14"/>
        <v>15.45</v>
      </c>
      <c r="W68" s="175"/>
      <c r="X68" s="123"/>
      <c r="Y68" s="123"/>
      <c r="Z68" s="286"/>
      <c r="AA68" s="286"/>
      <c r="AB68" s="126"/>
      <c r="AC68" s="291"/>
      <c r="AD68" s="277"/>
      <c r="AE68" s="276"/>
      <c r="AF68" s="277"/>
      <c r="AG68" s="277"/>
      <c r="AH68" s="285"/>
      <c r="AI68" s="285"/>
      <c r="AJ68" s="285"/>
      <c r="AK68" s="285"/>
      <c r="AL68" s="13"/>
      <c r="AM68" s="130"/>
      <c r="AN68" s="285"/>
      <c r="AO68" s="9"/>
      <c r="AP68" s="276"/>
      <c r="AQ68" s="277"/>
      <c r="AR68" s="277"/>
      <c r="AS68" s="285"/>
      <c r="AT68" s="8"/>
      <c r="AV68" s="8"/>
      <c r="AW68" s="8"/>
      <c r="AX68" s="164"/>
    </row>
    <row r="69" spans="1:50">
      <c r="A69" s="267" t="s">
        <v>661</v>
      </c>
      <c r="B69" s="272">
        <v>3</v>
      </c>
      <c r="C69" s="268">
        <v>3</v>
      </c>
      <c r="D69" s="289">
        <f t="shared" si="15"/>
        <v>9</v>
      </c>
      <c r="E69" s="272"/>
      <c r="F69" s="272"/>
      <c r="G69" s="270"/>
      <c r="H69" s="204"/>
      <c r="I69" s="122"/>
      <c r="J69" s="122"/>
      <c r="K69" s="122"/>
      <c r="L69" s="138"/>
      <c r="M69" s="175"/>
      <c r="N69" s="270"/>
      <c r="O69" s="204"/>
      <c r="P69" s="122"/>
      <c r="Q69" s="122"/>
      <c r="R69" s="122"/>
      <c r="S69" s="138"/>
      <c r="T69" s="122"/>
      <c r="U69" s="111"/>
      <c r="V69" s="270">
        <f t="shared" si="14"/>
        <v>9</v>
      </c>
      <c r="W69" s="175"/>
      <c r="X69" s="123"/>
      <c r="Y69" s="123"/>
      <c r="Z69" s="286"/>
      <c r="AA69" s="286"/>
      <c r="AB69" s="126"/>
      <c r="AC69" s="291"/>
      <c r="AD69" s="277"/>
      <c r="AE69" s="276"/>
      <c r="AF69" s="277"/>
      <c r="AG69" s="277"/>
      <c r="AH69" s="285"/>
      <c r="AI69" s="285"/>
      <c r="AJ69" s="285"/>
      <c r="AK69" s="285"/>
      <c r="AL69" s="13"/>
      <c r="AM69" s="130"/>
      <c r="AN69" s="285"/>
      <c r="AO69" s="9"/>
      <c r="AP69" s="276"/>
      <c r="AQ69" s="277"/>
      <c r="AR69" s="277"/>
      <c r="AS69" s="285"/>
      <c r="AT69" s="8"/>
      <c r="AV69" s="8"/>
      <c r="AW69" s="8"/>
      <c r="AX69" s="164"/>
    </row>
    <row r="70" spans="1:50">
      <c r="A70" s="267" t="s">
        <v>662</v>
      </c>
      <c r="B70" s="272">
        <v>3</v>
      </c>
      <c r="C70" s="268">
        <v>4.1500000000000004</v>
      </c>
      <c r="D70" s="289">
        <f t="shared" si="15"/>
        <v>12.45</v>
      </c>
      <c r="E70" s="272"/>
      <c r="F70" s="272"/>
      <c r="G70" s="270"/>
      <c r="H70" s="204"/>
      <c r="I70" s="122"/>
      <c r="J70" s="122"/>
      <c r="K70" s="122"/>
      <c r="L70" s="138"/>
      <c r="M70" s="175"/>
      <c r="N70" s="270"/>
      <c r="O70" s="204"/>
      <c r="P70" s="122"/>
      <c r="Q70" s="122"/>
      <c r="R70" s="122"/>
      <c r="S70" s="138"/>
      <c r="T70" s="122"/>
      <c r="U70" s="111"/>
      <c r="V70" s="270">
        <f t="shared" si="14"/>
        <v>12.45</v>
      </c>
      <c r="W70" s="175"/>
      <c r="X70" s="123"/>
      <c r="Y70" s="123"/>
      <c r="Z70" s="286"/>
      <c r="AA70" s="286"/>
      <c r="AB70" s="126"/>
      <c r="AC70" s="291"/>
      <c r="AD70" s="277"/>
      <c r="AE70" s="276"/>
      <c r="AF70" s="277"/>
      <c r="AG70" s="277"/>
      <c r="AH70" s="285"/>
      <c r="AI70" s="285"/>
      <c r="AJ70" s="285"/>
      <c r="AK70" s="285"/>
      <c r="AL70" s="13"/>
      <c r="AM70" s="130"/>
      <c r="AN70" s="285"/>
      <c r="AO70" s="9"/>
      <c r="AP70" s="276"/>
      <c r="AQ70" s="277"/>
      <c r="AR70" s="277"/>
      <c r="AS70" s="285"/>
      <c r="AT70" s="8"/>
      <c r="AV70" s="8"/>
      <c r="AW70" s="8"/>
      <c r="AX70" s="164"/>
    </row>
    <row r="71" spans="1:50">
      <c r="A71" s="267" t="s">
        <v>663</v>
      </c>
      <c r="B71" s="272">
        <v>4.1500000000000004</v>
      </c>
      <c r="C71" s="268">
        <v>1.7</v>
      </c>
      <c r="D71" s="289">
        <f t="shared" si="15"/>
        <v>7.06</v>
      </c>
      <c r="E71" s="272"/>
      <c r="F71" s="272"/>
      <c r="G71" s="270"/>
      <c r="H71" s="204"/>
      <c r="I71" s="122"/>
      <c r="J71" s="122"/>
      <c r="K71" s="122"/>
      <c r="L71" s="138"/>
      <c r="M71" s="175"/>
      <c r="N71" s="270"/>
      <c r="O71" s="204"/>
      <c r="P71" s="122"/>
      <c r="Q71" s="122"/>
      <c r="R71" s="122"/>
      <c r="S71" s="138"/>
      <c r="T71" s="122"/>
      <c r="U71" s="111"/>
      <c r="V71" s="270">
        <f t="shared" si="14"/>
        <v>7.06</v>
      </c>
      <c r="W71" s="175"/>
      <c r="X71" s="123"/>
      <c r="Y71" s="123"/>
      <c r="Z71" s="286"/>
      <c r="AA71" s="286"/>
      <c r="AB71" s="126"/>
      <c r="AC71" s="291"/>
      <c r="AD71" s="277"/>
      <c r="AE71" s="276"/>
      <c r="AF71" s="277"/>
      <c r="AG71" s="277"/>
      <c r="AH71" s="285"/>
      <c r="AI71" s="285"/>
      <c r="AJ71" s="285"/>
      <c r="AK71" s="285"/>
      <c r="AL71" s="13"/>
      <c r="AM71" s="130"/>
      <c r="AN71" s="285"/>
      <c r="AO71" s="9"/>
      <c r="AP71" s="276"/>
      <c r="AQ71" s="277"/>
      <c r="AR71" s="277"/>
      <c r="AS71" s="285"/>
      <c r="AT71" s="8"/>
      <c r="AV71" s="8"/>
      <c r="AW71" s="8"/>
      <c r="AX71" s="164"/>
    </row>
    <row r="72" spans="1:50">
      <c r="A72" s="267" t="s">
        <v>664</v>
      </c>
      <c r="B72" s="272">
        <v>4.1500000000000004</v>
      </c>
      <c r="C72" s="268">
        <v>8</v>
      </c>
      <c r="D72" s="289">
        <f t="shared" si="15"/>
        <v>33.200000000000003</v>
      </c>
      <c r="E72" s="272"/>
      <c r="F72" s="272"/>
      <c r="G72" s="270"/>
      <c r="H72" s="204"/>
      <c r="I72" s="122"/>
      <c r="J72" s="122"/>
      <c r="K72" s="122"/>
      <c r="L72" s="138"/>
      <c r="M72" s="175"/>
      <c r="N72" s="270"/>
      <c r="O72" s="204"/>
      <c r="P72" s="122"/>
      <c r="Q72" s="122"/>
      <c r="R72" s="122"/>
      <c r="S72" s="138"/>
      <c r="T72" s="122"/>
      <c r="U72" s="111"/>
      <c r="V72" s="270">
        <f t="shared" si="14"/>
        <v>33.200000000000003</v>
      </c>
      <c r="W72" s="175"/>
      <c r="X72" s="123"/>
      <c r="Y72" s="123"/>
      <c r="Z72" s="286"/>
      <c r="AA72" s="286"/>
      <c r="AB72" s="126"/>
      <c r="AC72" s="291"/>
      <c r="AD72" s="277"/>
      <c r="AE72" s="276"/>
      <c r="AF72" s="277"/>
      <c r="AG72" s="277"/>
      <c r="AH72" s="285"/>
      <c r="AI72" s="285"/>
      <c r="AJ72" s="285"/>
      <c r="AK72" s="285"/>
      <c r="AL72" s="13"/>
      <c r="AM72" s="130"/>
      <c r="AN72" s="285"/>
      <c r="AO72" s="9"/>
      <c r="AP72" s="276"/>
      <c r="AQ72" s="277"/>
      <c r="AR72" s="277"/>
      <c r="AS72" s="285"/>
      <c r="AT72" s="8"/>
      <c r="AV72" s="8"/>
      <c r="AW72" s="8"/>
      <c r="AX72" s="164"/>
    </row>
    <row r="73" spans="1:50">
      <c r="A73" s="267" t="s">
        <v>442</v>
      </c>
      <c r="B73" s="272">
        <v>3</v>
      </c>
      <c r="C73" s="268">
        <v>26</v>
      </c>
      <c r="D73" s="289">
        <f t="shared" si="15"/>
        <v>78</v>
      </c>
      <c r="E73" s="272"/>
      <c r="F73" s="272"/>
      <c r="G73" s="270"/>
      <c r="H73" s="204"/>
      <c r="I73" s="122"/>
      <c r="J73" s="122"/>
      <c r="K73" s="122"/>
      <c r="L73" s="138"/>
      <c r="M73" s="175"/>
      <c r="N73" s="270"/>
      <c r="O73" s="204"/>
      <c r="P73" s="122"/>
      <c r="Q73" s="122"/>
      <c r="R73" s="122"/>
      <c r="S73" s="138"/>
      <c r="T73" s="122"/>
      <c r="U73" s="111"/>
      <c r="V73" s="270">
        <f t="shared" si="14"/>
        <v>78</v>
      </c>
      <c r="W73" s="175"/>
      <c r="X73" s="123"/>
      <c r="Y73" s="123"/>
      <c r="Z73" s="286"/>
      <c r="AA73" s="286"/>
      <c r="AB73" s="126"/>
      <c r="AC73" s="291"/>
      <c r="AD73" s="277"/>
      <c r="AE73" s="276"/>
      <c r="AF73" s="277"/>
      <c r="AG73" s="277"/>
      <c r="AH73" s="285"/>
      <c r="AI73" s="285"/>
      <c r="AJ73" s="285"/>
      <c r="AK73" s="285"/>
      <c r="AL73" s="13"/>
      <c r="AM73" s="130"/>
      <c r="AN73" s="285"/>
      <c r="AO73" s="9"/>
      <c r="AP73" s="276"/>
      <c r="AQ73" s="277"/>
      <c r="AR73" s="277"/>
      <c r="AS73" s="285"/>
      <c r="AT73" s="8"/>
      <c r="AV73" s="8"/>
      <c r="AW73" s="8"/>
      <c r="AX73" s="164"/>
    </row>
    <row r="74" spans="1:50">
      <c r="A74" s="267" t="s">
        <v>443</v>
      </c>
      <c r="B74" s="272">
        <v>3</v>
      </c>
      <c r="C74" s="268">
        <v>1.6</v>
      </c>
      <c r="D74" s="289">
        <f t="shared" si="15"/>
        <v>4.8</v>
      </c>
      <c r="E74" s="272"/>
      <c r="F74" s="272"/>
      <c r="G74" s="270"/>
      <c r="H74" s="204"/>
      <c r="I74" s="122"/>
      <c r="J74" s="122"/>
      <c r="K74" s="122"/>
      <c r="L74" s="138"/>
      <c r="M74" s="175"/>
      <c r="N74" s="270"/>
      <c r="O74" s="204"/>
      <c r="P74" s="122"/>
      <c r="Q74" s="122"/>
      <c r="R74" s="122"/>
      <c r="S74" s="138"/>
      <c r="T74" s="122"/>
      <c r="U74" s="111"/>
      <c r="V74" s="270">
        <f t="shared" si="14"/>
        <v>4.8</v>
      </c>
      <c r="W74" s="175"/>
      <c r="X74" s="123"/>
      <c r="Y74" s="123"/>
      <c r="Z74" s="286"/>
      <c r="AA74" s="286"/>
      <c r="AB74" s="126"/>
      <c r="AC74" s="291"/>
      <c r="AD74" s="277"/>
      <c r="AE74" s="276"/>
      <c r="AF74" s="277"/>
      <c r="AG74" s="277"/>
      <c r="AH74" s="285"/>
      <c r="AI74" s="285"/>
      <c r="AJ74" s="285"/>
      <c r="AK74" s="285"/>
      <c r="AL74" s="13"/>
      <c r="AM74" s="130"/>
      <c r="AN74" s="285"/>
      <c r="AO74" s="9"/>
      <c r="AP74" s="276"/>
      <c r="AQ74" s="277"/>
      <c r="AR74" s="277"/>
      <c r="AS74" s="285"/>
      <c r="AT74" s="8"/>
      <c r="AV74" s="8"/>
      <c r="AW74" s="8"/>
      <c r="AX74" s="164"/>
    </row>
    <row r="75" spans="1:50">
      <c r="A75" s="267" t="s">
        <v>444</v>
      </c>
      <c r="B75" s="272">
        <v>3</v>
      </c>
      <c r="C75" s="268">
        <v>2</v>
      </c>
      <c r="D75" s="289">
        <f t="shared" si="15"/>
        <v>6</v>
      </c>
      <c r="E75" s="272"/>
      <c r="F75" s="272"/>
      <c r="G75" s="270"/>
      <c r="H75" s="204"/>
      <c r="I75" s="122"/>
      <c r="J75" s="122"/>
      <c r="K75" s="122"/>
      <c r="L75" s="138"/>
      <c r="M75" s="175"/>
      <c r="N75" s="270"/>
      <c r="O75" s="204"/>
      <c r="P75" s="122"/>
      <c r="Q75" s="122"/>
      <c r="R75" s="122"/>
      <c r="S75" s="138"/>
      <c r="T75" s="122"/>
      <c r="U75" s="111"/>
      <c r="V75" s="270">
        <f t="shared" si="14"/>
        <v>6</v>
      </c>
      <c r="W75" s="175"/>
      <c r="X75" s="123"/>
      <c r="Y75" s="123"/>
      <c r="Z75" s="286"/>
      <c r="AA75" s="286"/>
      <c r="AB75" s="126"/>
      <c r="AC75" s="291"/>
      <c r="AD75" s="277"/>
      <c r="AE75" s="276"/>
      <c r="AF75" s="277"/>
      <c r="AG75" s="277"/>
      <c r="AH75" s="285"/>
      <c r="AI75" s="285"/>
      <c r="AJ75" s="285"/>
      <c r="AK75" s="285"/>
      <c r="AL75" s="13"/>
      <c r="AM75" s="130"/>
      <c r="AN75" s="285"/>
      <c r="AO75" s="9"/>
      <c r="AP75" s="276"/>
      <c r="AQ75" s="277"/>
      <c r="AR75" s="277"/>
      <c r="AS75" s="285"/>
      <c r="AT75" s="8"/>
      <c r="AV75" s="8"/>
      <c r="AW75" s="8"/>
      <c r="AX75" s="164"/>
    </row>
    <row r="76" spans="1:50">
      <c r="A76" s="267" t="s">
        <v>445</v>
      </c>
      <c r="B76" s="272">
        <v>3</v>
      </c>
      <c r="C76" s="268">
        <v>2</v>
      </c>
      <c r="D76" s="289">
        <f t="shared" si="15"/>
        <v>6</v>
      </c>
      <c r="E76" s="272"/>
      <c r="F76" s="272"/>
      <c r="G76" s="270"/>
      <c r="H76" s="204"/>
      <c r="I76" s="122"/>
      <c r="J76" s="122"/>
      <c r="K76" s="122"/>
      <c r="L76" s="138"/>
      <c r="M76" s="175"/>
      <c r="N76" s="270"/>
      <c r="O76" s="204"/>
      <c r="P76" s="122"/>
      <c r="Q76" s="122"/>
      <c r="R76" s="122"/>
      <c r="S76" s="138"/>
      <c r="T76" s="122"/>
      <c r="U76" s="111"/>
      <c r="V76" s="270">
        <f t="shared" si="14"/>
        <v>6</v>
      </c>
      <c r="W76" s="175"/>
      <c r="X76" s="123"/>
      <c r="Y76" s="123"/>
      <c r="Z76" s="286"/>
      <c r="AA76" s="286"/>
      <c r="AB76" s="126"/>
      <c r="AC76" s="291"/>
      <c r="AD76" s="277"/>
      <c r="AE76" s="276"/>
      <c r="AF76" s="277"/>
      <c r="AG76" s="277"/>
      <c r="AH76" s="285"/>
      <c r="AI76" s="285"/>
      <c r="AJ76" s="285"/>
      <c r="AK76" s="285"/>
      <c r="AL76" s="13"/>
      <c r="AM76" s="130"/>
      <c r="AN76" s="285"/>
      <c r="AO76" s="9"/>
      <c r="AP76" s="276"/>
      <c r="AQ76" s="277"/>
      <c r="AR76" s="277"/>
      <c r="AS76" s="285"/>
      <c r="AT76" s="8"/>
      <c r="AV76" s="8"/>
      <c r="AW76" s="8"/>
      <c r="AX76" s="164"/>
    </row>
    <row r="77" spans="1:50">
      <c r="A77" s="267" t="s">
        <v>446</v>
      </c>
      <c r="B77" s="272">
        <v>3</v>
      </c>
      <c r="C77" s="268">
        <v>25.75</v>
      </c>
      <c r="D77" s="289">
        <f t="shared" si="15"/>
        <v>77.25</v>
      </c>
      <c r="E77" s="272"/>
      <c r="F77" s="272"/>
      <c r="G77" s="270"/>
      <c r="H77" s="204"/>
      <c r="I77" s="122"/>
      <c r="J77" s="122"/>
      <c r="K77" s="122"/>
      <c r="L77" s="138"/>
      <c r="M77" s="175"/>
      <c r="N77" s="270"/>
      <c r="O77" s="204"/>
      <c r="P77" s="122"/>
      <c r="Q77" s="122"/>
      <c r="R77" s="122"/>
      <c r="S77" s="138"/>
      <c r="T77" s="122"/>
      <c r="U77" s="111"/>
      <c r="V77" s="270">
        <f t="shared" si="14"/>
        <v>77.25</v>
      </c>
      <c r="W77" s="175"/>
      <c r="X77" s="123"/>
      <c r="Y77" s="123"/>
      <c r="Z77" s="286"/>
      <c r="AA77" s="286"/>
      <c r="AB77" s="126"/>
      <c r="AC77" s="291"/>
      <c r="AD77" s="277"/>
      <c r="AE77" s="276"/>
      <c r="AF77" s="277"/>
      <c r="AG77" s="277"/>
      <c r="AH77" s="285"/>
      <c r="AI77" s="285"/>
      <c r="AJ77" s="285"/>
      <c r="AK77" s="285"/>
      <c r="AL77" s="13"/>
      <c r="AM77" s="130"/>
      <c r="AN77" s="285"/>
      <c r="AO77" s="9"/>
      <c r="AP77" s="276"/>
      <c r="AQ77" s="277"/>
      <c r="AR77" s="277"/>
      <c r="AS77" s="285"/>
      <c r="AT77" s="8"/>
      <c r="AV77" s="8"/>
      <c r="AW77" s="8"/>
      <c r="AX77" s="164"/>
    </row>
    <row r="78" spans="1:50">
      <c r="A78" s="267" t="s">
        <v>447</v>
      </c>
      <c r="B78" s="272">
        <v>3</v>
      </c>
      <c r="C78" s="268">
        <v>15.2</v>
      </c>
      <c r="D78" s="289">
        <f t="shared" si="15"/>
        <v>45.6</v>
      </c>
      <c r="E78" s="272"/>
      <c r="F78" s="272"/>
      <c r="G78" s="270"/>
      <c r="H78" s="204"/>
      <c r="I78" s="122"/>
      <c r="J78" s="122"/>
      <c r="K78" s="122"/>
      <c r="L78" s="138"/>
      <c r="M78" s="175"/>
      <c r="N78" s="270"/>
      <c r="O78" s="204"/>
      <c r="P78" s="122"/>
      <c r="Q78" s="122"/>
      <c r="R78" s="122"/>
      <c r="S78" s="138"/>
      <c r="T78" s="122"/>
      <c r="U78" s="111"/>
      <c r="V78" s="270">
        <f t="shared" si="14"/>
        <v>45.6</v>
      </c>
      <c r="W78" s="175"/>
      <c r="X78" s="123"/>
      <c r="Y78" s="123"/>
      <c r="Z78" s="286"/>
      <c r="AA78" s="286"/>
      <c r="AB78" s="126"/>
      <c r="AC78" s="291"/>
      <c r="AD78" s="277"/>
      <c r="AE78" s="276"/>
      <c r="AF78" s="277"/>
      <c r="AG78" s="277"/>
      <c r="AH78" s="285"/>
      <c r="AI78" s="285"/>
      <c r="AJ78" s="285"/>
      <c r="AK78" s="285"/>
      <c r="AL78" s="13"/>
      <c r="AM78" s="130"/>
      <c r="AN78" s="285"/>
      <c r="AO78" s="9"/>
      <c r="AP78" s="276"/>
      <c r="AQ78" s="277"/>
      <c r="AR78" s="277"/>
      <c r="AS78" s="285"/>
      <c r="AT78" s="8"/>
      <c r="AV78" s="8"/>
      <c r="AW78" s="8"/>
      <c r="AX78" s="164"/>
    </row>
    <row r="79" spans="1:50">
      <c r="A79" s="267" t="s">
        <v>448</v>
      </c>
      <c r="B79" s="272">
        <v>3</v>
      </c>
      <c r="C79" s="268">
        <v>10.7</v>
      </c>
      <c r="D79" s="289">
        <f t="shared" si="15"/>
        <v>32.1</v>
      </c>
      <c r="E79" s="272"/>
      <c r="F79" s="272"/>
      <c r="G79" s="270"/>
      <c r="H79" s="204"/>
      <c r="I79" s="122"/>
      <c r="J79" s="122"/>
      <c r="K79" s="122"/>
      <c r="L79" s="138"/>
      <c r="M79" s="175"/>
      <c r="N79" s="270"/>
      <c r="O79" s="204"/>
      <c r="P79" s="122"/>
      <c r="Q79" s="122"/>
      <c r="R79" s="122"/>
      <c r="S79" s="138"/>
      <c r="T79" s="122"/>
      <c r="U79" s="111"/>
      <c r="V79" s="270">
        <f t="shared" si="14"/>
        <v>32.1</v>
      </c>
      <c r="W79" s="175"/>
      <c r="X79" s="123"/>
      <c r="Y79" s="123"/>
      <c r="Z79" s="286"/>
      <c r="AA79" s="286"/>
      <c r="AB79" s="126"/>
      <c r="AC79" s="291"/>
      <c r="AD79" s="277"/>
      <c r="AE79" s="276"/>
      <c r="AF79" s="277"/>
      <c r="AG79" s="277"/>
      <c r="AH79" s="285"/>
      <c r="AI79" s="285"/>
      <c r="AJ79" s="285"/>
      <c r="AK79" s="285"/>
      <c r="AL79" s="13"/>
      <c r="AM79" s="130"/>
      <c r="AN79" s="285"/>
      <c r="AO79" s="9"/>
      <c r="AP79" s="276"/>
      <c r="AQ79" s="277"/>
      <c r="AR79" s="277"/>
      <c r="AS79" s="285"/>
      <c r="AT79" s="8"/>
      <c r="AV79" s="8"/>
      <c r="AW79" s="8"/>
      <c r="AX79" s="164"/>
    </row>
    <row r="80" spans="1:50">
      <c r="A80" s="267" t="s">
        <v>449</v>
      </c>
      <c r="B80" s="272">
        <v>3</v>
      </c>
      <c r="C80" s="268">
        <v>2</v>
      </c>
      <c r="D80" s="289">
        <f t="shared" si="15"/>
        <v>6</v>
      </c>
      <c r="E80" s="272"/>
      <c r="F80" s="272"/>
      <c r="G80" s="270"/>
      <c r="H80" s="204"/>
      <c r="I80" s="122"/>
      <c r="J80" s="122"/>
      <c r="K80" s="122"/>
      <c r="L80" s="138"/>
      <c r="M80" s="175"/>
      <c r="N80" s="270"/>
      <c r="O80" s="204"/>
      <c r="P80" s="122"/>
      <c r="Q80" s="122"/>
      <c r="R80" s="122"/>
      <c r="S80" s="138"/>
      <c r="T80" s="122"/>
      <c r="U80" s="111"/>
      <c r="V80" s="270">
        <f t="shared" ref="V80:V109" si="16">SUM(D80-M80-T80)</f>
        <v>6</v>
      </c>
      <c r="W80" s="175"/>
      <c r="X80" s="123"/>
      <c r="Y80" s="123"/>
      <c r="Z80" s="286"/>
      <c r="AA80" s="286"/>
      <c r="AB80" s="126"/>
      <c r="AC80" s="291"/>
      <c r="AD80" s="277"/>
      <c r="AE80" s="276"/>
      <c r="AF80" s="277"/>
      <c r="AG80" s="277"/>
      <c r="AH80" s="285"/>
      <c r="AI80" s="285"/>
      <c r="AJ80" s="285"/>
      <c r="AK80" s="285"/>
      <c r="AL80" s="13"/>
      <c r="AM80" s="130"/>
      <c r="AN80" s="285"/>
      <c r="AO80" s="9"/>
      <c r="AP80" s="276"/>
      <c r="AQ80" s="277"/>
      <c r="AR80" s="277"/>
      <c r="AS80" s="285"/>
      <c r="AT80" s="8"/>
      <c r="AV80" s="8"/>
      <c r="AW80" s="8"/>
      <c r="AX80" s="164"/>
    </row>
    <row r="81" spans="1:50">
      <c r="A81" s="267" t="s">
        <v>450</v>
      </c>
      <c r="B81" s="272">
        <v>3</v>
      </c>
      <c r="C81" s="268">
        <v>2</v>
      </c>
      <c r="D81" s="289">
        <f t="shared" si="15"/>
        <v>6</v>
      </c>
      <c r="E81" s="272"/>
      <c r="F81" s="272"/>
      <c r="G81" s="270"/>
      <c r="H81" s="204"/>
      <c r="I81" s="122"/>
      <c r="J81" s="122"/>
      <c r="K81" s="122"/>
      <c r="L81" s="138"/>
      <c r="M81" s="175"/>
      <c r="N81" s="270"/>
      <c r="O81" s="204"/>
      <c r="P81" s="122"/>
      <c r="Q81" s="122"/>
      <c r="R81" s="122"/>
      <c r="S81" s="138"/>
      <c r="T81" s="122"/>
      <c r="U81" s="111"/>
      <c r="V81" s="270">
        <f t="shared" si="16"/>
        <v>6</v>
      </c>
      <c r="W81" s="175"/>
      <c r="X81" s="123"/>
      <c r="Y81" s="123"/>
      <c r="Z81" s="286"/>
      <c r="AA81" s="286"/>
      <c r="AB81" s="126"/>
      <c r="AC81" s="291"/>
      <c r="AD81" s="277"/>
      <c r="AE81" s="276"/>
      <c r="AF81" s="277"/>
      <c r="AG81" s="277"/>
      <c r="AH81" s="285"/>
      <c r="AI81" s="285"/>
      <c r="AJ81" s="285"/>
      <c r="AK81" s="285"/>
      <c r="AL81" s="13"/>
      <c r="AM81" s="130"/>
      <c r="AN81" s="285"/>
      <c r="AO81" s="9"/>
      <c r="AP81" s="276"/>
      <c r="AQ81" s="277"/>
      <c r="AR81" s="277"/>
      <c r="AS81" s="285"/>
      <c r="AT81" s="8"/>
      <c r="AV81" s="8"/>
      <c r="AW81" s="8"/>
      <c r="AX81" s="164"/>
    </row>
    <row r="82" spans="1:50">
      <c r="A82" s="267" t="s">
        <v>451</v>
      </c>
      <c r="B82" s="272">
        <v>3</v>
      </c>
      <c r="C82" s="268">
        <v>25.9</v>
      </c>
      <c r="D82" s="289">
        <f t="shared" si="15"/>
        <v>77.7</v>
      </c>
      <c r="E82" s="272"/>
      <c r="F82" s="272"/>
      <c r="G82" s="270"/>
      <c r="H82" s="204"/>
      <c r="I82" s="122"/>
      <c r="J82" s="122"/>
      <c r="K82" s="122"/>
      <c r="L82" s="138"/>
      <c r="M82" s="175"/>
      <c r="N82" s="270"/>
      <c r="O82" s="204"/>
      <c r="P82" s="122"/>
      <c r="Q82" s="122"/>
      <c r="R82" s="122"/>
      <c r="S82" s="138"/>
      <c r="T82" s="122"/>
      <c r="U82" s="111"/>
      <c r="V82" s="270">
        <f t="shared" si="16"/>
        <v>77.7</v>
      </c>
      <c r="W82" s="175"/>
      <c r="X82" s="123"/>
      <c r="Y82" s="123"/>
      <c r="Z82" s="286"/>
      <c r="AA82" s="286"/>
      <c r="AB82" s="126"/>
      <c r="AC82" s="291"/>
      <c r="AD82" s="277"/>
      <c r="AE82" s="276"/>
      <c r="AF82" s="277"/>
      <c r="AG82" s="277"/>
      <c r="AH82" s="285"/>
      <c r="AI82" s="285"/>
      <c r="AJ82" s="285"/>
      <c r="AK82" s="285"/>
      <c r="AL82" s="13"/>
      <c r="AM82" s="130"/>
      <c r="AN82" s="285"/>
      <c r="AO82" s="9"/>
      <c r="AP82" s="276"/>
      <c r="AQ82" s="277"/>
      <c r="AR82" s="277"/>
      <c r="AS82" s="285"/>
      <c r="AT82" s="8"/>
      <c r="AV82" s="8"/>
      <c r="AW82" s="8"/>
      <c r="AX82" s="164"/>
    </row>
    <row r="83" spans="1:50">
      <c r="A83" s="267" t="s">
        <v>452</v>
      </c>
      <c r="B83" s="272">
        <v>3</v>
      </c>
      <c r="C83" s="268">
        <v>31.5</v>
      </c>
      <c r="D83" s="289">
        <f t="shared" si="15"/>
        <v>94.5</v>
      </c>
      <c r="E83" s="272"/>
      <c r="F83" s="272"/>
      <c r="G83" s="270"/>
      <c r="H83" s="204"/>
      <c r="I83" s="122"/>
      <c r="J83" s="122"/>
      <c r="K83" s="122"/>
      <c r="L83" s="138"/>
      <c r="M83" s="175"/>
      <c r="N83" s="270"/>
      <c r="O83" s="204"/>
      <c r="P83" s="122"/>
      <c r="Q83" s="122"/>
      <c r="R83" s="122"/>
      <c r="S83" s="138"/>
      <c r="T83" s="122"/>
      <c r="U83" s="111"/>
      <c r="V83" s="270">
        <f t="shared" si="16"/>
        <v>94.5</v>
      </c>
      <c r="W83" s="175"/>
      <c r="X83" s="123"/>
      <c r="Y83" s="123"/>
      <c r="Z83" s="286"/>
      <c r="AA83" s="286"/>
      <c r="AB83" s="126"/>
      <c r="AC83" s="291"/>
      <c r="AD83" s="277"/>
      <c r="AE83" s="276"/>
      <c r="AF83" s="277"/>
      <c r="AG83" s="277"/>
      <c r="AH83" s="285"/>
      <c r="AI83" s="285"/>
      <c r="AJ83" s="285"/>
      <c r="AK83" s="285"/>
      <c r="AL83" s="13"/>
      <c r="AM83" s="130"/>
      <c r="AN83" s="285"/>
      <c r="AO83" s="9"/>
      <c r="AP83" s="276"/>
      <c r="AQ83" s="277"/>
      <c r="AR83" s="277"/>
      <c r="AS83" s="285"/>
      <c r="AT83" s="8"/>
      <c r="AV83" s="8"/>
      <c r="AW83" s="8"/>
      <c r="AX83" s="164"/>
    </row>
    <row r="84" spans="1:50">
      <c r="A84" s="267" t="s">
        <v>453</v>
      </c>
      <c r="B84" s="272">
        <v>3</v>
      </c>
      <c r="C84" s="268">
        <v>8.65</v>
      </c>
      <c r="D84" s="289">
        <f t="shared" si="15"/>
        <v>25.95</v>
      </c>
      <c r="E84" s="272"/>
      <c r="F84" s="272"/>
      <c r="G84" s="270"/>
      <c r="H84" s="204"/>
      <c r="I84" s="122"/>
      <c r="J84" s="122"/>
      <c r="K84" s="122"/>
      <c r="L84" s="138"/>
      <c r="M84" s="175"/>
      <c r="N84" s="270"/>
      <c r="O84" s="204"/>
      <c r="P84" s="122"/>
      <c r="Q84" s="122"/>
      <c r="R84" s="122"/>
      <c r="S84" s="138"/>
      <c r="T84" s="122"/>
      <c r="U84" s="111"/>
      <c r="V84" s="270">
        <f t="shared" si="16"/>
        <v>25.95</v>
      </c>
      <c r="W84" s="175"/>
      <c r="X84" s="123"/>
      <c r="Y84" s="123"/>
      <c r="Z84" s="286"/>
      <c r="AA84" s="286"/>
      <c r="AB84" s="126"/>
      <c r="AC84" s="291"/>
      <c r="AD84" s="277"/>
      <c r="AE84" s="276"/>
      <c r="AF84" s="277"/>
      <c r="AG84" s="277"/>
      <c r="AH84" s="285"/>
      <c r="AI84" s="285"/>
      <c r="AJ84" s="285"/>
      <c r="AK84" s="285"/>
      <c r="AL84" s="13"/>
      <c r="AM84" s="130"/>
      <c r="AN84" s="285"/>
      <c r="AO84" s="9"/>
      <c r="AP84" s="276"/>
      <c r="AQ84" s="277"/>
      <c r="AR84" s="277"/>
      <c r="AS84" s="285"/>
      <c r="AT84" s="8"/>
      <c r="AV84" s="8"/>
      <c r="AW84" s="8"/>
      <c r="AX84" s="164"/>
    </row>
    <row r="85" spans="1:50">
      <c r="A85" s="267" t="s">
        <v>454</v>
      </c>
      <c r="B85" s="272">
        <v>3</v>
      </c>
      <c r="C85" s="268">
        <v>4.7</v>
      </c>
      <c r="D85" s="289">
        <f t="shared" si="15"/>
        <v>14.1</v>
      </c>
      <c r="E85" s="272"/>
      <c r="F85" s="272"/>
      <c r="G85" s="270"/>
      <c r="H85" s="204"/>
      <c r="I85" s="122"/>
      <c r="J85" s="122"/>
      <c r="K85" s="122"/>
      <c r="L85" s="138"/>
      <c r="M85" s="175"/>
      <c r="N85" s="270"/>
      <c r="O85" s="204"/>
      <c r="P85" s="122"/>
      <c r="Q85" s="122"/>
      <c r="R85" s="122"/>
      <c r="S85" s="138"/>
      <c r="T85" s="122"/>
      <c r="U85" s="111"/>
      <c r="V85" s="270">
        <f t="shared" si="16"/>
        <v>14.1</v>
      </c>
      <c r="W85" s="175"/>
      <c r="X85" s="123"/>
      <c r="Y85" s="123"/>
      <c r="Z85" s="286"/>
      <c r="AA85" s="286"/>
      <c r="AB85" s="126"/>
      <c r="AC85" s="291"/>
      <c r="AD85" s="277"/>
      <c r="AE85" s="276"/>
      <c r="AF85" s="277"/>
      <c r="AG85" s="277"/>
      <c r="AH85" s="285"/>
      <c r="AI85" s="285"/>
      <c r="AJ85" s="285"/>
      <c r="AK85" s="285"/>
      <c r="AL85" s="13"/>
      <c r="AM85" s="130"/>
      <c r="AN85" s="285"/>
      <c r="AO85" s="9"/>
      <c r="AP85" s="276"/>
      <c r="AQ85" s="277"/>
      <c r="AR85" s="277"/>
      <c r="AS85" s="285"/>
      <c r="AT85" s="8"/>
      <c r="AV85" s="8"/>
      <c r="AW85" s="8"/>
      <c r="AX85" s="164"/>
    </row>
    <row r="86" spans="1:50">
      <c r="A86" s="267" t="s">
        <v>455</v>
      </c>
      <c r="B86" s="272">
        <v>3</v>
      </c>
      <c r="C86" s="268">
        <v>2.0499999999999998</v>
      </c>
      <c r="D86" s="289">
        <f t="shared" si="15"/>
        <v>6.15</v>
      </c>
      <c r="E86" s="272"/>
      <c r="F86" s="272"/>
      <c r="G86" s="270"/>
      <c r="H86" s="204"/>
      <c r="I86" s="122"/>
      <c r="J86" s="122"/>
      <c r="K86" s="122"/>
      <c r="L86" s="138"/>
      <c r="M86" s="175"/>
      <c r="N86" s="270"/>
      <c r="O86" s="204"/>
      <c r="P86" s="122"/>
      <c r="Q86" s="122"/>
      <c r="R86" s="122"/>
      <c r="S86" s="138"/>
      <c r="T86" s="122"/>
      <c r="U86" s="111"/>
      <c r="V86" s="270">
        <f t="shared" si="16"/>
        <v>6.15</v>
      </c>
      <c r="W86" s="175"/>
      <c r="X86" s="123"/>
      <c r="Y86" s="123"/>
      <c r="Z86" s="286"/>
      <c r="AA86" s="286"/>
      <c r="AB86" s="126"/>
      <c r="AC86" s="291"/>
      <c r="AD86" s="277"/>
      <c r="AE86" s="276"/>
      <c r="AF86" s="277"/>
      <c r="AG86" s="277"/>
      <c r="AH86" s="285"/>
      <c r="AI86" s="285"/>
      <c r="AJ86" s="285"/>
      <c r="AK86" s="285"/>
      <c r="AL86" s="13"/>
      <c r="AM86" s="130"/>
      <c r="AN86" s="285"/>
      <c r="AO86" s="9"/>
      <c r="AP86" s="276"/>
      <c r="AQ86" s="277"/>
      <c r="AR86" s="277"/>
      <c r="AS86" s="285"/>
      <c r="AT86" s="8"/>
      <c r="AV86" s="8"/>
      <c r="AW86" s="8"/>
      <c r="AX86" s="164"/>
    </row>
    <row r="87" spans="1:50">
      <c r="A87" s="267" t="s">
        <v>456</v>
      </c>
      <c r="B87" s="272">
        <v>3</v>
      </c>
      <c r="C87" s="268">
        <v>2.0499999999999998</v>
      </c>
      <c r="D87" s="289">
        <f t="shared" si="15"/>
        <v>6.15</v>
      </c>
      <c r="E87" s="272"/>
      <c r="F87" s="272"/>
      <c r="G87" s="270"/>
      <c r="H87" s="204"/>
      <c r="I87" s="122"/>
      <c r="J87" s="122"/>
      <c r="K87" s="122"/>
      <c r="L87" s="138"/>
      <c r="M87" s="175"/>
      <c r="N87" s="270"/>
      <c r="O87" s="204"/>
      <c r="P87" s="122"/>
      <c r="Q87" s="122"/>
      <c r="R87" s="122"/>
      <c r="S87" s="138"/>
      <c r="T87" s="122"/>
      <c r="U87" s="111"/>
      <c r="V87" s="270">
        <f t="shared" si="16"/>
        <v>6.15</v>
      </c>
      <c r="W87" s="175"/>
      <c r="X87" s="123"/>
      <c r="Y87" s="123"/>
      <c r="Z87" s="286"/>
      <c r="AA87" s="286"/>
      <c r="AB87" s="126"/>
      <c r="AC87" s="291"/>
      <c r="AD87" s="277"/>
      <c r="AE87" s="276"/>
      <c r="AF87" s="277"/>
      <c r="AG87" s="277"/>
      <c r="AH87" s="285"/>
      <c r="AI87" s="285"/>
      <c r="AJ87" s="285"/>
      <c r="AK87" s="285"/>
      <c r="AL87" s="13"/>
      <c r="AM87" s="130"/>
      <c r="AN87" s="285"/>
      <c r="AO87" s="9"/>
      <c r="AP87" s="276"/>
      <c r="AQ87" s="277"/>
      <c r="AR87" s="277"/>
      <c r="AS87" s="285"/>
      <c r="AT87" s="8"/>
      <c r="AV87" s="8"/>
      <c r="AW87" s="8"/>
      <c r="AX87" s="164"/>
    </row>
    <row r="88" spans="1:50">
      <c r="A88" s="267" t="s">
        <v>457</v>
      </c>
      <c r="B88" s="272">
        <v>3</v>
      </c>
      <c r="C88" s="268">
        <v>3.8</v>
      </c>
      <c r="D88" s="289">
        <f t="shared" si="15"/>
        <v>11.4</v>
      </c>
      <c r="E88" s="272"/>
      <c r="F88" s="272"/>
      <c r="G88" s="270"/>
      <c r="H88" s="204"/>
      <c r="I88" s="122"/>
      <c r="J88" s="122"/>
      <c r="K88" s="122"/>
      <c r="L88" s="138"/>
      <c r="M88" s="175"/>
      <c r="N88" s="270"/>
      <c r="O88" s="204"/>
      <c r="P88" s="122"/>
      <c r="Q88" s="122"/>
      <c r="R88" s="122"/>
      <c r="S88" s="138"/>
      <c r="T88" s="122"/>
      <c r="U88" s="111"/>
      <c r="V88" s="270">
        <f t="shared" si="16"/>
        <v>11.4</v>
      </c>
      <c r="W88" s="175"/>
      <c r="X88" s="123"/>
      <c r="Y88" s="123"/>
      <c r="Z88" s="286"/>
      <c r="AA88" s="286"/>
      <c r="AB88" s="126"/>
      <c r="AC88" s="291"/>
      <c r="AD88" s="277"/>
      <c r="AE88" s="276"/>
      <c r="AF88" s="277"/>
      <c r="AG88" s="277"/>
      <c r="AH88" s="285"/>
      <c r="AI88" s="285"/>
      <c r="AJ88" s="285"/>
      <c r="AK88" s="285"/>
      <c r="AL88" s="13"/>
      <c r="AM88" s="130"/>
      <c r="AN88" s="285"/>
      <c r="AO88" s="9"/>
      <c r="AP88" s="276"/>
      <c r="AQ88" s="277"/>
      <c r="AR88" s="277"/>
      <c r="AS88" s="285"/>
      <c r="AT88" s="8"/>
      <c r="AV88" s="8"/>
      <c r="AW88" s="8"/>
      <c r="AX88" s="164"/>
    </row>
    <row r="89" spans="1:50">
      <c r="A89" s="267" t="s">
        <v>458</v>
      </c>
      <c r="B89" s="272">
        <v>3</v>
      </c>
      <c r="C89" s="268">
        <v>3.68</v>
      </c>
      <c r="D89" s="289">
        <f t="shared" si="15"/>
        <v>11.04</v>
      </c>
      <c r="E89" s="272"/>
      <c r="F89" s="272"/>
      <c r="G89" s="270"/>
      <c r="H89" s="204"/>
      <c r="I89" s="122"/>
      <c r="J89" s="122"/>
      <c r="K89" s="122"/>
      <c r="L89" s="138"/>
      <c r="M89" s="175"/>
      <c r="N89" s="270"/>
      <c r="O89" s="204"/>
      <c r="P89" s="122"/>
      <c r="Q89" s="122"/>
      <c r="R89" s="122"/>
      <c r="S89" s="138"/>
      <c r="T89" s="122"/>
      <c r="U89" s="111"/>
      <c r="V89" s="270">
        <f t="shared" si="16"/>
        <v>11.04</v>
      </c>
      <c r="W89" s="175"/>
      <c r="X89" s="123"/>
      <c r="Y89" s="123"/>
      <c r="Z89" s="286"/>
      <c r="AA89" s="286"/>
      <c r="AB89" s="126"/>
      <c r="AC89" s="291"/>
      <c r="AD89" s="277"/>
      <c r="AE89" s="276"/>
      <c r="AF89" s="277"/>
      <c r="AG89" s="277"/>
      <c r="AH89" s="285"/>
      <c r="AI89" s="285"/>
      <c r="AJ89" s="285"/>
      <c r="AK89" s="285"/>
      <c r="AL89" s="13"/>
      <c r="AM89" s="130"/>
      <c r="AN89" s="285"/>
      <c r="AO89" s="9"/>
      <c r="AP89" s="276"/>
      <c r="AQ89" s="277"/>
      <c r="AR89" s="277"/>
      <c r="AS89" s="285"/>
      <c r="AT89" s="8"/>
      <c r="AV89" s="8"/>
      <c r="AW89" s="8"/>
      <c r="AX89" s="164"/>
    </row>
    <row r="90" spans="1:50">
      <c r="A90" s="267" t="s">
        <v>459</v>
      </c>
      <c r="B90" s="272">
        <v>3</v>
      </c>
      <c r="C90" s="268">
        <v>4.7300000000000004</v>
      </c>
      <c r="D90" s="289">
        <f t="shared" si="15"/>
        <v>14.19</v>
      </c>
      <c r="E90" s="272"/>
      <c r="F90" s="272"/>
      <c r="G90" s="270"/>
      <c r="H90" s="204"/>
      <c r="I90" s="122"/>
      <c r="J90" s="122"/>
      <c r="K90" s="122"/>
      <c r="L90" s="138"/>
      <c r="M90" s="175"/>
      <c r="N90" s="270"/>
      <c r="O90" s="204"/>
      <c r="P90" s="122"/>
      <c r="Q90" s="122"/>
      <c r="R90" s="122"/>
      <c r="S90" s="138"/>
      <c r="T90" s="122"/>
      <c r="U90" s="111"/>
      <c r="V90" s="270">
        <f t="shared" si="16"/>
        <v>14.19</v>
      </c>
      <c r="W90" s="175"/>
      <c r="X90" s="123"/>
      <c r="Y90" s="123"/>
      <c r="Z90" s="286"/>
      <c r="AA90" s="286"/>
      <c r="AB90" s="126"/>
      <c r="AC90" s="291"/>
      <c r="AD90" s="277"/>
      <c r="AE90" s="276"/>
      <c r="AF90" s="277"/>
      <c r="AG90" s="277"/>
      <c r="AH90" s="285"/>
      <c r="AI90" s="285"/>
      <c r="AJ90" s="285"/>
      <c r="AK90" s="285"/>
      <c r="AL90" s="13"/>
      <c r="AM90" s="130"/>
      <c r="AN90" s="285"/>
      <c r="AO90" s="9"/>
      <c r="AP90" s="276"/>
      <c r="AQ90" s="277"/>
      <c r="AR90" s="277"/>
      <c r="AS90" s="285"/>
      <c r="AT90" s="8"/>
      <c r="AV90" s="8"/>
      <c r="AW90" s="8"/>
      <c r="AX90" s="164"/>
    </row>
    <row r="91" spans="1:50">
      <c r="A91" s="267" t="s">
        <v>460</v>
      </c>
      <c r="B91" s="272">
        <v>3</v>
      </c>
      <c r="C91" s="268">
        <v>4.43</v>
      </c>
      <c r="D91" s="289">
        <f t="shared" si="15"/>
        <v>13.29</v>
      </c>
      <c r="E91" s="272"/>
      <c r="F91" s="272"/>
      <c r="G91" s="270"/>
      <c r="H91" s="204"/>
      <c r="I91" s="122"/>
      <c r="J91" s="122"/>
      <c r="K91" s="122"/>
      <c r="L91" s="138"/>
      <c r="M91" s="175"/>
      <c r="N91" s="270"/>
      <c r="O91" s="204"/>
      <c r="P91" s="122"/>
      <c r="Q91" s="122"/>
      <c r="R91" s="122"/>
      <c r="S91" s="138"/>
      <c r="T91" s="122"/>
      <c r="U91" s="111"/>
      <c r="V91" s="270">
        <f t="shared" si="16"/>
        <v>13.29</v>
      </c>
      <c r="W91" s="175"/>
      <c r="X91" s="123"/>
      <c r="Y91" s="123"/>
      <c r="Z91" s="286"/>
      <c r="AA91" s="286"/>
      <c r="AB91" s="126"/>
      <c r="AC91" s="291"/>
      <c r="AD91" s="277"/>
      <c r="AE91" s="276"/>
      <c r="AF91" s="277"/>
      <c r="AG91" s="277"/>
      <c r="AH91" s="285"/>
      <c r="AI91" s="285"/>
      <c r="AJ91" s="285"/>
      <c r="AK91" s="285"/>
      <c r="AL91" s="13"/>
      <c r="AM91" s="130"/>
      <c r="AN91" s="285"/>
      <c r="AO91" s="9"/>
      <c r="AP91" s="276"/>
      <c r="AQ91" s="277"/>
      <c r="AR91" s="277"/>
      <c r="AS91" s="285"/>
      <c r="AT91" s="8"/>
      <c r="AV91" s="8"/>
      <c r="AW91" s="8"/>
      <c r="AX91" s="164"/>
    </row>
    <row r="92" spans="1:50">
      <c r="A92" s="267" t="s">
        <v>461</v>
      </c>
      <c r="B92" s="272">
        <v>3</v>
      </c>
      <c r="C92" s="268">
        <v>3.8</v>
      </c>
      <c r="D92" s="289">
        <f t="shared" si="15"/>
        <v>11.4</v>
      </c>
      <c r="E92" s="272"/>
      <c r="F92" s="272"/>
      <c r="G92" s="270"/>
      <c r="H92" s="204"/>
      <c r="I92" s="122"/>
      <c r="J92" s="122"/>
      <c r="K92" s="122"/>
      <c r="L92" s="138"/>
      <c r="M92" s="175"/>
      <c r="N92" s="270"/>
      <c r="O92" s="204"/>
      <c r="P92" s="122"/>
      <c r="Q92" s="122"/>
      <c r="R92" s="122"/>
      <c r="S92" s="138"/>
      <c r="T92" s="122"/>
      <c r="U92" s="111"/>
      <c r="V92" s="270">
        <f t="shared" si="16"/>
        <v>11.4</v>
      </c>
      <c r="W92" s="175"/>
      <c r="X92" s="123"/>
      <c r="Y92" s="123"/>
      <c r="Z92" s="286"/>
      <c r="AA92" s="286"/>
      <c r="AB92" s="126"/>
      <c r="AC92" s="291"/>
      <c r="AD92" s="277"/>
      <c r="AE92" s="276"/>
      <c r="AF92" s="277"/>
      <c r="AG92" s="277"/>
      <c r="AH92" s="285"/>
      <c r="AI92" s="285"/>
      <c r="AJ92" s="285"/>
      <c r="AK92" s="285"/>
      <c r="AL92" s="13"/>
      <c r="AM92" s="130"/>
      <c r="AN92" s="285"/>
      <c r="AO92" s="9"/>
      <c r="AP92" s="276"/>
      <c r="AQ92" s="277"/>
      <c r="AR92" s="277"/>
      <c r="AS92" s="285"/>
      <c r="AT92" s="8"/>
      <c r="AV92" s="8"/>
      <c r="AW92" s="8"/>
      <c r="AX92" s="164"/>
    </row>
    <row r="93" spans="1:50">
      <c r="A93" s="267" t="s">
        <v>462</v>
      </c>
      <c r="B93" s="293">
        <v>3</v>
      </c>
      <c r="C93" s="268">
        <v>14.75</v>
      </c>
      <c r="D93" s="289">
        <f t="shared" si="15"/>
        <v>44.25</v>
      </c>
      <c r="E93" s="272"/>
      <c r="F93" s="272"/>
      <c r="G93" s="270"/>
      <c r="H93" s="204"/>
      <c r="I93" s="122"/>
      <c r="J93" s="122"/>
      <c r="K93" s="122"/>
      <c r="L93" s="138"/>
      <c r="M93" s="175"/>
      <c r="N93" s="270"/>
      <c r="O93" s="204"/>
      <c r="P93" s="122"/>
      <c r="Q93" s="122"/>
      <c r="R93" s="122"/>
      <c r="S93" s="138"/>
      <c r="T93" s="122"/>
      <c r="U93" s="111"/>
      <c r="V93" s="270">
        <f t="shared" si="16"/>
        <v>44.25</v>
      </c>
      <c r="W93" s="175"/>
      <c r="X93" s="123"/>
      <c r="Y93" s="123"/>
      <c r="Z93" s="286"/>
      <c r="AA93" s="286"/>
      <c r="AB93" s="126"/>
      <c r="AC93" s="291"/>
      <c r="AD93" s="277"/>
      <c r="AE93" s="276"/>
      <c r="AF93" s="277"/>
      <c r="AG93" s="277"/>
      <c r="AH93" s="285"/>
      <c r="AI93" s="285"/>
      <c r="AJ93" s="285"/>
      <c r="AK93" s="285"/>
      <c r="AL93" s="13"/>
      <c r="AM93" s="130"/>
      <c r="AN93" s="285"/>
      <c r="AO93" s="9"/>
      <c r="AP93" s="276"/>
      <c r="AQ93" s="277"/>
      <c r="AR93" s="277"/>
      <c r="AS93" s="285"/>
      <c r="AT93" s="8"/>
      <c r="AV93" s="8"/>
      <c r="AW93" s="8"/>
      <c r="AX93" s="164"/>
    </row>
    <row r="94" spans="1:50">
      <c r="A94" s="267" t="s">
        <v>463</v>
      </c>
      <c r="B94" s="272">
        <v>3</v>
      </c>
      <c r="C94" s="268">
        <v>3.9</v>
      </c>
      <c r="D94" s="289">
        <f t="shared" si="15"/>
        <v>11.7</v>
      </c>
      <c r="E94" s="272"/>
      <c r="F94" s="272"/>
      <c r="G94" s="270"/>
      <c r="H94" s="204"/>
      <c r="I94" s="122"/>
      <c r="J94" s="122"/>
      <c r="K94" s="122"/>
      <c r="L94" s="138"/>
      <c r="M94" s="175"/>
      <c r="N94" s="270"/>
      <c r="O94" s="204"/>
      <c r="P94" s="122"/>
      <c r="Q94" s="122"/>
      <c r="R94" s="122"/>
      <c r="S94" s="138"/>
      <c r="T94" s="122"/>
      <c r="U94" s="111"/>
      <c r="V94" s="270">
        <f t="shared" si="16"/>
        <v>11.7</v>
      </c>
      <c r="W94" s="175"/>
      <c r="X94" s="123"/>
      <c r="Y94" s="123"/>
      <c r="Z94" s="286"/>
      <c r="AA94" s="286"/>
      <c r="AB94" s="126"/>
      <c r="AC94" s="291"/>
      <c r="AD94" s="277"/>
      <c r="AE94" s="276"/>
      <c r="AF94" s="277"/>
      <c r="AG94" s="277"/>
      <c r="AH94" s="285"/>
      <c r="AI94" s="285"/>
      <c r="AJ94" s="285"/>
      <c r="AK94" s="285"/>
      <c r="AL94" s="13"/>
      <c r="AM94" s="130"/>
      <c r="AN94" s="285"/>
      <c r="AO94" s="9"/>
      <c r="AP94" s="276"/>
      <c r="AQ94" s="277"/>
      <c r="AR94" s="277"/>
      <c r="AS94" s="285"/>
      <c r="AT94" s="8"/>
      <c r="AV94" s="8"/>
      <c r="AW94" s="8"/>
      <c r="AX94" s="164"/>
    </row>
    <row r="95" spans="1:50">
      <c r="A95" s="267" t="s">
        <v>464</v>
      </c>
      <c r="B95" s="272">
        <v>3</v>
      </c>
      <c r="C95" s="268">
        <v>14.7</v>
      </c>
      <c r="D95" s="289">
        <f t="shared" si="15"/>
        <v>44.1</v>
      </c>
      <c r="E95" s="272"/>
      <c r="F95" s="272"/>
      <c r="G95" s="270"/>
      <c r="H95" s="204"/>
      <c r="I95" s="122"/>
      <c r="J95" s="122"/>
      <c r="K95" s="122"/>
      <c r="L95" s="138"/>
      <c r="M95" s="175"/>
      <c r="N95" s="270"/>
      <c r="O95" s="204"/>
      <c r="P95" s="122"/>
      <c r="Q95" s="122"/>
      <c r="R95" s="122"/>
      <c r="S95" s="138"/>
      <c r="T95" s="122"/>
      <c r="U95" s="111"/>
      <c r="V95" s="270">
        <f t="shared" si="16"/>
        <v>44.1</v>
      </c>
      <c r="W95" s="175"/>
      <c r="X95" s="123"/>
      <c r="Y95" s="123"/>
      <c r="Z95" s="286"/>
      <c r="AA95" s="286"/>
      <c r="AB95" s="126"/>
      <c r="AC95" s="291"/>
      <c r="AD95" s="277"/>
      <c r="AE95" s="276"/>
      <c r="AF95" s="277"/>
      <c r="AG95" s="277"/>
      <c r="AH95" s="285"/>
      <c r="AI95" s="285"/>
      <c r="AJ95" s="285"/>
      <c r="AK95" s="285"/>
      <c r="AL95" s="13"/>
      <c r="AM95" s="130"/>
      <c r="AN95" s="285"/>
      <c r="AO95" s="9"/>
      <c r="AP95" s="276"/>
      <c r="AQ95" s="277"/>
      <c r="AR95" s="277"/>
      <c r="AS95" s="285"/>
      <c r="AT95" s="8"/>
      <c r="AV95" s="8"/>
      <c r="AW95" s="8"/>
      <c r="AX95" s="164"/>
    </row>
    <row r="96" spans="1:50">
      <c r="A96" s="267" t="s">
        <v>465</v>
      </c>
      <c r="B96" s="272">
        <v>3</v>
      </c>
      <c r="C96" s="268">
        <v>8.9499999999999993</v>
      </c>
      <c r="D96" s="289">
        <f t="shared" si="15"/>
        <v>26.85</v>
      </c>
      <c r="E96" s="272"/>
      <c r="F96" s="272"/>
      <c r="G96" s="270"/>
      <c r="H96" s="204"/>
      <c r="I96" s="122"/>
      <c r="J96" s="122"/>
      <c r="K96" s="122"/>
      <c r="L96" s="138"/>
      <c r="M96" s="175"/>
      <c r="N96" s="270"/>
      <c r="O96" s="204"/>
      <c r="P96" s="122"/>
      <c r="Q96" s="122"/>
      <c r="R96" s="122"/>
      <c r="S96" s="138"/>
      <c r="T96" s="122"/>
      <c r="U96" s="111"/>
      <c r="V96" s="270">
        <f t="shared" si="16"/>
        <v>26.85</v>
      </c>
      <c r="W96" s="175"/>
      <c r="X96" s="123"/>
      <c r="Y96" s="123"/>
      <c r="Z96" s="286"/>
      <c r="AA96" s="286"/>
      <c r="AB96" s="126"/>
      <c r="AC96" s="291"/>
      <c r="AD96" s="277"/>
      <c r="AE96" s="276"/>
      <c r="AF96" s="277"/>
      <c r="AG96" s="277"/>
      <c r="AH96" s="285"/>
      <c r="AI96" s="285"/>
      <c r="AJ96" s="285"/>
      <c r="AK96" s="285"/>
      <c r="AL96" s="13"/>
      <c r="AM96" s="130"/>
      <c r="AN96" s="285"/>
      <c r="AO96" s="9"/>
      <c r="AP96" s="276"/>
      <c r="AQ96" s="277"/>
      <c r="AR96" s="277"/>
      <c r="AS96" s="285"/>
      <c r="AT96" s="8"/>
      <c r="AV96" s="8"/>
      <c r="AW96" s="8"/>
      <c r="AX96" s="164"/>
    </row>
    <row r="97" spans="1:50">
      <c r="A97" s="267" t="s">
        <v>466</v>
      </c>
      <c r="B97" s="272">
        <v>3</v>
      </c>
      <c r="C97" s="268">
        <v>3.37</v>
      </c>
      <c r="D97" s="289">
        <f t="shared" si="15"/>
        <v>10.11</v>
      </c>
      <c r="E97" s="272"/>
      <c r="F97" s="272"/>
      <c r="G97" s="270"/>
      <c r="H97" s="204"/>
      <c r="I97" s="122"/>
      <c r="J97" s="122"/>
      <c r="K97" s="122"/>
      <c r="L97" s="138"/>
      <c r="M97" s="175"/>
      <c r="N97" s="270"/>
      <c r="O97" s="204"/>
      <c r="P97" s="122"/>
      <c r="Q97" s="122"/>
      <c r="R97" s="122"/>
      <c r="S97" s="138"/>
      <c r="T97" s="122"/>
      <c r="U97" s="111"/>
      <c r="V97" s="270">
        <f t="shared" si="16"/>
        <v>10.11</v>
      </c>
      <c r="W97" s="175"/>
      <c r="X97" s="123"/>
      <c r="Y97" s="123"/>
      <c r="Z97" s="286"/>
      <c r="AA97" s="286"/>
      <c r="AB97" s="126"/>
      <c r="AC97" s="291"/>
      <c r="AD97" s="277"/>
      <c r="AE97" s="276"/>
      <c r="AF97" s="277"/>
      <c r="AG97" s="277"/>
      <c r="AH97" s="285"/>
      <c r="AI97" s="285"/>
      <c r="AJ97" s="285"/>
      <c r="AK97" s="285"/>
      <c r="AL97" s="13"/>
      <c r="AM97" s="130"/>
      <c r="AN97" s="285"/>
      <c r="AO97" s="9"/>
      <c r="AP97" s="276"/>
      <c r="AQ97" s="277"/>
      <c r="AR97" s="277"/>
      <c r="AS97" s="285"/>
      <c r="AT97" s="8"/>
      <c r="AV97" s="8"/>
      <c r="AW97" s="8"/>
      <c r="AX97" s="164"/>
    </row>
    <row r="98" spans="1:50">
      <c r="A98" s="267" t="s">
        <v>467</v>
      </c>
      <c r="B98" s="272">
        <v>3</v>
      </c>
      <c r="C98" s="268">
        <v>2</v>
      </c>
      <c r="D98" s="289">
        <f t="shared" si="15"/>
        <v>6</v>
      </c>
      <c r="E98" s="272"/>
      <c r="F98" s="272"/>
      <c r="G98" s="270"/>
      <c r="H98" s="204"/>
      <c r="I98" s="122"/>
      <c r="J98" s="122"/>
      <c r="K98" s="122"/>
      <c r="L98" s="138"/>
      <c r="M98" s="175"/>
      <c r="N98" s="270"/>
      <c r="O98" s="204"/>
      <c r="P98" s="122"/>
      <c r="Q98" s="122"/>
      <c r="R98" s="122"/>
      <c r="S98" s="138"/>
      <c r="T98" s="122"/>
      <c r="U98" s="111"/>
      <c r="V98" s="270">
        <f t="shared" si="16"/>
        <v>6</v>
      </c>
      <c r="W98" s="175"/>
      <c r="X98" s="123"/>
      <c r="Y98" s="123"/>
      <c r="Z98" s="286"/>
      <c r="AA98" s="286"/>
      <c r="AB98" s="126"/>
      <c r="AC98" s="291"/>
      <c r="AD98" s="277"/>
      <c r="AE98" s="276"/>
      <c r="AF98" s="277"/>
      <c r="AG98" s="277"/>
      <c r="AH98" s="285"/>
      <c r="AI98" s="285"/>
      <c r="AJ98" s="285"/>
      <c r="AK98" s="285"/>
      <c r="AL98" s="13"/>
      <c r="AM98" s="130"/>
      <c r="AN98" s="285"/>
      <c r="AO98" s="9"/>
      <c r="AP98" s="276"/>
      <c r="AQ98" s="277"/>
      <c r="AR98" s="277"/>
      <c r="AS98" s="285"/>
      <c r="AT98" s="8"/>
      <c r="AV98" s="8"/>
      <c r="AW98" s="8"/>
      <c r="AX98" s="164"/>
    </row>
    <row r="99" spans="1:50">
      <c r="A99" s="267" t="s">
        <v>468</v>
      </c>
      <c r="B99" s="272">
        <v>3</v>
      </c>
      <c r="C99" s="268">
        <v>3.48</v>
      </c>
      <c r="D99" s="289">
        <f t="shared" si="15"/>
        <v>10.44</v>
      </c>
      <c r="E99" s="272"/>
      <c r="F99" s="272"/>
      <c r="G99" s="270"/>
      <c r="H99" s="204"/>
      <c r="I99" s="122"/>
      <c r="J99" s="122"/>
      <c r="K99" s="122"/>
      <c r="L99" s="138"/>
      <c r="M99" s="175"/>
      <c r="N99" s="270"/>
      <c r="O99" s="204"/>
      <c r="P99" s="122"/>
      <c r="Q99" s="122"/>
      <c r="R99" s="122"/>
      <c r="S99" s="138"/>
      <c r="T99" s="122"/>
      <c r="U99" s="111"/>
      <c r="V99" s="270">
        <f t="shared" si="16"/>
        <v>10.44</v>
      </c>
      <c r="W99" s="175"/>
      <c r="X99" s="123"/>
      <c r="Y99" s="123"/>
      <c r="Z99" s="286"/>
      <c r="AA99" s="286"/>
      <c r="AB99" s="126"/>
      <c r="AC99" s="291"/>
      <c r="AD99" s="277"/>
      <c r="AE99" s="276"/>
      <c r="AF99" s="277"/>
      <c r="AG99" s="277"/>
      <c r="AH99" s="285"/>
      <c r="AI99" s="285"/>
      <c r="AJ99" s="285"/>
      <c r="AK99" s="285"/>
      <c r="AL99" s="13"/>
      <c r="AM99" s="130"/>
      <c r="AN99" s="285"/>
      <c r="AO99" s="9"/>
      <c r="AP99" s="276"/>
      <c r="AQ99" s="277"/>
      <c r="AR99" s="277"/>
      <c r="AS99" s="285"/>
      <c r="AT99" s="8"/>
      <c r="AV99" s="8"/>
      <c r="AW99" s="8"/>
      <c r="AX99" s="164"/>
    </row>
    <row r="100" spans="1:50">
      <c r="A100" s="267" t="s">
        <v>469</v>
      </c>
      <c r="B100" s="272">
        <v>3</v>
      </c>
      <c r="C100" s="268">
        <v>6.93</v>
      </c>
      <c r="D100" s="289">
        <f t="shared" si="15"/>
        <v>20.79</v>
      </c>
      <c r="E100" s="272"/>
      <c r="F100" s="272"/>
      <c r="G100" s="270"/>
      <c r="H100" s="204"/>
      <c r="I100" s="122"/>
      <c r="J100" s="122"/>
      <c r="K100" s="122"/>
      <c r="L100" s="138"/>
      <c r="M100" s="175"/>
      <c r="N100" s="270"/>
      <c r="O100" s="204"/>
      <c r="P100" s="122"/>
      <c r="Q100" s="122"/>
      <c r="R100" s="122"/>
      <c r="S100" s="138"/>
      <c r="T100" s="122"/>
      <c r="U100" s="111"/>
      <c r="V100" s="270">
        <f t="shared" si="16"/>
        <v>20.79</v>
      </c>
      <c r="W100" s="175"/>
      <c r="X100" s="123"/>
      <c r="Y100" s="123"/>
      <c r="Z100" s="286"/>
      <c r="AA100" s="286"/>
      <c r="AB100" s="126"/>
      <c r="AC100" s="291"/>
      <c r="AD100" s="277"/>
      <c r="AE100" s="276"/>
      <c r="AF100" s="277"/>
      <c r="AG100" s="277"/>
      <c r="AH100" s="285"/>
      <c r="AI100" s="285"/>
      <c r="AJ100" s="285"/>
      <c r="AK100" s="285"/>
      <c r="AL100" s="13"/>
      <c r="AM100" s="130"/>
      <c r="AN100" s="285"/>
      <c r="AO100" s="9"/>
      <c r="AP100" s="276"/>
      <c r="AQ100" s="277"/>
      <c r="AR100" s="277"/>
      <c r="AS100" s="285"/>
      <c r="AT100" s="8"/>
      <c r="AV100" s="8"/>
      <c r="AW100" s="8"/>
      <c r="AX100" s="164"/>
    </row>
    <row r="101" spans="1:50">
      <c r="A101" s="267" t="s">
        <v>470</v>
      </c>
      <c r="B101" s="272">
        <v>3</v>
      </c>
      <c r="C101" s="268">
        <v>8.9499999999999993</v>
      </c>
      <c r="D101" s="289">
        <f t="shared" si="15"/>
        <v>26.85</v>
      </c>
      <c r="E101" s="272"/>
      <c r="F101" s="272"/>
      <c r="G101" s="270"/>
      <c r="H101" s="204"/>
      <c r="I101" s="122"/>
      <c r="J101" s="122"/>
      <c r="K101" s="122"/>
      <c r="L101" s="138"/>
      <c r="M101" s="175"/>
      <c r="N101" s="270"/>
      <c r="O101" s="204"/>
      <c r="P101" s="122"/>
      <c r="Q101" s="122"/>
      <c r="R101" s="122"/>
      <c r="S101" s="138"/>
      <c r="T101" s="122"/>
      <c r="U101" s="111"/>
      <c r="V101" s="270">
        <f t="shared" si="16"/>
        <v>26.85</v>
      </c>
      <c r="W101" s="175"/>
      <c r="X101" s="123"/>
      <c r="Y101" s="123"/>
      <c r="Z101" s="286"/>
      <c r="AA101" s="286"/>
      <c r="AB101" s="126"/>
      <c r="AC101" s="291"/>
      <c r="AD101" s="277"/>
      <c r="AE101" s="276"/>
      <c r="AF101" s="277"/>
      <c r="AG101" s="277"/>
      <c r="AH101" s="285"/>
      <c r="AI101" s="285"/>
      <c r="AJ101" s="285"/>
      <c r="AK101" s="285"/>
      <c r="AL101" s="13"/>
      <c r="AM101" s="130"/>
      <c r="AN101" s="285"/>
      <c r="AO101" s="9"/>
      <c r="AP101" s="276"/>
      <c r="AQ101" s="277"/>
      <c r="AR101" s="277"/>
      <c r="AS101" s="285"/>
      <c r="AT101" s="8"/>
      <c r="AV101" s="8"/>
      <c r="AW101" s="8"/>
      <c r="AX101" s="164"/>
    </row>
    <row r="102" spans="1:50">
      <c r="A102" s="267" t="s">
        <v>471</v>
      </c>
      <c r="B102" s="272">
        <v>3</v>
      </c>
      <c r="C102" s="268">
        <v>4.51</v>
      </c>
      <c r="D102" s="289">
        <f t="shared" si="15"/>
        <v>13.53</v>
      </c>
      <c r="E102" s="272"/>
      <c r="F102" s="272"/>
      <c r="G102" s="270"/>
      <c r="H102" s="204"/>
      <c r="I102" s="122"/>
      <c r="J102" s="122"/>
      <c r="K102" s="122"/>
      <c r="L102" s="138"/>
      <c r="M102" s="175"/>
      <c r="N102" s="270"/>
      <c r="O102" s="204"/>
      <c r="P102" s="122"/>
      <c r="Q102" s="122"/>
      <c r="R102" s="122"/>
      <c r="S102" s="138"/>
      <c r="T102" s="122"/>
      <c r="U102" s="111"/>
      <c r="V102" s="270">
        <f t="shared" si="16"/>
        <v>13.53</v>
      </c>
      <c r="W102" s="175"/>
      <c r="X102" s="123"/>
      <c r="Y102" s="123"/>
      <c r="Z102" s="286"/>
      <c r="AA102" s="286"/>
      <c r="AB102" s="126"/>
      <c r="AC102" s="291"/>
      <c r="AD102" s="277"/>
      <c r="AE102" s="276"/>
      <c r="AF102" s="277"/>
      <c r="AG102" s="277"/>
      <c r="AH102" s="285"/>
      <c r="AI102" s="285"/>
      <c r="AJ102" s="285"/>
      <c r="AK102" s="285"/>
      <c r="AL102" s="13"/>
      <c r="AM102" s="130"/>
      <c r="AN102" s="285"/>
      <c r="AO102" s="9"/>
      <c r="AP102" s="276"/>
      <c r="AQ102" s="277"/>
      <c r="AR102" s="277"/>
      <c r="AS102" s="285"/>
      <c r="AT102" s="8"/>
      <c r="AV102" s="8"/>
      <c r="AW102" s="8"/>
      <c r="AX102" s="164"/>
    </row>
    <row r="103" spans="1:50">
      <c r="A103" s="267" t="s">
        <v>472</v>
      </c>
      <c r="B103" s="272">
        <v>3</v>
      </c>
      <c r="C103" s="268">
        <v>8.4499999999999993</v>
      </c>
      <c r="D103" s="289">
        <f t="shared" si="15"/>
        <v>25.35</v>
      </c>
      <c r="E103" s="272"/>
      <c r="F103" s="272"/>
      <c r="G103" s="270"/>
      <c r="H103" s="204"/>
      <c r="I103" s="122"/>
      <c r="J103" s="122"/>
      <c r="K103" s="122"/>
      <c r="L103" s="138"/>
      <c r="M103" s="175"/>
      <c r="N103" s="270"/>
      <c r="O103" s="204"/>
      <c r="P103" s="122"/>
      <c r="Q103" s="122"/>
      <c r="R103" s="122"/>
      <c r="S103" s="138"/>
      <c r="T103" s="122"/>
      <c r="U103" s="111"/>
      <c r="V103" s="270">
        <f t="shared" si="16"/>
        <v>25.35</v>
      </c>
      <c r="W103" s="175"/>
      <c r="X103" s="123"/>
      <c r="Y103" s="123"/>
      <c r="Z103" s="286"/>
      <c r="AA103" s="286"/>
      <c r="AB103" s="126"/>
      <c r="AC103" s="291"/>
      <c r="AD103" s="277"/>
      <c r="AE103" s="276"/>
      <c r="AF103" s="277"/>
      <c r="AG103" s="277"/>
      <c r="AH103" s="285"/>
      <c r="AI103" s="285"/>
      <c r="AJ103" s="285"/>
      <c r="AK103" s="285"/>
      <c r="AL103" s="13"/>
      <c r="AM103" s="130"/>
      <c r="AN103" s="285"/>
      <c r="AO103" s="9"/>
      <c r="AP103" s="276"/>
      <c r="AQ103" s="277"/>
      <c r="AR103" s="277"/>
      <c r="AS103" s="285"/>
      <c r="AT103" s="8"/>
      <c r="AV103" s="8"/>
      <c r="AW103" s="8"/>
      <c r="AX103" s="164"/>
    </row>
    <row r="104" spans="1:50">
      <c r="A104" s="267" t="s">
        <v>473</v>
      </c>
      <c r="B104" s="272">
        <v>3</v>
      </c>
      <c r="C104" s="268">
        <v>1.85</v>
      </c>
      <c r="D104" s="289">
        <f t="shared" si="15"/>
        <v>5.55</v>
      </c>
      <c r="E104" s="272"/>
      <c r="F104" s="272"/>
      <c r="G104" s="270"/>
      <c r="H104" s="204"/>
      <c r="I104" s="122"/>
      <c r="J104" s="122"/>
      <c r="K104" s="122"/>
      <c r="L104" s="138"/>
      <c r="M104" s="175"/>
      <c r="N104" s="270"/>
      <c r="O104" s="204"/>
      <c r="P104" s="122"/>
      <c r="Q104" s="122"/>
      <c r="R104" s="122"/>
      <c r="S104" s="138"/>
      <c r="T104" s="122"/>
      <c r="U104" s="111"/>
      <c r="V104" s="270">
        <f t="shared" si="16"/>
        <v>5.55</v>
      </c>
      <c r="W104" s="175"/>
      <c r="X104" s="123"/>
      <c r="Y104" s="123"/>
      <c r="Z104" s="286"/>
      <c r="AA104" s="286"/>
      <c r="AB104" s="126"/>
      <c r="AC104" s="291"/>
      <c r="AD104" s="277"/>
      <c r="AE104" s="276"/>
      <c r="AF104" s="277"/>
      <c r="AG104" s="277"/>
      <c r="AH104" s="285"/>
      <c r="AI104" s="285"/>
      <c r="AJ104" s="285"/>
      <c r="AK104" s="285"/>
      <c r="AL104" s="13"/>
      <c r="AM104" s="130"/>
      <c r="AN104" s="285"/>
      <c r="AO104" s="9"/>
      <c r="AP104" s="276"/>
      <c r="AQ104" s="277"/>
      <c r="AR104" s="277"/>
      <c r="AS104" s="285"/>
      <c r="AT104" s="8"/>
      <c r="AV104" s="8"/>
      <c r="AW104" s="8"/>
      <c r="AX104" s="164"/>
    </row>
    <row r="105" spans="1:50">
      <c r="A105" s="267" t="s">
        <v>474</v>
      </c>
      <c r="B105" s="272">
        <v>3</v>
      </c>
      <c r="C105" s="268">
        <v>8.4499999999999993</v>
      </c>
      <c r="D105" s="289">
        <f t="shared" si="15"/>
        <v>25.35</v>
      </c>
      <c r="E105" s="272"/>
      <c r="F105" s="272"/>
      <c r="G105" s="270"/>
      <c r="H105" s="204"/>
      <c r="I105" s="122"/>
      <c r="J105" s="122"/>
      <c r="K105" s="122"/>
      <c r="L105" s="138"/>
      <c r="M105" s="175"/>
      <c r="N105" s="270"/>
      <c r="O105" s="204"/>
      <c r="P105" s="122"/>
      <c r="Q105" s="122"/>
      <c r="R105" s="122"/>
      <c r="S105" s="138"/>
      <c r="T105" s="122"/>
      <c r="U105" s="111"/>
      <c r="V105" s="270">
        <f t="shared" si="16"/>
        <v>25.35</v>
      </c>
      <c r="W105" s="175"/>
      <c r="X105" s="123"/>
      <c r="Y105" s="123"/>
      <c r="Z105" s="286"/>
      <c r="AA105" s="286"/>
      <c r="AB105" s="126"/>
      <c r="AC105" s="291"/>
      <c r="AD105" s="277"/>
      <c r="AE105" s="276"/>
      <c r="AF105" s="277"/>
      <c r="AG105" s="277"/>
      <c r="AH105" s="285"/>
      <c r="AI105" s="285"/>
      <c r="AJ105" s="285"/>
      <c r="AK105" s="285"/>
      <c r="AL105" s="13"/>
      <c r="AM105" s="130"/>
      <c r="AN105" s="285"/>
      <c r="AO105" s="9"/>
      <c r="AP105" s="276"/>
      <c r="AQ105" s="277"/>
      <c r="AR105" s="277"/>
      <c r="AS105" s="285"/>
      <c r="AT105" s="8"/>
      <c r="AV105" s="8"/>
      <c r="AW105" s="8"/>
      <c r="AX105" s="164"/>
    </row>
    <row r="106" spans="1:50">
      <c r="A106" s="267" t="s">
        <v>476</v>
      </c>
      <c r="B106" s="272">
        <v>3</v>
      </c>
      <c r="C106" s="268">
        <v>14.6</v>
      </c>
      <c r="D106" s="289">
        <f t="shared" si="15"/>
        <v>43.8</v>
      </c>
      <c r="E106" s="272"/>
      <c r="F106" s="272"/>
      <c r="G106" s="270"/>
      <c r="H106" s="204"/>
      <c r="I106" s="122"/>
      <c r="J106" s="122"/>
      <c r="K106" s="122"/>
      <c r="L106" s="138"/>
      <c r="M106" s="175"/>
      <c r="N106" s="270"/>
      <c r="O106" s="204"/>
      <c r="P106" s="122"/>
      <c r="Q106" s="122"/>
      <c r="R106" s="122"/>
      <c r="S106" s="138"/>
      <c r="T106" s="122"/>
      <c r="U106" s="111"/>
      <c r="V106" s="270">
        <f t="shared" si="16"/>
        <v>43.8</v>
      </c>
      <c r="W106" s="175"/>
      <c r="X106" s="123"/>
      <c r="Y106" s="123"/>
      <c r="Z106" s="286"/>
      <c r="AA106" s="286"/>
      <c r="AB106" s="126"/>
      <c r="AC106" s="291"/>
      <c r="AD106" s="277"/>
      <c r="AE106" s="276"/>
      <c r="AF106" s="277"/>
      <c r="AG106" s="277"/>
      <c r="AH106" s="285"/>
      <c r="AI106" s="285"/>
      <c r="AJ106" s="285"/>
      <c r="AK106" s="285"/>
      <c r="AL106" s="13"/>
      <c r="AM106" s="130"/>
      <c r="AN106" s="285"/>
      <c r="AO106" s="9"/>
      <c r="AP106" s="276"/>
      <c r="AQ106" s="277"/>
      <c r="AR106" s="277"/>
      <c r="AS106" s="285"/>
      <c r="AT106" s="8"/>
      <c r="AV106" s="8"/>
      <c r="AW106" s="8"/>
      <c r="AX106" s="164"/>
    </row>
    <row r="107" spans="1:50">
      <c r="A107" s="267" t="s">
        <v>477</v>
      </c>
      <c r="B107" s="272">
        <v>3</v>
      </c>
      <c r="C107" s="268">
        <v>14.6</v>
      </c>
      <c r="D107" s="289">
        <f t="shared" si="15"/>
        <v>43.8</v>
      </c>
      <c r="E107" s="272"/>
      <c r="F107" s="272"/>
      <c r="G107" s="270"/>
      <c r="H107" s="204"/>
      <c r="I107" s="122"/>
      <c r="J107" s="122"/>
      <c r="K107" s="122"/>
      <c r="L107" s="138"/>
      <c r="M107" s="175"/>
      <c r="N107" s="270"/>
      <c r="O107" s="204"/>
      <c r="P107" s="122"/>
      <c r="Q107" s="122"/>
      <c r="R107" s="122"/>
      <c r="S107" s="138"/>
      <c r="T107" s="122"/>
      <c r="U107" s="111"/>
      <c r="V107" s="270">
        <f t="shared" si="16"/>
        <v>43.8</v>
      </c>
      <c r="W107" s="175"/>
      <c r="X107" s="123"/>
      <c r="Y107" s="123"/>
      <c r="Z107" s="286"/>
      <c r="AA107" s="286"/>
      <c r="AB107" s="126"/>
      <c r="AC107" s="291"/>
      <c r="AD107" s="277"/>
      <c r="AE107" s="276"/>
      <c r="AF107" s="277"/>
      <c r="AG107" s="277"/>
      <c r="AH107" s="285"/>
      <c r="AI107" s="285"/>
      <c r="AJ107" s="285"/>
      <c r="AK107" s="285"/>
      <c r="AL107" s="13"/>
      <c r="AM107" s="130"/>
      <c r="AN107" s="285"/>
      <c r="AO107" s="9"/>
      <c r="AP107" s="276"/>
      <c r="AQ107" s="277"/>
      <c r="AR107" s="277"/>
      <c r="AS107" s="285"/>
      <c r="AT107" s="8"/>
      <c r="AV107" s="8"/>
      <c r="AW107" s="8"/>
      <c r="AX107" s="164"/>
    </row>
    <row r="108" spans="1:50">
      <c r="A108" s="267" t="s">
        <v>478</v>
      </c>
      <c r="B108" s="272">
        <v>4.1500000000000004</v>
      </c>
      <c r="C108" s="268">
        <v>2.2999999999999998</v>
      </c>
      <c r="D108" s="289">
        <f t="shared" si="15"/>
        <v>9.5500000000000007</v>
      </c>
      <c r="E108" s="272"/>
      <c r="F108" s="272"/>
      <c r="G108" s="270"/>
      <c r="H108" s="204"/>
      <c r="I108" s="122"/>
      <c r="J108" s="122"/>
      <c r="K108" s="122"/>
      <c r="L108" s="138"/>
      <c r="M108" s="175"/>
      <c r="N108" s="270"/>
      <c r="O108" s="204"/>
      <c r="P108" s="122"/>
      <c r="Q108" s="122"/>
      <c r="R108" s="122"/>
      <c r="S108" s="138"/>
      <c r="T108" s="122"/>
      <c r="U108" s="111"/>
      <c r="V108" s="270">
        <f t="shared" si="16"/>
        <v>9.5500000000000007</v>
      </c>
      <c r="W108" s="175"/>
      <c r="X108" s="123"/>
      <c r="Y108" s="123"/>
      <c r="Z108" s="286"/>
      <c r="AA108" s="286"/>
      <c r="AB108" s="126"/>
      <c r="AC108" s="291"/>
      <c r="AD108" s="277"/>
      <c r="AE108" s="276"/>
      <c r="AF108" s="277"/>
      <c r="AG108" s="277"/>
      <c r="AH108" s="285"/>
      <c r="AI108" s="285"/>
      <c r="AJ108" s="285"/>
      <c r="AK108" s="285"/>
      <c r="AL108" s="13"/>
      <c r="AM108" s="130"/>
      <c r="AN108" s="285"/>
      <c r="AO108" s="9"/>
      <c r="AP108" s="276"/>
      <c r="AQ108" s="277"/>
      <c r="AR108" s="277"/>
      <c r="AS108" s="285"/>
      <c r="AT108" s="8"/>
      <c r="AV108" s="8"/>
      <c r="AW108" s="8"/>
      <c r="AX108" s="164"/>
    </row>
    <row r="109" spans="1:50">
      <c r="A109" s="267" t="s">
        <v>665</v>
      </c>
      <c r="B109" s="272">
        <v>4.1500000000000004</v>
      </c>
      <c r="C109" s="268">
        <v>1.6</v>
      </c>
      <c r="D109" s="289">
        <f t="shared" si="15"/>
        <v>6.64</v>
      </c>
      <c r="E109" s="272"/>
      <c r="F109" s="272"/>
      <c r="G109" s="270"/>
      <c r="H109" s="204"/>
      <c r="I109" s="122"/>
      <c r="J109" s="122"/>
      <c r="K109" s="122"/>
      <c r="L109" s="138"/>
      <c r="M109" s="175"/>
      <c r="N109" s="270"/>
      <c r="O109" s="204"/>
      <c r="P109" s="122"/>
      <c r="Q109" s="122"/>
      <c r="R109" s="122"/>
      <c r="S109" s="138"/>
      <c r="T109" s="122"/>
      <c r="U109" s="111"/>
      <c r="V109" s="270">
        <f t="shared" si="16"/>
        <v>6.64</v>
      </c>
      <c r="W109" s="175"/>
      <c r="X109" s="123"/>
      <c r="Y109" s="123"/>
      <c r="Z109" s="286"/>
      <c r="AA109" s="286"/>
      <c r="AB109" s="126"/>
      <c r="AC109" s="291"/>
      <c r="AD109" s="277"/>
      <c r="AE109" s="276"/>
      <c r="AF109" s="277"/>
      <c r="AG109" s="277"/>
      <c r="AH109" s="285"/>
      <c r="AI109" s="285"/>
      <c r="AJ109" s="285"/>
      <c r="AK109" s="285"/>
      <c r="AL109" s="13"/>
      <c r="AM109" s="130"/>
      <c r="AN109" s="285"/>
      <c r="AO109" s="9"/>
      <c r="AP109" s="276"/>
      <c r="AQ109" s="277"/>
      <c r="AR109" s="277"/>
      <c r="AS109" s="285"/>
      <c r="AT109" s="8"/>
      <c r="AV109" s="8"/>
      <c r="AW109" s="8"/>
      <c r="AX109" s="164"/>
    </row>
    <row r="110" spans="1:50">
      <c r="A110" s="267" t="s">
        <v>666</v>
      </c>
      <c r="B110" s="272">
        <v>4.1500000000000004</v>
      </c>
      <c r="C110" s="268">
        <v>7.25</v>
      </c>
      <c r="D110" s="289">
        <f t="shared" si="15"/>
        <v>30.09</v>
      </c>
      <c r="E110" s="272"/>
      <c r="F110" s="272"/>
      <c r="G110" s="270"/>
      <c r="H110" s="204"/>
      <c r="I110" s="122"/>
      <c r="J110" s="122"/>
      <c r="K110" s="122"/>
      <c r="L110" s="138"/>
      <c r="M110" s="175"/>
      <c r="N110" s="270"/>
      <c r="O110" s="204"/>
      <c r="P110" s="122"/>
      <c r="Q110" s="122"/>
      <c r="R110" s="122"/>
      <c r="S110" s="138"/>
      <c r="T110" s="122"/>
      <c r="U110" s="111"/>
      <c r="V110" s="288">
        <f>SUM(D110-M110-T110)</f>
        <v>30.09</v>
      </c>
      <c r="W110" s="175"/>
      <c r="X110" s="123"/>
      <c r="Y110" s="123"/>
      <c r="Z110" s="286"/>
      <c r="AA110" s="286"/>
      <c r="AB110" s="126"/>
      <c r="AC110" s="291"/>
      <c r="AD110" s="277"/>
      <c r="AE110" s="276"/>
      <c r="AF110" s="277"/>
      <c r="AG110" s="277"/>
      <c r="AH110" s="285"/>
      <c r="AI110" s="285"/>
      <c r="AJ110" s="285"/>
      <c r="AK110" s="285"/>
      <c r="AL110" s="13"/>
      <c r="AM110" s="130"/>
      <c r="AN110" s="285"/>
      <c r="AO110" s="9"/>
      <c r="AP110" s="276"/>
      <c r="AQ110" s="277"/>
      <c r="AR110" s="277"/>
      <c r="AS110" s="285"/>
      <c r="AT110" s="8"/>
      <c r="AV110" s="8"/>
      <c r="AW110" s="8"/>
      <c r="AX110" s="164"/>
    </row>
    <row r="111" spans="1:50">
      <c r="A111" s="267"/>
      <c r="B111" s="293"/>
      <c r="C111" s="268"/>
      <c r="D111" s="268"/>
      <c r="E111" s="272"/>
      <c r="F111" s="272"/>
      <c r="G111" s="270"/>
      <c r="H111" s="204"/>
      <c r="I111" s="122"/>
      <c r="J111" s="122"/>
      <c r="K111" s="122"/>
      <c r="L111" s="138"/>
      <c r="M111" s="175"/>
      <c r="N111" s="270"/>
      <c r="O111" s="204"/>
      <c r="P111" s="122"/>
      <c r="Q111" s="122"/>
      <c r="R111" s="122"/>
      <c r="S111" s="138"/>
      <c r="T111" s="122"/>
      <c r="U111" s="270"/>
      <c r="V111" s="270"/>
      <c r="W111" s="270"/>
      <c r="X111" s="123"/>
      <c r="Y111" s="123"/>
      <c r="Z111" s="286"/>
      <c r="AA111" s="286"/>
      <c r="AB111" s="126"/>
      <c r="AC111" s="291"/>
      <c r="AD111" s="277"/>
      <c r="AE111" s="276"/>
      <c r="AF111" s="277"/>
      <c r="AG111" s="277"/>
      <c r="AH111" s="285"/>
      <c r="AI111" s="285"/>
      <c r="AJ111" s="285"/>
      <c r="AK111" s="285"/>
      <c r="AL111" s="13"/>
      <c r="AM111" s="130"/>
      <c r="AN111" s="285"/>
      <c r="AO111" s="9"/>
      <c r="AP111" s="276"/>
      <c r="AQ111" s="277"/>
      <c r="AR111" s="277"/>
      <c r="AS111" s="285"/>
      <c r="AT111" s="8"/>
      <c r="AV111" s="8"/>
      <c r="AW111" s="8"/>
      <c r="AX111" s="164"/>
    </row>
    <row r="112" spans="1:50">
      <c r="A112" s="267"/>
      <c r="B112" s="272"/>
      <c r="C112" s="268"/>
      <c r="D112" s="268"/>
      <c r="E112" s="272"/>
      <c r="F112" s="272"/>
      <c r="G112" s="270"/>
      <c r="H112" s="204"/>
      <c r="I112" s="122"/>
      <c r="J112" s="122"/>
      <c r="K112" s="122"/>
      <c r="L112" s="138"/>
      <c r="M112" s="175"/>
      <c r="N112" s="270"/>
      <c r="O112" s="204"/>
      <c r="P112" s="122"/>
      <c r="Q112" s="122"/>
      <c r="R112" s="122"/>
      <c r="S112" s="138"/>
      <c r="T112" s="122"/>
      <c r="U112" s="270"/>
      <c r="V112" s="294">
        <f>SUM(V3:V110)</f>
        <v>1750.79</v>
      </c>
      <c r="W112" s="270"/>
      <c r="X112" s="123"/>
      <c r="Y112" s="123"/>
      <c r="Z112" s="286"/>
      <c r="AA112" s="286"/>
      <c r="AB112" s="126"/>
      <c r="AC112" s="291"/>
      <c r="AD112" s="277"/>
      <c r="AE112" s="276"/>
      <c r="AF112" s="277"/>
      <c r="AG112" s="277"/>
      <c r="AH112" s="285"/>
      <c r="AI112" s="285"/>
      <c r="AJ112" s="285"/>
      <c r="AK112" s="285"/>
      <c r="AL112" s="13"/>
      <c r="AM112" s="130"/>
      <c r="AN112" s="285"/>
      <c r="AO112" s="9"/>
      <c r="AP112" s="276"/>
      <c r="AQ112" s="277"/>
      <c r="AR112" s="277"/>
      <c r="AS112" s="285"/>
      <c r="AT112" s="8"/>
      <c r="AV112" s="8"/>
      <c r="AW112" s="8"/>
      <c r="AX112" s="164"/>
    </row>
    <row r="113" spans="1:50">
      <c r="A113" s="307" t="s">
        <v>667</v>
      </c>
      <c r="B113" s="308">
        <v>1.2</v>
      </c>
      <c r="C113" s="289">
        <v>10.1</v>
      </c>
      <c r="D113" s="289">
        <f t="shared" ref="D113:D132" si="17">B113*C113</f>
        <v>12.12</v>
      </c>
      <c r="E113" s="310"/>
      <c r="F113" s="311"/>
      <c r="G113" s="270"/>
      <c r="H113" s="204"/>
      <c r="I113" s="122"/>
      <c r="J113" s="122"/>
      <c r="K113" s="122"/>
      <c r="L113" s="138"/>
      <c r="M113" s="175"/>
      <c r="N113" s="270"/>
      <c r="O113" s="204"/>
      <c r="P113" s="122"/>
      <c r="Q113" s="122"/>
      <c r="R113" s="122"/>
      <c r="S113" s="138"/>
      <c r="T113" s="122"/>
      <c r="U113" s="270"/>
      <c r="V113" s="288">
        <f>SUM(D113-M113-T113)</f>
        <v>12.12</v>
      </c>
      <c r="W113" s="270"/>
      <c r="X113" s="123"/>
      <c r="Y113" s="123"/>
      <c r="Z113" s="286"/>
      <c r="AA113" s="990"/>
      <c r="AB113" s="126"/>
      <c r="AC113" s="1023"/>
      <c r="AD113" s="277"/>
      <c r="AE113" s="276"/>
      <c r="AF113" s="277"/>
      <c r="AG113" s="277"/>
      <c r="AH113" s="285"/>
      <c r="AI113" s="285"/>
      <c r="AJ113" s="285"/>
      <c r="AK113" s="285"/>
      <c r="AL113" s="13"/>
      <c r="AM113" s="130"/>
      <c r="AN113" s="285"/>
      <c r="AO113" s="9"/>
      <c r="AP113" s="276"/>
      <c r="AQ113" s="277">
        <v>1.4</v>
      </c>
      <c r="AR113" s="277">
        <v>1.8</v>
      </c>
      <c r="AS113" s="285">
        <f t="shared" ref="AS113:AS124" si="18">SUM(AQ113*AR113)</f>
        <v>2.52</v>
      </c>
      <c r="AT113" s="8"/>
      <c r="AX113" s="8"/>
    </row>
    <row r="114" spans="1:50">
      <c r="A114" s="307" t="s">
        <v>668</v>
      </c>
      <c r="B114" s="308">
        <v>1.2</v>
      </c>
      <c r="C114" s="289">
        <v>8.6</v>
      </c>
      <c r="D114" s="289">
        <f t="shared" si="17"/>
        <v>10.32</v>
      </c>
      <c r="E114" s="310"/>
      <c r="F114" s="311"/>
      <c r="G114" s="270"/>
      <c r="H114" s="204"/>
      <c r="I114" s="122"/>
      <c r="J114" s="122"/>
      <c r="K114" s="122"/>
      <c r="L114" s="138"/>
      <c r="M114" s="175"/>
      <c r="N114" s="270"/>
      <c r="O114" s="204"/>
      <c r="P114" s="122"/>
      <c r="Q114" s="122"/>
      <c r="R114" s="122"/>
      <c r="S114" s="138"/>
      <c r="T114" s="122"/>
      <c r="U114" s="270"/>
      <c r="V114" s="288">
        <f t="shared" ref="V114:V132" si="19">SUM(D114-M114-T114)</f>
        <v>10.32</v>
      </c>
      <c r="W114" s="270"/>
      <c r="X114" s="123"/>
      <c r="Y114" s="123"/>
      <c r="Z114" s="286"/>
      <c r="AA114" s="990"/>
      <c r="AB114" s="126"/>
      <c r="AC114" s="1023"/>
      <c r="AD114" s="277"/>
      <c r="AE114" s="276"/>
      <c r="AF114" s="277"/>
      <c r="AG114" s="277"/>
      <c r="AH114" s="285"/>
      <c r="AI114" s="285"/>
      <c r="AJ114" s="285"/>
      <c r="AK114" s="285"/>
      <c r="AL114" s="13"/>
      <c r="AM114" s="130"/>
      <c r="AN114" s="285"/>
      <c r="AO114" s="9"/>
      <c r="AP114" s="276"/>
      <c r="AQ114" s="277">
        <v>1.1000000000000001</v>
      </c>
      <c r="AR114" s="277">
        <v>1.6</v>
      </c>
      <c r="AS114" s="285">
        <f t="shared" si="18"/>
        <v>1.76</v>
      </c>
      <c r="AT114" s="8"/>
      <c r="AX114" s="8"/>
    </row>
    <row r="115" spans="1:50">
      <c r="A115" s="307" t="s">
        <v>669</v>
      </c>
      <c r="B115" s="308">
        <v>1.2</v>
      </c>
      <c r="C115" s="289">
        <v>10.6</v>
      </c>
      <c r="D115" s="289">
        <f t="shared" si="17"/>
        <v>12.72</v>
      </c>
      <c r="E115" s="310"/>
      <c r="F115" s="311"/>
      <c r="G115" s="270"/>
      <c r="H115" s="204"/>
      <c r="I115" s="122"/>
      <c r="J115" s="122"/>
      <c r="K115" s="122"/>
      <c r="L115" s="138"/>
      <c r="M115" s="175"/>
      <c r="N115" s="270"/>
      <c r="O115" s="204"/>
      <c r="P115" s="122"/>
      <c r="Q115" s="122"/>
      <c r="R115" s="122"/>
      <c r="S115" s="138"/>
      <c r="T115" s="122"/>
      <c r="U115" s="270"/>
      <c r="V115" s="288">
        <f t="shared" si="19"/>
        <v>12.72</v>
      </c>
      <c r="W115" s="270"/>
      <c r="X115" s="123"/>
      <c r="Y115" s="123"/>
      <c r="Z115" s="286"/>
      <c r="AA115" s="990"/>
      <c r="AB115" s="126"/>
      <c r="AC115" s="1023"/>
      <c r="AD115" s="277"/>
      <c r="AE115" s="276"/>
      <c r="AF115" s="277"/>
      <c r="AG115" s="277"/>
      <c r="AH115" s="285"/>
      <c r="AI115" s="285"/>
      <c r="AJ115" s="285"/>
      <c r="AK115" s="285"/>
      <c r="AL115" s="13"/>
      <c r="AM115" s="130"/>
      <c r="AN115" s="285"/>
      <c r="AO115" s="9"/>
      <c r="AP115" s="276"/>
      <c r="AQ115" s="277">
        <v>1.1000000000000001</v>
      </c>
      <c r="AR115" s="277">
        <v>1.6</v>
      </c>
      <c r="AS115" s="285">
        <f t="shared" si="18"/>
        <v>1.76</v>
      </c>
      <c r="AT115" s="8"/>
      <c r="AX115" s="8"/>
    </row>
    <row r="116" spans="1:50">
      <c r="A116" s="307" t="s">
        <v>670</v>
      </c>
      <c r="B116" s="308">
        <v>1.2</v>
      </c>
      <c r="C116" s="289">
        <v>10.6</v>
      </c>
      <c r="D116" s="289">
        <f t="shared" si="17"/>
        <v>12.72</v>
      </c>
      <c r="E116" s="272"/>
      <c r="F116" s="272"/>
      <c r="G116" s="270"/>
      <c r="H116" s="204"/>
      <c r="I116" s="122"/>
      <c r="J116" s="122"/>
      <c r="K116" s="122"/>
      <c r="L116" s="138"/>
      <c r="M116" s="175"/>
      <c r="N116" s="270"/>
      <c r="O116" s="204"/>
      <c r="P116" s="122"/>
      <c r="Q116" s="122"/>
      <c r="R116" s="122"/>
      <c r="S116" s="138"/>
      <c r="T116" s="138"/>
      <c r="U116" s="270"/>
      <c r="V116" s="288">
        <f t="shared" si="19"/>
        <v>12.72</v>
      </c>
      <c r="W116" s="270"/>
      <c r="X116" s="123"/>
      <c r="Y116" s="123"/>
      <c r="Z116" s="286"/>
      <c r="AA116" s="286"/>
      <c r="AB116" s="126"/>
      <c r="AC116" s="140"/>
      <c r="AD116" s="277"/>
      <c r="AE116" s="276"/>
      <c r="AF116" s="277"/>
      <c r="AG116" s="277"/>
      <c r="AH116" s="285"/>
      <c r="AI116" s="285"/>
      <c r="AJ116" s="285"/>
      <c r="AK116" s="285"/>
      <c r="AL116" s="13"/>
      <c r="AM116" s="130"/>
      <c r="AN116" s="285"/>
      <c r="AO116" s="9"/>
      <c r="AP116" s="276"/>
      <c r="AQ116" s="277">
        <v>1.1000000000000001</v>
      </c>
      <c r="AR116" s="277">
        <v>1.6</v>
      </c>
      <c r="AS116" s="285">
        <f t="shared" si="18"/>
        <v>1.76</v>
      </c>
      <c r="AT116" s="8"/>
      <c r="AX116" s="8"/>
    </row>
    <row r="117" spans="1:50">
      <c r="A117" s="307" t="s">
        <v>671</v>
      </c>
      <c r="B117" s="308">
        <v>2.7</v>
      </c>
      <c r="C117" s="289">
        <v>2</v>
      </c>
      <c r="D117" s="289">
        <f t="shared" si="17"/>
        <v>5.4</v>
      </c>
      <c r="E117" s="272"/>
      <c r="F117" s="272"/>
      <c r="G117" s="270"/>
      <c r="H117" s="204"/>
      <c r="I117" s="122"/>
      <c r="J117" s="122"/>
      <c r="K117" s="122"/>
      <c r="L117" s="138"/>
      <c r="M117" s="122"/>
      <c r="N117" s="270"/>
      <c r="O117" s="205"/>
      <c r="P117" s="123"/>
      <c r="Q117" s="123"/>
      <c r="R117" s="123"/>
      <c r="S117" s="138"/>
      <c r="T117" s="271"/>
      <c r="U117" s="270"/>
      <c r="V117" s="288">
        <f t="shared" si="19"/>
        <v>5.4</v>
      </c>
      <c r="W117" s="270"/>
      <c r="X117" s="123"/>
      <c r="Y117" s="123"/>
      <c r="Z117" s="286"/>
      <c r="AA117" s="286"/>
      <c r="AB117" s="126"/>
      <c r="AC117" s="140"/>
      <c r="AD117" s="277"/>
      <c r="AE117" s="276"/>
      <c r="AF117" s="277"/>
      <c r="AG117" s="277"/>
      <c r="AH117" s="285"/>
      <c r="AI117" s="285"/>
      <c r="AJ117" s="285"/>
      <c r="AK117" s="285"/>
      <c r="AL117" s="13"/>
      <c r="AM117" s="130"/>
      <c r="AN117" s="285"/>
      <c r="AO117" s="9"/>
      <c r="AP117" s="276"/>
      <c r="AQ117" s="277">
        <v>1.1000000000000001</v>
      </c>
      <c r="AR117" s="277">
        <v>1.6</v>
      </c>
      <c r="AS117" s="285">
        <f t="shared" si="18"/>
        <v>1.76</v>
      </c>
      <c r="AT117" s="8"/>
      <c r="AX117" s="8"/>
    </row>
    <row r="118" spans="1:50">
      <c r="A118" s="307" t="s">
        <v>672</v>
      </c>
      <c r="B118" s="308">
        <v>1.2</v>
      </c>
      <c r="C118" s="289">
        <v>2</v>
      </c>
      <c r="D118" s="289">
        <f t="shared" si="17"/>
        <v>2.4</v>
      </c>
      <c r="E118" s="272"/>
      <c r="F118" s="272"/>
      <c r="G118" s="270"/>
      <c r="H118" s="204"/>
      <c r="I118" s="122"/>
      <c r="J118" s="122"/>
      <c r="K118" s="122"/>
      <c r="L118" s="138"/>
      <c r="M118" s="122"/>
      <c r="N118" s="270"/>
      <c r="O118" s="205"/>
      <c r="P118" s="123"/>
      <c r="Q118" s="123"/>
      <c r="R118" s="123"/>
      <c r="S118" s="138"/>
      <c r="T118" s="271"/>
      <c r="U118" s="270"/>
      <c r="V118" s="288">
        <f t="shared" si="19"/>
        <v>2.4</v>
      </c>
      <c r="W118" s="270"/>
      <c r="X118" s="123"/>
      <c r="Y118" s="123"/>
      <c r="Z118" s="286"/>
      <c r="AA118" s="286"/>
      <c r="AB118" s="126"/>
      <c r="AC118" s="140"/>
      <c r="AD118" s="277"/>
      <c r="AE118" s="276"/>
      <c r="AF118" s="277"/>
      <c r="AG118" s="277"/>
      <c r="AH118" s="285"/>
      <c r="AI118" s="285"/>
      <c r="AJ118" s="285"/>
      <c r="AK118" s="285"/>
      <c r="AL118" s="13"/>
      <c r="AM118" s="130"/>
      <c r="AN118" s="285"/>
      <c r="AO118" s="9"/>
      <c r="AP118" s="276"/>
      <c r="AQ118" s="277">
        <v>1.1000000000000001</v>
      </c>
      <c r="AR118" s="277">
        <v>1.6</v>
      </c>
      <c r="AS118" s="285">
        <f t="shared" si="18"/>
        <v>1.76</v>
      </c>
      <c r="AT118" s="8"/>
      <c r="AX118" s="8"/>
    </row>
    <row r="119" spans="1:50" ht="15.75" thickBot="1">
      <c r="A119" s="307" t="s">
        <v>673</v>
      </c>
      <c r="B119" s="308">
        <v>1.2</v>
      </c>
      <c r="C119" s="289">
        <v>8.6</v>
      </c>
      <c r="D119" s="289">
        <f t="shared" si="17"/>
        <v>10.32</v>
      </c>
      <c r="E119" s="272"/>
      <c r="F119" s="272"/>
      <c r="G119" s="270"/>
      <c r="H119" s="204"/>
      <c r="I119" s="122"/>
      <c r="J119" s="122"/>
      <c r="K119" s="122"/>
      <c r="L119" s="138"/>
      <c r="M119" s="122"/>
      <c r="N119" s="270"/>
      <c r="O119" s="205"/>
      <c r="P119" s="123"/>
      <c r="Q119" s="123"/>
      <c r="R119" s="123"/>
      <c r="S119" s="138"/>
      <c r="T119" s="271"/>
      <c r="U119" s="270"/>
      <c r="V119" s="288">
        <f t="shared" si="19"/>
        <v>10.32</v>
      </c>
      <c r="W119" s="270"/>
      <c r="X119" s="123"/>
      <c r="Y119" s="123"/>
      <c r="Z119" s="286"/>
      <c r="AA119" s="286"/>
      <c r="AB119" s="126"/>
      <c r="AC119" s="140"/>
      <c r="AD119" s="277"/>
      <c r="AE119" s="282"/>
      <c r="AF119" s="283"/>
      <c r="AG119" s="283"/>
      <c r="AH119" s="285"/>
      <c r="AI119" s="134"/>
      <c r="AJ119" s="134"/>
      <c r="AK119" s="134"/>
      <c r="AL119" s="13"/>
      <c r="AM119" s="130"/>
      <c r="AN119" s="285"/>
      <c r="AO119" s="9"/>
      <c r="AP119" s="276"/>
      <c r="AQ119" s="277"/>
      <c r="AR119" s="277"/>
      <c r="AS119" s="285">
        <f t="shared" si="18"/>
        <v>0</v>
      </c>
      <c r="AT119" s="8"/>
      <c r="AX119" s="8"/>
    </row>
    <row r="120" spans="1:50" ht="15.75" thickBot="1">
      <c r="A120" s="307" t="s">
        <v>674</v>
      </c>
      <c r="B120" s="308">
        <v>2.7</v>
      </c>
      <c r="C120" s="289">
        <v>2</v>
      </c>
      <c r="D120" s="289">
        <f t="shared" si="17"/>
        <v>5.4</v>
      </c>
      <c r="E120" s="272"/>
      <c r="F120" s="272"/>
      <c r="G120" s="270"/>
      <c r="H120" s="204"/>
      <c r="I120" s="122"/>
      <c r="J120" s="122"/>
      <c r="K120" s="122"/>
      <c r="L120" s="138"/>
      <c r="M120" s="175"/>
      <c r="N120" s="270"/>
      <c r="O120" s="205"/>
      <c r="P120" s="123"/>
      <c r="Q120" s="123"/>
      <c r="R120" s="123"/>
      <c r="S120" s="138"/>
      <c r="T120" s="175"/>
      <c r="U120" s="270"/>
      <c r="V120" s="288">
        <f t="shared" si="19"/>
        <v>5.4</v>
      </c>
      <c r="W120" s="270"/>
      <c r="X120" s="123"/>
      <c r="Y120" s="123"/>
      <c r="Z120" s="286"/>
      <c r="AA120" s="990"/>
      <c r="AB120" s="126"/>
      <c r="AC120" s="1023"/>
      <c r="AD120" s="277"/>
      <c r="AE120" s="64"/>
      <c r="AF120" s="8"/>
      <c r="AG120" s="8"/>
      <c r="AH120" s="135"/>
      <c r="AI120" s="274"/>
      <c r="AJ120" s="135"/>
      <c r="AK120" s="135"/>
      <c r="AL120" s="9"/>
      <c r="AM120" s="130"/>
      <c r="AN120" s="285"/>
      <c r="AO120" s="9"/>
      <c r="AP120" s="276"/>
      <c r="AQ120" s="277"/>
      <c r="AR120" s="277"/>
      <c r="AS120" s="285">
        <f t="shared" si="18"/>
        <v>0</v>
      </c>
      <c r="AT120" s="8"/>
      <c r="AX120" s="8"/>
    </row>
    <row r="121" spans="1:50" ht="15.75" thickBot="1">
      <c r="A121" s="307" t="s">
        <v>675</v>
      </c>
      <c r="B121" s="308">
        <v>2.75</v>
      </c>
      <c r="C121" s="289">
        <v>23.85</v>
      </c>
      <c r="D121" s="289">
        <f t="shared" si="17"/>
        <v>65.59</v>
      </c>
      <c r="E121" s="272"/>
      <c r="F121" s="272"/>
      <c r="G121" s="270"/>
      <c r="H121" s="204"/>
      <c r="I121" s="122"/>
      <c r="J121" s="122"/>
      <c r="K121" s="122"/>
      <c r="L121" s="138"/>
      <c r="M121" s="175"/>
      <c r="N121" s="270"/>
      <c r="O121" s="205"/>
      <c r="P121" s="123"/>
      <c r="Q121" s="123"/>
      <c r="R121" s="123"/>
      <c r="S121" s="138"/>
      <c r="T121" s="175"/>
      <c r="U121" s="270"/>
      <c r="V121" s="288">
        <f t="shared" si="19"/>
        <v>65.59</v>
      </c>
      <c r="W121" s="270"/>
      <c r="X121" s="123"/>
      <c r="Y121" s="123"/>
      <c r="Z121" s="286"/>
      <c r="AA121" s="990"/>
      <c r="AB121" s="126"/>
      <c r="AC121" s="1023"/>
      <c r="AD121" s="277"/>
      <c r="AE121" s="64"/>
      <c r="AF121" s="8"/>
      <c r="AG121" s="8"/>
      <c r="AH121" s="135"/>
      <c r="AI121" s="274"/>
      <c r="AJ121" s="135"/>
      <c r="AK121" s="135"/>
      <c r="AL121" s="9"/>
      <c r="AM121" s="130"/>
      <c r="AN121" s="285"/>
      <c r="AO121" s="9"/>
      <c r="AP121" s="276"/>
      <c r="AQ121" s="277"/>
      <c r="AR121" s="277"/>
      <c r="AS121" s="285">
        <f t="shared" si="18"/>
        <v>0</v>
      </c>
      <c r="AT121" s="8"/>
      <c r="AX121" s="8"/>
    </row>
    <row r="122" spans="1:50" ht="15.75" thickBot="1">
      <c r="A122" s="307" t="s">
        <v>676</v>
      </c>
      <c r="B122" s="308">
        <v>1.2</v>
      </c>
      <c r="C122" s="289">
        <v>4.2</v>
      </c>
      <c r="D122" s="289">
        <f t="shared" si="17"/>
        <v>5.04</v>
      </c>
      <c r="E122" s="272"/>
      <c r="F122" s="272"/>
      <c r="G122" s="270"/>
      <c r="H122" s="204"/>
      <c r="I122" s="122"/>
      <c r="J122" s="122"/>
      <c r="K122" s="122"/>
      <c r="L122" s="138"/>
      <c r="M122" s="175"/>
      <c r="N122" s="270"/>
      <c r="O122" s="205"/>
      <c r="P122" s="123"/>
      <c r="Q122" s="123"/>
      <c r="R122" s="123"/>
      <c r="S122" s="138"/>
      <c r="T122" s="175"/>
      <c r="U122" s="270"/>
      <c r="V122" s="288">
        <f t="shared" si="19"/>
        <v>5.04</v>
      </c>
      <c r="W122" s="270"/>
      <c r="X122" s="123"/>
      <c r="Y122" s="123"/>
      <c r="Z122" s="286"/>
      <c r="AA122" s="990"/>
      <c r="AB122" s="126"/>
      <c r="AC122" s="1023"/>
      <c r="AD122" s="277"/>
      <c r="AE122" s="64"/>
      <c r="AF122" s="8"/>
      <c r="AG122" s="8"/>
      <c r="AH122" s="135"/>
      <c r="AI122" s="274"/>
      <c r="AJ122" s="135"/>
      <c r="AK122" s="135"/>
      <c r="AL122" s="9"/>
      <c r="AM122" s="130"/>
      <c r="AN122" s="285"/>
      <c r="AO122" s="9"/>
      <c r="AP122" s="276"/>
      <c r="AQ122" s="277"/>
      <c r="AR122" s="277"/>
      <c r="AS122" s="285">
        <f t="shared" si="18"/>
        <v>0</v>
      </c>
      <c r="AT122" s="8"/>
      <c r="AX122" s="8"/>
    </row>
    <row r="123" spans="1:50" ht="15.75" thickBot="1">
      <c r="A123" s="307" t="s">
        <v>677</v>
      </c>
      <c r="B123" s="308">
        <v>1.2</v>
      </c>
      <c r="C123" s="289">
        <v>10.6</v>
      </c>
      <c r="D123" s="289">
        <f t="shared" si="17"/>
        <v>12.72</v>
      </c>
      <c r="E123" s="272"/>
      <c r="F123" s="272"/>
      <c r="G123" s="270"/>
      <c r="H123" s="204"/>
      <c r="I123" s="122"/>
      <c r="J123" s="122"/>
      <c r="K123" s="122"/>
      <c r="L123" s="138"/>
      <c r="M123" s="175"/>
      <c r="N123" s="270"/>
      <c r="O123" s="205"/>
      <c r="P123" s="123"/>
      <c r="Q123" s="123"/>
      <c r="R123" s="123"/>
      <c r="S123" s="138"/>
      <c r="T123" s="175"/>
      <c r="U123" s="270"/>
      <c r="V123" s="288">
        <f t="shared" si="19"/>
        <v>12.72</v>
      </c>
      <c r="W123" s="270"/>
      <c r="X123" s="123"/>
      <c r="Y123" s="123"/>
      <c r="Z123" s="286"/>
      <c r="AA123" s="286"/>
      <c r="AB123" s="126"/>
      <c r="AC123" s="295"/>
      <c r="AD123" s="277"/>
      <c r="AE123" s="8"/>
      <c r="AF123" s="8"/>
      <c r="AG123" s="8"/>
      <c r="AH123" s="64"/>
      <c r="AI123" s="8"/>
      <c r="AJ123" s="8"/>
      <c r="AK123" s="8"/>
      <c r="AL123" s="9"/>
      <c r="AM123" s="130"/>
      <c r="AN123" s="285"/>
      <c r="AO123" s="9"/>
      <c r="AP123" s="276"/>
      <c r="AQ123" s="277"/>
      <c r="AR123" s="277"/>
      <c r="AS123" s="285">
        <f t="shared" si="18"/>
        <v>0</v>
      </c>
      <c r="AT123" s="8"/>
      <c r="AX123" s="8"/>
    </row>
    <row r="124" spans="1:50" ht="15.75" thickBot="1">
      <c r="A124" s="307" t="s">
        <v>678</v>
      </c>
      <c r="B124" s="308">
        <v>1.2</v>
      </c>
      <c r="C124" s="309">
        <v>26</v>
      </c>
      <c r="D124" s="289">
        <f t="shared" si="17"/>
        <v>31.2</v>
      </c>
      <c r="E124" s="272"/>
      <c r="F124" s="272"/>
      <c r="G124" s="270"/>
      <c r="H124" s="204"/>
      <c r="I124" s="122"/>
      <c r="J124" s="122"/>
      <c r="K124" s="122"/>
      <c r="L124" s="138"/>
      <c r="M124" s="138"/>
      <c r="N124" s="270"/>
      <c r="O124" s="204"/>
      <c r="P124" s="122"/>
      <c r="Q124" s="122"/>
      <c r="R124" s="122"/>
      <c r="S124" s="138"/>
      <c r="T124" s="122"/>
      <c r="U124" s="270"/>
      <c r="V124" s="288">
        <f t="shared" si="19"/>
        <v>31.2</v>
      </c>
      <c r="W124" s="270"/>
      <c r="X124" s="123"/>
      <c r="Y124" s="123"/>
      <c r="Z124" s="286"/>
      <c r="AA124" s="286"/>
      <c r="AB124" s="126"/>
      <c r="AC124" s="1023"/>
      <c r="AD124" s="277"/>
      <c r="AE124" s="996"/>
      <c r="AF124" s="997"/>
      <c r="AG124" s="278"/>
      <c r="AH124" s="279"/>
      <c r="AI124" s="279"/>
      <c r="AJ124" s="280"/>
      <c r="AK124" s="276"/>
      <c r="AL124" s="9"/>
      <c r="AM124" s="130"/>
      <c r="AN124" s="285"/>
      <c r="AO124" s="9"/>
      <c r="AP124" s="276"/>
      <c r="AQ124" s="277"/>
      <c r="AR124" s="277"/>
      <c r="AS124" s="285">
        <f t="shared" si="18"/>
        <v>0</v>
      </c>
      <c r="AT124" s="8"/>
      <c r="AX124" s="8"/>
    </row>
    <row r="125" spans="1:50" ht="15.75" thickBot="1">
      <c r="A125" s="307" t="s">
        <v>679</v>
      </c>
      <c r="B125" s="308">
        <v>1.2</v>
      </c>
      <c r="C125" s="309">
        <v>26</v>
      </c>
      <c r="D125" s="289">
        <f t="shared" si="17"/>
        <v>31.2</v>
      </c>
      <c r="E125" s="272"/>
      <c r="F125" s="272"/>
      <c r="G125" s="270"/>
      <c r="H125" s="204"/>
      <c r="I125" s="122"/>
      <c r="J125" s="122"/>
      <c r="K125" s="122"/>
      <c r="L125" s="138"/>
      <c r="M125" s="138"/>
      <c r="N125" s="270"/>
      <c r="O125" s="204"/>
      <c r="P125" s="122"/>
      <c r="Q125" s="122"/>
      <c r="R125" s="122"/>
      <c r="S125" s="138"/>
      <c r="T125" s="122"/>
      <c r="U125" s="270"/>
      <c r="V125" s="288">
        <f t="shared" si="19"/>
        <v>31.2</v>
      </c>
      <c r="W125" s="270"/>
      <c r="X125" s="123"/>
      <c r="Y125" s="123"/>
      <c r="Z125" s="286"/>
      <c r="AA125" s="286"/>
      <c r="AB125" s="126"/>
      <c r="AC125" s="1023"/>
      <c r="AD125" s="277"/>
      <c r="AE125" s="274"/>
      <c r="AF125" s="275"/>
      <c r="AG125" s="274"/>
      <c r="AH125" s="275"/>
      <c r="AI125" s="275"/>
      <c r="AJ125" s="284"/>
      <c r="AK125" s="276"/>
      <c r="AL125" s="9"/>
      <c r="AM125" s="130"/>
      <c r="AN125" s="285"/>
      <c r="AO125" s="9"/>
      <c r="AP125" s="276"/>
      <c r="AQ125" s="277"/>
      <c r="AR125" s="277"/>
      <c r="AS125" s="285"/>
      <c r="AT125" s="8"/>
      <c r="AX125" s="8"/>
    </row>
    <row r="126" spans="1:50">
      <c r="A126" s="307" t="s">
        <v>680</v>
      </c>
      <c r="B126" s="308">
        <v>1.2</v>
      </c>
      <c r="C126" s="289">
        <v>18.100000000000001</v>
      </c>
      <c r="D126" s="289">
        <f t="shared" si="17"/>
        <v>21.72</v>
      </c>
      <c r="E126" s="272"/>
      <c r="F126" s="272"/>
      <c r="G126" s="270"/>
      <c r="H126" s="204"/>
      <c r="I126" s="122"/>
      <c r="J126" s="122"/>
      <c r="K126" s="122"/>
      <c r="L126" s="138"/>
      <c r="M126" s="122"/>
      <c r="N126" s="270"/>
      <c r="O126" s="204"/>
      <c r="P126" s="122"/>
      <c r="Q126" s="122"/>
      <c r="R126" s="122"/>
      <c r="S126" s="138"/>
      <c r="T126" s="122"/>
      <c r="U126" s="270"/>
      <c r="V126" s="288">
        <f t="shared" si="19"/>
        <v>21.72</v>
      </c>
      <c r="W126" s="270"/>
      <c r="X126" s="123"/>
      <c r="Y126" s="123"/>
      <c r="Z126" s="286"/>
      <c r="AA126" s="286"/>
      <c r="AB126" s="126"/>
      <c r="AC126" s="146"/>
      <c r="AD126" s="277"/>
      <c r="AE126" s="1001"/>
      <c r="AF126" s="1008"/>
      <c r="AG126" s="119"/>
      <c r="AH126" s="275"/>
      <c r="AI126" s="119"/>
      <c r="AJ126" s="119"/>
      <c r="AK126" s="276"/>
      <c r="AL126" s="9"/>
      <c r="AM126" s="130"/>
      <c r="AN126" s="285"/>
      <c r="AO126" s="9"/>
      <c r="AP126" s="276"/>
      <c r="AQ126" s="277"/>
      <c r="AR126" s="277"/>
      <c r="AS126" s="285">
        <f t="shared" ref="AS126:AS142" si="20">SUM(AQ126*AR126)</f>
        <v>0</v>
      </c>
      <c r="AT126" s="8"/>
      <c r="AX126" s="8"/>
    </row>
    <row r="127" spans="1:50">
      <c r="A127" s="307" t="s">
        <v>681</v>
      </c>
      <c r="B127" s="308">
        <v>1.2</v>
      </c>
      <c r="C127" s="289">
        <v>18.100000000000001</v>
      </c>
      <c r="D127" s="289">
        <f t="shared" si="17"/>
        <v>21.72</v>
      </c>
      <c r="E127" s="272"/>
      <c r="F127" s="272"/>
      <c r="G127" s="270"/>
      <c r="H127" s="204"/>
      <c r="I127" s="122"/>
      <c r="J127" s="122"/>
      <c r="K127" s="122"/>
      <c r="L127" s="138"/>
      <c r="M127" s="122"/>
      <c r="N127" s="270"/>
      <c r="O127" s="204"/>
      <c r="P127" s="122"/>
      <c r="Q127" s="122"/>
      <c r="R127" s="122"/>
      <c r="S127" s="138"/>
      <c r="T127" s="122"/>
      <c r="U127" s="270"/>
      <c r="V127" s="288">
        <f t="shared" si="19"/>
        <v>21.72</v>
      </c>
      <c r="W127" s="270"/>
      <c r="X127" s="123"/>
      <c r="Y127" s="123"/>
      <c r="Z127" s="286"/>
      <c r="AA127" s="286"/>
      <c r="AB127" s="126"/>
      <c r="AC127" s="146"/>
      <c r="AD127" s="277"/>
      <c r="AE127" s="991"/>
      <c r="AF127" s="995"/>
      <c r="AG127" s="114"/>
      <c r="AH127" s="277"/>
      <c r="AI127" s="114"/>
      <c r="AJ127" s="285"/>
      <c r="AK127" s="276"/>
      <c r="AL127" s="9"/>
      <c r="AM127" s="130"/>
      <c r="AN127" s="285"/>
      <c r="AO127" s="9"/>
      <c r="AP127" s="276"/>
      <c r="AQ127" s="277"/>
      <c r="AR127" s="277"/>
      <c r="AS127" s="285">
        <f t="shared" si="20"/>
        <v>0</v>
      </c>
      <c r="AT127" s="8"/>
      <c r="AX127" s="8"/>
    </row>
    <row r="128" spans="1:50">
      <c r="A128" s="307" t="s">
        <v>682</v>
      </c>
      <c r="B128" s="308">
        <v>1.2</v>
      </c>
      <c r="C128" s="289">
        <v>12.45</v>
      </c>
      <c r="D128" s="289">
        <f t="shared" si="17"/>
        <v>14.94</v>
      </c>
      <c r="E128" s="272"/>
      <c r="F128" s="272"/>
      <c r="G128" s="270"/>
      <c r="H128" s="204"/>
      <c r="I128" s="122"/>
      <c r="J128" s="122"/>
      <c r="K128" s="122"/>
      <c r="L128" s="138"/>
      <c r="M128" s="122"/>
      <c r="N128" s="270"/>
      <c r="O128" s="204"/>
      <c r="P128" s="122"/>
      <c r="Q128" s="122"/>
      <c r="R128" s="122"/>
      <c r="S128" s="138"/>
      <c r="T128" s="122"/>
      <c r="U128" s="270"/>
      <c r="V128" s="288">
        <f t="shared" si="19"/>
        <v>14.94</v>
      </c>
      <c r="W128" s="270"/>
      <c r="X128" s="123"/>
      <c r="Y128" s="123"/>
      <c r="Z128" s="286"/>
      <c r="AA128" s="286"/>
      <c r="AB128" s="126"/>
      <c r="AC128" s="295"/>
      <c r="AD128" s="277"/>
      <c r="AE128" s="991"/>
      <c r="AF128" s="995"/>
      <c r="AG128" s="114"/>
      <c r="AH128" s="277"/>
      <c r="AI128" s="114"/>
      <c r="AJ128" s="114"/>
      <c r="AK128" s="276"/>
      <c r="AL128" s="9"/>
      <c r="AM128" s="130"/>
      <c r="AN128" s="285"/>
      <c r="AO128" s="9"/>
      <c r="AP128" s="276"/>
      <c r="AQ128" s="277"/>
      <c r="AR128" s="277"/>
      <c r="AS128" s="285">
        <f t="shared" si="20"/>
        <v>0</v>
      </c>
      <c r="AT128" s="7"/>
      <c r="AX128" s="8"/>
    </row>
    <row r="129" spans="1:50">
      <c r="A129" s="307" t="s">
        <v>683</v>
      </c>
      <c r="B129" s="308">
        <v>1.2</v>
      </c>
      <c r="C129" s="289">
        <v>18.3</v>
      </c>
      <c r="D129" s="289">
        <f t="shared" si="17"/>
        <v>21.96</v>
      </c>
      <c r="E129" s="272"/>
      <c r="F129" s="272"/>
      <c r="G129" s="270"/>
      <c r="H129" s="204"/>
      <c r="I129" s="122"/>
      <c r="J129" s="122"/>
      <c r="K129" s="122"/>
      <c r="L129" s="138"/>
      <c r="M129" s="138"/>
      <c r="N129" s="270"/>
      <c r="O129" s="205"/>
      <c r="P129" s="123"/>
      <c r="Q129" s="123"/>
      <c r="R129" s="123"/>
      <c r="S129" s="138"/>
      <c r="T129" s="271"/>
      <c r="U129" s="175"/>
      <c r="V129" s="288">
        <f t="shared" si="19"/>
        <v>21.96</v>
      </c>
      <c r="W129" s="270"/>
      <c r="X129" s="123"/>
      <c r="Y129" s="123"/>
      <c r="Z129" s="286"/>
      <c r="AA129" s="286"/>
      <c r="AB129" s="126"/>
      <c r="AC129" s="146"/>
      <c r="AD129" s="277"/>
      <c r="AE129" s="991"/>
      <c r="AF129" s="995"/>
      <c r="AG129" s="114"/>
      <c r="AH129" s="277"/>
      <c r="AI129" s="114"/>
      <c r="AJ129" s="114"/>
      <c r="AK129" s="276"/>
      <c r="AL129" s="9"/>
      <c r="AM129" s="130"/>
      <c r="AN129" s="285"/>
      <c r="AO129" s="9"/>
      <c r="AP129" s="276"/>
      <c r="AQ129" s="277"/>
      <c r="AR129" s="277"/>
      <c r="AS129" s="285">
        <f t="shared" si="20"/>
        <v>0</v>
      </c>
      <c r="AT129" s="7"/>
      <c r="AX129" s="8"/>
    </row>
    <row r="130" spans="1:50">
      <c r="A130" s="307" t="s">
        <v>684</v>
      </c>
      <c r="B130" s="308">
        <v>1.2</v>
      </c>
      <c r="C130" s="289">
        <v>14.8</v>
      </c>
      <c r="D130" s="289">
        <f t="shared" si="17"/>
        <v>17.760000000000002</v>
      </c>
      <c r="E130" s="272"/>
      <c r="F130" s="272"/>
      <c r="G130" s="270"/>
      <c r="H130" s="204"/>
      <c r="I130" s="122"/>
      <c r="J130" s="122"/>
      <c r="K130" s="122"/>
      <c r="L130" s="138"/>
      <c r="M130" s="175"/>
      <c r="N130" s="270"/>
      <c r="O130" s="204"/>
      <c r="P130" s="122"/>
      <c r="Q130" s="122"/>
      <c r="R130" s="122"/>
      <c r="S130" s="138"/>
      <c r="T130" s="138"/>
      <c r="U130" s="175"/>
      <c r="V130" s="288">
        <f t="shared" si="19"/>
        <v>17.760000000000002</v>
      </c>
      <c r="W130" s="270"/>
      <c r="X130" s="123"/>
      <c r="Y130" s="123"/>
      <c r="Z130" s="286"/>
      <c r="AA130" s="286"/>
      <c r="AB130" s="286"/>
      <c r="AC130" s="152"/>
      <c r="AD130" s="276"/>
      <c r="AE130" s="991"/>
      <c r="AF130" s="995"/>
      <c r="AG130" s="114"/>
      <c r="AH130" s="277"/>
      <c r="AI130" s="114"/>
      <c r="AJ130" s="114"/>
      <c r="AK130" s="276"/>
      <c r="AL130" s="9"/>
      <c r="AM130" s="130"/>
      <c r="AN130" s="285"/>
      <c r="AO130" s="9"/>
      <c r="AP130" s="153"/>
      <c r="AQ130" s="130"/>
      <c r="AR130" s="277"/>
      <c r="AS130" s="285">
        <f t="shared" si="20"/>
        <v>0</v>
      </c>
      <c r="AT130" s="7"/>
      <c r="AX130" s="8"/>
    </row>
    <row r="131" spans="1:50">
      <c r="A131" s="307" t="s">
        <v>685</v>
      </c>
      <c r="B131" s="308">
        <v>1.2</v>
      </c>
      <c r="C131" s="289">
        <v>2.2999999999999998</v>
      </c>
      <c r="D131" s="289">
        <f t="shared" si="17"/>
        <v>2.76</v>
      </c>
      <c r="E131" s="272"/>
      <c r="F131" s="272"/>
      <c r="G131" s="270"/>
      <c r="H131" s="204"/>
      <c r="I131" s="122"/>
      <c r="J131" s="122"/>
      <c r="K131" s="122"/>
      <c r="L131" s="138"/>
      <c r="M131" s="175"/>
      <c r="N131" s="270"/>
      <c r="O131" s="204"/>
      <c r="P131" s="122"/>
      <c r="Q131" s="122"/>
      <c r="R131" s="122"/>
      <c r="S131" s="138"/>
      <c r="T131" s="175"/>
      <c r="U131" s="175"/>
      <c r="V131" s="288">
        <f t="shared" si="19"/>
        <v>2.76</v>
      </c>
      <c r="W131" s="270"/>
      <c r="X131" s="123"/>
      <c r="Y131" s="123"/>
      <c r="Z131" s="286"/>
      <c r="AA131" s="286"/>
      <c r="AB131" s="286"/>
      <c r="AC131" s="296"/>
      <c r="AD131" s="276"/>
      <c r="AE131" s="991"/>
      <c r="AF131" s="995"/>
      <c r="AG131" s="114"/>
      <c r="AH131" s="277"/>
      <c r="AI131" s="114"/>
      <c r="AJ131" s="114"/>
      <c r="AK131" s="276"/>
      <c r="AL131" s="9"/>
      <c r="AM131" s="130"/>
      <c r="AN131" s="285"/>
      <c r="AO131" s="9"/>
      <c r="AP131" s="130"/>
      <c r="AQ131" s="130"/>
      <c r="AR131" s="277"/>
      <c r="AS131" s="285">
        <f t="shared" si="20"/>
        <v>0</v>
      </c>
      <c r="AT131" s="7"/>
      <c r="AX131" s="8"/>
    </row>
    <row r="132" spans="1:50" ht="15.75" thickBot="1">
      <c r="A132" s="307" t="s">
        <v>686</v>
      </c>
      <c r="B132" s="308">
        <v>1.2</v>
      </c>
      <c r="C132" s="289">
        <v>13.4</v>
      </c>
      <c r="D132" s="289">
        <f t="shared" si="17"/>
        <v>16.079999999999998</v>
      </c>
      <c r="E132" s="272"/>
      <c r="F132" s="272"/>
      <c r="G132" s="270"/>
      <c r="H132" s="204"/>
      <c r="I132" s="122"/>
      <c r="J132" s="122"/>
      <c r="K132" s="122"/>
      <c r="L132" s="138"/>
      <c r="M132" s="175"/>
      <c r="N132" s="270"/>
      <c r="O132" s="204"/>
      <c r="P132" s="122"/>
      <c r="Q132" s="122"/>
      <c r="R132" s="122"/>
      <c r="S132" s="138"/>
      <c r="T132" s="175"/>
      <c r="U132" s="175"/>
      <c r="V132" s="288">
        <f t="shared" si="19"/>
        <v>16.079999999999998</v>
      </c>
      <c r="W132" s="270"/>
      <c r="X132" s="123"/>
      <c r="Y132" s="123"/>
      <c r="Z132" s="286"/>
      <c r="AA132" s="286"/>
      <c r="AB132" s="286"/>
      <c r="AC132" s="152"/>
      <c r="AD132" s="276"/>
      <c r="AE132" s="993"/>
      <c r="AF132" s="1000"/>
      <c r="AG132" s="134"/>
      <c r="AH132" s="283"/>
      <c r="AI132" s="134"/>
      <c r="AJ132" s="134"/>
      <c r="AK132" s="276"/>
      <c r="AL132" s="9"/>
      <c r="AM132" s="130"/>
      <c r="AN132" s="285"/>
      <c r="AO132" s="9"/>
      <c r="AP132" s="130"/>
      <c r="AQ132" s="130"/>
      <c r="AR132" s="277"/>
      <c r="AS132" s="285">
        <f t="shared" si="20"/>
        <v>0</v>
      </c>
      <c r="AT132" s="7"/>
      <c r="AU132" s="8"/>
      <c r="AV132" s="8"/>
      <c r="AW132" s="8"/>
      <c r="AX132" s="8"/>
    </row>
    <row r="133" spans="1:50" ht="15.75" thickBot="1">
      <c r="A133" s="307"/>
      <c r="B133" s="308"/>
      <c r="C133" s="289"/>
      <c r="D133" s="268"/>
      <c r="E133" s="272"/>
      <c r="F133" s="272"/>
      <c r="G133" s="270"/>
      <c r="H133" s="204"/>
      <c r="I133" s="122"/>
      <c r="J133" s="122"/>
      <c r="K133" s="122"/>
      <c r="L133" s="138"/>
      <c r="M133" s="154"/>
      <c r="N133" s="270"/>
      <c r="O133" s="204"/>
      <c r="P133" s="122"/>
      <c r="Q133" s="122"/>
      <c r="R133" s="122"/>
      <c r="S133" s="138"/>
      <c r="T133" s="175"/>
      <c r="U133" s="175"/>
      <c r="V133" s="288"/>
      <c r="W133" s="270"/>
      <c r="X133" s="123"/>
      <c r="Y133" s="123"/>
      <c r="Z133" s="286"/>
      <c r="AA133" s="286"/>
      <c r="AB133" s="286"/>
      <c r="AC133" s="146"/>
      <c r="AD133" s="277"/>
      <c r="AE133" s="130"/>
      <c r="AF133" s="130"/>
      <c r="AG133" s="135"/>
      <c r="AH133" s="130"/>
      <c r="AI133" s="130"/>
      <c r="AJ133" s="130"/>
      <c r="AK133" s="130"/>
      <c r="AL133" s="9"/>
      <c r="AM133" s="130"/>
      <c r="AN133" s="285"/>
      <c r="AO133" s="9"/>
      <c r="AP133" s="130"/>
      <c r="AQ133" s="130"/>
      <c r="AR133" s="277"/>
      <c r="AS133" s="285">
        <f t="shared" si="20"/>
        <v>0</v>
      </c>
      <c r="AT133" s="7"/>
      <c r="AU133" s="8"/>
      <c r="AV133" s="8"/>
      <c r="AW133" s="8"/>
      <c r="AX133" s="8"/>
    </row>
    <row r="134" spans="1:50">
      <c r="A134" s="307"/>
      <c r="B134" s="272"/>
      <c r="C134" s="268"/>
      <c r="D134" s="268"/>
      <c r="E134" s="272"/>
      <c r="F134" s="272"/>
      <c r="G134" s="270"/>
      <c r="H134" s="204"/>
      <c r="I134" s="122"/>
      <c r="J134" s="122"/>
      <c r="K134" s="122"/>
      <c r="L134" s="138"/>
      <c r="M134" s="175"/>
      <c r="N134" s="270"/>
      <c r="O134" s="204"/>
      <c r="P134" s="122"/>
      <c r="Q134" s="122"/>
      <c r="R134" s="122"/>
      <c r="S134" s="138"/>
      <c r="T134" s="175"/>
      <c r="U134" s="175"/>
      <c r="V134" s="312">
        <f>SUM(V113:V132)</f>
        <v>334.09</v>
      </c>
      <c r="W134" s="270"/>
      <c r="X134" s="123"/>
      <c r="Y134" s="123"/>
      <c r="Z134" s="286"/>
      <c r="AA134" s="286"/>
      <c r="AB134" s="286"/>
      <c r="AC134" s="146"/>
      <c r="AD134" s="277"/>
      <c r="AE134" s="8"/>
      <c r="AF134" s="8"/>
      <c r="AG134" s="8"/>
      <c r="AH134" s="8"/>
      <c r="AI134" s="8"/>
      <c r="AJ134" s="8"/>
      <c r="AK134" s="8"/>
      <c r="AL134" s="9"/>
      <c r="AM134" s="130"/>
      <c r="AN134" s="285"/>
      <c r="AO134" s="9"/>
      <c r="AP134" s="130"/>
      <c r="AQ134" s="130"/>
      <c r="AR134" s="277"/>
      <c r="AS134" s="285">
        <f t="shared" si="20"/>
        <v>0</v>
      </c>
      <c r="AT134" s="7"/>
      <c r="AU134" s="8"/>
      <c r="AV134" s="8"/>
      <c r="AW134" s="8"/>
      <c r="AX134" s="8"/>
    </row>
    <row r="135" spans="1:50" ht="15.75" thickBot="1">
      <c r="A135" s="307"/>
      <c r="B135" s="296" t="s">
        <v>753</v>
      </c>
      <c r="C135" s="268"/>
      <c r="D135" s="268"/>
      <c r="E135" s="272"/>
      <c r="F135" s="272"/>
      <c r="G135" s="270"/>
      <c r="H135" s="204"/>
      <c r="I135" s="122"/>
      <c r="J135" s="122"/>
      <c r="K135" s="122"/>
      <c r="L135" s="138"/>
      <c r="M135" s="175"/>
      <c r="N135" s="270"/>
      <c r="O135" s="204"/>
      <c r="P135" s="122"/>
      <c r="Q135" s="122"/>
      <c r="R135" s="122"/>
      <c r="S135" s="138"/>
      <c r="T135" s="175"/>
      <c r="U135" s="175"/>
      <c r="V135" s="270"/>
      <c r="W135" s="270"/>
      <c r="X135" s="123"/>
      <c r="Y135" s="123"/>
      <c r="Z135" s="286"/>
      <c r="AA135" s="286"/>
      <c r="AB135" s="286"/>
      <c r="AC135" s="146"/>
      <c r="AD135" s="277"/>
      <c r="AE135" s="8"/>
      <c r="AF135" s="8"/>
      <c r="AG135" s="8"/>
      <c r="AH135" s="8"/>
      <c r="AI135" s="8"/>
      <c r="AJ135" s="8"/>
      <c r="AK135" s="8"/>
      <c r="AL135" s="9"/>
      <c r="AM135" s="130"/>
      <c r="AN135" s="285"/>
      <c r="AO135" s="9"/>
      <c r="AP135" s="276"/>
      <c r="AQ135" s="277"/>
      <c r="AR135" s="277"/>
      <c r="AS135" s="285">
        <f t="shared" si="20"/>
        <v>0</v>
      </c>
      <c r="AT135" s="7"/>
      <c r="AU135" s="8"/>
      <c r="AV135" s="8"/>
      <c r="AW135" s="8"/>
      <c r="AX135" s="8"/>
    </row>
    <row r="136" spans="1:50" ht="15.75" thickBot="1">
      <c r="A136" s="307"/>
      <c r="B136" s="272"/>
      <c r="C136" s="268"/>
      <c r="D136" s="268"/>
      <c r="E136" s="272"/>
      <c r="F136" s="272"/>
      <c r="G136" s="270"/>
      <c r="H136" s="204"/>
      <c r="I136" s="122"/>
      <c r="J136" s="122"/>
      <c r="K136" s="122"/>
      <c r="L136" s="138"/>
      <c r="M136" s="122"/>
      <c r="N136" s="270"/>
      <c r="O136" s="205"/>
      <c r="P136" s="122"/>
      <c r="Q136" s="122"/>
      <c r="R136" s="122"/>
      <c r="S136" s="138"/>
      <c r="T136" s="175"/>
      <c r="U136" s="175"/>
      <c r="V136" s="288">
        <f>V134+V112</f>
        <v>2084.88</v>
      </c>
      <c r="W136" s="270"/>
      <c r="X136" s="123"/>
      <c r="Y136" s="123"/>
      <c r="Z136" s="286"/>
      <c r="AA136" s="286"/>
      <c r="AB136" s="286"/>
      <c r="AC136" s="152"/>
      <c r="AD136" s="276"/>
      <c r="AE136" s="996"/>
      <c r="AF136" s="997"/>
      <c r="AG136" s="117"/>
      <c r="AH136" s="117"/>
      <c r="AI136" s="118"/>
      <c r="AJ136" s="8"/>
      <c r="AK136" s="8"/>
      <c r="AL136" s="9"/>
      <c r="AM136" s="130"/>
      <c r="AN136" s="285"/>
      <c r="AO136" s="7"/>
      <c r="AP136" s="153"/>
      <c r="AQ136" s="277"/>
      <c r="AR136" s="277"/>
      <c r="AS136" s="285">
        <f t="shared" si="20"/>
        <v>0</v>
      </c>
      <c r="AT136" s="8"/>
      <c r="AU136" s="8"/>
      <c r="AV136" s="8"/>
      <c r="AW136" s="8"/>
      <c r="AX136" s="8"/>
    </row>
    <row r="137" spans="1:50">
      <c r="A137" s="307"/>
      <c r="B137" s="272"/>
      <c r="C137" s="268"/>
      <c r="D137" s="268"/>
      <c r="E137" s="272"/>
      <c r="F137" s="272"/>
      <c r="G137" s="270"/>
      <c r="H137" s="204"/>
      <c r="I137" s="122"/>
      <c r="J137" s="122"/>
      <c r="K137" s="122"/>
      <c r="L137" s="138"/>
      <c r="M137" s="175"/>
      <c r="N137" s="270"/>
      <c r="O137" s="204"/>
      <c r="P137" s="122"/>
      <c r="Q137" s="122"/>
      <c r="R137" s="122"/>
      <c r="S137" s="138"/>
      <c r="T137" s="175"/>
      <c r="U137" s="175"/>
      <c r="V137" s="270"/>
      <c r="W137" s="270"/>
      <c r="X137" s="123"/>
      <c r="Y137" s="123"/>
      <c r="Z137" s="286"/>
      <c r="AA137" s="286"/>
      <c r="AB137" s="286"/>
      <c r="AC137" s="152"/>
      <c r="AD137" s="276"/>
      <c r="AE137" s="1001"/>
      <c r="AF137" s="1002"/>
      <c r="AG137" s="119"/>
      <c r="AH137" s="119"/>
      <c r="AI137" s="284"/>
      <c r="AJ137" s="8"/>
      <c r="AK137" s="8"/>
      <c r="AL137" s="9"/>
      <c r="AM137" s="130"/>
      <c r="AN137" s="285"/>
      <c r="AO137" s="7"/>
      <c r="AP137" s="153"/>
      <c r="AQ137" s="130"/>
      <c r="AR137" s="277"/>
      <c r="AS137" s="285">
        <f t="shared" si="20"/>
        <v>0</v>
      </c>
      <c r="AT137" s="8"/>
      <c r="AU137" s="8"/>
      <c r="AV137" s="8"/>
      <c r="AW137" s="8"/>
      <c r="AX137" s="8"/>
    </row>
    <row r="138" spans="1:50">
      <c r="A138" s="307"/>
      <c r="B138" s="272"/>
      <c r="C138" s="268"/>
      <c r="D138" s="268"/>
      <c r="E138" s="272"/>
      <c r="F138" s="272"/>
      <c r="G138" s="270"/>
      <c r="H138" s="204"/>
      <c r="I138" s="122"/>
      <c r="J138" s="122"/>
      <c r="K138" s="122"/>
      <c r="L138" s="138"/>
      <c r="M138" s="122"/>
      <c r="N138" s="270"/>
      <c r="O138" s="204"/>
      <c r="P138" s="122"/>
      <c r="Q138" s="122"/>
      <c r="R138" s="122"/>
      <c r="S138" s="138"/>
      <c r="T138" s="122"/>
      <c r="U138" s="175"/>
      <c r="V138" s="270"/>
      <c r="W138" s="270"/>
      <c r="X138" s="123"/>
      <c r="Y138" s="123"/>
      <c r="Z138" s="286"/>
      <c r="AA138" s="286"/>
      <c r="AB138" s="286"/>
      <c r="AC138" s="296"/>
      <c r="AD138" s="276"/>
      <c r="AE138" s="991"/>
      <c r="AF138" s="992"/>
      <c r="AG138" s="114"/>
      <c r="AH138" s="114"/>
      <c r="AI138" s="285"/>
      <c r="AJ138" s="8"/>
      <c r="AK138" s="8"/>
      <c r="AL138" s="9"/>
      <c r="AM138" s="130"/>
      <c r="AN138" s="285"/>
      <c r="AO138" s="7"/>
      <c r="AP138" s="153"/>
      <c r="AQ138" s="130"/>
      <c r="AR138" s="277"/>
      <c r="AS138" s="285">
        <f t="shared" si="20"/>
        <v>0</v>
      </c>
      <c r="AT138" s="8"/>
      <c r="AU138" s="8"/>
      <c r="AV138" s="8"/>
      <c r="AW138" s="8"/>
      <c r="AX138" s="8"/>
    </row>
    <row r="139" spans="1:50">
      <c r="A139" s="307"/>
      <c r="B139" s="272"/>
      <c r="C139" s="268"/>
      <c r="D139" s="268"/>
      <c r="E139" s="272"/>
      <c r="F139" s="272"/>
      <c r="G139" s="270"/>
      <c r="H139" s="204"/>
      <c r="I139" s="122"/>
      <c r="J139" s="122"/>
      <c r="K139" s="122"/>
      <c r="L139" s="138"/>
      <c r="M139" s="122"/>
      <c r="N139" s="270"/>
      <c r="O139" s="205"/>
      <c r="P139" s="122"/>
      <c r="Q139" s="122"/>
      <c r="R139" s="138"/>
      <c r="S139" s="138"/>
      <c r="T139" s="175"/>
      <c r="U139" s="175"/>
      <c r="V139" s="270"/>
      <c r="W139" s="270"/>
      <c r="X139" s="123"/>
      <c r="Y139" s="123"/>
      <c r="Z139" s="286"/>
      <c r="AA139" s="286"/>
      <c r="AB139" s="286"/>
      <c r="AC139" s="152"/>
      <c r="AD139" s="276"/>
      <c r="AE139" s="991"/>
      <c r="AF139" s="992"/>
      <c r="AG139" s="114"/>
      <c r="AH139" s="114"/>
      <c r="AI139" s="285"/>
      <c r="AJ139" s="8"/>
      <c r="AK139" s="8"/>
      <c r="AL139" s="9"/>
      <c r="AM139" s="130"/>
      <c r="AN139" s="285"/>
      <c r="AO139" s="7"/>
      <c r="AP139" s="153"/>
      <c r="AQ139" s="130"/>
      <c r="AR139" s="277"/>
      <c r="AS139" s="285">
        <f t="shared" si="20"/>
        <v>0</v>
      </c>
      <c r="AT139" s="8"/>
      <c r="AU139" s="8"/>
      <c r="AV139" s="8"/>
      <c r="AW139" s="8"/>
      <c r="AX139" s="8"/>
    </row>
    <row r="140" spans="1:50">
      <c r="A140" s="307"/>
      <c r="B140" s="272"/>
      <c r="C140" s="268"/>
      <c r="D140" s="268"/>
      <c r="E140" s="272"/>
      <c r="F140" s="272"/>
      <c r="G140" s="270"/>
      <c r="H140" s="204"/>
      <c r="I140" s="122"/>
      <c r="J140" s="122"/>
      <c r="K140" s="122"/>
      <c r="L140" s="138"/>
      <c r="M140" s="122"/>
      <c r="N140" s="270"/>
      <c r="O140" s="204"/>
      <c r="P140" s="122"/>
      <c r="Q140" s="122"/>
      <c r="R140" s="122"/>
      <c r="S140" s="138"/>
      <c r="T140" s="122"/>
      <c r="U140" s="175"/>
      <c r="V140" s="270"/>
      <c r="W140" s="270"/>
      <c r="X140" s="123"/>
      <c r="Y140" s="123"/>
      <c r="Z140" s="286"/>
      <c r="AA140" s="286"/>
      <c r="AB140" s="286"/>
      <c r="AC140" s="296"/>
      <c r="AD140" s="276"/>
      <c r="AE140" s="991"/>
      <c r="AF140" s="992"/>
      <c r="AG140" s="114"/>
      <c r="AH140" s="114"/>
      <c r="AI140" s="285"/>
      <c r="AJ140" s="8"/>
      <c r="AK140" s="8"/>
      <c r="AL140" s="9"/>
      <c r="AM140" s="130"/>
      <c r="AN140" s="285"/>
      <c r="AO140" s="7"/>
      <c r="AP140" s="153"/>
      <c r="AQ140" s="130"/>
      <c r="AR140" s="277"/>
      <c r="AS140" s="285">
        <f t="shared" si="20"/>
        <v>0</v>
      </c>
      <c r="AT140" s="8"/>
      <c r="AU140" s="8"/>
      <c r="AV140" s="8"/>
      <c r="AW140" s="8"/>
      <c r="AX140" s="8"/>
    </row>
    <row r="141" spans="1:50">
      <c r="A141" s="307"/>
      <c r="B141" s="272"/>
      <c r="C141" s="268"/>
      <c r="D141" s="268"/>
      <c r="E141" s="272"/>
      <c r="F141" s="272"/>
      <c r="G141" s="270"/>
      <c r="H141" s="204"/>
      <c r="I141" s="122"/>
      <c r="J141" s="122"/>
      <c r="K141" s="122"/>
      <c r="L141" s="138"/>
      <c r="M141" s="175"/>
      <c r="N141" s="270"/>
      <c r="O141" s="204"/>
      <c r="P141" s="122"/>
      <c r="Q141" s="123"/>
      <c r="R141" s="123"/>
      <c r="S141" s="138"/>
      <c r="T141" s="175"/>
      <c r="U141" s="175"/>
      <c r="V141" s="270"/>
      <c r="W141" s="270"/>
      <c r="X141" s="123"/>
      <c r="Y141" s="123"/>
      <c r="Z141" s="286"/>
      <c r="AA141" s="286"/>
      <c r="AB141" s="286"/>
      <c r="AC141" s="152"/>
      <c r="AD141" s="276"/>
      <c r="AE141" s="991"/>
      <c r="AF141" s="992"/>
      <c r="AG141" s="114"/>
      <c r="AH141" s="114"/>
      <c r="AI141" s="285"/>
      <c r="AJ141" s="8"/>
      <c r="AK141" s="8"/>
      <c r="AL141" s="9"/>
      <c r="AM141" s="130"/>
      <c r="AN141" s="285"/>
      <c r="AO141" s="7"/>
      <c r="AP141" s="153"/>
      <c r="AQ141" s="130"/>
      <c r="AR141" s="277"/>
      <c r="AS141" s="285">
        <f t="shared" si="20"/>
        <v>0</v>
      </c>
      <c r="AT141" s="8"/>
      <c r="AU141" s="8"/>
      <c r="AV141" s="8"/>
      <c r="AW141" s="8"/>
      <c r="AX141" s="8"/>
    </row>
    <row r="142" spans="1:50" ht="15.75" thickBot="1">
      <c r="A142" s="307"/>
      <c r="B142" s="272"/>
      <c r="C142" s="268"/>
      <c r="D142" s="268"/>
      <c r="E142" s="272"/>
      <c r="F142" s="272"/>
      <c r="G142" s="270"/>
      <c r="H142" s="204"/>
      <c r="I142" s="122"/>
      <c r="J142" s="122"/>
      <c r="K142" s="122"/>
      <c r="L142" s="138"/>
      <c r="M142" s="122"/>
      <c r="N142" s="270"/>
      <c r="O142" s="204"/>
      <c r="P142" s="122"/>
      <c r="Q142" s="122"/>
      <c r="R142" s="122"/>
      <c r="S142" s="138"/>
      <c r="T142" s="122"/>
      <c r="U142" s="175"/>
      <c r="V142" s="269"/>
      <c r="W142" s="270"/>
      <c r="X142" s="123"/>
      <c r="Y142" s="123"/>
      <c r="Z142" s="286"/>
      <c r="AA142" s="286"/>
      <c r="AB142" s="286"/>
      <c r="AC142" s="146"/>
      <c r="AD142" s="276"/>
      <c r="AE142" s="991"/>
      <c r="AF142" s="992"/>
      <c r="AG142" s="114"/>
      <c r="AH142" s="114"/>
      <c r="AI142" s="285"/>
      <c r="AJ142" s="8"/>
      <c r="AK142" s="8"/>
      <c r="AL142" s="9"/>
      <c r="AM142" s="130"/>
      <c r="AN142" s="285"/>
      <c r="AO142" s="7"/>
      <c r="AP142" s="157"/>
      <c r="AQ142" s="283"/>
      <c r="AR142" s="277"/>
      <c r="AS142" s="285">
        <f t="shared" si="20"/>
        <v>0</v>
      </c>
      <c r="AT142" s="8"/>
      <c r="AU142" s="8"/>
      <c r="AV142" s="8"/>
      <c r="AW142" s="8"/>
      <c r="AX142" s="8"/>
    </row>
    <row r="143" spans="1:50" ht="15.75" thickBot="1">
      <c r="A143" s="307"/>
      <c r="B143" s="272"/>
      <c r="C143" s="268"/>
      <c r="D143" s="268"/>
      <c r="E143" s="272"/>
      <c r="F143" s="272"/>
      <c r="G143" s="270"/>
      <c r="H143" s="204"/>
      <c r="I143" s="122"/>
      <c r="J143" s="122"/>
      <c r="K143" s="122"/>
      <c r="L143" s="138"/>
      <c r="M143" s="122"/>
      <c r="N143" s="270"/>
      <c r="O143" s="204"/>
      <c r="P143" s="122"/>
      <c r="Q143" s="122"/>
      <c r="R143" s="122"/>
      <c r="S143" s="138"/>
      <c r="T143" s="122"/>
      <c r="U143" s="175"/>
      <c r="V143" s="269"/>
      <c r="W143" s="270"/>
      <c r="X143" s="123"/>
      <c r="Y143" s="123"/>
      <c r="Z143" s="286"/>
      <c r="AA143" s="286"/>
      <c r="AB143" s="286"/>
      <c r="AC143" s="146"/>
      <c r="AD143" s="277"/>
      <c r="AE143" s="993"/>
      <c r="AF143" s="994"/>
      <c r="AG143" s="134"/>
      <c r="AH143" s="134"/>
      <c r="AI143" s="287"/>
      <c r="AJ143" s="8"/>
      <c r="AK143" s="8"/>
      <c r="AL143" s="9"/>
      <c r="AM143" s="130"/>
      <c r="AN143" s="285"/>
      <c r="AO143" s="7"/>
      <c r="AR143" s="158" t="s">
        <v>405</v>
      </c>
      <c r="AS143" s="159">
        <f>SUM(AS3:AS142)</f>
        <v>30.95</v>
      </c>
      <c r="AT143" s="8"/>
      <c r="AU143" s="8"/>
      <c r="AV143" s="8"/>
      <c r="AW143" s="8"/>
      <c r="AX143" s="8"/>
    </row>
    <row r="144" spans="1:50">
      <c r="A144" s="307"/>
      <c r="B144" s="272"/>
      <c r="C144" s="268"/>
      <c r="D144" s="268"/>
      <c r="E144" s="272"/>
      <c r="F144" s="272"/>
      <c r="G144" s="270"/>
      <c r="H144" s="204"/>
      <c r="I144" s="122"/>
      <c r="J144" s="122"/>
      <c r="K144" s="122"/>
      <c r="L144" s="138"/>
      <c r="M144" s="138"/>
      <c r="N144" s="270"/>
      <c r="O144" s="204"/>
      <c r="P144" s="122"/>
      <c r="Q144" s="122"/>
      <c r="R144" s="122"/>
      <c r="S144" s="138"/>
      <c r="T144" s="175"/>
      <c r="U144" s="175"/>
      <c r="V144" s="270"/>
      <c r="W144" s="270"/>
      <c r="X144" s="123"/>
      <c r="Y144" s="123"/>
      <c r="Z144" s="286"/>
      <c r="AA144" s="286"/>
      <c r="AB144" s="286"/>
      <c r="AC144" s="146"/>
      <c r="AD144" s="277"/>
      <c r="AE144" s="8"/>
      <c r="AF144" s="8"/>
      <c r="AG144" s="8"/>
      <c r="AH144" s="8"/>
      <c r="AI144" s="8"/>
      <c r="AJ144" s="8"/>
      <c r="AK144" s="8"/>
      <c r="AL144" s="9"/>
      <c r="AM144" s="130"/>
      <c r="AN144" s="285"/>
      <c r="AO144" s="7"/>
      <c r="AS144" s="8"/>
      <c r="AT144" s="8"/>
      <c r="AU144" s="8"/>
      <c r="AV144" s="8"/>
      <c r="AW144" s="8"/>
      <c r="AX144" s="8"/>
    </row>
    <row r="145" spans="1:50">
      <c r="A145" s="307"/>
      <c r="B145" s="272"/>
      <c r="C145" s="268"/>
      <c r="D145" s="268"/>
      <c r="E145" s="272"/>
      <c r="F145" s="272"/>
      <c r="G145" s="270"/>
      <c r="H145" s="204"/>
      <c r="I145" s="122"/>
      <c r="J145" s="122"/>
      <c r="K145" s="122"/>
      <c r="L145" s="138"/>
      <c r="M145" s="122"/>
      <c r="N145" s="270"/>
      <c r="O145" s="204"/>
      <c r="P145" s="122"/>
      <c r="Q145" s="122"/>
      <c r="R145" s="122"/>
      <c r="S145" s="138"/>
      <c r="T145" s="175"/>
      <c r="U145" s="175"/>
      <c r="V145" s="270"/>
      <c r="W145" s="270"/>
      <c r="X145" s="123"/>
      <c r="Y145" s="123"/>
      <c r="Z145" s="286"/>
      <c r="AA145" s="286"/>
      <c r="AB145" s="286"/>
      <c r="AC145" s="146"/>
      <c r="AD145" s="277"/>
      <c r="AE145" s="8"/>
      <c r="AF145" s="8"/>
      <c r="AG145" s="8"/>
      <c r="AH145" s="8"/>
      <c r="AI145" s="8"/>
      <c r="AJ145" s="8"/>
      <c r="AK145" s="8"/>
      <c r="AL145" s="9"/>
      <c r="AM145" s="130"/>
      <c r="AN145" s="285"/>
      <c r="AO145" s="7"/>
      <c r="AS145" s="8"/>
      <c r="AT145" s="8"/>
      <c r="AU145" s="8"/>
      <c r="AV145" s="8"/>
      <c r="AW145" s="8"/>
      <c r="AX145" s="8"/>
    </row>
    <row r="146" spans="1:50">
      <c r="A146" s="307"/>
      <c r="B146" s="272"/>
      <c r="C146" s="268"/>
      <c r="D146" s="268"/>
      <c r="E146" s="272"/>
      <c r="F146" s="272"/>
      <c r="G146" s="270"/>
      <c r="H146" s="204"/>
      <c r="I146" s="122"/>
      <c r="J146" s="122"/>
      <c r="K146" s="122"/>
      <c r="L146" s="138"/>
      <c r="M146" s="122"/>
      <c r="N146" s="270"/>
      <c r="O146" s="204"/>
      <c r="P146" s="122"/>
      <c r="Q146" s="122"/>
      <c r="R146" s="122"/>
      <c r="S146" s="138"/>
      <c r="T146" s="122"/>
      <c r="U146" s="175"/>
      <c r="V146" s="270"/>
      <c r="W146" s="270"/>
      <c r="X146" s="123"/>
      <c r="Y146" s="123"/>
      <c r="Z146" s="286"/>
      <c r="AA146" s="286"/>
      <c r="AB146" s="286"/>
      <c r="AC146" s="146"/>
      <c r="AD146" s="277"/>
      <c r="AE146" s="8"/>
      <c r="AF146" s="8"/>
      <c r="AG146" s="8"/>
      <c r="AH146" s="8"/>
      <c r="AI146" s="8"/>
      <c r="AJ146" s="8"/>
      <c r="AK146" s="8"/>
      <c r="AL146" s="9"/>
      <c r="AM146" s="130"/>
      <c r="AN146" s="285"/>
      <c r="AO146" s="7"/>
      <c r="AP146" s="8"/>
      <c r="AQ146" s="8"/>
      <c r="AR146" s="8"/>
      <c r="AS146" s="8"/>
      <c r="AT146" s="8"/>
      <c r="AU146" s="8"/>
      <c r="AV146" s="8"/>
      <c r="AW146" s="8"/>
      <c r="AX146" s="8"/>
    </row>
    <row r="147" spans="1:50">
      <c r="A147" s="307"/>
      <c r="B147" s="272"/>
      <c r="C147" s="268"/>
      <c r="D147" s="268"/>
      <c r="E147" s="272"/>
      <c r="F147" s="272"/>
      <c r="G147" s="270"/>
      <c r="H147" s="204"/>
      <c r="I147" s="122"/>
      <c r="J147" s="122"/>
      <c r="K147" s="122"/>
      <c r="L147" s="138"/>
      <c r="M147" s="122"/>
      <c r="N147" s="270"/>
      <c r="O147" s="204"/>
      <c r="P147" s="122"/>
      <c r="Q147" s="122"/>
      <c r="R147" s="122"/>
      <c r="S147" s="138"/>
      <c r="T147" s="122"/>
      <c r="U147" s="175"/>
      <c r="V147" s="270"/>
      <c r="W147" s="270"/>
      <c r="X147" s="123"/>
      <c r="Y147" s="123"/>
      <c r="Z147" s="286"/>
      <c r="AA147" s="286"/>
      <c r="AB147" s="286"/>
      <c r="AC147" s="146"/>
      <c r="AD147" s="277"/>
      <c r="AE147" s="8"/>
      <c r="AF147" s="8"/>
      <c r="AG147" s="8"/>
      <c r="AH147" s="8"/>
      <c r="AI147" s="8"/>
      <c r="AJ147" s="8"/>
      <c r="AK147" s="8"/>
      <c r="AL147" s="9"/>
      <c r="AM147" s="130"/>
      <c r="AN147" s="285"/>
      <c r="AO147" s="7"/>
      <c r="AP147" s="8"/>
      <c r="AQ147" s="8"/>
      <c r="AR147" s="8"/>
      <c r="AS147" s="8"/>
      <c r="AT147" s="8"/>
      <c r="AU147" s="8"/>
      <c r="AV147" s="8"/>
      <c r="AW147" s="8"/>
      <c r="AX147" s="8"/>
    </row>
    <row r="148" spans="1:50">
      <c r="A148" s="307"/>
      <c r="B148" s="272"/>
      <c r="C148" s="268"/>
      <c r="D148" s="268"/>
      <c r="E148" s="272"/>
      <c r="F148" s="272"/>
      <c r="G148" s="270"/>
      <c r="H148" s="204"/>
      <c r="I148" s="122"/>
      <c r="J148" s="122"/>
      <c r="K148" s="122"/>
      <c r="L148" s="138"/>
      <c r="M148" s="138"/>
      <c r="N148" s="270"/>
      <c r="O148" s="205"/>
      <c r="P148" s="122"/>
      <c r="Q148" s="122"/>
      <c r="R148" s="122"/>
      <c r="S148" s="138"/>
      <c r="T148" s="122"/>
      <c r="U148" s="175"/>
      <c r="V148" s="270"/>
      <c r="W148" s="270"/>
      <c r="X148" s="123"/>
      <c r="Y148" s="123"/>
      <c r="Z148" s="286"/>
      <c r="AA148" s="286"/>
      <c r="AB148" s="286"/>
      <c r="AC148" s="146"/>
      <c r="AD148" s="277"/>
      <c r="AE148" s="8"/>
      <c r="AF148" s="8"/>
      <c r="AG148" s="8"/>
      <c r="AH148" s="8"/>
      <c r="AI148" s="8"/>
      <c r="AJ148" s="8"/>
      <c r="AK148" s="8"/>
      <c r="AL148" s="9"/>
      <c r="AM148" s="130"/>
      <c r="AN148" s="285"/>
      <c r="AO148" s="7"/>
      <c r="AP148" s="8"/>
      <c r="AQ148" s="8"/>
      <c r="AR148" s="8"/>
      <c r="AS148" s="8"/>
      <c r="AT148" s="8"/>
      <c r="AU148" s="8"/>
      <c r="AV148" s="8"/>
      <c r="AW148" s="8"/>
      <c r="AX148" s="8"/>
    </row>
    <row r="149" spans="1:50">
      <c r="A149" s="307"/>
      <c r="B149" s="272"/>
      <c r="C149" s="268"/>
      <c r="D149" s="268"/>
      <c r="E149" s="268"/>
      <c r="F149" s="272"/>
      <c r="G149" s="270"/>
      <c r="H149" s="204"/>
      <c r="I149" s="122"/>
      <c r="J149" s="122"/>
      <c r="K149" s="122"/>
      <c r="L149" s="138"/>
      <c r="M149" s="122"/>
      <c r="N149" s="270"/>
      <c r="O149" s="205"/>
      <c r="P149" s="123"/>
      <c r="Q149" s="123"/>
      <c r="R149" s="123"/>
      <c r="S149" s="138"/>
      <c r="T149" s="175"/>
      <c r="U149" s="175"/>
      <c r="V149" s="269"/>
      <c r="W149" s="270"/>
      <c r="X149" s="123"/>
      <c r="Y149" s="123"/>
      <c r="Z149" s="286"/>
      <c r="AA149" s="286"/>
      <c r="AB149" s="286"/>
      <c r="AC149" s="146"/>
      <c r="AD149" s="277"/>
      <c r="AE149" s="8"/>
      <c r="AF149" s="8"/>
      <c r="AG149" s="8"/>
      <c r="AH149" s="8"/>
      <c r="AI149" s="8"/>
      <c r="AJ149" s="8"/>
      <c r="AK149" s="8"/>
      <c r="AL149" s="9"/>
      <c r="AM149" s="130"/>
      <c r="AN149" s="285"/>
      <c r="AO149" s="7"/>
      <c r="AP149" s="8"/>
      <c r="AQ149" s="8"/>
      <c r="AR149" s="8"/>
      <c r="AS149" s="8"/>
      <c r="AT149" s="8"/>
      <c r="AU149" s="8"/>
      <c r="AV149" s="8"/>
      <c r="AW149" s="8"/>
      <c r="AX149" s="8"/>
    </row>
    <row r="150" spans="1:50">
      <c r="A150" s="307"/>
      <c r="B150" s="272"/>
      <c r="C150" s="268"/>
      <c r="D150" s="268"/>
      <c r="E150" s="272"/>
      <c r="F150" s="272"/>
      <c r="G150" s="270"/>
      <c r="H150" s="204"/>
      <c r="I150" s="122"/>
      <c r="J150" s="122"/>
      <c r="K150" s="122"/>
      <c r="L150" s="138"/>
      <c r="M150" s="175"/>
      <c r="N150" s="270"/>
      <c r="O150" s="204"/>
      <c r="P150" s="122"/>
      <c r="Q150" s="122"/>
      <c r="R150" s="122"/>
      <c r="S150" s="138"/>
      <c r="T150" s="175"/>
      <c r="U150" s="175"/>
      <c r="V150" s="270"/>
      <c r="W150" s="270"/>
      <c r="X150" s="123"/>
      <c r="Y150" s="123"/>
      <c r="Z150" s="286"/>
      <c r="AA150" s="286"/>
      <c r="AB150" s="286"/>
      <c r="AC150" s="295"/>
      <c r="AD150" s="277"/>
      <c r="AE150" s="8"/>
      <c r="AF150" s="8"/>
      <c r="AG150" s="8"/>
      <c r="AH150" s="8"/>
      <c r="AI150" s="8"/>
      <c r="AJ150" s="8"/>
      <c r="AK150" s="8"/>
      <c r="AL150" s="9"/>
      <c r="AM150" s="130"/>
      <c r="AN150" s="285"/>
      <c r="AO150" s="7"/>
      <c r="AP150" s="8"/>
      <c r="AQ150" s="8"/>
      <c r="AR150" s="8"/>
      <c r="AS150" s="8"/>
      <c r="AT150" s="8"/>
      <c r="AU150" s="8"/>
      <c r="AV150" s="8"/>
      <c r="AW150" s="8"/>
      <c r="AX150" s="8"/>
    </row>
    <row r="151" spans="1:50">
      <c r="A151" s="307"/>
      <c r="B151" s="272"/>
      <c r="C151" s="268"/>
      <c r="D151" s="268"/>
      <c r="E151" s="272"/>
      <c r="F151" s="272"/>
      <c r="G151" s="270"/>
      <c r="H151" s="204"/>
      <c r="I151" s="122"/>
      <c r="J151" s="122"/>
      <c r="K151" s="122"/>
      <c r="L151" s="138"/>
      <c r="M151" s="122"/>
      <c r="N151" s="270"/>
      <c r="O151" s="204"/>
      <c r="P151" s="122"/>
      <c r="Q151" s="122"/>
      <c r="R151" s="122"/>
      <c r="S151" s="138"/>
      <c r="T151" s="175"/>
      <c r="U151" s="175"/>
      <c r="V151" s="270"/>
      <c r="W151" s="270"/>
      <c r="X151" s="123"/>
      <c r="Y151" s="123"/>
      <c r="Z151" s="286"/>
      <c r="AA151" s="286"/>
      <c r="AB151" s="286"/>
      <c r="AC151" s="295"/>
      <c r="AD151" s="277"/>
      <c r="AE151" s="8"/>
      <c r="AF151" s="8"/>
      <c r="AG151" s="8"/>
      <c r="AH151" s="8"/>
      <c r="AI151" s="8"/>
      <c r="AJ151" s="8"/>
      <c r="AK151" s="8"/>
      <c r="AL151" s="9"/>
      <c r="AM151" s="130"/>
      <c r="AN151" s="285"/>
      <c r="AO151" s="7"/>
      <c r="AP151" s="8"/>
      <c r="AQ151" s="8"/>
      <c r="AR151" s="8"/>
      <c r="AS151" s="8"/>
      <c r="AT151" s="8"/>
      <c r="AU151" s="8"/>
      <c r="AV151" s="8"/>
      <c r="AW151" s="8"/>
      <c r="AX151" s="8"/>
    </row>
    <row r="152" spans="1:50">
      <c r="A152" s="307"/>
      <c r="B152" s="272"/>
      <c r="C152" s="272"/>
      <c r="D152" s="268"/>
      <c r="E152" s="272"/>
      <c r="F152" s="272"/>
      <c r="G152" s="270"/>
      <c r="H152" s="204"/>
      <c r="I152" s="122"/>
      <c r="J152" s="122"/>
      <c r="K152" s="122"/>
      <c r="L152" s="138"/>
      <c r="M152" s="122"/>
      <c r="N152" s="270"/>
      <c r="O152" s="204"/>
      <c r="P152" s="122"/>
      <c r="Q152" s="122"/>
      <c r="R152" s="122"/>
      <c r="S152" s="138"/>
      <c r="T152" s="175"/>
      <c r="U152" s="175"/>
      <c r="V152" s="270"/>
      <c r="W152" s="270"/>
      <c r="X152" s="123"/>
      <c r="Y152" s="123"/>
      <c r="Z152" s="286"/>
      <c r="AA152" s="286"/>
      <c r="AB152" s="286"/>
      <c r="AC152" s="146"/>
      <c r="AD152" s="277"/>
      <c r="AE152" s="8"/>
      <c r="AF152" s="8"/>
      <c r="AG152" s="8"/>
      <c r="AH152" s="8"/>
      <c r="AI152" s="8"/>
      <c r="AJ152" s="8"/>
      <c r="AK152" s="8"/>
      <c r="AL152" s="9"/>
      <c r="AM152" s="130"/>
      <c r="AN152" s="285"/>
      <c r="AO152" s="7"/>
      <c r="AP152" s="8"/>
      <c r="AQ152" s="8"/>
      <c r="AR152" s="8"/>
      <c r="AS152" s="8"/>
      <c r="AT152" s="8"/>
      <c r="AU152" s="8"/>
      <c r="AV152" s="8"/>
      <c r="AW152" s="8"/>
      <c r="AX152" s="8"/>
    </row>
    <row r="153" spans="1:50">
      <c r="A153" s="307"/>
      <c r="B153" s="272"/>
      <c r="C153" s="272"/>
      <c r="D153" s="268"/>
      <c r="E153" s="272"/>
      <c r="F153" s="272"/>
      <c r="G153" s="270"/>
      <c r="H153" s="204"/>
      <c r="I153" s="122"/>
      <c r="J153" s="122"/>
      <c r="K153" s="122"/>
      <c r="L153" s="138"/>
      <c r="M153" s="122"/>
      <c r="N153" s="270"/>
      <c r="O153" s="204"/>
      <c r="P153" s="122"/>
      <c r="Q153" s="122"/>
      <c r="R153" s="122"/>
      <c r="S153" s="138"/>
      <c r="T153" s="175"/>
      <c r="U153" s="175"/>
      <c r="V153" s="270"/>
      <c r="W153" s="270"/>
      <c r="X153" s="123"/>
      <c r="Y153" s="123"/>
      <c r="Z153" s="286"/>
      <c r="AA153" s="286"/>
      <c r="AB153" s="286"/>
      <c r="AC153" s="146"/>
      <c r="AD153" s="277"/>
      <c r="AE153" s="8"/>
      <c r="AF153" s="8"/>
      <c r="AG153" s="8"/>
      <c r="AH153" s="8"/>
      <c r="AI153" s="8"/>
      <c r="AJ153" s="8"/>
      <c r="AK153" s="8"/>
      <c r="AL153" s="9"/>
      <c r="AM153" s="130"/>
      <c r="AN153" s="285"/>
      <c r="AO153" s="7"/>
      <c r="AP153" s="8"/>
      <c r="AQ153" s="8"/>
      <c r="AR153" s="8"/>
      <c r="AS153" s="8"/>
      <c r="AT153" s="8"/>
      <c r="AU153" s="8"/>
      <c r="AV153" s="8"/>
      <c r="AW153" s="8"/>
      <c r="AX153" s="8"/>
    </row>
    <row r="154" spans="1:50">
      <c r="A154" s="307"/>
      <c r="B154" s="272"/>
      <c r="C154" s="272"/>
      <c r="D154" s="268"/>
      <c r="E154" s="272"/>
      <c r="F154" s="272"/>
      <c r="G154" s="270"/>
      <c r="H154" s="204"/>
      <c r="I154" s="122"/>
      <c r="J154" s="122"/>
      <c r="K154" s="122"/>
      <c r="L154" s="138"/>
      <c r="M154" s="122"/>
      <c r="N154" s="270"/>
      <c r="O154" s="204"/>
      <c r="P154" s="123"/>
      <c r="Q154" s="123"/>
      <c r="R154" s="123"/>
      <c r="S154" s="138"/>
      <c r="T154" s="175"/>
      <c r="U154" s="175"/>
      <c r="V154" s="270"/>
      <c r="W154" s="270"/>
      <c r="X154" s="123"/>
      <c r="Y154" s="123"/>
      <c r="Z154" s="286"/>
      <c r="AA154" s="286"/>
      <c r="AB154" s="286"/>
      <c r="AC154" s="146"/>
      <c r="AD154" s="277"/>
      <c r="AE154" s="8"/>
      <c r="AF154" s="8"/>
      <c r="AG154" s="8"/>
      <c r="AH154" s="8"/>
      <c r="AI154" s="8"/>
      <c r="AJ154" s="8"/>
      <c r="AK154" s="8"/>
      <c r="AL154" s="9"/>
      <c r="AM154" s="130"/>
      <c r="AN154" s="285"/>
      <c r="AO154" s="7"/>
      <c r="AP154" s="8"/>
      <c r="AQ154" s="8"/>
      <c r="AR154" s="8"/>
      <c r="AS154" s="8"/>
      <c r="AT154" s="8"/>
      <c r="AU154" s="8"/>
      <c r="AV154" s="8"/>
      <c r="AW154" s="8"/>
      <c r="AX154" s="8"/>
    </row>
    <row r="155" spans="1:50">
      <c r="A155" s="307"/>
      <c r="B155" s="272"/>
      <c r="C155" s="272"/>
      <c r="D155" s="268"/>
      <c r="E155" s="272"/>
      <c r="F155" s="272"/>
      <c r="G155" s="270"/>
      <c r="H155" s="204"/>
      <c r="I155" s="122"/>
      <c r="J155" s="122"/>
      <c r="K155" s="122"/>
      <c r="L155" s="138"/>
      <c r="M155" s="122"/>
      <c r="N155" s="270"/>
      <c r="O155" s="204"/>
      <c r="P155" s="123"/>
      <c r="Q155" s="123"/>
      <c r="R155" s="123"/>
      <c r="S155" s="138"/>
      <c r="T155" s="175"/>
      <c r="U155" s="175"/>
      <c r="V155" s="270"/>
      <c r="W155" s="270"/>
      <c r="X155" s="123"/>
      <c r="Y155" s="123"/>
      <c r="Z155" s="286"/>
      <c r="AA155" s="286"/>
      <c r="AB155" s="286"/>
      <c r="AC155" s="146"/>
      <c r="AD155" s="277"/>
      <c r="AE155" s="8"/>
      <c r="AF155" s="8"/>
      <c r="AG155" s="8"/>
      <c r="AH155" s="8"/>
      <c r="AI155" s="8"/>
      <c r="AJ155" s="8"/>
      <c r="AK155" s="8"/>
      <c r="AL155" s="8"/>
      <c r="AM155" s="276"/>
      <c r="AN155" s="285"/>
      <c r="AO155" s="7"/>
      <c r="AP155" s="8"/>
      <c r="AQ155" s="8"/>
      <c r="AR155" s="8"/>
      <c r="AS155" s="8"/>
      <c r="AT155" s="8"/>
      <c r="AU155" s="8"/>
      <c r="AV155" s="8"/>
      <c r="AW155" s="8"/>
      <c r="AX155" s="8"/>
    </row>
    <row r="156" spans="1:50">
      <c r="A156" s="307"/>
      <c r="B156" s="272"/>
      <c r="C156" s="272"/>
      <c r="D156" s="268"/>
      <c r="E156" s="272"/>
      <c r="F156" s="272"/>
      <c r="G156" s="270"/>
      <c r="H156" s="204"/>
      <c r="I156" s="122"/>
      <c r="J156" s="122"/>
      <c r="K156" s="122"/>
      <c r="L156" s="138"/>
      <c r="M156" s="138"/>
      <c r="N156" s="270"/>
      <c r="O156" s="204"/>
      <c r="P156" s="123"/>
      <c r="Q156" s="123"/>
      <c r="R156" s="123"/>
      <c r="S156" s="138"/>
      <c r="T156" s="175"/>
      <c r="U156" s="175"/>
      <c r="V156" s="270"/>
      <c r="W156" s="270"/>
      <c r="X156" s="123"/>
      <c r="Y156" s="123"/>
      <c r="Z156" s="286"/>
      <c r="AA156" s="286"/>
      <c r="AB156" s="286"/>
      <c r="AC156" s="146"/>
      <c r="AD156" s="277"/>
      <c r="AE156" s="8"/>
      <c r="AF156" s="8"/>
      <c r="AG156" s="8"/>
      <c r="AH156" s="8"/>
      <c r="AI156" s="8"/>
      <c r="AJ156" s="8"/>
      <c r="AK156" s="8"/>
      <c r="AL156" s="9"/>
      <c r="AM156" s="130"/>
      <c r="AN156" s="285"/>
      <c r="AO156" s="7"/>
      <c r="AP156" s="8"/>
      <c r="AQ156" s="8"/>
      <c r="AR156" s="8"/>
      <c r="AS156" s="8"/>
      <c r="AT156" s="8"/>
      <c r="AU156" s="8"/>
      <c r="AV156" s="8"/>
      <c r="AW156" s="8"/>
      <c r="AX156" s="8"/>
    </row>
    <row r="157" spans="1:50">
      <c r="A157" s="307"/>
      <c r="B157" s="272"/>
      <c r="C157" s="272"/>
      <c r="D157" s="268"/>
      <c r="E157" s="272"/>
      <c r="F157" s="272"/>
      <c r="G157" s="270"/>
      <c r="H157" s="204"/>
      <c r="I157" s="122"/>
      <c r="J157" s="122"/>
      <c r="K157" s="122"/>
      <c r="L157" s="138"/>
      <c r="M157" s="122"/>
      <c r="N157" s="270"/>
      <c r="O157" s="205"/>
      <c r="P157" s="122"/>
      <c r="Q157" s="122"/>
      <c r="R157" s="122"/>
      <c r="S157" s="138"/>
      <c r="T157" s="122"/>
      <c r="U157" s="175"/>
      <c r="V157" s="270"/>
      <c r="W157" s="270"/>
      <c r="X157" s="123"/>
      <c r="Y157" s="123"/>
      <c r="Z157" s="286"/>
      <c r="AA157" s="286"/>
      <c r="AB157" s="286"/>
      <c r="AC157" s="146"/>
      <c r="AD157" s="277"/>
      <c r="AE157" s="8"/>
      <c r="AF157" s="8"/>
      <c r="AG157" s="8"/>
      <c r="AH157" s="8"/>
      <c r="AI157" s="8"/>
      <c r="AJ157" s="8"/>
      <c r="AK157" s="8"/>
      <c r="AL157" s="9"/>
      <c r="AM157" s="130"/>
      <c r="AN157" s="285"/>
      <c r="AO157" s="7"/>
      <c r="AP157" s="8"/>
      <c r="AQ157" s="8"/>
      <c r="AR157" s="8"/>
      <c r="AS157" s="8"/>
      <c r="AT157" s="8"/>
      <c r="AU157" s="8"/>
      <c r="AV157" s="8"/>
      <c r="AW157" s="8"/>
      <c r="AX157" s="8"/>
    </row>
    <row r="158" spans="1:50">
      <c r="A158" s="307"/>
      <c r="B158" s="272"/>
      <c r="C158" s="272"/>
      <c r="D158" s="268"/>
      <c r="E158" s="272"/>
      <c r="F158" s="272"/>
      <c r="G158" s="270"/>
      <c r="H158" s="204"/>
      <c r="I158" s="122"/>
      <c r="J158" s="122"/>
      <c r="K158" s="122"/>
      <c r="L158" s="138"/>
      <c r="M158" s="122"/>
      <c r="N158" s="270"/>
      <c r="O158" s="205"/>
      <c r="P158" s="122"/>
      <c r="Q158" s="122"/>
      <c r="R158" s="122"/>
      <c r="S158" s="138"/>
      <c r="T158" s="122"/>
      <c r="U158" s="175"/>
      <c r="V158" s="269"/>
      <c r="W158" s="270"/>
      <c r="X158" s="123"/>
      <c r="Y158" s="123"/>
      <c r="Z158" s="286"/>
      <c r="AA158" s="286"/>
      <c r="AB158" s="286"/>
      <c r="AC158" s="146"/>
      <c r="AD158" s="277"/>
      <c r="AE158" s="8"/>
      <c r="AF158" s="8"/>
      <c r="AG158" s="8"/>
      <c r="AH158" s="8"/>
      <c r="AI158" s="8"/>
      <c r="AJ158" s="8"/>
      <c r="AK158" s="8"/>
      <c r="AL158" s="9"/>
      <c r="AM158" s="130"/>
      <c r="AN158" s="285"/>
      <c r="AO158" s="7"/>
      <c r="AP158" s="8"/>
      <c r="AQ158" s="8"/>
      <c r="AR158" s="8"/>
      <c r="AS158" s="8"/>
      <c r="AT158" s="8"/>
      <c r="AU158" s="8"/>
      <c r="AV158" s="8"/>
      <c r="AW158" s="8"/>
      <c r="AX158" s="8"/>
    </row>
    <row r="159" spans="1:50">
      <c r="A159" s="307"/>
      <c r="B159" s="272"/>
      <c r="C159" s="272"/>
      <c r="D159" s="268"/>
      <c r="E159" s="272"/>
      <c r="F159" s="272"/>
      <c r="G159" s="270"/>
      <c r="H159" s="204"/>
      <c r="I159" s="122"/>
      <c r="J159" s="122"/>
      <c r="K159" s="122"/>
      <c r="L159" s="138"/>
      <c r="M159" s="122"/>
      <c r="N159" s="270"/>
      <c r="O159" s="204"/>
      <c r="P159" s="123"/>
      <c r="Q159" s="123"/>
      <c r="R159" s="123"/>
      <c r="S159" s="138"/>
      <c r="T159" s="175"/>
      <c r="U159" s="175"/>
      <c r="V159" s="270"/>
      <c r="W159" s="270"/>
      <c r="X159" s="123"/>
      <c r="Y159" s="123"/>
      <c r="Z159" s="286"/>
      <c r="AA159" s="286"/>
      <c r="AB159" s="286"/>
      <c r="AC159" s="146"/>
      <c r="AD159" s="277"/>
      <c r="AE159" s="8"/>
      <c r="AF159" s="8"/>
      <c r="AG159" s="8"/>
      <c r="AH159" s="8"/>
      <c r="AI159" s="8"/>
      <c r="AJ159" s="8"/>
      <c r="AK159" s="8"/>
      <c r="AL159" s="9"/>
      <c r="AM159" s="130"/>
      <c r="AN159" s="285"/>
      <c r="AO159" s="7"/>
      <c r="AP159" s="8"/>
      <c r="AQ159" s="8"/>
      <c r="AR159" s="8"/>
      <c r="AS159" s="8"/>
      <c r="AT159" s="8"/>
      <c r="AU159" s="8"/>
      <c r="AV159" s="8"/>
      <c r="AW159" s="8"/>
      <c r="AX159" s="8"/>
    </row>
    <row r="160" spans="1:50">
      <c r="A160" s="307"/>
      <c r="B160" s="272"/>
      <c r="C160" s="272"/>
      <c r="D160" s="268"/>
      <c r="E160" s="272"/>
      <c r="F160" s="272"/>
      <c r="G160" s="270"/>
      <c r="H160" s="204"/>
      <c r="I160" s="122"/>
      <c r="J160" s="122"/>
      <c r="K160" s="122"/>
      <c r="L160" s="138"/>
      <c r="M160" s="122"/>
      <c r="N160" s="270"/>
      <c r="O160" s="204"/>
      <c r="P160" s="122"/>
      <c r="Q160" s="122"/>
      <c r="R160" s="122"/>
      <c r="S160" s="138"/>
      <c r="T160" s="175"/>
      <c r="U160" s="175"/>
      <c r="V160" s="270"/>
      <c r="W160" s="270"/>
      <c r="X160" s="123"/>
      <c r="Y160" s="123"/>
      <c r="Z160" s="286"/>
      <c r="AA160" s="286"/>
      <c r="AB160" s="286"/>
      <c r="AC160" s="146"/>
      <c r="AD160" s="277"/>
      <c r="AE160" s="8"/>
      <c r="AF160" s="8"/>
      <c r="AG160" s="8"/>
      <c r="AH160" s="8"/>
      <c r="AI160" s="8"/>
      <c r="AJ160" s="8"/>
      <c r="AK160" s="8"/>
      <c r="AL160" s="9"/>
      <c r="AM160" s="130"/>
      <c r="AN160" s="285"/>
      <c r="AO160" s="7"/>
      <c r="AP160" s="8"/>
      <c r="AQ160" s="8"/>
      <c r="AR160" s="8"/>
      <c r="AS160" s="8"/>
      <c r="AT160" s="8"/>
      <c r="AU160" s="8"/>
      <c r="AV160" s="8"/>
      <c r="AW160" s="8"/>
      <c r="AX160" s="8"/>
    </row>
    <row r="161" spans="1:50">
      <c r="A161" s="307"/>
      <c r="B161" s="272"/>
      <c r="C161" s="272"/>
      <c r="D161" s="268"/>
      <c r="E161" s="272"/>
      <c r="F161" s="272"/>
      <c r="G161" s="270"/>
      <c r="H161" s="204"/>
      <c r="I161" s="122"/>
      <c r="J161" s="122"/>
      <c r="K161" s="122"/>
      <c r="L161" s="138"/>
      <c r="M161" s="122"/>
      <c r="N161" s="270"/>
      <c r="O161" s="204"/>
      <c r="P161" s="122"/>
      <c r="Q161" s="122"/>
      <c r="R161" s="122"/>
      <c r="S161" s="138"/>
      <c r="T161" s="175"/>
      <c r="U161" s="175"/>
      <c r="V161" s="270"/>
      <c r="W161" s="270"/>
      <c r="X161" s="123"/>
      <c r="Y161" s="123"/>
      <c r="Z161" s="286"/>
      <c r="AA161" s="286"/>
      <c r="AB161" s="286"/>
      <c r="AC161" s="146"/>
      <c r="AD161" s="277"/>
      <c r="AE161" s="8"/>
      <c r="AF161" s="8"/>
      <c r="AG161" s="8"/>
      <c r="AH161" s="8"/>
      <c r="AI161" s="8"/>
      <c r="AJ161" s="8"/>
      <c r="AK161" s="8"/>
      <c r="AL161" s="9"/>
      <c r="AM161" s="130"/>
      <c r="AN161" s="285"/>
      <c r="AO161" s="7"/>
      <c r="AP161" s="8"/>
      <c r="AQ161" s="8"/>
      <c r="AR161" s="8"/>
      <c r="AS161" s="8"/>
      <c r="AT161" s="8"/>
      <c r="AU161" s="8"/>
      <c r="AV161" s="8"/>
      <c r="AW161" s="8"/>
      <c r="AX161" s="8"/>
    </row>
    <row r="162" spans="1:50">
      <c r="A162" s="307"/>
      <c r="B162" s="272"/>
      <c r="C162" s="272"/>
      <c r="D162" s="268"/>
      <c r="E162" s="272"/>
      <c r="F162" s="272"/>
      <c r="G162" s="270"/>
      <c r="H162" s="204"/>
      <c r="I162" s="122"/>
      <c r="J162" s="122"/>
      <c r="K162" s="122"/>
      <c r="L162" s="138"/>
      <c r="M162" s="122"/>
      <c r="N162" s="270"/>
      <c r="O162" s="204"/>
      <c r="P162" s="122"/>
      <c r="Q162" s="122"/>
      <c r="R162" s="122"/>
      <c r="S162" s="138"/>
      <c r="T162" s="175"/>
      <c r="U162" s="175"/>
      <c r="V162" s="270"/>
      <c r="W162" s="270"/>
      <c r="X162" s="123"/>
      <c r="Y162" s="123"/>
      <c r="Z162" s="286"/>
      <c r="AA162" s="286"/>
      <c r="AB162" s="286"/>
      <c r="AC162" s="146"/>
      <c r="AD162" s="277"/>
      <c r="AE162" s="8"/>
      <c r="AF162" s="8"/>
      <c r="AG162" s="8"/>
      <c r="AH162" s="8"/>
      <c r="AI162" s="8"/>
      <c r="AJ162" s="8"/>
      <c r="AK162" s="8"/>
      <c r="AL162" s="9"/>
      <c r="AM162" s="130"/>
      <c r="AN162" s="285"/>
      <c r="AO162" s="7"/>
      <c r="AP162" s="8"/>
      <c r="AQ162" s="8"/>
      <c r="AR162" s="8"/>
      <c r="AS162" s="8"/>
      <c r="AT162" s="8"/>
      <c r="AU162" s="8"/>
      <c r="AV162" s="8"/>
      <c r="AW162" s="8"/>
      <c r="AX162" s="8"/>
    </row>
    <row r="163" spans="1:50">
      <c r="A163" s="307"/>
      <c r="B163" s="272"/>
      <c r="C163" s="272"/>
      <c r="D163" s="268"/>
      <c r="E163" s="272"/>
      <c r="F163" s="272"/>
      <c r="G163" s="270"/>
      <c r="H163" s="204"/>
      <c r="I163" s="122"/>
      <c r="J163" s="122"/>
      <c r="K163" s="122"/>
      <c r="L163" s="138"/>
      <c r="M163" s="122"/>
      <c r="N163" s="270"/>
      <c r="O163" s="204"/>
      <c r="P163" s="123"/>
      <c r="Q163" s="123"/>
      <c r="R163" s="123"/>
      <c r="S163" s="138"/>
      <c r="T163" s="175"/>
      <c r="U163" s="175"/>
      <c r="V163" s="270"/>
      <c r="W163" s="270"/>
      <c r="X163" s="123"/>
      <c r="Y163" s="123"/>
      <c r="Z163" s="286"/>
      <c r="AA163" s="286"/>
      <c r="AB163" s="286"/>
      <c r="AC163" s="146"/>
      <c r="AD163" s="277"/>
      <c r="AE163" s="8"/>
      <c r="AF163" s="8"/>
      <c r="AG163" s="8"/>
      <c r="AH163" s="8"/>
      <c r="AI163" s="8"/>
      <c r="AJ163" s="8"/>
      <c r="AK163" s="8"/>
      <c r="AL163" s="9"/>
      <c r="AM163" s="160"/>
      <c r="AN163" s="285"/>
      <c r="AO163" s="7"/>
      <c r="AP163" s="8"/>
      <c r="AQ163" s="8"/>
      <c r="AR163" s="8"/>
      <c r="AS163" s="8"/>
      <c r="AT163" s="8"/>
      <c r="AU163" s="8"/>
      <c r="AV163" s="8"/>
      <c r="AW163" s="8"/>
      <c r="AX163" s="8"/>
    </row>
    <row r="164" spans="1:50">
      <c r="A164" s="307"/>
      <c r="B164" s="272"/>
      <c r="C164" s="272"/>
      <c r="D164" s="268"/>
      <c r="E164" s="272"/>
      <c r="F164" s="272"/>
      <c r="G164" s="270"/>
      <c r="H164" s="204"/>
      <c r="I164" s="122"/>
      <c r="J164" s="122"/>
      <c r="K164" s="122"/>
      <c r="L164" s="138"/>
      <c r="M164" s="122"/>
      <c r="N164" s="270"/>
      <c r="O164" s="204"/>
      <c r="P164" s="122"/>
      <c r="Q164" s="122"/>
      <c r="R164" s="122"/>
      <c r="S164" s="138"/>
      <c r="T164" s="175"/>
      <c r="U164" s="175"/>
      <c r="V164" s="270"/>
      <c r="W164" s="270"/>
      <c r="X164" s="123"/>
      <c r="Y164" s="123"/>
      <c r="Z164" s="286"/>
      <c r="AA164" s="286"/>
      <c r="AB164" s="286"/>
      <c r="AC164" s="146"/>
      <c r="AD164" s="277"/>
      <c r="AE164" s="8"/>
      <c r="AF164" s="8"/>
      <c r="AG164" s="8"/>
      <c r="AH164" s="8"/>
      <c r="AI164" s="8"/>
      <c r="AJ164" s="8"/>
      <c r="AK164" s="8"/>
      <c r="AL164" s="9"/>
      <c r="AM164" s="130"/>
      <c r="AN164" s="285"/>
      <c r="AO164" s="7"/>
      <c r="AP164" s="8"/>
      <c r="AQ164" s="8"/>
      <c r="AR164" s="8"/>
      <c r="AS164" s="8"/>
      <c r="AT164" s="8"/>
      <c r="AU164" s="8"/>
      <c r="AV164" s="8"/>
      <c r="AW164" s="8"/>
      <c r="AX164" s="8"/>
    </row>
    <row r="165" spans="1:50">
      <c r="A165" s="307"/>
      <c r="B165" s="272"/>
      <c r="C165" s="272"/>
      <c r="D165" s="268"/>
      <c r="E165" s="272"/>
      <c r="F165" s="272"/>
      <c r="G165" s="270"/>
      <c r="H165" s="204"/>
      <c r="I165" s="122"/>
      <c r="J165" s="122"/>
      <c r="K165" s="122"/>
      <c r="L165" s="138"/>
      <c r="M165" s="122"/>
      <c r="N165" s="270"/>
      <c r="O165" s="204"/>
      <c r="P165" s="122"/>
      <c r="Q165" s="122"/>
      <c r="R165" s="122"/>
      <c r="S165" s="138"/>
      <c r="T165" s="175"/>
      <c r="U165" s="175"/>
      <c r="V165" s="270"/>
      <c r="W165" s="270"/>
      <c r="X165" s="123"/>
      <c r="Y165" s="123"/>
      <c r="Z165" s="286"/>
      <c r="AA165" s="286"/>
      <c r="AB165" s="286"/>
      <c r="AC165" s="146"/>
      <c r="AD165" s="277"/>
      <c r="AE165" s="8"/>
      <c r="AF165" s="8"/>
      <c r="AG165" s="8"/>
      <c r="AH165" s="8"/>
      <c r="AI165" s="8"/>
      <c r="AJ165" s="8"/>
      <c r="AK165" s="8"/>
      <c r="AL165" s="9"/>
      <c r="AM165" s="130"/>
      <c r="AN165" s="285"/>
      <c r="AO165" s="7"/>
      <c r="AP165" s="8"/>
      <c r="AQ165" s="8"/>
      <c r="AR165" s="8"/>
      <c r="AS165" s="8"/>
      <c r="AT165" s="8"/>
      <c r="AU165" s="8"/>
      <c r="AV165" s="8"/>
      <c r="AW165" s="8"/>
      <c r="AX165" s="8"/>
    </row>
    <row r="166" spans="1:50">
      <c r="A166" s="267" t="s">
        <v>471</v>
      </c>
      <c r="B166" s="272"/>
      <c r="C166" s="272"/>
      <c r="D166" s="268"/>
      <c r="E166" s="272"/>
      <c r="F166" s="272"/>
      <c r="G166" s="270"/>
      <c r="H166" s="204"/>
      <c r="I166" s="123"/>
      <c r="J166" s="123"/>
      <c r="K166" s="123"/>
      <c r="L166" s="138"/>
      <c r="M166" s="122"/>
      <c r="N166" s="270"/>
      <c r="O166" s="204"/>
      <c r="P166" s="122"/>
      <c r="Q166" s="122"/>
      <c r="R166" s="122"/>
      <c r="S166" s="138"/>
      <c r="T166" s="175"/>
      <c r="U166" s="175"/>
      <c r="V166" s="270"/>
      <c r="W166" s="270"/>
      <c r="X166" s="123"/>
      <c r="Y166" s="123"/>
      <c r="Z166" s="286"/>
      <c r="AA166" s="286"/>
      <c r="AB166" s="286"/>
      <c r="AC166" s="146"/>
      <c r="AD166" s="277"/>
      <c r="AE166" s="8"/>
      <c r="AF166" s="8"/>
      <c r="AG166" s="8"/>
      <c r="AH166" s="8"/>
      <c r="AI166" s="8"/>
      <c r="AJ166" s="8"/>
      <c r="AK166" s="8"/>
      <c r="AL166" s="9"/>
      <c r="AM166" s="130"/>
      <c r="AN166" s="285"/>
      <c r="AO166" s="7"/>
      <c r="AP166" s="8"/>
      <c r="AQ166" s="8"/>
      <c r="AR166" s="8"/>
      <c r="AS166" s="8"/>
      <c r="AT166" s="8"/>
      <c r="AU166" s="8"/>
      <c r="AV166" s="8"/>
      <c r="AW166" s="8"/>
      <c r="AX166" s="8"/>
    </row>
    <row r="167" spans="1:50">
      <c r="A167" s="267" t="s">
        <v>472</v>
      </c>
      <c r="B167" s="272"/>
      <c r="C167" s="272"/>
      <c r="D167" s="268"/>
      <c r="E167" s="272"/>
      <c r="F167" s="272"/>
      <c r="G167" s="270"/>
      <c r="H167" s="204"/>
      <c r="I167" s="122"/>
      <c r="J167" s="122"/>
      <c r="K167" s="122"/>
      <c r="L167" s="138"/>
      <c r="M167" s="122"/>
      <c r="N167" s="270"/>
      <c r="O167" s="204"/>
      <c r="P167" s="123"/>
      <c r="Q167" s="123"/>
      <c r="R167" s="123"/>
      <c r="S167" s="138"/>
      <c r="T167" s="175"/>
      <c r="U167" s="175"/>
      <c r="V167" s="270"/>
      <c r="W167" s="270"/>
      <c r="X167" s="123"/>
      <c r="Y167" s="123"/>
      <c r="Z167" s="286"/>
      <c r="AA167" s="286"/>
      <c r="AB167" s="286"/>
      <c r="AC167" s="146"/>
      <c r="AD167" s="277"/>
      <c r="AE167" s="8"/>
      <c r="AF167" s="8"/>
      <c r="AG167" s="8"/>
      <c r="AH167" s="8"/>
      <c r="AI167" s="8"/>
      <c r="AJ167" s="8"/>
      <c r="AK167" s="8"/>
      <c r="AL167" s="9"/>
      <c r="AM167" s="130"/>
      <c r="AN167" s="285"/>
      <c r="AO167" s="8"/>
      <c r="AP167" s="8"/>
      <c r="AQ167" s="8"/>
      <c r="AR167" s="8"/>
      <c r="AS167" s="8"/>
      <c r="AT167" s="8"/>
      <c r="AU167" s="8"/>
      <c r="AV167" s="8"/>
      <c r="AW167" s="8"/>
      <c r="AX167" s="8"/>
    </row>
    <row r="168" spans="1:50">
      <c r="A168" s="267" t="s">
        <v>473</v>
      </c>
      <c r="B168" s="272"/>
      <c r="C168" s="272"/>
      <c r="D168" s="268"/>
      <c r="E168" s="272"/>
      <c r="F168" s="272"/>
      <c r="G168" s="270"/>
      <c r="H168" s="204"/>
      <c r="I168" s="122"/>
      <c r="J168" s="122"/>
      <c r="K168" s="122"/>
      <c r="L168" s="138"/>
      <c r="M168" s="122"/>
      <c r="N168" s="270"/>
      <c r="O168" s="204"/>
      <c r="P168" s="122"/>
      <c r="Q168" s="122"/>
      <c r="R168" s="122"/>
      <c r="S168" s="138"/>
      <c r="T168" s="175"/>
      <c r="U168" s="175"/>
      <c r="V168" s="270"/>
      <c r="W168" s="270"/>
      <c r="X168" s="123"/>
      <c r="Y168" s="123"/>
      <c r="Z168" s="286"/>
      <c r="AA168" s="286"/>
      <c r="AB168" s="286"/>
      <c r="AC168" s="146"/>
      <c r="AD168" s="277"/>
      <c r="AE168" s="8"/>
      <c r="AF168" s="8"/>
      <c r="AG168" s="8"/>
      <c r="AH168" s="8"/>
      <c r="AI168" s="8"/>
      <c r="AJ168" s="8"/>
      <c r="AK168" s="8"/>
      <c r="AL168" s="9"/>
      <c r="AM168" s="130"/>
      <c r="AN168" s="285"/>
      <c r="AO168" s="8"/>
      <c r="AP168" s="8"/>
      <c r="AQ168" s="8"/>
      <c r="AR168" s="8"/>
      <c r="AS168" s="8"/>
      <c r="AT168" s="8"/>
      <c r="AU168" s="8"/>
      <c r="AV168" s="8"/>
      <c r="AW168" s="8"/>
      <c r="AX168" s="8"/>
    </row>
    <row r="169" spans="1:50">
      <c r="A169" s="267" t="s">
        <v>474</v>
      </c>
      <c r="B169" s="272"/>
      <c r="C169" s="272"/>
      <c r="D169" s="268"/>
      <c r="E169" s="272"/>
      <c r="F169" s="272"/>
      <c r="G169" s="270"/>
      <c r="H169" s="204"/>
      <c r="I169" s="122"/>
      <c r="J169" s="122"/>
      <c r="K169" s="122"/>
      <c r="L169" s="138"/>
      <c r="M169" s="138"/>
      <c r="N169" s="270"/>
      <c r="O169" s="204"/>
      <c r="P169" s="122"/>
      <c r="Q169" s="122"/>
      <c r="R169" s="122"/>
      <c r="S169" s="138"/>
      <c r="T169" s="175"/>
      <c r="U169" s="175"/>
      <c r="V169" s="270"/>
      <c r="W169" s="270"/>
      <c r="X169" s="123"/>
      <c r="Y169" s="123"/>
      <c r="Z169" s="286"/>
      <c r="AA169" s="286"/>
      <c r="AB169" s="286"/>
      <c r="AC169" s="146"/>
      <c r="AD169" s="277"/>
      <c r="AE169" s="8"/>
      <c r="AF169" s="8"/>
      <c r="AG169" s="8"/>
      <c r="AH169" s="8"/>
      <c r="AI169" s="8"/>
      <c r="AJ169" s="8"/>
      <c r="AK169" s="8"/>
      <c r="AL169" s="9"/>
      <c r="AM169" s="130"/>
      <c r="AN169" s="285"/>
      <c r="AO169" s="8"/>
      <c r="AP169" s="8"/>
      <c r="AQ169" s="8"/>
      <c r="AR169" s="8"/>
      <c r="AS169" s="8"/>
      <c r="AT169" s="8"/>
      <c r="AU169" s="8"/>
      <c r="AV169" s="8"/>
      <c r="AW169" s="8"/>
      <c r="AX169" s="8"/>
    </row>
    <row r="170" spans="1:50">
      <c r="A170" s="267" t="s">
        <v>476</v>
      </c>
      <c r="B170" s="272"/>
      <c r="C170" s="272"/>
      <c r="D170" s="268"/>
      <c r="E170" s="272"/>
      <c r="F170" s="272"/>
      <c r="G170" s="270"/>
      <c r="H170" s="204"/>
      <c r="I170" s="122"/>
      <c r="J170" s="122"/>
      <c r="K170" s="122"/>
      <c r="L170" s="138"/>
      <c r="M170" s="122"/>
      <c r="N170" s="270"/>
      <c r="O170" s="204"/>
      <c r="P170" s="122"/>
      <c r="Q170" s="122"/>
      <c r="R170" s="122"/>
      <c r="S170" s="138"/>
      <c r="T170" s="175"/>
      <c r="U170" s="175"/>
      <c r="V170" s="270"/>
      <c r="W170" s="270"/>
      <c r="X170" s="123"/>
      <c r="Y170" s="123"/>
      <c r="Z170" s="286"/>
      <c r="AA170" s="286"/>
      <c r="AB170" s="286"/>
      <c r="AC170" s="146"/>
      <c r="AD170" s="277"/>
      <c r="AE170" s="8"/>
      <c r="AF170" s="8"/>
      <c r="AG170" s="8"/>
      <c r="AH170" s="8"/>
      <c r="AI170" s="8"/>
      <c r="AJ170" s="8"/>
      <c r="AK170" s="8"/>
      <c r="AL170" s="9"/>
      <c r="AM170" s="130"/>
      <c r="AN170" s="285"/>
      <c r="AO170" s="8"/>
      <c r="AP170" s="8"/>
      <c r="AQ170" s="8"/>
      <c r="AR170" s="8"/>
      <c r="AS170" s="8"/>
      <c r="AT170" s="8"/>
      <c r="AU170" s="8"/>
      <c r="AV170" s="8"/>
      <c r="AW170" s="8"/>
      <c r="AX170" s="8"/>
    </row>
    <row r="171" spans="1:50">
      <c r="A171" s="267" t="s">
        <v>477</v>
      </c>
      <c r="B171" s="272"/>
      <c r="C171" s="272"/>
      <c r="D171" s="268"/>
      <c r="E171" s="272"/>
      <c r="F171" s="272"/>
      <c r="G171" s="270"/>
      <c r="H171" s="204"/>
      <c r="I171" s="122"/>
      <c r="J171" s="122"/>
      <c r="K171" s="122"/>
      <c r="L171" s="138"/>
      <c r="M171" s="122"/>
      <c r="N171" s="270"/>
      <c r="O171" s="204"/>
      <c r="P171" s="122"/>
      <c r="Q171" s="122"/>
      <c r="R171" s="122"/>
      <c r="S171" s="138"/>
      <c r="T171" s="175"/>
      <c r="U171" s="175"/>
      <c r="V171" s="270"/>
      <c r="W171" s="270"/>
      <c r="X171" s="123"/>
      <c r="Y171" s="123"/>
      <c r="Z171" s="286"/>
      <c r="AA171" s="286"/>
      <c r="AB171" s="286"/>
      <c r="AC171" s="146"/>
      <c r="AD171" s="277"/>
      <c r="AE171" s="8"/>
      <c r="AF171" s="8"/>
      <c r="AG171" s="8"/>
      <c r="AH171" s="8"/>
      <c r="AI171" s="8"/>
      <c r="AJ171" s="8"/>
      <c r="AK171" s="8"/>
      <c r="AL171" s="9"/>
      <c r="AM171" s="130"/>
      <c r="AN171" s="285"/>
      <c r="AO171" s="8"/>
      <c r="AP171" s="8"/>
      <c r="AQ171" s="8"/>
      <c r="AR171" s="8"/>
      <c r="AS171" s="8"/>
      <c r="AT171" s="8"/>
      <c r="AU171" s="8"/>
      <c r="AV171" s="8"/>
      <c r="AW171" s="8"/>
      <c r="AX171" s="8"/>
    </row>
    <row r="172" spans="1:50">
      <c r="A172" s="267" t="s">
        <v>478</v>
      </c>
      <c r="B172" s="272"/>
      <c r="C172" s="272"/>
      <c r="D172" s="268"/>
      <c r="E172" s="272"/>
      <c r="F172" s="272"/>
      <c r="G172" s="270"/>
      <c r="H172" s="204"/>
      <c r="I172" s="122"/>
      <c r="J172" s="122"/>
      <c r="K172" s="122"/>
      <c r="L172" s="138"/>
      <c r="M172" s="122"/>
      <c r="N172" s="270"/>
      <c r="O172" s="204"/>
      <c r="P172" s="122"/>
      <c r="Q172" s="122"/>
      <c r="R172" s="122"/>
      <c r="S172" s="138"/>
      <c r="T172" s="175"/>
      <c r="U172" s="175"/>
      <c r="V172" s="270"/>
      <c r="W172" s="270"/>
      <c r="X172" s="123"/>
      <c r="Y172" s="123"/>
      <c r="Z172" s="286"/>
      <c r="AA172" s="286"/>
      <c r="AB172" s="286"/>
      <c r="AC172" s="146"/>
      <c r="AD172" s="277"/>
      <c r="AE172" s="8"/>
      <c r="AF172" s="8"/>
      <c r="AG172" s="8"/>
      <c r="AH172" s="8"/>
      <c r="AI172" s="8"/>
      <c r="AJ172" s="8"/>
      <c r="AK172" s="8"/>
      <c r="AL172" s="9"/>
      <c r="AM172" s="130"/>
      <c r="AN172" s="285"/>
      <c r="AO172" s="8"/>
      <c r="AP172" s="8"/>
      <c r="AQ172" s="8"/>
      <c r="AR172" s="8"/>
      <c r="AS172" s="8"/>
      <c r="AT172" s="8"/>
      <c r="AU172" s="8"/>
      <c r="AV172" s="8"/>
      <c r="AW172" s="8"/>
      <c r="AX172" s="8"/>
    </row>
    <row r="173" spans="1:50">
      <c r="A173" s="267"/>
      <c r="B173" s="297"/>
      <c r="C173" s="297"/>
      <c r="D173" s="298"/>
      <c r="E173" s="297"/>
      <c r="F173" s="297"/>
      <c r="G173" s="299"/>
      <c r="H173" s="300"/>
      <c r="I173" s="301"/>
      <c r="J173" s="301"/>
      <c r="K173" s="301"/>
      <c r="L173" s="302"/>
      <c r="M173" s="301"/>
      <c r="N173" s="299"/>
      <c r="O173" s="300"/>
      <c r="P173" s="301"/>
      <c r="Q173" s="301"/>
      <c r="R173" s="301"/>
      <c r="S173" s="302"/>
      <c r="T173" s="303"/>
      <c r="U173" s="303"/>
      <c r="V173" s="299"/>
      <c r="W173" s="299"/>
      <c r="X173" s="297"/>
      <c r="Y173" s="297"/>
      <c r="Z173" s="302"/>
      <c r="AA173" s="302"/>
      <c r="AB173" s="302"/>
      <c r="AC173" s="295"/>
      <c r="AD173" s="277"/>
      <c r="AE173" s="8"/>
      <c r="AF173" s="8"/>
      <c r="AG173" s="8"/>
      <c r="AH173" s="8"/>
      <c r="AI173" s="8"/>
      <c r="AJ173" s="8"/>
      <c r="AK173" s="8"/>
      <c r="AL173" s="9"/>
      <c r="AM173" s="130"/>
      <c r="AN173" s="285"/>
      <c r="AO173" s="8"/>
      <c r="AP173" s="8"/>
      <c r="AQ173" s="8"/>
      <c r="AR173" s="8"/>
      <c r="AS173" s="8"/>
      <c r="AT173" s="8"/>
      <c r="AU173" s="8"/>
      <c r="AV173" s="8"/>
      <c r="AW173" s="8"/>
      <c r="AX173" s="8"/>
    </row>
    <row r="174" spans="1:50">
      <c r="A174" s="267"/>
      <c r="B174" s="272"/>
      <c r="C174" s="272"/>
      <c r="D174" s="268"/>
      <c r="E174" s="272"/>
      <c r="F174" s="272"/>
      <c r="G174" s="270"/>
      <c r="H174" s="204"/>
      <c r="I174" s="122"/>
      <c r="J174" s="122"/>
      <c r="K174" s="122"/>
      <c r="L174" s="138"/>
      <c r="M174" s="122"/>
      <c r="N174" s="270"/>
      <c r="O174" s="204"/>
      <c r="P174" s="122"/>
      <c r="Q174" s="122"/>
      <c r="R174" s="122"/>
      <c r="S174" s="138"/>
      <c r="T174" s="175"/>
      <c r="U174" s="175"/>
      <c r="V174" s="270"/>
      <c r="W174" s="270"/>
      <c r="X174" s="123"/>
      <c r="Y174" s="123"/>
      <c r="Z174" s="286"/>
      <c r="AA174" s="286"/>
      <c r="AB174" s="286"/>
      <c r="AC174" s="146"/>
      <c r="AD174" s="277"/>
      <c r="AE174" s="8"/>
      <c r="AF174" s="8"/>
      <c r="AG174" s="8"/>
      <c r="AH174" s="8"/>
      <c r="AI174" s="8"/>
      <c r="AJ174" s="8"/>
      <c r="AK174" s="8"/>
      <c r="AL174" s="9"/>
      <c r="AM174" s="130"/>
      <c r="AN174" s="285"/>
      <c r="AO174" s="8"/>
      <c r="AP174" s="8"/>
      <c r="AQ174" s="8"/>
      <c r="AR174" s="8"/>
      <c r="AS174" s="8"/>
      <c r="AT174" s="8"/>
      <c r="AU174" s="8"/>
      <c r="AV174" s="8"/>
      <c r="AW174" s="8"/>
      <c r="AX174" s="8"/>
    </row>
    <row r="175" spans="1:50">
      <c r="A175" s="267"/>
      <c r="B175" s="272"/>
      <c r="C175" s="272"/>
      <c r="D175" s="268"/>
      <c r="E175" s="272"/>
      <c r="F175" s="272"/>
      <c r="G175" s="270"/>
      <c r="H175" s="204"/>
      <c r="I175" s="122"/>
      <c r="J175" s="122"/>
      <c r="K175" s="122"/>
      <c r="L175" s="138"/>
      <c r="M175" s="122"/>
      <c r="N175" s="270"/>
      <c r="O175" s="204"/>
      <c r="P175" s="123"/>
      <c r="Q175" s="123"/>
      <c r="R175" s="123"/>
      <c r="S175" s="138"/>
      <c r="T175" s="175"/>
      <c r="U175" s="175"/>
      <c r="V175" s="270"/>
      <c r="W175" s="270"/>
      <c r="X175" s="123"/>
      <c r="Y175" s="123"/>
      <c r="Z175" s="286"/>
      <c r="AA175" s="286"/>
      <c r="AB175" s="286"/>
      <c r="AC175" s="146"/>
      <c r="AD175" s="277"/>
      <c r="AE175" s="8"/>
      <c r="AF175" s="8"/>
      <c r="AG175" s="8"/>
      <c r="AH175" s="8"/>
      <c r="AI175" s="8"/>
      <c r="AJ175" s="8"/>
      <c r="AK175" s="8"/>
      <c r="AL175" s="9"/>
      <c r="AM175" s="130"/>
      <c r="AN175" s="285"/>
      <c r="AO175" s="8"/>
      <c r="AP175" s="8"/>
      <c r="AQ175" s="8"/>
      <c r="AR175" s="8"/>
      <c r="AS175" s="8"/>
      <c r="AT175" s="8"/>
      <c r="AU175" s="8"/>
      <c r="AV175" s="8"/>
      <c r="AW175" s="8"/>
      <c r="AX175" s="8"/>
    </row>
    <row r="176" spans="1:50">
      <c r="A176" s="267"/>
      <c r="B176" s="272"/>
      <c r="C176" s="272"/>
      <c r="D176" s="268"/>
      <c r="E176" s="272"/>
      <c r="F176" s="272"/>
      <c r="G176" s="270"/>
      <c r="H176" s="204"/>
      <c r="I176" s="122"/>
      <c r="J176" s="122"/>
      <c r="K176" s="122"/>
      <c r="L176" s="138"/>
      <c r="M176" s="122"/>
      <c r="N176" s="270"/>
      <c r="O176" s="204"/>
      <c r="P176" s="122"/>
      <c r="Q176" s="122"/>
      <c r="R176" s="122"/>
      <c r="S176" s="138"/>
      <c r="T176" s="175"/>
      <c r="U176" s="175"/>
      <c r="V176" s="270"/>
      <c r="W176" s="270"/>
      <c r="X176" s="123"/>
      <c r="Y176" s="123"/>
      <c r="Z176" s="286"/>
      <c r="AA176" s="286"/>
      <c r="AB176" s="286"/>
      <c r="AC176" s="146"/>
      <c r="AD176" s="277"/>
      <c r="AE176" s="8"/>
      <c r="AF176" s="8"/>
      <c r="AG176" s="8"/>
      <c r="AH176" s="8"/>
      <c r="AI176" s="8"/>
      <c r="AJ176" s="8"/>
      <c r="AK176" s="8"/>
      <c r="AL176" s="9"/>
      <c r="AM176" s="130"/>
      <c r="AN176" s="285"/>
      <c r="AO176" s="8"/>
      <c r="AP176" s="8"/>
      <c r="AQ176" s="8"/>
      <c r="AR176" s="8"/>
      <c r="AS176" s="8"/>
      <c r="AT176" s="8"/>
      <c r="AU176" s="8"/>
      <c r="AV176" s="8"/>
      <c r="AW176" s="8"/>
      <c r="AX176" s="8"/>
    </row>
    <row r="177" spans="1:50">
      <c r="A177" s="267"/>
      <c r="B177" s="272"/>
      <c r="C177" s="272"/>
      <c r="D177" s="268"/>
      <c r="E177" s="272"/>
      <c r="F177" s="272"/>
      <c r="G177" s="270"/>
      <c r="H177" s="204"/>
      <c r="I177" s="122"/>
      <c r="J177" s="122"/>
      <c r="K177" s="122"/>
      <c r="L177" s="138"/>
      <c r="M177" s="122"/>
      <c r="N177" s="270"/>
      <c r="O177" s="204"/>
      <c r="P177" s="123"/>
      <c r="Q177" s="123"/>
      <c r="R177" s="123"/>
      <c r="S177" s="138"/>
      <c r="T177" s="175"/>
      <c r="U177" s="175"/>
      <c r="V177" s="270"/>
      <c r="W177" s="270"/>
      <c r="X177" s="123"/>
      <c r="Y177" s="123"/>
      <c r="Z177" s="286"/>
      <c r="AA177" s="286"/>
      <c r="AB177" s="286"/>
      <c r="AC177" s="146"/>
      <c r="AD177" s="277"/>
      <c r="AE177" s="8"/>
      <c r="AF177" s="8"/>
      <c r="AG177" s="8"/>
      <c r="AH177" s="8"/>
      <c r="AI177" s="8"/>
      <c r="AJ177" s="8"/>
      <c r="AK177" s="8"/>
      <c r="AL177" s="9"/>
      <c r="AM177" s="130"/>
      <c r="AN177" s="285"/>
      <c r="AO177" s="8"/>
      <c r="AP177" s="8"/>
      <c r="AQ177" s="8"/>
      <c r="AR177" s="8"/>
      <c r="AS177" s="8"/>
      <c r="AT177" s="8"/>
      <c r="AU177" s="8"/>
      <c r="AV177" s="8"/>
      <c r="AW177" s="8"/>
      <c r="AX177" s="8"/>
    </row>
    <row r="178" spans="1:50">
      <c r="A178" s="267"/>
      <c r="B178" s="272"/>
      <c r="C178" s="272"/>
      <c r="D178" s="268"/>
      <c r="E178" s="272"/>
      <c r="F178" s="272"/>
      <c r="G178" s="270"/>
      <c r="H178" s="204"/>
      <c r="I178" s="122"/>
      <c r="J178" s="122"/>
      <c r="K178" s="122"/>
      <c r="L178" s="138"/>
      <c r="M178" s="122"/>
      <c r="N178" s="270"/>
      <c r="O178" s="204"/>
      <c r="P178" s="122"/>
      <c r="Q178" s="122"/>
      <c r="R178" s="122"/>
      <c r="S178" s="138"/>
      <c r="T178" s="175"/>
      <c r="U178" s="175"/>
      <c r="V178" s="270"/>
      <c r="W178" s="270"/>
      <c r="X178" s="123"/>
      <c r="Y178" s="123"/>
      <c r="Z178" s="286"/>
      <c r="AA178" s="286"/>
      <c r="AB178" s="286"/>
      <c r="AC178" s="146"/>
      <c r="AD178" s="277"/>
      <c r="AE178" s="8"/>
      <c r="AF178" s="8"/>
      <c r="AG178" s="8"/>
      <c r="AH178" s="8"/>
      <c r="AI178" s="8"/>
      <c r="AJ178" s="8"/>
      <c r="AK178" s="8"/>
      <c r="AL178" s="9"/>
      <c r="AM178" s="130"/>
      <c r="AN178" s="285"/>
      <c r="AO178" s="8"/>
      <c r="AP178" s="8"/>
      <c r="AQ178" s="8"/>
      <c r="AR178" s="8"/>
      <c r="AS178" s="8"/>
      <c r="AT178" s="8"/>
      <c r="AU178" s="8"/>
      <c r="AV178" s="8"/>
      <c r="AW178" s="8"/>
      <c r="AX178" s="8"/>
    </row>
    <row r="179" spans="1:50">
      <c r="A179" s="267"/>
      <c r="B179" s="272"/>
      <c r="C179" s="272"/>
      <c r="D179" s="268"/>
      <c r="E179" s="272"/>
      <c r="F179" s="272"/>
      <c r="G179" s="270"/>
      <c r="H179" s="204"/>
      <c r="I179" s="122"/>
      <c r="J179" s="122"/>
      <c r="K179" s="122"/>
      <c r="L179" s="138"/>
      <c r="M179" s="122"/>
      <c r="N179" s="270"/>
      <c r="O179" s="204"/>
      <c r="P179" s="123"/>
      <c r="Q179" s="123"/>
      <c r="R179" s="123"/>
      <c r="S179" s="138"/>
      <c r="T179" s="175"/>
      <c r="U179" s="175"/>
      <c r="V179" s="270"/>
      <c r="W179" s="270"/>
      <c r="X179" s="123"/>
      <c r="Y179" s="123"/>
      <c r="Z179" s="286"/>
      <c r="AA179" s="286"/>
      <c r="AB179" s="286"/>
      <c r="AC179" s="146"/>
      <c r="AD179" s="277"/>
      <c r="AE179" s="8"/>
      <c r="AF179" s="8"/>
      <c r="AG179" s="8"/>
      <c r="AH179" s="8"/>
      <c r="AI179" s="8"/>
      <c r="AJ179" s="8"/>
      <c r="AK179" s="8"/>
      <c r="AL179" s="9"/>
      <c r="AM179" s="130"/>
      <c r="AN179" s="285"/>
      <c r="AO179" s="8"/>
      <c r="AP179" s="8"/>
      <c r="AQ179" s="8"/>
      <c r="AR179" s="8"/>
      <c r="AS179" s="8"/>
      <c r="AT179" s="8"/>
      <c r="AU179" s="8"/>
      <c r="AV179" s="8"/>
      <c r="AW179" s="8"/>
      <c r="AX179" s="8"/>
    </row>
    <row r="180" spans="1:50">
      <c r="A180" s="267"/>
      <c r="B180" s="272"/>
      <c r="C180" s="272"/>
      <c r="D180" s="268"/>
      <c r="E180" s="272"/>
      <c r="F180" s="272"/>
      <c r="G180" s="270"/>
      <c r="H180" s="204"/>
      <c r="I180" s="122"/>
      <c r="J180" s="122"/>
      <c r="K180" s="122"/>
      <c r="L180" s="138"/>
      <c r="M180" s="122"/>
      <c r="N180" s="270"/>
      <c r="O180" s="204"/>
      <c r="P180" s="122"/>
      <c r="Q180" s="122"/>
      <c r="R180" s="122"/>
      <c r="S180" s="138"/>
      <c r="T180" s="175"/>
      <c r="U180" s="175"/>
      <c r="V180" s="270"/>
      <c r="W180" s="270"/>
      <c r="X180" s="123"/>
      <c r="Y180" s="123"/>
      <c r="Z180" s="286"/>
      <c r="AA180" s="286"/>
      <c r="AB180" s="286"/>
      <c r="AC180" s="146"/>
      <c r="AD180" s="277"/>
      <c r="AE180" s="8"/>
      <c r="AF180" s="8"/>
      <c r="AG180" s="8"/>
      <c r="AH180" s="8"/>
      <c r="AI180" s="8"/>
      <c r="AJ180" s="8"/>
      <c r="AK180" s="8"/>
      <c r="AL180" s="9"/>
      <c r="AM180" s="130"/>
      <c r="AN180" s="285"/>
      <c r="AO180" s="8"/>
      <c r="AP180" s="8"/>
      <c r="AQ180" s="8"/>
      <c r="AR180" s="8"/>
      <c r="AS180" s="8"/>
      <c r="AT180" s="8"/>
      <c r="AU180" s="8"/>
      <c r="AV180" s="8"/>
      <c r="AW180" s="8"/>
      <c r="AX180" s="8"/>
    </row>
    <row r="181" spans="1:50">
      <c r="A181" s="267"/>
      <c r="B181" s="272"/>
      <c r="C181" s="272"/>
      <c r="D181" s="268"/>
      <c r="E181" s="272"/>
      <c r="F181" s="272"/>
      <c r="G181" s="270"/>
      <c r="H181" s="204"/>
      <c r="I181" s="122"/>
      <c r="J181" s="122"/>
      <c r="K181" s="122"/>
      <c r="L181" s="138"/>
      <c r="M181" s="122"/>
      <c r="N181" s="270"/>
      <c r="O181" s="204"/>
      <c r="P181" s="122"/>
      <c r="Q181" s="122"/>
      <c r="R181" s="122"/>
      <c r="S181" s="138"/>
      <c r="T181" s="175"/>
      <c r="U181" s="175"/>
      <c r="V181" s="270"/>
      <c r="W181" s="270"/>
      <c r="X181" s="123"/>
      <c r="Y181" s="123"/>
      <c r="Z181" s="286"/>
      <c r="AA181" s="286"/>
      <c r="AB181" s="286"/>
      <c r="AC181" s="146"/>
      <c r="AD181" s="277"/>
      <c r="AE181" s="8"/>
      <c r="AF181" s="8"/>
      <c r="AG181" s="8"/>
      <c r="AH181" s="8"/>
      <c r="AI181" s="8"/>
      <c r="AJ181" s="8"/>
      <c r="AK181" s="8"/>
      <c r="AL181" s="9"/>
      <c r="AM181" s="130"/>
      <c r="AN181" s="285"/>
      <c r="AO181" s="8"/>
      <c r="AP181" s="8"/>
      <c r="AQ181" s="8"/>
      <c r="AR181" s="8"/>
      <c r="AS181" s="8"/>
      <c r="AT181" s="8"/>
      <c r="AU181" s="8"/>
      <c r="AV181" s="8"/>
      <c r="AW181" s="8"/>
      <c r="AX181" s="8"/>
    </row>
    <row r="182" spans="1:50">
      <c r="A182" s="267"/>
      <c r="B182" s="272"/>
      <c r="C182" s="272"/>
      <c r="D182" s="268"/>
      <c r="E182" s="272"/>
      <c r="F182" s="272"/>
      <c r="G182" s="270"/>
      <c r="H182" s="204"/>
      <c r="I182" s="122"/>
      <c r="J182" s="122"/>
      <c r="K182" s="122"/>
      <c r="L182" s="138"/>
      <c r="M182" s="122"/>
      <c r="N182" s="270"/>
      <c r="O182" s="204"/>
      <c r="P182" s="122"/>
      <c r="Q182" s="122"/>
      <c r="R182" s="122"/>
      <c r="S182" s="138"/>
      <c r="T182" s="175"/>
      <c r="U182" s="175"/>
      <c r="V182" s="270"/>
      <c r="W182" s="270"/>
      <c r="X182" s="123"/>
      <c r="Y182" s="123"/>
      <c r="Z182" s="286"/>
      <c r="AA182" s="286"/>
      <c r="AB182" s="286"/>
      <c r="AC182" s="146"/>
      <c r="AD182" s="277"/>
      <c r="AE182" s="8"/>
      <c r="AF182" s="8"/>
      <c r="AG182" s="8"/>
      <c r="AH182" s="8"/>
      <c r="AI182" s="8"/>
      <c r="AJ182" s="8"/>
      <c r="AK182" s="8"/>
      <c r="AL182" s="9"/>
      <c r="AM182" s="130"/>
      <c r="AN182" s="285"/>
      <c r="AO182" s="8"/>
      <c r="AP182" s="8"/>
      <c r="AQ182" s="8"/>
      <c r="AR182" s="8"/>
      <c r="AS182" s="8"/>
      <c r="AT182" s="8"/>
      <c r="AU182" s="8"/>
      <c r="AV182" s="8"/>
      <c r="AW182" s="8"/>
      <c r="AX182" s="8"/>
    </row>
    <row r="183" spans="1:50">
      <c r="A183" s="267"/>
      <c r="B183" s="272"/>
      <c r="C183" s="272"/>
      <c r="D183" s="268"/>
      <c r="E183" s="272"/>
      <c r="F183" s="272"/>
      <c r="G183" s="270"/>
      <c r="H183" s="204"/>
      <c r="I183" s="122"/>
      <c r="J183" s="122"/>
      <c r="K183" s="122"/>
      <c r="L183" s="138"/>
      <c r="M183" s="122"/>
      <c r="N183" s="270"/>
      <c r="O183" s="204"/>
      <c r="P183" s="122"/>
      <c r="Q183" s="122"/>
      <c r="R183" s="122"/>
      <c r="S183" s="138"/>
      <c r="T183" s="175"/>
      <c r="U183" s="175"/>
      <c r="V183" s="270"/>
      <c r="W183" s="270"/>
      <c r="X183" s="123"/>
      <c r="Y183" s="123"/>
      <c r="Z183" s="286"/>
      <c r="AA183" s="286"/>
      <c r="AB183" s="286"/>
      <c r="AC183" s="146"/>
      <c r="AD183" s="277"/>
      <c r="AE183" s="8"/>
      <c r="AF183" s="8"/>
      <c r="AG183" s="8"/>
      <c r="AH183" s="8"/>
      <c r="AI183" s="8"/>
      <c r="AJ183" s="8"/>
      <c r="AK183" s="8"/>
      <c r="AL183" s="9"/>
      <c r="AM183" s="130"/>
      <c r="AN183" s="285"/>
      <c r="AO183" s="8"/>
      <c r="AP183" s="8"/>
      <c r="AQ183" s="8"/>
      <c r="AR183" s="8"/>
      <c r="AS183" s="8"/>
      <c r="AT183" s="8"/>
      <c r="AU183" s="8"/>
      <c r="AV183" s="8"/>
      <c r="AW183" s="8"/>
      <c r="AX183" s="8"/>
    </row>
    <row r="184" spans="1:50">
      <c r="A184" s="267"/>
      <c r="B184" s="272"/>
      <c r="C184" s="161"/>
      <c r="D184" s="268"/>
      <c r="E184" s="272"/>
      <c r="F184" s="272"/>
      <c r="G184" s="270"/>
      <c r="H184" s="204"/>
      <c r="I184" s="122"/>
      <c r="J184" s="122"/>
      <c r="K184" s="122"/>
      <c r="L184" s="138"/>
      <c r="M184" s="122"/>
      <c r="N184" s="270"/>
      <c r="O184" s="204"/>
      <c r="P184" s="122"/>
      <c r="Q184" s="122"/>
      <c r="R184" s="122"/>
      <c r="S184" s="138"/>
      <c r="T184" s="175"/>
      <c r="U184" s="175"/>
      <c r="V184" s="270"/>
      <c r="W184" s="270"/>
      <c r="X184" s="123"/>
      <c r="Y184" s="123"/>
      <c r="Z184" s="286"/>
      <c r="AA184" s="286"/>
      <c r="AB184" s="286"/>
      <c r="AC184" s="146"/>
      <c r="AD184" s="277"/>
      <c r="AE184" s="8"/>
      <c r="AF184" s="8"/>
      <c r="AG184" s="8"/>
      <c r="AH184" s="8"/>
      <c r="AI184" s="8"/>
      <c r="AJ184" s="8"/>
      <c r="AK184" s="8"/>
      <c r="AL184" s="9"/>
      <c r="AM184" s="130"/>
      <c r="AN184" s="285"/>
      <c r="AO184" s="8"/>
      <c r="AP184" s="8"/>
      <c r="AQ184" s="8"/>
      <c r="AR184" s="8"/>
      <c r="AS184" s="8"/>
      <c r="AT184" s="8"/>
      <c r="AU184" s="8"/>
      <c r="AV184" s="8"/>
      <c r="AW184" s="8"/>
      <c r="AX184" s="8"/>
    </row>
    <row r="185" spans="1:50">
      <c r="A185" s="267"/>
      <c r="B185" s="272"/>
      <c r="C185" s="161"/>
      <c r="D185" s="268"/>
      <c r="E185" s="272"/>
      <c r="F185" s="272"/>
      <c r="G185" s="270"/>
      <c r="H185" s="204"/>
      <c r="I185" s="122"/>
      <c r="J185" s="122"/>
      <c r="K185" s="122"/>
      <c r="L185" s="138"/>
      <c r="M185" s="122"/>
      <c r="N185" s="270"/>
      <c r="O185" s="204"/>
      <c r="P185" s="122"/>
      <c r="Q185" s="122"/>
      <c r="R185" s="122"/>
      <c r="S185" s="138"/>
      <c r="T185" s="175"/>
      <c r="U185" s="175"/>
      <c r="V185" s="270"/>
      <c r="W185" s="270"/>
      <c r="X185" s="123"/>
      <c r="Y185" s="123"/>
      <c r="Z185" s="286"/>
      <c r="AA185" s="286"/>
      <c r="AB185" s="286"/>
      <c r="AC185" s="146"/>
      <c r="AD185" s="277"/>
      <c r="AE185" s="8"/>
      <c r="AF185" s="8"/>
      <c r="AG185" s="8"/>
      <c r="AH185" s="8"/>
      <c r="AI185" s="8"/>
      <c r="AJ185" s="8"/>
      <c r="AK185" s="8"/>
      <c r="AL185" s="9"/>
      <c r="AM185" s="130"/>
      <c r="AN185" s="285"/>
      <c r="AO185" s="8"/>
      <c r="AP185" s="8"/>
      <c r="AQ185" s="8"/>
      <c r="AR185" s="8"/>
      <c r="AS185" s="8"/>
      <c r="AT185" s="8"/>
      <c r="AU185" s="8"/>
      <c r="AV185" s="8"/>
      <c r="AW185" s="8"/>
      <c r="AX185" s="8"/>
    </row>
    <row r="186" spans="1:50" ht="15.75" thickBot="1">
      <c r="A186" s="267"/>
      <c r="B186" s="272"/>
      <c r="C186" s="161"/>
      <c r="D186" s="268"/>
      <c r="E186" s="161"/>
      <c r="F186" s="272"/>
      <c r="G186" s="175"/>
      <c r="H186" s="204"/>
      <c r="I186" s="122"/>
      <c r="J186" s="122"/>
      <c r="K186" s="122"/>
      <c r="L186" s="138"/>
      <c r="M186" s="122"/>
      <c r="N186" s="270"/>
      <c r="O186" s="204"/>
      <c r="P186" s="122"/>
      <c r="Q186" s="122"/>
      <c r="R186" s="122"/>
      <c r="S186" s="138"/>
      <c r="T186" s="175"/>
      <c r="U186" s="270"/>
      <c r="V186" s="270"/>
      <c r="W186" s="270"/>
      <c r="X186" s="111"/>
      <c r="Y186" s="122"/>
      <c r="Z186" s="286"/>
      <c r="AA186" s="286"/>
      <c r="AB186" s="286"/>
      <c r="AC186" s="146"/>
      <c r="AD186" s="277"/>
      <c r="AE186" s="8"/>
      <c r="AF186" s="8"/>
      <c r="AG186" s="8"/>
      <c r="AH186" s="8"/>
      <c r="AI186" s="8"/>
      <c r="AJ186" s="8"/>
      <c r="AK186" s="8"/>
      <c r="AL186" s="9"/>
      <c r="AM186" s="282"/>
      <c r="AN186" s="287"/>
      <c r="AO186" s="8"/>
      <c r="AP186" s="8"/>
      <c r="AQ186" s="8"/>
      <c r="AR186" s="8"/>
      <c r="AS186" s="8"/>
      <c r="AT186" s="8"/>
      <c r="AU186" s="8"/>
      <c r="AV186" s="8"/>
      <c r="AW186" s="8"/>
      <c r="AX186" s="8"/>
    </row>
    <row r="187" spans="1:50" ht="15.75" thickBot="1">
      <c r="A187" s="267"/>
      <c r="B187" s="272"/>
      <c r="C187" s="161"/>
      <c r="D187" s="268"/>
      <c r="E187" s="161"/>
      <c r="F187" s="272"/>
      <c r="G187" s="108"/>
      <c r="H187" s="204"/>
      <c r="I187" s="122"/>
      <c r="J187" s="122"/>
      <c r="K187" s="122"/>
      <c r="L187" s="138"/>
      <c r="M187" s="122"/>
      <c r="N187" s="108"/>
      <c r="O187" s="204"/>
      <c r="P187" s="122"/>
      <c r="Q187" s="122"/>
      <c r="R187" s="122"/>
      <c r="S187" s="138"/>
      <c r="T187" s="175"/>
      <c r="U187" s="162"/>
      <c r="V187" s="270"/>
      <c r="W187" s="116"/>
      <c r="X187" s="111"/>
      <c r="Y187" s="122"/>
      <c r="Z187" s="286"/>
      <c r="AA187" s="286"/>
      <c r="AB187" s="286"/>
      <c r="AC187" s="163"/>
      <c r="AD187" s="164"/>
      <c r="AE187" s="8"/>
      <c r="AF187" s="164"/>
      <c r="AG187" s="164"/>
      <c r="AH187" s="164"/>
      <c r="AI187" s="164"/>
      <c r="AJ187" s="164"/>
      <c r="AK187" s="164"/>
      <c r="AM187" s="135"/>
      <c r="AN187" s="118"/>
      <c r="AO187" s="22"/>
      <c r="AP187" s="22"/>
      <c r="AQ187" s="22"/>
      <c r="AR187" s="22"/>
      <c r="AS187" s="22"/>
      <c r="AT187" s="22"/>
    </row>
    <row r="188" spans="1:50">
      <c r="A188" s="267"/>
      <c r="B188" s="272"/>
      <c r="C188" s="161"/>
      <c r="D188" s="268"/>
      <c r="E188" s="161"/>
      <c r="F188" s="272"/>
      <c r="G188" s="108"/>
      <c r="H188" s="204"/>
      <c r="I188" s="122"/>
      <c r="J188" s="122"/>
      <c r="K188" s="122"/>
      <c r="L188" s="138"/>
      <c r="M188" s="122"/>
      <c r="N188" s="108"/>
      <c r="O188" s="204"/>
      <c r="P188" s="122"/>
      <c r="Q188" s="122"/>
      <c r="R188" s="122"/>
      <c r="S188" s="138"/>
      <c r="T188" s="175"/>
      <c r="U188" s="108"/>
      <c r="V188" s="270"/>
      <c r="W188" s="108"/>
      <c r="X188" s="111"/>
      <c r="Y188" s="122"/>
      <c r="Z188" s="286"/>
      <c r="AA188" s="286"/>
      <c r="AB188" s="286"/>
      <c r="AC188" s="165"/>
      <c r="AE188" s="8"/>
      <c r="AM188" s="64"/>
    </row>
    <row r="189" spans="1:50">
      <c r="A189" s="267"/>
      <c r="B189" s="272"/>
      <c r="C189" s="161"/>
      <c r="D189" s="268"/>
      <c r="E189" s="161"/>
      <c r="F189" s="272"/>
      <c r="G189" s="108"/>
      <c r="H189" s="204"/>
      <c r="I189" s="122"/>
      <c r="J189" s="122"/>
      <c r="K189" s="122"/>
      <c r="L189" s="138"/>
      <c r="M189" s="122"/>
      <c r="N189" s="108"/>
      <c r="O189" s="204"/>
      <c r="P189" s="122"/>
      <c r="Q189" s="122"/>
      <c r="R189" s="122"/>
      <c r="S189" s="138"/>
      <c r="T189" s="175"/>
      <c r="U189" s="108"/>
      <c r="V189" s="270"/>
      <c r="W189" s="108"/>
      <c r="X189" s="111"/>
      <c r="Y189" s="122"/>
      <c r="Z189" s="286"/>
      <c r="AA189" s="286"/>
      <c r="AB189" s="286"/>
      <c r="AC189" s="165"/>
      <c r="AE189" s="8"/>
    </row>
    <row r="190" spans="1:50">
      <c r="A190" s="267"/>
      <c r="B190" s="272"/>
      <c r="C190" s="272"/>
      <c r="D190" s="268"/>
      <c r="E190" s="161"/>
      <c r="F190" s="272"/>
      <c r="G190" s="108"/>
      <c r="H190" s="204"/>
      <c r="I190" s="122"/>
      <c r="J190" s="122"/>
      <c r="K190" s="122"/>
      <c r="L190" s="138"/>
      <c r="M190" s="122"/>
      <c r="N190" s="108"/>
      <c r="O190" s="204"/>
      <c r="P190" s="122"/>
      <c r="Q190" s="122"/>
      <c r="R190" s="122"/>
      <c r="S190" s="138"/>
      <c r="T190" s="175"/>
      <c r="U190" s="108"/>
      <c r="V190" s="270"/>
      <c r="W190" s="108"/>
      <c r="X190" s="111"/>
      <c r="Y190" s="122"/>
      <c r="Z190" s="286"/>
      <c r="AA190" s="286"/>
      <c r="AB190" s="286"/>
      <c r="AC190" s="165"/>
      <c r="AE190" s="8"/>
    </row>
    <row r="191" spans="1:50" ht="15.75" thickBot="1">
      <c r="A191" s="267"/>
      <c r="B191" s="166"/>
      <c r="C191" s="167"/>
      <c r="D191" s="268">
        <f>SUM(C191*B191)</f>
        <v>0</v>
      </c>
      <c r="E191" s="167"/>
      <c r="F191" s="168"/>
      <c r="G191" s="108"/>
      <c r="H191" s="204" t="s">
        <v>326</v>
      </c>
      <c r="I191" s="169"/>
      <c r="J191" s="169"/>
      <c r="K191" s="169"/>
      <c r="L191" s="138">
        <f>J191*K191</f>
        <v>0</v>
      </c>
      <c r="M191" s="122">
        <v>0</v>
      </c>
      <c r="N191" s="108"/>
      <c r="O191" s="204" t="s">
        <v>326</v>
      </c>
      <c r="P191" s="169"/>
      <c r="Q191" s="169"/>
      <c r="R191" s="169"/>
      <c r="S191" s="138">
        <f>Q191*R191</f>
        <v>0</v>
      </c>
      <c r="T191" s="175">
        <f>S191</f>
        <v>0</v>
      </c>
      <c r="U191" s="108"/>
      <c r="V191" s="171"/>
      <c r="W191" s="108"/>
      <c r="X191" s="162"/>
      <c r="Y191" s="162"/>
      <c r="Z191" s="138"/>
      <c r="AA191" s="169"/>
      <c r="AB191" s="170"/>
      <c r="AC191" s="172"/>
    </row>
    <row r="192" spans="1:50" ht="15.75" thickBot="1">
      <c r="A192" s="182"/>
      <c r="B192" s="162"/>
      <c r="C192" s="162"/>
      <c r="D192" s="162"/>
      <c r="E192" s="162"/>
      <c r="F192" s="162"/>
      <c r="G192" s="162"/>
      <c r="H192" s="998" t="s">
        <v>425</v>
      </c>
      <c r="I192" s="998"/>
      <c r="J192" s="998"/>
      <c r="K192" s="998"/>
      <c r="L192" s="998"/>
      <c r="M192" s="999"/>
      <c r="N192" s="162"/>
      <c r="O192" s="182"/>
      <c r="P192" s="162"/>
      <c r="Q192" s="162"/>
      <c r="R192" s="162"/>
      <c r="S192" s="162"/>
      <c r="T192" s="162"/>
      <c r="U192" s="162"/>
      <c r="V192" s="115">
        <f>SUM(V3:V191)</f>
        <v>6254.64</v>
      </c>
      <c r="W192" s="162"/>
      <c r="X192" s="115">
        <f t="shared" ref="X192:AC192" si="21">SUM(X3:X191)</f>
        <v>244.06</v>
      </c>
      <c r="Y192" s="115">
        <f t="shared" si="21"/>
        <v>244.06</v>
      </c>
      <c r="Z192" s="173">
        <f t="shared" si="21"/>
        <v>38.4</v>
      </c>
      <c r="AA192" s="173">
        <f t="shared" si="21"/>
        <v>30.33</v>
      </c>
      <c r="AB192" s="173">
        <f t="shared" si="21"/>
        <v>72.55</v>
      </c>
      <c r="AC192" s="173">
        <f t="shared" si="21"/>
        <v>165.03</v>
      </c>
      <c r="AE192" s="286"/>
    </row>
    <row r="193" spans="1:28">
      <c r="A193" s="182"/>
      <c r="B193" s="162"/>
      <c r="C193" s="162"/>
      <c r="D193" s="162"/>
      <c r="E193" s="162"/>
      <c r="F193" s="162"/>
      <c r="G193" s="162"/>
      <c r="H193" s="182"/>
      <c r="I193" s="162"/>
      <c r="J193" s="162"/>
      <c r="K193" s="162"/>
      <c r="L193" s="162"/>
      <c r="M193" s="162"/>
      <c r="N193" s="162"/>
      <c r="O193" s="182"/>
      <c r="P193" s="162"/>
      <c r="Q193" s="162"/>
      <c r="R193" s="162"/>
      <c r="S193" s="162"/>
      <c r="T193" s="162"/>
      <c r="U193" s="162"/>
      <c r="V193" s="116">
        <f>V192*1.05</f>
        <v>6567.3720000000003</v>
      </c>
      <c r="W193" s="162"/>
      <c r="X193" s="162"/>
      <c r="Y193" s="162"/>
      <c r="Z193" s="162"/>
      <c r="AA193" s="162">
        <f>10*1.15</f>
        <v>11.5</v>
      </c>
      <c r="AB193" s="162"/>
    </row>
    <row r="194" spans="1:28">
      <c r="AA194" s="174">
        <f>AA192+AA193</f>
        <v>41.83</v>
      </c>
      <c r="AB194" s="174"/>
    </row>
    <row r="195" spans="1:28">
      <c r="C195">
        <f>SUM(C182:C189)</f>
        <v>0</v>
      </c>
    </row>
    <row r="197" spans="1:28">
      <c r="C197" s="174">
        <f>SUM(D3:D153)</f>
        <v>2102.8000000000002</v>
      </c>
      <c r="D197">
        <f>(C197*0.5*2)+(C197*0.15)</f>
        <v>2418.2199999999998</v>
      </c>
      <c r="Z197" s="174">
        <f>Z192+AA192+AB192+AC192</f>
        <v>306.31</v>
      </c>
    </row>
  </sheetData>
  <mergeCells count="33">
    <mergeCell ref="AE140:AF140"/>
    <mergeCell ref="AE141:AF141"/>
    <mergeCell ref="AE142:AF142"/>
    <mergeCell ref="AE143:AF143"/>
    <mergeCell ref="H192:M192"/>
    <mergeCell ref="AE139:AF139"/>
    <mergeCell ref="AE124:AF124"/>
    <mergeCell ref="AE126:AF126"/>
    <mergeCell ref="AE127:AF127"/>
    <mergeCell ref="AE128:AF128"/>
    <mergeCell ref="AE129:AF129"/>
    <mergeCell ref="AE130:AF130"/>
    <mergeCell ref="AE131:AF131"/>
    <mergeCell ref="AE132:AF132"/>
    <mergeCell ref="AE136:AF136"/>
    <mergeCell ref="AE137:AF137"/>
    <mergeCell ref="AE138:AF138"/>
    <mergeCell ref="AA113:AA115"/>
    <mergeCell ref="AC113:AC115"/>
    <mergeCell ref="AA120:AA122"/>
    <mergeCell ref="AC120:AC122"/>
    <mergeCell ref="AC124:AC125"/>
    <mergeCell ref="AP1:AS1"/>
    <mergeCell ref="AU1:AY1"/>
    <mergeCell ref="BA1:BB1"/>
    <mergeCell ref="BD1:BF1"/>
    <mergeCell ref="BA5:BB5"/>
    <mergeCell ref="AM1:AN1"/>
    <mergeCell ref="A1:E1"/>
    <mergeCell ref="H1:M1"/>
    <mergeCell ref="O1:T1"/>
    <mergeCell ref="X1:AC1"/>
    <mergeCell ref="AE1:AK1"/>
  </mergeCells>
  <pageMargins left="0.511811024" right="0.511811024" top="0.78740157499999996" bottom="0.78740157499999996" header="0.31496062000000002" footer="0.31496062000000002"/>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
  <sheetViews>
    <sheetView zoomScale="55" zoomScaleNormal="55" workbookViewId="0">
      <selection activeCell="I4" sqref="I4:I18"/>
    </sheetView>
  </sheetViews>
  <sheetFormatPr defaultRowHeight="15"/>
  <cols>
    <col min="1" max="1" width="7.5703125" style="488" bestFit="1" customWidth="1"/>
    <col min="2" max="4" width="6.7109375" style="488" bestFit="1" customWidth="1"/>
    <col min="5" max="5" width="7.140625" style="488" customWidth="1"/>
    <col min="6" max="6" width="6.5703125" style="488" bestFit="1" customWidth="1"/>
    <col min="7" max="7" width="7.85546875" style="488" bestFit="1" customWidth="1"/>
    <col min="8" max="8" width="7.5703125" style="488" bestFit="1" customWidth="1"/>
    <col min="9" max="9" width="9.5703125" style="488" bestFit="1" customWidth="1"/>
    <col min="10" max="10" width="0.85546875" style="488" customWidth="1"/>
    <col min="11" max="12" width="4.5703125" style="488" bestFit="1" customWidth="1"/>
    <col min="13" max="13" width="6" style="488" bestFit="1" customWidth="1"/>
    <col min="14" max="14" width="6.5703125" style="488" bestFit="1" customWidth="1"/>
    <col min="15" max="15" width="6" style="488" bestFit="1" customWidth="1"/>
    <col min="16" max="16" width="4.5703125" style="488" bestFit="1" customWidth="1"/>
    <col min="17" max="17" width="6.5703125" style="488" bestFit="1" customWidth="1"/>
    <col min="18" max="18" width="6.140625" style="488" bestFit="1" customWidth="1"/>
    <col min="19" max="19" width="8.140625" style="488" bestFit="1" customWidth="1"/>
    <col min="20" max="20" width="0.85546875" style="488" customWidth="1"/>
    <col min="21" max="21" width="7.7109375" style="488" bestFit="1" customWidth="1"/>
    <col min="22" max="22" width="6.42578125" style="488" bestFit="1" customWidth="1"/>
    <col min="23" max="23" width="0.85546875" style="488" customWidth="1"/>
    <col min="24" max="30" width="11.42578125" style="488" bestFit="1" customWidth="1"/>
    <col min="31" max="16384" width="9.140625" style="488"/>
  </cols>
  <sheetData>
    <row r="1" spans="1:31" ht="18.75">
      <c r="A1" s="1026" t="s">
        <v>1690</v>
      </c>
      <c r="B1" s="1026"/>
      <c r="C1" s="1026"/>
      <c r="D1" s="1026"/>
      <c r="E1" s="1026"/>
      <c r="F1" s="1026"/>
      <c r="G1" s="1026"/>
      <c r="H1" s="1026"/>
      <c r="I1" s="1026"/>
      <c r="J1" s="1026"/>
      <c r="K1" s="1026"/>
      <c r="L1" s="1026"/>
      <c r="M1" s="1026"/>
      <c r="N1" s="1026"/>
      <c r="O1" s="1026"/>
      <c r="P1" s="1026"/>
      <c r="Q1" s="1026"/>
      <c r="R1" s="1026"/>
      <c r="S1" s="1026"/>
      <c r="T1" s="1026"/>
      <c r="U1" s="1026"/>
      <c r="V1" s="1026"/>
      <c r="W1" s="1026"/>
      <c r="X1" s="1026"/>
      <c r="Y1" s="1026"/>
      <c r="Z1" s="1026"/>
      <c r="AA1" s="1026"/>
      <c r="AB1" s="1026"/>
      <c r="AC1" s="1026"/>
      <c r="AD1" s="1026"/>
    </row>
    <row r="2" spans="1:31">
      <c r="A2" s="1027" t="s">
        <v>1689</v>
      </c>
      <c r="B2" s="1028"/>
      <c r="C2" s="1028"/>
      <c r="D2" s="1028"/>
      <c r="E2" s="1028"/>
      <c r="F2" s="1028"/>
      <c r="G2" s="1028"/>
      <c r="H2" s="1028"/>
      <c r="I2" s="1028"/>
      <c r="J2" s="1029"/>
      <c r="K2" s="1028" t="s">
        <v>1688</v>
      </c>
      <c r="L2" s="1028"/>
      <c r="M2" s="1028"/>
      <c r="N2" s="1028"/>
      <c r="O2" s="1028"/>
      <c r="P2" s="1028"/>
      <c r="Q2" s="1028"/>
      <c r="R2" s="1028"/>
      <c r="S2" s="1028"/>
      <c r="T2" s="1029"/>
      <c r="U2" s="1027" t="s">
        <v>1687</v>
      </c>
      <c r="V2" s="1028"/>
      <c r="W2" s="1029"/>
      <c r="X2" s="1027" t="s">
        <v>1652</v>
      </c>
      <c r="Y2" s="1027"/>
      <c r="Z2" s="1027"/>
      <c r="AA2" s="1027"/>
      <c r="AB2" s="1027"/>
      <c r="AC2" s="1027"/>
      <c r="AD2" s="1027"/>
    </row>
    <row r="3" spans="1:31" ht="30">
      <c r="A3" s="493" t="s">
        <v>1686</v>
      </c>
      <c r="B3" s="494" t="s">
        <v>1685</v>
      </c>
      <c r="C3" s="494" t="s">
        <v>1684</v>
      </c>
      <c r="D3" s="494" t="s">
        <v>1683</v>
      </c>
      <c r="E3" s="494" t="s">
        <v>1682</v>
      </c>
      <c r="F3" s="494" t="s">
        <v>1681</v>
      </c>
      <c r="G3" s="494" t="s">
        <v>1680</v>
      </c>
      <c r="H3" s="494" t="s">
        <v>1644</v>
      </c>
      <c r="I3" s="494" t="s">
        <v>1643</v>
      </c>
      <c r="J3" s="1029"/>
      <c r="K3" s="494" t="s">
        <v>1679</v>
      </c>
      <c r="L3" s="494" t="s">
        <v>1678</v>
      </c>
      <c r="M3" s="494" t="s">
        <v>1677</v>
      </c>
      <c r="N3" s="493" t="s">
        <v>1676</v>
      </c>
      <c r="O3" s="493" t="s">
        <v>1675</v>
      </c>
      <c r="P3" s="494" t="s">
        <v>1674</v>
      </c>
      <c r="Q3" s="494" t="s">
        <v>1673</v>
      </c>
      <c r="R3" s="494" t="s">
        <v>1672</v>
      </c>
      <c r="S3" s="494" t="s">
        <v>1644</v>
      </c>
      <c r="T3" s="1029"/>
      <c r="U3" s="494" t="s">
        <v>1671</v>
      </c>
      <c r="V3" s="494" t="s">
        <v>1670</v>
      </c>
      <c r="W3" s="1029"/>
      <c r="X3" s="493" t="s">
        <v>1669</v>
      </c>
      <c r="Y3" s="493" t="s">
        <v>1668</v>
      </c>
      <c r="Z3" s="493" t="s">
        <v>1642</v>
      </c>
      <c r="AA3" s="493" t="s">
        <v>1641</v>
      </c>
      <c r="AB3" s="493" t="s">
        <v>1640</v>
      </c>
      <c r="AC3" s="493" t="s">
        <v>1667</v>
      </c>
      <c r="AD3" s="493" t="s">
        <v>1637</v>
      </c>
    </row>
    <row r="4" spans="1:31">
      <c r="A4" s="507" t="s">
        <v>1666</v>
      </c>
      <c r="B4" s="491">
        <v>4.1500000000000004</v>
      </c>
      <c r="C4" s="491">
        <v>14.5</v>
      </c>
      <c r="D4" s="491">
        <f t="shared" ref="D4:D18" si="0">B4*E4</f>
        <v>0.62</v>
      </c>
      <c r="E4" s="497">
        <v>0.15</v>
      </c>
      <c r="F4" s="491">
        <f t="shared" ref="F4:F18" si="1">((D4/2)+B4)*C4</f>
        <v>64.67</v>
      </c>
      <c r="G4" s="491">
        <v>150</v>
      </c>
      <c r="H4" s="491">
        <f t="shared" ref="H4:H18" si="2">(F4*G4)/60</f>
        <v>161.68</v>
      </c>
      <c r="I4" s="491">
        <f t="shared" ref="I4:I14" si="3">H4*1.2</f>
        <v>194.02</v>
      </c>
      <c r="J4" s="1029"/>
      <c r="K4" s="491">
        <v>0.2</v>
      </c>
      <c r="L4" s="491">
        <v>0.1</v>
      </c>
      <c r="M4" s="505">
        <f t="shared" ref="M4:M15" si="4">K4*(L4-0.03)</f>
        <v>1.4E-2</v>
      </c>
      <c r="N4" s="506">
        <v>60000</v>
      </c>
      <c r="O4" s="505">
        <v>1.0999999999999999E-2</v>
      </c>
      <c r="P4" s="491">
        <f t="shared" ref="P4:P15" si="5">K4+2*(L4-0.03)</f>
        <v>0.34</v>
      </c>
      <c r="Q4" s="504">
        <f t="shared" ref="Q4:Q15" si="6">M4/P4</f>
        <v>4.1200000000000001E-2</v>
      </c>
      <c r="R4" s="497">
        <v>5.0000000000000001E-3</v>
      </c>
      <c r="S4" s="503">
        <f t="shared" ref="S4:S15" si="7">N4*(M4/O4)*(Q4^(2/3))*(R4^(1/2))</f>
        <v>644.12</v>
      </c>
      <c r="T4" s="1029"/>
      <c r="U4" s="502">
        <f t="shared" ref="U4:U14" si="8">(60*(N4*(M4/O4)*(Q4^(2/3))*(R4^(1/2))))/(G4*(B4+(D4/2)))</f>
        <v>57.768999999999998</v>
      </c>
      <c r="V4" s="501" t="str">
        <f t="shared" ref="V4:V15" si="9">IF(U4&gt;C4,"OK","Erro")</f>
        <v>OK</v>
      </c>
      <c r="W4" s="1029"/>
      <c r="X4" s="489">
        <v>32</v>
      </c>
      <c r="Y4" s="489">
        <v>95</v>
      </c>
      <c r="Z4" s="489">
        <v>204</v>
      </c>
      <c r="AA4" s="489">
        <f t="shared" ref="AA4:AA15" si="10">Z4*2</f>
        <v>408</v>
      </c>
      <c r="AB4" s="489">
        <v>602</v>
      </c>
      <c r="AC4" s="489">
        <f t="shared" ref="AC4:AC15" si="11">3*Z4</f>
        <v>612</v>
      </c>
      <c r="AD4" s="489">
        <f t="shared" ref="AD4:AD15" si="12">2*AB4</f>
        <v>1204</v>
      </c>
    </row>
    <row r="5" spans="1:31">
      <c r="A5" s="514" t="s">
        <v>1665</v>
      </c>
      <c r="B5" s="366">
        <v>4.1500000000000004</v>
      </c>
      <c r="C5" s="366">
        <v>14.5</v>
      </c>
      <c r="D5" s="366">
        <f t="shared" si="0"/>
        <v>0.62</v>
      </c>
      <c r="E5" s="512">
        <v>0.15</v>
      </c>
      <c r="F5" s="366">
        <f t="shared" si="1"/>
        <v>64.67</v>
      </c>
      <c r="G5" s="366">
        <v>150</v>
      </c>
      <c r="H5" s="366">
        <f t="shared" si="2"/>
        <v>161.68</v>
      </c>
      <c r="I5" s="366">
        <f t="shared" si="3"/>
        <v>194.02</v>
      </c>
      <c r="J5" s="1029"/>
      <c r="K5" s="366">
        <v>0.2</v>
      </c>
      <c r="L5" s="366">
        <v>0.1</v>
      </c>
      <c r="M5" s="495">
        <f t="shared" si="4"/>
        <v>1.4E-2</v>
      </c>
      <c r="N5" s="365">
        <v>60000</v>
      </c>
      <c r="O5" s="495">
        <v>1.0999999999999999E-2</v>
      </c>
      <c r="P5" s="366">
        <f t="shared" si="5"/>
        <v>0.34</v>
      </c>
      <c r="Q5" s="513">
        <f t="shared" si="6"/>
        <v>4.1200000000000001E-2</v>
      </c>
      <c r="R5" s="512">
        <v>5.0000000000000001E-3</v>
      </c>
      <c r="S5" s="511">
        <f t="shared" si="7"/>
        <v>644.12</v>
      </c>
      <c r="T5" s="1029"/>
      <c r="U5" s="510">
        <f t="shared" si="8"/>
        <v>57.768999999999998</v>
      </c>
      <c r="V5" s="509" t="str">
        <f t="shared" si="9"/>
        <v>OK</v>
      </c>
      <c r="W5" s="1029"/>
      <c r="X5" s="508">
        <v>32</v>
      </c>
      <c r="Y5" s="508">
        <v>95</v>
      </c>
      <c r="Z5" s="508">
        <v>204</v>
      </c>
      <c r="AA5" s="508">
        <f t="shared" si="10"/>
        <v>408</v>
      </c>
      <c r="AB5" s="508">
        <v>602</v>
      </c>
      <c r="AC5" s="508">
        <f t="shared" si="11"/>
        <v>612</v>
      </c>
      <c r="AD5" s="508">
        <f t="shared" si="12"/>
        <v>1204</v>
      </c>
    </row>
    <row r="6" spans="1:31">
      <c r="A6" s="507" t="s">
        <v>1664</v>
      </c>
      <c r="B6" s="491">
        <v>4.9000000000000004</v>
      </c>
      <c r="C6" s="491">
        <v>18</v>
      </c>
      <c r="D6" s="491">
        <f t="shared" si="0"/>
        <v>0.74</v>
      </c>
      <c r="E6" s="497">
        <v>0.15</v>
      </c>
      <c r="F6" s="491">
        <f t="shared" si="1"/>
        <v>94.86</v>
      </c>
      <c r="G6" s="491">
        <v>150</v>
      </c>
      <c r="H6" s="491">
        <f t="shared" si="2"/>
        <v>237.15</v>
      </c>
      <c r="I6" s="491">
        <f t="shared" si="3"/>
        <v>284.58</v>
      </c>
      <c r="J6" s="1029"/>
      <c r="K6" s="491">
        <v>0.2</v>
      </c>
      <c r="L6" s="491">
        <v>0.1</v>
      </c>
      <c r="M6" s="505">
        <f t="shared" si="4"/>
        <v>1.4E-2</v>
      </c>
      <c r="N6" s="506">
        <v>60000</v>
      </c>
      <c r="O6" s="505">
        <v>1.0999999999999999E-2</v>
      </c>
      <c r="P6" s="491">
        <f t="shared" si="5"/>
        <v>0.34</v>
      </c>
      <c r="Q6" s="504">
        <f t="shared" si="6"/>
        <v>4.1200000000000001E-2</v>
      </c>
      <c r="R6" s="497">
        <v>5.0000000000000001E-3</v>
      </c>
      <c r="S6" s="503">
        <f t="shared" si="7"/>
        <v>644.12</v>
      </c>
      <c r="T6" s="1029"/>
      <c r="U6" s="502">
        <f t="shared" si="8"/>
        <v>48.89</v>
      </c>
      <c r="V6" s="501" t="str">
        <f t="shared" si="9"/>
        <v>OK</v>
      </c>
      <c r="W6" s="1029"/>
      <c r="X6" s="489">
        <v>32</v>
      </c>
      <c r="Y6" s="489">
        <v>95</v>
      </c>
      <c r="Z6" s="489">
        <v>204</v>
      </c>
      <c r="AA6" s="489">
        <f t="shared" si="10"/>
        <v>408</v>
      </c>
      <c r="AB6" s="489">
        <v>602</v>
      </c>
      <c r="AC6" s="489">
        <f t="shared" si="11"/>
        <v>612</v>
      </c>
      <c r="AD6" s="489">
        <f t="shared" si="12"/>
        <v>1204</v>
      </c>
    </row>
    <row r="7" spans="1:31">
      <c r="A7" s="514" t="s">
        <v>1663</v>
      </c>
      <c r="B7" s="366">
        <v>4.9000000000000004</v>
      </c>
      <c r="C7" s="366">
        <v>18</v>
      </c>
      <c r="D7" s="366">
        <f t="shared" si="0"/>
        <v>0.74</v>
      </c>
      <c r="E7" s="512">
        <v>0.15</v>
      </c>
      <c r="F7" s="366">
        <f t="shared" si="1"/>
        <v>94.86</v>
      </c>
      <c r="G7" s="366">
        <v>150</v>
      </c>
      <c r="H7" s="366">
        <f t="shared" si="2"/>
        <v>237.15</v>
      </c>
      <c r="I7" s="366">
        <f t="shared" si="3"/>
        <v>284.58</v>
      </c>
      <c r="J7" s="1029"/>
      <c r="K7" s="366">
        <v>0.2</v>
      </c>
      <c r="L7" s="366">
        <v>0.1</v>
      </c>
      <c r="M7" s="495">
        <f t="shared" si="4"/>
        <v>1.4E-2</v>
      </c>
      <c r="N7" s="365">
        <v>60000</v>
      </c>
      <c r="O7" s="495">
        <v>1.0999999999999999E-2</v>
      </c>
      <c r="P7" s="366">
        <f t="shared" si="5"/>
        <v>0.34</v>
      </c>
      <c r="Q7" s="513">
        <f t="shared" si="6"/>
        <v>4.1200000000000001E-2</v>
      </c>
      <c r="R7" s="512">
        <v>5.0000000000000001E-3</v>
      </c>
      <c r="S7" s="511">
        <f t="shared" si="7"/>
        <v>644.12</v>
      </c>
      <c r="T7" s="1029"/>
      <c r="U7" s="510">
        <f t="shared" si="8"/>
        <v>48.89</v>
      </c>
      <c r="V7" s="509" t="str">
        <f t="shared" si="9"/>
        <v>OK</v>
      </c>
      <c r="W7" s="1029"/>
      <c r="X7" s="508">
        <v>32</v>
      </c>
      <c r="Y7" s="508">
        <v>95</v>
      </c>
      <c r="Z7" s="508">
        <v>204</v>
      </c>
      <c r="AA7" s="508">
        <f t="shared" si="10"/>
        <v>408</v>
      </c>
      <c r="AB7" s="508">
        <v>602</v>
      </c>
      <c r="AC7" s="508">
        <f t="shared" si="11"/>
        <v>612</v>
      </c>
      <c r="AD7" s="508">
        <f t="shared" si="12"/>
        <v>1204</v>
      </c>
    </row>
    <row r="8" spans="1:31">
      <c r="A8" s="507" t="s">
        <v>1662</v>
      </c>
      <c r="B8" s="491">
        <v>5.15</v>
      </c>
      <c r="C8" s="491">
        <v>25.6</v>
      </c>
      <c r="D8" s="491">
        <f t="shared" si="0"/>
        <v>0.77</v>
      </c>
      <c r="E8" s="497">
        <v>0.15</v>
      </c>
      <c r="F8" s="491">
        <f t="shared" si="1"/>
        <v>141.69999999999999</v>
      </c>
      <c r="G8" s="491">
        <v>150</v>
      </c>
      <c r="H8" s="491">
        <f t="shared" si="2"/>
        <v>354.25</v>
      </c>
      <c r="I8" s="491">
        <f t="shared" si="3"/>
        <v>425.1</v>
      </c>
      <c r="J8" s="1029"/>
      <c r="K8" s="491">
        <v>0.2</v>
      </c>
      <c r="L8" s="491">
        <v>0.1</v>
      </c>
      <c r="M8" s="505">
        <f t="shared" si="4"/>
        <v>1.4E-2</v>
      </c>
      <c r="N8" s="506">
        <v>60000</v>
      </c>
      <c r="O8" s="505">
        <v>1.0999999999999999E-2</v>
      </c>
      <c r="P8" s="491">
        <f t="shared" si="5"/>
        <v>0.34</v>
      </c>
      <c r="Q8" s="504">
        <f t="shared" si="6"/>
        <v>4.1200000000000001E-2</v>
      </c>
      <c r="R8" s="497">
        <v>5.0000000000000001E-3</v>
      </c>
      <c r="S8" s="503">
        <f t="shared" si="7"/>
        <v>644.12</v>
      </c>
      <c r="T8" s="1029"/>
      <c r="U8" s="502">
        <f t="shared" si="8"/>
        <v>46.548999999999999</v>
      </c>
      <c r="V8" s="501" t="str">
        <f t="shared" si="9"/>
        <v>OK</v>
      </c>
      <c r="W8" s="1029"/>
      <c r="X8" s="489">
        <v>32</v>
      </c>
      <c r="Y8" s="489">
        <v>95</v>
      </c>
      <c r="Z8" s="489">
        <v>204</v>
      </c>
      <c r="AA8" s="489">
        <f t="shared" si="10"/>
        <v>408</v>
      </c>
      <c r="AB8" s="489">
        <v>602</v>
      </c>
      <c r="AC8" s="489">
        <f t="shared" si="11"/>
        <v>612</v>
      </c>
      <c r="AD8" s="489">
        <f t="shared" si="12"/>
        <v>1204</v>
      </c>
    </row>
    <row r="9" spans="1:31">
      <c r="A9" s="514" t="s">
        <v>1661</v>
      </c>
      <c r="B9" s="366">
        <v>5.15</v>
      </c>
      <c r="C9" s="366">
        <v>25.6</v>
      </c>
      <c r="D9" s="366">
        <f t="shared" si="0"/>
        <v>0.77</v>
      </c>
      <c r="E9" s="512">
        <v>0.15</v>
      </c>
      <c r="F9" s="366">
        <f t="shared" si="1"/>
        <v>141.69999999999999</v>
      </c>
      <c r="G9" s="366">
        <v>150</v>
      </c>
      <c r="H9" s="366">
        <f t="shared" si="2"/>
        <v>354.25</v>
      </c>
      <c r="I9" s="366">
        <f t="shared" si="3"/>
        <v>425.1</v>
      </c>
      <c r="J9" s="1029"/>
      <c r="K9" s="366">
        <v>0.2</v>
      </c>
      <c r="L9" s="366">
        <v>0.1</v>
      </c>
      <c r="M9" s="495">
        <f t="shared" si="4"/>
        <v>1.4E-2</v>
      </c>
      <c r="N9" s="365">
        <v>60000</v>
      </c>
      <c r="O9" s="495">
        <v>1.0999999999999999E-2</v>
      </c>
      <c r="P9" s="366">
        <f t="shared" si="5"/>
        <v>0.34</v>
      </c>
      <c r="Q9" s="513">
        <f t="shared" si="6"/>
        <v>4.1200000000000001E-2</v>
      </c>
      <c r="R9" s="512">
        <v>5.0000000000000001E-3</v>
      </c>
      <c r="S9" s="511">
        <f t="shared" si="7"/>
        <v>644.12</v>
      </c>
      <c r="T9" s="1029"/>
      <c r="U9" s="510">
        <f t="shared" si="8"/>
        <v>46.548999999999999</v>
      </c>
      <c r="V9" s="509" t="str">
        <f t="shared" si="9"/>
        <v>OK</v>
      </c>
      <c r="W9" s="1029"/>
      <c r="X9" s="508">
        <v>32</v>
      </c>
      <c r="Y9" s="508">
        <v>95</v>
      </c>
      <c r="Z9" s="508">
        <v>204</v>
      </c>
      <c r="AA9" s="508">
        <f t="shared" si="10"/>
        <v>408</v>
      </c>
      <c r="AB9" s="508">
        <v>602</v>
      </c>
      <c r="AC9" s="508">
        <f t="shared" si="11"/>
        <v>612</v>
      </c>
      <c r="AD9" s="508">
        <f t="shared" si="12"/>
        <v>1204</v>
      </c>
    </row>
    <row r="10" spans="1:31">
      <c r="A10" s="507" t="s">
        <v>1660</v>
      </c>
      <c r="B10" s="491">
        <v>5.25</v>
      </c>
      <c r="C10" s="491">
        <v>12.15</v>
      </c>
      <c r="D10" s="491">
        <f t="shared" si="0"/>
        <v>0.79</v>
      </c>
      <c r="E10" s="497">
        <v>0.15</v>
      </c>
      <c r="F10" s="491">
        <f t="shared" si="1"/>
        <v>68.59</v>
      </c>
      <c r="G10" s="491">
        <v>150</v>
      </c>
      <c r="H10" s="491">
        <f t="shared" si="2"/>
        <v>171.48</v>
      </c>
      <c r="I10" s="491">
        <f t="shared" si="3"/>
        <v>205.78</v>
      </c>
      <c r="J10" s="1029"/>
      <c r="K10" s="491">
        <v>0.1</v>
      </c>
      <c r="L10" s="491">
        <v>0.1</v>
      </c>
      <c r="M10" s="505">
        <f t="shared" si="4"/>
        <v>7.0000000000000001E-3</v>
      </c>
      <c r="N10" s="506">
        <v>60000</v>
      </c>
      <c r="O10" s="505">
        <v>1.0999999999999999E-2</v>
      </c>
      <c r="P10" s="491">
        <f t="shared" si="5"/>
        <v>0.24</v>
      </c>
      <c r="Q10" s="504">
        <f t="shared" si="6"/>
        <v>2.92E-2</v>
      </c>
      <c r="R10" s="497">
        <v>5.0000000000000001E-3</v>
      </c>
      <c r="S10" s="503">
        <f t="shared" si="7"/>
        <v>256.01</v>
      </c>
      <c r="T10" s="1029"/>
      <c r="U10" s="502">
        <f t="shared" si="8"/>
        <v>18.140999999999998</v>
      </c>
      <c r="V10" s="501" t="str">
        <f t="shared" si="9"/>
        <v>OK</v>
      </c>
      <c r="W10" s="1029"/>
      <c r="X10" s="489">
        <v>32</v>
      </c>
      <c r="Y10" s="489">
        <v>95</v>
      </c>
      <c r="Z10" s="489">
        <v>204</v>
      </c>
      <c r="AA10" s="489">
        <f t="shared" si="10"/>
        <v>408</v>
      </c>
      <c r="AB10" s="489">
        <v>602</v>
      </c>
      <c r="AC10" s="489">
        <f t="shared" si="11"/>
        <v>612</v>
      </c>
      <c r="AD10" s="489">
        <f t="shared" si="12"/>
        <v>1204</v>
      </c>
    </row>
    <row r="11" spans="1:31">
      <c r="A11" s="514" t="s">
        <v>1659</v>
      </c>
      <c r="B11" s="366">
        <v>5.25</v>
      </c>
      <c r="C11" s="366">
        <v>12.15</v>
      </c>
      <c r="D11" s="366">
        <f t="shared" si="0"/>
        <v>0.79</v>
      </c>
      <c r="E11" s="512">
        <v>0.15</v>
      </c>
      <c r="F11" s="366">
        <f t="shared" si="1"/>
        <v>68.59</v>
      </c>
      <c r="G11" s="366">
        <v>150</v>
      </c>
      <c r="H11" s="366">
        <f t="shared" si="2"/>
        <v>171.48</v>
      </c>
      <c r="I11" s="366">
        <f t="shared" si="3"/>
        <v>205.78</v>
      </c>
      <c r="J11" s="1029"/>
      <c r="K11" s="366">
        <v>0.1</v>
      </c>
      <c r="L11" s="366">
        <v>0.1</v>
      </c>
      <c r="M11" s="495">
        <f t="shared" si="4"/>
        <v>7.0000000000000001E-3</v>
      </c>
      <c r="N11" s="365">
        <v>60000</v>
      </c>
      <c r="O11" s="495">
        <v>1.0999999999999999E-2</v>
      </c>
      <c r="P11" s="366">
        <f t="shared" si="5"/>
        <v>0.24</v>
      </c>
      <c r="Q11" s="513">
        <f t="shared" si="6"/>
        <v>2.92E-2</v>
      </c>
      <c r="R11" s="512">
        <v>5.0000000000000001E-3</v>
      </c>
      <c r="S11" s="511">
        <f t="shared" si="7"/>
        <v>256.01</v>
      </c>
      <c r="T11" s="1029"/>
      <c r="U11" s="510">
        <f t="shared" si="8"/>
        <v>18.140999999999998</v>
      </c>
      <c r="V11" s="509" t="str">
        <f t="shared" si="9"/>
        <v>OK</v>
      </c>
      <c r="W11" s="1029"/>
      <c r="X11" s="508">
        <v>32</v>
      </c>
      <c r="Y11" s="508">
        <v>95</v>
      </c>
      <c r="Z11" s="508">
        <v>204</v>
      </c>
      <c r="AA11" s="508">
        <f t="shared" si="10"/>
        <v>408</v>
      </c>
      <c r="AB11" s="508">
        <v>602</v>
      </c>
      <c r="AC11" s="508">
        <f t="shared" si="11"/>
        <v>612</v>
      </c>
      <c r="AD11" s="508">
        <f t="shared" si="12"/>
        <v>1204</v>
      </c>
    </row>
    <row r="12" spans="1:31">
      <c r="A12" s="507" t="s">
        <v>1658</v>
      </c>
      <c r="B12" s="491">
        <v>1.8</v>
      </c>
      <c r="C12" s="491">
        <v>5.5</v>
      </c>
      <c r="D12" s="491">
        <f t="shared" si="0"/>
        <v>0.27</v>
      </c>
      <c r="E12" s="497">
        <v>0.15</v>
      </c>
      <c r="F12" s="491">
        <f t="shared" si="1"/>
        <v>10.64</v>
      </c>
      <c r="G12" s="491">
        <v>150</v>
      </c>
      <c r="H12" s="491">
        <f t="shared" si="2"/>
        <v>26.6</v>
      </c>
      <c r="I12" s="491">
        <f t="shared" si="3"/>
        <v>31.92</v>
      </c>
      <c r="J12" s="1029"/>
      <c r="K12" s="491">
        <v>0.1</v>
      </c>
      <c r="L12" s="491">
        <v>0.1</v>
      </c>
      <c r="M12" s="505">
        <f t="shared" si="4"/>
        <v>7.0000000000000001E-3</v>
      </c>
      <c r="N12" s="506">
        <v>60000</v>
      </c>
      <c r="O12" s="505">
        <v>1.0999999999999999E-2</v>
      </c>
      <c r="P12" s="491">
        <f t="shared" si="5"/>
        <v>0.24</v>
      </c>
      <c r="Q12" s="504">
        <f t="shared" si="6"/>
        <v>2.92E-2</v>
      </c>
      <c r="R12" s="497">
        <v>5.0000000000000001E-3</v>
      </c>
      <c r="S12" s="503">
        <f t="shared" si="7"/>
        <v>256.01</v>
      </c>
      <c r="T12" s="1029"/>
      <c r="U12" s="502">
        <f t="shared" si="8"/>
        <v>52.923000000000002</v>
      </c>
      <c r="V12" s="501" t="str">
        <f t="shared" si="9"/>
        <v>OK</v>
      </c>
      <c r="W12" s="1029"/>
      <c r="X12" s="489">
        <v>32</v>
      </c>
      <c r="Y12" s="489">
        <v>95</v>
      </c>
      <c r="Z12" s="489">
        <v>204</v>
      </c>
      <c r="AA12" s="489">
        <f t="shared" si="10"/>
        <v>408</v>
      </c>
      <c r="AB12" s="489">
        <v>602</v>
      </c>
      <c r="AC12" s="489">
        <f t="shared" si="11"/>
        <v>612</v>
      </c>
      <c r="AD12" s="489">
        <f t="shared" si="12"/>
        <v>1204</v>
      </c>
    </row>
    <row r="13" spans="1:31">
      <c r="A13" s="514" t="s">
        <v>1657</v>
      </c>
      <c r="B13" s="366">
        <v>7.9</v>
      </c>
      <c r="C13" s="366">
        <v>5.6</v>
      </c>
      <c r="D13" s="366">
        <f t="shared" si="0"/>
        <v>0.79</v>
      </c>
      <c r="E13" s="512">
        <v>0.1</v>
      </c>
      <c r="F13" s="366">
        <f t="shared" si="1"/>
        <v>46.45</v>
      </c>
      <c r="G13" s="366">
        <v>150</v>
      </c>
      <c r="H13" s="366">
        <f t="shared" si="2"/>
        <v>116.13</v>
      </c>
      <c r="I13" s="366">
        <f t="shared" si="3"/>
        <v>139.36000000000001</v>
      </c>
      <c r="J13" s="1029"/>
      <c r="K13" s="366">
        <v>0.2</v>
      </c>
      <c r="L13" s="366">
        <v>0.1</v>
      </c>
      <c r="M13" s="495">
        <f t="shared" si="4"/>
        <v>1.4E-2</v>
      </c>
      <c r="N13" s="365">
        <v>60000</v>
      </c>
      <c r="O13" s="495">
        <v>1.0999999999999999E-2</v>
      </c>
      <c r="P13" s="366">
        <f t="shared" si="5"/>
        <v>0.34</v>
      </c>
      <c r="Q13" s="513">
        <f t="shared" si="6"/>
        <v>4.1200000000000001E-2</v>
      </c>
      <c r="R13" s="512">
        <v>5.0000000000000001E-3</v>
      </c>
      <c r="S13" s="511">
        <f t="shared" si="7"/>
        <v>644.12</v>
      </c>
      <c r="T13" s="1029"/>
      <c r="U13" s="510">
        <f t="shared" si="8"/>
        <v>31.061</v>
      </c>
      <c r="V13" s="509" t="str">
        <f t="shared" si="9"/>
        <v>OK</v>
      </c>
      <c r="W13" s="1029"/>
      <c r="X13" s="508">
        <v>32</v>
      </c>
      <c r="Y13" s="508">
        <v>95</v>
      </c>
      <c r="Z13" s="508">
        <v>204</v>
      </c>
      <c r="AA13" s="508">
        <f t="shared" si="10"/>
        <v>408</v>
      </c>
      <c r="AB13" s="508">
        <v>602</v>
      </c>
      <c r="AC13" s="508">
        <f t="shared" si="11"/>
        <v>612</v>
      </c>
      <c r="AD13" s="508">
        <f t="shared" si="12"/>
        <v>1204</v>
      </c>
    </row>
    <row r="14" spans="1:31">
      <c r="A14" s="507" t="s">
        <v>1656</v>
      </c>
      <c r="B14" s="491">
        <v>2</v>
      </c>
      <c r="C14" s="491">
        <v>3.35</v>
      </c>
      <c r="D14" s="491">
        <f t="shared" si="0"/>
        <v>0.3</v>
      </c>
      <c r="E14" s="497">
        <v>0.15</v>
      </c>
      <c r="F14" s="491">
        <f t="shared" si="1"/>
        <v>7.2</v>
      </c>
      <c r="G14" s="491">
        <v>150</v>
      </c>
      <c r="H14" s="491">
        <f t="shared" si="2"/>
        <v>18</v>
      </c>
      <c r="I14" s="491">
        <f t="shared" si="3"/>
        <v>21.6</v>
      </c>
      <c r="J14" s="1029"/>
      <c r="K14" s="491">
        <v>0.1</v>
      </c>
      <c r="L14" s="491">
        <v>0.1</v>
      </c>
      <c r="M14" s="505">
        <f t="shared" si="4"/>
        <v>7.0000000000000001E-3</v>
      </c>
      <c r="N14" s="506">
        <v>60000</v>
      </c>
      <c r="O14" s="505">
        <v>1.0999999999999999E-2</v>
      </c>
      <c r="P14" s="491">
        <f t="shared" si="5"/>
        <v>0.24</v>
      </c>
      <c r="Q14" s="504">
        <f t="shared" si="6"/>
        <v>2.92E-2</v>
      </c>
      <c r="R14" s="497">
        <v>5.0000000000000001E-3</v>
      </c>
      <c r="S14" s="503">
        <f t="shared" si="7"/>
        <v>256.01</v>
      </c>
      <c r="T14" s="1029"/>
      <c r="U14" s="502">
        <f t="shared" si="8"/>
        <v>47.63</v>
      </c>
      <c r="V14" s="501" t="str">
        <f t="shared" si="9"/>
        <v>OK</v>
      </c>
      <c r="W14" s="1029"/>
      <c r="X14" s="489">
        <v>32</v>
      </c>
      <c r="Y14" s="489">
        <v>95</v>
      </c>
      <c r="Z14" s="489">
        <v>204</v>
      </c>
      <c r="AA14" s="489">
        <f t="shared" si="10"/>
        <v>408</v>
      </c>
      <c r="AB14" s="489">
        <v>602</v>
      </c>
      <c r="AC14" s="489">
        <f t="shared" si="11"/>
        <v>612</v>
      </c>
      <c r="AD14" s="489">
        <f t="shared" si="12"/>
        <v>1204</v>
      </c>
    </row>
    <row r="15" spans="1:31">
      <c r="A15" s="1030" t="s">
        <v>1655</v>
      </c>
      <c r="B15" s="499">
        <v>5.4</v>
      </c>
      <c r="C15" s="499">
        <v>25.3</v>
      </c>
      <c r="D15" s="499">
        <f t="shared" si="0"/>
        <v>0.81</v>
      </c>
      <c r="E15" s="500">
        <v>0.15</v>
      </c>
      <c r="F15" s="499">
        <f t="shared" si="1"/>
        <v>146.87</v>
      </c>
      <c r="G15" s="499">
        <v>150</v>
      </c>
      <c r="H15" s="499">
        <f t="shared" si="2"/>
        <v>367.18</v>
      </c>
      <c r="I15" s="1025">
        <f>SUM(H15:H16)*1.2</f>
        <v>465.13</v>
      </c>
      <c r="J15" s="1029"/>
      <c r="K15" s="1025">
        <v>0.3</v>
      </c>
      <c r="L15" s="1025">
        <v>0.1</v>
      </c>
      <c r="M15" s="1032">
        <f t="shared" si="4"/>
        <v>2.1000000000000001E-2</v>
      </c>
      <c r="N15" s="1033">
        <v>60000</v>
      </c>
      <c r="O15" s="1024">
        <v>1.0999999999999999E-2</v>
      </c>
      <c r="P15" s="1025">
        <f t="shared" si="5"/>
        <v>0.44</v>
      </c>
      <c r="Q15" s="1036">
        <f t="shared" si="6"/>
        <v>4.7699999999999999E-2</v>
      </c>
      <c r="R15" s="1037">
        <v>5.0000000000000001E-3</v>
      </c>
      <c r="S15" s="1038">
        <f t="shared" si="7"/>
        <v>1065.31</v>
      </c>
      <c r="T15" s="1029"/>
      <c r="U15" s="1039">
        <f>(60*(N15*(M15/O15)*(Q15^(2/3))*(R15^(1/2))))/(G15*(B15+B16+((D15+D16)/2)))</f>
        <v>51.463999999999999</v>
      </c>
      <c r="V15" s="1040" t="str">
        <f t="shared" si="9"/>
        <v>OK</v>
      </c>
      <c r="W15" s="1029"/>
      <c r="X15" s="1034">
        <v>32</v>
      </c>
      <c r="Y15" s="1034">
        <v>95</v>
      </c>
      <c r="Z15" s="1034">
        <v>204</v>
      </c>
      <c r="AA15" s="1034">
        <f t="shared" si="10"/>
        <v>408</v>
      </c>
      <c r="AB15" s="1034">
        <v>602</v>
      </c>
      <c r="AC15" s="1034">
        <f t="shared" si="11"/>
        <v>612</v>
      </c>
      <c r="AD15" s="1034">
        <f t="shared" si="12"/>
        <v>1204</v>
      </c>
      <c r="AE15" s="498"/>
    </row>
    <row r="16" spans="1:31">
      <c r="A16" s="1031"/>
      <c r="B16" s="499">
        <v>2.2999999999999998</v>
      </c>
      <c r="C16" s="499">
        <v>3.3</v>
      </c>
      <c r="D16" s="499">
        <f t="shared" si="0"/>
        <v>0.35</v>
      </c>
      <c r="E16" s="500">
        <v>0.15</v>
      </c>
      <c r="F16" s="499">
        <f t="shared" si="1"/>
        <v>8.17</v>
      </c>
      <c r="G16" s="499">
        <v>150</v>
      </c>
      <c r="H16" s="499">
        <f t="shared" si="2"/>
        <v>20.43</v>
      </c>
      <c r="I16" s="1025"/>
      <c r="J16" s="1029"/>
      <c r="K16" s="1025"/>
      <c r="L16" s="1025"/>
      <c r="M16" s="1032"/>
      <c r="N16" s="1033"/>
      <c r="O16" s="1024"/>
      <c r="P16" s="1025"/>
      <c r="Q16" s="1036"/>
      <c r="R16" s="1037"/>
      <c r="S16" s="1038"/>
      <c r="T16" s="1029"/>
      <c r="U16" s="1039"/>
      <c r="V16" s="1040"/>
      <c r="W16" s="1029"/>
      <c r="X16" s="1035"/>
      <c r="Y16" s="1035"/>
      <c r="Z16" s="1035"/>
      <c r="AA16" s="1035"/>
      <c r="AB16" s="1035"/>
      <c r="AC16" s="1035"/>
      <c r="AD16" s="1035"/>
      <c r="AE16" s="498"/>
    </row>
    <row r="17" spans="1:30">
      <c r="A17" s="1052" t="s">
        <v>1654</v>
      </c>
      <c r="B17" s="491">
        <v>5.4</v>
      </c>
      <c r="C17" s="491">
        <v>25.3</v>
      </c>
      <c r="D17" s="491">
        <f t="shared" si="0"/>
        <v>0.81</v>
      </c>
      <c r="E17" s="497">
        <v>0.15</v>
      </c>
      <c r="F17" s="491">
        <f t="shared" si="1"/>
        <v>146.87</v>
      </c>
      <c r="G17" s="491">
        <v>150</v>
      </c>
      <c r="H17" s="491">
        <f t="shared" si="2"/>
        <v>367.18</v>
      </c>
      <c r="I17" s="1048">
        <f>SUM(H17:H18)*1.2</f>
        <v>660.1</v>
      </c>
      <c r="J17" s="1029"/>
      <c r="K17" s="1048">
        <v>0.3</v>
      </c>
      <c r="L17" s="1048">
        <v>0.1</v>
      </c>
      <c r="M17" s="1054">
        <f>K17*(L17-0.03)</f>
        <v>2.1000000000000001E-2</v>
      </c>
      <c r="N17" s="1044">
        <v>60000</v>
      </c>
      <c r="O17" s="1047">
        <v>1.0999999999999999E-2</v>
      </c>
      <c r="P17" s="1048">
        <f>K17+2*(L17-0.03)</f>
        <v>0.44</v>
      </c>
      <c r="Q17" s="1049">
        <f>M17/P17</f>
        <v>4.7699999999999999E-2</v>
      </c>
      <c r="R17" s="1041">
        <v>5.0000000000000001E-3</v>
      </c>
      <c r="S17" s="1042">
        <f>N17*(M17/O17)*(Q17^(2/3))*(R17^(1/2))</f>
        <v>1065.31</v>
      </c>
      <c r="T17" s="1029"/>
      <c r="U17" s="1043">
        <f>(60*(N17*(M17/O17)*(Q17^(2/3))*(R17^(1/2))))/(G17*(B17+B18+((D17+D18)/2)))</f>
        <v>52.189</v>
      </c>
      <c r="V17" s="1051" t="str">
        <f>IF(U17&gt;C17,"OK","Erro")</f>
        <v>OK</v>
      </c>
      <c r="W17" s="1029"/>
      <c r="X17" s="1045">
        <v>32</v>
      </c>
      <c r="Y17" s="1045">
        <v>95</v>
      </c>
      <c r="Z17" s="1045">
        <v>204</v>
      </c>
      <c r="AA17" s="1045">
        <f>Z17*2</f>
        <v>408</v>
      </c>
      <c r="AB17" s="1045">
        <v>602</v>
      </c>
      <c r="AC17" s="1045">
        <f>3*Z17</f>
        <v>612</v>
      </c>
      <c r="AD17" s="1045">
        <f>2*AB17</f>
        <v>1204</v>
      </c>
    </row>
    <row r="18" spans="1:30">
      <c r="A18" s="1053"/>
      <c r="B18" s="491">
        <v>2.2999999999999998</v>
      </c>
      <c r="C18" s="491">
        <v>31</v>
      </c>
      <c r="D18" s="491">
        <f t="shared" si="0"/>
        <v>0.12</v>
      </c>
      <c r="E18" s="497">
        <v>0.05</v>
      </c>
      <c r="F18" s="491">
        <f t="shared" si="1"/>
        <v>73.16</v>
      </c>
      <c r="G18" s="491">
        <v>150</v>
      </c>
      <c r="H18" s="491">
        <f t="shared" si="2"/>
        <v>182.9</v>
      </c>
      <c r="I18" s="1048"/>
      <c r="J18" s="1029"/>
      <c r="K18" s="1048"/>
      <c r="L18" s="1048"/>
      <c r="M18" s="1054"/>
      <c r="N18" s="1044"/>
      <c r="O18" s="1047"/>
      <c r="P18" s="1048"/>
      <c r="Q18" s="1049"/>
      <c r="R18" s="1041"/>
      <c r="S18" s="1042"/>
      <c r="T18" s="1029"/>
      <c r="U18" s="1043"/>
      <c r="V18" s="1051"/>
      <c r="W18" s="1029"/>
      <c r="X18" s="1046"/>
      <c r="Y18" s="1046"/>
      <c r="Z18" s="1046"/>
      <c r="AA18" s="1046"/>
      <c r="AB18" s="1046"/>
      <c r="AC18" s="1046"/>
      <c r="AD18" s="1046"/>
    </row>
    <row r="19" spans="1:30">
      <c r="A19" s="1029"/>
      <c r="B19" s="1029"/>
      <c r="C19" s="1029"/>
      <c r="D19" s="1029"/>
      <c r="E19" s="1029"/>
      <c r="F19" s="1029"/>
      <c r="G19" s="1029"/>
      <c r="H19" s="1029"/>
      <c r="I19" s="1029"/>
      <c r="J19" s="1050"/>
      <c r="K19" s="1050"/>
      <c r="L19" s="1050"/>
      <c r="M19" s="1050"/>
      <c r="N19" s="1050"/>
      <c r="O19" s="1050"/>
      <c r="P19" s="1050"/>
      <c r="Q19" s="1050"/>
      <c r="R19" s="1050"/>
      <c r="S19" s="1050"/>
      <c r="T19" s="1050"/>
      <c r="U19" s="1050"/>
      <c r="V19" s="1050"/>
      <c r="W19" s="1050"/>
      <c r="X19" s="1029"/>
      <c r="Y19" s="1029"/>
      <c r="Z19" s="1029"/>
      <c r="AA19" s="1029"/>
      <c r="AB19" s="1029"/>
      <c r="AC19" s="1029"/>
      <c r="AD19" s="1029"/>
    </row>
    <row r="20" spans="1:30">
      <c r="A20" s="1027" t="s">
        <v>1653</v>
      </c>
      <c r="B20" s="1028"/>
      <c r="C20" s="1028"/>
      <c r="D20" s="1028"/>
      <c r="E20" s="1028"/>
      <c r="F20" s="1028"/>
      <c r="G20" s="1028"/>
      <c r="H20" s="1028"/>
      <c r="I20" s="1028"/>
      <c r="J20" s="995"/>
      <c r="K20" s="490"/>
      <c r="L20" s="490"/>
      <c r="M20" s="490"/>
      <c r="N20" s="490"/>
      <c r="O20" s="490"/>
      <c r="P20" s="490"/>
      <c r="Q20" s="490"/>
      <c r="R20" s="490"/>
      <c r="S20" s="490"/>
      <c r="T20" s="490"/>
      <c r="U20" s="490"/>
      <c r="V20" s="490"/>
      <c r="W20" s="995"/>
      <c r="X20" s="1027" t="s">
        <v>1652</v>
      </c>
      <c r="Y20" s="1027"/>
      <c r="Z20" s="1027"/>
      <c r="AA20" s="1027"/>
      <c r="AB20" s="1027"/>
      <c r="AC20" s="1027"/>
      <c r="AD20" s="1027"/>
    </row>
    <row r="21" spans="1:30" ht="30">
      <c r="A21" s="496" t="s">
        <v>1651</v>
      </c>
      <c r="B21" s="495" t="s">
        <v>1650</v>
      </c>
      <c r="C21" s="495" t="s">
        <v>1649</v>
      </c>
      <c r="D21" s="495" t="s">
        <v>1648</v>
      </c>
      <c r="E21" s="495" t="s">
        <v>1647</v>
      </c>
      <c r="F21" s="495" t="s">
        <v>1646</v>
      </c>
      <c r="G21" s="495" t="s">
        <v>1645</v>
      </c>
      <c r="H21" s="494" t="s">
        <v>1644</v>
      </c>
      <c r="I21" s="494" t="s">
        <v>1643</v>
      </c>
      <c r="J21" s="995"/>
      <c r="K21" s="490"/>
      <c r="L21" s="490"/>
      <c r="M21" s="490"/>
      <c r="N21" s="490"/>
      <c r="O21" s="490"/>
      <c r="P21" s="490"/>
      <c r="Q21" s="490"/>
      <c r="R21" s="490"/>
      <c r="S21" s="490"/>
      <c r="T21" s="490"/>
      <c r="U21" s="490"/>
      <c r="V21" s="490"/>
      <c r="W21" s="995"/>
      <c r="X21" s="493" t="s">
        <v>1642</v>
      </c>
      <c r="Y21" s="493" t="s">
        <v>1641</v>
      </c>
      <c r="Z21" s="493" t="s">
        <v>1640</v>
      </c>
      <c r="AA21" s="493" t="s">
        <v>1639</v>
      </c>
      <c r="AB21" s="493" t="s">
        <v>1638</v>
      </c>
      <c r="AC21" s="493" t="s">
        <v>1637</v>
      </c>
      <c r="AD21" s="493" t="s">
        <v>1636</v>
      </c>
    </row>
    <row r="22" spans="1:30">
      <c r="A22" s="492" t="s">
        <v>1635</v>
      </c>
      <c r="B22" s="491">
        <f>H4</f>
        <v>161.68</v>
      </c>
      <c r="C22" s="491">
        <f>H5</f>
        <v>161.68</v>
      </c>
      <c r="D22" s="491">
        <f>H6</f>
        <v>237.15</v>
      </c>
      <c r="E22" s="491">
        <f>H7</f>
        <v>237.15</v>
      </c>
      <c r="F22" s="491">
        <f>H9</f>
        <v>354.25</v>
      </c>
      <c r="G22" s="491">
        <f>H10</f>
        <v>171.48</v>
      </c>
      <c r="H22" s="491">
        <f>SUM(B22:G22)</f>
        <v>1323.39</v>
      </c>
      <c r="I22" s="491">
        <f>H22*1.2</f>
        <v>1588.07</v>
      </c>
      <c r="J22" s="995"/>
      <c r="K22" s="490"/>
      <c r="L22" s="490"/>
      <c r="M22" s="490"/>
      <c r="N22" s="490"/>
      <c r="O22" s="490"/>
      <c r="P22" s="490"/>
      <c r="Q22" s="490"/>
      <c r="R22" s="490"/>
      <c r="S22" s="490"/>
      <c r="T22" s="490"/>
      <c r="U22" s="490"/>
      <c r="V22" s="490"/>
      <c r="W22" s="995"/>
      <c r="X22" s="489">
        <v>204</v>
      </c>
      <c r="Y22" s="489">
        <v>408</v>
      </c>
      <c r="Z22" s="489">
        <v>602</v>
      </c>
      <c r="AA22" s="489">
        <f>4*X22</f>
        <v>816</v>
      </c>
      <c r="AB22" s="489">
        <f>5*X22</f>
        <v>1020</v>
      </c>
      <c r="AC22" s="489">
        <f>2*Z22</f>
        <v>1204</v>
      </c>
      <c r="AD22" s="489">
        <f>3*Z22</f>
        <v>1806</v>
      </c>
    </row>
  </sheetData>
  <mergeCells count="53">
    <mergeCell ref="AD17:AD18"/>
    <mergeCell ref="A19:AD19"/>
    <mergeCell ref="A20:I20"/>
    <mergeCell ref="J20:J22"/>
    <mergeCell ref="W20:W22"/>
    <mergeCell ref="X20:AD20"/>
    <mergeCell ref="V17:V18"/>
    <mergeCell ref="X17:X18"/>
    <mergeCell ref="A17:A18"/>
    <mergeCell ref="I17:I18"/>
    <mergeCell ref="K17:K18"/>
    <mergeCell ref="L17:L18"/>
    <mergeCell ref="M17:M18"/>
    <mergeCell ref="Y17:Y18"/>
    <mergeCell ref="Z17:Z18"/>
    <mergeCell ref="AA17:AA18"/>
    <mergeCell ref="R17:R18"/>
    <mergeCell ref="S17:S18"/>
    <mergeCell ref="U17:U18"/>
    <mergeCell ref="N17:N18"/>
    <mergeCell ref="AC17:AC18"/>
    <mergeCell ref="AB17:AB18"/>
    <mergeCell ref="O17:O18"/>
    <mergeCell ref="P17:P18"/>
    <mergeCell ref="Q17:Q18"/>
    <mergeCell ref="AD15:AD16"/>
    <mergeCell ref="Q15:Q16"/>
    <mergeCell ref="R15:R16"/>
    <mergeCell ref="S15:S16"/>
    <mergeCell ref="U15:U16"/>
    <mergeCell ref="V15:V16"/>
    <mergeCell ref="X15:X16"/>
    <mergeCell ref="Y15:Y16"/>
    <mergeCell ref="Z15:Z16"/>
    <mergeCell ref="AA15:AA16"/>
    <mergeCell ref="AB15:AB16"/>
    <mergeCell ref="AC15:AC16"/>
    <mergeCell ref="O15:O16"/>
    <mergeCell ref="P15:P16"/>
    <mergeCell ref="A1:AD1"/>
    <mergeCell ref="A2:I2"/>
    <mergeCell ref="J2:J18"/>
    <mergeCell ref="K2:S2"/>
    <mergeCell ref="T2:T18"/>
    <mergeCell ref="U2:V2"/>
    <mergeCell ref="W2:W18"/>
    <mergeCell ref="X2:AD2"/>
    <mergeCell ref="A15:A16"/>
    <mergeCell ref="I15:I16"/>
    <mergeCell ref="K15:K16"/>
    <mergeCell ref="L15:L16"/>
    <mergeCell ref="M15:M16"/>
    <mergeCell ref="N15:N16"/>
  </mergeCells>
  <conditionalFormatting sqref="V4:V18">
    <cfRule type="containsText" dxfId="14" priority="15" operator="containsText" text="OK">
      <formula>NOT(ISERROR(SEARCH("OK",V4)))</formula>
    </cfRule>
  </conditionalFormatting>
  <conditionalFormatting sqref="X4:AD4">
    <cfRule type="cellIs" dxfId="13" priority="14" operator="lessThan">
      <formula>$H4</formula>
    </cfRule>
  </conditionalFormatting>
  <conditionalFormatting sqref="X5:AD5">
    <cfRule type="cellIs" dxfId="12" priority="13" operator="lessThan">
      <formula>$H5</formula>
    </cfRule>
  </conditionalFormatting>
  <conditionalFormatting sqref="X6:AD6">
    <cfRule type="cellIs" dxfId="11" priority="12" operator="lessThan">
      <formula>$H6</formula>
    </cfRule>
  </conditionalFormatting>
  <conditionalFormatting sqref="X7:AD7">
    <cfRule type="cellIs" dxfId="10" priority="11" operator="lessThan">
      <formula>$H7</formula>
    </cfRule>
  </conditionalFormatting>
  <conditionalFormatting sqref="X8:AD8">
    <cfRule type="cellIs" dxfId="9" priority="10" operator="lessThan">
      <formula>$H8</formula>
    </cfRule>
  </conditionalFormatting>
  <conditionalFormatting sqref="X9:AD9">
    <cfRule type="cellIs" dxfId="8" priority="9" operator="lessThan">
      <formula>$H9</formula>
    </cfRule>
  </conditionalFormatting>
  <conditionalFormatting sqref="X10:AD10">
    <cfRule type="cellIs" dxfId="7" priority="8" operator="lessThan">
      <formula>$H10</formula>
    </cfRule>
  </conditionalFormatting>
  <conditionalFormatting sqref="X11:AD11">
    <cfRule type="cellIs" dxfId="6" priority="7" operator="lessThan">
      <formula>$H11</formula>
    </cfRule>
  </conditionalFormatting>
  <conditionalFormatting sqref="X12:AD12">
    <cfRule type="cellIs" dxfId="5" priority="6" operator="lessThan">
      <formula>$H12</formula>
    </cfRule>
  </conditionalFormatting>
  <conditionalFormatting sqref="X13:AD13">
    <cfRule type="cellIs" dxfId="4" priority="5" operator="lessThan">
      <formula>$H13</formula>
    </cfRule>
  </conditionalFormatting>
  <conditionalFormatting sqref="X14:AD14">
    <cfRule type="cellIs" dxfId="3" priority="4" operator="lessThan">
      <formula>$H14</formula>
    </cfRule>
  </conditionalFormatting>
  <conditionalFormatting sqref="X15:AD15">
    <cfRule type="cellIs" dxfId="2" priority="3" operator="lessThan">
      <formula>$H15</formula>
    </cfRule>
  </conditionalFormatting>
  <conditionalFormatting sqref="X17:AD17">
    <cfRule type="cellIs" dxfId="1" priority="2" operator="lessThan">
      <formula>$H17</formula>
    </cfRule>
  </conditionalFormatting>
  <conditionalFormatting sqref="X22:AD22">
    <cfRule type="cellIs" dxfId="0" priority="1" operator="lessThan">
      <formula>$H22</formula>
    </cfRule>
  </conditionalFormatting>
  <pageMargins left="0.511811024" right="0.511811024" top="0.78740157499999996" bottom="0.78740157499999996" header="0.31496062000000002" footer="0.31496062000000002"/>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888"/>
  <sheetViews>
    <sheetView tabSelected="1" view="pageBreakPreview" topLeftCell="A581" zoomScaleNormal="115" zoomScaleSheetLayoutView="100" zoomScalePageLayoutView="70" workbookViewId="0">
      <selection activeCell="H587" sqref="H587:H591"/>
    </sheetView>
  </sheetViews>
  <sheetFormatPr defaultRowHeight="14.25"/>
  <cols>
    <col min="1" max="1" width="12.5703125" style="209" customWidth="1"/>
    <col min="2" max="2" width="12.85546875" style="209" customWidth="1"/>
    <col min="3" max="3" width="7.140625" style="223" customWidth="1"/>
    <col min="4" max="4" width="59.5703125" style="221" customWidth="1"/>
    <col min="5" max="5" width="6.140625" style="209" customWidth="1"/>
    <col min="6" max="6" width="12.140625" style="222" customWidth="1"/>
    <col min="7" max="7" width="11.85546875" style="222" customWidth="1"/>
    <col min="8" max="8" width="10.7109375" style="222" customWidth="1"/>
    <col min="9" max="9" width="11.140625" style="209" customWidth="1"/>
    <col min="10" max="10" width="16" style="222" customWidth="1"/>
    <col min="11" max="12" width="9.140625" style="209"/>
    <col min="13" max="13" width="10.140625" style="209" bestFit="1" customWidth="1"/>
    <col min="14" max="14" width="9.28515625" style="209" bestFit="1" customWidth="1"/>
    <col min="15" max="16384" width="9.140625" style="209"/>
  </cols>
  <sheetData>
    <row r="1" spans="1:99" ht="11.1" customHeight="1">
      <c r="A1" s="758" t="s">
        <v>1201</v>
      </c>
      <c r="B1" s="758"/>
      <c r="C1" s="758"/>
      <c r="D1" s="758"/>
      <c r="E1" s="758"/>
      <c r="F1" s="758"/>
      <c r="G1" s="758"/>
      <c r="H1" s="758"/>
      <c r="I1" s="758"/>
      <c r="J1" s="758"/>
    </row>
    <row r="2" spans="1:99" ht="11.1" customHeight="1">
      <c r="A2" s="758"/>
      <c r="B2" s="758"/>
      <c r="C2" s="758"/>
      <c r="D2" s="758"/>
      <c r="E2" s="758"/>
      <c r="F2" s="758"/>
      <c r="G2" s="758"/>
      <c r="H2" s="758"/>
      <c r="I2" s="758"/>
      <c r="J2" s="758"/>
    </row>
    <row r="3" spans="1:99" ht="18" customHeight="1">
      <c r="A3" s="554" t="s">
        <v>1206</v>
      </c>
      <c r="B3" s="555"/>
      <c r="C3" s="66"/>
      <c r="D3" s="67"/>
      <c r="E3" s="552" t="s">
        <v>10</v>
      </c>
      <c r="F3" s="553"/>
      <c r="G3" s="762">
        <f>J593</f>
        <v>0</v>
      </c>
      <c r="H3" s="762"/>
      <c r="I3" s="549" t="s">
        <v>12</v>
      </c>
      <c r="J3" s="228">
        <v>44012</v>
      </c>
    </row>
    <row r="4" spans="1:99" ht="18" customHeight="1">
      <c r="A4" s="430" t="s">
        <v>1209</v>
      </c>
      <c r="B4" s="559" t="s">
        <v>1208</v>
      </c>
      <c r="C4" s="559"/>
      <c r="D4" s="559"/>
      <c r="E4" s="556"/>
      <c r="F4" s="426" t="s">
        <v>11</v>
      </c>
      <c r="G4" s="553">
        <f>G3/$B$6</f>
        <v>0</v>
      </c>
      <c r="H4" s="763" t="s">
        <v>1204</v>
      </c>
      <c r="I4" s="763"/>
      <c r="J4" s="239">
        <f>'BDI - Serviços'!G25</f>
        <v>0.24940000000000001</v>
      </c>
    </row>
    <row r="5" spans="1:99" ht="18" customHeight="1">
      <c r="A5" s="427" t="s">
        <v>602</v>
      </c>
      <c r="B5" s="559" t="s">
        <v>1194</v>
      </c>
      <c r="C5" s="559"/>
      <c r="D5" s="559"/>
      <c r="E5" s="210"/>
      <c r="F5" s="553"/>
      <c r="G5" s="553"/>
      <c r="H5" s="763" t="s">
        <v>1205</v>
      </c>
      <c r="I5" s="763"/>
      <c r="J5" s="239">
        <f>'BDI-Equipamentos'!H25</f>
        <v>0.1278</v>
      </c>
    </row>
    <row r="6" spans="1:99" ht="18" customHeight="1">
      <c r="A6" s="551" t="s">
        <v>76</v>
      </c>
      <c r="B6" s="305">
        <v>1116.78</v>
      </c>
      <c r="C6" s="416"/>
      <c r="D6" s="219"/>
      <c r="E6" s="210"/>
      <c r="F6" s="553"/>
      <c r="G6" s="426" t="s">
        <v>14</v>
      </c>
      <c r="H6" s="764" t="s">
        <v>1210</v>
      </c>
      <c r="I6" s="764"/>
      <c r="J6" s="765"/>
    </row>
    <row r="7" spans="1:99" s="424" customFormat="1" ht="21" customHeight="1">
      <c r="A7" s="766" t="s">
        <v>1211</v>
      </c>
      <c r="B7" s="757"/>
      <c r="C7" s="757" t="s">
        <v>2428</v>
      </c>
      <c r="D7" s="757"/>
      <c r="E7" s="421" t="s">
        <v>1203</v>
      </c>
      <c r="F7" s="422"/>
      <c r="G7" s="422"/>
      <c r="H7" s="422"/>
      <c r="I7" s="423"/>
      <c r="J7" s="558"/>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35"/>
      <c r="BB7" s="335"/>
      <c r="BC7" s="335"/>
      <c r="BD7" s="335"/>
      <c r="BE7" s="335"/>
      <c r="BF7" s="335"/>
      <c r="BG7" s="335"/>
      <c r="BH7" s="335"/>
      <c r="BI7" s="335"/>
      <c r="BJ7" s="335"/>
      <c r="BK7" s="335"/>
      <c r="BL7" s="335"/>
      <c r="BM7" s="335"/>
      <c r="BN7" s="335"/>
      <c r="BO7" s="335"/>
      <c r="BP7" s="335"/>
      <c r="BQ7" s="335"/>
      <c r="BR7" s="335"/>
      <c r="BS7" s="335"/>
      <c r="BT7" s="335"/>
      <c r="BU7" s="335"/>
      <c r="BV7" s="335"/>
      <c r="BW7" s="335"/>
      <c r="BX7" s="335"/>
      <c r="BY7" s="335"/>
      <c r="BZ7" s="335"/>
      <c r="CA7" s="335"/>
      <c r="CB7" s="335"/>
      <c r="CC7" s="335"/>
      <c r="CD7" s="335"/>
      <c r="CE7" s="335"/>
      <c r="CF7" s="335"/>
      <c r="CG7" s="335"/>
      <c r="CH7" s="335"/>
      <c r="CI7" s="335"/>
      <c r="CJ7" s="335"/>
      <c r="CK7" s="335"/>
      <c r="CL7" s="335"/>
      <c r="CM7" s="335"/>
      <c r="CN7" s="335"/>
      <c r="CO7" s="335"/>
      <c r="CP7" s="335"/>
      <c r="CQ7" s="335"/>
      <c r="CR7" s="335"/>
      <c r="CS7" s="335"/>
    </row>
    <row r="8" spans="1:99" s="210" customFormat="1" ht="12" customHeight="1">
      <c r="A8" s="233"/>
      <c r="B8" s="235"/>
      <c r="C8" s="236"/>
      <c r="D8" s="595"/>
      <c r="E8" s="596"/>
      <c r="F8" s="597"/>
      <c r="G8" s="597"/>
      <c r="H8" s="598"/>
      <c r="I8" s="235"/>
      <c r="J8" s="599"/>
      <c r="K8" s="356"/>
      <c r="L8" s="356"/>
      <c r="M8" s="356"/>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c r="AT8" s="356"/>
      <c r="AU8" s="356"/>
      <c r="AV8" s="356"/>
      <c r="AW8" s="356"/>
      <c r="AX8" s="356"/>
      <c r="AY8" s="356"/>
      <c r="AZ8" s="356"/>
      <c r="BA8" s="356"/>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row>
    <row r="9" spans="1:99" ht="12" customHeight="1">
      <c r="A9" s="759" t="s">
        <v>6</v>
      </c>
      <c r="B9" s="760" t="s">
        <v>34</v>
      </c>
      <c r="C9" s="759" t="s">
        <v>0</v>
      </c>
      <c r="D9" s="760" t="s">
        <v>1</v>
      </c>
      <c r="E9" s="760" t="s">
        <v>36</v>
      </c>
      <c r="F9" s="761" t="s">
        <v>35</v>
      </c>
      <c r="G9" s="548"/>
      <c r="H9" s="759" t="s">
        <v>2</v>
      </c>
      <c r="I9" s="759"/>
      <c r="J9" s="759"/>
    </row>
    <row r="10" spans="1:99" ht="48" customHeight="1">
      <c r="A10" s="759"/>
      <c r="B10" s="760"/>
      <c r="C10" s="759"/>
      <c r="D10" s="760"/>
      <c r="E10" s="760"/>
      <c r="F10" s="761"/>
      <c r="G10" s="600" t="s">
        <v>601</v>
      </c>
      <c r="H10" s="600" t="s">
        <v>3</v>
      </c>
      <c r="I10" s="547" t="s">
        <v>4</v>
      </c>
      <c r="J10" s="600" t="s">
        <v>5</v>
      </c>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row>
    <row r="11" spans="1:99" s="211" customFormat="1" ht="20.25" customHeight="1">
      <c r="A11" s="71"/>
      <c r="B11" s="71"/>
      <c r="C11" s="72" t="s">
        <v>50</v>
      </c>
      <c r="D11" s="73" t="s">
        <v>15</v>
      </c>
      <c r="E11" s="71"/>
      <c r="F11" s="74"/>
      <c r="G11" s="74"/>
      <c r="H11" s="74"/>
      <c r="I11" s="71"/>
      <c r="J11" s="74"/>
    </row>
    <row r="12" spans="1:99" s="212" customFormat="1" ht="33" customHeight="1">
      <c r="A12" s="710" t="s">
        <v>2436</v>
      </c>
      <c r="B12" s="75" t="s">
        <v>16</v>
      </c>
      <c r="C12" s="76" t="s">
        <v>52</v>
      </c>
      <c r="D12" s="348" t="s">
        <v>783</v>
      </c>
      <c r="E12" s="75" t="s">
        <v>784</v>
      </c>
      <c r="F12" s="550">
        <v>10</v>
      </c>
      <c r="G12" s="266">
        <f>$J$5</f>
        <v>0.1278</v>
      </c>
      <c r="H12" s="327"/>
      <c r="I12" s="530">
        <f t="shared" ref="I12:I20" si="0">H12*(1+G12)</f>
        <v>0</v>
      </c>
      <c r="J12" s="327">
        <f t="shared" ref="J12:J16" si="1">F12*I12</f>
        <v>0</v>
      </c>
    </row>
    <row r="13" spans="1:99" ht="30" customHeight="1">
      <c r="A13" s="313" t="s">
        <v>1245</v>
      </c>
      <c r="B13" s="318" t="s">
        <v>1170</v>
      </c>
      <c r="C13" s="76" t="s">
        <v>55</v>
      </c>
      <c r="D13" s="314" t="str">
        <f>Composição!$A$878</f>
        <v xml:space="preserve"> INSTALAÇÃO PROVISÓRIA DE ENERGIA ELÉTRICA, AEREA, TRIFASICA, EM POSTE CONCRETO, EXCLUSIVE FORNECIMENTO DO MEDIDOR</v>
      </c>
      <c r="E13" s="80" t="s">
        <v>485</v>
      </c>
      <c r="F13" s="550">
        <v>1</v>
      </c>
      <c r="G13" s="266">
        <f t="shared" ref="G13:G15" si="2">$J$4</f>
        <v>0.24940000000000001</v>
      </c>
      <c r="H13" s="319"/>
      <c r="I13" s="530">
        <f t="shared" si="0"/>
        <v>0</v>
      </c>
      <c r="J13" s="327">
        <f t="shared" si="1"/>
        <v>0</v>
      </c>
    </row>
    <row r="14" spans="1:99" ht="28.5" customHeight="1">
      <c r="A14" s="373" t="s">
        <v>2699</v>
      </c>
      <c r="B14" s="75" t="s">
        <v>1170</v>
      </c>
      <c r="C14" s="76" t="s">
        <v>61</v>
      </c>
      <c r="D14" s="358" t="str">
        <f>Composição!$A$1856</f>
        <v>PLACA DE OBRA (PARA CONSTRUCAO CIVIL) EM CHAPA GALVANIZADA *N. 22*, ADESIVADA, DE *2,0 X 1,125* M - FORNECIMENTO E INSTALAÇÃO</v>
      </c>
      <c r="E14" s="75" t="s">
        <v>491</v>
      </c>
      <c r="F14" s="550">
        <v>12.5</v>
      </c>
      <c r="G14" s="266">
        <f t="shared" si="2"/>
        <v>0.24940000000000001</v>
      </c>
      <c r="H14" s="327"/>
      <c r="I14" s="530">
        <f t="shared" si="0"/>
        <v>0</v>
      </c>
      <c r="J14" s="327">
        <f t="shared" si="1"/>
        <v>0</v>
      </c>
    </row>
    <row r="15" spans="1:99" ht="46.5" customHeight="1">
      <c r="A15" s="318">
        <v>99059</v>
      </c>
      <c r="B15" s="80" t="s">
        <v>16</v>
      </c>
      <c r="C15" s="76" t="s">
        <v>92</v>
      </c>
      <c r="D15" s="361" t="s">
        <v>897</v>
      </c>
      <c r="E15" s="80" t="s">
        <v>488</v>
      </c>
      <c r="F15" s="306">
        <v>185.35</v>
      </c>
      <c r="G15" s="266">
        <f t="shared" si="2"/>
        <v>0.24940000000000001</v>
      </c>
      <c r="H15" s="82"/>
      <c r="I15" s="530">
        <f t="shared" si="0"/>
        <v>0</v>
      </c>
      <c r="J15" s="82">
        <f t="shared" si="1"/>
        <v>0</v>
      </c>
    </row>
    <row r="16" spans="1:99" ht="37.5" customHeight="1">
      <c r="A16" s="313" t="s">
        <v>2700</v>
      </c>
      <c r="B16" s="75" t="s">
        <v>1170</v>
      </c>
      <c r="C16" s="76" t="s">
        <v>2210</v>
      </c>
      <c r="D16" s="361" t="str">
        <f>Composição!$A$1080</f>
        <v>SERVICOS TOPOGRAFICOS PARA PAVIMENTACAO, INCLUSIVE NOTA DE SERVICOS, ACOMPANHAMENTO E GREIDE</v>
      </c>
      <c r="E16" s="80" t="s">
        <v>491</v>
      </c>
      <c r="F16" s="306">
        <v>6000</v>
      </c>
      <c r="G16" s="266">
        <f t="shared" ref="G16:G26" si="3">$J$4</f>
        <v>0.24940000000000001</v>
      </c>
      <c r="H16" s="82"/>
      <c r="I16" s="530">
        <f t="shared" si="0"/>
        <v>0</v>
      </c>
      <c r="J16" s="82">
        <f t="shared" si="1"/>
        <v>0</v>
      </c>
    </row>
    <row r="17" spans="1:111" s="210" customFormat="1" ht="20.25" customHeight="1">
      <c r="A17" s="80"/>
      <c r="B17" s="80"/>
      <c r="C17" s="102" t="s">
        <v>55</v>
      </c>
      <c r="D17" s="103" t="s">
        <v>2429</v>
      </c>
      <c r="E17" s="80"/>
      <c r="F17" s="341"/>
      <c r="G17" s="357"/>
      <c r="H17" s="82"/>
      <c r="I17" s="77"/>
      <c r="J17" s="82"/>
      <c r="K17" s="356"/>
      <c r="L17" s="356"/>
      <c r="M17" s="356"/>
      <c r="N17" s="663"/>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56"/>
      <c r="AW17" s="356"/>
      <c r="AX17" s="356"/>
      <c r="AY17" s="356"/>
      <c r="AZ17" s="356"/>
      <c r="BA17" s="356"/>
      <c r="BB17" s="356"/>
      <c r="BC17" s="356"/>
      <c r="BD17" s="356"/>
      <c r="BE17" s="356"/>
      <c r="BF17" s="356"/>
      <c r="BG17" s="356"/>
      <c r="BH17" s="356"/>
      <c r="BI17" s="356"/>
      <c r="BJ17" s="356"/>
      <c r="BK17" s="356"/>
      <c r="BL17" s="356"/>
      <c r="BM17" s="356"/>
      <c r="BN17" s="356"/>
      <c r="BO17" s="356"/>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row>
    <row r="18" spans="1:111" s="464" customFormat="1" ht="27.75" customHeight="1">
      <c r="A18" s="80">
        <v>90777</v>
      </c>
      <c r="B18" s="80" t="s">
        <v>16</v>
      </c>
      <c r="C18" s="81" t="s">
        <v>2432</v>
      </c>
      <c r="D18" s="664" t="s">
        <v>2431</v>
      </c>
      <c r="E18" s="80" t="s">
        <v>487</v>
      </c>
      <c r="F18" s="306">
        <f>20*10</f>
        <v>200</v>
      </c>
      <c r="G18" s="357">
        <f>$J$4</f>
        <v>0.24940000000000001</v>
      </c>
      <c r="H18" s="82"/>
      <c r="I18" s="530">
        <f t="shared" si="0"/>
        <v>0</v>
      </c>
      <c r="J18" s="341">
        <f t="shared" ref="J18" si="4">F18*I18</f>
        <v>0</v>
      </c>
      <c r="K18" s="665"/>
      <c r="L18" s="463"/>
      <c r="M18" s="666"/>
      <c r="N18" s="665"/>
      <c r="O18" s="463"/>
      <c r="P18" s="463"/>
      <c r="Q18" s="463"/>
      <c r="R18" s="463"/>
      <c r="S18" s="463"/>
      <c r="T18" s="463"/>
      <c r="U18" s="463"/>
      <c r="V18" s="463"/>
      <c r="W18" s="463"/>
      <c r="X18" s="463"/>
      <c r="Y18" s="463"/>
      <c r="Z18" s="463"/>
      <c r="AA18" s="463"/>
      <c r="AB18" s="463"/>
      <c r="AC18" s="463"/>
      <c r="AD18" s="463"/>
      <c r="AE18" s="463"/>
      <c r="AF18" s="463"/>
      <c r="AG18" s="463"/>
      <c r="AH18" s="463"/>
      <c r="AI18" s="463"/>
      <c r="AJ18" s="463"/>
      <c r="AK18" s="463"/>
      <c r="AL18" s="463"/>
      <c r="AM18" s="463"/>
      <c r="AN18" s="463"/>
      <c r="AO18" s="463"/>
      <c r="AP18" s="463"/>
      <c r="AQ18" s="463"/>
      <c r="AR18" s="463"/>
      <c r="AS18" s="463"/>
      <c r="AT18" s="463"/>
      <c r="AU18" s="463"/>
      <c r="AV18" s="463"/>
      <c r="AW18" s="463"/>
      <c r="AX18" s="463"/>
      <c r="AY18" s="463"/>
      <c r="AZ18" s="463"/>
      <c r="BA18" s="463"/>
      <c r="BB18" s="463"/>
      <c r="BC18" s="463"/>
      <c r="BD18" s="463"/>
      <c r="BE18" s="463"/>
      <c r="BF18" s="463"/>
      <c r="BG18" s="463"/>
      <c r="BH18" s="463"/>
      <c r="BI18" s="463"/>
      <c r="BJ18" s="463"/>
      <c r="BK18" s="463"/>
      <c r="BL18" s="463"/>
      <c r="BM18" s="463"/>
      <c r="BN18" s="463"/>
      <c r="BO18" s="463"/>
      <c r="BP18" s="218"/>
      <c r="BQ18" s="218"/>
      <c r="BR18" s="218"/>
      <c r="BS18" s="218"/>
      <c r="BT18" s="218"/>
      <c r="BU18" s="218"/>
      <c r="BV18" s="218"/>
      <c r="BW18" s="218"/>
      <c r="BX18" s="218"/>
      <c r="BY18" s="218"/>
      <c r="BZ18" s="218"/>
      <c r="CA18" s="218"/>
      <c r="CB18" s="218"/>
      <c r="CC18" s="218"/>
      <c r="CD18" s="218"/>
      <c r="CE18" s="218"/>
      <c r="CF18" s="218"/>
      <c r="CG18" s="218"/>
      <c r="CH18" s="218"/>
      <c r="CI18" s="218"/>
      <c r="CJ18" s="218"/>
      <c r="CK18" s="218"/>
      <c r="CL18" s="218"/>
      <c r="CM18" s="218"/>
      <c r="CN18" s="218"/>
      <c r="CO18" s="218"/>
      <c r="CP18" s="218"/>
      <c r="CQ18" s="218"/>
      <c r="CR18" s="218"/>
      <c r="CS18" s="218"/>
      <c r="CT18" s="218"/>
      <c r="CU18" s="218"/>
      <c r="CV18" s="218"/>
      <c r="CW18" s="218"/>
      <c r="CX18" s="218"/>
      <c r="CY18" s="218"/>
      <c r="CZ18" s="218"/>
      <c r="DA18" s="218"/>
      <c r="DB18" s="218"/>
      <c r="DC18" s="218"/>
      <c r="DD18" s="218"/>
      <c r="DE18" s="218"/>
      <c r="DF18" s="218"/>
      <c r="DG18" s="218"/>
    </row>
    <row r="19" spans="1:111" s="464" customFormat="1" ht="27.75" customHeight="1">
      <c r="A19" s="80">
        <v>93572</v>
      </c>
      <c r="B19" s="80" t="s">
        <v>16</v>
      </c>
      <c r="C19" s="81" t="s">
        <v>2433</v>
      </c>
      <c r="D19" s="664" t="s">
        <v>2430</v>
      </c>
      <c r="E19" s="75" t="s">
        <v>784</v>
      </c>
      <c r="F19" s="306">
        <v>10</v>
      </c>
      <c r="G19" s="357">
        <f>$J$4</f>
        <v>0.24940000000000001</v>
      </c>
      <c r="H19" s="82"/>
      <c r="I19" s="530">
        <f t="shared" si="0"/>
        <v>0</v>
      </c>
      <c r="J19" s="341">
        <f t="shared" ref="J19:J20" si="5">F19*I19</f>
        <v>0</v>
      </c>
      <c r="K19" s="665"/>
      <c r="L19" s="463"/>
      <c r="M19" s="666"/>
      <c r="N19" s="665"/>
      <c r="O19" s="463"/>
      <c r="P19" s="463"/>
      <c r="Q19" s="463"/>
      <c r="R19" s="463"/>
      <c r="S19" s="463"/>
      <c r="T19" s="463"/>
      <c r="U19" s="463"/>
      <c r="V19" s="463"/>
      <c r="W19" s="463"/>
      <c r="X19" s="463"/>
      <c r="Y19" s="463"/>
      <c r="Z19" s="463"/>
      <c r="AA19" s="463"/>
      <c r="AB19" s="463"/>
      <c r="AC19" s="463"/>
      <c r="AD19" s="463"/>
      <c r="AE19" s="463"/>
      <c r="AF19" s="463"/>
      <c r="AG19" s="463"/>
      <c r="AH19" s="463"/>
      <c r="AI19" s="463"/>
      <c r="AJ19" s="463"/>
      <c r="AK19" s="463"/>
      <c r="AL19" s="463"/>
      <c r="AM19" s="463"/>
      <c r="AN19" s="463"/>
      <c r="AO19" s="463"/>
      <c r="AP19" s="463"/>
      <c r="AQ19" s="463"/>
      <c r="AR19" s="463"/>
      <c r="AS19" s="463"/>
      <c r="AT19" s="463"/>
      <c r="AU19" s="463"/>
      <c r="AV19" s="463"/>
      <c r="AW19" s="463"/>
      <c r="AX19" s="463"/>
      <c r="AY19" s="463"/>
      <c r="AZ19" s="463"/>
      <c r="BA19" s="463"/>
      <c r="BB19" s="463"/>
      <c r="BC19" s="463"/>
      <c r="BD19" s="463"/>
      <c r="BE19" s="463"/>
      <c r="BF19" s="463"/>
      <c r="BG19" s="463"/>
      <c r="BH19" s="463"/>
      <c r="BI19" s="463"/>
      <c r="BJ19" s="463"/>
      <c r="BK19" s="463"/>
      <c r="BL19" s="463"/>
      <c r="BM19" s="463"/>
      <c r="BN19" s="463"/>
      <c r="BO19" s="463"/>
      <c r="BP19" s="218"/>
      <c r="BQ19" s="218"/>
      <c r="BR19" s="218"/>
      <c r="BS19" s="218"/>
      <c r="BT19" s="218"/>
      <c r="BU19" s="218"/>
      <c r="BV19" s="218"/>
      <c r="BW19" s="218"/>
      <c r="BX19" s="218"/>
      <c r="BY19" s="218"/>
      <c r="BZ19" s="218"/>
      <c r="CA19" s="218"/>
      <c r="CB19" s="218"/>
      <c r="CC19" s="218"/>
      <c r="CD19" s="218"/>
      <c r="CE19" s="218"/>
      <c r="CF19" s="218"/>
      <c r="CG19" s="218"/>
      <c r="CH19" s="218"/>
      <c r="CI19" s="218"/>
      <c r="CJ19" s="218"/>
      <c r="CK19" s="218"/>
      <c r="CL19" s="218"/>
      <c r="CM19" s="218"/>
      <c r="CN19" s="218"/>
      <c r="CO19" s="218"/>
      <c r="CP19" s="218"/>
      <c r="CQ19" s="218"/>
      <c r="CR19" s="218"/>
      <c r="CS19" s="218"/>
      <c r="CT19" s="218"/>
      <c r="CU19" s="218"/>
      <c r="CV19" s="218"/>
      <c r="CW19" s="218"/>
      <c r="CX19" s="218"/>
      <c r="CY19" s="218"/>
      <c r="CZ19" s="218"/>
      <c r="DA19" s="218"/>
      <c r="DB19" s="218"/>
      <c r="DC19" s="218"/>
      <c r="DD19" s="218"/>
      <c r="DE19" s="218"/>
      <c r="DF19" s="218"/>
      <c r="DG19" s="218"/>
    </row>
    <row r="20" spans="1:111" s="464" customFormat="1" ht="22.5" customHeight="1">
      <c r="A20" s="80">
        <v>88326</v>
      </c>
      <c r="B20" s="80" t="s">
        <v>16</v>
      </c>
      <c r="C20" s="81" t="s">
        <v>2434</v>
      </c>
      <c r="D20" s="664" t="s">
        <v>2435</v>
      </c>
      <c r="E20" s="80" t="s">
        <v>487</v>
      </c>
      <c r="F20" s="306">
        <f>120*10</f>
        <v>1200</v>
      </c>
      <c r="G20" s="357">
        <f>$J$4</f>
        <v>0.24940000000000001</v>
      </c>
      <c r="H20" s="82"/>
      <c r="I20" s="530">
        <f t="shared" si="0"/>
        <v>0</v>
      </c>
      <c r="J20" s="341">
        <f t="shared" si="5"/>
        <v>0</v>
      </c>
      <c r="K20" s="665"/>
      <c r="L20" s="463"/>
      <c r="M20" s="666"/>
      <c r="N20" s="665"/>
      <c r="O20" s="463"/>
      <c r="P20" s="463"/>
      <c r="Q20" s="463"/>
      <c r="R20" s="463"/>
      <c r="S20" s="463"/>
      <c r="T20" s="463"/>
      <c r="U20" s="463"/>
      <c r="V20" s="463"/>
      <c r="W20" s="463"/>
      <c r="X20" s="463"/>
      <c r="Y20" s="463"/>
      <c r="Z20" s="463"/>
      <c r="AA20" s="463"/>
      <c r="AB20" s="463"/>
      <c r="AC20" s="463"/>
      <c r="AD20" s="463"/>
      <c r="AE20" s="463"/>
      <c r="AF20" s="463"/>
      <c r="AG20" s="463"/>
      <c r="AH20" s="463"/>
      <c r="AI20" s="463"/>
      <c r="AJ20" s="463"/>
      <c r="AK20" s="463"/>
      <c r="AL20" s="463"/>
      <c r="AM20" s="463"/>
      <c r="AN20" s="463"/>
      <c r="AO20" s="463"/>
      <c r="AP20" s="463"/>
      <c r="AQ20" s="463"/>
      <c r="AR20" s="463"/>
      <c r="AS20" s="463"/>
      <c r="AT20" s="463"/>
      <c r="AU20" s="463"/>
      <c r="AV20" s="463"/>
      <c r="AW20" s="463"/>
      <c r="AX20" s="463"/>
      <c r="AY20" s="463"/>
      <c r="AZ20" s="463"/>
      <c r="BA20" s="463"/>
      <c r="BB20" s="463"/>
      <c r="BC20" s="463"/>
      <c r="BD20" s="463"/>
      <c r="BE20" s="463"/>
      <c r="BF20" s="463"/>
      <c r="BG20" s="463"/>
      <c r="BH20" s="463"/>
      <c r="BI20" s="463"/>
      <c r="BJ20" s="463"/>
      <c r="BK20" s="463"/>
      <c r="BL20" s="463"/>
      <c r="BM20" s="463"/>
      <c r="BN20" s="463"/>
      <c r="BO20" s="463"/>
      <c r="BP20" s="218"/>
      <c r="BQ20" s="218"/>
      <c r="BR20" s="218"/>
      <c r="BS20" s="218"/>
      <c r="BT20" s="218"/>
      <c r="BU20" s="218"/>
      <c r="BV20" s="218"/>
      <c r="BW20" s="218"/>
      <c r="BX20" s="218"/>
      <c r="BY20" s="218"/>
      <c r="BZ20" s="218"/>
      <c r="CA20" s="218"/>
      <c r="CB20" s="218"/>
      <c r="CC20" s="218"/>
      <c r="CD20" s="218"/>
      <c r="CE20" s="218"/>
      <c r="CF20" s="218"/>
      <c r="CG20" s="218"/>
      <c r="CH20" s="218"/>
      <c r="CI20" s="218"/>
      <c r="CJ20" s="218"/>
      <c r="CK20" s="218"/>
      <c r="CL20" s="218"/>
      <c r="CM20" s="218"/>
      <c r="CN20" s="218"/>
      <c r="CO20" s="218"/>
      <c r="CP20" s="218"/>
      <c r="CQ20" s="218"/>
      <c r="CR20" s="218"/>
      <c r="CS20" s="218"/>
      <c r="CT20" s="218"/>
      <c r="CU20" s="218"/>
      <c r="CV20" s="218"/>
      <c r="CW20" s="218"/>
      <c r="CX20" s="218"/>
      <c r="CY20" s="218"/>
      <c r="CZ20" s="218"/>
      <c r="DA20" s="218"/>
      <c r="DB20" s="218"/>
      <c r="DC20" s="218"/>
      <c r="DD20" s="218"/>
      <c r="DE20" s="218"/>
      <c r="DF20" s="218"/>
      <c r="DG20" s="218"/>
    </row>
    <row r="21" spans="1:111" ht="21.6" customHeight="1">
      <c r="A21" s="88"/>
      <c r="B21" s="88"/>
      <c r="C21" s="242"/>
      <c r="D21" s="94"/>
      <c r="E21" s="88"/>
      <c r="F21" s="89"/>
      <c r="G21" s="89"/>
      <c r="H21" s="755" t="s">
        <v>22</v>
      </c>
      <c r="I21" s="755"/>
      <c r="J21" s="208">
        <f>SUM(J12:J20)</f>
        <v>0</v>
      </c>
    </row>
    <row r="22" spans="1:111" ht="21.6" customHeight="1">
      <c r="A22" s="85"/>
      <c r="B22" s="85"/>
      <c r="C22" s="72" t="s">
        <v>64</v>
      </c>
      <c r="D22" s="243" t="s">
        <v>2020</v>
      </c>
      <c r="E22" s="85"/>
      <c r="F22" s="86"/>
      <c r="G22" s="86"/>
      <c r="H22" s="86"/>
      <c r="I22" s="87"/>
      <c r="J22" s="86"/>
    </row>
    <row r="23" spans="1:111" ht="18" customHeight="1">
      <c r="A23" s="352"/>
      <c r="B23" s="352"/>
      <c r="C23" s="521" t="s">
        <v>66</v>
      </c>
      <c r="D23" s="522" t="s">
        <v>1742</v>
      </c>
      <c r="E23" s="352"/>
      <c r="F23" s="523"/>
      <c r="G23" s="523"/>
      <c r="H23" s="523"/>
      <c r="I23" s="526"/>
      <c r="J23" s="523"/>
    </row>
    <row r="24" spans="1:111" ht="28.5" customHeight="1">
      <c r="A24" s="345">
        <v>6081</v>
      </c>
      <c r="B24" s="80" t="s">
        <v>16</v>
      </c>
      <c r="C24" s="81" t="s">
        <v>2019</v>
      </c>
      <c r="D24" s="361" t="s">
        <v>1744</v>
      </c>
      <c r="E24" s="80" t="s">
        <v>490</v>
      </c>
      <c r="F24" s="306">
        <v>1562.82</v>
      </c>
      <c r="G24" s="266">
        <f t="shared" si="3"/>
        <v>0.24940000000000001</v>
      </c>
      <c r="H24" s="82"/>
      <c r="I24" s="530">
        <f t="shared" ref="I24:I26" si="6">H24*(1+G24)</f>
        <v>0</v>
      </c>
      <c r="J24" s="82">
        <f>F24*I24</f>
        <v>0</v>
      </c>
    </row>
    <row r="25" spans="1:111" ht="40.5" customHeight="1">
      <c r="A25" s="318">
        <v>96386</v>
      </c>
      <c r="B25" s="80" t="s">
        <v>16</v>
      </c>
      <c r="C25" s="81" t="s">
        <v>2021</v>
      </c>
      <c r="D25" s="361" t="s">
        <v>1745</v>
      </c>
      <c r="E25" s="80" t="s">
        <v>490</v>
      </c>
      <c r="F25" s="306">
        <f>F24</f>
        <v>1562.82</v>
      </c>
      <c r="G25" s="266">
        <f t="shared" si="3"/>
        <v>0.24940000000000001</v>
      </c>
      <c r="H25" s="82"/>
      <c r="I25" s="530">
        <f t="shared" si="6"/>
        <v>0</v>
      </c>
      <c r="J25" s="82">
        <f t="shared" ref="J25:J31" si="7">F25*I25</f>
        <v>0</v>
      </c>
    </row>
    <row r="26" spans="1:111" ht="30" customHeight="1">
      <c r="A26" s="318" t="s">
        <v>1746</v>
      </c>
      <c r="B26" s="80" t="s">
        <v>16</v>
      </c>
      <c r="C26" s="81" t="s">
        <v>2022</v>
      </c>
      <c r="D26" s="361" t="s">
        <v>1747</v>
      </c>
      <c r="E26" s="80" t="s">
        <v>490</v>
      </c>
      <c r="F26" s="306">
        <f>F24</f>
        <v>1562.82</v>
      </c>
      <c r="G26" s="266">
        <f t="shared" si="3"/>
        <v>0.24940000000000001</v>
      </c>
      <c r="H26" s="82"/>
      <c r="I26" s="530">
        <f t="shared" si="6"/>
        <v>0</v>
      </c>
      <c r="J26" s="82">
        <f t="shared" si="7"/>
        <v>0</v>
      </c>
    </row>
    <row r="27" spans="1:111" ht="18" customHeight="1">
      <c r="A27" s="352"/>
      <c r="B27" s="352"/>
      <c r="C27" s="521" t="s">
        <v>68</v>
      </c>
      <c r="D27" s="522" t="s">
        <v>23</v>
      </c>
      <c r="E27" s="352"/>
      <c r="F27" s="523"/>
      <c r="G27" s="523"/>
      <c r="H27" s="523"/>
      <c r="I27" s="526"/>
      <c r="J27" s="82"/>
    </row>
    <row r="28" spans="1:111" ht="28.5" customHeight="1">
      <c r="A28" s="537" t="s">
        <v>2209</v>
      </c>
      <c r="B28" s="373" t="s">
        <v>484</v>
      </c>
      <c r="C28" s="81" t="s">
        <v>2023</v>
      </c>
      <c r="D28" s="535" t="s">
        <v>2190</v>
      </c>
      <c r="E28" s="75" t="s">
        <v>490</v>
      </c>
      <c r="F28" s="550">
        <f>'Mem. Cálculo (3)'!$G$3</f>
        <v>290.36</v>
      </c>
      <c r="G28" s="266">
        <f t="shared" ref="G28:G31" si="8">$J$4</f>
        <v>0.24940000000000001</v>
      </c>
      <c r="H28" s="315"/>
      <c r="I28" s="530">
        <f t="shared" ref="I28:I31" si="9">H28*(1+G28)</f>
        <v>0</v>
      </c>
      <c r="J28" s="82">
        <f t="shared" si="7"/>
        <v>0</v>
      </c>
    </row>
    <row r="29" spans="1:111" ht="27" customHeight="1">
      <c r="A29" s="347">
        <v>96523</v>
      </c>
      <c r="B29" s="75" t="s">
        <v>16</v>
      </c>
      <c r="C29" s="81" t="s">
        <v>2024</v>
      </c>
      <c r="D29" s="348" t="s">
        <v>1788</v>
      </c>
      <c r="E29" s="75" t="s">
        <v>490</v>
      </c>
      <c r="F29" s="550">
        <f>'Mem. Cálculo (3)'!$D$129</f>
        <v>188.67</v>
      </c>
      <c r="G29" s="266">
        <f t="shared" si="8"/>
        <v>0.24940000000000001</v>
      </c>
      <c r="H29" s="327"/>
      <c r="I29" s="530">
        <f t="shared" si="9"/>
        <v>0</v>
      </c>
      <c r="J29" s="82">
        <f t="shared" si="7"/>
        <v>0</v>
      </c>
    </row>
    <row r="30" spans="1:111" ht="15" customHeight="1">
      <c r="A30" s="347">
        <v>93382</v>
      </c>
      <c r="B30" s="75" t="s">
        <v>16</v>
      </c>
      <c r="C30" s="81" t="s">
        <v>2025</v>
      </c>
      <c r="D30" s="348" t="s">
        <v>1789</v>
      </c>
      <c r="E30" s="75" t="s">
        <v>490</v>
      </c>
      <c r="F30" s="550">
        <f>F29-$F$42</f>
        <v>135.43</v>
      </c>
      <c r="G30" s="266">
        <f t="shared" si="8"/>
        <v>0.24940000000000001</v>
      </c>
      <c r="H30" s="327"/>
      <c r="I30" s="530">
        <f t="shared" si="9"/>
        <v>0</v>
      </c>
      <c r="J30" s="82">
        <f t="shared" si="7"/>
        <v>0</v>
      </c>
    </row>
    <row r="31" spans="1:111" ht="28.5" customHeight="1">
      <c r="A31" s="347">
        <v>96621</v>
      </c>
      <c r="B31" s="75" t="s">
        <v>16</v>
      </c>
      <c r="C31" s="81" t="s">
        <v>2026</v>
      </c>
      <c r="D31" s="351" t="s">
        <v>1790</v>
      </c>
      <c r="E31" s="75" t="s">
        <v>490</v>
      </c>
      <c r="F31" s="550">
        <f>'Mem. Cálculo (3)'!D127*0.05</f>
        <v>7.26</v>
      </c>
      <c r="G31" s="266">
        <f t="shared" si="8"/>
        <v>0.24940000000000001</v>
      </c>
      <c r="H31" s="327"/>
      <c r="I31" s="530">
        <f t="shared" si="9"/>
        <v>0</v>
      </c>
      <c r="J31" s="82">
        <f t="shared" si="7"/>
        <v>0</v>
      </c>
    </row>
    <row r="32" spans="1:111" ht="21.6" customHeight="1">
      <c r="A32" s="240"/>
      <c r="B32" s="75"/>
      <c r="C32" s="76"/>
      <c r="D32" s="92"/>
      <c r="E32" s="88"/>
      <c r="F32" s="89"/>
      <c r="G32" s="89"/>
      <c r="H32" s="755" t="s">
        <v>22</v>
      </c>
      <c r="I32" s="755"/>
      <c r="J32" s="208">
        <f>SUM(J24:J31)</f>
        <v>0</v>
      </c>
    </row>
    <row r="33" spans="1:97" s="210" customFormat="1">
      <c r="A33" s="85"/>
      <c r="B33" s="85"/>
      <c r="C33" s="72" t="s">
        <v>72</v>
      </c>
      <c r="D33" s="73" t="s">
        <v>837</v>
      </c>
      <c r="E33" s="85"/>
      <c r="F33" s="86"/>
      <c r="G33" s="86"/>
      <c r="H33" s="86"/>
      <c r="I33" s="87"/>
      <c r="J33" s="8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c r="AM33" s="356"/>
      <c r="AN33" s="356"/>
      <c r="AO33" s="356"/>
      <c r="AP33" s="356"/>
      <c r="AQ33" s="356"/>
      <c r="AR33" s="356"/>
      <c r="AS33" s="356"/>
      <c r="AT33" s="356"/>
      <c r="AU33" s="356"/>
      <c r="AV33" s="356"/>
      <c r="AW33" s="356"/>
      <c r="AX33" s="356"/>
      <c r="AY33" s="356"/>
      <c r="AZ33" s="356"/>
      <c r="BA33" s="356"/>
      <c r="BB33" s="209"/>
      <c r="BC33" s="209"/>
      <c r="BD33" s="209"/>
      <c r="BE33" s="209"/>
      <c r="BF33" s="209"/>
      <c r="BG33" s="209"/>
      <c r="BH33" s="209"/>
      <c r="BI33" s="209"/>
      <c r="BJ33" s="209"/>
      <c r="BK33" s="209"/>
      <c r="BL33" s="209"/>
      <c r="BM33" s="209"/>
      <c r="BN33" s="209"/>
      <c r="BO33" s="209"/>
      <c r="BP33" s="209"/>
      <c r="BQ33" s="209"/>
      <c r="BR33" s="209"/>
      <c r="BS33" s="209"/>
      <c r="BT33" s="209"/>
      <c r="BU33" s="209"/>
      <c r="BV33" s="209"/>
      <c r="BW33" s="209"/>
      <c r="BX33" s="209"/>
      <c r="BY33" s="209"/>
      <c r="BZ33" s="209"/>
      <c r="CA33" s="209"/>
      <c r="CB33" s="209"/>
      <c r="CC33" s="209"/>
      <c r="CD33" s="209"/>
      <c r="CE33" s="209"/>
      <c r="CF33" s="209"/>
      <c r="CG33" s="209"/>
      <c r="CH33" s="209"/>
      <c r="CI33" s="209"/>
      <c r="CJ33" s="209"/>
      <c r="CK33" s="209"/>
      <c r="CL33" s="209"/>
      <c r="CM33" s="209"/>
      <c r="CN33" s="209"/>
      <c r="CO33" s="209"/>
      <c r="CP33" s="209"/>
      <c r="CQ33" s="209"/>
      <c r="CR33" s="209"/>
      <c r="CS33" s="209"/>
    </row>
    <row r="34" spans="1:97" s="210" customFormat="1">
      <c r="A34" s="80"/>
      <c r="B34" s="80"/>
      <c r="C34" s="102" t="s">
        <v>74</v>
      </c>
      <c r="D34" s="103" t="s">
        <v>838</v>
      </c>
      <c r="E34" s="80"/>
      <c r="F34" s="341"/>
      <c r="G34" s="357"/>
      <c r="H34" s="82"/>
      <c r="I34" s="77"/>
      <c r="J34" s="82"/>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209"/>
      <c r="BC34" s="209"/>
      <c r="BD34" s="209"/>
      <c r="BE34" s="209"/>
      <c r="BF34" s="209"/>
      <c r="BG34" s="209"/>
      <c r="BH34" s="209"/>
      <c r="BI34" s="209"/>
      <c r="BJ34" s="209"/>
      <c r="BK34" s="209"/>
      <c r="BL34" s="209"/>
      <c r="BM34" s="209"/>
      <c r="BN34" s="209"/>
      <c r="BO34" s="209"/>
      <c r="BP34" s="209"/>
      <c r="BQ34" s="209"/>
      <c r="BR34" s="209"/>
      <c r="BS34" s="209"/>
      <c r="BT34" s="209"/>
      <c r="BU34" s="209"/>
      <c r="BV34" s="209"/>
      <c r="BW34" s="209"/>
      <c r="BX34" s="209"/>
      <c r="BY34" s="209"/>
      <c r="BZ34" s="209"/>
      <c r="CA34" s="209"/>
      <c r="CB34" s="209"/>
      <c r="CC34" s="209"/>
      <c r="CD34" s="209"/>
      <c r="CE34" s="209"/>
      <c r="CF34" s="209"/>
      <c r="CG34" s="209"/>
      <c r="CH34" s="209"/>
      <c r="CI34" s="209"/>
      <c r="CJ34" s="209"/>
      <c r="CK34" s="209"/>
      <c r="CL34" s="209"/>
      <c r="CM34" s="209"/>
      <c r="CN34" s="209"/>
      <c r="CO34" s="209"/>
      <c r="CP34" s="209"/>
      <c r="CQ34" s="209"/>
      <c r="CR34" s="209"/>
      <c r="CS34" s="209"/>
    </row>
    <row r="35" spans="1:97" s="210" customFormat="1" ht="40.5" customHeight="1">
      <c r="A35" s="80">
        <v>92775</v>
      </c>
      <c r="B35" s="80" t="s">
        <v>16</v>
      </c>
      <c r="C35" s="81" t="s">
        <v>839</v>
      </c>
      <c r="D35" s="358" t="s">
        <v>840</v>
      </c>
      <c r="E35" s="80" t="s">
        <v>486</v>
      </c>
      <c r="F35" s="306">
        <v>202.4</v>
      </c>
      <c r="G35" s="357">
        <f t="shared" ref="G35:G42" si="10">$J$4</f>
        <v>0.24940000000000001</v>
      </c>
      <c r="H35" s="327"/>
      <c r="I35" s="530">
        <f t="shared" ref="I35:I53" si="11">H35*(1+G35)</f>
        <v>0</v>
      </c>
      <c r="J35" s="341">
        <f t="shared" ref="J35:J42" si="12">F35*I35</f>
        <v>0</v>
      </c>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356"/>
      <c r="AV35" s="356"/>
      <c r="AW35" s="356"/>
      <c r="AX35" s="356"/>
      <c r="AY35" s="356"/>
      <c r="AZ35" s="356"/>
      <c r="BA35" s="356"/>
      <c r="BB35" s="209"/>
      <c r="BC35" s="209"/>
      <c r="BD35" s="209"/>
      <c r="BE35" s="209"/>
      <c r="BF35" s="209"/>
      <c r="BG35" s="209"/>
      <c r="BH35" s="209"/>
      <c r="BI35" s="209"/>
      <c r="BJ35" s="209"/>
      <c r="BK35" s="209"/>
      <c r="BL35" s="209"/>
      <c r="BM35" s="209"/>
      <c r="BN35" s="209"/>
      <c r="BO35" s="209"/>
      <c r="BP35" s="209"/>
      <c r="BQ35" s="209"/>
      <c r="BR35" s="209"/>
      <c r="BS35" s="209"/>
      <c r="BT35" s="209"/>
      <c r="BU35" s="209"/>
      <c r="BV35" s="209"/>
      <c r="BW35" s="209"/>
      <c r="BX35" s="209"/>
      <c r="BY35" s="209"/>
      <c r="BZ35" s="209"/>
      <c r="CA35" s="209"/>
      <c r="CB35" s="209"/>
      <c r="CC35" s="209"/>
      <c r="CD35" s="209"/>
      <c r="CE35" s="209"/>
      <c r="CF35" s="209"/>
      <c r="CG35" s="209"/>
      <c r="CH35" s="209"/>
      <c r="CI35" s="209"/>
      <c r="CJ35" s="209"/>
      <c r="CK35" s="209"/>
      <c r="CL35" s="209"/>
      <c r="CM35" s="209"/>
      <c r="CN35" s="209"/>
      <c r="CO35" s="209"/>
      <c r="CP35" s="209"/>
      <c r="CQ35" s="209"/>
      <c r="CR35" s="209"/>
      <c r="CS35" s="209"/>
    </row>
    <row r="36" spans="1:97" s="210" customFormat="1" ht="40.5" customHeight="1">
      <c r="A36" s="80">
        <v>92776</v>
      </c>
      <c r="B36" s="80" t="s">
        <v>16</v>
      </c>
      <c r="C36" s="81" t="s">
        <v>841</v>
      </c>
      <c r="D36" s="358" t="s">
        <v>869</v>
      </c>
      <c r="E36" s="80" t="s">
        <v>486</v>
      </c>
      <c r="F36" s="306">
        <v>59.8</v>
      </c>
      <c r="G36" s="357">
        <f t="shared" si="10"/>
        <v>0.24940000000000001</v>
      </c>
      <c r="H36" s="327"/>
      <c r="I36" s="530">
        <f t="shared" si="11"/>
        <v>0</v>
      </c>
      <c r="J36" s="341">
        <f t="shared" si="12"/>
        <v>0</v>
      </c>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c r="AM36" s="356"/>
      <c r="AN36" s="356"/>
      <c r="AO36" s="356"/>
      <c r="AP36" s="356"/>
      <c r="AQ36" s="356"/>
      <c r="AR36" s="356"/>
      <c r="AS36" s="356"/>
      <c r="AT36" s="356"/>
      <c r="AU36" s="356"/>
      <c r="AV36" s="356"/>
      <c r="AW36" s="356"/>
      <c r="AX36" s="356"/>
      <c r="AY36" s="356"/>
      <c r="AZ36" s="356"/>
      <c r="BA36" s="356"/>
      <c r="BB36" s="209"/>
      <c r="BC36" s="209"/>
      <c r="BD36" s="209"/>
      <c r="BE36" s="209"/>
      <c r="BF36" s="209"/>
      <c r="BG36" s="209"/>
      <c r="BH36" s="209"/>
      <c r="BI36" s="209"/>
      <c r="BJ36" s="209"/>
      <c r="BK36" s="209"/>
      <c r="BL36" s="209"/>
      <c r="BM36" s="209"/>
      <c r="BN36" s="209"/>
      <c r="BO36" s="209"/>
      <c r="BP36" s="209"/>
      <c r="BQ36" s="209"/>
      <c r="BR36" s="209"/>
      <c r="BS36" s="209"/>
      <c r="BT36" s="209"/>
      <c r="BU36" s="209"/>
      <c r="BV36" s="209"/>
      <c r="BW36" s="209"/>
      <c r="BX36" s="209"/>
      <c r="BY36" s="209"/>
      <c r="BZ36" s="209"/>
      <c r="CA36" s="209"/>
      <c r="CB36" s="209"/>
      <c r="CC36" s="209"/>
      <c r="CD36" s="209"/>
      <c r="CE36" s="209"/>
      <c r="CF36" s="209"/>
      <c r="CG36" s="209"/>
      <c r="CH36" s="209"/>
      <c r="CI36" s="209"/>
      <c r="CJ36" s="209"/>
      <c r="CK36" s="209"/>
      <c r="CL36" s="209"/>
      <c r="CM36" s="209"/>
      <c r="CN36" s="209"/>
      <c r="CO36" s="209"/>
      <c r="CP36" s="209"/>
      <c r="CQ36" s="209"/>
      <c r="CR36" s="209"/>
      <c r="CS36" s="209"/>
    </row>
    <row r="37" spans="1:97" s="210" customFormat="1" ht="40.5" customHeight="1">
      <c r="A37" s="80">
        <v>92777</v>
      </c>
      <c r="B37" s="80" t="s">
        <v>16</v>
      </c>
      <c r="C37" s="81" t="s">
        <v>843</v>
      </c>
      <c r="D37" s="358" t="s">
        <v>842</v>
      </c>
      <c r="E37" s="80" t="s">
        <v>486</v>
      </c>
      <c r="F37" s="306">
        <v>953</v>
      </c>
      <c r="G37" s="357">
        <f t="shared" si="10"/>
        <v>0.24940000000000001</v>
      </c>
      <c r="H37" s="327"/>
      <c r="I37" s="530">
        <f t="shared" si="11"/>
        <v>0</v>
      </c>
      <c r="J37" s="341">
        <f t="shared" si="12"/>
        <v>0</v>
      </c>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356"/>
      <c r="AZ37" s="356"/>
      <c r="BA37" s="356"/>
      <c r="BB37" s="209"/>
      <c r="BC37" s="209"/>
      <c r="BD37" s="209"/>
      <c r="BE37" s="209"/>
      <c r="BF37" s="209"/>
      <c r="BG37" s="209"/>
      <c r="BH37" s="209"/>
      <c r="BI37" s="209"/>
      <c r="BJ37" s="209"/>
      <c r="BK37" s="209"/>
      <c r="BL37" s="209"/>
      <c r="BM37" s="209"/>
      <c r="BN37" s="209"/>
      <c r="BO37" s="209"/>
      <c r="BP37" s="209"/>
      <c r="BQ37" s="209"/>
      <c r="BR37" s="209"/>
      <c r="BS37" s="209"/>
      <c r="BT37" s="209"/>
      <c r="BU37" s="209"/>
      <c r="BV37" s="209"/>
      <c r="BW37" s="209"/>
      <c r="BX37" s="209"/>
      <c r="BY37" s="209"/>
      <c r="BZ37" s="209"/>
      <c r="CA37" s="209"/>
      <c r="CB37" s="209"/>
      <c r="CC37" s="209"/>
      <c r="CD37" s="209"/>
      <c r="CE37" s="209"/>
      <c r="CF37" s="209"/>
      <c r="CG37" s="209"/>
      <c r="CH37" s="209"/>
      <c r="CI37" s="209"/>
      <c r="CJ37" s="209"/>
      <c r="CK37" s="209"/>
      <c r="CL37" s="209"/>
      <c r="CM37" s="209"/>
      <c r="CN37" s="209"/>
      <c r="CO37" s="209"/>
      <c r="CP37" s="209"/>
      <c r="CQ37" s="209"/>
      <c r="CR37" s="209"/>
      <c r="CS37" s="209"/>
    </row>
    <row r="38" spans="1:97" s="210" customFormat="1" ht="40.5" customHeight="1">
      <c r="A38" s="80">
        <v>92778</v>
      </c>
      <c r="B38" s="80" t="s">
        <v>16</v>
      </c>
      <c r="C38" s="81" t="s">
        <v>845</v>
      </c>
      <c r="D38" s="358" t="s">
        <v>844</v>
      </c>
      <c r="E38" s="80" t="s">
        <v>486</v>
      </c>
      <c r="F38" s="306">
        <v>561.29999999999995</v>
      </c>
      <c r="G38" s="357">
        <f t="shared" si="10"/>
        <v>0.24940000000000001</v>
      </c>
      <c r="H38" s="327"/>
      <c r="I38" s="530">
        <f t="shared" si="11"/>
        <v>0</v>
      </c>
      <c r="J38" s="341">
        <f t="shared" si="12"/>
        <v>0</v>
      </c>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s="356"/>
      <c r="AX38" s="356"/>
      <c r="AY38" s="356"/>
      <c r="AZ38" s="356"/>
      <c r="BA38" s="356"/>
      <c r="BB38" s="209"/>
      <c r="BC38" s="209"/>
      <c r="BD38" s="209"/>
      <c r="BE38" s="209"/>
      <c r="BF38" s="209"/>
      <c r="BG38" s="209"/>
      <c r="BH38" s="209"/>
      <c r="BI38" s="209"/>
      <c r="BJ38" s="209"/>
      <c r="BK38" s="209"/>
      <c r="BL38" s="209"/>
      <c r="BM38" s="209"/>
      <c r="BN38" s="209"/>
      <c r="BO38" s="209"/>
      <c r="BP38" s="209"/>
      <c r="BQ38" s="209"/>
      <c r="BR38" s="209"/>
      <c r="BS38" s="209"/>
      <c r="BT38" s="209"/>
      <c r="BU38" s="209"/>
      <c r="BV38" s="209"/>
      <c r="BW38" s="209"/>
      <c r="BX38" s="209"/>
      <c r="BY38" s="209"/>
      <c r="BZ38" s="209"/>
      <c r="CA38" s="209"/>
      <c r="CB38" s="209"/>
      <c r="CC38" s="209"/>
      <c r="CD38" s="209"/>
      <c r="CE38" s="209"/>
      <c r="CF38" s="209"/>
      <c r="CG38" s="209"/>
      <c r="CH38" s="209"/>
      <c r="CI38" s="209"/>
      <c r="CJ38" s="209"/>
      <c r="CK38" s="209"/>
      <c r="CL38" s="209"/>
      <c r="CM38" s="209"/>
      <c r="CN38" s="209"/>
      <c r="CO38" s="209"/>
      <c r="CP38" s="209"/>
      <c r="CQ38" s="209"/>
      <c r="CR38" s="209"/>
      <c r="CS38" s="209"/>
    </row>
    <row r="39" spans="1:97" s="210" customFormat="1" ht="40.5" customHeight="1">
      <c r="A39" s="80">
        <v>92779</v>
      </c>
      <c r="B39" s="80" t="s">
        <v>16</v>
      </c>
      <c r="C39" s="81" t="s">
        <v>847</v>
      </c>
      <c r="D39" s="358" t="s">
        <v>853</v>
      </c>
      <c r="E39" s="80" t="s">
        <v>486</v>
      </c>
      <c r="F39" s="306">
        <v>40.700000000000003</v>
      </c>
      <c r="G39" s="357">
        <f t="shared" si="10"/>
        <v>0.24940000000000001</v>
      </c>
      <c r="H39" s="327"/>
      <c r="I39" s="530">
        <f t="shared" si="11"/>
        <v>0</v>
      </c>
      <c r="J39" s="341">
        <f t="shared" si="12"/>
        <v>0</v>
      </c>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N39" s="356"/>
      <c r="AO39" s="356"/>
      <c r="AP39" s="356"/>
      <c r="AQ39" s="356"/>
      <c r="AR39" s="356"/>
      <c r="AS39" s="356"/>
      <c r="AT39" s="356"/>
      <c r="AU39" s="356"/>
      <c r="AV39" s="356"/>
      <c r="AW39" s="356"/>
      <c r="AX39" s="356"/>
      <c r="AY39" s="356"/>
      <c r="AZ39" s="356"/>
      <c r="BA39" s="356"/>
      <c r="BB39" s="209"/>
      <c r="BC39" s="209"/>
      <c r="BD39" s="209"/>
      <c r="BE39" s="209"/>
      <c r="BF39" s="209"/>
      <c r="BG39" s="209"/>
      <c r="BH39" s="209"/>
      <c r="BI39" s="209"/>
      <c r="BJ39" s="209"/>
      <c r="BK39" s="209"/>
      <c r="BL39" s="209"/>
      <c r="BM39" s="209"/>
      <c r="BN39" s="209"/>
      <c r="BO39" s="209"/>
      <c r="BP39" s="209"/>
      <c r="BQ39" s="209"/>
      <c r="BR39" s="209"/>
      <c r="BS39" s="209"/>
      <c r="BT39" s="209"/>
      <c r="BU39" s="209"/>
      <c r="BV39" s="209"/>
      <c r="BW39" s="209"/>
      <c r="BX39" s="209"/>
      <c r="BY39" s="209"/>
      <c r="BZ39" s="209"/>
      <c r="CA39" s="209"/>
      <c r="CB39" s="209"/>
      <c r="CC39" s="209"/>
      <c r="CD39" s="209"/>
      <c r="CE39" s="209"/>
      <c r="CF39" s="209"/>
      <c r="CG39" s="209"/>
      <c r="CH39" s="209"/>
      <c r="CI39" s="209"/>
      <c r="CJ39" s="209"/>
      <c r="CK39" s="209"/>
      <c r="CL39" s="209"/>
      <c r="CM39" s="209"/>
      <c r="CN39" s="209"/>
      <c r="CO39" s="209"/>
      <c r="CP39" s="209"/>
      <c r="CQ39" s="209"/>
      <c r="CR39" s="209"/>
      <c r="CS39" s="209"/>
    </row>
    <row r="40" spans="1:97" s="210" customFormat="1" ht="40.5" customHeight="1">
      <c r="A40" s="80">
        <v>92764</v>
      </c>
      <c r="B40" s="80" t="s">
        <v>16</v>
      </c>
      <c r="C40" s="81" t="s">
        <v>885</v>
      </c>
      <c r="D40" s="358" t="s">
        <v>883</v>
      </c>
      <c r="E40" s="80" t="s">
        <v>486</v>
      </c>
      <c r="F40" s="306">
        <v>125.4</v>
      </c>
      <c r="G40" s="357">
        <f t="shared" si="10"/>
        <v>0.24940000000000001</v>
      </c>
      <c r="H40" s="327"/>
      <c r="I40" s="530">
        <f t="shared" si="11"/>
        <v>0</v>
      </c>
      <c r="J40" s="341">
        <f t="shared" si="12"/>
        <v>0</v>
      </c>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356"/>
      <c r="AZ40" s="356"/>
      <c r="BA40" s="356"/>
      <c r="BB40" s="209"/>
      <c r="BC40" s="209"/>
      <c r="BD40" s="209"/>
      <c r="BE40" s="209"/>
      <c r="BF40" s="209"/>
      <c r="BG40" s="209"/>
      <c r="BH40" s="209"/>
      <c r="BI40" s="209"/>
      <c r="BJ40" s="209"/>
      <c r="BK40" s="209"/>
      <c r="BL40" s="209"/>
      <c r="BM40" s="209"/>
      <c r="BN40" s="209"/>
      <c r="BO40" s="209"/>
      <c r="BP40" s="209"/>
      <c r="BQ40" s="209"/>
      <c r="BR40" s="209"/>
      <c r="BS40" s="209"/>
      <c r="BT40" s="209"/>
      <c r="BU40" s="209"/>
      <c r="BV40" s="209"/>
      <c r="BW40" s="209"/>
      <c r="BX40" s="209"/>
      <c r="BY40" s="209"/>
      <c r="BZ40" s="209"/>
      <c r="CA40" s="209"/>
      <c r="CB40" s="209"/>
      <c r="CC40" s="209"/>
      <c r="CD40" s="209"/>
      <c r="CE40" s="209"/>
      <c r="CF40" s="209"/>
      <c r="CG40" s="209"/>
      <c r="CH40" s="209"/>
      <c r="CI40" s="209"/>
      <c r="CJ40" s="209"/>
      <c r="CK40" s="209"/>
      <c r="CL40" s="209"/>
      <c r="CM40" s="209"/>
      <c r="CN40" s="209"/>
      <c r="CO40" s="209"/>
      <c r="CP40" s="209"/>
      <c r="CQ40" s="209"/>
      <c r="CR40" s="209"/>
      <c r="CS40" s="209"/>
    </row>
    <row r="41" spans="1:97" s="210" customFormat="1" ht="30.75" customHeight="1">
      <c r="A41" s="80">
        <v>96535</v>
      </c>
      <c r="B41" s="80" t="s">
        <v>16</v>
      </c>
      <c r="C41" s="81" t="s">
        <v>886</v>
      </c>
      <c r="D41" s="358" t="s">
        <v>846</v>
      </c>
      <c r="E41" s="75" t="s">
        <v>491</v>
      </c>
      <c r="F41" s="306">
        <v>289.89</v>
      </c>
      <c r="G41" s="357">
        <f t="shared" si="10"/>
        <v>0.24940000000000001</v>
      </c>
      <c r="H41" s="327"/>
      <c r="I41" s="530">
        <f t="shared" si="11"/>
        <v>0</v>
      </c>
      <c r="J41" s="341">
        <f t="shared" si="12"/>
        <v>0</v>
      </c>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c r="BB41" s="209"/>
      <c r="BC41" s="209"/>
      <c r="BD41" s="209"/>
      <c r="BE41" s="209"/>
      <c r="BF41" s="209"/>
      <c r="BG41" s="209"/>
      <c r="BH41" s="209"/>
      <c r="BI41" s="209"/>
      <c r="BJ41" s="209"/>
      <c r="BK41" s="209"/>
      <c r="BL41" s="209"/>
      <c r="BM41" s="209"/>
      <c r="BN41" s="209"/>
      <c r="BO41" s="209"/>
      <c r="BP41" s="209"/>
      <c r="BQ41" s="209"/>
      <c r="BR41" s="209"/>
      <c r="BS41" s="209"/>
      <c r="BT41" s="209"/>
      <c r="BU41" s="209"/>
      <c r="BV41" s="209"/>
      <c r="BW41" s="209"/>
      <c r="BX41" s="209"/>
      <c r="BY41" s="209"/>
      <c r="BZ41" s="209"/>
      <c r="CA41" s="209"/>
      <c r="CB41" s="209"/>
      <c r="CC41" s="209"/>
      <c r="CD41" s="209"/>
      <c r="CE41" s="209"/>
      <c r="CF41" s="209"/>
      <c r="CG41" s="209"/>
      <c r="CH41" s="209"/>
      <c r="CI41" s="209"/>
      <c r="CJ41" s="209"/>
      <c r="CK41" s="209"/>
      <c r="CL41" s="209"/>
      <c r="CM41" s="209"/>
      <c r="CN41" s="209"/>
      <c r="CO41" s="209"/>
      <c r="CP41" s="209"/>
      <c r="CQ41" s="209"/>
      <c r="CR41" s="209"/>
      <c r="CS41" s="209"/>
    </row>
    <row r="42" spans="1:97" s="210" customFormat="1" ht="29.25" customHeight="1">
      <c r="A42" s="318" t="s">
        <v>757</v>
      </c>
      <c r="B42" s="318" t="s">
        <v>1170</v>
      </c>
      <c r="C42" s="81" t="s">
        <v>887</v>
      </c>
      <c r="D42" s="351" t="str">
        <f>Composição!$A$544</f>
        <v>CONCRETAGEM DE SAPATAS, FCK 25 MPA, COM USO DE BOMBA  LANÇAMENTO, ADENSAMENTO E ACABAMENTO.</v>
      </c>
      <c r="E42" s="345" t="s">
        <v>490</v>
      </c>
      <c r="F42" s="306">
        <v>53.24</v>
      </c>
      <c r="G42" s="359">
        <f t="shared" si="10"/>
        <v>0.24940000000000001</v>
      </c>
      <c r="H42" s="327"/>
      <c r="I42" s="530">
        <f t="shared" si="11"/>
        <v>0</v>
      </c>
      <c r="J42" s="341">
        <f t="shared" si="12"/>
        <v>0</v>
      </c>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209"/>
      <c r="BC42" s="209"/>
      <c r="BD42" s="209"/>
      <c r="BE42" s="209"/>
      <c r="BF42" s="209"/>
      <c r="BG42" s="209"/>
      <c r="BH42" s="209"/>
      <c r="BI42" s="209"/>
      <c r="BJ42" s="209"/>
      <c r="BK42" s="209"/>
      <c r="BL42" s="209"/>
      <c r="BM42" s="209"/>
      <c r="BN42" s="209"/>
      <c r="BO42" s="209"/>
      <c r="BP42" s="209"/>
      <c r="BQ42" s="209"/>
      <c r="BR42" s="209"/>
      <c r="BS42" s="209"/>
      <c r="BT42" s="209"/>
      <c r="BU42" s="209"/>
      <c r="BV42" s="209"/>
      <c r="BW42" s="209"/>
      <c r="BX42" s="209"/>
      <c r="BY42" s="209"/>
      <c r="BZ42" s="209"/>
      <c r="CA42" s="209"/>
      <c r="CB42" s="209"/>
      <c r="CC42" s="209"/>
      <c r="CD42" s="209"/>
      <c r="CE42" s="209"/>
      <c r="CF42" s="209"/>
      <c r="CG42" s="209"/>
      <c r="CH42" s="209"/>
      <c r="CI42" s="209"/>
      <c r="CJ42" s="209"/>
      <c r="CK42" s="209"/>
      <c r="CL42" s="209"/>
      <c r="CM42" s="209"/>
      <c r="CN42" s="209"/>
      <c r="CO42" s="209"/>
      <c r="CP42" s="209"/>
      <c r="CQ42" s="209"/>
      <c r="CR42" s="209"/>
      <c r="CS42" s="209"/>
    </row>
    <row r="43" spans="1:97" s="210" customFormat="1" ht="17.25" customHeight="1">
      <c r="A43" s="80"/>
      <c r="B43" s="80"/>
      <c r="C43" s="102" t="s">
        <v>94</v>
      </c>
      <c r="D43" s="360" t="s">
        <v>848</v>
      </c>
      <c r="E43" s="345"/>
      <c r="F43" s="341"/>
      <c r="G43" s="357"/>
      <c r="H43" s="82"/>
      <c r="I43" s="77"/>
      <c r="J43" s="82"/>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209"/>
      <c r="BC43" s="209"/>
      <c r="BD43" s="209"/>
      <c r="BE43" s="209"/>
      <c r="BF43" s="209"/>
      <c r="BG43" s="209"/>
      <c r="BH43" s="209"/>
      <c r="BI43" s="209"/>
      <c r="BJ43" s="209"/>
      <c r="BK43" s="209"/>
      <c r="BL43" s="209"/>
      <c r="BM43" s="209"/>
      <c r="BN43" s="209"/>
      <c r="BO43" s="209"/>
      <c r="BP43" s="209"/>
      <c r="BQ43" s="209"/>
      <c r="BR43" s="209"/>
      <c r="BS43" s="209"/>
      <c r="BT43" s="209"/>
      <c r="BU43" s="209"/>
      <c r="BV43" s="209"/>
      <c r="BW43" s="209"/>
      <c r="BX43" s="209"/>
      <c r="BY43" s="209"/>
      <c r="BZ43" s="209"/>
      <c r="CA43" s="209"/>
      <c r="CB43" s="209"/>
      <c r="CC43" s="209"/>
      <c r="CD43" s="209"/>
      <c r="CE43" s="209"/>
      <c r="CF43" s="209"/>
      <c r="CG43" s="209"/>
      <c r="CH43" s="209"/>
      <c r="CI43" s="209"/>
      <c r="CJ43" s="209"/>
      <c r="CK43" s="209"/>
      <c r="CL43" s="209"/>
      <c r="CM43" s="209"/>
      <c r="CN43" s="209"/>
      <c r="CO43" s="209"/>
      <c r="CP43" s="209"/>
      <c r="CQ43" s="209"/>
      <c r="CR43" s="209"/>
      <c r="CS43" s="209"/>
    </row>
    <row r="44" spans="1:97" s="210" customFormat="1" ht="36.75" customHeight="1">
      <c r="A44" s="80">
        <v>92775</v>
      </c>
      <c r="B44" s="80" t="s">
        <v>16</v>
      </c>
      <c r="C44" s="81" t="s">
        <v>849</v>
      </c>
      <c r="D44" s="358" t="s">
        <v>840</v>
      </c>
      <c r="E44" s="80" t="s">
        <v>486</v>
      </c>
      <c r="F44" s="306">
        <v>530.20000000000005</v>
      </c>
      <c r="G44" s="357">
        <f>$J$4</f>
        <v>0.24940000000000001</v>
      </c>
      <c r="H44" s="327"/>
      <c r="I44" s="530">
        <f t="shared" si="11"/>
        <v>0</v>
      </c>
      <c r="J44" s="341">
        <f>F44*I44</f>
        <v>0</v>
      </c>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209"/>
      <c r="BC44" s="209"/>
      <c r="BD44" s="209"/>
      <c r="BE44" s="209"/>
      <c r="BF44" s="209"/>
      <c r="BG44" s="209"/>
      <c r="BH44" s="209"/>
      <c r="BI44" s="209"/>
      <c r="BJ44" s="209"/>
      <c r="BK44" s="209"/>
      <c r="BL44" s="209"/>
      <c r="BM44" s="209"/>
      <c r="BN44" s="209"/>
      <c r="BO44" s="209"/>
      <c r="BP44" s="209"/>
      <c r="BQ44" s="209"/>
      <c r="BR44" s="209"/>
      <c r="BS44" s="209"/>
      <c r="BT44" s="209"/>
      <c r="BU44" s="209"/>
      <c r="BV44" s="209"/>
      <c r="BW44" s="209"/>
      <c r="BX44" s="209"/>
      <c r="BY44" s="209"/>
      <c r="BZ44" s="209"/>
      <c r="CA44" s="209"/>
      <c r="CB44" s="209"/>
      <c r="CC44" s="209"/>
      <c r="CD44" s="209"/>
      <c r="CE44" s="209"/>
      <c r="CF44" s="209"/>
      <c r="CG44" s="209"/>
      <c r="CH44" s="209"/>
      <c r="CI44" s="209"/>
      <c r="CJ44" s="209"/>
      <c r="CK44" s="209"/>
      <c r="CL44" s="209"/>
      <c r="CM44" s="209"/>
      <c r="CN44" s="209"/>
      <c r="CO44" s="209"/>
      <c r="CP44" s="209"/>
      <c r="CQ44" s="209"/>
      <c r="CR44" s="209"/>
      <c r="CS44" s="209"/>
    </row>
    <row r="45" spans="1:97" s="210" customFormat="1" ht="36.75" customHeight="1">
      <c r="A45" s="80">
        <v>92777</v>
      </c>
      <c r="B45" s="80" t="s">
        <v>16</v>
      </c>
      <c r="C45" s="81" t="s">
        <v>850</v>
      </c>
      <c r="D45" s="358" t="s">
        <v>842</v>
      </c>
      <c r="E45" s="80" t="s">
        <v>486</v>
      </c>
      <c r="F45" s="306">
        <v>900.5</v>
      </c>
      <c r="G45" s="357">
        <f t="shared" ref="G45" si="13">$J$4</f>
        <v>0.24940000000000001</v>
      </c>
      <c r="H45" s="327"/>
      <c r="I45" s="530">
        <f t="shared" si="11"/>
        <v>0</v>
      </c>
      <c r="J45" s="341">
        <f t="shared" ref="J45:J53" si="14">F45*I45</f>
        <v>0</v>
      </c>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209"/>
      <c r="BC45" s="209"/>
      <c r="BD45" s="209"/>
      <c r="BE45" s="209"/>
      <c r="BF45" s="209"/>
      <c r="BG45" s="209"/>
      <c r="BH45" s="209"/>
      <c r="BI45" s="209"/>
      <c r="BJ45" s="209"/>
      <c r="BK45" s="209"/>
      <c r="BL45" s="209"/>
      <c r="BM45" s="209"/>
      <c r="BN45" s="209"/>
      <c r="BO45" s="209"/>
      <c r="BP45" s="209"/>
      <c r="BQ45" s="209"/>
      <c r="BR45" s="209"/>
      <c r="BS45" s="209"/>
      <c r="BT45" s="209"/>
      <c r="BU45" s="209"/>
      <c r="BV45" s="209"/>
      <c r="BW45" s="209"/>
      <c r="BX45" s="209"/>
      <c r="BY45" s="209"/>
      <c r="BZ45" s="209"/>
      <c r="CA45" s="209"/>
      <c r="CB45" s="209"/>
      <c r="CC45" s="209"/>
      <c r="CD45" s="209"/>
      <c r="CE45" s="209"/>
      <c r="CF45" s="209"/>
      <c r="CG45" s="209"/>
      <c r="CH45" s="209"/>
      <c r="CI45" s="209"/>
      <c r="CJ45" s="209"/>
      <c r="CK45" s="209"/>
      <c r="CL45" s="209"/>
      <c r="CM45" s="209"/>
      <c r="CN45" s="209"/>
      <c r="CO45" s="209"/>
      <c r="CP45" s="209"/>
      <c r="CQ45" s="209"/>
      <c r="CR45" s="209"/>
      <c r="CS45" s="209"/>
    </row>
    <row r="46" spans="1:97" s="210" customFormat="1" ht="36.75" customHeight="1">
      <c r="A46" s="80">
        <v>92778</v>
      </c>
      <c r="B46" s="80" t="s">
        <v>16</v>
      </c>
      <c r="C46" s="81" t="s">
        <v>851</v>
      </c>
      <c r="D46" s="358" t="s">
        <v>844</v>
      </c>
      <c r="E46" s="80" t="s">
        <v>486</v>
      </c>
      <c r="F46" s="748">
        <v>495.86003899999997</v>
      </c>
      <c r="G46" s="357">
        <f>$J$4</f>
        <v>0.24940000000000001</v>
      </c>
      <c r="H46" s="327"/>
      <c r="I46" s="530">
        <f t="shared" si="11"/>
        <v>0</v>
      </c>
      <c r="J46" s="341">
        <f t="shared" si="14"/>
        <v>0</v>
      </c>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209"/>
      <c r="BC46" s="209"/>
      <c r="BD46" s="209"/>
      <c r="BE46" s="209"/>
      <c r="BF46" s="209"/>
      <c r="BG46" s="209"/>
      <c r="BH46" s="209"/>
      <c r="BI46" s="209"/>
      <c r="BJ46" s="209"/>
      <c r="BK46" s="209"/>
      <c r="BL46" s="209"/>
      <c r="BM46" s="209"/>
      <c r="BN46" s="209"/>
      <c r="BO46" s="209"/>
      <c r="BP46" s="209"/>
      <c r="BQ46" s="209"/>
      <c r="BR46" s="209"/>
      <c r="BS46" s="209"/>
      <c r="BT46" s="209"/>
      <c r="BU46" s="209"/>
      <c r="BV46" s="209"/>
      <c r="BW46" s="209"/>
      <c r="BX46" s="209"/>
      <c r="BY46" s="209"/>
      <c r="BZ46" s="209"/>
      <c r="CA46" s="209"/>
      <c r="CB46" s="209"/>
      <c r="CC46" s="209"/>
      <c r="CD46" s="209"/>
      <c r="CE46" s="209"/>
      <c r="CF46" s="209"/>
      <c r="CG46" s="209"/>
      <c r="CH46" s="209"/>
      <c r="CI46" s="209"/>
      <c r="CJ46" s="209"/>
      <c r="CK46" s="209"/>
      <c r="CL46" s="209"/>
      <c r="CM46" s="209"/>
      <c r="CN46" s="209"/>
      <c r="CO46" s="209"/>
      <c r="CP46" s="209"/>
      <c r="CQ46" s="209"/>
      <c r="CR46" s="209"/>
      <c r="CS46" s="209"/>
    </row>
    <row r="47" spans="1:97" s="210" customFormat="1" ht="36.75" customHeight="1">
      <c r="A47" s="80">
        <v>92779</v>
      </c>
      <c r="B47" s="80" t="s">
        <v>16</v>
      </c>
      <c r="C47" s="81" t="s">
        <v>852</v>
      </c>
      <c r="D47" s="358" t="s">
        <v>853</v>
      </c>
      <c r="E47" s="80" t="s">
        <v>486</v>
      </c>
      <c r="F47" s="306">
        <v>74.5</v>
      </c>
      <c r="G47" s="357">
        <f t="shared" ref="G47" si="15">$J$4</f>
        <v>0.24940000000000001</v>
      </c>
      <c r="H47" s="327"/>
      <c r="I47" s="530">
        <f t="shared" si="11"/>
        <v>0</v>
      </c>
      <c r="J47" s="341">
        <f t="shared" si="14"/>
        <v>0</v>
      </c>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209"/>
      <c r="BC47" s="209"/>
      <c r="BD47" s="209"/>
      <c r="BE47" s="209"/>
      <c r="BF47" s="209"/>
      <c r="BG47" s="209"/>
      <c r="BH47" s="209"/>
      <c r="BI47" s="209"/>
      <c r="BJ47" s="209"/>
      <c r="BK47" s="209"/>
      <c r="BL47" s="209"/>
      <c r="BM47" s="209"/>
      <c r="BN47" s="209"/>
      <c r="BO47" s="209"/>
      <c r="BP47" s="209"/>
      <c r="BQ47" s="209"/>
      <c r="BR47" s="209"/>
      <c r="BS47" s="209"/>
      <c r="BT47" s="209"/>
      <c r="BU47" s="209"/>
      <c r="BV47" s="209"/>
      <c r="BW47" s="209"/>
      <c r="BX47" s="209"/>
      <c r="BY47" s="209"/>
      <c r="BZ47" s="209"/>
      <c r="CA47" s="209"/>
      <c r="CB47" s="209"/>
      <c r="CC47" s="209"/>
      <c r="CD47" s="209"/>
      <c r="CE47" s="209"/>
      <c r="CF47" s="209"/>
      <c r="CG47" s="209"/>
      <c r="CH47" s="209"/>
      <c r="CI47" s="209"/>
      <c r="CJ47" s="209"/>
      <c r="CK47" s="209"/>
      <c r="CL47" s="209"/>
      <c r="CM47" s="209"/>
      <c r="CN47" s="209"/>
      <c r="CO47" s="209"/>
      <c r="CP47" s="209"/>
      <c r="CQ47" s="209"/>
      <c r="CR47" s="209"/>
      <c r="CS47" s="209"/>
    </row>
    <row r="48" spans="1:97" s="210" customFormat="1" ht="29.25" customHeight="1">
      <c r="A48" s="80">
        <v>96536</v>
      </c>
      <c r="B48" s="80" t="s">
        <v>16</v>
      </c>
      <c r="C48" s="81" t="s">
        <v>854</v>
      </c>
      <c r="D48" s="358" t="s">
        <v>855</v>
      </c>
      <c r="E48" s="75" t="s">
        <v>491</v>
      </c>
      <c r="F48" s="306">
        <v>603.86</v>
      </c>
      <c r="G48" s="357">
        <f>$J$4</f>
        <v>0.24940000000000001</v>
      </c>
      <c r="H48" s="327"/>
      <c r="I48" s="530">
        <f t="shared" si="11"/>
        <v>0</v>
      </c>
      <c r="J48" s="341">
        <f t="shared" si="14"/>
        <v>0</v>
      </c>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209"/>
      <c r="BC48" s="209"/>
      <c r="BD48" s="209"/>
      <c r="BE48" s="209"/>
      <c r="BF48" s="209"/>
      <c r="BG48" s="209"/>
      <c r="BH48" s="209"/>
      <c r="BI48" s="209"/>
      <c r="BJ48" s="209"/>
      <c r="BK48" s="209"/>
      <c r="BL48" s="209"/>
      <c r="BM48" s="209"/>
      <c r="BN48" s="209"/>
      <c r="BO48" s="209"/>
      <c r="BP48" s="209"/>
      <c r="BQ48" s="209"/>
      <c r="BR48" s="209"/>
      <c r="BS48" s="209"/>
      <c r="BT48" s="209"/>
      <c r="BU48" s="209"/>
      <c r="BV48" s="209"/>
      <c r="BW48" s="209"/>
      <c r="BX48" s="209"/>
      <c r="BY48" s="209"/>
      <c r="BZ48" s="209"/>
      <c r="CA48" s="209"/>
      <c r="CB48" s="209"/>
      <c r="CC48" s="209"/>
      <c r="CD48" s="209"/>
      <c r="CE48" s="209"/>
      <c r="CF48" s="209"/>
      <c r="CG48" s="209"/>
      <c r="CH48" s="209"/>
      <c r="CI48" s="209"/>
      <c r="CJ48" s="209"/>
      <c r="CK48" s="209"/>
      <c r="CL48" s="209"/>
      <c r="CM48" s="209"/>
      <c r="CN48" s="209"/>
      <c r="CO48" s="209"/>
      <c r="CP48" s="209"/>
      <c r="CQ48" s="209"/>
      <c r="CR48" s="209"/>
      <c r="CS48" s="209"/>
    </row>
    <row r="49" spans="1:97" s="210" customFormat="1" ht="50.25" customHeight="1">
      <c r="A49" s="318" t="s">
        <v>984</v>
      </c>
      <c r="B49" s="318" t="s">
        <v>1170</v>
      </c>
      <c r="C49" s="81" t="s">
        <v>856</v>
      </c>
      <c r="D49" s="351" t="str">
        <f>Composição!$A$563</f>
        <v>CONCRETAGEM DE VIGAS E LAJES, FCK=25 MPA, PARA LAJES PREMOLDADAS COM USO DE BOMBA EM EDIFICAÇÃO COM ÁREA MÉDIA DE LAJES MENOR OU IGUAL A 20 M² - LANÇAMENTO, ADENSAMENTO E ACABAMENTO.</v>
      </c>
      <c r="E49" s="345" t="s">
        <v>490</v>
      </c>
      <c r="F49" s="306">
        <v>37.200000000000003</v>
      </c>
      <c r="G49" s="359">
        <f>$J$4</f>
        <v>0.24940000000000001</v>
      </c>
      <c r="H49" s="327"/>
      <c r="I49" s="530">
        <f t="shared" si="11"/>
        <v>0</v>
      </c>
      <c r="J49" s="341">
        <f t="shared" si="14"/>
        <v>0</v>
      </c>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209"/>
      <c r="BC49" s="209"/>
      <c r="BD49" s="209"/>
      <c r="BE49" s="209"/>
      <c r="BF49" s="209"/>
      <c r="BG49" s="209"/>
      <c r="BH49" s="209"/>
      <c r="BI49" s="209"/>
      <c r="BJ49" s="209"/>
      <c r="BK49" s="209"/>
      <c r="BL49" s="209"/>
      <c r="BM49" s="209"/>
      <c r="BN49" s="209"/>
      <c r="BO49" s="209"/>
      <c r="BP49" s="209"/>
      <c r="BQ49" s="209"/>
      <c r="BR49" s="209"/>
      <c r="BS49" s="209"/>
      <c r="BT49" s="209"/>
      <c r="BU49" s="209"/>
      <c r="BV49" s="209"/>
      <c r="BW49" s="209"/>
      <c r="BX49" s="209"/>
      <c r="BY49" s="209"/>
      <c r="BZ49" s="209"/>
      <c r="CA49" s="209"/>
      <c r="CB49" s="209"/>
      <c r="CC49" s="209"/>
      <c r="CD49" s="209"/>
      <c r="CE49" s="209"/>
      <c r="CF49" s="209"/>
      <c r="CG49" s="209"/>
      <c r="CH49" s="209"/>
      <c r="CI49" s="209"/>
      <c r="CJ49" s="209"/>
      <c r="CK49" s="209"/>
      <c r="CL49" s="209"/>
      <c r="CM49" s="209"/>
      <c r="CN49" s="209"/>
      <c r="CO49" s="209"/>
      <c r="CP49" s="209"/>
      <c r="CQ49" s="209"/>
      <c r="CR49" s="209"/>
      <c r="CS49" s="209"/>
    </row>
    <row r="50" spans="1:97" s="210" customFormat="1">
      <c r="A50" s="80"/>
      <c r="B50" s="80"/>
      <c r="C50" s="102" t="s">
        <v>1224</v>
      </c>
      <c r="D50" s="360" t="s">
        <v>2425</v>
      </c>
      <c r="E50" s="345"/>
      <c r="F50" s="341"/>
      <c r="G50" s="357"/>
      <c r="H50" s="82"/>
      <c r="I50" s="77"/>
      <c r="J50" s="341"/>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209"/>
      <c r="BC50" s="209"/>
      <c r="BD50" s="209"/>
      <c r="BE50" s="209"/>
      <c r="BF50" s="209"/>
      <c r="BG50" s="209"/>
      <c r="BH50" s="209"/>
      <c r="BI50" s="209"/>
      <c r="BJ50" s="209"/>
      <c r="BK50" s="209"/>
      <c r="BL50" s="209"/>
      <c r="BM50" s="209"/>
      <c r="BN50" s="209"/>
      <c r="BO50" s="209"/>
      <c r="BP50" s="209"/>
      <c r="BQ50" s="209"/>
      <c r="BR50" s="209"/>
      <c r="BS50" s="209"/>
      <c r="BT50" s="209"/>
      <c r="BU50" s="209"/>
      <c r="BV50" s="209"/>
      <c r="BW50" s="209"/>
      <c r="BX50" s="209"/>
      <c r="BY50" s="209"/>
      <c r="BZ50" s="209"/>
      <c r="CA50" s="209"/>
      <c r="CB50" s="209"/>
      <c r="CC50" s="209"/>
      <c r="CD50" s="209"/>
      <c r="CE50" s="209"/>
      <c r="CF50" s="209"/>
      <c r="CG50" s="209"/>
      <c r="CH50" s="209"/>
      <c r="CI50" s="209"/>
      <c r="CJ50" s="209"/>
      <c r="CK50" s="209"/>
      <c r="CL50" s="209"/>
      <c r="CM50" s="209"/>
      <c r="CN50" s="209"/>
      <c r="CO50" s="209"/>
      <c r="CP50" s="209"/>
      <c r="CQ50" s="209"/>
      <c r="CR50" s="209"/>
      <c r="CS50" s="209"/>
    </row>
    <row r="51" spans="1:97" s="210" customFormat="1" ht="36.75" customHeight="1">
      <c r="A51" s="80">
        <v>92775</v>
      </c>
      <c r="B51" s="80" t="s">
        <v>16</v>
      </c>
      <c r="C51" s="81" t="s">
        <v>849</v>
      </c>
      <c r="D51" s="358" t="s">
        <v>840</v>
      </c>
      <c r="E51" s="80" t="s">
        <v>486</v>
      </c>
      <c r="F51" s="306">
        <v>302.5</v>
      </c>
      <c r="G51" s="357">
        <f>$J$4</f>
        <v>0.24940000000000001</v>
      </c>
      <c r="H51" s="327"/>
      <c r="I51" s="530">
        <f t="shared" si="11"/>
        <v>0</v>
      </c>
      <c r="J51" s="341">
        <f>F51*I51</f>
        <v>0</v>
      </c>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209"/>
      <c r="BC51" s="209"/>
      <c r="BD51" s="209"/>
      <c r="BE51" s="209"/>
      <c r="BF51" s="209"/>
      <c r="BG51" s="209"/>
      <c r="BH51" s="209"/>
      <c r="BI51" s="209"/>
      <c r="BJ51" s="209"/>
      <c r="BK51" s="209"/>
      <c r="BL51" s="209"/>
      <c r="BM51" s="209"/>
      <c r="BN51" s="209"/>
      <c r="BO51" s="209"/>
      <c r="BP51" s="209"/>
      <c r="BQ51" s="209"/>
      <c r="BR51" s="209"/>
      <c r="BS51" s="209"/>
      <c r="BT51" s="209"/>
      <c r="BU51" s="209"/>
      <c r="BV51" s="209"/>
      <c r="BW51" s="209"/>
      <c r="BX51" s="209"/>
      <c r="BY51" s="209"/>
      <c r="BZ51" s="209"/>
      <c r="CA51" s="209"/>
      <c r="CB51" s="209"/>
      <c r="CC51" s="209"/>
      <c r="CD51" s="209"/>
      <c r="CE51" s="209"/>
      <c r="CF51" s="209"/>
      <c r="CG51" s="209"/>
      <c r="CH51" s="209"/>
      <c r="CI51" s="209"/>
      <c r="CJ51" s="209"/>
      <c r="CK51" s="209"/>
      <c r="CL51" s="209"/>
      <c r="CM51" s="209"/>
      <c r="CN51" s="209"/>
      <c r="CO51" s="209"/>
      <c r="CP51" s="209"/>
      <c r="CQ51" s="209"/>
      <c r="CR51" s="209"/>
      <c r="CS51" s="209"/>
    </row>
    <row r="52" spans="1:97" s="210" customFormat="1" ht="36.75" customHeight="1">
      <c r="A52" s="80">
        <v>92777</v>
      </c>
      <c r="B52" s="80" t="s">
        <v>16</v>
      </c>
      <c r="C52" s="81" t="s">
        <v>850</v>
      </c>
      <c r="D52" s="358" t="s">
        <v>842</v>
      </c>
      <c r="E52" s="80" t="s">
        <v>486</v>
      </c>
      <c r="F52" s="306">
        <v>629.20000000000005</v>
      </c>
      <c r="G52" s="357">
        <f t="shared" ref="G52" si="16">$J$4</f>
        <v>0.24940000000000001</v>
      </c>
      <c r="H52" s="327"/>
      <c r="I52" s="530">
        <f t="shared" si="11"/>
        <v>0</v>
      </c>
      <c r="J52" s="341">
        <f t="shared" ref="J52" si="17">F52*I52</f>
        <v>0</v>
      </c>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209"/>
      <c r="BC52" s="209"/>
      <c r="BD52" s="209"/>
      <c r="BE52" s="209"/>
      <c r="BF52" s="209"/>
      <c r="BG52" s="209"/>
      <c r="BH52" s="209"/>
      <c r="BI52" s="209"/>
      <c r="BJ52" s="209"/>
      <c r="BK52" s="209"/>
      <c r="BL52" s="209"/>
      <c r="BM52" s="209"/>
      <c r="BN52" s="209"/>
      <c r="BO52" s="209"/>
      <c r="BP52" s="209"/>
      <c r="BQ52" s="209"/>
      <c r="BR52" s="209"/>
      <c r="BS52" s="209"/>
      <c r="BT52" s="209"/>
      <c r="BU52" s="209"/>
      <c r="BV52" s="209"/>
      <c r="BW52" s="209"/>
      <c r="BX52" s="209"/>
      <c r="BY52" s="209"/>
      <c r="BZ52" s="209"/>
      <c r="CA52" s="209"/>
      <c r="CB52" s="209"/>
      <c r="CC52" s="209"/>
      <c r="CD52" s="209"/>
      <c r="CE52" s="209"/>
      <c r="CF52" s="209"/>
      <c r="CG52" s="209"/>
      <c r="CH52" s="209"/>
      <c r="CI52" s="209"/>
      <c r="CJ52" s="209"/>
      <c r="CK52" s="209"/>
      <c r="CL52" s="209"/>
      <c r="CM52" s="209"/>
      <c r="CN52" s="209"/>
      <c r="CO52" s="209"/>
      <c r="CP52" s="209"/>
      <c r="CQ52" s="209"/>
      <c r="CR52" s="209"/>
      <c r="CS52" s="209"/>
    </row>
    <row r="53" spans="1:97" s="210" customFormat="1" ht="40.5" customHeight="1">
      <c r="A53" s="80">
        <v>98229</v>
      </c>
      <c r="B53" s="80" t="s">
        <v>16</v>
      </c>
      <c r="C53" s="81" t="s">
        <v>1226</v>
      </c>
      <c r="D53" s="358" t="s">
        <v>1225</v>
      </c>
      <c r="E53" s="80" t="s">
        <v>488</v>
      </c>
      <c r="F53" s="306">
        <v>363</v>
      </c>
      <c r="G53" s="357">
        <f>$J$4</f>
        <v>0.24940000000000001</v>
      </c>
      <c r="H53" s="327"/>
      <c r="I53" s="530">
        <f t="shared" si="11"/>
        <v>0</v>
      </c>
      <c r="J53" s="341">
        <f t="shared" si="14"/>
        <v>0</v>
      </c>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209"/>
      <c r="BC53" s="209"/>
      <c r="BD53" s="209"/>
      <c r="BE53" s="209"/>
      <c r="BF53" s="209"/>
      <c r="BG53" s="209"/>
      <c r="BH53" s="209"/>
      <c r="BI53" s="209"/>
      <c r="BJ53" s="209"/>
      <c r="BK53" s="209"/>
      <c r="BL53" s="209"/>
      <c r="BM53" s="209"/>
      <c r="BN53" s="209"/>
      <c r="BO53" s="209"/>
      <c r="BP53" s="209"/>
      <c r="BQ53" s="209"/>
      <c r="BR53" s="209"/>
      <c r="BS53" s="209"/>
      <c r="BT53" s="209"/>
      <c r="BU53" s="209"/>
      <c r="BV53" s="209"/>
      <c r="BW53" s="209"/>
      <c r="BX53" s="209"/>
      <c r="BY53" s="209"/>
      <c r="BZ53" s="209"/>
      <c r="CA53" s="209"/>
      <c r="CB53" s="209"/>
      <c r="CC53" s="209"/>
      <c r="CD53" s="209"/>
      <c r="CE53" s="209"/>
      <c r="CF53" s="209"/>
      <c r="CG53" s="209"/>
      <c r="CH53" s="209"/>
      <c r="CI53" s="209"/>
      <c r="CJ53" s="209"/>
      <c r="CK53" s="209"/>
      <c r="CL53" s="209"/>
      <c r="CM53" s="209"/>
      <c r="CN53" s="209"/>
      <c r="CO53" s="209"/>
      <c r="CP53" s="209"/>
      <c r="CQ53" s="209"/>
      <c r="CR53" s="209"/>
      <c r="CS53" s="209"/>
    </row>
    <row r="54" spans="1:97" s="210" customFormat="1">
      <c r="A54" s="240"/>
      <c r="B54" s="75"/>
      <c r="C54" s="76"/>
      <c r="D54" s="92"/>
      <c r="E54" s="88"/>
      <c r="F54" s="244"/>
      <c r="G54" s="89"/>
      <c r="H54" s="755" t="s">
        <v>22</v>
      </c>
      <c r="I54" s="755"/>
      <c r="J54" s="208">
        <f>SUM(J34:J53)</f>
        <v>0</v>
      </c>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209"/>
      <c r="BC54" s="209"/>
      <c r="BD54" s="209"/>
      <c r="BE54" s="209"/>
      <c r="BF54" s="209"/>
      <c r="BG54" s="209"/>
      <c r="BH54" s="209"/>
      <c r="BI54" s="209"/>
      <c r="BJ54" s="209"/>
      <c r="BK54" s="209"/>
      <c r="BL54" s="209"/>
      <c r="BM54" s="209"/>
      <c r="BN54" s="209"/>
      <c r="BO54" s="209"/>
      <c r="BP54" s="209"/>
      <c r="BQ54" s="209"/>
      <c r="BR54" s="209"/>
      <c r="BS54" s="209"/>
      <c r="BT54" s="209"/>
      <c r="BU54" s="209"/>
      <c r="BV54" s="209"/>
      <c r="BW54" s="209"/>
      <c r="BX54" s="209"/>
      <c r="BY54" s="209"/>
      <c r="BZ54" s="209"/>
      <c r="CA54" s="209"/>
      <c r="CB54" s="209"/>
      <c r="CC54" s="209"/>
      <c r="CD54" s="209"/>
      <c r="CE54" s="209"/>
      <c r="CF54" s="209"/>
      <c r="CG54" s="209"/>
      <c r="CH54" s="209"/>
      <c r="CI54" s="209"/>
      <c r="CJ54" s="209"/>
      <c r="CK54" s="209"/>
      <c r="CL54" s="209"/>
      <c r="CM54" s="209"/>
      <c r="CN54" s="209"/>
      <c r="CO54" s="209"/>
      <c r="CP54" s="209"/>
      <c r="CQ54" s="209"/>
      <c r="CR54" s="209"/>
      <c r="CS54" s="209"/>
    </row>
    <row r="55" spans="1:97" s="210" customFormat="1">
      <c r="A55" s="85"/>
      <c r="B55" s="85"/>
      <c r="C55" s="72" t="s">
        <v>95</v>
      </c>
      <c r="D55" s="73" t="s">
        <v>858</v>
      </c>
      <c r="E55" s="85"/>
      <c r="F55" s="86"/>
      <c r="G55" s="86"/>
      <c r="H55" s="86"/>
      <c r="I55" s="87"/>
      <c r="J55" s="8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209"/>
      <c r="BC55" s="209"/>
      <c r="BD55" s="209"/>
      <c r="BE55" s="209"/>
      <c r="BF55" s="209"/>
      <c r="BG55" s="209"/>
      <c r="BH55" s="209"/>
      <c r="BI55" s="209"/>
      <c r="BJ55" s="209"/>
      <c r="BK55" s="209"/>
      <c r="BL55" s="209"/>
      <c r="BM55" s="209"/>
      <c r="BN55" s="209"/>
      <c r="BO55" s="209"/>
      <c r="BP55" s="209"/>
      <c r="BQ55" s="209"/>
      <c r="BR55" s="209"/>
      <c r="BS55" s="209"/>
      <c r="BT55" s="209"/>
      <c r="BU55" s="209"/>
      <c r="BV55" s="209"/>
      <c r="BW55" s="209"/>
      <c r="BX55" s="209"/>
      <c r="BY55" s="209"/>
      <c r="BZ55" s="209"/>
      <c r="CA55" s="209"/>
      <c r="CB55" s="209"/>
      <c r="CC55" s="209"/>
      <c r="CD55" s="209"/>
      <c r="CE55" s="209"/>
      <c r="CF55" s="209"/>
      <c r="CG55" s="209"/>
      <c r="CH55" s="209"/>
      <c r="CI55" s="209"/>
      <c r="CJ55" s="209"/>
      <c r="CK55" s="209"/>
      <c r="CL55" s="209"/>
      <c r="CM55" s="209"/>
      <c r="CN55" s="209"/>
      <c r="CO55" s="209"/>
      <c r="CP55" s="209"/>
      <c r="CQ55" s="209"/>
      <c r="CR55" s="209"/>
      <c r="CS55" s="209"/>
    </row>
    <row r="56" spans="1:97" s="210" customFormat="1">
      <c r="A56" s="80"/>
      <c r="B56" s="80"/>
      <c r="C56" s="102" t="s">
        <v>96</v>
      </c>
      <c r="D56" s="103" t="s">
        <v>859</v>
      </c>
      <c r="E56" s="80"/>
      <c r="F56" s="341"/>
      <c r="G56" s="357"/>
      <c r="H56" s="82"/>
      <c r="I56" s="77"/>
      <c r="J56" s="82"/>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209"/>
      <c r="BC56" s="209"/>
      <c r="BD56" s="209"/>
      <c r="BE56" s="209"/>
      <c r="BF56" s="209"/>
      <c r="BG56" s="209"/>
      <c r="BH56" s="209"/>
      <c r="BI56" s="209"/>
      <c r="BJ56" s="209"/>
      <c r="BK56" s="209"/>
      <c r="BL56" s="209"/>
      <c r="BM56" s="209"/>
      <c r="BN56" s="209"/>
      <c r="BO56" s="209"/>
      <c r="BP56" s="209"/>
      <c r="BQ56" s="209"/>
      <c r="BR56" s="209"/>
      <c r="BS56" s="209"/>
      <c r="BT56" s="209"/>
      <c r="BU56" s="209"/>
      <c r="BV56" s="209"/>
      <c r="BW56" s="209"/>
      <c r="BX56" s="209"/>
      <c r="BY56" s="209"/>
      <c r="BZ56" s="209"/>
      <c r="CA56" s="209"/>
      <c r="CB56" s="209"/>
      <c r="CC56" s="209"/>
      <c r="CD56" s="209"/>
      <c r="CE56" s="209"/>
      <c r="CF56" s="209"/>
      <c r="CG56" s="209"/>
      <c r="CH56" s="209"/>
      <c r="CI56" s="209"/>
      <c r="CJ56" s="209"/>
      <c r="CK56" s="209"/>
      <c r="CL56" s="209"/>
      <c r="CM56" s="209"/>
      <c r="CN56" s="209"/>
      <c r="CO56" s="209"/>
      <c r="CP56" s="209"/>
      <c r="CQ56" s="209"/>
      <c r="CR56" s="209"/>
      <c r="CS56" s="209"/>
    </row>
    <row r="57" spans="1:97" s="210" customFormat="1" ht="42.75" customHeight="1">
      <c r="A57" s="80">
        <v>92775</v>
      </c>
      <c r="B57" s="80" t="s">
        <v>16</v>
      </c>
      <c r="C57" s="81" t="s">
        <v>860</v>
      </c>
      <c r="D57" s="358" t="s">
        <v>840</v>
      </c>
      <c r="E57" s="80" t="s">
        <v>486</v>
      </c>
      <c r="F57" s="306">
        <v>843</v>
      </c>
      <c r="G57" s="357">
        <f t="shared" ref="G57:G79" si="18">$J$4</f>
        <v>0.24940000000000001</v>
      </c>
      <c r="H57" s="327"/>
      <c r="I57" s="530">
        <f t="shared" ref="I57:I79" si="19">H57*(1+G57)</f>
        <v>0</v>
      </c>
      <c r="J57" s="341">
        <f>F57*I57</f>
        <v>0</v>
      </c>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209"/>
      <c r="BC57" s="209"/>
      <c r="BD57" s="209"/>
      <c r="BE57" s="209"/>
      <c r="BF57" s="209"/>
      <c r="BG57" s="209"/>
      <c r="BH57" s="209"/>
      <c r="BI57" s="209"/>
      <c r="BJ57" s="209"/>
      <c r="BK57" s="209"/>
      <c r="BL57" s="209"/>
      <c r="BM57" s="209"/>
      <c r="BN57" s="209"/>
      <c r="BO57" s="209"/>
      <c r="BP57" s="209"/>
      <c r="BQ57" s="209"/>
      <c r="BR57" s="209"/>
      <c r="BS57" s="209"/>
      <c r="BT57" s="209"/>
      <c r="BU57" s="209"/>
      <c r="BV57" s="209"/>
      <c r="BW57" s="209"/>
      <c r="BX57" s="209"/>
      <c r="BY57" s="209"/>
      <c r="BZ57" s="209"/>
      <c r="CA57" s="209"/>
      <c r="CB57" s="209"/>
      <c r="CC57" s="209"/>
      <c r="CD57" s="209"/>
      <c r="CE57" s="209"/>
      <c r="CF57" s="209"/>
      <c r="CG57" s="209"/>
      <c r="CH57" s="209"/>
      <c r="CI57" s="209"/>
      <c r="CJ57" s="209"/>
      <c r="CK57" s="209"/>
      <c r="CL57" s="209"/>
      <c r="CM57" s="209"/>
      <c r="CN57" s="209"/>
      <c r="CO57" s="209"/>
      <c r="CP57" s="209"/>
      <c r="CQ57" s="209"/>
      <c r="CR57" s="209"/>
      <c r="CS57" s="209"/>
    </row>
    <row r="58" spans="1:97" s="210" customFormat="1" ht="42.75" customHeight="1">
      <c r="A58" s="80">
        <v>92778</v>
      </c>
      <c r="B58" s="80" t="s">
        <v>16</v>
      </c>
      <c r="C58" s="81" t="s">
        <v>861</v>
      </c>
      <c r="D58" s="358" t="s">
        <v>844</v>
      </c>
      <c r="E58" s="80" t="s">
        <v>486</v>
      </c>
      <c r="F58" s="306">
        <v>1543.9</v>
      </c>
      <c r="G58" s="357">
        <f t="shared" si="18"/>
        <v>0.24940000000000001</v>
      </c>
      <c r="H58" s="327"/>
      <c r="I58" s="530">
        <f t="shared" si="19"/>
        <v>0</v>
      </c>
      <c r="J58" s="341">
        <f>F58*I58</f>
        <v>0</v>
      </c>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209"/>
      <c r="BC58" s="209"/>
      <c r="BD58" s="209"/>
      <c r="BE58" s="209"/>
      <c r="BF58" s="209"/>
      <c r="BG58" s="209"/>
      <c r="BH58" s="209"/>
      <c r="BI58" s="209"/>
      <c r="BJ58" s="209"/>
      <c r="BK58" s="209"/>
      <c r="BL58" s="209"/>
      <c r="BM58" s="209"/>
      <c r="BN58" s="209"/>
      <c r="BO58" s="209"/>
      <c r="BP58" s="209"/>
      <c r="BQ58" s="209"/>
      <c r="BR58" s="209"/>
      <c r="BS58" s="209"/>
      <c r="BT58" s="209"/>
      <c r="BU58" s="209"/>
      <c r="BV58" s="209"/>
      <c r="BW58" s="209"/>
      <c r="BX58" s="209"/>
      <c r="BY58" s="209"/>
      <c r="BZ58" s="209"/>
      <c r="CA58" s="209"/>
      <c r="CB58" s="209"/>
      <c r="CC58" s="209"/>
      <c r="CD58" s="209"/>
      <c r="CE58" s="209"/>
      <c r="CF58" s="209"/>
      <c r="CG58" s="209"/>
      <c r="CH58" s="209"/>
      <c r="CI58" s="209"/>
      <c r="CJ58" s="209"/>
      <c r="CK58" s="209"/>
      <c r="CL58" s="209"/>
      <c r="CM58" s="209"/>
      <c r="CN58" s="209"/>
      <c r="CO58" s="209"/>
      <c r="CP58" s="209"/>
      <c r="CQ58" s="209"/>
      <c r="CR58" s="209"/>
      <c r="CS58" s="209"/>
    </row>
    <row r="59" spans="1:97" s="210" customFormat="1" ht="42.75" customHeight="1">
      <c r="A59" s="80">
        <v>92779</v>
      </c>
      <c r="B59" s="80" t="s">
        <v>16</v>
      </c>
      <c r="C59" s="81" t="s">
        <v>862</v>
      </c>
      <c r="D59" s="358" t="s">
        <v>853</v>
      </c>
      <c r="E59" s="80" t="s">
        <v>486</v>
      </c>
      <c r="F59" s="306">
        <v>121.4</v>
      </c>
      <c r="G59" s="357">
        <f t="shared" si="18"/>
        <v>0.24940000000000001</v>
      </c>
      <c r="H59" s="327"/>
      <c r="I59" s="530">
        <f t="shared" si="19"/>
        <v>0</v>
      </c>
      <c r="J59" s="341">
        <f>F59*I59</f>
        <v>0</v>
      </c>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209"/>
      <c r="BC59" s="209"/>
      <c r="BD59" s="209"/>
      <c r="BE59" s="209"/>
      <c r="BF59" s="209"/>
      <c r="BG59" s="209"/>
      <c r="BH59" s="209"/>
      <c r="BI59" s="209"/>
      <c r="BJ59" s="209"/>
      <c r="BK59" s="209"/>
      <c r="BL59" s="209"/>
      <c r="BM59" s="209"/>
      <c r="BN59" s="209"/>
      <c r="BO59" s="209"/>
      <c r="BP59" s="209"/>
      <c r="BQ59" s="209"/>
      <c r="BR59" s="209"/>
      <c r="BS59" s="209"/>
      <c r="BT59" s="209"/>
      <c r="BU59" s="209"/>
      <c r="BV59" s="209"/>
      <c r="BW59" s="209"/>
      <c r="BX59" s="209"/>
      <c r="BY59" s="209"/>
      <c r="BZ59" s="209"/>
      <c r="CA59" s="209"/>
      <c r="CB59" s="209"/>
      <c r="CC59" s="209"/>
      <c r="CD59" s="209"/>
      <c r="CE59" s="209"/>
      <c r="CF59" s="209"/>
      <c r="CG59" s="209"/>
      <c r="CH59" s="209"/>
      <c r="CI59" s="209"/>
      <c r="CJ59" s="209"/>
      <c r="CK59" s="209"/>
      <c r="CL59" s="209"/>
      <c r="CM59" s="209"/>
      <c r="CN59" s="209"/>
      <c r="CO59" s="209"/>
      <c r="CP59" s="209"/>
      <c r="CQ59" s="209"/>
      <c r="CR59" s="209"/>
      <c r="CS59" s="209"/>
    </row>
    <row r="60" spans="1:97" s="210" customFormat="1" ht="42.75" customHeight="1">
      <c r="A60" s="80">
        <v>92764</v>
      </c>
      <c r="B60" s="80" t="s">
        <v>16</v>
      </c>
      <c r="C60" s="81" t="s">
        <v>864</v>
      </c>
      <c r="D60" s="358" t="s">
        <v>883</v>
      </c>
      <c r="E60" s="80" t="s">
        <v>486</v>
      </c>
      <c r="F60" s="306">
        <v>446.8</v>
      </c>
      <c r="G60" s="357">
        <f t="shared" si="18"/>
        <v>0.24940000000000001</v>
      </c>
      <c r="H60" s="327"/>
      <c r="I60" s="530">
        <f t="shared" si="19"/>
        <v>0</v>
      </c>
      <c r="J60" s="341">
        <f t="shared" ref="J60" si="20">F60*I60</f>
        <v>0</v>
      </c>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209"/>
      <c r="BC60" s="209"/>
      <c r="BD60" s="209"/>
      <c r="BE60" s="209"/>
      <c r="BF60" s="209"/>
      <c r="BG60" s="209"/>
      <c r="BH60" s="209"/>
      <c r="BI60" s="209"/>
      <c r="BJ60" s="209"/>
      <c r="BK60" s="209"/>
      <c r="BL60" s="209"/>
      <c r="BM60" s="209"/>
      <c r="BN60" s="209"/>
      <c r="BO60" s="209"/>
      <c r="BP60" s="209"/>
      <c r="BQ60" s="209"/>
      <c r="BR60" s="209"/>
      <c r="BS60" s="209"/>
      <c r="BT60" s="209"/>
      <c r="BU60" s="209"/>
      <c r="BV60" s="209"/>
      <c r="BW60" s="209"/>
      <c r="BX60" s="209"/>
      <c r="BY60" s="209"/>
      <c r="BZ60" s="209"/>
      <c r="CA60" s="209"/>
      <c r="CB60" s="209"/>
      <c r="CC60" s="209"/>
      <c r="CD60" s="209"/>
      <c r="CE60" s="209"/>
      <c r="CF60" s="209"/>
      <c r="CG60" s="209"/>
      <c r="CH60" s="209"/>
      <c r="CI60" s="209"/>
      <c r="CJ60" s="209"/>
      <c r="CK60" s="209"/>
      <c r="CL60" s="209"/>
      <c r="CM60" s="209"/>
      <c r="CN60" s="209"/>
      <c r="CO60" s="209"/>
      <c r="CP60" s="209"/>
      <c r="CQ60" s="209"/>
      <c r="CR60" s="209"/>
      <c r="CS60" s="209"/>
    </row>
    <row r="61" spans="1:97" s="210" customFormat="1" ht="42.75" customHeight="1">
      <c r="A61" s="345">
        <v>92413</v>
      </c>
      <c r="B61" s="80" t="s">
        <v>16</v>
      </c>
      <c r="C61" s="81" t="s">
        <v>888</v>
      </c>
      <c r="D61" s="358" t="s">
        <v>863</v>
      </c>
      <c r="E61" s="75" t="s">
        <v>491</v>
      </c>
      <c r="F61" s="306">
        <v>481.1</v>
      </c>
      <c r="G61" s="357">
        <f t="shared" si="18"/>
        <v>0.24940000000000001</v>
      </c>
      <c r="H61" s="327"/>
      <c r="I61" s="530">
        <f t="shared" si="19"/>
        <v>0</v>
      </c>
      <c r="J61" s="341">
        <f>F61*I61</f>
        <v>0</v>
      </c>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209"/>
      <c r="BC61" s="209"/>
      <c r="BD61" s="209"/>
      <c r="BE61" s="209"/>
      <c r="BF61" s="209"/>
      <c r="BG61" s="209"/>
      <c r="BH61" s="209"/>
      <c r="BI61" s="209"/>
      <c r="BJ61" s="209"/>
      <c r="BK61" s="209"/>
      <c r="BL61" s="209"/>
      <c r="BM61" s="209"/>
      <c r="BN61" s="209"/>
      <c r="BO61" s="209"/>
      <c r="BP61" s="209"/>
      <c r="BQ61" s="209"/>
      <c r="BR61" s="209"/>
      <c r="BS61" s="209"/>
      <c r="BT61" s="209"/>
      <c r="BU61" s="209"/>
      <c r="BV61" s="209"/>
      <c r="BW61" s="209"/>
      <c r="BX61" s="209"/>
      <c r="BY61" s="209"/>
      <c r="BZ61" s="209"/>
      <c r="CA61" s="209"/>
      <c r="CB61" s="209"/>
      <c r="CC61" s="209"/>
      <c r="CD61" s="209"/>
      <c r="CE61" s="209"/>
      <c r="CF61" s="209"/>
      <c r="CG61" s="209"/>
      <c r="CH61" s="209"/>
      <c r="CI61" s="209"/>
      <c r="CJ61" s="209"/>
      <c r="CK61" s="209"/>
      <c r="CL61" s="209"/>
      <c r="CM61" s="209"/>
      <c r="CN61" s="209"/>
      <c r="CO61" s="209"/>
      <c r="CP61" s="209"/>
      <c r="CQ61" s="209"/>
      <c r="CR61" s="209"/>
      <c r="CS61" s="209"/>
    </row>
    <row r="62" spans="1:97" s="210" customFormat="1" ht="42.75" customHeight="1">
      <c r="A62" s="345">
        <v>92720</v>
      </c>
      <c r="B62" s="80" t="s">
        <v>16</v>
      </c>
      <c r="C62" s="81" t="s">
        <v>889</v>
      </c>
      <c r="D62" s="358" t="s">
        <v>865</v>
      </c>
      <c r="E62" s="345" t="s">
        <v>490</v>
      </c>
      <c r="F62" s="306">
        <v>26</v>
      </c>
      <c r="G62" s="357">
        <f t="shared" si="18"/>
        <v>0.24940000000000001</v>
      </c>
      <c r="H62" s="327"/>
      <c r="I62" s="530">
        <f t="shared" si="19"/>
        <v>0</v>
      </c>
      <c r="J62" s="341">
        <f>F62*I62</f>
        <v>0</v>
      </c>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209"/>
      <c r="BC62" s="209"/>
      <c r="BD62" s="209"/>
      <c r="BE62" s="209"/>
      <c r="BF62" s="209"/>
      <c r="BG62" s="209"/>
      <c r="BH62" s="209"/>
      <c r="BI62" s="209"/>
      <c r="BJ62" s="209"/>
      <c r="BK62" s="209"/>
      <c r="BL62" s="209"/>
      <c r="BM62" s="209"/>
      <c r="BN62" s="209"/>
      <c r="BO62" s="209"/>
      <c r="BP62" s="209"/>
      <c r="BQ62" s="209"/>
      <c r="BR62" s="209"/>
      <c r="BS62" s="209"/>
      <c r="BT62" s="209"/>
      <c r="BU62" s="209"/>
      <c r="BV62" s="209"/>
      <c r="BW62" s="209"/>
      <c r="BX62" s="209"/>
      <c r="BY62" s="209"/>
      <c r="BZ62" s="209"/>
      <c r="CA62" s="209"/>
      <c r="CB62" s="209"/>
      <c r="CC62" s="209"/>
      <c r="CD62" s="209"/>
      <c r="CE62" s="209"/>
      <c r="CF62" s="209"/>
      <c r="CG62" s="209"/>
      <c r="CH62" s="209"/>
      <c r="CI62" s="209"/>
      <c r="CJ62" s="209"/>
      <c r="CK62" s="209"/>
      <c r="CL62" s="209"/>
      <c r="CM62" s="209"/>
      <c r="CN62" s="209"/>
      <c r="CO62" s="209"/>
      <c r="CP62" s="209"/>
      <c r="CQ62" s="209"/>
      <c r="CR62" s="209"/>
      <c r="CS62" s="209"/>
    </row>
    <row r="63" spans="1:97" s="210" customFormat="1">
      <c r="A63" s="80"/>
      <c r="B63" s="80"/>
      <c r="C63" s="102" t="s">
        <v>97</v>
      </c>
      <c r="D63" s="360" t="s">
        <v>866</v>
      </c>
      <c r="E63" s="80"/>
      <c r="F63" s="341"/>
      <c r="G63" s="357"/>
      <c r="H63" s="82"/>
      <c r="I63" s="77"/>
      <c r="J63" s="82"/>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209"/>
      <c r="BC63" s="209"/>
      <c r="BD63" s="209"/>
      <c r="BE63" s="209"/>
      <c r="BF63" s="209"/>
      <c r="BG63" s="209"/>
      <c r="BH63" s="209"/>
      <c r="BI63" s="209"/>
      <c r="BJ63" s="209"/>
      <c r="BK63" s="209"/>
      <c r="BL63" s="209"/>
      <c r="BM63" s="209"/>
      <c r="BN63" s="209"/>
      <c r="BO63" s="209"/>
      <c r="BP63" s="209"/>
      <c r="BQ63" s="209"/>
      <c r="BR63" s="209"/>
      <c r="BS63" s="209"/>
      <c r="BT63" s="209"/>
      <c r="BU63" s="209"/>
      <c r="BV63" s="209"/>
      <c r="BW63" s="209"/>
      <c r="BX63" s="209"/>
      <c r="BY63" s="209"/>
      <c r="BZ63" s="209"/>
      <c r="CA63" s="209"/>
      <c r="CB63" s="209"/>
      <c r="CC63" s="209"/>
      <c r="CD63" s="209"/>
      <c r="CE63" s="209"/>
      <c r="CF63" s="209"/>
      <c r="CG63" s="209"/>
      <c r="CH63" s="209"/>
      <c r="CI63" s="209"/>
      <c r="CJ63" s="209"/>
      <c r="CK63" s="209"/>
      <c r="CL63" s="209"/>
      <c r="CM63" s="209"/>
      <c r="CN63" s="209"/>
      <c r="CO63" s="209"/>
      <c r="CP63" s="209"/>
      <c r="CQ63" s="209"/>
      <c r="CR63" s="209"/>
      <c r="CS63" s="209"/>
    </row>
    <row r="64" spans="1:97" s="210" customFormat="1" ht="37.5" customHeight="1">
      <c r="A64" s="80">
        <v>92775</v>
      </c>
      <c r="B64" s="80" t="s">
        <v>16</v>
      </c>
      <c r="C64" s="81" t="s">
        <v>867</v>
      </c>
      <c r="D64" s="358" t="s">
        <v>840</v>
      </c>
      <c r="E64" s="80" t="s">
        <v>486</v>
      </c>
      <c r="F64" s="306">
        <v>1451.88</v>
      </c>
      <c r="G64" s="357">
        <f t="shared" si="18"/>
        <v>0.24940000000000001</v>
      </c>
      <c r="H64" s="327"/>
      <c r="I64" s="530">
        <f t="shared" si="19"/>
        <v>0</v>
      </c>
      <c r="J64" s="341">
        <f t="shared" ref="J64:J72" si="21">F64*I64</f>
        <v>0</v>
      </c>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209"/>
      <c r="BC64" s="209"/>
      <c r="BD64" s="209"/>
      <c r="BE64" s="209"/>
      <c r="BF64" s="209"/>
      <c r="BG64" s="209"/>
      <c r="BH64" s="209"/>
      <c r="BI64" s="209"/>
      <c r="BJ64" s="209"/>
      <c r="BK64" s="209"/>
      <c r="BL64" s="209"/>
      <c r="BM64" s="209"/>
      <c r="BN64" s="209"/>
      <c r="BO64" s="209"/>
      <c r="BP64" s="209"/>
      <c r="BQ64" s="209"/>
      <c r="BR64" s="209"/>
      <c r="BS64" s="209"/>
      <c r="BT64" s="209"/>
      <c r="BU64" s="209"/>
      <c r="BV64" s="209"/>
      <c r="BW64" s="209"/>
      <c r="BX64" s="209"/>
      <c r="BY64" s="209"/>
      <c r="BZ64" s="209"/>
      <c r="CA64" s="209"/>
      <c r="CB64" s="209"/>
      <c r="CC64" s="209"/>
      <c r="CD64" s="209"/>
      <c r="CE64" s="209"/>
      <c r="CF64" s="209"/>
      <c r="CG64" s="209"/>
      <c r="CH64" s="209"/>
      <c r="CI64" s="209"/>
      <c r="CJ64" s="209"/>
      <c r="CK64" s="209"/>
      <c r="CL64" s="209"/>
      <c r="CM64" s="209"/>
      <c r="CN64" s="209"/>
      <c r="CO64" s="209"/>
      <c r="CP64" s="209"/>
      <c r="CQ64" s="209"/>
      <c r="CR64" s="209"/>
      <c r="CS64" s="209"/>
    </row>
    <row r="65" spans="1:97" s="210" customFormat="1" ht="37.5" customHeight="1">
      <c r="A65" s="80">
        <v>92776</v>
      </c>
      <c r="B65" s="80" t="s">
        <v>16</v>
      </c>
      <c r="C65" s="81" t="s">
        <v>868</v>
      </c>
      <c r="D65" s="358" t="s">
        <v>869</v>
      </c>
      <c r="E65" s="80" t="s">
        <v>486</v>
      </c>
      <c r="F65" s="306">
        <v>290.5</v>
      </c>
      <c r="G65" s="357">
        <f t="shared" si="18"/>
        <v>0.24940000000000001</v>
      </c>
      <c r="H65" s="327"/>
      <c r="I65" s="530">
        <f t="shared" si="19"/>
        <v>0</v>
      </c>
      <c r="J65" s="341">
        <f t="shared" si="21"/>
        <v>0</v>
      </c>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209"/>
      <c r="BC65" s="209"/>
      <c r="BD65" s="209"/>
      <c r="BE65" s="209"/>
      <c r="BF65" s="209"/>
      <c r="BG65" s="209"/>
      <c r="BH65" s="209"/>
      <c r="BI65" s="209"/>
      <c r="BJ65" s="209"/>
      <c r="BK65" s="209"/>
      <c r="BL65" s="209"/>
      <c r="BM65" s="209"/>
      <c r="BN65" s="209"/>
      <c r="BO65" s="209"/>
      <c r="BP65" s="209"/>
      <c r="BQ65" s="209"/>
      <c r="BR65" s="209"/>
      <c r="BS65" s="209"/>
      <c r="BT65" s="209"/>
      <c r="BU65" s="209"/>
      <c r="BV65" s="209"/>
      <c r="BW65" s="209"/>
      <c r="BX65" s="209"/>
      <c r="BY65" s="209"/>
      <c r="BZ65" s="209"/>
      <c r="CA65" s="209"/>
      <c r="CB65" s="209"/>
      <c r="CC65" s="209"/>
      <c r="CD65" s="209"/>
      <c r="CE65" s="209"/>
      <c r="CF65" s="209"/>
      <c r="CG65" s="209"/>
      <c r="CH65" s="209"/>
      <c r="CI65" s="209"/>
      <c r="CJ65" s="209"/>
      <c r="CK65" s="209"/>
      <c r="CL65" s="209"/>
      <c r="CM65" s="209"/>
      <c r="CN65" s="209"/>
      <c r="CO65" s="209"/>
      <c r="CP65" s="209"/>
      <c r="CQ65" s="209"/>
      <c r="CR65" s="209"/>
      <c r="CS65" s="209"/>
    </row>
    <row r="66" spans="1:97" s="210" customFormat="1" ht="37.5" customHeight="1">
      <c r="A66" s="80">
        <v>92777</v>
      </c>
      <c r="B66" s="80" t="s">
        <v>16</v>
      </c>
      <c r="C66" s="81" t="s">
        <v>870</v>
      </c>
      <c r="D66" s="358" t="s">
        <v>842</v>
      </c>
      <c r="E66" s="80" t="s">
        <v>486</v>
      </c>
      <c r="F66" s="306">
        <v>1307.5999999999999</v>
      </c>
      <c r="G66" s="357">
        <f t="shared" si="18"/>
        <v>0.24940000000000001</v>
      </c>
      <c r="H66" s="327"/>
      <c r="I66" s="530">
        <f t="shared" si="19"/>
        <v>0</v>
      </c>
      <c r="J66" s="341">
        <f t="shared" si="21"/>
        <v>0</v>
      </c>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209"/>
      <c r="BC66" s="209"/>
      <c r="BD66" s="209"/>
      <c r="BE66" s="209"/>
      <c r="BF66" s="209"/>
      <c r="BG66" s="209"/>
      <c r="BH66" s="209"/>
      <c r="BI66" s="209"/>
      <c r="BJ66" s="209"/>
      <c r="BK66" s="209"/>
      <c r="BL66" s="209"/>
      <c r="BM66" s="209"/>
      <c r="BN66" s="209"/>
      <c r="BO66" s="209"/>
      <c r="BP66" s="209"/>
      <c r="BQ66" s="209"/>
      <c r="BR66" s="209"/>
      <c r="BS66" s="209"/>
      <c r="BT66" s="209"/>
      <c r="BU66" s="209"/>
      <c r="BV66" s="209"/>
      <c r="BW66" s="209"/>
      <c r="BX66" s="209"/>
      <c r="BY66" s="209"/>
      <c r="BZ66" s="209"/>
      <c r="CA66" s="209"/>
      <c r="CB66" s="209"/>
      <c r="CC66" s="209"/>
      <c r="CD66" s="209"/>
      <c r="CE66" s="209"/>
      <c r="CF66" s="209"/>
      <c r="CG66" s="209"/>
      <c r="CH66" s="209"/>
      <c r="CI66" s="209"/>
      <c r="CJ66" s="209"/>
      <c r="CK66" s="209"/>
      <c r="CL66" s="209"/>
      <c r="CM66" s="209"/>
      <c r="CN66" s="209"/>
      <c r="CO66" s="209"/>
      <c r="CP66" s="209"/>
      <c r="CQ66" s="209"/>
      <c r="CR66" s="209"/>
      <c r="CS66" s="209"/>
    </row>
    <row r="67" spans="1:97" s="210" customFormat="1" ht="37.5" customHeight="1">
      <c r="A67" s="80">
        <v>92778</v>
      </c>
      <c r="B67" s="80" t="s">
        <v>16</v>
      </c>
      <c r="C67" s="81" t="s">
        <v>871</v>
      </c>
      <c r="D67" s="358" t="s">
        <v>844</v>
      </c>
      <c r="E67" s="80" t="s">
        <v>486</v>
      </c>
      <c r="F67" s="306">
        <v>362.4</v>
      </c>
      <c r="G67" s="357">
        <f t="shared" si="18"/>
        <v>0.24940000000000001</v>
      </c>
      <c r="H67" s="327"/>
      <c r="I67" s="530">
        <f t="shared" si="19"/>
        <v>0</v>
      </c>
      <c r="J67" s="341">
        <f t="shared" si="21"/>
        <v>0</v>
      </c>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209"/>
      <c r="BC67" s="209"/>
      <c r="BD67" s="209"/>
      <c r="BE67" s="209"/>
      <c r="BF67" s="209"/>
      <c r="BG67" s="209"/>
      <c r="BH67" s="209"/>
      <c r="BI67" s="209"/>
      <c r="BJ67" s="209"/>
      <c r="BK67" s="209"/>
      <c r="BL67" s="209"/>
      <c r="BM67" s="209"/>
      <c r="BN67" s="209"/>
      <c r="BO67" s="209"/>
      <c r="BP67" s="209"/>
      <c r="BQ67" s="209"/>
      <c r="BR67" s="209"/>
      <c r="BS67" s="209"/>
      <c r="BT67" s="209"/>
      <c r="BU67" s="209"/>
      <c r="BV67" s="209"/>
      <c r="BW67" s="209"/>
      <c r="BX67" s="209"/>
      <c r="BY67" s="209"/>
      <c r="BZ67" s="209"/>
      <c r="CA67" s="209"/>
      <c r="CB67" s="209"/>
      <c r="CC67" s="209"/>
      <c r="CD67" s="209"/>
      <c r="CE67" s="209"/>
      <c r="CF67" s="209"/>
      <c r="CG67" s="209"/>
      <c r="CH67" s="209"/>
      <c r="CI67" s="209"/>
      <c r="CJ67" s="209"/>
      <c r="CK67" s="209"/>
      <c r="CL67" s="209"/>
      <c r="CM67" s="209"/>
      <c r="CN67" s="209"/>
      <c r="CO67" s="209"/>
      <c r="CP67" s="209"/>
      <c r="CQ67" s="209"/>
      <c r="CR67" s="209"/>
      <c r="CS67" s="209"/>
    </row>
    <row r="68" spans="1:97" s="210" customFormat="1" ht="37.5" customHeight="1">
      <c r="A68" s="80">
        <v>92779</v>
      </c>
      <c r="B68" s="80" t="s">
        <v>16</v>
      </c>
      <c r="C68" s="81" t="s">
        <v>872</v>
      </c>
      <c r="D68" s="358" t="s">
        <v>853</v>
      </c>
      <c r="E68" s="80" t="s">
        <v>486</v>
      </c>
      <c r="F68" s="306">
        <v>528.20000000000005</v>
      </c>
      <c r="G68" s="357">
        <f t="shared" si="18"/>
        <v>0.24940000000000001</v>
      </c>
      <c r="H68" s="327"/>
      <c r="I68" s="530">
        <f t="shared" si="19"/>
        <v>0</v>
      </c>
      <c r="J68" s="341">
        <f t="shared" si="21"/>
        <v>0</v>
      </c>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209"/>
      <c r="BC68" s="209"/>
      <c r="BD68" s="209"/>
      <c r="BE68" s="209"/>
      <c r="BF68" s="209"/>
      <c r="BG68" s="209"/>
      <c r="BH68" s="209"/>
      <c r="BI68" s="209"/>
      <c r="BJ68" s="209"/>
      <c r="BK68" s="209"/>
      <c r="BL68" s="209"/>
      <c r="BM68" s="209"/>
      <c r="BN68" s="209"/>
      <c r="BO68" s="209"/>
      <c r="BP68" s="209"/>
      <c r="BQ68" s="209"/>
      <c r="BR68" s="209"/>
      <c r="BS68" s="209"/>
      <c r="BT68" s="209"/>
      <c r="BU68" s="209"/>
      <c r="BV68" s="209"/>
      <c r="BW68" s="209"/>
      <c r="BX68" s="209"/>
      <c r="BY68" s="209"/>
      <c r="BZ68" s="209"/>
      <c r="CA68" s="209"/>
      <c r="CB68" s="209"/>
      <c r="CC68" s="209"/>
      <c r="CD68" s="209"/>
      <c r="CE68" s="209"/>
      <c r="CF68" s="209"/>
      <c r="CG68" s="209"/>
      <c r="CH68" s="209"/>
      <c r="CI68" s="209"/>
      <c r="CJ68" s="209"/>
      <c r="CK68" s="209"/>
      <c r="CL68" s="209"/>
      <c r="CM68" s="209"/>
      <c r="CN68" s="209"/>
      <c r="CO68" s="209"/>
      <c r="CP68" s="209"/>
      <c r="CQ68" s="209"/>
      <c r="CR68" s="209"/>
      <c r="CS68" s="209"/>
    </row>
    <row r="69" spans="1:97" s="210" customFormat="1" ht="37.5" customHeight="1">
      <c r="A69" s="80">
        <v>92764</v>
      </c>
      <c r="B69" s="80" t="s">
        <v>16</v>
      </c>
      <c r="C69" s="81" t="s">
        <v>873</v>
      </c>
      <c r="D69" s="358" t="s">
        <v>883</v>
      </c>
      <c r="E69" s="80" t="s">
        <v>486</v>
      </c>
      <c r="F69" s="306">
        <v>210.51</v>
      </c>
      <c r="G69" s="357">
        <f t="shared" si="18"/>
        <v>0.24940000000000001</v>
      </c>
      <c r="H69" s="327"/>
      <c r="I69" s="530">
        <f t="shared" si="19"/>
        <v>0</v>
      </c>
      <c r="J69" s="341">
        <f t="shared" ref="J69:J70" si="22">F69*I69</f>
        <v>0</v>
      </c>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209"/>
      <c r="BC69" s="209"/>
      <c r="BD69" s="209"/>
      <c r="BE69" s="209"/>
      <c r="BF69" s="209"/>
      <c r="BG69" s="209"/>
      <c r="BH69" s="209"/>
      <c r="BI69" s="209"/>
      <c r="BJ69" s="209"/>
      <c r="BK69" s="209"/>
      <c r="BL69" s="209"/>
      <c r="BM69" s="209"/>
      <c r="BN69" s="209"/>
      <c r="BO69" s="209"/>
      <c r="BP69" s="209"/>
      <c r="BQ69" s="209"/>
      <c r="BR69" s="209"/>
      <c r="BS69" s="209"/>
      <c r="BT69" s="209"/>
      <c r="BU69" s="209"/>
      <c r="BV69" s="209"/>
      <c r="BW69" s="209"/>
      <c r="BX69" s="209"/>
      <c r="BY69" s="209"/>
      <c r="BZ69" s="209"/>
      <c r="CA69" s="209"/>
      <c r="CB69" s="209"/>
      <c r="CC69" s="209"/>
      <c r="CD69" s="209"/>
      <c r="CE69" s="209"/>
      <c r="CF69" s="209"/>
      <c r="CG69" s="209"/>
      <c r="CH69" s="209"/>
      <c r="CI69" s="209"/>
      <c r="CJ69" s="209"/>
      <c r="CK69" s="209"/>
      <c r="CL69" s="209"/>
      <c r="CM69" s="209"/>
      <c r="CN69" s="209"/>
      <c r="CO69" s="209"/>
      <c r="CP69" s="209"/>
      <c r="CQ69" s="209"/>
      <c r="CR69" s="209"/>
      <c r="CS69" s="209"/>
    </row>
    <row r="70" spans="1:97" s="210" customFormat="1" ht="37.5" customHeight="1">
      <c r="A70" s="80">
        <v>92765</v>
      </c>
      <c r="B70" s="80" t="s">
        <v>16</v>
      </c>
      <c r="C70" s="81" t="s">
        <v>874</v>
      </c>
      <c r="D70" s="358" t="s">
        <v>884</v>
      </c>
      <c r="E70" s="80" t="s">
        <v>486</v>
      </c>
      <c r="F70" s="306">
        <v>137.5</v>
      </c>
      <c r="G70" s="357">
        <f t="shared" si="18"/>
        <v>0.24940000000000001</v>
      </c>
      <c r="H70" s="327"/>
      <c r="I70" s="530">
        <f t="shared" si="19"/>
        <v>0</v>
      </c>
      <c r="J70" s="341">
        <f t="shared" si="22"/>
        <v>0</v>
      </c>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209"/>
      <c r="BC70" s="209"/>
      <c r="BD70" s="209"/>
      <c r="BE70" s="209"/>
      <c r="BF70" s="209"/>
      <c r="BG70" s="209"/>
      <c r="BH70" s="209"/>
      <c r="BI70" s="209"/>
      <c r="BJ70" s="209"/>
      <c r="BK70" s="209"/>
      <c r="BL70" s="209"/>
      <c r="BM70" s="209"/>
      <c r="BN70" s="209"/>
      <c r="BO70" s="209"/>
      <c r="BP70" s="209"/>
      <c r="BQ70" s="209"/>
      <c r="BR70" s="209"/>
      <c r="BS70" s="209"/>
      <c r="BT70" s="209"/>
      <c r="BU70" s="209"/>
      <c r="BV70" s="209"/>
      <c r="BW70" s="209"/>
      <c r="BX70" s="209"/>
      <c r="BY70" s="209"/>
      <c r="BZ70" s="209"/>
      <c r="CA70" s="209"/>
      <c r="CB70" s="209"/>
      <c r="CC70" s="209"/>
      <c r="CD70" s="209"/>
      <c r="CE70" s="209"/>
      <c r="CF70" s="209"/>
      <c r="CG70" s="209"/>
      <c r="CH70" s="209"/>
      <c r="CI70" s="209"/>
      <c r="CJ70" s="209"/>
      <c r="CK70" s="209"/>
      <c r="CL70" s="209"/>
      <c r="CM70" s="209"/>
      <c r="CN70" s="209"/>
      <c r="CO70" s="209"/>
      <c r="CP70" s="209"/>
      <c r="CQ70" s="209"/>
      <c r="CR70" s="209"/>
      <c r="CS70" s="209"/>
    </row>
    <row r="71" spans="1:97" s="210" customFormat="1" ht="43.5" customHeight="1">
      <c r="A71" s="318">
        <v>92413</v>
      </c>
      <c r="B71" s="80" t="s">
        <v>16</v>
      </c>
      <c r="C71" s="81" t="s">
        <v>890</v>
      </c>
      <c r="D71" s="358" t="s">
        <v>863</v>
      </c>
      <c r="E71" s="75" t="s">
        <v>491</v>
      </c>
      <c r="F71" s="306">
        <v>894.2</v>
      </c>
      <c r="G71" s="357">
        <f t="shared" si="18"/>
        <v>0.24940000000000001</v>
      </c>
      <c r="H71" s="327"/>
      <c r="I71" s="530">
        <f t="shared" si="19"/>
        <v>0</v>
      </c>
      <c r="J71" s="341">
        <f t="shared" si="21"/>
        <v>0</v>
      </c>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209"/>
      <c r="BC71" s="209"/>
      <c r="BD71" s="209"/>
      <c r="BE71" s="209"/>
      <c r="BF71" s="209"/>
      <c r="BG71" s="209"/>
      <c r="BH71" s="209"/>
      <c r="BI71" s="209"/>
      <c r="BJ71" s="209"/>
      <c r="BK71" s="209"/>
      <c r="BL71" s="209"/>
      <c r="BM71" s="209"/>
      <c r="BN71" s="209"/>
      <c r="BO71" s="209"/>
      <c r="BP71" s="209"/>
      <c r="BQ71" s="209"/>
      <c r="BR71" s="209"/>
      <c r="BS71" s="209"/>
      <c r="BT71" s="209"/>
      <c r="BU71" s="209"/>
      <c r="BV71" s="209"/>
      <c r="BW71" s="209"/>
      <c r="BX71" s="209"/>
      <c r="BY71" s="209"/>
      <c r="BZ71" s="209"/>
      <c r="CA71" s="209"/>
      <c r="CB71" s="209"/>
      <c r="CC71" s="209"/>
      <c r="CD71" s="209"/>
      <c r="CE71" s="209"/>
      <c r="CF71" s="209"/>
      <c r="CG71" s="209"/>
      <c r="CH71" s="209"/>
      <c r="CI71" s="209"/>
      <c r="CJ71" s="209"/>
      <c r="CK71" s="209"/>
      <c r="CL71" s="209"/>
      <c r="CM71" s="209"/>
      <c r="CN71" s="209"/>
      <c r="CO71" s="209"/>
      <c r="CP71" s="209"/>
      <c r="CQ71" s="209"/>
      <c r="CR71" s="209"/>
      <c r="CS71" s="209"/>
    </row>
    <row r="72" spans="1:97" s="210" customFormat="1" ht="51" customHeight="1">
      <c r="A72" s="318" t="s">
        <v>984</v>
      </c>
      <c r="B72" s="318" t="s">
        <v>1170</v>
      </c>
      <c r="C72" s="81" t="s">
        <v>891</v>
      </c>
      <c r="D72" s="351" t="str">
        <f>Composição!$A$563</f>
        <v>CONCRETAGEM DE VIGAS E LAJES, FCK=25 MPA, PARA LAJES PREMOLDADAS COM USO DE BOMBA EM EDIFICAÇÃO COM ÁREA MÉDIA DE LAJES MENOR OU IGUAL A 20 M² - LANÇAMENTO, ADENSAMENTO E ACABAMENTO.</v>
      </c>
      <c r="E72" s="345" t="s">
        <v>490</v>
      </c>
      <c r="F72" s="306">
        <v>58.7</v>
      </c>
      <c r="G72" s="357">
        <f t="shared" si="18"/>
        <v>0.24940000000000001</v>
      </c>
      <c r="H72" s="327"/>
      <c r="I72" s="530">
        <f t="shared" si="19"/>
        <v>0</v>
      </c>
      <c r="J72" s="341">
        <f t="shared" si="21"/>
        <v>0</v>
      </c>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209"/>
      <c r="BC72" s="209"/>
      <c r="BD72" s="209"/>
      <c r="BE72" s="209"/>
      <c r="BF72" s="209"/>
      <c r="BG72" s="209"/>
      <c r="BH72" s="209"/>
      <c r="BI72" s="209"/>
      <c r="BJ72" s="209"/>
      <c r="BK72" s="209"/>
      <c r="BL72" s="209"/>
      <c r="BM72" s="209"/>
      <c r="BN72" s="209"/>
      <c r="BO72" s="209"/>
      <c r="BP72" s="209"/>
      <c r="BQ72" s="209"/>
      <c r="BR72" s="209"/>
      <c r="BS72" s="209"/>
      <c r="BT72" s="209"/>
      <c r="BU72" s="209"/>
      <c r="BV72" s="209"/>
      <c r="BW72" s="209"/>
      <c r="BX72" s="209"/>
      <c r="BY72" s="209"/>
      <c r="BZ72" s="209"/>
      <c r="CA72" s="209"/>
      <c r="CB72" s="209"/>
      <c r="CC72" s="209"/>
      <c r="CD72" s="209"/>
      <c r="CE72" s="209"/>
      <c r="CF72" s="209"/>
      <c r="CG72" s="209"/>
      <c r="CH72" s="209"/>
      <c r="CI72" s="209"/>
      <c r="CJ72" s="209"/>
      <c r="CK72" s="209"/>
      <c r="CL72" s="209"/>
      <c r="CM72" s="209"/>
      <c r="CN72" s="209"/>
      <c r="CO72" s="209"/>
      <c r="CP72" s="209"/>
      <c r="CQ72" s="209"/>
      <c r="CR72" s="209"/>
      <c r="CS72" s="209"/>
    </row>
    <row r="73" spans="1:97" s="210" customFormat="1">
      <c r="A73" s="318"/>
      <c r="B73" s="80"/>
      <c r="C73" s="102" t="s">
        <v>98</v>
      </c>
      <c r="D73" s="360" t="s">
        <v>875</v>
      </c>
      <c r="E73" s="80"/>
      <c r="F73" s="341"/>
      <c r="G73" s="357"/>
      <c r="H73" s="82"/>
      <c r="I73" s="77"/>
      <c r="J73" s="82"/>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209"/>
      <c r="BC73" s="209"/>
      <c r="BD73" s="209"/>
      <c r="BE73" s="209"/>
      <c r="BF73" s="209"/>
      <c r="BG73" s="209"/>
      <c r="BH73" s="209"/>
      <c r="BI73" s="209"/>
      <c r="BJ73" s="209"/>
      <c r="BK73" s="209"/>
      <c r="BL73" s="209"/>
      <c r="BM73" s="209"/>
      <c r="BN73" s="209"/>
      <c r="BO73" s="209"/>
      <c r="BP73" s="209"/>
      <c r="BQ73" s="209"/>
      <c r="BR73" s="209"/>
      <c r="BS73" s="209"/>
      <c r="BT73" s="209"/>
      <c r="BU73" s="209"/>
      <c r="BV73" s="209"/>
      <c r="BW73" s="209"/>
      <c r="BX73" s="209"/>
      <c r="BY73" s="209"/>
      <c r="BZ73" s="209"/>
      <c r="CA73" s="209"/>
      <c r="CB73" s="209"/>
      <c r="CC73" s="209"/>
      <c r="CD73" s="209"/>
      <c r="CE73" s="209"/>
      <c r="CF73" s="209"/>
      <c r="CG73" s="209"/>
      <c r="CH73" s="209"/>
      <c r="CI73" s="209"/>
      <c r="CJ73" s="209"/>
      <c r="CK73" s="209"/>
      <c r="CL73" s="209"/>
      <c r="CM73" s="209"/>
      <c r="CN73" s="209"/>
      <c r="CO73" s="209"/>
      <c r="CP73" s="209"/>
      <c r="CQ73" s="209"/>
      <c r="CR73" s="209"/>
      <c r="CS73" s="209"/>
    </row>
    <row r="74" spans="1:97" s="210" customFormat="1" ht="29.25" customHeight="1">
      <c r="A74" s="318" t="s">
        <v>756</v>
      </c>
      <c r="B74" s="318" t="s">
        <v>1170</v>
      </c>
      <c r="C74" s="76" t="s">
        <v>876</v>
      </c>
      <c r="D74" s="314" t="str">
        <f>Composição!$A$583</f>
        <v>LAJE PISO - PRE-MOLD H=12CM P/ 500KG/M2 / INCL VIGOTAS TG8, LAJOTAS, CAPA - 4CM DE CONCRETO 25MPA E ESCORAMENTO.</v>
      </c>
      <c r="E74" s="75" t="s">
        <v>491</v>
      </c>
      <c r="F74" s="306">
        <v>687.76</v>
      </c>
      <c r="G74" s="357">
        <f t="shared" si="18"/>
        <v>0.24940000000000001</v>
      </c>
      <c r="H74" s="327"/>
      <c r="I74" s="530">
        <f t="shared" si="19"/>
        <v>0</v>
      </c>
      <c r="J74" s="341">
        <f t="shared" ref="J74:J79" si="23">F74*I74</f>
        <v>0</v>
      </c>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209"/>
      <c r="BC74" s="209"/>
      <c r="BD74" s="209"/>
      <c r="BE74" s="209"/>
      <c r="BF74" s="209"/>
      <c r="BG74" s="209"/>
      <c r="BH74" s="209"/>
      <c r="BI74" s="209"/>
      <c r="BJ74" s="209"/>
      <c r="BK74" s="209"/>
      <c r="BL74" s="209"/>
      <c r="BM74" s="209"/>
      <c r="BN74" s="209"/>
      <c r="BO74" s="209"/>
      <c r="BP74" s="209"/>
      <c r="BQ74" s="209"/>
      <c r="BR74" s="209"/>
      <c r="BS74" s="209"/>
      <c r="BT74" s="209"/>
      <c r="BU74" s="209"/>
      <c r="BV74" s="209"/>
      <c r="BW74" s="209"/>
      <c r="BX74" s="209"/>
      <c r="BY74" s="209"/>
      <c r="BZ74" s="209"/>
      <c r="CA74" s="209"/>
      <c r="CB74" s="209"/>
      <c r="CC74" s="209"/>
      <c r="CD74" s="209"/>
      <c r="CE74" s="209"/>
      <c r="CF74" s="209"/>
      <c r="CG74" s="209"/>
      <c r="CH74" s="209"/>
      <c r="CI74" s="209"/>
      <c r="CJ74" s="209"/>
      <c r="CK74" s="209"/>
      <c r="CL74" s="209"/>
      <c r="CM74" s="209"/>
      <c r="CN74" s="209"/>
      <c r="CO74" s="209"/>
      <c r="CP74" s="209"/>
      <c r="CQ74" s="209"/>
      <c r="CR74" s="209"/>
      <c r="CS74" s="209"/>
    </row>
    <row r="75" spans="1:97" s="210" customFormat="1" ht="29.25" customHeight="1">
      <c r="A75" s="318" t="s">
        <v>2424</v>
      </c>
      <c r="B75" s="318" t="s">
        <v>1170</v>
      </c>
      <c r="C75" s="76" t="s">
        <v>878</v>
      </c>
      <c r="D75" s="314" t="str">
        <f>Composição!$A$1263</f>
        <v>ARMACAO EM TELA DE ACO SOLDADA NERVURADA Q-92, ACO CA-60, 4,2MM, MALHA 15X15CM</v>
      </c>
      <c r="E75" s="75" t="s">
        <v>491</v>
      </c>
      <c r="F75" s="306">
        <v>687.76</v>
      </c>
      <c r="G75" s="357">
        <f t="shared" si="18"/>
        <v>0.24940000000000001</v>
      </c>
      <c r="H75" s="327"/>
      <c r="I75" s="530">
        <f t="shared" si="19"/>
        <v>0</v>
      </c>
      <c r="J75" s="341">
        <f t="shared" si="23"/>
        <v>0</v>
      </c>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209"/>
      <c r="BC75" s="209"/>
      <c r="BD75" s="209"/>
      <c r="BE75" s="209"/>
      <c r="BF75" s="209"/>
      <c r="BG75" s="209"/>
      <c r="BH75" s="209"/>
      <c r="BI75" s="209"/>
      <c r="BJ75" s="209"/>
      <c r="BK75" s="209"/>
      <c r="BL75" s="209"/>
      <c r="BM75" s="209"/>
      <c r="BN75" s="209"/>
      <c r="BO75" s="209"/>
      <c r="BP75" s="209"/>
      <c r="BQ75" s="209"/>
      <c r="BR75" s="209"/>
      <c r="BS75" s="209"/>
      <c r="BT75" s="209"/>
      <c r="BU75" s="209"/>
      <c r="BV75" s="209"/>
      <c r="BW75" s="209"/>
      <c r="BX75" s="209"/>
      <c r="BY75" s="209"/>
      <c r="BZ75" s="209"/>
      <c r="CA75" s="209"/>
      <c r="CB75" s="209"/>
      <c r="CC75" s="209"/>
      <c r="CD75" s="209"/>
      <c r="CE75" s="209"/>
      <c r="CF75" s="209"/>
      <c r="CG75" s="209"/>
      <c r="CH75" s="209"/>
      <c r="CI75" s="209"/>
      <c r="CJ75" s="209"/>
      <c r="CK75" s="209"/>
      <c r="CL75" s="209"/>
      <c r="CM75" s="209"/>
      <c r="CN75" s="209"/>
      <c r="CO75" s="209"/>
      <c r="CP75" s="209"/>
      <c r="CQ75" s="209"/>
      <c r="CR75" s="209"/>
      <c r="CS75" s="209"/>
    </row>
    <row r="76" spans="1:97" s="210" customFormat="1" ht="36">
      <c r="A76" s="80">
        <v>92775</v>
      </c>
      <c r="B76" s="80" t="s">
        <v>16</v>
      </c>
      <c r="C76" s="76" t="s">
        <v>879</v>
      </c>
      <c r="D76" s="358" t="s">
        <v>840</v>
      </c>
      <c r="E76" s="80" t="s">
        <v>486</v>
      </c>
      <c r="F76" s="306">
        <v>17.899999999999999</v>
      </c>
      <c r="G76" s="357">
        <f t="shared" si="18"/>
        <v>0.24940000000000001</v>
      </c>
      <c r="H76" s="327"/>
      <c r="I76" s="530">
        <f t="shared" si="19"/>
        <v>0</v>
      </c>
      <c r="J76" s="341">
        <f t="shared" si="23"/>
        <v>0</v>
      </c>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209"/>
      <c r="BC76" s="209"/>
      <c r="BD76" s="209"/>
      <c r="BE76" s="209"/>
      <c r="BF76" s="209"/>
      <c r="BG76" s="209"/>
      <c r="BH76" s="209"/>
      <c r="BI76" s="209"/>
      <c r="BJ76" s="209"/>
      <c r="BK76" s="209"/>
      <c r="BL76" s="209"/>
      <c r="BM76" s="209"/>
      <c r="BN76" s="209"/>
      <c r="BO76" s="209"/>
      <c r="BP76" s="209"/>
      <c r="BQ76" s="209"/>
      <c r="BR76" s="209"/>
      <c r="BS76" s="209"/>
      <c r="BT76" s="209"/>
      <c r="BU76" s="209"/>
      <c r="BV76" s="209"/>
      <c r="BW76" s="209"/>
      <c r="BX76" s="209"/>
      <c r="BY76" s="209"/>
      <c r="BZ76" s="209"/>
      <c r="CA76" s="209"/>
      <c r="CB76" s="209"/>
      <c r="CC76" s="209"/>
      <c r="CD76" s="209"/>
      <c r="CE76" s="209"/>
      <c r="CF76" s="209"/>
      <c r="CG76" s="209"/>
      <c r="CH76" s="209"/>
      <c r="CI76" s="209"/>
      <c r="CJ76" s="209"/>
      <c r="CK76" s="209"/>
      <c r="CL76" s="209"/>
      <c r="CM76" s="209"/>
      <c r="CN76" s="209"/>
      <c r="CO76" s="209"/>
      <c r="CP76" s="209"/>
      <c r="CQ76" s="209"/>
      <c r="CR76" s="209"/>
      <c r="CS76" s="209"/>
    </row>
    <row r="77" spans="1:97" s="210" customFormat="1" ht="36">
      <c r="A77" s="80">
        <v>92769</v>
      </c>
      <c r="B77" s="80" t="s">
        <v>16</v>
      </c>
      <c r="C77" s="76" t="s">
        <v>892</v>
      </c>
      <c r="D77" s="358" t="s">
        <v>882</v>
      </c>
      <c r="E77" s="80" t="s">
        <v>486</v>
      </c>
      <c r="F77" s="306">
        <v>131.9</v>
      </c>
      <c r="G77" s="357">
        <f t="shared" si="18"/>
        <v>0.24940000000000001</v>
      </c>
      <c r="H77" s="327"/>
      <c r="I77" s="530">
        <f t="shared" si="19"/>
        <v>0</v>
      </c>
      <c r="J77" s="341">
        <f t="shared" si="23"/>
        <v>0</v>
      </c>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209"/>
      <c r="BC77" s="209"/>
      <c r="BD77" s="209"/>
      <c r="BE77" s="209"/>
      <c r="BF77" s="209"/>
      <c r="BG77" s="209"/>
      <c r="BH77" s="209"/>
      <c r="BI77" s="209"/>
      <c r="BJ77" s="209"/>
      <c r="BK77" s="209"/>
      <c r="BL77" s="209"/>
      <c r="BM77" s="209"/>
      <c r="BN77" s="209"/>
      <c r="BO77" s="209"/>
      <c r="BP77" s="209"/>
      <c r="BQ77" s="209"/>
      <c r="BR77" s="209"/>
      <c r="BS77" s="209"/>
      <c r="BT77" s="209"/>
      <c r="BU77" s="209"/>
      <c r="BV77" s="209"/>
      <c r="BW77" s="209"/>
      <c r="BX77" s="209"/>
      <c r="BY77" s="209"/>
      <c r="BZ77" s="209"/>
      <c r="CA77" s="209"/>
      <c r="CB77" s="209"/>
      <c r="CC77" s="209"/>
      <c r="CD77" s="209"/>
      <c r="CE77" s="209"/>
      <c r="CF77" s="209"/>
      <c r="CG77" s="209"/>
      <c r="CH77" s="209"/>
      <c r="CI77" s="209"/>
      <c r="CJ77" s="209"/>
      <c r="CK77" s="209"/>
      <c r="CL77" s="209"/>
      <c r="CM77" s="209"/>
      <c r="CN77" s="209"/>
      <c r="CO77" s="209"/>
      <c r="CP77" s="209"/>
      <c r="CQ77" s="209"/>
      <c r="CR77" s="209"/>
      <c r="CS77" s="209"/>
    </row>
    <row r="78" spans="1:97" s="210" customFormat="1" ht="36">
      <c r="A78" s="80">
        <v>92770</v>
      </c>
      <c r="B78" s="80" t="s">
        <v>16</v>
      </c>
      <c r="C78" s="76" t="s">
        <v>893</v>
      </c>
      <c r="D78" s="358" t="s">
        <v>880</v>
      </c>
      <c r="E78" s="80" t="s">
        <v>486</v>
      </c>
      <c r="F78" s="306">
        <v>114.1</v>
      </c>
      <c r="G78" s="357">
        <f t="shared" si="18"/>
        <v>0.24940000000000001</v>
      </c>
      <c r="H78" s="327"/>
      <c r="I78" s="530">
        <f t="shared" si="19"/>
        <v>0</v>
      </c>
      <c r="J78" s="341">
        <f t="shared" si="23"/>
        <v>0</v>
      </c>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209"/>
      <c r="BC78" s="209"/>
      <c r="BD78" s="209"/>
      <c r="BE78" s="209"/>
      <c r="BF78" s="209"/>
      <c r="BG78" s="209"/>
      <c r="BH78" s="209"/>
      <c r="BI78" s="209"/>
      <c r="BJ78" s="209"/>
      <c r="BK78" s="209"/>
      <c r="BL78" s="209"/>
      <c r="BM78" s="209"/>
      <c r="BN78" s="209"/>
      <c r="BO78" s="209"/>
      <c r="BP78" s="209"/>
      <c r="BQ78" s="209"/>
      <c r="BR78" s="209"/>
      <c r="BS78" s="209"/>
      <c r="BT78" s="209"/>
      <c r="BU78" s="209"/>
      <c r="BV78" s="209"/>
      <c r="BW78" s="209"/>
      <c r="BX78" s="209"/>
      <c r="BY78" s="209"/>
      <c r="BZ78" s="209"/>
      <c r="CA78" s="209"/>
      <c r="CB78" s="209"/>
      <c r="CC78" s="209"/>
      <c r="CD78" s="209"/>
      <c r="CE78" s="209"/>
      <c r="CF78" s="209"/>
      <c r="CG78" s="209"/>
      <c r="CH78" s="209"/>
      <c r="CI78" s="209"/>
      <c r="CJ78" s="209"/>
      <c r="CK78" s="209"/>
      <c r="CL78" s="209"/>
      <c r="CM78" s="209"/>
      <c r="CN78" s="209"/>
      <c r="CO78" s="209"/>
      <c r="CP78" s="209"/>
      <c r="CQ78" s="209"/>
      <c r="CR78" s="209"/>
      <c r="CS78" s="209"/>
    </row>
    <row r="79" spans="1:97" s="210" customFormat="1" ht="36">
      <c r="A79" s="80">
        <v>92787</v>
      </c>
      <c r="B79" s="80" t="s">
        <v>16</v>
      </c>
      <c r="C79" s="76" t="s">
        <v>2418</v>
      </c>
      <c r="D79" s="358" t="s">
        <v>881</v>
      </c>
      <c r="E79" s="80" t="s">
        <v>486</v>
      </c>
      <c r="F79" s="306">
        <v>20</v>
      </c>
      <c r="G79" s="357">
        <f t="shared" si="18"/>
        <v>0.24940000000000001</v>
      </c>
      <c r="H79" s="327"/>
      <c r="I79" s="530">
        <f t="shared" si="19"/>
        <v>0</v>
      </c>
      <c r="J79" s="341">
        <f t="shared" si="23"/>
        <v>0</v>
      </c>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209"/>
      <c r="BC79" s="209"/>
      <c r="BD79" s="209"/>
      <c r="BE79" s="209"/>
      <c r="BF79" s="209"/>
      <c r="BG79" s="209"/>
      <c r="BH79" s="209"/>
      <c r="BI79" s="209"/>
      <c r="BJ79" s="209"/>
      <c r="BK79" s="209"/>
      <c r="BL79" s="209"/>
      <c r="BM79" s="209"/>
      <c r="BN79" s="209"/>
      <c r="BO79" s="209"/>
      <c r="BP79" s="209"/>
      <c r="BQ79" s="209"/>
      <c r="BR79" s="209"/>
      <c r="BS79" s="209"/>
      <c r="BT79" s="209"/>
      <c r="BU79" s="209"/>
      <c r="BV79" s="209"/>
      <c r="BW79" s="209"/>
      <c r="BX79" s="209"/>
      <c r="BY79" s="209"/>
      <c r="BZ79" s="209"/>
      <c r="CA79" s="209"/>
      <c r="CB79" s="209"/>
      <c r="CC79" s="209"/>
      <c r="CD79" s="209"/>
      <c r="CE79" s="209"/>
      <c r="CF79" s="209"/>
      <c r="CG79" s="209"/>
      <c r="CH79" s="209"/>
      <c r="CI79" s="209"/>
      <c r="CJ79" s="209"/>
      <c r="CK79" s="209"/>
      <c r="CL79" s="209"/>
      <c r="CM79" s="209"/>
      <c r="CN79" s="209"/>
      <c r="CO79" s="209"/>
      <c r="CP79" s="209"/>
      <c r="CQ79" s="209"/>
      <c r="CR79" s="209"/>
      <c r="CS79" s="209"/>
    </row>
    <row r="80" spans="1:97" s="210" customFormat="1">
      <c r="A80" s="88"/>
      <c r="B80" s="88"/>
      <c r="C80" s="95"/>
      <c r="D80" s="92"/>
      <c r="E80" s="88"/>
      <c r="F80" s="89"/>
      <c r="G80" s="89"/>
      <c r="H80" s="755" t="s">
        <v>22</v>
      </c>
      <c r="I80" s="755"/>
      <c r="J80" s="208">
        <f>SUM(J56:J79)</f>
        <v>0</v>
      </c>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209"/>
      <c r="BC80" s="209"/>
      <c r="BD80" s="209"/>
      <c r="BE80" s="209"/>
      <c r="BF80" s="209"/>
      <c r="BG80" s="209"/>
      <c r="BH80" s="209"/>
      <c r="BI80" s="209"/>
      <c r="BJ80" s="209"/>
      <c r="BK80" s="209"/>
      <c r="BL80" s="209"/>
      <c r="BM80" s="209"/>
      <c r="BN80" s="209"/>
      <c r="BO80" s="209"/>
      <c r="BP80" s="209"/>
      <c r="BQ80" s="209"/>
      <c r="BR80" s="209"/>
      <c r="BS80" s="209"/>
      <c r="BT80" s="209"/>
      <c r="BU80" s="209"/>
      <c r="BV80" s="209"/>
      <c r="BW80" s="209"/>
      <c r="BX80" s="209"/>
      <c r="BY80" s="209"/>
      <c r="BZ80" s="209"/>
      <c r="CA80" s="209"/>
      <c r="CB80" s="209"/>
      <c r="CC80" s="209"/>
      <c r="CD80" s="209"/>
      <c r="CE80" s="209"/>
      <c r="CF80" s="209"/>
      <c r="CG80" s="209"/>
      <c r="CH80" s="209"/>
      <c r="CI80" s="209"/>
      <c r="CJ80" s="209"/>
      <c r="CK80" s="209"/>
      <c r="CL80" s="209"/>
      <c r="CM80" s="209"/>
      <c r="CN80" s="209"/>
      <c r="CO80" s="209"/>
      <c r="CP80" s="209"/>
      <c r="CQ80" s="209"/>
      <c r="CR80" s="209"/>
      <c r="CS80" s="209"/>
    </row>
    <row r="81" spans="1:10" ht="21.6" customHeight="1">
      <c r="A81" s="85"/>
      <c r="B81" s="85"/>
      <c r="C81" s="72" t="s">
        <v>99</v>
      </c>
      <c r="D81" s="73" t="s">
        <v>26</v>
      </c>
      <c r="E81" s="85"/>
      <c r="F81" s="86"/>
      <c r="G81" s="86"/>
      <c r="H81" s="86"/>
      <c r="I81" s="87"/>
      <c r="J81" s="86"/>
    </row>
    <row r="82" spans="1:10" ht="37.5" customHeight="1">
      <c r="A82" s="313" t="s">
        <v>939</v>
      </c>
      <c r="B82" s="313" t="s">
        <v>1170</v>
      </c>
      <c r="C82" s="76" t="s">
        <v>100</v>
      </c>
      <c r="D82" s="351" t="s">
        <v>2198</v>
      </c>
      <c r="E82" s="75" t="s">
        <v>491</v>
      </c>
      <c r="F82" s="550">
        <v>551</v>
      </c>
      <c r="G82" s="266">
        <f>$J$4</f>
        <v>0.24940000000000001</v>
      </c>
      <c r="H82" s="327"/>
      <c r="I82" s="530">
        <f t="shared" ref="I82" si="24">H82*(1+G82)</f>
        <v>0</v>
      </c>
      <c r="J82" s="327">
        <f>F82*I82</f>
        <v>0</v>
      </c>
    </row>
    <row r="83" spans="1:10" ht="21.6" customHeight="1">
      <c r="A83" s="88"/>
      <c r="B83" s="88"/>
      <c r="C83" s="95"/>
      <c r="D83" s="92"/>
      <c r="E83" s="88"/>
      <c r="F83" s="89"/>
      <c r="G83" s="89"/>
      <c r="H83" s="755" t="s">
        <v>22</v>
      </c>
      <c r="I83" s="755"/>
      <c r="J83" s="208">
        <f>SUM(J82:J82)</f>
        <v>0</v>
      </c>
    </row>
    <row r="84" spans="1:10" ht="18.75" customHeight="1">
      <c r="A84" s="85"/>
      <c r="B84" s="85"/>
      <c r="C84" s="72" t="s">
        <v>101</v>
      </c>
      <c r="D84" s="73" t="s">
        <v>1358</v>
      </c>
      <c r="E84" s="85"/>
      <c r="F84" s="86"/>
      <c r="G84" s="86"/>
      <c r="H84" s="86"/>
      <c r="I84" s="87"/>
      <c r="J84" s="86"/>
    </row>
    <row r="85" spans="1:10" ht="39" customHeight="1">
      <c r="A85" s="313" t="s">
        <v>2701</v>
      </c>
      <c r="B85" s="318" t="s">
        <v>1170</v>
      </c>
      <c r="C85" s="76" t="s">
        <v>102</v>
      </c>
      <c r="D85" s="351" t="s">
        <v>1190</v>
      </c>
      <c r="E85" s="75" t="s">
        <v>491</v>
      </c>
      <c r="F85" s="550">
        <v>2084.88</v>
      </c>
      <c r="G85" s="266">
        <f>$J$4</f>
        <v>0.24940000000000001</v>
      </c>
      <c r="H85" s="327"/>
      <c r="I85" s="530">
        <f t="shared" ref="I85:I87" si="25">H85*(1+G85)</f>
        <v>0</v>
      </c>
      <c r="J85" s="327">
        <f>F85*I85</f>
        <v>0</v>
      </c>
    </row>
    <row r="86" spans="1:10" ht="39.75" customHeight="1">
      <c r="A86" s="313">
        <v>93186</v>
      </c>
      <c r="B86" s="80" t="s">
        <v>16</v>
      </c>
      <c r="C86" s="76" t="s">
        <v>103</v>
      </c>
      <c r="D86" s="78" t="s">
        <v>2688</v>
      </c>
      <c r="E86" s="75" t="s">
        <v>488</v>
      </c>
      <c r="F86" s="550">
        <v>350</v>
      </c>
      <c r="G86" s="266">
        <f>$J$4</f>
        <v>0.24940000000000001</v>
      </c>
      <c r="H86" s="327"/>
      <c r="I86" s="530">
        <f t="shared" si="25"/>
        <v>0</v>
      </c>
      <c r="J86" s="327">
        <f>F86*I86</f>
        <v>0</v>
      </c>
    </row>
    <row r="87" spans="1:10" ht="51" customHeight="1">
      <c r="A87" s="313" t="s">
        <v>483</v>
      </c>
      <c r="B87" s="318" t="s">
        <v>1170</v>
      </c>
      <c r="C87" s="76" t="s">
        <v>104</v>
      </c>
      <c r="D87" s="78" t="s">
        <v>915</v>
      </c>
      <c r="E87" s="75" t="s">
        <v>490</v>
      </c>
      <c r="F87" s="550">
        <v>1.55</v>
      </c>
      <c r="G87" s="266">
        <f>$J$4</f>
        <v>0.24940000000000001</v>
      </c>
      <c r="H87" s="327"/>
      <c r="I87" s="530">
        <f t="shared" si="25"/>
        <v>0</v>
      </c>
      <c r="J87" s="327">
        <f>F87*I87</f>
        <v>0</v>
      </c>
    </row>
    <row r="88" spans="1:10" ht="21.6" customHeight="1">
      <c r="A88" s="88"/>
      <c r="B88" s="88"/>
      <c r="C88" s="95"/>
      <c r="D88" s="92"/>
      <c r="E88" s="88"/>
      <c r="F88" s="89"/>
      <c r="G88" s="89"/>
      <c r="H88" s="755" t="s">
        <v>22</v>
      </c>
      <c r="I88" s="755"/>
      <c r="J88" s="208">
        <f>SUM(J85:J87)</f>
        <v>0</v>
      </c>
    </row>
    <row r="89" spans="1:10" ht="21.6" customHeight="1">
      <c r="A89" s="85"/>
      <c r="B89" s="85"/>
      <c r="C89" s="72" t="s">
        <v>105</v>
      </c>
      <c r="D89" s="73" t="s">
        <v>29</v>
      </c>
      <c r="E89" s="85"/>
      <c r="F89" s="86"/>
      <c r="G89" s="86"/>
      <c r="H89" s="86"/>
      <c r="I89" s="87"/>
      <c r="J89" s="86"/>
    </row>
    <row r="90" spans="1:10" s="335" customFormat="1" ht="17.25" customHeight="1">
      <c r="A90" s="90"/>
      <c r="B90" s="90"/>
      <c r="C90" s="93" t="s">
        <v>106</v>
      </c>
      <c r="D90" s="349" t="s">
        <v>38</v>
      </c>
      <c r="E90" s="90"/>
      <c r="F90" s="350"/>
      <c r="G90" s="350"/>
      <c r="H90" s="350"/>
      <c r="I90" s="77"/>
      <c r="J90" s="350"/>
    </row>
    <row r="91" spans="1:10" ht="41.25" customHeight="1">
      <c r="A91" s="75">
        <v>87879</v>
      </c>
      <c r="B91" s="75" t="s">
        <v>16</v>
      </c>
      <c r="C91" s="81" t="s">
        <v>1359</v>
      </c>
      <c r="D91" s="557" t="s">
        <v>815</v>
      </c>
      <c r="E91" s="75" t="s">
        <v>491</v>
      </c>
      <c r="F91" s="550">
        <v>2084.88</v>
      </c>
      <c r="G91" s="266">
        <f>$J$4</f>
        <v>0.24940000000000001</v>
      </c>
      <c r="H91" s="327"/>
      <c r="I91" s="530">
        <f t="shared" ref="I91:I106" si="26">H91*(1+G91)</f>
        <v>0</v>
      </c>
      <c r="J91" s="82">
        <f t="shared" ref="J91:J96" si="27">F91*I91</f>
        <v>0</v>
      </c>
    </row>
    <row r="92" spans="1:10" ht="63.75" customHeight="1">
      <c r="A92" s="75">
        <v>87535</v>
      </c>
      <c r="B92" s="75" t="s">
        <v>16</v>
      </c>
      <c r="C92" s="81" t="s">
        <v>1360</v>
      </c>
      <c r="D92" s="557" t="s">
        <v>816</v>
      </c>
      <c r="E92" s="75" t="s">
        <v>491</v>
      </c>
      <c r="F92" s="550">
        <f>F91</f>
        <v>2084.88</v>
      </c>
      <c r="G92" s="266">
        <f>$J$4</f>
        <v>0.24940000000000001</v>
      </c>
      <c r="H92" s="327"/>
      <c r="I92" s="530">
        <f t="shared" si="26"/>
        <v>0</v>
      </c>
      <c r="J92" s="82">
        <f t="shared" si="27"/>
        <v>0</v>
      </c>
    </row>
    <row r="93" spans="1:10" ht="18.75" customHeight="1">
      <c r="A93" s="318" t="s">
        <v>1022</v>
      </c>
      <c r="B93" s="318" t="s">
        <v>1170</v>
      </c>
      <c r="C93" s="81" t="s">
        <v>1361</v>
      </c>
      <c r="D93" s="358" t="str">
        <f>Composição!$A$694</f>
        <v>AZULEIJO 20x40CM, COM ARGAMASSA COLANTE E JUNTAS A PRUMO</v>
      </c>
      <c r="E93" s="80" t="s">
        <v>491</v>
      </c>
      <c r="F93" s="550">
        <v>594</v>
      </c>
      <c r="G93" s="266">
        <f>$J$4</f>
        <v>0.24940000000000001</v>
      </c>
      <c r="H93" s="82"/>
      <c r="I93" s="530">
        <f t="shared" si="26"/>
        <v>0</v>
      </c>
      <c r="J93" s="82">
        <f t="shared" si="27"/>
        <v>0</v>
      </c>
    </row>
    <row r="94" spans="1:10" ht="42.75" customHeight="1">
      <c r="A94" s="313">
        <v>87243</v>
      </c>
      <c r="B94" s="318" t="s">
        <v>1170</v>
      </c>
      <c r="C94" s="81" t="s">
        <v>1362</v>
      </c>
      <c r="D94" s="351" t="s">
        <v>2406</v>
      </c>
      <c r="E94" s="80" t="s">
        <v>491</v>
      </c>
      <c r="F94" s="550">
        <v>103.2</v>
      </c>
      <c r="G94" s="266">
        <f>[8]Orçamento!$J$4</f>
        <v>0.24940000000000001</v>
      </c>
      <c r="H94" s="315"/>
      <c r="I94" s="530">
        <f t="shared" si="26"/>
        <v>0</v>
      </c>
      <c r="J94" s="82">
        <f t="shared" si="27"/>
        <v>0</v>
      </c>
    </row>
    <row r="95" spans="1:10" ht="49.5" customHeight="1">
      <c r="A95" s="313" t="s">
        <v>980</v>
      </c>
      <c r="B95" s="318" t="s">
        <v>1170</v>
      </c>
      <c r="C95" s="81" t="s">
        <v>1363</v>
      </c>
      <c r="D95" s="79" t="str">
        <f>Composição!A510</f>
        <v>SER.CG: REVESTIMENTO COM ARGAMASSA DE CIMENTO E BARITA(GROSSA E FINA ),TRACO 1:1:1, PARA PAREDES DE SALAS RADIOLOGICAS (APARELHOSDE 125 A 150KV),COM ESPESSURA DE 2,5CM, INCLUSIVE CHAPISCO TRAÇO 1:3 (M2)</v>
      </c>
      <c r="E95" s="80" t="s">
        <v>491</v>
      </c>
      <c r="F95" s="550">
        <v>86.65</v>
      </c>
      <c r="G95" s="266">
        <f>$J$4</f>
        <v>0.24940000000000001</v>
      </c>
      <c r="H95" s="82"/>
      <c r="I95" s="530">
        <f t="shared" si="26"/>
        <v>0</v>
      </c>
      <c r="J95" s="82">
        <f t="shared" si="27"/>
        <v>0</v>
      </c>
    </row>
    <row r="96" spans="1:10" ht="26.25" customHeight="1">
      <c r="A96" s="313" t="s">
        <v>936</v>
      </c>
      <c r="B96" s="318" t="s">
        <v>1170</v>
      </c>
      <c r="C96" s="81" t="s">
        <v>2407</v>
      </c>
      <c r="D96" s="79" t="s">
        <v>765</v>
      </c>
      <c r="E96" s="80" t="s">
        <v>488</v>
      </c>
      <c r="F96" s="550">
        <v>96</v>
      </c>
      <c r="G96" s="266">
        <f>$J$4</f>
        <v>0.24940000000000001</v>
      </c>
      <c r="H96" s="82"/>
      <c r="I96" s="530">
        <f t="shared" si="26"/>
        <v>0</v>
      </c>
      <c r="J96" s="82">
        <f t="shared" si="27"/>
        <v>0</v>
      </c>
    </row>
    <row r="97" spans="1:10" ht="14.25" customHeight="1">
      <c r="A97" s="75"/>
      <c r="B97" s="75"/>
      <c r="C97" s="93" t="s">
        <v>930</v>
      </c>
      <c r="D97" s="94" t="s">
        <v>40</v>
      </c>
      <c r="E97" s="75"/>
      <c r="F97" s="327"/>
      <c r="G97" s="327"/>
      <c r="H97" s="327"/>
      <c r="I97" s="77"/>
      <c r="J97" s="327"/>
    </row>
    <row r="98" spans="1:10" ht="39.75" customHeight="1">
      <c r="A98" s="75">
        <v>87879</v>
      </c>
      <c r="B98" s="75" t="s">
        <v>16</v>
      </c>
      <c r="C98" s="76" t="s">
        <v>1364</v>
      </c>
      <c r="D98" s="557" t="s">
        <v>815</v>
      </c>
      <c r="E98" s="75" t="s">
        <v>491</v>
      </c>
      <c r="F98" s="550">
        <f>$F$91</f>
        <v>2084.88</v>
      </c>
      <c r="G98" s="266">
        <f>$J$4</f>
        <v>0.24940000000000001</v>
      </c>
      <c r="H98" s="327"/>
      <c r="I98" s="530">
        <f t="shared" si="26"/>
        <v>0</v>
      </c>
      <c r="J98" s="82">
        <f>F98*I98</f>
        <v>0</v>
      </c>
    </row>
    <row r="99" spans="1:10" ht="63.75" customHeight="1">
      <c r="A99" s="75">
        <v>87535</v>
      </c>
      <c r="B99" s="75" t="s">
        <v>16</v>
      </c>
      <c r="C99" s="76" t="s">
        <v>1365</v>
      </c>
      <c r="D99" s="557" t="s">
        <v>816</v>
      </c>
      <c r="E99" s="75" t="s">
        <v>491</v>
      </c>
      <c r="F99" s="550">
        <f>$F$98</f>
        <v>2084.88</v>
      </c>
      <c r="G99" s="266">
        <f>$J$4</f>
        <v>0.24940000000000001</v>
      </c>
      <c r="H99" s="327"/>
      <c r="I99" s="530">
        <f t="shared" si="26"/>
        <v>0</v>
      </c>
      <c r="J99" s="82">
        <f>F99*I99</f>
        <v>0</v>
      </c>
    </row>
    <row r="100" spans="1:10" ht="42" customHeight="1">
      <c r="A100" s="313">
        <v>87243</v>
      </c>
      <c r="B100" s="313" t="s">
        <v>16</v>
      </c>
      <c r="C100" s="76" t="s">
        <v>1366</v>
      </c>
      <c r="D100" s="351" t="s">
        <v>1067</v>
      </c>
      <c r="E100" s="80" t="s">
        <v>491</v>
      </c>
      <c r="F100" s="550">
        <v>78.239999999999995</v>
      </c>
      <c r="G100" s="266">
        <f>$J$4</f>
        <v>0.24940000000000001</v>
      </c>
      <c r="H100" s="327"/>
      <c r="I100" s="530">
        <f t="shared" si="26"/>
        <v>0</v>
      </c>
      <c r="J100" s="82">
        <f>F100*I100</f>
        <v>0</v>
      </c>
    </row>
    <row r="101" spans="1:10" ht="27.75" customHeight="1">
      <c r="A101" s="75" t="s">
        <v>1739</v>
      </c>
      <c r="B101" s="75" t="s">
        <v>1738</v>
      </c>
      <c r="C101" s="76" t="s">
        <v>2646</v>
      </c>
      <c r="D101" s="518" t="str">
        <f>'Mapa de Cotação'!$B$352</f>
        <v>LETRA CAIXA (POLICLÍNICA 6,6X0,65M)(SETOR LESTE 3,6X0,35M), CONFORME PROJETO EXECUTIVO - FORNECIMENTO E INSTALACAO</v>
      </c>
      <c r="E101" s="75" t="s">
        <v>485</v>
      </c>
      <c r="F101" s="550">
        <v>1</v>
      </c>
      <c r="G101" s="266">
        <f>$J$4</f>
        <v>0.24940000000000001</v>
      </c>
      <c r="H101" s="315"/>
      <c r="I101" s="530">
        <f t="shared" si="26"/>
        <v>0</v>
      </c>
      <c r="J101" s="82">
        <f>F101*I101</f>
        <v>0</v>
      </c>
    </row>
    <row r="102" spans="1:10" ht="15" customHeight="1">
      <c r="A102" s="75"/>
      <c r="B102" s="75"/>
      <c r="C102" s="93" t="s">
        <v>931</v>
      </c>
      <c r="D102" s="94" t="s">
        <v>519</v>
      </c>
      <c r="E102" s="75"/>
      <c r="F102" s="327"/>
      <c r="G102" s="327"/>
      <c r="H102" s="327"/>
      <c r="I102" s="77"/>
      <c r="J102" s="327"/>
    </row>
    <row r="103" spans="1:10" ht="39.75" customHeight="1">
      <c r="A103" s="313">
        <v>87882</v>
      </c>
      <c r="B103" s="313" t="s">
        <v>16</v>
      </c>
      <c r="C103" s="323" t="s">
        <v>1367</v>
      </c>
      <c r="D103" s="351" t="s">
        <v>1069</v>
      </c>
      <c r="E103" s="75" t="s">
        <v>491</v>
      </c>
      <c r="F103" s="550">
        <v>772.95</v>
      </c>
      <c r="G103" s="266">
        <f>$J$4</f>
        <v>0.24940000000000001</v>
      </c>
      <c r="H103" s="327"/>
      <c r="I103" s="530">
        <f t="shared" si="26"/>
        <v>0</v>
      </c>
      <c r="J103" s="82">
        <f>F103*I103</f>
        <v>0</v>
      </c>
    </row>
    <row r="104" spans="1:10" ht="61.5" customHeight="1">
      <c r="A104" s="75">
        <v>87535</v>
      </c>
      <c r="B104" s="75" t="s">
        <v>16</v>
      </c>
      <c r="C104" s="323" t="s">
        <v>1368</v>
      </c>
      <c r="D104" s="557" t="s">
        <v>816</v>
      </c>
      <c r="E104" s="75" t="s">
        <v>491</v>
      </c>
      <c r="F104" s="550">
        <f>F103</f>
        <v>772.95</v>
      </c>
      <c r="G104" s="266">
        <f>$J$4</f>
        <v>0.24940000000000001</v>
      </c>
      <c r="H104" s="327"/>
      <c r="I104" s="530">
        <f t="shared" si="26"/>
        <v>0</v>
      </c>
      <c r="J104" s="82">
        <f>F104*I104</f>
        <v>0</v>
      </c>
    </row>
    <row r="105" spans="1:10" ht="26.25" customHeight="1">
      <c r="A105" s="313" t="s">
        <v>947</v>
      </c>
      <c r="B105" s="318" t="s">
        <v>1170</v>
      </c>
      <c r="C105" s="323" t="s">
        <v>1369</v>
      </c>
      <c r="D105" s="351" t="s">
        <v>943</v>
      </c>
      <c r="E105" s="75" t="s">
        <v>491</v>
      </c>
      <c r="F105" s="550">
        <f>F103</f>
        <v>772.95</v>
      </c>
      <c r="G105" s="266">
        <f>$J$4</f>
        <v>0.24940000000000001</v>
      </c>
      <c r="H105" s="327"/>
      <c r="I105" s="530">
        <f t="shared" si="26"/>
        <v>0</v>
      </c>
      <c r="J105" s="82">
        <f>F105*I105</f>
        <v>0</v>
      </c>
    </row>
    <row r="106" spans="1:10" ht="37.5" customHeight="1">
      <c r="A106" s="313">
        <v>96113</v>
      </c>
      <c r="B106" s="75" t="s">
        <v>16</v>
      </c>
      <c r="C106" s="323" t="s">
        <v>1396</v>
      </c>
      <c r="D106" s="557" t="s">
        <v>2426</v>
      </c>
      <c r="E106" s="75" t="s">
        <v>491</v>
      </c>
      <c r="F106" s="550">
        <v>306.01</v>
      </c>
      <c r="G106" s="266">
        <f t="shared" ref="G106" si="28">$J$4</f>
        <v>0.24940000000000001</v>
      </c>
      <c r="H106" s="327"/>
      <c r="I106" s="530">
        <f t="shared" si="26"/>
        <v>0</v>
      </c>
      <c r="J106" s="82">
        <f t="shared" ref="J106" si="29">F106*I106</f>
        <v>0</v>
      </c>
    </row>
    <row r="107" spans="1:10" ht="21.6" customHeight="1">
      <c r="A107" s="88"/>
      <c r="B107" s="88"/>
      <c r="C107" s="95"/>
      <c r="D107" s="708"/>
      <c r="E107" s="88"/>
      <c r="F107" s="89"/>
      <c r="G107" s="89"/>
      <c r="H107" s="755" t="s">
        <v>22</v>
      </c>
      <c r="I107" s="755"/>
      <c r="J107" s="208">
        <f>SUM(J90:J106)</f>
        <v>0</v>
      </c>
    </row>
    <row r="108" spans="1:10" ht="21.6" customHeight="1">
      <c r="A108" s="85"/>
      <c r="B108" s="85"/>
      <c r="C108" s="72" t="s">
        <v>107</v>
      </c>
      <c r="D108" s="73" t="s">
        <v>27</v>
      </c>
      <c r="E108" s="85"/>
      <c r="F108" s="86"/>
      <c r="G108" s="86"/>
      <c r="H108" s="86"/>
      <c r="I108" s="87"/>
      <c r="J108" s="86"/>
    </row>
    <row r="109" spans="1:10" ht="48">
      <c r="A109" s="313">
        <v>94207</v>
      </c>
      <c r="B109" s="318" t="s">
        <v>16</v>
      </c>
      <c r="C109" s="81" t="s">
        <v>108</v>
      </c>
      <c r="D109" s="91" t="s">
        <v>894</v>
      </c>
      <c r="E109" s="80" t="s">
        <v>491</v>
      </c>
      <c r="F109" s="306">
        <v>703.1</v>
      </c>
      <c r="G109" s="266">
        <f t="shared" ref="G109:G117" si="30">$J$4</f>
        <v>0.24940000000000001</v>
      </c>
      <c r="H109" s="82"/>
      <c r="I109" s="530">
        <f t="shared" ref="I109:I117" si="31">H109*(1+G109)</f>
        <v>0</v>
      </c>
      <c r="J109" s="82">
        <f t="shared" ref="J109" si="32">F109*I109</f>
        <v>0</v>
      </c>
    </row>
    <row r="110" spans="1:10" ht="37.5" customHeight="1">
      <c r="A110" s="313">
        <v>94228</v>
      </c>
      <c r="B110" s="75" t="s">
        <v>16</v>
      </c>
      <c r="C110" s="81" t="s">
        <v>109</v>
      </c>
      <c r="D110" s="351" t="s">
        <v>812</v>
      </c>
      <c r="E110" s="75" t="s">
        <v>488</v>
      </c>
      <c r="F110" s="550">
        <v>198.9</v>
      </c>
      <c r="G110" s="266">
        <f t="shared" si="30"/>
        <v>0.24940000000000001</v>
      </c>
      <c r="H110" s="327"/>
      <c r="I110" s="530">
        <f t="shared" si="31"/>
        <v>0</v>
      </c>
      <c r="J110" s="82">
        <f t="shared" ref="J110:J117" si="33">F110*I110</f>
        <v>0</v>
      </c>
    </row>
    <row r="111" spans="1:10" ht="28.5" customHeight="1">
      <c r="A111" s="313" t="s">
        <v>942</v>
      </c>
      <c r="B111" s="318" t="s">
        <v>1170</v>
      </c>
      <c r="C111" s="81" t="s">
        <v>692</v>
      </c>
      <c r="D111" s="351" t="s">
        <v>2197</v>
      </c>
      <c r="E111" s="75" t="s">
        <v>491</v>
      </c>
      <c r="F111" s="550">
        <v>88.2</v>
      </c>
      <c r="G111" s="266">
        <f t="shared" si="30"/>
        <v>0.24940000000000001</v>
      </c>
      <c r="H111" s="315"/>
      <c r="I111" s="530">
        <f t="shared" si="31"/>
        <v>0</v>
      </c>
      <c r="J111" s="82">
        <f t="shared" ref="J111" si="34">F111*I111</f>
        <v>0</v>
      </c>
    </row>
    <row r="112" spans="1:10" ht="30" customHeight="1">
      <c r="A112" s="313">
        <v>94231</v>
      </c>
      <c r="B112" s="75" t="s">
        <v>16</v>
      </c>
      <c r="C112" s="81" t="s">
        <v>1370</v>
      </c>
      <c r="D112" s="351" t="s">
        <v>813</v>
      </c>
      <c r="E112" s="75" t="s">
        <v>488</v>
      </c>
      <c r="F112" s="550">
        <f>242.6*2</f>
        <v>485.2</v>
      </c>
      <c r="G112" s="266">
        <f t="shared" si="30"/>
        <v>0.24940000000000001</v>
      </c>
      <c r="H112" s="327"/>
      <c r="I112" s="530">
        <f t="shared" si="31"/>
        <v>0</v>
      </c>
      <c r="J112" s="82">
        <f t="shared" si="33"/>
        <v>0</v>
      </c>
    </row>
    <row r="113" spans="1:10" ht="39" customHeight="1">
      <c r="A113" s="313" t="s">
        <v>903</v>
      </c>
      <c r="B113" s="318" t="s">
        <v>1170</v>
      </c>
      <c r="C113" s="81" t="s">
        <v>1371</v>
      </c>
      <c r="D113" s="557" t="s">
        <v>918</v>
      </c>
      <c r="E113" s="80" t="s">
        <v>491</v>
      </c>
      <c r="F113" s="550">
        <f>F109</f>
        <v>703.1</v>
      </c>
      <c r="G113" s="266">
        <f t="shared" si="30"/>
        <v>0.24940000000000001</v>
      </c>
      <c r="H113" s="327"/>
      <c r="I113" s="530">
        <f t="shared" si="31"/>
        <v>0</v>
      </c>
      <c r="J113" s="82">
        <f t="shared" si="33"/>
        <v>0</v>
      </c>
    </row>
    <row r="114" spans="1:10" ht="38.25" customHeight="1">
      <c r="A114" s="313" t="s">
        <v>976</v>
      </c>
      <c r="B114" s="318" t="s">
        <v>1170</v>
      </c>
      <c r="C114" s="81" t="s">
        <v>1372</v>
      </c>
      <c r="D114" s="557" t="s">
        <v>912</v>
      </c>
      <c r="E114" s="80" t="s">
        <v>491</v>
      </c>
      <c r="F114" s="550">
        <v>309.68</v>
      </c>
      <c r="G114" s="266">
        <f t="shared" si="30"/>
        <v>0.24940000000000001</v>
      </c>
      <c r="H114" s="327"/>
      <c r="I114" s="530">
        <f t="shared" si="31"/>
        <v>0</v>
      </c>
      <c r="J114" s="82">
        <f t="shared" si="33"/>
        <v>0</v>
      </c>
    </row>
    <row r="115" spans="1:10" ht="28.5" customHeight="1">
      <c r="A115" s="313" t="s">
        <v>971</v>
      </c>
      <c r="B115" s="318" t="s">
        <v>1170</v>
      </c>
      <c r="C115" s="81" t="s">
        <v>1373</v>
      </c>
      <c r="D115" s="557" t="s">
        <v>927</v>
      </c>
      <c r="E115" s="80" t="s">
        <v>491</v>
      </c>
      <c r="F115" s="550">
        <f>F114</f>
        <v>309.68</v>
      </c>
      <c r="G115" s="266">
        <f t="shared" si="30"/>
        <v>0.24940000000000001</v>
      </c>
      <c r="H115" s="327"/>
      <c r="I115" s="530">
        <f t="shared" si="31"/>
        <v>0</v>
      </c>
      <c r="J115" s="82">
        <f t="shared" si="33"/>
        <v>0</v>
      </c>
    </row>
    <row r="116" spans="1:10" ht="31.5" customHeight="1">
      <c r="A116" s="313" t="s">
        <v>1022</v>
      </c>
      <c r="B116" s="318" t="s">
        <v>1170</v>
      </c>
      <c r="C116" s="81" t="s">
        <v>1374</v>
      </c>
      <c r="D116" s="351" t="str">
        <f>Composição!$A$1030</f>
        <v xml:space="preserve">FORNECIMENTO DE ESTRUTURA METÁLICA PARA COBERTURA, COM UTILIZAÇÃO DE PERFIS EM AÇO ASTM A36 </v>
      </c>
      <c r="E116" s="80" t="s">
        <v>486</v>
      </c>
      <c r="F116" s="550">
        <v>3004.13</v>
      </c>
      <c r="G116" s="266">
        <f t="shared" si="30"/>
        <v>0.24940000000000001</v>
      </c>
      <c r="H116" s="327"/>
      <c r="I116" s="530">
        <f t="shared" si="31"/>
        <v>0</v>
      </c>
      <c r="J116" s="82">
        <f t="shared" si="33"/>
        <v>0</v>
      </c>
    </row>
    <row r="117" spans="1:10" ht="16.5" customHeight="1">
      <c r="A117" s="313" t="s">
        <v>978</v>
      </c>
      <c r="B117" s="318" t="s">
        <v>1170</v>
      </c>
      <c r="C117" s="81" t="s">
        <v>1374</v>
      </c>
      <c r="D117" s="557" t="s">
        <v>914</v>
      </c>
      <c r="E117" s="80" t="s">
        <v>491</v>
      </c>
      <c r="F117" s="550">
        <v>8.74</v>
      </c>
      <c r="G117" s="266">
        <f t="shared" si="30"/>
        <v>0.24940000000000001</v>
      </c>
      <c r="H117" s="327"/>
      <c r="I117" s="530">
        <f t="shared" si="31"/>
        <v>0</v>
      </c>
      <c r="J117" s="82">
        <f t="shared" si="33"/>
        <v>0</v>
      </c>
    </row>
    <row r="118" spans="1:10" ht="21.6" customHeight="1">
      <c r="A118" s="88"/>
      <c r="B118" s="88"/>
      <c r="C118" s="95"/>
      <c r="D118" s="92"/>
      <c r="E118" s="88"/>
      <c r="F118" s="89"/>
      <c r="G118" s="89"/>
      <c r="H118" s="755" t="s">
        <v>22</v>
      </c>
      <c r="I118" s="755"/>
      <c r="J118" s="208">
        <f>SUM(J109:J117)</f>
        <v>0</v>
      </c>
    </row>
    <row r="119" spans="1:10" ht="21.6" customHeight="1">
      <c r="A119" s="85"/>
      <c r="B119" s="85"/>
      <c r="C119" s="72" t="s">
        <v>110</v>
      </c>
      <c r="D119" s="73" t="s">
        <v>28</v>
      </c>
      <c r="E119" s="85"/>
      <c r="F119" s="86"/>
      <c r="G119" s="86"/>
      <c r="H119" s="86"/>
      <c r="I119" s="87"/>
      <c r="J119" s="86"/>
    </row>
    <row r="120" spans="1:10" s="214" customFormat="1" ht="21.6" customHeight="1">
      <c r="A120" s="96"/>
      <c r="B120" s="96"/>
      <c r="C120" s="97" t="s">
        <v>111</v>
      </c>
      <c r="D120" s="98" t="s">
        <v>285</v>
      </c>
      <c r="E120" s="96"/>
      <c r="F120" s="99"/>
      <c r="G120" s="99"/>
      <c r="H120" s="99"/>
      <c r="I120" s="100"/>
      <c r="J120" s="99"/>
    </row>
    <row r="121" spans="1:10" ht="54" customHeight="1">
      <c r="A121" s="313" t="s">
        <v>975</v>
      </c>
      <c r="B121" s="318" t="s">
        <v>1170</v>
      </c>
      <c r="C121" s="81" t="s">
        <v>39</v>
      </c>
      <c r="D121" s="358" t="s">
        <v>1028</v>
      </c>
      <c r="E121" s="80" t="s">
        <v>491</v>
      </c>
      <c r="F121" s="306">
        <v>4.2</v>
      </c>
      <c r="G121" s="266">
        <f t="shared" ref="G121:G135" si="35">$J$4</f>
        <v>0.24940000000000001</v>
      </c>
      <c r="H121" s="82"/>
      <c r="I121" s="530">
        <f t="shared" ref="I121:I148" si="36">H121*(1+G121)</f>
        <v>0</v>
      </c>
      <c r="J121" s="82">
        <f>F121*I121</f>
        <v>0</v>
      </c>
    </row>
    <row r="122" spans="1:10" customFormat="1" ht="63.75" customHeight="1">
      <c r="A122" s="313" t="s">
        <v>1056</v>
      </c>
      <c r="B122" s="75" t="s">
        <v>484</v>
      </c>
      <c r="C122" s="81" t="s">
        <v>932</v>
      </c>
      <c r="D122" s="393" t="s">
        <v>1058</v>
      </c>
      <c r="E122" s="80" t="s">
        <v>485</v>
      </c>
      <c r="F122" s="550">
        <v>2</v>
      </c>
      <c r="G122" s="266">
        <f t="shared" si="35"/>
        <v>0.24940000000000001</v>
      </c>
      <c r="H122" s="327"/>
      <c r="I122" s="530">
        <f t="shared" si="36"/>
        <v>0</v>
      </c>
      <c r="J122" s="327">
        <f t="shared" ref="J122" si="37">F122*I122</f>
        <v>0</v>
      </c>
    </row>
    <row r="123" spans="1:10" customFormat="1" ht="64.5" customHeight="1">
      <c r="A123" s="313" t="s">
        <v>1057</v>
      </c>
      <c r="B123" s="75" t="s">
        <v>484</v>
      </c>
      <c r="C123" s="81" t="s">
        <v>933</v>
      </c>
      <c r="D123" s="358" t="s">
        <v>1059</v>
      </c>
      <c r="E123" s="80" t="s">
        <v>485</v>
      </c>
      <c r="F123" s="550">
        <v>1</v>
      </c>
      <c r="G123" s="266">
        <f t="shared" si="35"/>
        <v>0.24940000000000001</v>
      </c>
      <c r="H123" s="327"/>
      <c r="I123" s="530">
        <f t="shared" si="36"/>
        <v>0</v>
      </c>
      <c r="J123" s="327">
        <f t="shared" ref="J123" si="38">F123*I123</f>
        <v>0</v>
      </c>
    </row>
    <row r="124" spans="1:10" customFormat="1" ht="30" customHeight="1">
      <c r="A124" s="313" t="s">
        <v>2766</v>
      </c>
      <c r="B124" s="75" t="s">
        <v>484</v>
      </c>
      <c r="C124" s="81" t="s">
        <v>764</v>
      </c>
      <c r="D124" s="358" t="str">
        <f>Composição!$A$2025</f>
        <v>INSTALAÇÃO DE PORTA DE MADEIRA COM  MANTA DE CHUMBO INTERNA</v>
      </c>
      <c r="E124" s="80" t="s">
        <v>485</v>
      </c>
      <c r="F124" s="697">
        <v>3</v>
      </c>
      <c r="G124" s="266">
        <f t="shared" si="35"/>
        <v>0.24940000000000001</v>
      </c>
      <c r="H124" s="327"/>
      <c r="I124" s="530">
        <f t="shared" ref="I124" si="39">H124*(1+G124)</f>
        <v>0</v>
      </c>
      <c r="J124" s="327">
        <f t="shared" ref="J124" si="40">F124*I124</f>
        <v>0</v>
      </c>
    </row>
    <row r="125" spans="1:10" ht="45.75" customHeight="1">
      <c r="A125" s="313" t="s">
        <v>920</v>
      </c>
      <c r="B125" s="318" t="s">
        <v>1170</v>
      </c>
      <c r="C125" s="81" t="s">
        <v>766</v>
      </c>
      <c r="D125" s="358" t="s">
        <v>1025</v>
      </c>
      <c r="E125" s="80" t="s">
        <v>485</v>
      </c>
      <c r="F125" s="306">
        <v>3</v>
      </c>
      <c r="G125" s="266">
        <f t="shared" si="35"/>
        <v>0.24940000000000001</v>
      </c>
      <c r="H125" s="82"/>
      <c r="I125" s="530">
        <f t="shared" si="36"/>
        <v>0</v>
      </c>
      <c r="J125" s="82">
        <f t="shared" ref="J125:J131" si="41">F125*I125</f>
        <v>0</v>
      </c>
    </row>
    <row r="126" spans="1:10" ht="37.5" customHeight="1">
      <c r="A126" s="318">
        <v>90793</v>
      </c>
      <c r="B126" s="75" t="s">
        <v>16</v>
      </c>
      <c r="C126" s="81" t="s">
        <v>1375</v>
      </c>
      <c r="D126" s="358" t="s">
        <v>1027</v>
      </c>
      <c r="E126" s="80" t="s">
        <v>485</v>
      </c>
      <c r="F126" s="306">
        <v>42</v>
      </c>
      <c r="G126" s="266">
        <f t="shared" si="35"/>
        <v>0.24940000000000001</v>
      </c>
      <c r="H126" s="82"/>
      <c r="I126" s="530">
        <f t="shared" si="36"/>
        <v>0</v>
      </c>
      <c r="J126" s="82">
        <f t="shared" si="41"/>
        <v>0</v>
      </c>
    </row>
    <row r="127" spans="1:10" ht="39" customHeight="1">
      <c r="A127" s="318">
        <v>91338</v>
      </c>
      <c r="B127" s="75" t="s">
        <v>16</v>
      </c>
      <c r="C127" s="81" t="s">
        <v>1376</v>
      </c>
      <c r="D127" s="358" t="s">
        <v>1026</v>
      </c>
      <c r="E127" s="80" t="s">
        <v>491</v>
      </c>
      <c r="F127" s="306">
        <v>7.98</v>
      </c>
      <c r="G127" s="266">
        <f t="shared" si="35"/>
        <v>0.24940000000000001</v>
      </c>
      <c r="H127" s="82"/>
      <c r="I127" s="530">
        <f t="shared" si="36"/>
        <v>0</v>
      </c>
      <c r="J127" s="82">
        <f t="shared" si="41"/>
        <v>0</v>
      </c>
    </row>
    <row r="128" spans="1:10" ht="51.75" customHeight="1">
      <c r="A128" s="318" t="s">
        <v>948</v>
      </c>
      <c r="B128" s="318" t="s">
        <v>1170</v>
      </c>
      <c r="C128" s="81" t="s">
        <v>1377</v>
      </c>
      <c r="D128" s="358" t="s">
        <v>1023</v>
      </c>
      <c r="E128" s="80" t="s">
        <v>485</v>
      </c>
      <c r="F128" s="306">
        <v>1</v>
      </c>
      <c r="G128" s="266">
        <f t="shared" si="35"/>
        <v>0.24940000000000001</v>
      </c>
      <c r="H128" s="82"/>
      <c r="I128" s="530">
        <f t="shared" si="36"/>
        <v>0</v>
      </c>
      <c r="J128" s="82">
        <f t="shared" si="41"/>
        <v>0</v>
      </c>
    </row>
    <row r="129" spans="1:10" ht="24" customHeight="1">
      <c r="A129" s="313" t="s">
        <v>522</v>
      </c>
      <c r="B129" s="318" t="s">
        <v>1170</v>
      </c>
      <c r="C129" s="81" t="s">
        <v>1378</v>
      </c>
      <c r="D129" s="358" t="s">
        <v>1024</v>
      </c>
      <c r="E129" s="80" t="s">
        <v>485</v>
      </c>
      <c r="F129" s="306">
        <v>12</v>
      </c>
      <c r="G129" s="266">
        <f t="shared" si="35"/>
        <v>0.24940000000000001</v>
      </c>
      <c r="H129" s="82"/>
      <c r="I129" s="530">
        <f t="shared" si="36"/>
        <v>0</v>
      </c>
      <c r="J129" s="82">
        <f t="shared" si="41"/>
        <v>0</v>
      </c>
    </row>
    <row r="130" spans="1:10" ht="27" customHeight="1">
      <c r="A130" s="313">
        <v>100701</v>
      </c>
      <c r="B130" s="75" t="s">
        <v>484</v>
      </c>
      <c r="C130" s="81" t="s">
        <v>1379</v>
      </c>
      <c r="D130" s="358" t="s">
        <v>1029</v>
      </c>
      <c r="E130" s="80" t="s">
        <v>491</v>
      </c>
      <c r="F130" s="306">
        <v>8.4</v>
      </c>
      <c r="G130" s="266">
        <f t="shared" si="35"/>
        <v>0.24940000000000001</v>
      </c>
      <c r="H130" s="82"/>
      <c r="I130" s="530">
        <f t="shared" si="36"/>
        <v>0</v>
      </c>
      <c r="J130" s="82">
        <f t="shared" ref="J130" si="42">F130*I130</f>
        <v>0</v>
      </c>
    </row>
    <row r="131" spans="1:10" ht="56.25" customHeight="1">
      <c r="A131" s="313" t="s">
        <v>920</v>
      </c>
      <c r="B131" s="318" t="s">
        <v>1170</v>
      </c>
      <c r="C131" s="81" t="s">
        <v>1380</v>
      </c>
      <c r="D131" s="358" t="s">
        <v>1030</v>
      </c>
      <c r="E131" s="80" t="s">
        <v>485</v>
      </c>
      <c r="F131" s="306">
        <v>2</v>
      </c>
      <c r="G131" s="266">
        <f t="shared" si="35"/>
        <v>0.24940000000000001</v>
      </c>
      <c r="H131" s="82"/>
      <c r="I131" s="530">
        <f t="shared" si="36"/>
        <v>0</v>
      </c>
      <c r="J131" s="82">
        <f t="shared" si="41"/>
        <v>0</v>
      </c>
    </row>
    <row r="132" spans="1:10" ht="52.5" customHeight="1">
      <c r="A132" s="313" t="s">
        <v>1034</v>
      </c>
      <c r="B132" s="318" t="s">
        <v>1170</v>
      </c>
      <c r="C132" s="81" t="s">
        <v>1381</v>
      </c>
      <c r="D132" s="358" t="str">
        <f>Composição!$A$711</f>
        <v>PORTA DE CORRER 4 FOLHAS, DUAS FIXAS E DUAS DE CORRER - 3,00 x 2,10M , PARA VIDRO TEMPERADO 10MM FUMÊ EM ALUMINIO ANODIZADO, INCLUINDO COMPONENTES PARA INSTALAÇÃO E FECHADURA - FORNECIMENTO E INSTALAÇÃO.</v>
      </c>
      <c r="E132" s="80" t="s">
        <v>485</v>
      </c>
      <c r="F132" s="306">
        <v>1</v>
      </c>
      <c r="G132" s="266">
        <f t="shared" si="35"/>
        <v>0.24940000000000001</v>
      </c>
      <c r="H132" s="82"/>
      <c r="I132" s="530">
        <f t="shared" si="36"/>
        <v>0</v>
      </c>
      <c r="J132" s="82">
        <f>F132*I132</f>
        <v>0</v>
      </c>
    </row>
    <row r="133" spans="1:10" customFormat="1" ht="30" customHeight="1">
      <c r="A133" s="373" t="s">
        <v>2702</v>
      </c>
      <c r="B133" s="345" t="s">
        <v>1170</v>
      </c>
      <c r="C133" s="81" t="s">
        <v>1382</v>
      </c>
      <c r="D133" s="602" t="str">
        <f>Composição!$A$680</f>
        <v xml:space="preserve"> FECHADURA BICO DE PAPAGAIO PARA PORTA DE CORRER INTERNA, CHAVE BIPARTIDA, ACABAMENTO PADRAO MEDIO</v>
      </c>
      <c r="E133" s="80" t="s">
        <v>485</v>
      </c>
      <c r="F133" s="550">
        <v>12</v>
      </c>
      <c r="G133" s="266">
        <f t="shared" si="35"/>
        <v>0.24940000000000001</v>
      </c>
      <c r="H133" s="327"/>
      <c r="I133" s="530">
        <f t="shared" si="36"/>
        <v>0</v>
      </c>
      <c r="J133" s="327">
        <f t="shared" ref="J133" si="43">F133*I133</f>
        <v>0</v>
      </c>
    </row>
    <row r="134" spans="1:10" customFormat="1" ht="43.5" customHeight="1">
      <c r="A134" s="313" t="s">
        <v>998</v>
      </c>
      <c r="B134" s="318" t="s">
        <v>1170</v>
      </c>
      <c r="C134" s="81" t="s">
        <v>1383</v>
      </c>
      <c r="D134" s="375" t="str">
        <f>Composição!$A$665</f>
        <v xml:space="preserve"> FECHADURA DE EMBUTIR COMPLETA, PARA PORTAS INTERNAS 2 FOLHAS, PADRAO DE ACABAMENTO POPULAR E FECHO DE EMBUTIR TIPO UNHA COM ALAVANCA DE LATAO CROMADO 22CM</v>
      </c>
      <c r="E134" s="80" t="s">
        <v>485</v>
      </c>
      <c r="F134" s="550">
        <v>40</v>
      </c>
      <c r="G134" s="266">
        <f t="shared" si="35"/>
        <v>0.24940000000000001</v>
      </c>
      <c r="H134" s="327"/>
      <c r="I134" s="530">
        <f t="shared" si="36"/>
        <v>0</v>
      </c>
      <c r="J134" s="327">
        <f t="shared" ref="J134" si="44">F134*I134</f>
        <v>0</v>
      </c>
    </row>
    <row r="135" spans="1:10" ht="24" customHeight="1">
      <c r="A135" s="525" t="s">
        <v>2643</v>
      </c>
      <c r="B135" s="318" t="s">
        <v>1170</v>
      </c>
      <c r="C135" s="81" t="s">
        <v>2767</v>
      </c>
      <c r="D135" s="561" t="str">
        <f>Composição!$A$1815</f>
        <v>PUXADOR QUARTZO 30 CM DUPLO VIDRO/ MADEIRA POLIDO - FORNECIMENTO E INSTALAÇÃO</v>
      </c>
      <c r="E135" s="80" t="s">
        <v>485</v>
      </c>
      <c r="F135" s="306">
        <f>F129+F131+F132+F128+F125+1</f>
        <v>20</v>
      </c>
      <c r="G135" s="266">
        <f t="shared" si="35"/>
        <v>0.24940000000000001</v>
      </c>
      <c r="H135" s="82"/>
      <c r="I135" s="530">
        <f t="shared" si="36"/>
        <v>0</v>
      </c>
      <c r="J135" s="82">
        <f>F135*I135</f>
        <v>0</v>
      </c>
    </row>
    <row r="136" spans="1:10" s="215" customFormat="1" ht="15">
      <c r="A136" s="101"/>
      <c r="B136" s="101"/>
      <c r="C136" s="102" t="s">
        <v>112</v>
      </c>
      <c r="D136" s="103" t="s">
        <v>286</v>
      </c>
      <c r="E136" s="101"/>
      <c r="F136" s="104"/>
      <c r="G136" s="104"/>
      <c r="H136" s="104"/>
      <c r="I136" s="77"/>
      <c r="J136" s="104"/>
    </row>
    <row r="137" spans="1:10" ht="51" customHeight="1">
      <c r="A137" s="313" t="s">
        <v>929</v>
      </c>
      <c r="B137" s="318" t="s">
        <v>1170</v>
      </c>
      <c r="C137" s="81" t="s">
        <v>41</v>
      </c>
      <c r="D137" s="557" t="s">
        <v>1065</v>
      </c>
      <c r="E137" s="80" t="s">
        <v>485</v>
      </c>
      <c r="F137" s="550">
        <v>15</v>
      </c>
      <c r="G137" s="266">
        <f t="shared" ref="G137:G148" si="45">$J$4</f>
        <v>0.24940000000000001</v>
      </c>
      <c r="H137" s="327"/>
      <c r="I137" s="530">
        <f t="shared" si="36"/>
        <v>0</v>
      </c>
      <c r="J137" s="82">
        <f>F137*I137</f>
        <v>0</v>
      </c>
    </row>
    <row r="138" spans="1:10" ht="51" customHeight="1">
      <c r="A138" s="313" t="s">
        <v>919</v>
      </c>
      <c r="B138" s="318" t="s">
        <v>1170</v>
      </c>
      <c r="C138" s="81" t="s">
        <v>934</v>
      </c>
      <c r="D138" s="557" t="s">
        <v>1066</v>
      </c>
      <c r="E138" s="80" t="s">
        <v>485</v>
      </c>
      <c r="F138" s="550">
        <v>3</v>
      </c>
      <c r="G138" s="266">
        <f t="shared" si="45"/>
        <v>0.24940000000000001</v>
      </c>
      <c r="H138" s="327"/>
      <c r="I138" s="530">
        <f t="shared" si="36"/>
        <v>0</v>
      </c>
      <c r="J138" s="82">
        <f t="shared" ref="J138:J144" si="46">F138*I138</f>
        <v>0</v>
      </c>
    </row>
    <row r="139" spans="1:10" ht="51.75" customHeight="1">
      <c r="A139" s="313" t="s">
        <v>925</v>
      </c>
      <c r="B139" s="318" t="s">
        <v>1170</v>
      </c>
      <c r="C139" s="81" t="s">
        <v>761</v>
      </c>
      <c r="D139" s="557" t="s">
        <v>1090</v>
      </c>
      <c r="E139" s="80" t="s">
        <v>485</v>
      </c>
      <c r="F139" s="550">
        <v>13</v>
      </c>
      <c r="G139" s="266">
        <f t="shared" si="45"/>
        <v>0.24940000000000001</v>
      </c>
      <c r="H139" s="327"/>
      <c r="I139" s="530">
        <f t="shared" si="36"/>
        <v>0</v>
      </c>
      <c r="J139" s="82">
        <f t="shared" si="46"/>
        <v>0</v>
      </c>
    </row>
    <row r="140" spans="1:10" ht="40.5" customHeight="1">
      <c r="A140" s="313" t="s">
        <v>1086</v>
      </c>
      <c r="B140" s="318" t="s">
        <v>1170</v>
      </c>
      <c r="C140" s="81" t="s">
        <v>1384</v>
      </c>
      <c r="D140" s="557" t="s">
        <v>1087</v>
      </c>
      <c r="E140" s="80" t="s">
        <v>485</v>
      </c>
      <c r="F140" s="550">
        <v>6</v>
      </c>
      <c r="G140" s="266">
        <f t="shared" si="45"/>
        <v>0.24940000000000001</v>
      </c>
      <c r="H140" s="327"/>
      <c r="I140" s="530">
        <f t="shared" si="36"/>
        <v>0</v>
      </c>
      <c r="J140" s="82">
        <f t="shared" ref="J140" si="47">F140*I140</f>
        <v>0</v>
      </c>
    </row>
    <row r="141" spans="1:10" ht="49.5" customHeight="1">
      <c r="A141" s="313" t="s">
        <v>924</v>
      </c>
      <c r="B141" s="318" t="s">
        <v>1170</v>
      </c>
      <c r="C141" s="81" t="s">
        <v>1385</v>
      </c>
      <c r="D141" s="557" t="s">
        <v>1089</v>
      </c>
      <c r="E141" s="80" t="s">
        <v>485</v>
      </c>
      <c r="F141" s="550">
        <v>8</v>
      </c>
      <c r="G141" s="266">
        <f t="shared" si="45"/>
        <v>0.24940000000000001</v>
      </c>
      <c r="H141" s="327"/>
      <c r="I141" s="530">
        <f t="shared" si="36"/>
        <v>0</v>
      </c>
      <c r="J141" s="82">
        <f t="shared" si="46"/>
        <v>0</v>
      </c>
    </row>
    <row r="142" spans="1:10" ht="51" customHeight="1">
      <c r="A142" s="313" t="s">
        <v>1094</v>
      </c>
      <c r="B142" s="318" t="s">
        <v>1170</v>
      </c>
      <c r="C142" s="81" t="s">
        <v>1386</v>
      </c>
      <c r="D142" s="557" t="s">
        <v>1095</v>
      </c>
      <c r="E142" s="80" t="s">
        <v>485</v>
      </c>
      <c r="F142" s="550">
        <v>4</v>
      </c>
      <c r="G142" s="266">
        <f t="shared" si="45"/>
        <v>0.24940000000000001</v>
      </c>
      <c r="H142" s="327"/>
      <c r="I142" s="530">
        <f t="shared" si="36"/>
        <v>0</v>
      </c>
      <c r="J142" s="82">
        <f t="shared" ref="J142" si="48">F142*I142</f>
        <v>0</v>
      </c>
    </row>
    <row r="143" spans="1:10" ht="29.25" customHeight="1">
      <c r="A143" s="313" t="s">
        <v>922</v>
      </c>
      <c r="B143" s="318" t="s">
        <v>1170</v>
      </c>
      <c r="C143" s="81" t="s">
        <v>1387</v>
      </c>
      <c r="D143" s="557" t="s">
        <v>694</v>
      </c>
      <c r="E143" s="80" t="s">
        <v>491</v>
      </c>
      <c r="F143" s="550">
        <v>2</v>
      </c>
      <c r="G143" s="266">
        <f t="shared" si="45"/>
        <v>0.24940000000000001</v>
      </c>
      <c r="H143" s="327"/>
      <c r="I143" s="530">
        <f t="shared" si="36"/>
        <v>0</v>
      </c>
      <c r="J143" s="82">
        <f t="shared" si="46"/>
        <v>0</v>
      </c>
    </row>
    <row r="144" spans="1:10" ht="30.75" customHeight="1">
      <c r="A144" s="313" t="str">
        <f>A143</f>
        <v>PS - 021</v>
      </c>
      <c r="B144" s="318" t="s">
        <v>1170</v>
      </c>
      <c r="C144" s="81" t="s">
        <v>1388</v>
      </c>
      <c r="D144" s="562" t="s">
        <v>1068</v>
      </c>
      <c r="E144" s="80" t="s">
        <v>491</v>
      </c>
      <c r="F144" s="550">
        <v>1.24</v>
      </c>
      <c r="G144" s="266">
        <f t="shared" si="45"/>
        <v>0.24940000000000001</v>
      </c>
      <c r="H144" s="327"/>
      <c r="I144" s="530">
        <f t="shared" si="36"/>
        <v>0</v>
      </c>
      <c r="J144" s="82">
        <f t="shared" si="46"/>
        <v>0</v>
      </c>
    </row>
    <row r="145" spans="1:97">
      <c r="A145" s="75"/>
      <c r="B145" s="75"/>
      <c r="C145" s="102" t="s">
        <v>520</v>
      </c>
      <c r="D145" s="103" t="s">
        <v>693</v>
      </c>
      <c r="E145" s="101"/>
      <c r="F145" s="104"/>
      <c r="G145" s="104"/>
      <c r="H145" s="104"/>
      <c r="I145" s="530"/>
      <c r="J145" s="104"/>
    </row>
    <row r="146" spans="1:97" ht="27" customHeight="1">
      <c r="A146" s="313" t="s">
        <v>921</v>
      </c>
      <c r="B146" s="318" t="s">
        <v>1170</v>
      </c>
      <c r="C146" s="81" t="s">
        <v>521</v>
      </c>
      <c r="D146" s="557" t="str">
        <f>Composição!$A$435</f>
        <v>PELE DE VIDRO, PARA VIDRO LAMINADO 8MM EM ALUMINIO ANODIZADO - FORNECIMENTO E INSTALAÇÃO.</v>
      </c>
      <c r="E146" s="80" t="s">
        <v>491</v>
      </c>
      <c r="F146" s="550">
        <v>171</v>
      </c>
      <c r="G146" s="266">
        <f t="shared" si="45"/>
        <v>0.24940000000000001</v>
      </c>
      <c r="H146" s="327"/>
      <c r="I146" s="530">
        <f t="shared" si="36"/>
        <v>0</v>
      </c>
      <c r="J146" s="82">
        <f>F146*I146</f>
        <v>0</v>
      </c>
    </row>
    <row r="147" spans="1:97">
      <c r="A147" s="75"/>
      <c r="B147" s="75"/>
      <c r="C147" s="102" t="s">
        <v>1626</v>
      </c>
      <c r="D147" s="103" t="s">
        <v>1627</v>
      </c>
      <c r="E147" s="101"/>
      <c r="F147" s="104"/>
      <c r="G147" s="104"/>
      <c r="H147" s="104"/>
      <c r="I147" s="530"/>
      <c r="J147" s="104"/>
    </row>
    <row r="148" spans="1:97" ht="40.5" customHeight="1">
      <c r="A148" s="313">
        <v>84088</v>
      </c>
      <c r="B148" s="75" t="s">
        <v>16</v>
      </c>
      <c r="C148" s="81" t="s">
        <v>1629</v>
      </c>
      <c r="D148" s="557" t="s">
        <v>1628</v>
      </c>
      <c r="E148" s="80" t="s">
        <v>488</v>
      </c>
      <c r="F148" s="550">
        <v>76.099999999999994</v>
      </c>
      <c r="G148" s="266">
        <f t="shared" si="45"/>
        <v>0.24940000000000001</v>
      </c>
      <c r="H148" s="327"/>
      <c r="I148" s="530">
        <f t="shared" si="36"/>
        <v>0</v>
      </c>
      <c r="J148" s="82">
        <f>F148*I148</f>
        <v>0</v>
      </c>
    </row>
    <row r="149" spans="1:97" ht="14.25" customHeight="1">
      <c r="A149" s="88"/>
      <c r="B149" s="88"/>
      <c r="C149" s="95"/>
      <c r="D149" s="92"/>
      <c r="E149" s="88"/>
      <c r="F149" s="89"/>
      <c r="G149" s="89"/>
      <c r="H149" s="755" t="s">
        <v>22</v>
      </c>
      <c r="I149" s="755"/>
      <c r="J149" s="208">
        <f>SUM(J121:J148)</f>
        <v>0</v>
      </c>
    </row>
    <row r="150" spans="1:97" ht="21.6" customHeight="1">
      <c r="A150" s="85"/>
      <c r="B150" s="85"/>
      <c r="C150" s="72" t="s">
        <v>113</v>
      </c>
      <c r="D150" s="73" t="s">
        <v>1691</v>
      </c>
      <c r="E150" s="85"/>
      <c r="F150" s="86"/>
      <c r="G150" s="86"/>
      <c r="H150" s="86"/>
      <c r="I150" s="87"/>
      <c r="J150" s="86"/>
    </row>
    <row r="151" spans="1:97" s="473" customFormat="1">
      <c r="A151" s="101"/>
      <c r="B151" s="101"/>
      <c r="C151" s="102" t="s">
        <v>114</v>
      </c>
      <c r="D151" s="103" t="s">
        <v>1389</v>
      </c>
      <c r="E151" s="101"/>
      <c r="F151" s="471"/>
      <c r="G151" s="104"/>
      <c r="H151" s="104"/>
      <c r="I151" s="105"/>
      <c r="J151" s="104"/>
      <c r="K151" s="335"/>
      <c r="L151" s="335"/>
      <c r="M151" s="335"/>
      <c r="N151" s="335"/>
      <c r="O151" s="335"/>
      <c r="P151" s="335"/>
      <c r="Q151" s="335"/>
      <c r="R151" s="335"/>
      <c r="S151" s="335"/>
      <c r="T151" s="335"/>
      <c r="U151" s="335"/>
      <c r="V151" s="335"/>
      <c r="W151" s="335"/>
      <c r="X151" s="335"/>
      <c r="Y151" s="335"/>
      <c r="Z151" s="335"/>
      <c r="AA151" s="335"/>
      <c r="AB151" s="335"/>
      <c r="AC151" s="335"/>
      <c r="AD151" s="335"/>
      <c r="AE151" s="335"/>
      <c r="AF151" s="335"/>
      <c r="AG151" s="335"/>
      <c r="AH151" s="335"/>
      <c r="AI151" s="335"/>
      <c r="AJ151" s="335"/>
      <c r="AK151" s="335"/>
      <c r="AL151" s="335"/>
      <c r="AM151" s="335"/>
      <c r="AN151" s="335"/>
      <c r="AO151" s="335"/>
      <c r="AP151" s="335"/>
      <c r="AQ151" s="335"/>
      <c r="AR151" s="335"/>
      <c r="AS151" s="335"/>
      <c r="AT151" s="335"/>
      <c r="AU151" s="335"/>
      <c r="AV151" s="335"/>
      <c r="AW151" s="335"/>
      <c r="AX151" s="335"/>
      <c r="AY151" s="335"/>
      <c r="AZ151" s="335"/>
      <c r="BA151" s="335"/>
      <c r="BB151" s="472"/>
      <c r="BC151" s="472"/>
      <c r="BD151" s="472"/>
      <c r="BE151" s="472"/>
      <c r="BF151" s="472"/>
      <c r="BG151" s="472"/>
      <c r="BH151" s="472"/>
      <c r="BI151" s="472"/>
      <c r="BJ151" s="472"/>
      <c r="BK151" s="472"/>
      <c r="BL151" s="472"/>
      <c r="BM151" s="472"/>
      <c r="BN151" s="472"/>
      <c r="BO151" s="472"/>
      <c r="BP151" s="472"/>
      <c r="BQ151" s="472"/>
      <c r="BR151" s="472"/>
      <c r="BS151" s="472"/>
      <c r="BT151" s="472"/>
      <c r="BU151" s="472"/>
      <c r="BV151" s="472"/>
      <c r="BW151" s="472"/>
      <c r="BX151" s="472"/>
      <c r="BY151" s="472"/>
      <c r="BZ151" s="472"/>
      <c r="CA151" s="472"/>
      <c r="CB151" s="472"/>
      <c r="CC151" s="472"/>
      <c r="CD151" s="472"/>
      <c r="CE151" s="472"/>
      <c r="CF151" s="472"/>
      <c r="CG151" s="472"/>
      <c r="CH151" s="472"/>
      <c r="CI151" s="472"/>
      <c r="CJ151" s="472"/>
      <c r="CK151" s="472"/>
      <c r="CL151" s="472"/>
      <c r="CM151" s="472"/>
      <c r="CN151" s="472"/>
      <c r="CO151" s="472"/>
      <c r="CP151" s="472"/>
      <c r="CQ151" s="472"/>
      <c r="CR151" s="472"/>
      <c r="CS151" s="472"/>
    </row>
    <row r="152" spans="1:97" ht="27.75" customHeight="1">
      <c r="A152" s="318" t="s">
        <v>973</v>
      </c>
      <c r="B152" s="318" t="s">
        <v>1170</v>
      </c>
      <c r="C152" s="81" t="s">
        <v>1390</v>
      </c>
      <c r="D152" s="79" t="str">
        <f>Composição!$A$264</f>
        <v xml:space="preserve"> LASTRO DE CONCRETO, E=5CM, PREPARO MECÂNICO, INCLUSOS LANÇAMENTO E ADENSAMENTO</v>
      </c>
      <c r="E152" s="80" t="s">
        <v>491</v>
      </c>
      <c r="F152" s="306">
        <v>1038.44</v>
      </c>
      <c r="G152" s="266">
        <f>$J$4</f>
        <v>0.24940000000000001</v>
      </c>
      <c r="H152" s="82"/>
      <c r="I152" s="530">
        <f t="shared" ref="I152:I159" si="49">H152*(1+G152)</f>
        <v>0</v>
      </c>
      <c r="J152" s="82">
        <f>F152*I152</f>
        <v>0</v>
      </c>
    </row>
    <row r="153" spans="1:97" ht="49.5" customHeight="1">
      <c r="A153" s="313" t="s">
        <v>964</v>
      </c>
      <c r="B153" s="318" t="s">
        <v>1170</v>
      </c>
      <c r="C153" s="81" t="s">
        <v>1391</v>
      </c>
      <c r="D153" s="557" t="str">
        <f>Composição!$A$5</f>
        <v>CONTRAPISO EM ARGAMASSA TRAÇO 1:4 (CIMENTO E AREIA), PREPARO MECÂNICO COM BETONEIRA 400 L, APLICADO EM ÁREAS SECAS SOBRE LAJE, ADERIDO, ESPESSURA 2CM, ACABAMENTO REFORÇADO. AF_06/201</v>
      </c>
      <c r="E153" s="75" t="s">
        <v>491</v>
      </c>
      <c r="F153" s="550">
        <f>F152</f>
        <v>1038.44</v>
      </c>
      <c r="G153" s="266">
        <f>$J$4</f>
        <v>0.24940000000000001</v>
      </c>
      <c r="H153" s="327"/>
      <c r="I153" s="530">
        <f t="shared" si="49"/>
        <v>0</v>
      </c>
      <c r="J153" s="82">
        <f>F153*I153</f>
        <v>0</v>
      </c>
    </row>
    <row r="154" spans="1:97" s="210" customFormat="1">
      <c r="A154" s="101"/>
      <c r="B154" s="101"/>
      <c r="C154" s="102" t="s">
        <v>115</v>
      </c>
      <c r="D154" s="103" t="s">
        <v>1392</v>
      </c>
      <c r="E154" s="101"/>
      <c r="F154" s="471"/>
      <c r="G154" s="104"/>
      <c r="H154" s="104"/>
      <c r="I154" s="77"/>
      <c r="J154" s="104"/>
      <c r="K154" s="356"/>
      <c r="L154" s="356"/>
      <c r="M154" s="356"/>
      <c r="N154" s="356"/>
      <c r="O154" s="356"/>
      <c r="P154" s="356"/>
      <c r="Q154" s="356"/>
      <c r="R154" s="356"/>
      <c r="S154" s="356"/>
      <c r="T154" s="356"/>
      <c r="U154" s="356"/>
      <c r="V154" s="356"/>
      <c r="W154" s="356"/>
      <c r="X154" s="356"/>
      <c r="Y154" s="356"/>
      <c r="Z154" s="356"/>
      <c r="AA154" s="356"/>
      <c r="AB154" s="356"/>
      <c r="AC154" s="356"/>
      <c r="AD154" s="356"/>
      <c r="AE154" s="356"/>
      <c r="AF154" s="356"/>
      <c r="AG154" s="356"/>
      <c r="AH154" s="356"/>
      <c r="AI154" s="356"/>
      <c r="AJ154" s="356"/>
      <c r="AK154" s="356"/>
      <c r="AL154" s="356"/>
      <c r="AM154" s="356"/>
      <c r="AN154" s="356"/>
      <c r="AO154" s="356"/>
      <c r="AP154" s="356"/>
      <c r="AQ154" s="356"/>
      <c r="AR154" s="356"/>
      <c r="AS154" s="356"/>
      <c r="AT154" s="356"/>
      <c r="AU154" s="356"/>
      <c r="AV154" s="356"/>
      <c r="AW154" s="356"/>
      <c r="AX154" s="356"/>
      <c r="AY154" s="356"/>
      <c r="AZ154" s="356"/>
      <c r="BA154" s="356"/>
      <c r="BB154" s="209"/>
      <c r="BC154" s="209"/>
      <c r="BD154" s="209"/>
      <c r="BE154" s="209"/>
      <c r="BF154" s="209"/>
      <c r="BG154" s="209"/>
      <c r="BH154" s="209"/>
      <c r="BI154" s="209"/>
      <c r="BJ154" s="209"/>
      <c r="BK154" s="209"/>
      <c r="BL154" s="209"/>
      <c r="BM154" s="209"/>
      <c r="BN154" s="209"/>
      <c r="BO154" s="209"/>
      <c r="BP154" s="209"/>
      <c r="BQ154" s="209"/>
      <c r="BR154" s="209"/>
      <c r="BS154" s="209"/>
      <c r="BT154" s="209"/>
      <c r="BU154" s="209"/>
      <c r="BV154" s="209"/>
      <c r="BW154" s="209"/>
      <c r="BX154" s="209"/>
      <c r="BY154" s="209"/>
      <c r="BZ154" s="209"/>
      <c r="CA154" s="209"/>
      <c r="CB154" s="209"/>
      <c r="CC154" s="209"/>
      <c r="CD154" s="209"/>
      <c r="CE154" s="209"/>
      <c r="CF154" s="209"/>
      <c r="CG154" s="209"/>
      <c r="CH154" s="209"/>
      <c r="CI154" s="209"/>
      <c r="CJ154" s="209"/>
      <c r="CK154" s="209"/>
      <c r="CL154" s="209"/>
      <c r="CM154" s="209"/>
      <c r="CN154" s="209"/>
      <c r="CO154" s="209"/>
      <c r="CP154" s="209"/>
      <c r="CQ154" s="209"/>
      <c r="CR154" s="209"/>
      <c r="CS154" s="209"/>
    </row>
    <row r="155" spans="1:97" ht="28.5" customHeight="1">
      <c r="A155" s="75">
        <v>98673</v>
      </c>
      <c r="B155" s="75" t="s">
        <v>16</v>
      </c>
      <c r="C155" s="81" t="s">
        <v>1393</v>
      </c>
      <c r="D155" s="314" t="s">
        <v>1630</v>
      </c>
      <c r="E155" s="75" t="s">
        <v>491</v>
      </c>
      <c r="F155" s="550">
        <v>549.5</v>
      </c>
      <c r="G155" s="266">
        <f>$J$4</f>
        <v>0.24940000000000001</v>
      </c>
      <c r="H155" s="327"/>
      <c r="I155" s="530">
        <f t="shared" si="49"/>
        <v>0</v>
      </c>
      <c r="J155" s="82">
        <f>F155*I155</f>
        <v>0</v>
      </c>
    </row>
    <row r="156" spans="1:97" ht="41.25" customHeight="1">
      <c r="A156" s="75">
        <v>87263</v>
      </c>
      <c r="B156" s="75" t="s">
        <v>16</v>
      </c>
      <c r="C156" s="81" t="s">
        <v>1634</v>
      </c>
      <c r="D156" s="314" t="s">
        <v>1631</v>
      </c>
      <c r="E156" s="75" t="s">
        <v>491</v>
      </c>
      <c r="F156" s="550">
        <v>453.8</v>
      </c>
      <c r="G156" s="266">
        <f>$J$4</f>
        <v>0.24940000000000001</v>
      </c>
      <c r="H156" s="327"/>
      <c r="I156" s="530">
        <f t="shared" si="49"/>
        <v>0</v>
      </c>
      <c r="J156" s="82">
        <f>F156*I156</f>
        <v>0</v>
      </c>
    </row>
    <row r="157" spans="1:97" s="473" customFormat="1">
      <c r="A157" s="101"/>
      <c r="B157" s="101"/>
      <c r="C157" s="102" t="s">
        <v>116</v>
      </c>
      <c r="D157" s="360" t="s">
        <v>1394</v>
      </c>
      <c r="E157" s="101"/>
      <c r="F157" s="471"/>
      <c r="G157" s="104"/>
      <c r="H157" s="104"/>
      <c r="I157" s="77"/>
      <c r="J157" s="104"/>
      <c r="K157" s="335"/>
      <c r="L157" s="335"/>
      <c r="M157" s="335"/>
      <c r="N157" s="335"/>
      <c r="O157" s="335"/>
      <c r="P157" s="335"/>
      <c r="Q157" s="335"/>
      <c r="R157" s="335"/>
      <c r="S157" s="335"/>
      <c r="T157" s="335"/>
      <c r="U157" s="335"/>
      <c r="V157" s="335"/>
      <c r="W157" s="335"/>
      <c r="X157" s="335"/>
      <c r="Y157" s="335"/>
      <c r="Z157" s="335"/>
      <c r="AA157" s="335"/>
      <c r="AB157" s="335"/>
      <c r="AC157" s="335"/>
      <c r="AD157" s="335"/>
      <c r="AE157" s="335"/>
      <c r="AF157" s="335"/>
      <c r="AG157" s="335"/>
      <c r="AH157" s="335"/>
      <c r="AI157" s="335"/>
      <c r="AJ157" s="335"/>
      <c r="AK157" s="335"/>
      <c r="AL157" s="335"/>
      <c r="AM157" s="335"/>
      <c r="AN157" s="335"/>
      <c r="AO157" s="335"/>
      <c r="AP157" s="335"/>
      <c r="AQ157" s="335"/>
      <c r="AR157" s="335"/>
      <c r="AS157" s="335"/>
      <c r="AT157" s="335"/>
      <c r="AU157" s="335"/>
      <c r="AV157" s="335"/>
      <c r="AW157" s="335"/>
      <c r="AX157" s="335"/>
      <c r="AY157" s="335"/>
      <c r="AZ157" s="335"/>
      <c r="BA157" s="335"/>
      <c r="BB157" s="472"/>
      <c r="BC157" s="472"/>
      <c r="BD157" s="472"/>
      <c r="BE157" s="472"/>
      <c r="BF157" s="472"/>
      <c r="BG157" s="472"/>
      <c r="BH157" s="472"/>
      <c r="BI157" s="472"/>
      <c r="BJ157" s="472"/>
      <c r="BK157" s="472"/>
      <c r="BL157" s="472"/>
      <c r="BM157" s="472"/>
      <c r="BN157" s="472"/>
      <c r="BO157" s="472"/>
      <c r="BP157" s="472"/>
      <c r="BQ157" s="472"/>
      <c r="BR157" s="472"/>
      <c r="BS157" s="472"/>
      <c r="BT157" s="472"/>
      <c r="BU157" s="472"/>
      <c r="BV157" s="472"/>
      <c r="BW157" s="472"/>
      <c r="BX157" s="472"/>
      <c r="BY157" s="472"/>
      <c r="BZ157" s="472"/>
      <c r="CA157" s="472"/>
      <c r="CB157" s="472"/>
      <c r="CC157" s="472"/>
      <c r="CD157" s="472"/>
      <c r="CE157" s="472"/>
      <c r="CF157" s="472"/>
      <c r="CG157" s="472"/>
      <c r="CH157" s="472"/>
      <c r="CI157" s="472"/>
      <c r="CJ157" s="472"/>
      <c r="CK157" s="472"/>
      <c r="CL157" s="472"/>
      <c r="CM157" s="472"/>
      <c r="CN157" s="472"/>
      <c r="CO157" s="472"/>
      <c r="CP157" s="472"/>
      <c r="CQ157" s="472"/>
      <c r="CR157" s="472"/>
      <c r="CS157" s="472"/>
    </row>
    <row r="158" spans="1:97" ht="17.25" customHeight="1">
      <c r="A158" s="313" t="s">
        <v>2437</v>
      </c>
      <c r="B158" s="75" t="s">
        <v>16</v>
      </c>
      <c r="C158" s="81" t="s">
        <v>1395</v>
      </c>
      <c r="D158" s="557" t="s">
        <v>835</v>
      </c>
      <c r="E158" s="75" t="s">
        <v>488</v>
      </c>
      <c r="F158" s="550">
        <v>719.33</v>
      </c>
      <c r="G158" s="266">
        <f>$J$4</f>
        <v>0.24940000000000001</v>
      </c>
      <c r="H158" s="327"/>
      <c r="I158" s="530">
        <f t="shared" si="49"/>
        <v>0</v>
      </c>
      <c r="J158" s="82">
        <f>F158*I158</f>
        <v>0</v>
      </c>
    </row>
    <row r="159" spans="1:97" ht="27" customHeight="1">
      <c r="A159" s="313">
        <v>98695</v>
      </c>
      <c r="B159" s="75" t="s">
        <v>16</v>
      </c>
      <c r="C159" s="81" t="s">
        <v>1632</v>
      </c>
      <c r="D159" s="351" t="s">
        <v>1633</v>
      </c>
      <c r="E159" s="75" t="s">
        <v>488</v>
      </c>
      <c r="F159" s="550">
        <v>25.1</v>
      </c>
      <c r="G159" s="266">
        <f>$J$4</f>
        <v>0.24940000000000001</v>
      </c>
      <c r="H159" s="327"/>
      <c r="I159" s="530">
        <f t="shared" si="49"/>
        <v>0</v>
      </c>
      <c r="J159" s="82">
        <f>F159*I159</f>
        <v>0</v>
      </c>
    </row>
    <row r="160" spans="1:97" ht="15.75" customHeight="1">
      <c r="A160" s="88"/>
      <c r="B160" s="88"/>
      <c r="C160" s="95"/>
      <c r="D160" s="92"/>
      <c r="E160" s="88"/>
      <c r="F160" s="89"/>
      <c r="G160" s="89"/>
      <c r="H160" s="755" t="s">
        <v>22</v>
      </c>
      <c r="I160" s="755"/>
      <c r="J160" s="208">
        <f>SUM(J151:J159)</f>
        <v>0</v>
      </c>
    </row>
    <row r="161" spans="1:10" ht="21.6" customHeight="1">
      <c r="A161" s="85"/>
      <c r="B161" s="85"/>
      <c r="C161" s="72" t="s">
        <v>1401</v>
      </c>
      <c r="D161" s="73" t="s">
        <v>30</v>
      </c>
      <c r="E161" s="85"/>
      <c r="F161" s="86"/>
      <c r="G161" s="86"/>
      <c r="H161" s="86"/>
      <c r="I161" s="87"/>
      <c r="J161" s="86"/>
    </row>
    <row r="162" spans="1:10">
      <c r="A162" s="75"/>
      <c r="B162" s="75"/>
      <c r="C162" s="93" t="s">
        <v>1402</v>
      </c>
      <c r="D162" s="94" t="s">
        <v>519</v>
      </c>
      <c r="E162" s="75"/>
      <c r="F162" s="327"/>
      <c r="G162" s="266"/>
      <c r="H162" s="327"/>
      <c r="I162" s="83"/>
      <c r="J162" s="82"/>
    </row>
    <row r="163" spans="1:10" ht="27" customHeight="1">
      <c r="A163" s="313">
        <v>88496</v>
      </c>
      <c r="B163" s="75" t="s">
        <v>16</v>
      </c>
      <c r="C163" s="76" t="s">
        <v>1403</v>
      </c>
      <c r="D163" s="557" t="s">
        <v>833</v>
      </c>
      <c r="E163" s="75" t="s">
        <v>491</v>
      </c>
      <c r="F163" s="550">
        <f>F104</f>
        <v>772.95</v>
      </c>
      <c r="G163" s="266">
        <f t="shared" ref="G163:G173" si="50">$J$4</f>
        <v>0.24940000000000001</v>
      </c>
      <c r="H163" s="327"/>
      <c r="I163" s="530">
        <f t="shared" ref="I163:I164" si="51">H163*(1+G163)</f>
        <v>0</v>
      </c>
      <c r="J163" s="82">
        <f>F163*I163</f>
        <v>0</v>
      </c>
    </row>
    <row r="164" spans="1:10" ht="27" customHeight="1">
      <c r="A164" s="313">
        <v>88488</v>
      </c>
      <c r="B164" s="75" t="s">
        <v>16</v>
      </c>
      <c r="C164" s="76" t="s">
        <v>1404</v>
      </c>
      <c r="D164" s="557" t="s">
        <v>2427</v>
      </c>
      <c r="E164" s="75" t="s">
        <v>491</v>
      </c>
      <c r="F164" s="550">
        <f>$F$163</f>
        <v>772.95</v>
      </c>
      <c r="G164" s="266">
        <f t="shared" si="50"/>
        <v>0.24940000000000001</v>
      </c>
      <c r="H164" s="327"/>
      <c r="I164" s="530">
        <f t="shared" si="51"/>
        <v>0</v>
      </c>
      <c r="J164" s="82">
        <f>F164*I164</f>
        <v>0</v>
      </c>
    </row>
    <row r="165" spans="1:10">
      <c r="A165" s="75"/>
      <c r="B165" s="75"/>
      <c r="C165" s="93" t="s">
        <v>1405</v>
      </c>
      <c r="D165" s="94" t="s">
        <v>38</v>
      </c>
      <c r="E165" s="75"/>
      <c r="F165" s="327"/>
      <c r="G165" s="266"/>
      <c r="H165" s="327"/>
      <c r="I165" s="77"/>
      <c r="J165" s="82"/>
    </row>
    <row r="166" spans="1:10" ht="30" customHeight="1">
      <c r="A166" s="313">
        <v>88497</v>
      </c>
      <c r="B166" s="75" t="s">
        <v>16</v>
      </c>
      <c r="C166" s="76" t="s">
        <v>1406</v>
      </c>
      <c r="D166" s="557" t="s">
        <v>834</v>
      </c>
      <c r="E166" s="75" t="s">
        <v>491</v>
      </c>
      <c r="F166" s="550">
        <v>1577.88</v>
      </c>
      <c r="G166" s="266">
        <f t="shared" si="50"/>
        <v>0.24940000000000001</v>
      </c>
      <c r="H166" s="327"/>
      <c r="I166" s="530">
        <f t="shared" ref="I166:I167" si="52">H166*(1+G166)</f>
        <v>0</v>
      </c>
      <c r="J166" s="82">
        <f>F166*I166</f>
        <v>0</v>
      </c>
    </row>
    <row r="167" spans="1:10" ht="33" customHeight="1">
      <c r="A167" s="313">
        <v>88489</v>
      </c>
      <c r="B167" s="75" t="s">
        <v>16</v>
      </c>
      <c r="C167" s="76" t="s">
        <v>1407</v>
      </c>
      <c r="D167" s="557" t="s">
        <v>1937</v>
      </c>
      <c r="E167" s="75" t="s">
        <v>491</v>
      </c>
      <c r="F167" s="550">
        <f>F166</f>
        <v>1577.88</v>
      </c>
      <c r="G167" s="266">
        <f t="shared" si="50"/>
        <v>0.24940000000000001</v>
      </c>
      <c r="H167" s="327"/>
      <c r="I167" s="530">
        <f t="shared" si="52"/>
        <v>0</v>
      </c>
      <c r="J167" s="82">
        <f>F167*I167</f>
        <v>0</v>
      </c>
    </row>
    <row r="168" spans="1:10" ht="16.5" customHeight="1">
      <c r="A168" s="75"/>
      <c r="B168" s="75"/>
      <c r="C168" s="93" t="s">
        <v>1408</v>
      </c>
      <c r="D168" s="94" t="s">
        <v>40</v>
      </c>
      <c r="E168" s="75"/>
      <c r="F168" s="327"/>
      <c r="G168" s="266"/>
      <c r="H168" s="327"/>
      <c r="I168" s="77"/>
      <c r="J168" s="82"/>
    </row>
    <row r="169" spans="1:10" ht="28.5" customHeight="1">
      <c r="A169" s="318">
        <v>88423</v>
      </c>
      <c r="B169" s="75" t="s">
        <v>43</v>
      </c>
      <c r="C169" s="76" t="s">
        <v>1409</v>
      </c>
      <c r="D169" s="91" t="s">
        <v>831</v>
      </c>
      <c r="E169" s="75" t="s">
        <v>491</v>
      </c>
      <c r="F169" s="306">
        <f>F98</f>
        <v>2084.88</v>
      </c>
      <c r="G169" s="266">
        <f t="shared" si="50"/>
        <v>0.24940000000000001</v>
      </c>
      <c r="H169" s="82"/>
      <c r="I169" s="530">
        <f t="shared" ref="I169:I170" si="53">H169*(1+G169)</f>
        <v>0</v>
      </c>
      <c r="J169" s="82">
        <f>F169*I169</f>
        <v>0</v>
      </c>
    </row>
    <row r="170" spans="1:10" ht="39" customHeight="1">
      <c r="A170" s="313">
        <v>88411</v>
      </c>
      <c r="B170" s="75" t="s">
        <v>16</v>
      </c>
      <c r="C170" s="76" t="s">
        <v>1410</v>
      </c>
      <c r="D170" s="557" t="s">
        <v>832</v>
      </c>
      <c r="E170" s="75" t="s">
        <v>491</v>
      </c>
      <c r="F170" s="550">
        <f>F169</f>
        <v>2084.88</v>
      </c>
      <c r="G170" s="266">
        <f t="shared" si="50"/>
        <v>0.24940000000000001</v>
      </c>
      <c r="H170" s="327"/>
      <c r="I170" s="530">
        <f t="shared" si="53"/>
        <v>0</v>
      </c>
      <c r="J170" s="82">
        <f>F170*I170</f>
        <v>0</v>
      </c>
    </row>
    <row r="171" spans="1:10">
      <c r="A171" s="75"/>
      <c r="B171" s="75"/>
      <c r="C171" s="93" t="s">
        <v>1411</v>
      </c>
      <c r="D171" s="94" t="s">
        <v>755</v>
      </c>
      <c r="E171" s="75"/>
      <c r="F171" s="327"/>
      <c r="G171" s="266"/>
      <c r="H171" s="327"/>
      <c r="I171" s="77"/>
      <c r="J171" s="82"/>
    </row>
    <row r="172" spans="1:10" ht="27.75" customHeight="1">
      <c r="A172" s="318" t="s">
        <v>758</v>
      </c>
      <c r="B172" s="75" t="s">
        <v>43</v>
      </c>
      <c r="C172" s="76" t="s">
        <v>1412</v>
      </c>
      <c r="D172" s="91" t="s">
        <v>759</v>
      </c>
      <c r="E172" s="75" t="s">
        <v>491</v>
      </c>
      <c r="F172" s="306">
        <f>F126*(0.9*2.1*2)</f>
        <v>158.76</v>
      </c>
      <c r="G172" s="266">
        <f t="shared" si="50"/>
        <v>0.24940000000000001</v>
      </c>
      <c r="H172" s="82"/>
      <c r="I172" s="530">
        <f t="shared" ref="I172:I173" si="54">H172*(1+G172)</f>
        <v>0</v>
      </c>
      <c r="J172" s="82">
        <f>F172*I172</f>
        <v>0</v>
      </c>
    </row>
    <row r="173" spans="1:10" ht="27" customHeight="1">
      <c r="A173" s="318" t="s">
        <v>923</v>
      </c>
      <c r="B173" s="318" t="s">
        <v>1170</v>
      </c>
      <c r="C173" s="76" t="s">
        <v>1413</v>
      </c>
      <c r="D173" s="370" t="s">
        <v>760</v>
      </c>
      <c r="E173" s="75" t="s">
        <v>491</v>
      </c>
      <c r="F173" s="306">
        <v>130.83000000000001</v>
      </c>
      <c r="G173" s="266">
        <f t="shared" si="50"/>
        <v>0.24940000000000001</v>
      </c>
      <c r="H173" s="82"/>
      <c r="I173" s="530">
        <f t="shared" si="54"/>
        <v>0</v>
      </c>
      <c r="J173" s="82">
        <f>F173*I173</f>
        <v>0</v>
      </c>
    </row>
    <row r="174" spans="1:10" ht="21.6" customHeight="1">
      <c r="A174" s="88"/>
      <c r="B174" s="88"/>
      <c r="C174" s="95"/>
      <c r="D174" s="557"/>
      <c r="E174" s="88"/>
      <c r="F174" s="89"/>
      <c r="G174" s="89"/>
      <c r="H174" s="755" t="s">
        <v>22</v>
      </c>
      <c r="I174" s="755"/>
      <c r="J174" s="208">
        <f>SUM(J163:J173)</f>
        <v>0</v>
      </c>
    </row>
    <row r="175" spans="1:10" ht="21.6" customHeight="1">
      <c r="A175" s="85"/>
      <c r="B175" s="85"/>
      <c r="C175" s="72" t="s">
        <v>1397</v>
      </c>
      <c r="D175" s="73" t="s">
        <v>780</v>
      </c>
      <c r="E175" s="85"/>
      <c r="F175" s="86"/>
      <c r="G175" s="86"/>
      <c r="H175" s="86"/>
      <c r="I175" s="87"/>
      <c r="J175" s="86"/>
    </row>
    <row r="176" spans="1:10" ht="15.75" customHeight="1">
      <c r="A176" s="75"/>
      <c r="B176" s="75"/>
      <c r="C176" s="93" t="s">
        <v>1398</v>
      </c>
      <c r="D176" s="103" t="s">
        <v>774</v>
      </c>
      <c r="E176" s="75"/>
      <c r="F176" s="327"/>
      <c r="G176" s="327"/>
      <c r="H176" s="327"/>
      <c r="I176" s="77"/>
      <c r="J176" s="327"/>
    </row>
    <row r="177" spans="1:97" s="476" customFormat="1" ht="39" customHeight="1">
      <c r="A177" s="345" t="s">
        <v>2725</v>
      </c>
      <c r="B177" s="318" t="s">
        <v>1170</v>
      </c>
      <c r="C177" s="376" t="s">
        <v>1692</v>
      </c>
      <c r="D177" s="358" t="str">
        <f>Composição!$A$1915</f>
        <v>REGISTRO DE ESFERA, PVC, SOLDÁVEL, DN 85 MM, INSTALADO EM RESERVAÇÃO DE ÁGUA DE EDIFICAÇÃO QUE POSSUA RESERVATÓRIO DE FIBRA/FIBROCIMENTO FORNECIMENTO E INSTALAÇÃO. AF_06/2016</v>
      </c>
      <c r="E177" s="318" t="s">
        <v>485</v>
      </c>
      <c r="F177" s="306">
        <v>1</v>
      </c>
      <c r="G177" s="320">
        <f>$J$4</f>
        <v>0.24940000000000001</v>
      </c>
      <c r="H177" s="319"/>
      <c r="I177" s="530">
        <f t="shared" ref="I177:I206" si="55">H177*(1+G177)</f>
        <v>0</v>
      </c>
      <c r="J177" s="319">
        <f t="shared" ref="J177:J186" si="56">F177*I177</f>
        <v>0</v>
      </c>
    </row>
    <row r="178" spans="1:97" s="464" customFormat="1" ht="48.75" customHeight="1">
      <c r="A178" s="345" t="s">
        <v>2507</v>
      </c>
      <c r="B178" s="80" t="s">
        <v>16</v>
      </c>
      <c r="C178" s="376" t="s">
        <v>1693</v>
      </c>
      <c r="D178" s="462" t="str">
        <f>Composição!$A$1463</f>
        <v>ADAPTADOR CURTO COM BOLSA E ROSCA PARA REGISTRO, PVC, SOLDÁVEL, DN 85 MM X 3 , INSTALADO EM RESERVAÇÃO DE ÁGUA DE EDIFICAÇÃO QUE POSSUA RESERVATÓRIO DE FIBRA/FIBROCIMENTO FORNECIMENTO E INSTALAÇÃO. AF_06/2016</v>
      </c>
      <c r="E178" s="80" t="s">
        <v>485</v>
      </c>
      <c r="F178" s="306">
        <v>2</v>
      </c>
      <c r="G178" s="320">
        <f>$J$4</f>
        <v>0.24940000000000001</v>
      </c>
      <c r="H178" s="82"/>
      <c r="I178" s="530">
        <f t="shared" si="55"/>
        <v>0</v>
      </c>
      <c r="J178" s="341">
        <f t="shared" si="56"/>
        <v>0</v>
      </c>
      <c r="K178" s="463"/>
      <c r="L178" s="463"/>
      <c r="M178" s="463"/>
      <c r="N178" s="463"/>
      <c r="O178" s="463"/>
      <c r="P178" s="463"/>
      <c r="Q178" s="463"/>
      <c r="R178" s="463"/>
      <c r="S178" s="463"/>
      <c r="T178" s="463"/>
      <c r="U178" s="463"/>
      <c r="V178" s="463"/>
      <c r="W178" s="463"/>
      <c r="X178" s="463"/>
      <c r="Y178" s="463"/>
      <c r="Z178" s="463"/>
      <c r="AA178" s="463"/>
      <c r="AB178" s="463"/>
      <c r="AC178" s="463"/>
      <c r="AD178" s="463"/>
      <c r="AE178" s="463"/>
      <c r="AF178" s="463"/>
      <c r="AG178" s="463"/>
      <c r="AH178" s="463"/>
      <c r="AI178" s="463"/>
      <c r="AJ178" s="463"/>
      <c r="AK178" s="463"/>
      <c r="AL178" s="463"/>
      <c r="AM178" s="463"/>
      <c r="AN178" s="463"/>
      <c r="AO178" s="463"/>
      <c r="AP178" s="463"/>
      <c r="AQ178" s="463"/>
      <c r="AR178" s="463"/>
      <c r="AS178" s="463"/>
      <c r="AT178" s="463"/>
      <c r="AU178" s="463"/>
      <c r="AV178" s="463"/>
      <c r="AW178" s="463"/>
      <c r="AX178" s="463"/>
      <c r="AY178" s="463"/>
      <c r="AZ178" s="463"/>
      <c r="BA178" s="463"/>
      <c r="BB178" s="218"/>
      <c r="BC178" s="218"/>
      <c r="BD178" s="218"/>
      <c r="BE178" s="218"/>
      <c r="BF178" s="218"/>
      <c r="BG178" s="218"/>
      <c r="BH178" s="218"/>
      <c r="BI178" s="218"/>
      <c r="BJ178" s="218"/>
      <c r="BK178" s="218"/>
      <c r="BL178" s="218"/>
      <c r="BM178" s="218"/>
      <c r="BN178" s="218"/>
      <c r="BO178" s="218"/>
      <c r="BP178" s="218"/>
      <c r="BQ178" s="218"/>
      <c r="BR178" s="218"/>
      <c r="BS178" s="218"/>
      <c r="BT178" s="218"/>
      <c r="BU178" s="218"/>
      <c r="BV178" s="218"/>
      <c r="BW178" s="218"/>
      <c r="BX178" s="218"/>
      <c r="BY178" s="218"/>
      <c r="BZ178" s="218"/>
      <c r="CA178" s="218"/>
      <c r="CB178" s="218"/>
      <c r="CC178" s="218"/>
      <c r="CD178" s="218"/>
      <c r="CE178" s="218"/>
      <c r="CF178" s="218"/>
      <c r="CG178" s="218"/>
      <c r="CH178" s="218"/>
      <c r="CI178" s="218"/>
      <c r="CJ178" s="218"/>
      <c r="CK178" s="218"/>
      <c r="CL178" s="218"/>
      <c r="CM178" s="218"/>
      <c r="CN178" s="218"/>
      <c r="CO178" s="218"/>
      <c r="CP178" s="218"/>
      <c r="CQ178" s="218"/>
      <c r="CR178" s="218"/>
      <c r="CS178" s="218"/>
    </row>
    <row r="179" spans="1:97" s="464" customFormat="1" ht="46.5" customHeight="1">
      <c r="A179" s="80">
        <v>94490</v>
      </c>
      <c r="B179" s="80" t="s">
        <v>16</v>
      </c>
      <c r="C179" s="376" t="s">
        <v>1694</v>
      </c>
      <c r="D179" s="462" t="s">
        <v>1251</v>
      </c>
      <c r="E179" s="80" t="s">
        <v>485</v>
      </c>
      <c r="F179" s="306">
        <v>1</v>
      </c>
      <c r="G179" s="357">
        <f t="shared" ref="G179:G186" si="57">$J$4</f>
        <v>0.24940000000000001</v>
      </c>
      <c r="H179" s="82"/>
      <c r="I179" s="530">
        <f t="shared" si="55"/>
        <v>0</v>
      </c>
      <c r="J179" s="341">
        <f t="shared" si="56"/>
        <v>0</v>
      </c>
      <c r="K179" s="463"/>
      <c r="L179" s="463"/>
      <c r="M179" s="463"/>
      <c r="N179" s="463"/>
      <c r="O179" s="463"/>
      <c r="P179" s="463"/>
      <c r="Q179" s="463"/>
      <c r="R179" s="463"/>
      <c r="S179" s="463"/>
      <c r="T179" s="463"/>
      <c r="U179" s="463"/>
      <c r="V179" s="463"/>
      <c r="W179" s="463"/>
      <c r="X179" s="463"/>
      <c r="Y179" s="463"/>
      <c r="Z179" s="463"/>
      <c r="AA179" s="463"/>
      <c r="AB179" s="463"/>
      <c r="AC179" s="463"/>
      <c r="AD179" s="463"/>
      <c r="AE179" s="463"/>
      <c r="AF179" s="463"/>
      <c r="AG179" s="463"/>
      <c r="AH179" s="463"/>
      <c r="AI179" s="463"/>
      <c r="AJ179" s="463"/>
      <c r="AK179" s="463"/>
      <c r="AL179" s="463"/>
      <c r="AM179" s="463"/>
      <c r="AN179" s="463"/>
      <c r="AO179" s="463"/>
      <c r="AP179" s="463"/>
      <c r="AQ179" s="463"/>
      <c r="AR179" s="463"/>
      <c r="AS179" s="463"/>
      <c r="AT179" s="463"/>
      <c r="AU179" s="463"/>
      <c r="AV179" s="463"/>
      <c r="AW179" s="463"/>
      <c r="AX179" s="463"/>
      <c r="AY179" s="463"/>
      <c r="AZ179" s="463"/>
      <c r="BA179" s="463"/>
      <c r="BB179" s="218"/>
      <c r="BC179" s="218"/>
      <c r="BD179" s="218"/>
      <c r="BE179" s="218"/>
      <c r="BF179" s="218"/>
      <c r="BG179" s="218"/>
      <c r="BH179" s="218"/>
      <c r="BI179" s="218"/>
      <c r="BJ179" s="218"/>
      <c r="BK179" s="218"/>
      <c r="BL179" s="218"/>
      <c r="BM179" s="218"/>
      <c r="BN179" s="218"/>
      <c r="BO179" s="218"/>
      <c r="BP179" s="218"/>
      <c r="BQ179" s="218"/>
      <c r="BR179" s="218"/>
      <c r="BS179" s="218"/>
      <c r="BT179" s="218"/>
      <c r="BU179" s="218"/>
      <c r="BV179" s="218"/>
      <c r="BW179" s="218"/>
      <c r="BX179" s="218"/>
      <c r="BY179" s="218"/>
      <c r="BZ179" s="218"/>
      <c r="CA179" s="218"/>
      <c r="CB179" s="218"/>
      <c r="CC179" s="218"/>
      <c r="CD179" s="218"/>
      <c r="CE179" s="218"/>
      <c r="CF179" s="218"/>
      <c r="CG179" s="218"/>
      <c r="CH179" s="218"/>
      <c r="CI179" s="218"/>
      <c r="CJ179" s="218"/>
      <c r="CK179" s="218"/>
      <c r="CL179" s="218"/>
      <c r="CM179" s="218"/>
      <c r="CN179" s="218"/>
      <c r="CO179" s="218"/>
      <c r="CP179" s="218"/>
      <c r="CQ179" s="218"/>
      <c r="CR179" s="218"/>
      <c r="CS179" s="218"/>
    </row>
    <row r="180" spans="1:97" s="464" customFormat="1" ht="48">
      <c r="A180" s="80">
        <v>94658</v>
      </c>
      <c r="B180" s="80" t="s">
        <v>16</v>
      </c>
      <c r="C180" s="376" t="s">
        <v>1695</v>
      </c>
      <c r="D180" s="462" t="s">
        <v>1252</v>
      </c>
      <c r="E180" s="80" t="s">
        <v>485</v>
      </c>
      <c r="F180" s="306">
        <v>3</v>
      </c>
      <c r="G180" s="357">
        <f t="shared" si="57"/>
        <v>0.24940000000000001</v>
      </c>
      <c r="H180" s="82"/>
      <c r="I180" s="530">
        <f t="shared" si="55"/>
        <v>0</v>
      </c>
      <c r="J180" s="341">
        <f t="shared" si="56"/>
        <v>0</v>
      </c>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3"/>
      <c r="BB180" s="218"/>
      <c r="BC180" s="218"/>
      <c r="BD180" s="218"/>
      <c r="BE180" s="218"/>
      <c r="BF180" s="218"/>
      <c r="BG180" s="218"/>
      <c r="BH180" s="218"/>
      <c r="BI180" s="218"/>
      <c r="BJ180" s="218"/>
      <c r="BK180" s="218"/>
      <c r="BL180" s="218"/>
      <c r="BM180" s="218"/>
      <c r="BN180" s="218"/>
      <c r="BO180" s="218"/>
      <c r="BP180" s="218"/>
      <c r="BQ180" s="218"/>
      <c r="BR180" s="218"/>
      <c r="BS180" s="218"/>
      <c r="BT180" s="218"/>
      <c r="BU180" s="218"/>
      <c r="BV180" s="218"/>
      <c r="BW180" s="218"/>
      <c r="BX180" s="218"/>
      <c r="BY180" s="218"/>
      <c r="BZ180" s="218"/>
      <c r="CA180" s="218"/>
      <c r="CB180" s="218"/>
      <c r="CC180" s="218"/>
      <c r="CD180" s="218"/>
      <c r="CE180" s="218"/>
      <c r="CF180" s="218"/>
      <c r="CG180" s="218"/>
      <c r="CH180" s="218"/>
      <c r="CI180" s="218"/>
      <c r="CJ180" s="218"/>
      <c r="CK180" s="218"/>
      <c r="CL180" s="218"/>
      <c r="CM180" s="218"/>
      <c r="CN180" s="218"/>
      <c r="CO180" s="218"/>
      <c r="CP180" s="218"/>
      <c r="CQ180" s="218"/>
      <c r="CR180" s="218"/>
      <c r="CS180" s="218"/>
    </row>
    <row r="181" spans="1:97" s="464" customFormat="1" ht="36">
      <c r="A181" s="80">
        <v>89987</v>
      </c>
      <c r="B181" s="80" t="s">
        <v>16</v>
      </c>
      <c r="C181" s="376" t="s">
        <v>1696</v>
      </c>
      <c r="D181" s="462" t="s">
        <v>1253</v>
      </c>
      <c r="E181" s="80" t="s">
        <v>485</v>
      </c>
      <c r="F181" s="306">
        <v>23</v>
      </c>
      <c r="G181" s="357">
        <f t="shared" si="57"/>
        <v>0.24940000000000001</v>
      </c>
      <c r="H181" s="82"/>
      <c r="I181" s="530">
        <f t="shared" si="55"/>
        <v>0</v>
      </c>
      <c r="J181" s="341">
        <f t="shared" si="56"/>
        <v>0</v>
      </c>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3"/>
      <c r="BB181" s="218"/>
      <c r="BC181" s="218"/>
      <c r="BD181" s="218"/>
      <c r="BE181" s="218"/>
      <c r="BF181" s="218"/>
      <c r="BG181" s="218"/>
      <c r="BH181" s="218"/>
      <c r="BI181" s="218"/>
      <c r="BJ181" s="218"/>
      <c r="BK181" s="218"/>
      <c r="BL181" s="218"/>
      <c r="BM181" s="218"/>
      <c r="BN181" s="218"/>
      <c r="BO181" s="218"/>
      <c r="BP181" s="218"/>
      <c r="BQ181" s="218"/>
      <c r="BR181" s="218"/>
      <c r="BS181" s="218"/>
      <c r="BT181" s="218"/>
      <c r="BU181" s="218"/>
      <c r="BV181" s="218"/>
      <c r="BW181" s="218"/>
      <c r="BX181" s="218"/>
      <c r="BY181" s="218"/>
      <c r="BZ181" s="218"/>
      <c r="CA181" s="218"/>
      <c r="CB181" s="218"/>
      <c r="CC181" s="218"/>
      <c r="CD181" s="218"/>
      <c r="CE181" s="218"/>
      <c r="CF181" s="218"/>
      <c r="CG181" s="218"/>
      <c r="CH181" s="218"/>
      <c r="CI181" s="218"/>
      <c r="CJ181" s="218"/>
      <c r="CK181" s="218"/>
      <c r="CL181" s="218"/>
      <c r="CM181" s="218"/>
      <c r="CN181" s="218"/>
      <c r="CO181" s="218"/>
      <c r="CP181" s="218"/>
      <c r="CQ181" s="218"/>
      <c r="CR181" s="218"/>
      <c r="CS181" s="218"/>
    </row>
    <row r="182" spans="1:97" s="464" customFormat="1" ht="51" customHeight="1">
      <c r="A182" s="80">
        <v>94794</v>
      </c>
      <c r="B182" s="80" t="s">
        <v>16</v>
      </c>
      <c r="C182" s="376" t="s">
        <v>1697</v>
      </c>
      <c r="D182" s="462" t="s">
        <v>1254</v>
      </c>
      <c r="E182" s="80" t="s">
        <v>485</v>
      </c>
      <c r="F182" s="306">
        <v>19</v>
      </c>
      <c r="G182" s="357">
        <f t="shared" si="57"/>
        <v>0.24940000000000001</v>
      </c>
      <c r="H182" s="82"/>
      <c r="I182" s="530">
        <f t="shared" si="55"/>
        <v>0</v>
      </c>
      <c r="J182" s="341">
        <f t="shared" si="56"/>
        <v>0</v>
      </c>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3"/>
      <c r="BB182" s="218"/>
      <c r="BC182" s="218"/>
      <c r="BD182" s="218"/>
      <c r="BE182" s="218"/>
      <c r="BF182" s="218"/>
      <c r="BG182" s="218"/>
      <c r="BH182" s="218"/>
      <c r="BI182" s="218"/>
      <c r="BJ182" s="218"/>
      <c r="BK182" s="218"/>
      <c r="BL182" s="218"/>
      <c r="BM182" s="218"/>
      <c r="BN182" s="218"/>
      <c r="BO182" s="218"/>
      <c r="BP182" s="218"/>
      <c r="BQ182" s="218"/>
      <c r="BR182" s="218"/>
      <c r="BS182" s="218"/>
      <c r="BT182" s="218"/>
      <c r="BU182" s="218"/>
      <c r="BV182" s="218"/>
      <c r="BW182" s="218"/>
      <c r="BX182" s="218"/>
      <c r="BY182" s="218"/>
      <c r="BZ182" s="218"/>
      <c r="CA182" s="218"/>
      <c r="CB182" s="218"/>
      <c r="CC182" s="218"/>
      <c r="CD182" s="218"/>
      <c r="CE182" s="218"/>
      <c r="CF182" s="218"/>
      <c r="CG182" s="218"/>
      <c r="CH182" s="218"/>
      <c r="CI182" s="218"/>
      <c r="CJ182" s="218"/>
      <c r="CK182" s="218"/>
      <c r="CL182" s="218"/>
      <c r="CM182" s="218"/>
      <c r="CN182" s="218"/>
      <c r="CO182" s="218"/>
      <c r="CP182" s="218"/>
      <c r="CQ182" s="218"/>
      <c r="CR182" s="218"/>
      <c r="CS182" s="218"/>
    </row>
    <row r="183" spans="1:97" s="464" customFormat="1" ht="30.75" customHeight="1">
      <c r="A183" s="80">
        <v>99635</v>
      </c>
      <c r="B183" s="80" t="s">
        <v>16</v>
      </c>
      <c r="C183" s="376" t="s">
        <v>1698</v>
      </c>
      <c r="D183" s="462" t="s">
        <v>1255</v>
      </c>
      <c r="E183" s="80" t="s">
        <v>485</v>
      </c>
      <c r="F183" s="306">
        <v>23</v>
      </c>
      <c r="G183" s="357">
        <f t="shared" si="57"/>
        <v>0.24940000000000001</v>
      </c>
      <c r="H183" s="82"/>
      <c r="I183" s="530">
        <f t="shared" si="55"/>
        <v>0</v>
      </c>
      <c r="J183" s="341">
        <f t="shared" si="56"/>
        <v>0</v>
      </c>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3"/>
      <c r="BB183" s="218"/>
      <c r="BC183" s="218"/>
      <c r="BD183" s="218"/>
      <c r="BE183" s="218"/>
      <c r="BF183" s="218"/>
      <c r="BG183" s="218"/>
      <c r="BH183" s="218"/>
      <c r="BI183" s="218"/>
      <c r="BJ183" s="218"/>
      <c r="BK183" s="218"/>
      <c r="BL183" s="218"/>
      <c r="BM183" s="218"/>
      <c r="BN183" s="218"/>
      <c r="BO183" s="218"/>
      <c r="BP183" s="218"/>
      <c r="BQ183" s="218"/>
      <c r="BR183" s="218"/>
      <c r="BS183" s="218"/>
      <c r="BT183" s="218"/>
      <c r="BU183" s="218"/>
      <c r="BV183" s="218"/>
      <c r="BW183" s="218"/>
      <c r="BX183" s="218"/>
      <c r="BY183" s="218"/>
      <c r="BZ183" s="218"/>
      <c r="CA183" s="218"/>
      <c r="CB183" s="218"/>
      <c r="CC183" s="218"/>
      <c r="CD183" s="218"/>
      <c r="CE183" s="218"/>
      <c r="CF183" s="218"/>
      <c r="CG183" s="218"/>
      <c r="CH183" s="218"/>
      <c r="CI183" s="218"/>
      <c r="CJ183" s="218"/>
      <c r="CK183" s="218"/>
      <c r="CL183" s="218"/>
      <c r="CM183" s="218"/>
      <c r="CN183" s="218"/>
      <c r="CO183" s="218"/>
      <c r="CP183" s="218"/>
      <c r="CQ183" s="218"/>
      <c r="CR183" s="218"/>
      <c r="CS183" s="218"/>
    </row>
    <row r="184" spans="1:97" s="464" customFormat="1" ht="42.75" customHeight="1">
      <c r="A184" s="345">
        <v>89985</v>
      </c>
      <c r="B184" s="345" t="s">
        <v>16</v>
      </c>
      <c r="C184" s="376" t="s">
        <v>1699</v>
      </c>
      <c r="D184" s="462" t="s">
        <v>1256</v>
      </c>
      <c r="E184" s="80" t="s">
        <v>485</v>
      </c>
      <c r="F184" s="306">
        <v>2</v>
      </c>
      <c r="G184" s="357">
        <f t="shared" si="57"/>
        <v>0.24940000000000001</v>
      </c>
      <c r="H184" s="82"/>
      <c r="I184" s="530">
        <f t="shared" si="55"/>
        <v>0</v>
      </c>
      <c r="J184" s="341">
        <f t="shared" si="56"/>
        <v>0</v>
      </c>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3"/>
      <c r="BB184" s="218"/>
      <c r="BC184" s="218"/>
      <c r="BD184" s="218"/>
      <c r="BE184" s="218"/>
      <c r="BF184" s="218"/>
      <c r="BG184" s="218"/>
      <c r="BH184" s="218"/>
      <c r="BI184" s="218"/>
      <c r="BJ184" s="218"/>
      <c r="BK184" s="218"/>
      <c r="BL184" s="218"/>
      <c r="BM184" s="218"/>
      <c r="BN184" s="218"/>
      <c r="BO184" s="218"/>
      <c r="BP184" s="218"/>
      <c r="BQ184" s="218"/>
      <c r="BR184" s="218"/>
      <c r="BS184" s="218"/>
      <c r="BT184" s="218"/>
      <c r="BU184" s="218"/>
      <c r="BV184" s="218"/>
      <c r="BW184" s="218"/>
      <c r="BX184" s="218"/>
      <c r="BY184" s="218"/>
      <c r="BZ184" s="218"/>
      <c r="CA184" s="218"/>
      <c r="CB184" s="218"/>
      <c r="CC184" s="218"/>
      <c r="CD184" s="218"/>
      <c r="CE184" s="218"/>
      <c r="CF184" s="218"/>
      <c r="CG184" s="218"/>
      <c r="CH184" s="218"/>
      <c r="CI184" s="218"/>
      <c r="CJ184" s="218"/>
      <c r="CK184" s="218"/>
      <c r="CL184" s="218"/>
      <c r="CM184" s="218"/>
      <c r="CN184" s="218"/>
      <c r="CO184" s="218"/>
      <c r="CP184" s="218"/>
      <c r="CQ184" s="218"/>
      <c r="CR184" s="218"/>
      <c r="CS184" s="218"/>
    </row>
    <row r="185" spans="1:97" s="464" customFormat="1" ht="39.75" customHeight="1">
      <c r="A185" s="80">
        <v>89383</v>
      </c>
      <c r="B185" s="80" t="s">
        <v>16</v>
      </c>
      <c r="C185" s="376" t="s">
        <v>1700</v>
      </c>
      <c r="D185" s="462" t="s">
        <v>1257</v>
      </c>
      <c r="E185" s="80" t="s">
        <v>485</v>
      </c>
      <c r="F185" s="306">
        <v>48</v>
      </c>
      <c r="G185" s="357">
        <f t="shared" si="57"/>
        <v>0.24940000000000001</v>
      </c>
      <c r="H185" s="82"/>
      <c r="I185" s="530">
        <f t="shared" si="55"/>
        <v>0</v>
      </c>
      <c r="J185" s="341">
        <f t="shared" si="56"/>
        <v>0</v>
      </c>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3"/>
      <c r="BB185" s="218"/>
      <c r="BC185" s="218"/>
      <c r="BD185" s="218"/>
      <c r="BE185" s="218"/>
      <c r="BF185" s="218"/>
      <c r="BG185" s="218"/>
      <c r="BH185" s="218"/>
      <c r="BI185" s="218"/>
      <c r="BJ185" s="218"/>
      <c r="BK185" s="218"/>
      <c r="BL185" s="218"/>
      <c r="BM185" s="218"/>
      <c r="BN185" s="218"/>
      <c r="BO185" s="218"/>
      <c r="BP185" s="218"/>
      <c r="BQ185" s="218"/>
      <c r="BR185" s="218"/>
      <c r="BS185" s="218"/>
      <c r="BT185" s="218"/>
      <c r="BU185" s="218"/>
      <c r="BV185" s="218"/>
      <c r="BW185" s="218"/>
      <c r="BX185" s="218"/>
      <c r="BY185" s="218"/>
      <c r="BZ185" s="218"/>
      <c r="CA185" s="218"/>
      <c r="CB185" s="218"/>
      <c r="CC185" s="218"/>
      <c r="CD185" s="218"/>
      <c r="CE185" s="218"/>
      <c r="CF185" s="218"/>
      <c r="CG185" s="218"/>
      <c r="CH185" s="218"/>
      <c r="CI185" s="218"/>
      <c r="CJ185" s="218"/>
      <c r="CK185" s="218"/>
      <c r="CL185" s="218"/>
      <c r="CM185" s="218"/>
      <c r="CN185" s="218"/>
      <c r="CO185" s="218"/>
      <c r="CP185" s="218"/>
      <c r="CQ185" s="218"/>
      <c r="CR185" s="218"/>
      <c r="CS185" s="218"/>
    </row>
    <row r="186" spans="1:97" s="464" customFormat="1" ht="39.75" customHeight="1">
      <c r="A186" s="80">
        <v>89596</v>
      </c>
      <c r="B186" s="80" t="s">
        <v>16</v>
      </c>
      <c r="C186" s="376" t="s">
        <v>1701</v>
      </c>
      <c r="D186" s="462" t="s">
        <v>1258</v>
      </c>
      <c r="E186" s="80" t="s">
        <v>485</v>
      </c>
      <c r="F186" s="306">
        <v>61</v>
      </c>
      <c r="G186" s="357">
        <f t="shared" si="57"/>
        <v>0.24940000000000001</v>
      </c>
      <c r="H186" s="82"/>
      <c r="I186" s="530">
        <f t="shared" si="55"/>
        <v>0</v>
      </c>
      <c r="J186" s="341">
        <f t="shared" si="56"/>
        <v>0</v>
      </c>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3"/>
      <c r="BB186" s="218"/>
      <c r="BC186" s="218"/>
      <c r="BD186" s="218"/>
      <c r="BE186" s="218"/>
      <c r="BF186" s="218"/>
      <c r="BG186" s="218"/>
      <c r="BH186" s="218"/>
      <c r="BI186" s="218"/>
      <c r="BJ186" s="218"/>
      <c r="BK186" s="218"/>
      <c r="BL186" s="218"/>
      <c r="BM186" s="218"/>
      <c r="BN186" s="218"/>
      <c r="BO186" s="218"/>
      <c r="BP186" s="218"/>
      <c r="BQ186" s="218"/>
      <c r="BR186" s="218"/>
      <c r="BS186" s="218"/>
      <c r="BT186" s="218"/>
      <c r="BU186" s="218"/>
      <c r="BV186" s="218"/>
      <c r="BW186" s="218"/>
      <c r="BX186" s="218"/>
      <c r="BY186" s="218"/>
      <c r="BZ186" s="218"/>
      <c r="CA186" s="218"/>
      <c r="CB186" s="218"/>
      <c r="CC186" s="218"/>
      <c r="CD186" s="218"/>
      <c r="CE186" s="218"/>
      <c r="CF186" s="218"/>
      <c r="CG186" s="218"/>
      <c r="CH186" s="218"/>
      <c r="CI186" s="218"/>
      <c r="CJ186" s="218"/>
      <c r="CK186" s="218"/>
      <c r="CL186" s="218"/>
      <c r="CM186" s="218"/>
      <c r="CN186" s="218"/>
      <c r="CO186" s="218"/>
      <c r="CP186" s="218"/>
      <c r="CQ186" s="218"/>
      <c r="CR186" s="218"/>
      <c r="CS186" s="218"/>
    </row>
    <row r="187" spans="1:97">
      <c r="A187" s="75"/>
      <c r="B187" s="75"/>
      <c r="C187" s="93" t="s">
        <v>1399</v>
      </c>
      <c r="D187" s="103" t="s">
        <v>775</v>
      </c>
      <c r="E187" s="75"/>
      <c r="F187" s="327"/>
      <c r="G187" s="327"/>
      <c r="H187" s="327"/>
      <c r="I187" s="77"/>
      <c r="J187" s="327"/>
    </row>
    <row r="188" spans="1:97" ht="41.25" customHeight="1">
      <c r="A188" s="75">
        <v>86903</v>
      </c>
      <c r="B188" s="75" t="s">
        <v>16</v>
      </c>
      <c r="C188" s="76" t="s">
        <v>1702</v>
      </c>
      <c r="D188" s="314" t="s">
        <v>504</v>
      </c>
      <c r="E188" s="75" t="s">
        <v>485</v>
      </c>
      <c r="F188" s="550">
        <v>1</v>
      </c>
      <c r="G188" s="266">
        <f t="shared" ref="G188:G206" si="58">$J$4</f>
        <v>0.24940000000000001</v>
      </c>
      <c r="H188" s="327"/>
      <c r="I188" s="530">
        <f t="shared" si="55"/>
        <v>0</v>
      </c>
      <c r="J188" s="327">
        <f t="shared" ref="J188:J194" si="59">F188*I188</f>
        <v>0</v>
      </c>
    </row>
    <row r="189" spans="1:97" ht="36">
      <c r="A189" s="75">
        <v>86935</v>
      </c>
      <c r="B189" s="75" t="s">
        <v>16</v>
      </c>
      <c r="C189" s="76" t="s">
        <v>1703</v>
      </c>
      <c r="D189" s="314" t="s">
        <v>506</v>
      </c>
      <c r="E189" s="75" t="s">
        <v>485</v>
      </c>
      <c r="F189" s="550">
        <v>21</v>
      </c>
      <c r="G189" s="266">
        <f t="shared" si="58"/>
        <v>0.24940000000000001</v>
      </c>
      <c r="H189" s="327"/>
      <c r="I189" s="530">
        <f t="shared" si="55"/>
        <v>0</v>
      </c>
      <c r="J189" s="327">
        <f t="shared" si="59"/>
        <v>0</v>
      </c>
    </row>
    <row r="190" spans="1:97" ht="30" customHeight="1">
      <c r="A190" s="313" t="s">
        <v>523</v>
      </c>
      <c r="B190" s="318" t="s">
        <v>1170</v>
      </c>
      <c r="C190" s="76" t="s">
        <v>1704</v>
      </c>
      <c r="D190" s="314" t="s">
        <v>508</v>
      </c>
      <c r="E190" s="75" t="s">
        <v>485</v>
      </c>
      <c r="F190" s="550">
        <v>14</v>
      </c>
      <c r="G190" s="266">
        <f t="shared" si="58"/>
        <v>0.24940000000000001</v>
      </c>
      <c r="H190" s="327"/>
      <c r="I190" s="530">
        <f t="shared" si="55"/>
        <v>0</v>
      </c>
      <c r="J190" s="327">
        <f t="shared" si="59"/>
        <v>0</v>
      </c>
    </row>
    <row r="191" spans="1:97" ht="30.75" customHeight="1">
      <c r="A191" s="75">
        <v>86888</v>
      </c>
      <c r="B191" s="75" t="s">
        <v>16</v>
      </c>
      <c r="C191" s="76" t="s">
        <v>1705</v>
      </c>
      <c r="D191" s="314" t="s">
        <v>502</v>
      </c>
      <c r="E191" s="75" t="s">
        <v>485</v>
      </c>
      <c r="F191" s="550">
        <v>9</v>
      </c>
      <c r="G191" s="266">
        <f t="shared" si="58"/>
        <v>0.24940000000000001</v>
      </c>
      <c r="H191" s="327"/>
      <c r="I191" s="530">
        <f t="shared" si="55"/>
        <v>0</v>
      </c>
      <c r="J191" s="327">
        <f t="shared" si="59"/>
        <v>0</v>
      </c>
    </row>
    <row r="192" spans="1:97">
      <c r="A192" s="373" t="s">
        <v>2518</v>
      </c>
      <c r="B192" s="75" t="s">
        <v>1170</v>
      </c>
      <c r="C192" s="76" t="s">
        <v>1706</v>
      </c>
      <c r="D192" s="314" t="str">
        <f>Composição!$A$1506</f>
        <v xml:space="preserve">ASSENTO PARA VASO SANITÁRIO CONVENCIONAL </v>
      </c>
      <c r="E192" s="75" t="s">
        <v>485</v>
      </c>
      <c r="F192" s="550">
        <v>9</v>
      </c>
      <c r="G192" s="266">
        <f t="shared" si="58"/>
        <v>0.24940000000000001</v>
      </c>
      <c r="H192" s="327"/>
      <c r="I192" s="530">
        <f t="shared" si="55"/>
        <v>0</v>
      </c>
      <c r="J192" s="327">
        <f t="shared" si="59"/>
        <v>0</v>
      </c>
    </row>
    <row r="193" spans="1:10" ht="28.5" customHeight="1">
      <c r="A193" s="75">
        <v>86901</v>
      </c>
      <c r="B193" s="75" t="s">
        <v>16</v>
      </c>
      <c r="C193" s="76" t="s">
        <v>1707</v>
      </c>
      <c r="D193" s="314" t="s">
        <v>503</v>
      </c>
      <c r="E193" s="75" t="s">
        <v>485</v>
      </c>
      <c r="F193" s="550">
        <v>23</v>
      </c>
      <c r="G193" s="266">
        <f t="shared" si="58"/>
        <v>0.24940000000000001</v>
      </c>
      <c r="H193" s="327"/>
      <c r="I193" s="530">
        <f t="shared" si="55"/>
        <v>0</v>
      </c>
      <c r="J193" s="327">
        <f t="shared" si="59"/>
        <v>0</v>
      </c>
    </row>
    <row r="194" spans="1:10" ht="33.75" customHeight="1">
      <c r="A194" s="75">
        <v>86876</v>
      </c>
      <c r="B194" s="75" t="s">
        <v>16</v>
      </c>
      <c r="C194" s="76" t="s">
        <v>1708</v>
      </c>
      <c r="D194" s="314" t="s">
        <v>500</v>
      </c>
      <c r="E194" s="75" t="s">
        <v>485</v>
      </c>
      <c r="F194" s="550">
        <v>2</v>
      </c>
      <c r="G194" s="266">
        <f t="shared" si="58"/>
        <v>0.24940000000000001</v>
      </c>
      <c r="H194" s="327"/>
      <c r="I194" s="530">
        <f t="shared" si="55"/>
        <v>0</v>
      </c>
      <c r="J194" s="327">
        <f t="shared" si="59"/>
        <v>0</v>
      </c>
    </row>
    <row r="195" spans="1:10" ht="21.6" customHeight="1">
      <c r="A195" s="75"/>
      <c r="B195" s="75"/>
      <c r="C195" s="93" t="s">
        <v>1400</v>
      </c>
      <c r="D195" s="103" t="s">
        <v>776</v>
      </c>
      <c r="E195" s="75"/>
      <c r="F195" s="327"/>
      <c r="G195" s="327"/>
      <c r="H195" s="327"/>
      <c r="I195" s="77"/>
      <c r="J195" s="327"/>
    </row>
    <row r="196" spans="1:10" ht="27.75" customHeight="1">
      <c r="A196" s="313">
        <v>86915</v>
      </c>
      <c r="B196" s="313" t="s">
        <v>484</v>
      </c>
      <c r="C196" s="76" t="s">
        <v>1709</v>
      </c>
      <c r="D196" s="314" t="s">
        <v>1262</v>
      </c>
      <c r="E196" s="75" t="s">
        <v>485</v>
      </c>
      <c r="F196" s="550">
        <v>23</v>
      </c>
      <c r="G196" s="266">
        <f t="shared" si="58"/>
        <v>0.24940000000000001</v>
      </c>
      <c r="H196" s="327"/>
      <c r="I196" s="530">
        <f t="shared" si="55"/>
        <v>0</v>
      </c>
      <c r="J196" s="327">
        <f t="shared" ref="J196" si="60">F196*I196</f>
        <v>0</v>
      </c>
    </row>
    <row r="197" spans="1:10" ht="30" customHeight="1">
      <c r="A197" s="313">
        <v>86909</v>
      </c>
      <c r="B197" s="313" t="s">
        <v>484</v>
      </c>
      <c r="C197" s="76" t="s">
        <v>1710</v>
      </c>
      <c r="D197" s="314" t="s">
        <v>1261</v>
      </c>
      <c r="E197" s="75" t="s">
        <v>485</v>
      </c>
      <c r="F197" s="550">
        <v>23</v>
      </c>
      <c r="G197" s="266">
        <f t="shared" si="58"/>
        <v>0.24940000000000001</v>
      </c>
      <c r="H197" s="327"/>
      <c r="I197" s="530">
        <f t="shared" si="55"/>
        <v>0</v>
      </c>
      <c r="J197" s="327">
        <f t="shared" ref="J197" si="61">F197*I197</f>
        <v>0</v>
      </c>
    </row>
    <row r="198" spans="1:10" ht="24">
      <c r="A198" s="75">
        <v>86914</v>
      </c>
      <c r="B198" s="75" t="s">
        <v>16</v>
      </c>
      <c r="C198" s="76" t="s">
        <v>1711</v>
      </c>
      <c r="D198" s="314" t="s">
        <v>505</v>
      </c>
      <c r="E198" s="75" t="s">
        <v>485</v>
      </c>
      <c r="F198" s="550">
        <v>2</v>
      </c>
      <c r="G198" s="266">
        <f t="shared" si="58"/>
        <v>0.24940000000000001</v>
      </c>
      <c r="H198" s="327"/>
      <c r="I198" s="530">
        <f t="shared" si="55"/>
        <v>0</v>
      </c>
      <c r="J198" s="327">
        <f t="shared" ref="J198:J203" si="62">F198*I198</f>
        <v>0</v>
      </c>
    </row>
    <row r="199" spans="1:10" ht="24">
      <c r="A199" s="75">
        <v>100860</v>
      </c>
      <c r="B199" s="75" t="s">
        <v>16</v>
      </c>
      <c r="C199" s="76" t="s">
        <v>1712</v>
      </c>
      <c r="D199" s="314" t="s">
        <v>507</v>
      </c>
      <c r="E199" s="75" t="s">
        <v>485</v>
      </c>
      <c r="F199" s="550">
        <v>2</v>
      </c>
      <c r="G199" s="266">
        <f t="shared" si="58"/>
        <v>0.24940000000000001</v>
      </c>
      <c r="H199" s="327"/>
      <c r="I199" s="530">
        <f t="shared" si="55"/>
        <v>0</v>
      </c>
      <c r="J199" s="327">
        <f t="shared" si="62"/>
        <v>0</v>
      </c>
    </row>
    <row r="200" spans="1:10" ht="24">
      <c r="A200" s="373">
        <v>95542</v>
      </c>
      <c r="B200" s="313" t="s">
        <v>16</v>
      </c>
      <c r="C200" s="76" t="s">
        <v>1713</v>
      </c>
      <c r="D200" s="314" t="s">
        <v>2520</v>
      </c>
      <c r="E200" s="75" t="s">
        <v>485</v>
      </c>
      <c r="F200" s="550">
        <v>42</v>
      </c>
      <c r="G200" s="266">
        <f t="shared" si="58"/>
        <v>0.24940000000000001</v>
      </c>
      <c r="H200" s="327"/>
      <c r="I200" s="530">
        <f t="shared" si="55"/>
        <v>0</v>
      </c>
      <c r="J200" s="327">
        <f t="shared" si="62"/>
        <v>0</v>
      </c>
    </row>
    <row r="201" spans="1:10" ht="24.75" customHeight="1">
      <c r="A201" s="373" t="s">
        <v>2514</v>
      </c>
      <c r="B201" s="313" t="s">
        <v>1170</v>
      </c>
      <c r="C201" s="76" t="s">
        <v>1714</v>
      </c>
      <c r="D201" s="351" t="str">
        <f>Composição!$A$1493</f>
        <v>TOALHEIRO PLASTICO TIPO DISPENSER PARA PAPEL TOALHA INTERFOLHADO</v>
      </c>
      <c r="E201" s="75" t="s">
        <v>485</v>
      </c>
      <c r="F201" s="550">
        <v>40</v>
      </c>
      <c r="G201" s="266">
        <f t="shared" si="58"/>
        <v>0.24940000000000001</v>
      </c>
      <c r="H201" s="327"/>
      <c r="I201" s="530">
        <f t="shared" si="55"/>
        <v>0</v>
      </c>
      <c r="J201" s="327">
        <f t="shared" si="62"/>
        <v>0</v>
      </c>
    </row>
    <row r="202" spans="1:10" ht="22.5" customHeight="1">
      <c r="A202" s="373">
        <v>95547</v>
      </c>
      <c r="B202" s="313" t="s">
        <v>16</v>
      </c>
      <c r="C202" s="76" t="s">
        <v>1715</v>
      </c>
      <c r="D202" s="351" t="s">
        <v>2519</v>
      </c>
      <c r="E202" s="75" t="s">
        <v>485</v>
      </c>
      <c r="F202" s="550">
        <v>42</v>
      </c>
      <c r="G202" s="266">
        <f t="shared" si="58"/>
        <v>0.24940000000000001</v>
      </c>
      <c r="H202" s="327"/>
      <c r="I202" s="530">
        <f t="shared" si="55"/>
        <v>0</v>
      </c>
      <c r="J202" s="327">
        <f t="shared" si="62"/>
        <v>0</v>
      </c>
    </row>
    <row r="203" spans="1:10" ht="22.5" customHeight="1">
      <c r="A203" s="373" t="s">
        <v>2511</v>
      </c>
      <c r="B203" s="75" t="s">
        <v>1170</v>
      </c>
      <c r="C203" s="76" t="s">
        <v>1716</v>
      </c>
      <c r="D203" s="352" t="str">
        <f>Composição!$A$1480</f>
        <v>PAPELEIRA PLASTICA TIPO DISPENSER PARA PAPEL HIGIENICO ROLAO</v>
      </c>
      <c r="E203" s="75" t="s">
        <v>485</v>
      </c>
      <c r="F203" s="550">
        <v>22</v>
      </c>
      <c r="G203" s="266">
        <f t="shared" si="58"/>
        <v>0.24940000000000001</v>
      </c>
      <c r="H203" s="327"/>
      <c r="I203" s="530">
        <f t="shared" si="55"/>
        <v>0</v>
      </c>
      <c r="J203" s="327">
        <f t="shared" si="62"/>
        <v>0</v>
      </c>
    </row>
    <row r="204" spans="1:10">
      <c r="A204" s="75"/>
      <c r="B204" s="75"/>
      <c r="C204" s="93" t="s">
        <v>1414</v>
      </c>
      <c r="D204" s="103" t="s">
        <v>777</v>
      </c>
      <c r="E204" s="75"/>
      <c r="F204" s="327"/>
      <c r="G204" s="327"/>
      <c r="H204" s="327"/>
      <c r="I204" s="77"/>
      <c r="J204" s="327"/>
    </row>
    <row r="205" spans="1:10" ht="40.5" customHeight="1">
      <c r="A205" s="313" t="s">
        <v>524</v>
      </c>
      <c r="B205" s="318" t="s">
        <v>1170</v>
      </c>
      <c r="C205" s="76" t="s">
        <v>1717</v>
      </c>
      <c r="D205" s="314" t="s">
        <v>516</v>
      </c>
      <c r="E205" s="75" t="s">
        <v>488</v>
      </c>
      <c r="F205" s="550">
        <v>44</v>
      </c>
      <c r="G205" s="266">
        <f t="shared" si="58"/>
        <v>0.24940000000000001</v>
      </c>
      <c r="H205" s="327"/>
      <c r="I205" s="530">
        <f t="shared" si="55"/>
        <v>0</v>
      </c>
      <c r="J205" s="327">
        <f>F205*I205</f>
        <v>0</v>
      </c>
    </row>
    <row r="206" spans="1:10" ht="42.75" customHeight="1">
      <c r="A206" s="75">
        <v>79627</v>
      </c>
      <c r="B206" s="75" t="s">
        <v>16</v>
      </c>
      <c r="C206" s="76" t="s">
        <v>1718</v>
      </c>
      <c r="D206" s="314" t="s">
        <v>778</v>
      </c>
      <c r="E206" s="75" t="s">
        <v>491</v>
      </c>
      <c r="F206" s="550">
        <v>25.96</v>
      </c>
      <c r="G206" s="266">
        <f t="shared" si="58"/>
        <v>0.24940000000000001</v>
      </c>
      <c r="H206" s="327"/>
      <c r="I206" s="530">
        <f t="shared" si="55"/>
        <v>0</v>
      </c>
      <c r="J206" s="327">
        <f>F206*I206</f>
        <v>0</v>
      </c>
    </row>
    <row r="207" spans="1:10" ht="21" customHeight="1">
      <c r="A207" s="88"/>
      <c r="B207" s="88"/>
      <c r="C207" s="95"/>
      <c r="D207" s="92"/>
      <c r="E207" s="88"/>
      <c r="F207" s="89"/>
      <c r="G207" s="89"/>
      <c r="H207" s="755" t="s">
        <v>22</v>
      </c>
      <c r="I207" s="755"/>
      <c r="J207" s="208">
        <f>SUM(J177:J206)</f>
        <v>0</v>
      </c>
    </row>
    <row r="208" spans="1:10" ht="21.6" customHeight="1">
      <c r="A208" s="85"/>
      <c r="B208" s="85"/>
      <c r="C208" s="72" t="s">
        <v>117</v>
      </c>
      <c r="D208" s="73" t="s">
        <v>32</v>
      </c>
      <c r="E208" s="85"/>
      <c r="F208" s="86"/>
      <c r="G208" s="86"/>
      <c r="H208" s="86"/>
      <c r="I208" s="87"/>
      <c r="J208" s="86"/>
    </row>
    <row r="209" spans="1:16383" s="210" customFormat="1" ht="21.6" customHeight="1">
      <c r="A209" s="75"/>
      <c r="B209" s="75"/>
      <c r="C209" s="93" t="s">
        <v>1719</v>
      </c>
      <c r="D209" s="103" t="s">
        <v>287</v>
      </c>
      <c r="E209" s="75"/>
      <c r="F209" s="327"/>
      <c r="G209" s="327"/>
      <c r="H209" s="327"/>
      <c r="I209" s="77"/>
      <c r="J209" s="327"/>
      <c r="K209" s="368"/>
      <c r="L209" s="224"/>
      <c r="M209" s="224"/>
      <c r="N209" s="334"/>
      <c r="O209" s="334"/>
      <c r="P209" s="224"/>
      <c r="Q209" s="368"/>
      <c r="R209" s="368"/>
      <c r="S209" s="332"/>
      <c r="T209" s="333"/>
      <c r="U209" s="368"/>
      <c r="V209" s="224"/>
      <c r="W209" s="224"/>
      <c r="X209" s="334"/>
      <c r="Y209" s="334"/>
      <c r="Z209" s="224"/>
      <c r="AA209" s="368"/>
      <c r="AB209" s="368"/>
      <c r="AC209" s="332"/>
      <c r="AD209" s="333"/>
      <c r="AE209" s="368"/>
      <c r="AF209" s="224"/>
      <c r="AG209" s="224"/>
      <c r="AH209" s="334"/>
      <c r="AI209" s="334"/>
      <c r="AJ209" s="224"/>
      <c r="AK209" s="368"/>
      <c r="AL209" s="368"/>
      <c r="AM209" s="332"/>
      <c r="AN209" s="333"/>
      <c r="AO209" s="368"/>
      <c r="AP209" s="224"/>
      <c r="AQ209" s="224"/>
      <c r="AR209" s="334"/>
      <c r="AS209" s="334"/>
      <c r="AT209" s="224"/>
      <c r="AU209" s="368"/>
      <c r="AV209" s="368"/>
      <c r="AW209" s="332"/>
      <c r="AX209" s="333"/>
      <c r="AY209" s="368"/>
      <c r="AZ209" s="224"/>
      <c r="BA209" s="224"/>
      <c r="BB209" s="334"/>
      <c r="BC209" s="334"/>
      <c r="BD209" s="224"/>
      <c r="BE209" s="368"/>
      <c r="BF209" s="368"/>
      <c r="BG209" s="332"/>
      <c r="BH209" s="333"/>
      <c r="BI209" s="368"/>
      <c r="BJ209" s="224"/>
      <c r="BK209" s="224"/>
      <c r="BL209" s="334"/>
      <c r="BM209" s="334"/>
      <c r="BN209" s="224"/>
      <c r="BO209" s="368"/>
      <c r="BP209" s="368"/>
      <c r="BQ209" s="332"/>
      <c r="BR209" s="333"/>
      <c r="BS209" s="368"/>
      <c r="BT209" s="224"/>
      <c r="BU209" s="224"/>
      <c r="BV209" s="334"/>
      <c r="BW209" s="334"/>
      <c r="BX209" s="224"/>
      <c r="BY209" s="368"/>
      <c r="BZ209" s="368"/>
      <c r="CA209" s="332"/>
      <c r="CB209" s="333"/>
      <c r="CC209" s="368"/>
      <c r="CD209" s="224"/>
      <c r="CE209" s="224"/>
      <c r="CF209" s="334"/>
      <c r="CG209" s="334"/>
      <c r="CH209" s="224"/>
      <c r="CI209" s="368"/>
      <c r="CJ209" s="368"/>
      <c r="CK209" s="332"/>
      <c r="CL209" s="333"/>
      <c r="CM209" s="368"/>
      <c r="CN209" s="224"/>
      <c r="CO209" s="224"/>
      <c r="CP209" s="334"/>
      <c r="CQ209" s="334"/>
      <c r="CR209" s="224"/>
      <c r="CS209" s="368"/>
      <c r="CT209" s="368"/>
      <c r="CU209" s="332"/>
      <c r="CV209" s="333"/>
      <c r="CW209" s="368"/>
      <c r="CX209" s="224"/>
      <c r="CY209" s="224"/>
      <c r="CZ209" s="334"/>
      <c r="DA209" s="334"/>
      <c r="DB209" s="224"/>
      <c r="DC209" s="368"/>
      <c r="DD209" s="368"/>
      <c r="DE209" s="332"/>
      <c r="DF209" s="333"/>
      <c r="DG209" s="368"/>
      <c r="DH209" s="224"/>
      <c r="DI209" s="224"/>
      <c r="DJ209" s="334"/>
      <c r="DK209" s="334"/>
      <c r="DL209" s="224"/>
      <c r="DM209" s="368"/>
      <c r="DN209" s="368"/>
      <c r="DO209" s="332"/>
      <c r="DP209" s="333"/>
      <c r="DQ209" s="368"/>
      <c r="DR209" s="224"/>
      <c r="DS209" s="224"/>
      <c r="DT209" s="334"/>
      <c r="DU209" s="334"/>
      <c r="DV209" s="224"/>
      <c r="DW209" s="368"/>
      <c r="DX209" s="368"/>
      <c r="DY209" s="332"/>
      <c r="DZ209" s="333"/>
      <c r="EA209" s="368"/>
      <c r="EB209" s="224"/>
      <c r="EC209" s="224"/>
      <c r="ED209" s="334"/>
      <c r="EE209" s="334"/>
      <c r="EF209" s="224"/>
      <c r="EG209" s="368"/>
      <c r="EH209" s="368"/>
      <c r="EI209" s="332"/>
      <c r="EJ209" s="333"/>
      <c r="EK209" s="368"/>
      <c r="EL209" s="224"/>
      <c r="EM209" s="224"/>
      <c r="EN209" s="334"/>
      <c r="EO209" s="334"/>
      <c r="EP209" s="224"/>
      <c r="EQ209" s="368"/>
      <c r="ER209" s="368"/>
      <c r="ES209" s="332"/>
      <c r="ET209" s="333"/>
      <c r="EU209" s="368"/>
      <c r="EV209" s="224"/>
      <c r="EW209" s="224"/>
      <c r="EX209" s="334"/>
      <c r="EY209" s="334"/>
      <c r="EZ209" s="224"/>
      <c r="FA209" s="368"/>
      <c r="FB209" s="368"/>
      <c r="FC209" s="332"/>
      <c r="FD209" s="333"/>
      <c r="FE209" s="368"/>
      <c r="FF209" s="224"/>
      <c r="FG209" s="224"/>
      <c r="FH209" s="334"/>
      <c r="FI209" s="334"/>
      <c r="FJ209" s="224"/>
      <c r="FK209" s="368"/>
      <c r="FL209" s="368"/>
      <c r="FM209" s="332"/>
      <c r="FN209" s="333"/>
      <c r="FO209" s="368"/>
      <c r="FP209" s="224"/>
      <c r="FQ209" s="224"/>
      <c r="FR209" s="334"/>
      <c r="FS209" s="334"/>
      <c r="FT209" s="224"/>
      <c r="FU209" s="368"/>
      <c r="FV209" s="368"/>
      <c r="FW209" s="332"/>
      <c r="FX209" s="333"/>
      <c r="FY209" s="368"/>
      <c r="FZ209" s="224"/>
      <c r="GA209" s="224"/>
      <c r="GB209" s="334"/>
      <c r="GC209" s="334"/>
      <c r="GD209" s="224"/>
      <c r="GE209" s="368"/>
      <c r="GF209" s="368"/>
      <c r="GG209" s="332"/>
      <c r="GH209" s="333"/>
      <c r="GI209" s="368"/>
      <c r="GJ209" s="224"/>
      <c r="GK209" s="224"/>
      <c r="GL209" s="334"/>
      <c r="GM209" s="334"/>
      <c r="GN209" s="224"/>
      <c r="GO209" s="368"/>
      <c r="GP209" s="368"/>
      <c r="GQ209" s="332"/>
      <c r="GR209" s="333"/>
      <c r="GS209" s="368"/>
      <c r="GT209" s="224"/>
      <c r="GU209" s="224"/>
      <c r="GV209" s="334"/>
      <c r="GW209" s="334"/>
      <c r="GX209" s="224"/>
      <c r="GY209" s="368"/>
      <c r="GZ209" s="368"/>
      <c r="HA209" s="332"/>
      <c r="HB209" s="333"/>
      <c r="HC209" s="368"/>
      <c r="HD209" s="224"/>
      <c r="HE209" s="224"/>
      <c r="HF209" s="334"/>
      <c r="HG209" s="334"/>
      <c r="HH209" s="224"/>
      <c r="HI209" s="368"/>
      <c r="HJ209" s="368"/>
      <c r="HK209" s="332"/>
      <c r="HL209" s="333"/>
      <c r="HM209" s="368"/>
      <c r="HN209" s="224"/>
      <c r="HO209" s="224"/>
      <c r="HP209" s="334"/>
      <c r="HQ209" s="334"/>
      <c r="HR209" s="224"/>
      <c r="HS209" s="368"/>
      <c r="HT209" s="368"/>
      <c r="HU209" s="332"/>
      <c r="HV209" s="333"/>
      <c r="HW209" s="368"/>
      <c r="HX209" s="224"/>
      <c r="HY209" s="224"/>
      <c r="HZ209" s="334"/>
      <c r="IA209" s="334"/>
      <c r="IB209" s="224"/>
      <c r="IC209" s="368"/>
      <c r="ID209" s="368"/>
      <c r="IE209" s="332"/>
      <c r="IF209" s="333"/>
      <c r="IG209" s="368"/>
      <c r="IH209" s="224"/>
      <c r="II209" s="224"/>
      <c r="IJ209" s="334"/>
      <c r="IK209" s="334"/>
      <c r="IL209" s="224"/>
      <c r="IM209" s="368"/>
      <c r="IN209" s="368"/>
      <c r="IO209" s="332"/>
      <c r="IP209" s="333"/>
      <c r="IQ209" s="368"/>
      <c r="IR209" s="224"/>
      <c r="IS209" s="224"/>
      <c r="IT209" s="334"/>
      <c r="IU209" s="334"/>
      <c r="IV209" s="224"/>
      <c r="IW209" s="368"/>
      <c r="IX209" s="368"/>
      <c r="IY209" s="332"/>
      <c r="IZ209" s="333"/>
      <c r="JA209" s="368"/>
      <c r="JB209" s="224"/>
      <c r="JC209" s="224"/>
      <c r="JD209" s="334"/>
      <c r="JE209" s="334"/>
      <c r="JF209" s="224"/>
      <c r="JG209" s="368"/>
      <c r="JH209" s="368"/>
      <c r="JI209" s="332"/>
      <c r="JJ209" s="333"/>
      <c r="JK209" s="368"/>
      <c r="JL209" s="224"/>
      <c r="JM209" s="224"/>
      <c r="JN209" s="334"/>
      <c r="JO209" s="334"/>
      <c r="JP209" s="224"/>
      <c r="JQ209" s="368"/>
      <c r="JR209" s="368"/>
      <c r="JS209" s="332"/>
      <c r="JT209" s="333"/>
      <c r="JU209" s="368"/>
      <c r="JV209" s="224"/>
      <c r="JW209" s="224"/>
      <c r="JX209" s="334"/>
      <c r="JY209" s="334"/>
      <c r="JZ209" s="224"/>
      <c r="KA209" s="368"/>
      <c r="KB209" s="368"/>
      <c r="KC209" s="332"/>
      <c r="KD209" s="333"/>
      <c r="KE209" s="368"/>
      <c r="KF209" s="224"/>
      <c r="KG209" s="224"/>
      <c r="KH209" s="334"/>
      <c r="KI209" s="334"/>
      <c r="KJ209" s="224"/>
      <c r="KK209" s="368"/>
      <c r="KL209" s="368"/>
      <c r="KM209" s="332"/>
      <c r="KN209" s="333"/>
      <c r="KO209" s="368"/>
      <c r="KP209" s="224"/>
      <c r="KQ209" s="224"/>
      <c r="KR209" s="334"/>
      <c r="KS209" s="334"/>
      <c r="KT209" s="224"/>
      <c r="KU209" s="368"/>
      <c r="KV209" s="368"/>
      <c r="KW209" s="332"/>
      <c r="KX209" s="333"/>
      <c r="KY209" s="368"/>
      <c r="KZ209" s="224"/>
      <c r="LA209" s="224"/>
      <c r="LB209" s="334"/>
      <c r="LC209" s="334"/>
      <c r="LD209" s="224"/>
      <c r="LE209" s="368"/>
      <c r="LF209" s="368"/>
      <c r="LG209" s="332"/>
      <c r="LH209" s="333"/>
      <c r="LI209" s="368"/>
      <c r="LJ209" s="224"/>
      <c r="LK209" s="224"/>
      <c r="LL209" s="334"/>
      <c r="LM209" s="334"/>
      <c r="LN209" s="224"/>
      <c r="LO209" s="368"/>
      <c r="LP209" s="368"/>
      <c r="LQ209" s="332"/>
      <c r="LR209" s="333"/>
      <c r="LS209" s="368"/>
      <c r="LT209" s="224"/>
      <c r="LU209" s="224"/>
      <c r="LV209" s="334"/>
      <c r="LW209" s="334"/>
      <c r="LX209" s="224"/>
      <c r="LY209" s="368"/>
      <c r="LZ209" s="368"/>
      <c r="MA209" s="332"/>
      <c r="MB209" s="333"/>
      <c r="MC209" s="368"/>
      <c r="MD209" s="224"/>
      <c r="ME209" s="224"/>
      <c r="MF209" s="334"/>
      <c r="MG209" s="334"/>
      <c r="MH209" s="224"/>
      <c r="MI209" s="368"/>
      <c r="MJ209" s="368"/>
      <c r="MK209" s="332"/>
      <c r="ML209" s="333"/>
      <c r="MM209" s="368"/>
      <c r="MN209" s="224"/>
      <c r="MO209" s="224"/>
      <c r="MP209" s="334"/>
      <c r="MQ209" s="334"/>
      <c r="MR209" s="224"/>
      <c r="MS209" s="368"/>
      <c r="MT209" s="368"/>
      <c r="MU209" s="332"/>
      <c r="MV209" s="333"/>
      <c r="MW209" s="368"/>
      <c r="MX209" s="224"/>
      <c r="MY209" s="224"/>
      <c r="MZ209" s="334"/>
      <c r="NA209" s="334"/>
      <c r="NB209" s="224"/>
      <c r="NC209" s="368"/>
      <c r="ND209" s="368"/>
      <c r="NE209" s="332"/>
      <c r="NF209" s="333"/>
      <c r="NG209" s="368"/>
      <c r="NH209" s="224"/>
      <c r="NI209" s="224"/>
      <c r="NJ209" s="334"/>
      <c r="NK209" s="334"/>
      <c r="NL209" s="224"/>
      <c r="NM209" s="368"/>
      <c r="NN209" s="368"/>
      <c r="NO209" s="332"/>
      <c r="NP209" s="333"/>
      <c r="NQ209" s="368"/>
      <c r="NR209" s="224"/>
      <c r="NS209" s="224"/>
      <c r="NT209" s="334"/>
      <c r="NU209" s="334"/>
      <c r="NV209" s="224"/>
      <c r="NW209" s="368"/>
      <c r="NX209" s="368"/>
      <c r="NY209" s="332"/>
      <c r="NZ209" s="333"/>
      <c r="OA209" s="368"/>
      <c r="OB209" s="224"/>
      <c r="OC209" s="224"/>
      <c r="OD209" s="334"/>
      <c r="OE209" s="334"/>
      <c r="OF209" s="224"/>
      <c r="OG209" s="368"/>
      <c r="OH209" s="368"/>
      <c r="OI209" s="332"/>
      <c r="OJ209" s="333"/>
      <c r="OK209" s="368"/>
      <c r="OL209" s="224"/>
      <c r="OM209" s="224"/>
      <c r="ON209" s="334"/>
      <c r="OO209" s="334"/>
      <c r="OP209" s="224"/>
      <c r="OQ209" s="368"/>
      <c r="OR209" s="368"/>
      <c r="OS209" s="332"/>
      <c r="OT209" s="333"/>
      <c r="OU209" s="368"/>
      <c r="OV209" s="224"/>
      <c r="OW209" s="224"/>
      <c r="OX209" s="334"/>
      <c r="OY209" s="334"/>
      <c r="OZ209" s="224"/>
      <c r="PA209" s="368"/>
      <c r="PB209" s="368"/>
      <c r="PC209" s="332"/>
      <c r="PD209" s="333"/>
      <c r="PE209" s="368"/>
      <c r="PF209" s="224"/>
      <c r="PG209" s="224"/>
      <c r="PH209" s="334"/>
      <c r="PI209" s="334"/>
      <c r="PJ209" s="224"/>
      <c r="PK209" s="368"/>
      <c r="PL209" s="368"/>
      <c r="PM209" s="332"/>
      <c r="PN209" s="333"/>
      <c r="PO209" s="368"/>
      <c r="PP209" s="224"/>
      <c r="PQ209" s="224"/>
      <c r="PR209" s="334"/>
      <c r="PS209" s="334"/>
      <c r="PT209" s="224"/>
      <c r="PU209" s="368"/>
      <c r="PV209" s="368"/>
      <c r="PW209" s="332"/>
      <c r="PX209" s="333"/>
      <c r="PY209" s="368"/>
      <c r="PZ209" s="224"/>
      <c r="QA209" s="224"/>
      <c r="QB209" s="334"/>
      <c r="QC209" s="334"/>
      <c r="QD209" s="224"/>
      <c r="QE209" s="368"/>
      <c r="QF209" s="368"/>
      <c r="QG209" s="332"/>
      <c r="QH209" s="333"/>
      <c r="QI209" s="368"/>
      <c r="QJ209" s="224"/>
      <c r="QK209" s="224"/>
      <c r="QL209" s="334"/>
      <c r="QM209" s="334"/>
      <c r="QN209" s="224"/>
      <c r="QO209" s="368"/>
      <c r="QP209" s="368"/>
      <c r="QQ209" s="332"/>
      <c r="QR209" s="333"/>
      <c r="QS209" s="368"/>
      <c r="QT209" s="224"/>
      <c r="QU209" s="224"/>
      <c r="QV209" s="334"/>
      <c r="QW209" s="334"/>
      <c r="QX209" s="224"/>
      <c r="QY209" s="368"/>
      <c r="QZ209" s="368"/>
      <c r="RA209" s="332"/>
      <c r="RB209" s="333"/>
      <c r="RC209" s="368"/>
      <c r="RD209" s="224"/>
      <c r="RE209" s="224"/>
      <c r="RF209" s="334"/>
      <c r="RG209" s="334"/>
      <c r="RH209" s="224"/>
      <c r="RI209" s="368"/>
      <c r="RJ209" s="368"/>
      <c r="RK209" s="332"/>
      <c r="RL209" s="333"/>
      <c r="RM209" s="368"/>
      <c r="RN209" s="224"/>
      <c r="RO209" s="224"/>
      <c r="RP209" s="334"/>
      <c r="RQ209" s="334"/>
      <c r="RR209" s="224"/>
      <c r="RS209" s="368"/>
      <c r="RT209" s="368"/>
      <c r="RU209" s="332"/>
      <c r="RV209" s="333"/>
      <c r="RW209" s="368"/>
      <c r="RX209" s="224"/>
      <c r="RY209" s="224"/>
      <c r="RZ209" s="334"/>
      <c r="SA209" s="334"/>
      <c r="SB209" s="224"/>
      <c r="SC209" s="368"/>
      <c r="SD209" s="368"/>
      <c r="SE209" s="332"/>
      <c r="SF209" s="333"/>
      <c r="SG209" s="368"/>
      <c r="SH209" s="224"/>
      <c r="SI209" s="224"/>
      <c r="SJ209" s="334"/>
      <c r="SK209" s="334"/>
      <c r="SL209" s="224"/>
      <c r="SM209" s="368"/>
      <c r="SN209" s="368"/>
      <c r="SO209" s="332"/>
      <c r="SP209" s="333"/>
      <c r="SQ209" s="368"/>
      <c r="SR209" s="224"/>
      <c r="SS209" s="224"/>
      <c r="ST209" s="334"/>
      <c r="SU209" s="334"/>
      <c r="SV209" s="224"/>
      <c r="SW209" s="368"/>
      <c r="SX209" s="368"/>
      <c r="SY209" s="332"/>
      <c r="SZ209" s="333"/>
      <c r="TA209" s="368"/>
      <c r="TB209" s="224"/>
      <c r="TC209" s="224"/>
      <c r="TD209" s="334"/>
      <c r="TE209" s="334"/>
      <c r="TF209" s="224"/>
      <c r="TG209" s="368"/>
      <c r="TH209" s="368"/>
      <c r="TI209" s="332"/>
      <c r="TJ209" s="333"/>
      <c r="TK209" s="368"/>
      <c r="TL209" s="224"/>
      <c r="TM209" s="224"/>
      <c r="TN209" s="334"/>
      <c r="TO209" s="334"/>
      <c r="TP209" s="224"/>
      <c r="TQ209" s="368"/>
      <c r="TR209" s="368"/>
      <c r="TS209" s="332"/>
      <c r="TT209" s="333"/>
      <c r="TU209" s="368"/>
      <c r="TV209" s="224"/>
      <c r="TW209" s="224"/>
      <c r="TX209" s="334"/>
      <c r="TY209" s="334"/>
      <c r="TZ209" s="224"/>
      <c r="UA209" s="368"/>
      <c r="UB209" s="368"/>
      <c r="UC209" s="332"/>
      <c r="UD209" s="333"/>
      <c r="UE209" s="368"/>
      <c r="UF209" s="224"/>
      <c r="UG209" s="224"/>
      <c r="UH209" s="334"/>
      <c r="UI209" s="334"/>
      <c r="UJ209" s="224"/>
      <c r="UK209" s="368"/>
      <c r="UL209" s="368"/>
      <c r="UM209" s="332"/>
      <c r="UN209" s="333"/>
      <c r="UO209" s="368"/>
      <c r="UP209" s="224"/>
      <c r="UQ209" s="224"/>
      <c r="UR209" s="334"/>
      <c r="US209" s="334"/>
      <c r="UT209" s="224"/>
      <c r="UU209" s="368"/>
      <c r="UV209" s="368"/>
      <c r="UW209" s="332"/>
      <c r="UX209" s="333"/>
      <c r="UY209" s="368"/>
      <c r="UZ209" s="224"/>
      <c r="VA209" s="224"/>
      <c r="VB209" s="334"/>
      <c r="VC209" s="334"/>
      <c r="VD209" s="224"/>
      <c r="VE209" s="368"/>
      <c r="VF209" s="368"/>
      <c r="VG209" s="332"/>
      <c r="VH209" s="333"/>
      <c r="VI209" s="368"/>
      <c r="VJ209" s="224"/>
      <c r="VK209" s="224"/>
      <c r="VL209" s="334"/>
      <c r="VM209" s="334"/>
      <c r="VN209" s="224"/>
      <c r="VO209" s="368"/>
      <c r="VP209" s="368"/>
      <c r="VQ209" s="332"/>
      <c r="VR209" s="333"/>
      <c r="VS209" s="368"/>
      <c r="VT209" s="224"/>
      <c r="VU209" s="224"/>
      <c r="VV209" s="334"/>
      <c r="VW209" s="334"/>
      <c r="VX209" s="224"/>
      <c r="VY209" s="368"/>
      <c r="VZ209" s="368"/>
      <c r="WA209" s="332"/>
      <c r="WB209" s="333"/>
      <c r="WC209" s="368"/>
      <c r="WD209" s="224"/>
      <c r="WE209" s="224"/>
      <c r="WF209" s="334"/>
      <c r="WG209" s="334"/>
      <c r="WH209" s="224"/>
      <c r="WI209" s="368"/>
      <c r="WJ209" s="368"/>
      <c r="WK209" s="332"/>
      <c r="WL209" s="333"/>
      <c r="WM209" s="368"/>
      <c r="WN209" s="224"/>
      <c r="WO209" s="224"/>
      <c r="WP209" s="334"/>
      <c r="WQ209" s="334"/>
      <c r="WR209" s="224"/>
      <c r="WS209" s="368"/>
      <c r="WT209" s="368"/>
      <c r="WU209" s="332"/>
      <c r="WV209" s="333"/>
      <c r="WW209" s="368"/>
      <c r="WX209" s="224"/>
      <c r="WY209" s="224"/>
      <c r="WZ209" s="334"/>
      <c r="XA209" s="334"/>
      <c r="XB209" s="224"/>
      <c r="XC209" s="368"/>
      <c r="XD209" s="368"/>
      <c r="XE209" s="332"/>
      <c r="XF209" s="333"/>
      <c r="XG209" s="368"/>
      <c r="XH209" s="224"/>
      <c r="XI209" s="224"/>
      <c r="XJ209" s="334"/>
      <c r="XK209" s="334"/>
      <c r="XL209" s="224"/>
      <c r="XM209" s="368"/>
      <c r="XN209" s="368"/>
      <c r="XO209" s="332"/>
      <c r="XP209" s="333"/>
      <c r="XQ209" s="368"/>
      <c r="XR209" s="224"/>
      <c r="XS209" s="224"/>
      <c r="XT209" s="334"/>
      <c r="XU209" s="334"/>
      <c r="XV209" s="224"/>
      <c r="XW209" s="368"/>
      <c r="XX209" s="368"/>
      <c r="XY209" s="332"/>
      <c r="XZ209" s="333"/>
      <c r="YA209" s="368"/>
      <c r="YB209" s="224"/>
      <c r="YC209" s="224"/>
      <c r="YD209" s="334"/>
      <c r="YE209" s="334"/>
      <c r="YF209" s="224"/>
      <c r="YG209" s="368"/>
      <c r="YH209" s="368"/>
      <c r="YI209" s="332"/>
      <c r="YJ209" s="333"/>
      <c r="YK209" s="368"/>
      <c r="YL209" s="224"/>
      <c r="YM209" s="224"/>
      <c r="YN209" s="334"/>
      <c r="YO209" s="334"/>
      <c r="YP209" s="224"/>
      <c r="YQ209" s="368"/>
      <c r="YR209" s="368"/>
      <c r="YS209" s="332"/>
      <c r="YT209" s="333"/>
      <c r="YU209" s="368"/>
      <c r="YV209" s="224"/>
      <c r="YW209" s="224"/>
      <c r="YX209" s="334"/>
      <c r="YY209" s="334"/>
      <c r="YZ209" s="224"/>
      <c r="ZA209" s="368"/>
      <c r="ZB209" s="368"/>
      <c r="ZC209" s="332"/>
      <c r="ZD209" s="333"/>
      <c r="ZE209" s="368"/>
      <c r="ZF209" s="224"/>
      <c r="ZG209" s="224"/>
      <c r="ZH209" s="334"/>
      <c r="ZI209" s="334"/>
      <c r="ZJ209" s="224"/>
      <c r="ZK209" s="368"/>
      <c r="ZL209" s="368"/>
      <c r="ZM209" s="332"/>
      <c r="ZN209" s="333"/>
      <c r="ZO209" s="368"/>
      <c r="ZP209" s="224"/>
      <c r="ZQ209" s="224"/>
      <c r="ZR209" s="334"/>
      <c r="ZS209" s="334"/>
      <c r="ZT209" s="224"/>
      <c r="ZU209" s="368"/>
      <c r="ZV209" s="368"/>
      <c r="ZW209" s="332"/>
      <c r="ZX209" s="333"/>
      <c r="ZY209" s="368"/>
      <c r="ZZ209" s="224"/>
      <c r="AAA209" s="224"/>
      <c r="AAB209" s="334"/>
      <c r="AAC209" s="334"/>
      <c r="AAD209" s="224"/>
      <c r="AAE209" s="368"/>
      <c r="AAF209" s="368"/>
      <c r="AAG209" s="332"/>
      <c r="AAH209" s="333"/>
      <c r="AAI209" s="368"/>
      <c r="AAJ209" s="224"/>
      <c r="AAK209" s="224"/>
      <c r="AAL209" s="334"/>
      <c r="AAM209" s="334"/>
      <c r="AAN209" s="224"/>
      <c r="AAO209" s="368"/>
      <c r="AAP209" s="368"/>
      <c r="AAQ209" s="332"/>
      <c r="AAR209" s="333"/>
      <c r="AAS209" s="368"/>
      <c r="AAT209" s="224"/>
      <c r="AAU209" s="224"/>
      <c r="AAV209" s="334"/>
      <c r="AAW209" s="334"/>
      <c r="AAX209" s="224"/>
      <c r="AAY209" s="368"/>
      <c r="AAZ209" s="368"/>
      <c r="ABA209" s="332"/>
      <c r="ABB209" s="333"/>
      <c r="ABC209" s="368"/>
      <c r="ABD209" s="224"/>
      <c r="ABE209" s="224"/>
      <c r="ABF209" s="334"/>
      <c r="ABG209" s="334"/>
      <c r="ABH209" s="224"/>
      <c r="ABI209" s="368"/>
      <c r="ABJ209" s="368"/>
      <c r="ABK209" s="332"/>
      <c r="ABL209" s="333"/>
      <c r="ABM209" s="368"/>
      <c r="ABN209" s="224"/>
      <c r="ABO209" s="224"/>
      <c r="ABP209" s="334"/>
      <c r="ABQ209" s="334"/>
      <c r="ABR209" s="224"/>
      <c r="ABS209" s="368"/>
      <c r="ABT209" s="368"/>
      <c r="ABU209" s="332"/>
      <c r="ABV209" s="333"/>
      <c r="ABW209" s="368"/>
      <c r="ABX209" s="224"/>
      <c r="ABY209" s="224"/>
      <c r="ABZ209" s="334"/>
      <c r="ACA209" s="334"/>
      <c r="ACB209" s="224"/>
      <c r="ACC209" s="368"/>
      <c r="ACD209" s="368"/>
      <c r="ACE209" s="332"/>
      <c r="ACF209" s="333"/>
      <c r="ACG209" s="368"/>
      <c r="ACH209" s="224"/>
      <c r="ACI209" s="224"/>
      <c r="ACJ209" s="334"/>
      <c r="ACK209" s="334"/>
      <c r="ACL209" s="224"/>
      <c r="ACM209" s="368"/>
      <c r="ACN209" s="368"/>
      <c r="ACO209" s="332"/>
      <c r="ACP209" s="333"/>
      <c r="ACQ209" s="368"/>
      <c r="ACR209" s="224"/>
      <c r="ACS209" s="224"/>
      <c r="ACT209" s="334"/>
      <c r="ACU209" s="334"/>
      <c r="ACV209" s="224"/>
      <c r="ACW209" s="368"/>
      <c r="ACX209" s="368"/>
      <c r="ACY209" s="332"/>
      <c r="ACZ209" s="333"/>
      <c r="ADA209" s="368"/>
      <c r="ADB209" s="224"/>
      <c r="ADC209" s="224"/>
      <c r="ADD209" s="334"/>
      <c r="ADE209" s="334"/>
      <c r="ADF209" s="224"/>
      <c r="ADG209" s="368"/>
      <c r="ADH209" s="368"/>
      <c r="ADI209" s="332"/>
      <c r="ADJ209" s="333"/>
      <c r="ADK209" s="368"/>
      <c r="ADL209" s="224"/>
      <c r="ADM209" s="224"/>
      <c r="ADN209" s="334"/>
      <c r="ADO209" s="334"/>
      <c r="ADP209" s="224"/>
      <c r="ADQ209" s="368"/>
      <c r="ADR209" s="368"/>
      <c r="ADS209" s="332"/>
      <c r="ADT209" s="333"/>
      <c r="ADU209" s="368"/>
      <c r="ADV209" s="224"/>
      <c r="ADW209" s="224"/>
      <c r="ADX209" s="334"/>
      <c r="ADY209" s="334"/>
      <c r="ADZ209" s="224"/>
      <c r="AEA209" s="368"/>
      <c r="AEB209" s="368"/>
      <c r="AEC209" s="332"/>
      <c r="AED209" s="333"/>
      <c r="AEE209" s="368"/>
      <c r="AEF209" s="224"/>
      <c r="AEG209" s="224"/>
      <c r="AEH209" s="334"/>
      <c r="AEI209" s="334"/>
      <c r="AEJ209" s="224"/>
      <c r="AEK209" s="368"/>
      <c r="AEL209" s="368"/>
      <c r="AEM209" s="332"/>
      <c r="AEN209" s="333"/>
      <c r="AEO209" s="368"/>
      <c r="AEP209" s="224"/>
      <c r="AEQ209" s="224"/>
      <c r="AER209" s="334"/>
      <c r="AES209" s="334"/>
      <c r="AET209" s="224"/>
      <c r="AEU209" s="368"/>
      <c r="AEV209" s="368"/>
      <c r="AEW209" s="332"/>
      <c r="AEX209" s="333"/>
      <c r="AEY209" s="368"/>
      <c r="AEZ209" s="224"/>
      <c r="AFA209" s="224"/>
      <c r="AFB209" s="334"/>
      <c r="AFC209" s="334"/>
      <c r="AFD209" s="224"/>
      <c r="AFE209" s="368"/>
      <c r="AFF209" s="368"/>
      <c r="AFG209" s="332"/>
      <c r="AFH209" s="333"/>
      <c r="AFI209" s="368"/>
      <c r="AFJ209" s="224"/>
      <c r="AFK209" s="224"/>
      <c r="AFL209" s="334"/>
      <c r="AFM209" s="334"/>
      <c r="AFN209" s="224"/>
      <c r="AFO209" s="368"/>
      <c r="AFP209" s="368"/>
      <c r="AFQ209" s="332"/>
      <c r="AFR209" s="333"/>
      <c r="AFS209" s="368"/>
      <c r="AFT209" s="224"/>
      <c r="AFU209" s="224"/>
      <c r="AFV209" s="334"/>
      <c r="AFW209" s="334"/>
      <c r="AFX209" s="224"/>
      <c r="AFY209" s="368"/>
      <c r="AFZ209" s="368"/>
      <c r="AGA209" s="332"/>
      <c r="AGB209" s="333"/>
      <c r="AGC209" s="368"/>
      <c r="AGD209" s="224"/>
      <c r="AGE209" s="224"/>
      <c r="AGF209" s="334"/>
      <c r="AGG209" s="334"/>
      <c r="AGH209" s="224"/>
      <c r="AGI209" s="368"/>
      <c r="AGJ209" s="368"/>
      <c r="AGK209" s="332"/>
      <c r="AGL209" s="333"/>
      <c r="AGM209" s="368"/>
      <c r="AGN209" s="224"/>
      <c r="AGO209" s="224"/>
      <c r="AGP209" s="334"/>
      <c r="AGQ209" s="334"/>
      <c r="AGR209" s="224"/>
      <c r="AGS209" s="368"/>
      <c r="AGT209" s="368"/>
      <c r="AGU209" s="332"/>
      <c r="AGV209" s="333"/>
      <c r="AGW209" s="368"/>
      <c r="AGX209" s="224"/>
      <c r="AGY209" s="224"/>
      <c r="AGZ209" s="334"/>
      <c r="AHA209" s="334"/>
      <c r="AHB209" s="224"/>
      <c r="AHC209" s="368"/>
      <c r="AHD209" s="368"/>
      <c r="AHE209" s="332"/>
      <c r="AHF209" s="333"/>
      <c r="AHG209" s="368"/>
      <c r="AHH209" s="224"/>
      <c r="AHI209" s="224"/>
      <c r="AHJ209" s="334"/>
      <c r="AHK209" s="334"/>
      <c r="AHL209" s="224"/>
      <c r="AHM209" s="368"/>
      <c r="AHN209" s="368"/>
      <c r="AHO209" s="332"/>
      <c r="AHP209" s="333"/>
      <c r="AHQ209" s="368"/>
      <c r="AHR209" s="224"/>
      <c r="AHS209" s="224"/>
      <c r="AHT209" s="334"/>
      <c r="AHU209" s="334"/>
      <c r="AHV209" s="224"/>
      <c r="AHW209" s="368"/>
      <c r="AHX209" s="368"/>
      <c r="AHY209" s="332"/>
      <c r="AHZ209" s="333"/>
      <c r="AIA209" s="368"/>
      <c r="AIB209" s="224"/>
      <c r="AIC209" s="224"/>
      <c r="AID209" s="334"/>
      <c r="AIE209" s="334"/>
      <c r="AIF209" s="224"/>
      <c r="AIG209" s="368"/>
      <c r="AIH209" s="368"/>
      <c r="AII209" s="332"/>
      <c r="AIJ209" s="333"/>
      <c r="AIK209" s="368"/>
      <c r="AIL209" s="224"/>
      <c r="AIM209" s="224"/>
      <c r="AIN209" s="334"/>
      <c r="AIO209" s="334"/>
      <c r="AIP209" s="224"/>
      <c r="AIQ209" s="368"/>
      <c r="AIR209" s="368"/>
      <c r="AIS209" s="332"/>
      <c r="AIT209" s="333"/>
      <c r="AIU209" s="368"/>
      <c r="AIV209" s="224"/>
      <c r="AIW209" s="224"/>
      <c r="AIX209" s="334"/>
      <c r="AIY209" s="334"/>
      <c r="AIZ209" s="224"/>
      <c r="AJA209" s="368"/>
      <c r="AJB209" s="368"/>
      <c r="AJC209" s="332"/>
      <c r="AJD209" s="333"/>
      <c r="AJE209" s="368"/>
      <c r="AJF209" s="224"/>
      <c r="AJG209" s="224"/>
      <c r="AJH209" s="334"/>
      <c r="AJI209" s="334"/>
      <c r="AJJ209" s="224"/>
      <c r="AJK209" s="368"/>
      <c r="AJL209" s="368"/>
      <c r="AJM209" s="332"/>
      <c r="AJN209" s="333"/>
      <c r="AJO209" s="368"/>
      <c r="AJP209" s="224"/>
      <c r="AJQ209" s="224"/>
      <c r="AJR209" s="334"/>
      <c r="AJS209" s="334"/>
      <c r="AJT209" s="224"/>
      <c r="AJU209" s="368"/>
      <c r="AJV209" s="368"/>
      <c r="AJW209" s="332"/>
      <c r="AJX209" s="333"/>
      <c r="AJY209" s="368"/>
      <c r="AJZ209" s="224"/>
      <c r="AKA209" s="224"/>
      <c r="AKB209" s="334"/>
      <c r="AKC209" s="334"/>
      <c r="AKD209" s="224"/>
      <c r="AKE209" s="368"/>
      <c r="AKF209" s="368"/>
      <c r="AKG209" s="332"/>
      <c r="AKH209" s="333"/>
      <c r="AKI209" s="368"/>
      <c r="AKJ209" s="224"/>
      <c r="AKK209" s="224"/>
      <c r="AKL209" s="334"/>
      <c r="AKM209" s="334"/>
      <c r="AKN209" s="224"/>
      <c r="AKO209" s="368"/>
      <c r="AKP209" s="368"/>
      <c r="AKQ209" s="332"/>
      <c r="AKR209" s="333"/>
      <c r="AKS209" s="368"/>
      <c r="AKT209" s="224"/>
      <c r="AKU209" s="224"/>
      <c r="AKV209" s="334"/>
      <c r="AKW209" s="334"/>
      <c r="AKX209" s="224"/>
      <c r="AKY209" s="368"/>
      <c r="AKZ209" s="368"/>
      <c r="ALA209" s="332"/>
      <c r="ALB209" s="333"/>
      <c r="ALC209" s="368"/>
      <c r="ALD209" s="224"/>
      <c r="ALE209" s="224"/>
      <c r="ALF209" s="334"/>
      <c r="ALG209" s="334"/>
      <c r="ALH209" s="224"/>
      <c r="ALI209" s="368"/>
      <c r="ALJ209" s="368"/>
      <c r="ALK209" s="332"/>
      <c r="ALL209" s="333"/>
      <c r="ALM209" s="368"/>
      <c r="ALN209" s="224"/>
      <c r="ALO209" s="224"/>
      <c r="ALP209" s="334"/>
      <c r="ALQ209" s="334"/>
      <c r="ALR209" s="224"/>
      <c r="ALS209" s="368"/>
      <c r="ALT209" s="368"/>
      <c r="ALU209" s="332"/>
      <c r="ALV209" s="333"/>
      <c r="ALW209" s="368"/>
      <c r="ALX209" s="224"/>
      <c r="ALY209" s="224"/>
      <c r="ALZ209" s="334"/>
      <c r="AMA209" s="334"/>
      <c r="AMB209" s="224"/>
      <c r="AMC209" s="368"/>
      <c r="AMD209" s="368"/>
      <c r="AME209" s="332"/>
      <c r="AMF209" s="333"/>
      <c r="AMG209" s="368"/>
      <c r="AMH209" s="224"/>
      <c r="AMI209" s="224"/>
      <c r="AMJ209" s="334"/>
      <c r="AMK209" s="334"/>
      <c r="AML209" s="224"/>
      <c r="AMM209" s="368"/>
      <c r="AMN209" s="368"/>
      <c r="AMO209" s="332"/>
      <c r="AMP209" s="333"/>
      <c r="AMQ209" s="368"/>
      <c r="AMR209" s="224"/>
      <c r="AMS209" s="224"/>
      <c r="AMT209" s="334"/>
      <c r="AMU209" s="334"/>
      <c r="AMV209" s="224"/>
      <c r="AMW209" s="368"/>
      <c r="AMX209" s="368"/>
      <c r="AMY209" s="332"/>
      <c r="AMZ209" s="333"/>
      <c r="ANA209" s="368"/>
      <c r="ANB209" s="224"/>
      <c r="ANC209" s="224"/>
      <c r="AND209" s="334"/>
      <c r="ANE209" s="334"/>
      <c r="ANF209" s="224"/>
      <c r="ANG209" s="368"/>
      <c r="ANH209" s="368"/>
      <c r="ANI209" s="332"/>
      <c r="ANJ209" s="333"/>
      <c r="ANK209" s="368"/>
      <c r="ANL209" s="224"/>
      <c r="ANM209" s="224"/>
      <c r="ANN209" s="334"/>
      <c r="ANO209" s="334"/>
      <c r="ANP209" s="224"/>
      <c r="ANQ209" s="368"/>
      <c r="ANR209" s="368"/>
      <c r="ANS209" s="332"/>
      <c r="ANT209" s="333"/>
      <c r="ANU209" s="368"/>
      <c r="ANV209" s="224"/>
      <c r="ANW209" s="224"/>
      <c r="ANX209" s="334"/>
      <c r="ANY209" s="334"/>
      <c r="ANZ209" s="224"/>
      <c r="AOA209" s="368"/>
      <c r="AOB209" s="368"/>
      <c r="AOC209" s="332"/>
      <c r="AOD209" s="333"/>
      <c r="AOE209" s="368"/>
      <c r="AOF209" s="224"/>
      <c r="AOG209" s="224"/>
      <c r="AOH209" s="334"/>
      <c r="AOI209" s="334"/>
      <c r="AOJ209" s="224"/>
      <c r="AOK209" s="368"/>
      <c r="AOL209" s="368"/>
      <c r="AOM209" s="332"/>
      <c r="AON209" s="333"/>
      <c r="AOO209" s="368"/>
      <c r="AOP209" s="224"/>
      <c r="AOQ209" s="224"/>
      <c r="AOR209" s="334"/>
      <c r="AOS209" s="334"/>
      <c r="AOT209" s="224"/>
      <c r="AOU209" s="368"/>
      <c r="AOV209" s="368"/>
      <c r="AOW209" s="332"/>
      <c r="AOX209" s="333"/>
      <c r="AOY209" s="368"/>
      <c r="AOZ209" s="224"/>
      <c r="APA209" s="224"/>
      <c r="APB209" s="334"/>
      <c r="APC209" s="334"/>
      <c r="APD209" s="224"/>
      <c r="APE209" s="368"/>
      <c r="APF209" s="368"/>
      <c r="APG209" s="332"/>
      <c r="APH209" s="333"/>
      <c r="API209" s="368"/>
      <c r="APJ209" s="224"/>
      <c r="APK209" s="224"/>
      <c r="APL209" s="334"/>
      <c r="APM209" s="334"/>
      <c r="APN209" s="224"/>
      <c r="APO209" s="368"/>
      <c r="APP209" s="368"/>
      <c r="APQ209" s="332"/>
      <c r="APR209" s="333"/>
      <c r="APS209" s="368"/>
      <c r="APT209" s="224"/>
      <c r="APU209" s="224"/>
      <c r="APV209" s="334"/>
      <c r="APW209" s="334"/>
      <c r="APX209" s="224"/>
      <c r="APY209" s="368"/>
      <c r="APZ209" s="368"/>
      <c r="AQA209" s="332"/>
      <c r="AQB209" s="333"/>
      <c r="AQC209" s="368"/>
      <c r="AQD209" s="224"/>
      <c r="AQE209" s="224"/>
      <c r="AQF209" s="334"/>
      <c r="AQG209" s="334"/>
      <c r="AQH209" s="224"/>
      <c r="AQI209" s="368"/>
      <c r="AQJ209" s="368"/>
      <c r="AQK209" s="332"/>
      <c r="AQL209" s="333"/>
      <c r="AQM209" s="368"/>
      <c r="AQN209" s="224"/>
      <c r="AQO209" s="224"/>
      <c r="AQP209" s="334"/>
      <c r="AQQ209" s="334"/>
      <c r="AQR209" s="224"/>
      <c r="AQS209" s="368"/>
      <c r="AQT209" s="368"/>
      <c r="AQU209" s="332"/>
      <c r="AQV209" s="333"/>
      <c r="AQW209" s="368"/>
      <c r="AQX209" s="224"/>
      <c r="AQY209" s="224"/>
      <c r="AQZ209" s="334"/>
      <c r="ARA209" s="334"/>
      <c r="ARB209" s="224"/>
      <c r="ARC209" s="368"/>
      <c r="ARD209" s="368"/>
      <c r="ARE209" s="332"/>
      <c r="ARF209" s="333"/>
      <c r="ARG209" s="368"/>
      <c r="ARH209" s="224"/>
      <c r="ARI209" s="224"/>
      <c r="ARJ209" s="334"/>
      <c r="ARK209" s="334"/>
      <c r="ARL209" s="224"/>
      <c r="ARM209" s="368"/>
      <c r="ARN209" s="368"/>
      <c r="ARO209" s="332"/>
      <c r="ARP209" s="333"/>
      <c r="ARQ209" s="368"/>
      <c r="ARR209" s="224"/>
      <c r="ARS209" s="224"/>
      <c r="ART209" s="334"/>
      <c r="ARU209" s="334"/>
      <c r="ARV209" s="224"/>
      <c r="ARW209" s="368"/>
      <c r="ARX209" s="368"/>
      <c r="ARY209" s="332"/>
      <c r="ARZ209" s="333"/>
      <c r="ASA209" s="368"/>
      <c r="ASB209" s="224"/>
      <c r="ASC209" s="224"/>
      <c r="ASD209" s="334"/>
      <c r="ASE209" s="334"/>
      <c r="ASF209" s="224"/>
      <c r="ASG209" s="368"/>
      <c r="ASH209" s="368"/>
      <c r="ASI209" s="332"/>
      <c r="ASJ209" s="333"/>
      <c r="ASK209" s="368"/>
      <c r="ASL209" s="224"/>
      <c r="ASM209" s="224"/>
      <c r="ASN209" s="334"/>
      <c r="ASO209" s="334"/>
      <c r="ASP209" s="224"/>
      <c r="ASQ209" s="368"/>
      <c r="ASR209" s="368"/>
      <c r="ASS209" s="332"/>
      <c r="AST209" s="333"/>
      <c r="ASU209" s="368"/>
      <c r="ASV209" s="224"/>
      <c r="ASW209" s="224"/>
      <c r="ASX209" s="334"/>
      <c r="ASY209" s="334"/>
      <c r="ASZ209" s="224"/>
      <c r="ATA209" s="368"/>
      <c r="ATB209" s="368"/>
      <c r="ATC209" s="332"/>
      <c r="ATD209" s="333"/>
      <c r="ATE209" s="368"/>
      <c r="ATF209" s="224"/>
      <c r="ATG209" s="224"/>
      <c r="ATH209" s="334"/>
      <c r="ATI209" s="334"/>
      <c r="ATJ209" s="224"/>
      <c r="ATK209" s="368"/>
      <c r="ATL209" s="368"/>
      <c r="ATM209" s="332"/>
      <c r="ATN209" s="333"/>
      <c r="ATO209" s="368"/>
      <c r="ATP209" s="224"/>
      <c r="ATQ209" s="224"/>
      <c r="ATR209" s="334"/>
      <c r="ATS209" s="334"/>
      <c r="ATT209" s="224"/>
      <c r="ATU209" s="368"/>
      <c r="ATV209" s="368"/>
      <c r="ATW209" s="332"/>
      <c r="ATX209" s="333"/>
      <c r="ATY209" s="368"/>
      <c r="ATZ209" s="224"/>
      <c r="AUA209" s="224"/>
      <c r="AUB209" s="334"/>
      <c r="AUC209" s="334"/>
      <c r="AUD209" s="224"/>
      <c r="AUE209" s="368"/>
      <c r="AUF209" s="368"/>
      <c r="AUG209" s="332"/>
      <c r="AUH209" s="333"/>
      <c r="AUI209" s="368"/>
      <c r="AUJ209" s="224"/>
      <c r="AUK209" s="224"/>
      <c r="AUL209" s="334"/>
      <c r="AUM209" s="334"/>
      <c r="AUN209" s="224"/>
      <c r="AUO209" s="368"/>
      <c r="AUP209" s="368"/>
      <c r="AUQ209" s="332"/>
      <c r="AUR209" s="333"/>
      <c r="AUS209" s="368"/>
      <c r="AUT209" s="224"/>
      <c r="AUU209" s="224"/>
      <c r="AUV209" s="334"/>
      <c r="AUW209" s="334"/>
      <c r="AUX209" s="224"/>
      <c r="AUY209" s="368"/>
      <c r="AUZ209" s="368"/>
      <c r="AVA209" s="332"/>
      <c r="AVB209" s="333"/>
      <c r="AVC209" s="368"/>
      <c r="AVD209" s="224"/>
      <c r="AVE209" s="224"/>
      <c r="AVF209" s="334"/>
      <c r="AVG209" s="334"/>
      <c r="AVH209" s="224"/>
      <c r="AVI209" s="368"/>
      <c r="AVJ209" s="368"/>
      <c r="AVK209" s="332"/>
      <c r="AVL209" s="333"/>
      <c r="AVM209" s="368"/>
      <c r="AVN209" s="224"/>
      <c r="AVO209" s="224"/>
      <c r="AVP209" s="334"/>
      <c r="AVQ209" s="334"/>
      <c r="AVR209" s="224"/>
      <c r="AVS209" s="368"/>
      <c r="AVT209" s="368"/>
      <c r="AVU209" s="332"/>
      <c r="AVV209" s="333"/>
      <c r="AVW209" s="368"/>
      <c r="AVX209" s="224"/>
      <c r="AVY209" s="224"/>
      <c r="AVZ209" s="334"/>
      <c r="AWA209" s="334"/>
      <c r="AWB209" s="224"/>
      <c r="AWC209" s="368"/>
      <c r="AWD209" s="368"/>
      <c r="AWE209" s="332"/>
      <c r="AWF209" s="333"/>
      <c r="AWG209" s="368"/>
      <c r="AWH209" s="224"/>
      <c r="AWI209" s="224"/>
      <c r="AWJ209" s="334"/>
      <c r="AWK209" s="334"/>
      <c r="AWL209" s="224"/>
      <c r="AWM209" s="368"/>
      <c r="AWN209" s="368"/>
      <c r="AWO209" s="332"/>
      <c r="AWP209" s="333"/>
      <c r="AWQ209" s="368"/>
      <c r="AWR209" s="224"/>
      <c r="AWS209" s="224"/>
      <c r="AWT209" s="334"/>
      <c r="AWU209" s="334"/>
      <c r="AWV209" s="224"/>
      <c r="AWW209" s="368"/>
      <c r="AWX209" s="368"/>
      <c r="AWY209" s="332"/>
      <c r="AWZ209" s="333"/>
      <c r="AXA209" s="368"/>
      <c r="AXB209" s="224"/>
      <c r="AXC209" s="224"/>
      <c r="AXD209" s="334"/>
      <c r="AXE209" s="334"/>
      <c r="AXF209" s="224"/>
      <c r="AXG209" s="368"/>
      <c r="AXH209" s="368"/>
      <c r="AXI209" s="332"/>
      <c r="AXJ209" s="333"/>
      <c r="AXK209" s="368"/>
      <c r="AXL209" s="224"/>
      <c r="AXM209" s="224"/>
      <c r="AXN209" s="334"/>
      <c r="AXO209" s="334"/>
      <c r="AXP209" s="224"/>
      <c r="AXQ209" s="368"/>
      <c r="AXR209" s="368"/>
      <c r="AXS209" s="332"/>
      <c r="AXT209" s="333"/>
      <c r="AXU209" s="368"/>
      <c r="AXV209" s="224"/>
      <c r="AXW209" s="224"/>
      <c r="AXX209" s="334"/>
      <c r="AXY209" s="334"/>
      <c r="AXZ209" s="224"/>
      <c r="AYA209" s="368"/>
      <c r="AYB209" s="368"/>
      <c r="AYC209" s="332"/>
      <c r="AYD209" s="333"/>
      <c r="AYE209" s="368"/>
      <c r="AYF209" s="224"/>
      <c r="AYG209" s="224"/>
      <c r="AYH209" s="334"/>
      <c r="AYI209" s="334"/>
      <c r="AYJ209" s="224"/>
      <c r="AYK209" s="368"/>
      <c r="AYL209" s="368"/>
      <c r="AYM209" s="332"/>
      <c r="AYN209" s="333"/>
      <c r="AYO209" s="368"/>
      <c r="AYP209" s="224"/>
      <c r="AYQ209" s="224"/>
      <c r="AYR209" s="334"/>
      <c r="AYS209" s="334"/>
      <c r="AYT209" s="224"/>
      <c r="AYU209" s="368"/>
      <c r="AYV209" s="368"/>
      <c r="AYW209" s="332"/>
      <c r="AYX209" s="333"/>
      <c r="AYY209" s="368"/>
      <c r="AYZ209" s="224"/>
      <c r="AZA209" s="224"/>
      <c r="AZB209" s="334"/>
      <c r="AZC209" s="334"/>
      <c r="AZD209" s="224"/>
      <c r="AZE209" s="368"/>
      <c r="AZF209" s="368"/>
      <c r="AZG209" s="332"/>
      <c r="AZH209" s="333"/>
      <c r="AZI209" s="368"/>
      <c r="AZJ209" s="224"/>
      <c r="AZK209" s="224"/>
      <c r="AZL209" s="334"/>
      <c r="AZM209" s="334"/>
      <c r="AZN209" s="224"/>
      <c r="AZO209" s="368"/>
      <c r="AZP209" s="368"/>
      <c r="AZQ209" s="332"/>
      <c r="AZR209" s="333"/>
      <c r="AZS209" s="368"/>
      <c r="AZT209" s="224"/>
      <c r="AZU209" s="224"/>
      <c r="AZV209" s="334"/>
      <c r="AZW209" s="334"/>
      <c r="AZX209" s="224"/>
      <c r="AZY209" s="368"/>
      <c r="AZZ209" s="368"/>
      <c r="BAA209" s="332"/>
      <c r="BAB209" s="333"/>
      <c r="BAC209" s="368"/>
      <c r="BAD209" s="224"/>
      <c r="BAE209" s="224"/>
      <c r="BAF209" s="334"/>
      <c r="BAG209" s="334"/>
      <c r="BAH209" s="224"/>
      <c r="BAI209" s="368"/>
      <c r="BAJ209" s="368"/>
      <c r="BAK209" s="332"/>
      <c r="BAL209" s="333"/>
      <c r="BAM209" s="368"/>
      <c r="BAN209" s="224"/>
      <c r="BAO209" s="224"/>
      <c r="BAP209" s="334"/>
      <c r="BAQ209" s="334"/>
      <c r="BAR209" s="224"/>
      <c r="BAS209" s="368"/>
      <c r="BAT209" s="368"/>
      <c r="BAU209" s="332"/>
      <c r="BAV209" s="333"/>
      <c r="BAW209" s="368"/>
      <c r="BAX209" s="224"/>
      <c r="BAY209" s="224"/>
      <c r="BAZ209" s="334"/>
      <c r="BBA209" s="334"/>
      <c r="BBB209" s="224"/>
      <c r="BBC209" s="368"/>
      <c r="BBD209" s="368"/>
      <c r="BBE209" s="332"/>
      <c r="BBF209" s="333"/>
      <c r="BBG209" s="368"/>
      <c r="BBH209" s="224"/>
      <c r="BBI209" s="224"/>
      <c r="BBJ209" s="334"/>
      <c r="BBK209" s="334"/>
      <c r="BBL209" s="224"/>
      <c r="BBM209" s="368"/>
      <c r="BBN209" s="368"/>
      <c r="BBO209" s="332"/>
      <c r="BBP209" s="333"/>
      <c r="BBQ209" s="368"/>
      <c r="BBR209" s="224"/>
      <c r="BBS209" s="224"/>
      <c r="BBT209" s="334"/>
      <c r="BBU209" s="334"/>
      <c r="BBV209" s="224"/>
      <c r="BBW209" s="368"/>
      <c r="BBX209" s="368"/>
      <c r="BBY209" s="332"/>
      <c r="BBZ209" s="333"/>
      <c r="BCA209" s="368"/>
      <c r="BCB209" s="224"/>
      <c r="BCC209" s="224"/>
      <c r="BCD209" s="334"/>
      <c r="BCE209" s="334"/>
      <c r="BCF209" s="224"/>
      <c r="BCG209" s="368"/>
      <c r="BCH209" s="368"/>
      <c r="BCI209" s="332"/>
      <c r="BCJ209" s="333"/>
      <c r="BCK209" s="368"/>
      <c r="BCL209" s="224"/>
      <c r="BCM209" s="224"/>
      <c r="BCN209" s="334"/>
      <c r="BCO209" s="334"/>
      <c r="BCP209" s="224"/>
      <c r="BCQ209" s="368"/>
      <c r="BCR209" s="368"/>
      <c r="BCS209" s="332"/>
      <c r="BCT209" s="333"/>
      <c r="BCU209" s="368"/>
      <c r="BCV209" s="224"/>
      <c r="BCW209" s="224"/>
      <c r="BCX209" s="334"/>
      <c r="BCY209" s="334"/>
      <c r="BCZ209" s="224"/>
      <c r="BDA209" s="368"/>
      <c r="BDB209" s="368"/>
      <c r="BDC209" s="332"/>
      <c r="BDD209" s="333"/>
      <c r="BDE209" s="368"/>
      <c r="BDF209" s="224"/>
      <c r="BDG209" s="224"/>
      <c r="BDH209" s="334"/>
      <c r="BDI209" s="334"/>
      <c r="BDJ209" s="224"/>
      <c r="BDK209" s="368"/>
      <c r="BDL209" s="368"/>
      <c r="BDM209" s="332"/>
      <c r="BDN209" s="333"/>
      <c r="BDO209" s="368"/>
      <c r="BDP209" s="224"/>
      <c r="BDQ209" s="224"/>
      <c r="BDR209" s="334"/>
      <c r="BDS209" s="334"/>
      <c r="BDT209" s="224"/>
      <c r="BDU209" s="368"/>
      <c r="BDV209" s="368"/>
      <c r="BDW209" s="332"/>
      <c r="BDX209" s="333"/>
      <c r="BDY209" s="368"/>
      <c r="BDZ209" s="224"/>
      <c r="BEA209" s="224"/>
      <c r="BEB209" s="334"/>
      <c r="BEC209" s="334"/>
      <c r="BED209" s="224"/>
      <c r="BEE209" s="368"/>
      <c r="BEF209" s="368"/>
      <c r="BEG209" s="332"/>
      <c r="BEH209" s="333"/>
      <c r="BEI209" s="368"/>
      <c r="BEJ209" s="224"/>
      <c r="BEK209" s="224"/>
      <c r="BEL209" s="334"/>
      <c r="BEM209" s="334"/>
      <c r="BEN209" s="224"/>
      <c r="BEO209" s="368"/>
      <c r="BEP209" s="368"/>
      <c r="BEQ209" s="332"/>
      <c r="BER209" s="333"/>
      <c r="BES209" s="368"/>
      <c r="BET209" s="224"/>
      <c r="BEU209" s="224"/>
      <c r="BEV209" s="334"/>
      <c r="BEW209" s="334"/>
      <c r="BEX209" s="224"/>
      <c r="BEY209" s="368"/>
      <c r="BEZ209" s="368"/>
      <c r="BFA209" s="332"/>
      <c r="BFB209" s="333"/>
      <c r="BFC209" s="368"/>
      <c r="BFD209" s="224"/>
      <c r="BFE209" s="224"/>
      <c r="BFF209" s="334"/>
      <c r="BFG209" s="334"/>
      <c r="BFH209" s="224"/>
      <c r="BFI209" s="368"/>
      <c r="BFJ209" s="368"/>
      <c r="BFK209" s="332"/>
      <c r="BFL209" s="333"/>
      <c r="BFM209" s="368"/>
      <c r="BFN209" s="224"/>
      <c r="BFO209" s="224"/>
      <c r="BFP209" s="334"/>
      <c r="BFQ209" s="334"/>
      <c r="BFR209" s="224"/>
      <c r="BFS209" s="368"/>
      <c r="BFT209" s="368"/>
      <c r="BFU209" s="332"/>
      <c r="BFV209" s="333"/>
      <c r="BFW209" s="368"/>
      <c r="BFX209" s="224"/>
      <c r="BFY209" s="224"/>
      <c r="BFZ209" s="334"/>
      <c r="BGA209" s="334"/>
      <c r="BGB209" s="224"/>
      <c r="BGC209" s="368"/>
      <c r="BGD209" s="368"/>
      <c r="BGE209" s="332"/>
      <c r="BGF209" s="333"/>
      <c r="BGG209" s="368"/>
      <c r="BGH209" s="224"/>
      <c r="BGI209" s="224"/>
      <c r="BGJ209" s="334"/>
      <c r="BGK209" s="334"/>
      <c r="BGL209" s="224"/>
      <c r="BGM209" s="368"/>
      <c r="BGN209" s="368"/>
      <c r="BGO209" s="332"/>
      <c r="BGP209" s="333"/>
      <c r="BGQ209" s="368"/>
      <c r="BGR209" s="224"/>
      <c r="BGS209" s="224"/>
      <c r="BGT209" s="334"/>
      <c r="BGU209" s="334"/>
      <c r="BGV209" s="224"/>
      <c r="BGW209" s="368"/>
      <c r="BGX209" s="368"/>
      <c r="BGY209" s="332"/>
      <c r="BGZ209" s="333"/>
      <c r="BHA209" s="368"/>
      <c r="BHB209" s="224"/>
      <c r="BHC209" s="224"/>
      <c r="BHD209" s="334"/>
      <c r="BHE209" s="334"/>
      <c r="BHF209" s="224"/>
      <c r="BHG209" s="368"/>
      <c r="BHH209" s="368"/>
      <c r="BHI209" s="332"/>
      <c r="BHJ209" s="333"/>
      <c r="BHK209" s="368"/>
      <c r="BHL209" s="224"/>
      <c r="BHM209" s="224"/>
      <c r="BHN209" s="334"/>
      <c r="BHO209" s="334"/>
      <c r="BHP209" s="224"/>
      <c r="BHQ209" s="368"/>
      <c r="BHR209" s="368"/>
      <c r="BHS209" s="332"/>
      <c r="BHT209" s="333"/>
      <c r="BHU209" s="368"/>
      <c r="BHV209" s="224"/>
      <c r="BHW209" s="224"/>
      <c r="BHX209" s="334"/>
      <c r="BHY209" s="334"/>
      <c r="BHZ209" s="224"/>
      <c r="BIA209" s="368"/>
      <c r="BIB209" s="368"/>
      <c r="BIC209" s="332"/>
      <c r="BID209" s="333"/>
      <c r="BIE209" s="368"/>
      <c r="BIF209" s="224"/>
      <c r="BIG209" s="224"/>
      <c r="BIH209" s="334"/>
      <c r="BII209" s="334"/>
      <c r="BIJ209" s="224"/>
      <c r="BIK209" s="368"/>
      <c r="BIL209" s="368"/>
      <c r="BIM209" s="332"/>
      <c r="BIN209" s="333"/>
      <c r="BIO209" s="368"/>
      <c r="BIP209" s="224"/>
      <c r="BIQ209" s="224"/>
      <c r="BIR209" s="334"/>
      <c r="BIS209" s="334"/>
      <c r="BIT209" s="224"/>
      <c r="BIU209" s="368"/>
      <c r="BIV209" s="368"/>
      <c r="BIW209" s="332"/>
      <c r="BIX209" s="333"/>
      <c r="BIY209" s="368"/>
      <c r="BIZ209" s="224"/>
      <c r="BJA209" s="224"/>
      <c r="BJB209" s="334"/>
      <c r="BJC209" s="334"/>
      <c r="BJD209" s="224"/>
      <c r="BJE209" s="368"/>
      <c r="BJF209" s="368"/>
      <c r="BJG209" s="332"/>
      <c r="BJH209" s="333"/>
      <c r="BJI209" s="368"/>
      <c r="BJJ209" s="224"/>
      <c r="BJK209" s="224"/>
      <c r="BJL209" s="334"/>
      <c r="BJM209" s="334"/>
      <c r="BJN209" s="224"/>
      <c r="BJO209" s="368"/>
      <c r="BJP209" s="368"/>
      <c r="BJQ209" s="332"/>
      <c r="BJR209" s="333"/>
      <c r="BJS209" s="368"/>
      <c r="BJT209" s="224"/>
      <c r="BJU209" s="224"/>
      <c r="BJV209" s="334"/>
      <c r="BJW209" s="334"/>
      <c r="BJX209" s="224"/>
      <c r="BJY209" s="368"/>
      <c r="BJZ209" s="368"/>
      <c r="BKA209" s="332"/>
      <c r="BKB209" s="333"/>
      <c r="BKC209" s="368"/>
      <c r="BKD209" s="224"/>
      <c r="BKE209" s="224"/>
      <c r="BKF209" s="334"/>
      <c r="BKG209" s="334"/>
      <c r="BKH209" s="224"/>
      <c r="BKI209" s="368"/>
      <c r="BKJ209" s="368"/>
      <c r="BKK209" s="332"/>
      <c r="BKL209" s="333"/>
      <c r="BKM209" s="368"/>
      <c r="BKN209" s="224"/>
      <c r="BKO209" s="224"/>
      <c r="BKP209" s="334"/>
      <c r="BKQ209" s="334"/>
      <c r="BKR209" s="224"/>
      <c r="BKS209" s="368"/>
      <c r="BKT209" s="368"/>
      <c r="BKU209" s="332"/>
      <c r="BKV209" s="333"/>
      <c r="BKW209" s="368"/>
      <c r="BKX209" s="224"/>
      <c r="BKY209" s="224"/>
      <c r="BKZ209" s="334"/>
      <c r="BLA209" s="334"/>
      <c r="BLB209" s="224"/>
      <c r="BLC209" s="368"/>
      <c r="BLD209" s="368"/>
      <c r="BLE209" s="332"/>
      <c r="BLF209" s="333"/>
      <c r="BLG209" s="368"/>
      <c r="BLH209" s="224"/>
      <c r="BLI209" s="224"/>
      <c r="BLJ209" s="334"/>
      <c r="BLK209" s="334"/>
      <c r="BLL209" s="224"/>
      <c r="BLM209" s="368"/>
      <c r="BLN209" s="368"/>
      <c r="BLO209" s="332"/>
      <c r="BLP209" s="333"/>
      <c r="BLQ209" s="368"/>
      <c r="BLR209" s="224"/>
      <c r="BLS209" s="224"/>
      <c r="BLT209" s="334"/>
      <c r="BLU209" s="334"/>
      <c r="BLV209" s="224"/>
      <c r="BLW209" s="368"/>
      <c r="BLX209" s="368"/>
      <c r="BLY209" s="332"/>
      <c r="BLZ209" s="333"/>
      <c r="BMA209" s="368"/>
      <c r="BMB209" s="224"/>
      <c r="BMC209" s="224"/>
      <c r="BMD209" s="334"/>
      <c r="BME209" s="334"/>
      <c r="BMF209" s="224"/>
      <c r="BMG209" s="368"/>
      <c r="BMH209" s="368"/>
      <c r="BMI209" s="332"/>
      <c r="BMJ209" s="333"/>
      <c r="BMK209" s="368"/>
      <c r="BML209" s="224"/>
      <c r="BMM209" s="224"/>
      <c r="BMN209" s="334"/>
      <c r="BMO209" s="334"/>
      <c r="BMP209" s="224"/>
      <c r="BMQ209" s="368"/>
      <c r="BMR209" s="368"/>
      <c r="BMS209" s="332"/>
      <c r="BMT209" s="333"/>
      <c r="BMU209" s="368"/>
      <c r="BMV209" s="224"/>
      <c r="BMW209" s="224"/>
      <c r="BMX209" s="334"/>
      <c r="BMY209" s="334"/>
      <c r="BMZ209" s="224"/>
      <c r="BNA209" s="368"/>
      <c r="BNB209" s="368"/>
      <c r="BNC209" s="332"/>
      <c r="BND209" s="333"/>
      <c r="BNE209" s="368"/>
      <c r="BNF209" s="224"/>
      <c r="BNG209" s="224"/>
      <c r="BNH209" s="334"/>
      <c r="BNI209" s="334"/>
      <c r="BNJ209" s="224"/>
      <c r="BNK209" s="368"/>
      <c r="BNL209" s="368"/>
      <c r="BNM209" s="332"/>
      <c r="BNN209" s="333"/>
      <c r="BNO209" s="368"/>
      <c r="BNP209" s="224"/>
      <c r="BNQ209" s="224"/>
      <c r="BNR209" s="334"/>
      <c r="BNS209" s="334"/>
      <c r="BNT209" s="224"/>
      <c r="BNU209" s="368"/>
      <c r="BNV209" s="368"/>
      <c r="BNW209" s="332"/>
      <c r="BNX209" s="333"/>
      <c r="BNY209" s="368"/>
      <c r="BNZ209" s="224"/>
      <c r="BOA209" s="224"/>
      <c r="BOB209" s="334"/>
      <c r="BOC209" s="334"/>
      <c r="BOD209" s="224"/>
      <c r="BOE209" s="368"/>
      <c r="BOF209" s="368"/>
      <c r="BOG209" s="332"/>
      <c r="BOH209" s="333"/>
      <c r="BOI209" s="368"/>
      <c r="BOJ209" s="224"/>
      <c r="BOK209" s="224"/>
      <c r="BOL209" s="334"/>
      <c r="BOM209" s="334"/>
      <c r="BON209" s="224"/>
      <c r="BOO209" s="368"/>
      <c r="BOP209" s="368"/>
      <c r="BOQ209" s="332"/>
      <c r="BOR209" s="333"/>
      <c r="BOS209" s="368"/>
      <c r="BOT209" s="224"/>
      <c r="BOU209" s="224"/>
      <c r="BOV209" s="334"/>
      <c r="BOW209" s="334"/>
      <c r="BOX209" s="224"/>
      <c r="BOY209" s="368"/>
      <c r="BOZ209" s="368"/>
      <c r="BPA209" s="332"/>
      <c r="BPB209" s="333"/>
      <c r="BPC209" s="368"/>
      <c r="BPD209" s="224"/>
      <c r="BPE209" s="224"/>
      <c r="BPF209" s="334"/>
      <c r="BPG209" s="334"/>
      <c r="BPH209" s="224"/>
      <c r="BPI209" s="368"/>
      <c r="BPJ209" s="368"/>
      <c r="BPK209" s="332"/>
      <c r="BPL209" s="333"/>
      <c r="BPM209" s="368"/>
      <c r="BPN209" s="224"/>
      <c r="BPO209" s="224"/>
      <c r="BPP209" s="334"/>
      <c r="BPQ209" s="334"/>
      <c r="BPR209" s="224"/>
      <c r="BPS209" s="368"/>
      <c r="BPT209" s="368"/>
      <c r="BPU209" s="332"/>
      <c r="BPV209" s="333"/>
      <c r="BPW209" s="368"/>
      <c r="BPX209" s="224"/>
      <c r="BPY209" s="224"/>
      <c r="BPZ209" s="334"/>
      <c r="BQA209" s="334"/>
      <c r="BQB209" s="224"/>
      <c r="BQC209" s="368"/>
      <c r="BQD209" s="368"/>
      <c r="BQE209" s="332"/>
      <c r="BQF209" s="333"/>
      <c r="BQG209" s="368"/>
      <c r="BQH209" s="224"/>
      <c r="BQI209" s="224"/>
      <c r="BQJ209" s="334"/>
      <c r="BQK209" s="334"/>
      <c r="BQL209" s="224"/>
      <c r="BQM209" s="368"/>
      <c r="BQN209" s="368"/>
      <c r="BQO209" s="332"/>
      <c r="BQP209" s="333"/>
      <c r="BQQ209" s="368"/>
      <c r="BQR209" s="224"/>
      <c r="BQS209" s="224"/>
      <c r="BQT209" s="334"/>
      <c r="BQU209" s="334"/>
      <c r="BQV209" s="224"/>
      <c r="BQW209" s="368"/>
      <c r="BQX209" s="368"/>
      <c r="BQY209" s="332"/>
      <c r="BQZ209" s="333"/>
      <c r="BRA209" s="368"/>
      <c r="BRB209" s="224"/>
      <c r="BRC209" s="224"/>
      <c r="BRD209" s="334"/>
      <c r="BRE209" s="334"/>
      <c r="BRF209" s="224"/>
      <c r="BRG209" s="368"/>
      <c r="BRH209" s="368"/>
      <c r="BRI209" s="332"/>
      <c r="BRJ209" s="333"/>
      <c r="BRK209" s="368"/>
      <c r="BRL209" s="224"/>
      <c r="BRM209" s="224"/>
      <c r="BRN209" s="334"/>
      <c r="BRO209" s="334"/>
      <c r="BRP209" s="224"/>
      <c r="BRQ209" s="368"/>
      <c r="BRR209" s="368"/>
      <c r="BRS209" s="332"/>
      <c r="BRT209" s="333"/>
      <c r="BRU209" s="368"/>
      <c r="BRV209" s="224"/>
      <c r="BRW209" s="224"/>
      <c r="BRX209" s="334"/>
      <c r="BRY209" s="334"/>
      <c r="BRZ209" s="224"/>
      <c r="BSA209" s="368"/>
      <c r="BSB209" s="368"/>
      <c r="BSC209" s="332"/>
      <c r="BSD209" s="333"/>
      <c r="BSE209" s="368"/>
      <c r="BSF209" s="224"/>
      <c r="BSG209" s="224"/>
      <c r="BSH209" s="334"/>
      <c r="BSI209" s="334"/>
      <c r="BSJ209" s="224"/>
      <c r="BSK209" s="368"/>
      <c r="BSL209" s="368"/>
      <c r="BSM209" s="332"/>
      <c r="BSN209" s="333"/>
      <c r="BSO209" s="368"/>
      <c r="BSP209" s="224"/>
      <c r="BSQ209" s="224"/>
      <c r="BSR209" s="334"/>
      <c r="BSS209" s="334"/>
      <c r="BST209" s="224"/>
      <c r="BSU209" s="368"/>
      <c r="BSV209" s="368"/>
      <c r="BSW209" s="332"/>
      <c r="BSX209" s="333"/>
      <c r="BSY209" s="368"/>
      <c r="BSZ209" s="224"/>
      <c r="BTA209" s="224"/>
      <c r="BTB209" s="334"/>
      <c r="BTC209" s="334"/>
      <c r="BTD209" s="224"/>
      <c r="BTE209" s="368"/>
      <c r="BTF209" s="368"/>
      <c r="BTG209" s="332"/>
      <c r="BTH209" s="333"/>
      <c r="BTI209" s="368"/>
      <c r="BTJ209" s="224"/>
      <c r="BTK209" s="224"/>
      <c r="BTL209" s="334"/>
      <c r="BTM209" s="334"/>
      <c r="BTN209" s="224"/>
      <c r="BTO209" s="368"/>
      <c r="BTP209" s="368"/>
      <c r="BTQ209" s="332"/>
      <c r="BTR209" s="333"/>
      <c r="BTS209" s="368"/>
      <c r="BTT209" s="224"/>
      <c r="BTU209" s="224"/>
      <c r="BTV209" s="334"/>
      <c r="BTW209" s="334"/>
      <c r="BTX209" s="224"/>
      <c r="BTY209" s="368"/>
      <c r="BTZ209" s="368"/>
      <c r="BUA209" s="332"/>
      <c r="BUB209" s="333"/>
      <c r="BUC209" s="368"/>
      <c r="BUD209" s="224"/>
      <c r="BUE209" s="224"/>
      <c r="BUF209" s="334"/>
      <c r="BUG209" s="334"/>
      <c r="BUH209" s="224"/>
      <c r="BUI209" s="368"/>
      <c r="BUJ209" s="368"/>
      <c r="BUK209" s="332"/>
      <c r="BUL209" s="333"/>
      <c r="BUM209" s="368"/>
      <c r="BUN209" s="224"/>
      <c r="BUO209" s="224"/>
      <c r="BUP209" s="334"/>
      <c r="BUQ209" s="334"/>
      <c r="BUR209" s="224"/>
      <c r="BUS209" s="368"/>
      <c r="BUT209" s="368"/>
      <c r="BUU209" s="332"/>
      <c r="BUV209" s="333"/>
      <c r="BUW209" s="368"/>
      <c r="BUX209" s="224"/>
      <c r="BUY209" s="224"/>
      <c r="BUZ209" s="334"/>
      <c r="BVA209" s="334"/>
      <c r="BVB209" s="224"/>
      <c r="BVC209" s="368"/>
      <c r="BVD209" s="368"/>
      <c r="BVE209" s="332"/>
      <c r="BVF209" s="333"/>
      <c r="BVG209" s="368"/>
      <c r="BVH209" s="224"/>
      <c r="BVI209" s="224"/>
      <c r="BVJ209" s="334"/>
      <c r="BVK209" s="334"/>
      <c r="BVL209" s="224"/>
      <c r="BVM209" s="368"/>
      <c r="BVN209" s="368"/>
      <c r="BVO209" s="332"/>
      <c r="BVP209" s="333"/>
      <c r="BVQ209" s="368"/>
      <c r="BVR209" s="224"/>
      <c r="BVS209" s="224"/>
      <c r="BVT209" s="334"/>
      <c r="BVU209" s="334"/>
      <c r="BVV209" s="224"/>
      <c r="BVW209" s="368"/>
      <c r="BVX209" s="368"/>
      <c r="BVY209" s="332"/>
      <c r="BVZ209" s="333"/>
      <c r="BWA209" s="368"/>
      <c r="BWB209" s="224"/>
      <c r="BWC209" s="224"/>
      <c r="BWD209" s="334"/>
      <c r="BWE209" s="334"/>
      <c r="BWF209" s="224"/>
      <c r="BWG209" s="368"/>
      <c r="BWH209" s="368"/>
      <c r="BWI209" s="332"/>
      <c r="BWJ209" s="333"/>
      <c r="BWK209" s="368"/>
      <c r="BWL209" s="224"/>
      <c r="BWM209" s="224"/>
      <c r="BWN209" s="334"/>
      <c r="BWO209" s="334"/>
      <c r="BWP209" s="224"/>
      <c r="BWQ209" s="368"/>
      <c r="BWR209" s="368"/>
      <c r="BWS209" s="332"/>
      <c r="BWT209" s="333"/>
      <c r="BWU209" s="368"/>
      <c r="BWV209" s="224"/>
      <c r="BWW209" s="224"/>
      <c r="BWX209" s="334"/>
      <c r="BWY209" s="334"/>
      <c r="BWZ209" s="224"/>
      <c r="BXA209" s="368"/>
      <c r="BXB209" s="368"/>
      <c r="BXC209" s="332"/>
      <c r="BXD209" s="333"/>
      <c r="BXE209" s="368"/>
      <c r="BXF209" s="224"/>
      <c r="BXG209" s="224"/>
      <c r="BXH209" s="334"/>
      <c r="BXI209" s="334"/>
      <c r="BXJ209" s="224"/>
      <c r="BXK209" s="368"/>
      <c r="BXL209" s="368"/>
      <c r="BXM209" s="332"/>
      <c r="BXN209" s="333"/>
      <c r="BXO209" s="368"/>
      <c r="BXP209" s="224"/>
      <c r="BXQ209" s="224"/>
      <c r="BXR209" s="334"/>
      <c r="BXS209" s="334"/>
      <c r="BXT209" s="224"/>
      <c r="BXU209" s="368"/>
      <c r="BXV209" s="368"/>
      <c r="BXW209" s="332"/>
      <c r="BXX209" s="333"/>
      <c r="BXY209" s="368"/>
      <c r="BXZ209" s="224"/>
      <c r="BYA209" s="224"/>
      <c r="BYB209" s="334"/>
      <c r="BYC209" s="334"/>
      <c r="BYD209" s="224"/>
      <c r="BYE209" s="368"/>
      <c r="BYF209" s="368"/>
      <c r="BYG209" s="332"/>
      <c r="BYH209" s="333"/>
      <c r="BYI209" s="368"/>
      <c r="BYJ209" s="224"/>
      <c r="BYK209" s="224"/>
      <c r="BYL209" s="334"/>
      <c r="BYM209" s="334"/>
      <c r="BYN209" s="224"/>
      <c r="BYO209" s="368"/>
      <c r="BYP209" s="368"/>
      <c r="BYQ209" s="332"/>
      <c r="BYR209" s="333"/>
      <c r="BYS209" s="368"/>
      <c r="BYT209" s="224"/>
      <c r="BYU209" s="224"/>
      <c r="BYV209" s="334"/>
      <c r="BYW209" s="334"/>
      <c r="BYX209" s="224"/>
      <c r="BYY209" s="368"/>
      <c r="BYZ209" s="368"/>
      <c r="BZA209" s="332"/>
      <c r="BZB209" s="333"/>
      <c r="BZC209" s="368"/>
      <c r="BZD209" s="224"/>
      <c r="BZE209" s="224"/>
      <c r="BZF209" s="334"/>
      <c r="BZG209" s="334"/>
      <c r="BZH209" s="224"/>
      <c r="BZI209" s="368"/>
      <c r="BZJ209" s="368"/>
      <c r="BZK209" s="332"/>
      <c r="BZL209" s="333"/>
      <c r="BZM209" s="368"/>
      <c r="BZN209" s="224"/>
      <c r="BZO209" s="224"/>
      <c r="BZP209" s="334"/>
      <c r="BZQ209" s="334"/>
      <c r="BZR209" s="224"/>
      <c r="BZS209" s="368"/>
      <c r="BZT209" s="368"/>
      <c r="BZU209" s="332"/>
      <c r="BZV209" s="333"/>
      <c r="BZW209" s="368"/>
      <c r="BZX209" s="224"/>
      <c r="BZY209" s="224"/>
      <c r="BZZ209" s="334"/>
      <c r="CAA209" s="334"/>
      <c r="CAB209" s="224"/>
      <c r="CAC209" s="368"/>
      <c r="CAD209" s="368"/>
      <c r="CAE209" s="332"/>
      <c r="CAF209" s="333"/>
      <c r="CAG209" s="368"/>
      <c r="CAH209" s="224"/>
      <c r="CAI209" s="224"/>
      <c r="CAJ209" s="334"/>
      <c r="CAK209" s="334"/>
      <c r="CAL209" s="224"/>
      <c r="CAM209" s="368"/>
      <c r="CAN209" s="368"/>
      <c r="CAO209" s="332"/>
      <c r="CAP209" s="333"/>
      <c r="CAQ209" s="368"/>
      <c r="CAR209" s="224"/>
      <c r="CAS209" s="224"/>
      <c r="CAT209" s="334"/>
      <c r="CAU209" s="334"/>
      <c r="CAV209" s="224"/>
      <c r="CAW209" s="368"/>
      <c r="CAX209" s="368"/>
      <c r="CAY209" s="332"/>
      <c r="CAZ209" s="333"/>
      <c r="CBA209" s="368"/>
      <c r="CBB209" s="224"/>
      <c r="CBC209" s="224"/>
      <c r="CBD209" s="334"/>
      <c r="CBE209" s="334"/>
      <c r="CBF209" s="224"/>
      <c r="CBG209" s="368"/>
      <c r="CBH209" s="368"/>
      <c r="CBI209" s="332"/>
      <c r="CBJ209" s="333"/>
      <c r="CBK209" s="368"/>
      <c r="CBL209" s="224"/>
      <c r="CBM209" s="224"/>
      <c r="CBN209" s="334"/>
      <c r="CBO209" s="334"/>
      <c r="CBP209" s="224"/>
      <c r="CBQ209" s="368"/>
      <c r="CBR209" s="368"/>
      <c r="CBS209" s="332"/>
      <c r="CBT209" s="333"/>
      <c r="CBU209" s="368"/>
      <c r="CBV209" s="224"/>
      <c r="CBW209" s="224"/>
      <c r="CBX209" s="334"/>
      <c r="CBY209" s="334"/>
      <c r="CBZ209" s="224"/>
      <c r="CCA209" s="368"/>
      <c r="CCB209" s="368"/>
      <c r="CCC209" s="332"/>
      <c r="CCD209" s="333"/>
      <c r="CCE209" s="368"/>
      <c r="CCF209" s="224"/>
      <c r="CCG209" s="224"/>
      <c r="CCH209" s="334"/>
      <c r="CCI209" s="334"/>
      <c r="CCJ209" s="224"/>
      <c r="CCK209" s="368"/>
      <c r="CCL209" s="368"/>
      <c r="CCM209" s="332"/>
      <c r="CCN209" s="333"/>
      <c r="CCO209" s="368"/>
      <c r="CCP209" s="224"/>
      <c r="CCQ209" s="224"/>
      <c r="CCR209" s="334"/>
      <c r="CCS209" s="334"/>
      <c r="CCT209" s="224"/>
      <c r="CCU209" s="368"/>
      <c r="CCV209" s="368"/>
      <c r="CCW209" s="332"/>
      <c r="CCX209" s="333"/>
      <c r="CCY209" s="368"/>
      <c r="CCZ209" s="224"/>
      <c r="CDA209" s="224"/>
      <c r="CDB209" s="334"/>
      <c r="CDC209" s="334"/>
      <c r="CDD209" s="224"/>
      <c r="CDE209" s="368"/>
      <c r="CDF209" s="368"/>
      <c r="CDG209" s="332"/>
      <c r="CDH209" s="333"/>
      <c r="CDI209" s="368"/>
      <c r="CDJ209" s="224"/>
      <c r="CDK209" s="224"/>
      <c r="CDL209" s="334"/>
      <c r="CDM209" s="334"/>
      <c r="CDN209" s="224"/>
      <c r="CDO209" s="368"/>
      <c r="CDP209" s="368"/>
      <c r="CDQ209" s="332"/>
      <c r="CDR209" s="333"/>
      <c r="CDS209" s="368"/>
      <c r="CDT209" s="224"/>
      <c r="CDU209" s="224"/>
      <c r="CDV209" s="334"/>
      <c r="CDW209" s="334"/>
      <c r="CDX209" s="224"/>
      <c r="CDY209" s="368"/>
      <c r="CDZ209" s="368"/>
      <c r="CEA209" s="332"/>
      <c r="CEB209" s="333"/>
      <c r="CEC209" s="368"/>
      <c r="CED209" s="224"/>
      <c r="CEE209" s="224"/>
      <c r="CEF209" s="334"/>
      <c r="CEG209" s="334"/>
      <c r="CEH209" s="224"/>
      <c r="CEI209" s="368"/>
      <c r="CEJ209" s="368"/>
      <c r="CEK209" s="332"/>
      <c r="CEL209" s="333"/>
      <c r="CEM209" s="368"/>
      <c r="CEN209" s="224"/>
      <c r="CEO209" s="224"/>
      <c r="CEP209" s="334"/>
      <c r="CEQ209" s="334"/>
      <c r="CER209" s="224"/>
      <c r="CES209" s="368"/>
      <c r="CET209" s="368"/>
      <c r="CEU209" s="332"/>
      <c r="CEV209" s="333"/>
      <c r="CEW209" s="368"/>
      <c r="CEX209" s="224"/>
      <c r="CEY209" s="224"/>
      <c r="CEZ209" s="334"/>
      <c r="CFA209" s="334"/>
      <c r="CFB209" s="224"/>
      <c r="CFC209" s="368"/>
      <c r="CFD209" s="368"/>
      <c r="CFE209" s="332"/>
      <c r="CFF209" s="333"/>
      <c r="CFG209" s="368"/>
      <c r="CFH209" s="224"/>
      <c r="CFI209" s="224"/>
      <c r="CFJ209" s="334"/>
      <c r="CFK209" s="334"/>
      <c r="CFL209" s="224"/>
      <c r="CFM209" s="368"/>
      <c r="CFN209" s="368"/>
      <c r="CFO209" s="332"/>
      <c r="CFP209" s="333"/>
      <c r="CFQ209" s="368"/>
      <c r="CFR209" s="224"/>
      <c r="CFS209" s="224"/>
      <c r="CFT209" s="334"/>
      <c r="CFU209" s="334"/>
      <c r="CFV209" s="224"/>
      <c r="CFW209" s="368"/>
      <c r="CFX209" s="368"/>
      <c r="CFY209" s="332"/>
      <c r="CFZ209" s="333"/>
      <c r="CGA209" s="368"/>
      <c r="CGB209" s="224"/>
      <c r="CGC209" s="224"/>
      <c r="CGD209" s="334"/>
      <c r="CGE209" s="334"/>
      <c r="CGF209" s="224"/>
      <c r="CGG209" s="368"/>
      <c r="CGH209" s="368"/>
      <c r="CGI209" s="332"/>
      <c r="CGJ209" s="333"/>
      <c r="CGK209" s="368"/>
      <c r="CGL209" s="224"/>
      <c r="CGM209" s="224"/>
      <c r="CGN209" s="334"/>
      <c r="CGO209" s="334"/>
      <c r="CGP209" s="224"/>
      <c r="CGQ209" s="368"/>
      <c r="CGR209" s="368"/>
      <c r="CGS209" s="332"/>
      <c r="CGT209" s="333"/>
      <c r="CGU209" s="368"/>
      <c r="CGV209" s="224"/>
      <c r="CGW209" s="224"/>
      <c r="CGX209" s="334"/>
      <c r="CGY209" s="334"/>
      <c r="CGZ209" s="224"/>
      <c r="CHA209" s="368"/>
      <c r="CHB209" s="368"/>
      <c r="CHC209" s="332"/>
      <c r="CHD209" s="333"/>
      <c r="CHE209" s="368"/>
      <c r="CHF209" s="224"/>
      <c r="CHG209" s="224"/>
      <c r="CHH209" s="334"/>
      <c r="CHI209" s="334"/>
      <c r="CHJ209" s="224"/>
      <c r="CHK209" s="368"/>
      <c r="CHL209" s="368"/>
      <c r="CHM209" s="332"/>
      <c r="CHN209" s="333"/>
      <c r="CHO209" s="368"/>
      <c r="CHP209" s="224"/>
      <c r="CHQ209" s="224"/>
      <c r="CHR209" s="334"/>
      <c r="CHS209" s="334"/>
      <c r="CHT209" s="224"/>
      <c r="CHU209" s="368"/>
      <c r="CHV209" s="368"/>
      <c r="CHW209" s="332"/>
      <c r="CHX209" s="333"/>
      <c r="CHY209" s="368"/>
      <c r="CHZ209" s="224"/>
      <c r="CIA209" s="224"/>
      <c r="CIB209" s="334"/>
      <c r="CIC209" s="334"/>
      <c r="CID209" s="224"/>
      <c r="CIE209" s="368"/>
      <c r="CIF209" s="368"/>
      <c r="CIG209" s="332"/>
      <c r="CIH209" s="333"/>
      <c r="CII209" s="368"/>
      <c r="CIJ209" s="224"/>
      <c r="CIK209" s="224"/>
      <c r="CIL209" s="334"/>
      <c r="CIM209" s="334"/>
      <c r="CIN209" s="224"/>
      <c r="CIO209" s="368"/>
      <c r="CIP209" s="368"/>
      <c r="CIQ209" s="332"/>
      <c r="CIR209" s="333"/>
      <c r="CIS209" s="368"/>
      <c r="CIT209" s="224"/>
      <c r="CIU209" s="224"/>
      <c r="CIV209" s="334"/>
      <c r="CIW209" s="334"/>
      <c r="CIX209" s="224"/>
      <c r="CIY209" s="368"/>
      <c r="CIZ209" s="368"/>
      <c r="CJA209" s="332"/>
      <c r="CJB209" s="333"/>
      <c r="CJC209" s="368"/>
      <c r="CJD209" s="224"/>
      <c r="CJE209" s="224"/>
      <c r="CJF209" s="334"/>
      <c r="CJG209" s="334"/>
      <c r="CJH209" s="224"/>
      <c r="CJI209" s="368"/>
      <c r="CJJ209" s="368"/>
      <c r="CJK209" s="332"/>
      <c r="CJL209" s="333"/>
      <c r="CJM209" s="368"/>
      <c r="CJN209" s="224"/>
      <c r="CJO209" s="224"/>
      <c r="CJP209" s="334"/>
      <c r="CJQ209" s="334"/>
      <c r="CJR209" s="224"/>
      <c r="CJS209" s="368"/>
      <c r="CJT209" s="368"/>
      <c r="CJU209" s="332"/>
      <c r="CJV209" s="333"/>
      <c r="CJW209" s="368"/>
      <c r="CJX209" s="224"/>
      <c r="CJY209" s="224"/>
      <c r="CJZ209" s="334"/>
      <c r="CKA209" s="334"/>
      <c r="CKB209" s="224"/>
      <c r="CKC209" s="368"/>
      <c r="CKD209" s="368"/>
      <c r="CKE209" s="332"/>
      <c r="CKF209" s="333"/>
      <c r="CKG209" s="368"/>
      <c r="CKH209" s="224"/>
      <c r="CKI209" s="224"/>
      <c r="CKJ209" s="334"/>
      <c r="CKK209" s="334"/>
      <c r="CKL209" s="224"/>
      <c r="CKM209" s="368"/>
      <c r="CKN209" s="368"/>
      <c r="CKO209" s="332"/>
      <c r="CKP209" s="333"/>
      <c r="CKQ209" s="368"/>
      <c r="CKR209" s="224"/>
      <c r="CKS209" s="224"/>
      <c r="CKT209" s="334"/>
      <c r="CKU209" s="334"/>
      <c r="CKV209" s="224"/>
      <c r="CKW209" s="368"/>
      <c r="CKX209" s="368"/>
      <c r="CKY209" s="332"/>
      <c r="CKZ209" s="333"/>
      <c r="CLA209" s="368"/>
      <c r="CLB209" s="224"/>
      <c r="CLC209" s="224"/>
      <c r="CLD209" s="334"/>
      <c r="CLE209" s="334"/>
      <c r="CLF209" s="224"/>
      <c r="CLG209" s="368"/>
      <c r="CLH209" s="368"/>
      <c r="CLI209" s="332"/>
      <c r="CLJ209" s="333"/>
      <c r="CLK209" s="368"/>
      <c r="CLL209" s="224"/>
      <c r="CLM209" s="224"/>
      <c r="CLN209" s="334"/>
      <c r="CLO209" s="334"/>
      <c r="CLP209" s="224"/>
      <c r="CLQ209" s="368"/>
      <c r="CLR209" s="368"/>
      <c r="CLS209" s="332"/>
      <c r="CLT209" s="333"/>
      <c r="CLU209" s="368"/>
      <c r="CLV209" s="224"/>
      <c r="CLW209" s="224"/>
      <c r="CLX209" s="334"/>
      <c r="CLY209" s="334"/>
      <c r="CLZ209" s="224"/>
      <c r="CMA209" s="368"/>
      <c r="CMB209" s="368"/>
      <c r="CMC209" s="332"/>
      <c r="CMD209" s="333"/>
      <c r="CME209" s="368"/>
      <c r="CMF209" s="224"/>
      <c r="CMG209" s="224"/>
      <c r="CMH209" s="334"/>
      <c r="CMI209" s="334"/>
      <c r="CMJ209" s="224"/>
      <c r="CMK209" s="368"/>
      <c r="CML209" s="368"/>
      <c r="CMM209" s="332"/>
      <c r="CMN209" s="333"/>
      <c r="CMO209" s="368"/>
      <c r="CMP209" s="224"/>
      <c r="CMQ209" s="224"/>
      <c r="CMR209" s="334"/>
      <c r="CMS209" s="334"/>
      <c r="CMT209" s="224"/>
      <c r="CMU209" s="368"/>
      <c r="CMV209" s="368"/>
      <c r="CMW209" s="332"/>
      <c r="CMX209" s="333"/>
      <c r="CMY209" s="368"/>
      <c r="CMZ209" s="224"/>
      <c r="CNA209" s="224"/>
      <c r="CNB209" s="334"/>
      <c r="CNC209" s="334"/>
      <c r="CND209" s="224"/>
      <c r="CNE209" s="368"/>
      <c r="CNF209" s="368"/>
      <c r="CNG209" s="332"/>
      <c r="CNH209" s="333"/>
      <c r="CNI209" s="368"/>
      <c r="CNJ209" s="224"/>
      <c r="CNK209" s="224"/>
      <c r="CNL209" s="334"/>
      <c r="CNM209" s="334"/>
      <c r="CNN209" s="224"/>
      <c r="CNO209" s="368"/>
      <c r="CNP209" s="368"/>
      <c r="CNQ209" s="332"/>
      <c r="CNR209" s="333"/>
      <c r="CNS209" s="368"/>
      <c r="CNT209" s="224"/>
      <c r="CNU209" s="224"/>
      <c r="CNV209" s="334"/>
      <c r="CNW209" s="334"/>
      <c r="CNX209" s="224"/>
      <c r="CNY209" s="368"/>
      <c r="CNZ209" s="368"/>
      <c r="COA209" s="332"/>
      <c r="COB209" s="333"/>
      <c r="COC209" s="368"/>
      <c r="COD209" s="224"/>
      <c r="COE209" s="224"/>
      <c r="COF209" s="334"/>
      <c r="COG209" s="334"/>
      <c r="COH209" s="224"/>
      <c r="COI209" s="368"/>
      <c r="COJ209" s="368"/>
      <c r="COK209" s="332"/>
      <c r="COL209" s="333"/>
      <c r="COM209" s="368"/>
      <c r="CON209" s="224"/>
      <c r="COO209" s="224"/>
      <c r="COP209" s="334"/>
      <c r="COQ209" s="334"/>
      <c r="COR209" s="224"/>
      <c r="COS209" s="368"/>
      <c r="COT209" s="368"/>
      <c r="COU209" s="332"/>
      <c r="COV209" s="333"/>
      <c r="COW209" s="368"/>
      <c r="COX209" s="224"/>
      <c r="COY209" s="224"/>
      <c r="COZ209" s="334"/>
      <c r="CPA209" s="334"/>
      <c r="CPB209" s="224"/>
      <c r="CPC209" s="368"/>
      <c r="CPD209" s="368"/>
      <c r="CPE209" s="332"/>
      <c r="CPF209" s="333"/>
      <c r="CPG209" s="368"/>
      <c r="CPH209" s="224"/>
      <c r="CPI209" s="224"/>
      <c r="CPJ209" s="334"/>
      <c r="CPK209" s="334"/>
      <c r="CPL209" s="224"/>
      <c r="CPM209" s="368"/>
      <c r="CPN209" s="368"/>
      <c r="CPO209" s="332"/>
      <c r="CPP209" s="333"/>
      <c r="CPQ209" s="368"/>
      <c r="CPR209" s="224"/>
      <c r="CPS209" s="224"/>
      <c r="CPT209" s="334"/>
      <c r="CPU209" s="334"/>
      <c r="CPV209" s="224"/>
      <c r="CPW209" s="368"/>
      <c r="CPX209" s="368"/>
      <c r="CPY209" s="332"/>
      <c r="CPZ209" s="333"/>
      <c r="CQA209" s="368"/>
      <c r="CQB209" s="224"/>
      <c r="CQC209" s="224"/>
      <c r="CQD209" s="334"/>
      <c r="CQE209" s="334"/>
      <c r="CQF209" s="224"/>
      <c r="CQG209" s="368"/>
      <c r="CQH209" s="368"/>
      <c r="CQI209" s="332"/>
      <c r="CQJ209" s="333"/>
      <c r="CQK209" s="368"/>
      <c r="CQL209" s="224"/>
      <c r="CQM209" s="224"/>
      <c r="CQN209" s="334"/>
      <c r="CQO209" s="334"/>
      <c r="CQP209" s="224"/>
      <c r="CQQ209" s="368"/>
      <c r="CQR209" s="368"/>
      <c r="CQS209" s="332"/>
      <c r="CQT209" s="333"/>
      <c r="CQU209" s="368"/>
      <c r="CQV209" s="224"/>
      <c r="CQW209" s="224"/>
      <c r="CQX209" s="334"/>
      <c r="CQY209" s="334"/>
      <c r="CQZ209" s="224"/>
      <c r="CRA209" s="368"/>
      <c r="CRB209" s="368"/>
      <c r="CRC209" s="332"/>
      <c r="CRD209" s="333"/>
      <c r="CRE209" s="368"/>
      <c r="CRF209" s="224"/>
      <c r="CRG209" s="224"/>
      <c r="CRH209" s="334"/>
      <c r="CRI209" s="334"/>
      <c r="CRJ209" s="224"/>
      <c r="CRK209" s="368"/>
      <c r="CRL209" s="368"/>
      <c r="CRM209" s="332"/>
      <c r="CRN209" s="333"/>
      <c r="CRO209" s="368"/>
      <c r="CRP209" s="224"/>
      <c r="CRQ209" s="224"/>
      <c r="CRR209" s="334"/>
      <c r="CRS209" s="334"/>
      <c r="CRT209" s="224"/>
      <c r="CRU209" s="368"/>
      <c r="CRV209" s="368"/>
      <c r="CRW209" s="332"/>
      <c r="CRX209" s="333"/>
      <c r="CRY209" s="368"/>
      <c r="CRZ209" s="224"/>
      <c r="CSA209" s="224"/>
      <c r="CSB209" s="334"/>
      <c r="CSC209" s="334"/>
      <c r="CSD209" s="224"/>
      <c r="CSE209" s="368"/>
      <c r="CSF209" s="368"/>
      <c r="CSG209" s="332"/>
      <c r="CSH209" s="333"/>
      <c r="CSI209" s="368"/>
      <c r="CSJ209" s="224"/>
      <c r="CSK209" s="224"/>
      <c r="CSL209" s="334"/>
      <c r="CSM209" s="334"/>
      <c r="CSN209" s="224"/>
      <c r="CSO209" s="368"/>
      <c r="CSP209" s="368"/>
      <c r="CSQ209" s="332"/>
      <c r="CSR209" s="333"/>
      <c r="CSS209" s="368"/>
      <c r="CST209" s="224"/>
      <c r="CSU209" s="224"/>
      <c r="CSV209" s="334"/>
      <c r="CSW209" s="334"/>
      <c r="CSX209" s="224"/>
      <c r="CSY209" s="368"/>
      <c r="CSZ209" s="368"/>
      <c r="CTA209" s="332"/>
      <c r="CTB209" s="333"/>
      <c r="CTC209" s="368"/>
      <c r="CTD209" s="224"/>
      <c r="CTE209" s="224"/>
      <c r="CTF209" s="334"/>
      <c r="CTG209" s="334"/>
      <c r="CTH209" s="224"/>
      <c r="CTI209" s="368"/>
      <c r="CTJ209" s="368"/>
      <c r="CTK209" s="332"/>
      <c r="CTL209" s="333"/>
      <c r="CTM209" s="368"/>
      <c r="CTN209" s="224"/>
      <c r="CTO209" s="224"/>
      <c r="CTP209" s="334"/>
      <c r="CTQ209" s="334"/>
      <c r="CTR209" s="224"/>
      <c r="CTS209" s="368"/>
      <c r="CTT209" s="368"/>
      <c r="CTU209" s="332"/>
      <c r="CTV209" s="333"/>
      <c r="CTW209" s="368"/>
      <c r="CTX209" s="224"/>
      <c r="CTY209" s="224"/>
      <c r="CTZ209" s="334"/>
      <c r="CUA209" s="334"/>
      <c r="CUB209" s="224"/>
      <c r="CUC209" s="368"/>
      <c r="CUD209" s="368"/>
      <c r="CUE209" s="332"/>
      <c r="CUF209" s="333"/>
      <c r="CUG209" s="368"/>
      <c r="CUH209" s="224"/>
      <c r="CUI209" s="224"/>
      <c r="CUJ209" s="334"/>
      <c r="CUK209" s="334"/>
      <c r="CUL209" s="224"/>
      <c r="CUM209" s="368"/>
      <c r="CUN209" s="368"/>
      <c r="CUO209" s="332"/>
      <c r="CUP209" s="333"/>
      <c r="CUQ209" s="368"/>
      <c r="CUR209" s="224"/>
      <c r="CUS209" s="224"/>
      <c r="CUT209" s="334"/>
      <c r="CUU209" s="334"/>
      <c r="CUV209" s="224"/>
      <c r="CUW209" s="368"/>
      <c r="CUX209" s="368"/>
      <c r="CUY209" s="332"/>
      <c r="CUZ209" s="333"/>
      <c r="CVA209" s="368"/>
      <c r="CVB209" s="224"/>
      <c r="CVC209" s="224"/>
      <c r="CVD209" s="334"/>
      <c r="CVE209" s="334"/>
      <c r="CVF209" s="224"/>
      <c r="CVG209" s="368"/>
      <c r="CVH209" s="368"/>
      <c r="CVI209" s="332"/>
      <c r="CVJ209" s="333"/>
      <c r="CVK209" s="368"/>
      <c r="CVL209" s="224"/>
      <c r="CVM209" s="224"/>
      <c r="CVN209" s="334"/>
      <c r="CVO209" s="334"/>
      <c r="CVP209" s="224"/>
      <c r="CVQ209" s="368"/>
      <c r="CVR209" s="368"/>
      <c r="CVS209" s="332"/>
      <c r="CVT209" s="333"/>
      <c r="CVU209" s="368"/>
      <c r="CVV209" s="224"/>
      <c r="CVW209" s="224"/>
      <c r="CVX209" s="334"/>
      <c r="CVY209" s="334"/>
      <c r="CVZ209" s="224"/>
      <c r="CWA209" s="368"/>
      <c r="CWB209" s="368"/>
      <c r="CWC209" s="332"/>
      <c r="CWD209" s="333"/>
      <c r="CWE209" s="368"/>
      <c r="CWF209" s="224"/>
      <c r="CWG209" s="224"/>
      <c r="CWH209" s="334"/>
      <c r="CWI209" s="334"/>
      <c r="CWJ209" s="224"/>
      <c r="CWK209" s="368"/>
      <c r="CWL209" s="368"/>
      <c r="CWM209" s="332"/>
      <c r="CWN209" s="333"/>
      <c r="CWO209" s="368"/>
      <c r="CWP209" s="224"/>
      <c r="CWQ209" s="224"/>
      <c r="CWR209" s="334"/>
      <c r="CWS209" s="334"/>
      <c r="CWT209" s="224"/>
      <c r="CWU209" s="368"/>
      <c r="CWV209" s="368"/>
      <c r="CWW209" s="332"/>
      <c r="CWX209" s="333"/>
      <c r="CWY209" s="368"/>
      <c r="CWZ209" s="224"/>
      <c r="CXA209" s="224"/>
      <c r="CXB209" s="334"/>
      <c r="CXC209" s="334"/>
      <c r="CXD209" s="224"/>
      <c r="CXE209" s="368"/>
      <c r="CXF209" s="368"/>
      <c r="CXG209" s="332"/>
      <c r="CXH209" s="333"/>
      <c r="CXI209" s="368"/>
      <c r="CXJ209" s="224"/>
      <c r="CXK209" s="224"/>
      <c r="CXL209" s="334"/>
      <c r="CXM209" s="334"/>
      <c r="CXN209" s="224"/>
      <c r="CXO209" s="368"/>
      <c r="CXP209" s="368"/>
      <c r="CXQ209" s="332"/>
      <c r="CXR209" s="333"/>
      <c r="CXS209" s="368"/>
      <c r="CXT209" s="224"/>
      <c r="CXU209" s="224"/>
      <c r="CXV209" s="334"/>
      <c r="CXW209" s="334"/>
      <c r="CXX209" s="224"/>
      <c r="CXY209" s="368"/>
      <c r="CXZ209" s="368"/>
      <c r="CYA209" s="332"/>
      <c r="CYB209" s="333"/>
      <c r="CYC209" s="368"/>
      <c r="CYD209" s="224"/>
      <c r="CYE209" s="224"/>
      <c r="CYF209" s="334"/>
      <c r="CYG209" s="334"/>
      <c r="CYH209" s="224"/>
      <c r="CYI209" s="368"/>
      <c r="CYJ209" s="368"/>
      <c r="CYK209" s="332"/>
      <c r="CYL209" s="333"/>
      <c r="CYM209" s="368"/>
      <c r="CYN209" s="224"/>
      <c r="CYO209" s="224"/>
      <c r="CYP209" s="334"/>
      <c r="CYQ209" s="334"/>
      <c r="CYR209" s="224"/>
      <c r="CYS209" s="368"/>
      <c r="CYT209" s="368"/>
      <c r="CYU209" s="332"/>
      <c r="CYV209" s="333"/>
      <c r="CYW209" s="368"/>
      <c r="CYX209" s="224"/>
      <c r="CYY209" s="224"/>
      <c r="CYZ209" s="334"/>
      <c r="CZA209" s="334"/>
      <c r="CZB209" s="224"/>
      <c r="CZC209" s="368"/>
      <c r="CZD209" s="368"/>
      <c r="CZE209" s="332"/>
      <c r="CZF209" s="333"/>
      <c r="CZG209" s="368"/>
      <c r="CZH209" s="224"/>
      <c r="CZI209" s="224"/>
      <c r="CZJ209" s="334"/>
      <c r="CZK209" s="334"/>
      <c r="CZL209" s="224"/>
      <c r="CZM209" s="368"/>
      <c r="CZN209" s="368"/>
      <c r="CZO209" s="332"/>
      <c r="CZP209" s="333"/>
      <c r="CZQ209" s="368"/>
      <c r="CZR209" s="224"/>
      <c r="CZS209" s="224"/>
      <c r="CZT209" s="334"/>
      <c r="CZU209" s="334"/>
      <c r="CZV209" s="224"/>
      <c r="CZW209" s="368"/>
      <c r="CZX209" s="368"/>
      <c r="CZY209" s="332"/>
      <c r="CZZ209" s="333"/>
      <c r="DAA209" s="368"/>
      <c r="DAB209" s="224"/>
      <c r="DAC209" s="224"/>
      <c r="DAD209" s="334"/>
      <c r="DAE209" s="334"/>
      <c r="DAF209" s="224"/>
      <c r="DAG209" s="368"/>
      <c r="DAH209" s="368"/>
      <c r="DAI209" s="332"/>
      <c r="DAJ209" s="333"/>
      <c r="DAK209" s="368"/>
      <c r="DAL209" s="224"/>
      <c r="DAM209" s="224"/>
      <c r="DAN209" s="334"/>
      <c r="DAO209" s="334"/>
      <c r="DAP209" s="224"/>
      <c r="DAQ209" s="368"/>
      <c r="DAR209" s="368"/>
      <c r="DAS209" s="332"/>
      <c r="DAT209" s="333"/>
      <c r="DAU209" s="368"/>
      <c r="DAV209" s="224"/>
      <c r="DAW209" s="224"/>
      <c r="DAX209" s="334"/>
      <c r="DAY209" s="334"/>
      <c r="DAZ209" s="224"/>
      <c r="DBA209" s="368"/>
      <c r="DBB209" s="368"/>
      <c r="DBC209" s="332"/>
      <c r="DBD209" s="333"/>
      <c r="DBE209" s="368"/>
      <c r="DBF209" s="224"/>
      <c r="DBG209" s="224"/>
      <c r="DBH209" s="334"/>
      <c r="DBI209" s="334"/>
      <c r="DBJ209" s="224"/>
      <c r="DBK209" s="368"/>
      <c r="DBL209" s="368"/>
      <c r="DBM209" s="332"/>
      <c r="DBN209" s="333"/>
      <c r="DBO209" s="368"/>
      <c r="DBP209" s="224"/>
      <c r="DBQ209" s="224"/>
      <c r="DBR209" s="334"/>
      <c r="DBS209" s="334"/>
      <c r="DBT209" s="224"/>
      <c r="DBU209" s="368"/>
      <c r="DBV209" s="368"/>
      <c r="DBW209" s="332"/>
      <c r="DBX209" s="333"/>
      <c r="DBY209" s="368"/>
      <c r="DBZ209" s="224"/>
      <c r="DCA209" s="224"/>
      <c r="DCB209" s="334"/>
      <c r="DCC209" s="334"/>
      <c r="DCD209" s="224"/>
      <c r="DCE209" s="368"/>
      <c r="DCF209" s="368"/>
      <c r="DCG209" s="332"/>
      <c r="DCH209" s="333"/>
      <c r="DCI209" s="368"/>
      <c r="DCJ209" s="224"/>
      <c r="DCK209" s="224"/>
      <c r="DCL209" s="334"/>
      <c r="DCM209" s="334"/>
      <c r="DCN209" s="224"/>
      <c r="DCO209" s="368"/>
      <c r="DCP209" s="368"/>
      <c r="DCQ209" s="332"/>
      <c r="DCR209" s="333"/>
      <c r="DCS209" s="368"/>
      <c r="DCT209" s="224"/>
      <c r="DCU209" s="224"/>
      <c r="DCV209" s="334"/>
      <c r="DCW209" s="334"/>
      <c r="DCX209" s="224"/>
      <c r="DCY209" s="368"/>
      <c r="DCZ209" s="368"/>
      <c r="DDA209" s="332"/>
      <c r="DDB209" s="333"/>
      <c r="DDC209" s="368"/>
      <c r="DDD209" s="224"/>
      <c r="DDE209" s="224"/>
      <c r="DDF209" s="334"/>
      <c r="DDG209" s="334"/>
      <c r="DDH209" s="224"/>
      <c r="DDI209" s="368"/>
      <c r="DDJ209" s="368"/>
      <c r="DDK209" s="332"/>
      <c r="DDL209" s="333"/>
      <c r="DDM209" s="368"/>
      <c r="DDN209" s="224"/>
      <c r="DDO209" s="224"/>
      <c r="DDP209" s="334"/>
      <c r="DDQ209" s="334"/>
      <c r="DDR209" s="224"/>
      <c r="DDS209" s="368"/>
      <c r="DDT209" s="368"/>
      <c r="DDU209" s="332"/>
      <c r="DDV209" s="333"/>
      <c r="DDW209" s="368"/>
      <c r="DDX209" s="224"/>
      <c r="DDY209" s="224"/>
      <c r="DDZ209" s="334"/>
      <c r="DEA209" s="334"/>
      <c r="DEB209" s="224"/>
      <c r="DEC209" s="368"/>
      <c r="DED209" s="368"/>
      <c r="DEE209" s="332"/>
      <c r="DEF209" s="333"/>
      <c r="DEG209" s="368"/>
      <c r="DEH209" s="224"/>
      <c r="DEI209" s="224"/>
      <c r="DEJ209" s="334"/>
      <c r="DEK209" s="334"/>
      <c r="DEL209" s="224"/>
      <c r="DEM209" s="368"/>
      <c r="DEN209" s="368"/>
      <c r="DEO209" s="332"/>
      <c r="DEP209" s="333"/>
      <c r="DEQ209" s="368"/>
      <c r="DER209" s="224"/>
      <c r="DES209" s="224"/>
      <c r="DET209" s="334"/>
      <c r="DEU209" s="334"/>
      <c r="DEV209" s="224"/>
      <c r="DEW209" s="368"/>
      <c r="DEX209" s="368"/>
      <c r="DEY209" s="332"/>
      <c r="DEZ209" s="333"/>
      <c r="DFA209" s="368"/>
      <c r="DFB209" s="224"/>
      <c r="DFC209" s="224"/>
      <c r="DFD209" s="334"/>
      <c r="DFE209" s="334"/>
      <c r="DFF209" s="224"/>
      <c r="DFG209" s="368"/>
      <c r="DFH209" s="368"/>
      <c r="DFI209" s="332"/>
      <c r="DFJ209" s="333"/>
      <c r="DFK209" s="368"/>
      <c r="DFL209" s="224"/>
      <c r="DFM209" s="224"/>
      <c r="DFN209" s="334"/>
      <c r="DFO209" s="334"/>
      <c r="DFP209" s="224"/>
      <c r="DFQ209" s="368"/>
      <c r="DFR209" s="368"/>
      <c r="DFS209" s="332"/>
      <c r="DFT209" s="333"/>
      <c r="DFU209" s="368"/>
      <c r="DFV209" s="224"/>
      <c r="DFW209" s="224"/>
      <c r="DFX209" s="334"/>
      <c r="DFY209" s="334"/>
      <c r="DFZ209" s="224"/>
      <c r="DGA209" s="368"/>
      <c r="DGB209" s="368"/>
      <c r="DGC209" s="332"/>
      <c r="DGD209" s="333"/>
      <c r="DGE209" s="368"/>
      <c r="DGF209" s="224"/>
      <c r="DGG209" s="224"/>
      <c r="DGH209" s="334"/>
      <c r="DGI209" s="334"/>
      <c r="DGJ209" s="224"/>
      <c r="DGK209" s="368"/>
      <c r="DGL209" s="368"/>
      <c r="DGM209" s="332"/>
      <c r="DGN209" s="333"/>
      <c r="DGO209" s="368"/>
      <c r="DGP209" s="224"/>
      <c r="DGQ209" s="224"/>
      <c r="DGR209" s="334"/>
      <c r="DGS209" s="334"/>
      <c r="DGT209" s="224"/>
      <c r="DGU209" s="368"/>
      <c r="DGV209" s="368"/>
      <c r="DGW209" s="332"/>
      <c r="DGX209" s="333"/>
      <c r="DGY209" s="368"/>
      <c r="DGZ209" s="224"/>
      <c r="DHA209" s="224"/>
      <c r="DHB209" s="334"/>
      <c r="DHC209" s="334"/>
      <c r="DHD209" s="224"/>
      <c r="DHE209" s="368"/>
      <c r="DHF209" s="368"/>
      <c r="DHG209" s="332"/>
      <c r="DHH209" s="333"/>
      <c r="DHI209" s="368"/>
      <c r="DHJ209" s="224"/>
      <c r="DHK209" s="224"/>
      <c r="DHL209" s="334"/>
      <c r="DHM209" s="334"/>
      <c r="DHN209" s="224"/>
      <c r="DHO209" s="368"/>
      <c r="DHP209" s="368"/>
      <c r="DHQ209" s="332"/>
      <c r="DHR209" s="333"/>
      <c r="DHS209" s="368"/>
      <c r="DHT209" s="224"/>
      <c r="DHU209" s="224"/>
      <c r="DHV209" s="334"/>
      <c r="DHW209" s="334"/>
      <c r="DHX209" s="224"/>
      <c r="DHY209" s="368"/>
      <c r="DHZ209" s="368"/>
      <c r="DIA209" s="332"/>
      <c r="DIB209" s="333"/>
      <c r="DIC209" s="368"/>
      <c r="DID209" s="224"/>
      <c r="DIE209" s="224"/>
      <c r="DIF209" s="334"/>
      <c r="DIG209" s="334"/>
      <c r="DIH209" s="224"/>
      <c r="DII209" s="368"/>
      <c r="DIJ209" s="368"/>
      <c r="DIK209" s="332"/>
      <c r="DIL209" s="333"/>
      <c r="DIM209" s="368"/>
      <c r="DIN209" s="224"/>
      <c r="DIO209" s="224"/>
      <c r="DIP209" s="334"/>
      <c r="DIQ209" s="334"/>
      <c r="DIR209" s="224"/>
      <c r="DIS209" s="368"/>
      <c r="DIT209" s="368"/>
      <c r="DIU209" s="332"/>
      <c r="DIV209" s="333"/>
      <c r="DIW209" s="368"/>
      <c r="DIX209" s="224"/>
      <c r="DIY209" s="224"/>
      <c r="DIZ209" s="334"/>
      <c r="DJA209" s="334"/>
      <c r="DJB209" s="224"/>
      <c r="DJC209" s="368"/>
      <c r="DJD209" s="368"/>
      <c r="DJE209" s="332"/>
      <c r="DJF209" s="333"/>
      <c r="DJG209" s="368"/>
      <c r="DJH209" s="224"/>
      <c r="DJI209" s="224"/>
      <c r="DJJ209" s="334"/>
      <c r="DJK209" s="334"/>
      <c r="DJL209" s="224"/>
      <c r="DJM209" s="368"/>
      <c r="DJN209" s="368"/>
      <c r="DJO209" s="332"/>
      <c r="DJP209" s="333"/>
      <c r="DJQ209" s="368"/>
      <c r="DJR209" s="224"/>
      <c r="DJS209" s="224"/>
      <c r="DJT209" s="334"/>
      <c r="DJU209" s="334"/>
      <c r="DJV209" s="224"/>
      <c r="DJW209" s="368"/>
      <c r="DJX209" s="368"/>
      <c r="DJY209" s="332"/>
      <c r="DJZ209" s="333"/>
      <c r="DKA209" s="368"/>
      <c r="DKB209" s="224"/>
      <c r="DKC209" s="224"/>
      <c r="DKD209" s="334"/>
      <c r="DKE209" s="334"/>
      <c r="DKF209" s="224"/>
      <c r="DKG209" s="368"/>
      <c r="DKH209" s="368"/>
      <c r="DKI209" s="332"/>
      <c r="DKJ209" s="333"/>
      <c r="DKK209" s="368"/>
      <c r="DKL209" s="224"/>
      <c r="DKM209" s="224"/>
      <c r="DKN209" s="334"/>
      <c r="DKO209" s="334"/>
      <c r="DKP209" s="224"/>
      <c r="DKQ209" s="368"/>
      <c r="DKR209" s="368"/>
      <c r="DKS209" s="332"/>
      <c r="DKT209" s="333"/>
      <c r="DKU209" s="368"/>
      <c r="DKV209" s="224"/>
      <c r="DKW209" s="224"/>
      <c r="DKX209" s="334"/>
      <c r="DKY209" s="334"/>
      <c r="DKZ209" s="224"/>
      <c r="DLA209" s="368"/>
      <c r="DLB209" s="368"/>
      <c r="DLC209" s="332"/>
      <c r="DLD209" s="333"/>
      <c r="DLE209" s="368"/>
      <c r="DLF209" s="224"/>
      <c r="DLG209" s="224"/>
      <c r="DLH209" s="334"/>
      <c r="DLI209" s="334"/>
      <c r="DLJ209" s="224"/>
      <c r="DLK209" s="368"/>
      <c r="DLL209" s="368"/>
      <c r="DLM209" s="332"/>
      <c r="DLN209" s="333"/>
      <c r="DLO209" s="368"/>
      <c r="DLP209" s="224"/>
      <c r="DLQ209" s="224"/>
      <c r="DLR209" s="334"/>
      <c r="DLS209" s="334"/>
      <c r="DLT209" s="224"/>
      <c r="DLU209" s="368"/>
      <c r="DLV209" s="368"/>
      <c r="DLW209" s="332"/>
      <c r="DLX209" s="333"/>
      <c r="DLY209" s="368"/>
      <c r="DLZ209" s="224"/>
      <c r="DMA209" s="224"/>
      <c r="DMB209" s="334"/>
      <c r="DMC209" s="334"/>
      <c r="DMD209" s="224"/>
      <c r="DME209" s="368"/>
      <c r="DMF209" s="368"/>
      <c r="DMG209" s="332"/>
      <c r="DMH209" s="333"/>
      <c r="DMI209" s="368"/>
      <c r="DMJ209" s="224"/>
      <c r="DMK209" s="224"/>
      <c r="DML209" s="334"/>
      <c r="DMM209" s="334"/>
      <c r="DMN209" s="224"/>
      <c r="DMO209" s="368"/>
      <c r="DMP209" s="368"/>
      <c r="DMQ209" s="332"/>
      <c r="DMR209" s="333"/>
      <c r="DMS209" s="368"/>
      <c r="DMT209" s="224"/>
      <c r="DMU209" s="224"/>
      <c r="DMV209" s="334"/>
      <c r="DMW209" s="334"/>
      <c r="DMX209" s="224"/>
      <c r="DMY209" s="368"/>
      <c r="DMZ209" s="368"/>
      <c r="DNA209" s="332"/>
      <c r="DNB209" s="333"/>
      <c r="DNC209" s="368"/>
      <c r="DND209" s="224"/>
      <c r="DNE209" s="224"/>
      <c r="DNF209" s="334"/>
      <c r="DNG209" s="334"/>
      <c r="DNH209" s="224"/>
      <c r="DNI209" s="368"/>
      <c r="DNJ209" s="368"/>
      <c r="DNK209" s="332"/>
      <c r="DNL209" s="333"/>
      <c r="DNM209" s="368"/>
      <c r="DNN209" s="224"/>
      <c r="DNO209" s="224"/>
      <c r="DNP209" s="334"/>
      <c r="DNQ209" s="334"/>
      <c r="DNR209" s="224"/>
      <c r="DNS209" s="368"/>
      <c r="DNT209" s="368"/>
      <c r="DNU209" s="332"/>
      <c r="DNV209" s="333"/>
      <c r="DNW209" s="368"/>
      <c r="DNX209" s="224"/>
      <c r="DNY209" s="224"/>
      <c r="DNZ209" s="334"/>
      <c r="DOA209" s="334"/>
      <c r="DOB209" s="224"/>
      <c r="DOC209" s="368"/>
      <c r="DOD209" s="368"/>
      <c r="DOE209" s="332"/>
      <c r="DOF209" s="333"/>
      <c r="DOG209" s="368"/>
      <c r="DOH209" s="224"/>
      <c r="DOI209" s="224"/>
      <c r="DOJ209" s="334"/>
      <c r="DOK209" s="334"/>
      <c r="DOL209" s="224"/>
      <c r="DOM209" s="368"/>
      <c r="DON209" s="368"/>
      <c r="DOO209" s="332"/>
      <c r="DOP209" s="333"/>
      <c r="DOQ209" s="368"/>
      <c r="DOR209" s="224"/>
      <c r="DOS209" s="224"/>
      <c r="DOT209" s="334"/>
      <c r="DOU209" s="334"/>
      <c r="DOV209" s="224"/>
      <c r="DOW209" s="368"/>
      <c r="DOX209" s="368"/>
      <c r="DOY209" s="332"/>
      <c r="DOZ209" s="333"/>
      <c r="DPA209" s="368"/>
      <c r="DPB209" s="224"/>
      <c r="DPC209" s="224"/>
      <c r="DPD209" s="334"/>
      <c r="DPE209" s="334"/>
      <c r="DPF209" s="224"/>
      <c r="DPG209" s="368"/>
      <c r="DPH209" s="368"/>
      <c r="DPI209" s="332"/>
      <c r="DPJ209" s="333"/>
      <c r="DPK209" s="368"/>
      <c r="DPL209" s="224"/>
      <c r="DPM209" s="224"/>
      <c r="DPN209" s="334"/>
      <c r="DPO209" s="334"/>
      <c r="DPP209" s="224"/>
      <c r="DPQ209" s="368"/>
      <c r="DPR209" s="368"/>
      <c r="DPS209" s="332"/>
      <c r="DPT209" s="333"/>
      <c r="DPU209" s="368"/>
      <c r="DPV209" s="224"/>
      <c r="DPW209" s="224"/>
      <c r="DPX209" s="334"/>
      <c r="DPY209" s="334"/>
      <c r="DPZ209" s="224"/>
      <c r="DQA209" s="368"/>
      <c r="DQB209" s="368"/>
      <c r="DQC209" s="332"/>
      <c r="DQD209" s="333"/>
      <c r="DQE209" s="368"/>
      <c r="DQF209" s="224"/>
      <c r="DQG209" s="224"/>
      <c r="DQH209" s="334"/>
      <c r="DQI209" s="334"/>
      <c r="DQJ209" s="224"/>
      <c r="DQK209" s="368"/>
      <c r="DQL209" s="368"/>
      <c r="DQM209" s="332"/>
      <c r="DQN209" s="333"/>
      <c r="DQO209" s="368"/>
      <c r="DQP209" s="224"/>
      <c r="DQQ209" s="224"/>
      <c r="DQR209" s="334"/>
      <c r="DQS209" s="334"/>
      <c r="DQT209" s="224"/>
      <c r="DQU209" s="368"/>
      <c r="DQV209" s="368"/>
      <c r="DQW209" s="332"/>
      <c r="DQX209" s="333"/>
      <c r="DQY209" s="368"/>
      <c r="DQZ209" s="224"/>
      <c r="DRA209" s="224"/>
      <c r="DRB209" s="334"/>
      <c r="DRC209" s="334"/>
      <c r="DRD209" s="224"/>
      <c r="DRE209" s="368"/>
      <c r="DRF209" s="368"/>
      <c r="DRG209" s="332"/>
      <c r="DRH209" s="333"/>
      <c r="DRI209" s="368"/>
      <c r="DRJ209" s="224"/>
      <c r="DRK209" s="224"/>
      <c r="DRL209" s="334"/>
      <c r="DRM209" s="334"/>
      <c r="DRN209" s="224"/>
      <c r="DRO209" s="368"/>
      <c r="DRP209" s="368"/>
      <c r="DRQ209" s="332"/>
      <c r="DRR209" s="333"/>
      <c r="DRS209" s="368"/>
      <c r="DRT209" s="224"/>
      <c r="DRU209" s="224"/>
      <c r="DRV209" s="334"/>
      <c r="DRW209" s="334"/>
      <c r="DRX209" s="224"/>
      <c r="DRY209" s="368"/>
      <c r="DRZ209" s="368"/>
      <c r="DSA209" s="332"/>
      <c r="DSB209" s="333"/>
      <c r="DSC209" s="368"/>
      <c r="DSD209" s="224"/>
      <c r="DSE209" s="224"/>
      <c r="DSF209" s="334"/>
      <c r="DSG209" s="334"/>
      <c r="DSH209" s="224"/>
      <c r="DSI209" s="368"/>
      <c r="DSJ209" s="368"/>
      <c r="DSK209" s="332"/>
      <c r="DSL209" s="333"/>
      <c r="DSM209" s="368"/>
      <c r="DSN209" s="224"/>
      <c r="DSO209" s="224"/>
      <c r="DSP209" s="334"/>
      <c r="DSQ209" s="334"/>
      <c r="DSR209" s="224"/>
      <c r="DSS209" s="368"/>
      <c r="DST209" s="368"/>
      <c r="DSU209" s="332"/>
      <c r="DSV209" s="333"/>
      <c r="DSW209" s="368"/>
      <c r="DSX209" s="224"/>
      <c r="DSY209" s="224"/>
      <c r="DSZ209" s="334"/>
      <c r="DTA209" s="334"/>
      <c r="DTB209" s="224"/>
      <c r="DTC209" s="368"/>
      <c r="DTD209" s="368"/>
      <c r="DTE209" s="332"/>
      <c r="DTF209" s="333"/>
      <c r="DTG209" s="368"/>
      <c r="DTH209" s="224"/>
      <c r="DTI209" s="224"/>
      <c r="DTJ209" s="334"/>
      <c r="DTK209" s="334"/>
      <c r="DTL209" s="224"/>
      <c r="DTM209" s="368"/>
      <c r="DTN209" s="368"/>
      <c r="DTO209" s="332"/>
      <c r="DTP209" s="333"/>
      <c r="DTQ209" s="368"/>
      <c r="DTR209" s="224"/>
      <c r="DTS209" s="224"/>
      <c r="DTT209" s="334"/>
      <c r="DTU209" s="334"/>
      <c r="DTV209" s="224"/>
      <c r="DTW209" s="368"/>
      <c r="DTX209" s="368"/>
      <c r="DTY209" s="332"/>
      <c r="DTZ209" s="333"/>
      <c r="DUA209" s="368"/>
      <c r="DUB209" s="224"/>
      <c r="DUC209" s="224"/>
      <c r="DUD209" s="334"/>
      <c r="DUE209" s="334"/>
      <c r="DUF209" s="224"/>
      <c r="DUG209" s="368"/>
      <c r="DUH209" s="368"/>
      <c r="DUI209" s="332"/>
      <c r="DUJ209" s="333"/>
      <c r="DUK209" s="368"/>
      <c r="DUL209" s="224"/>
      <c r="DUM209" s="224"/>
      <c r="DUN209" s="334"/>
      <c r="DUO209" s="334"/>
      <c r="DUP209" s="224"/>
      <c r="DUQ209" s="368"/>
      <c r="DUR209" s="368"/>
      <c r="DUS209" s="332"/>
      <c r="DUT209" s="333"/>
      <c r="DUU209" s="368"/>
      <c r="DUV209" s="224"/>
      <c r="DUW209" s="224"/>
      <c r="DUX209" s="334"/>
      <c r="DUY209" s="334"/>
      <c r="DUZ209" s="224"/>
      <c r="DVA209" s="368"/>
      <c r="DVB209" s="368"/>
      <c r="DVC209" s="332"/>
      <c r="DVD209" s="333"/>
      <c r="DVE209" s="368"/>
      <c r="DVF209" s="224"/>
      <c r="DVG209" s="224"/>
      <c r="DVH209" s="334"/>
      <c r="DVI209" s="334"/>
      <c r="DVJ209" s="224"/>
      <c r="DVK209" s="368"/>
      <c r="DVL209" s="368"/>
      <c r="DVM209" s="332"/>
      <c r="DVN209" s="333"/>
      <c r="DVO209" s="368"/>
      <c r="DVP209" s="224"/>
      <c r="DVQ209" s="224"/>
      <c r="DVR209" s="334"/>
      <c r="DVS209" s="334"/>
      <c r="DVT209" s="224"/>
      <c r="DVU209" s="368"/>
      <c r="DVV209" s="368"/>
      <c r="DVW209" s="332"/>
      <c r="DVX209" s="333"/>
      <c r="DVY209" s="368"/>
      <c r="DVZ209" s="224"/>
      <c r="DWA209" s="224"/>
      <c r="DWB209" s="334"/>
      <c r="DWC209" s="334"/>
      <c r="DWD209" s="224"/>
      <c r="DWE209" s="368"/>
      <c r="DWF209" s="368"/>
      <c r="DWG209" s="332"/>
      <c r="DWH209" s="333"/>
      <c r="DWI209" s="368"/>
      <c r="DWJ209" s="224"/>
      <c r="DWK209" s="224"/>
      <c r="DWL209" s="334"/>
      <c r="DWM209" s="334"/>
      <c r="DWN209" s="224"/>
      <c r="DWO209" s="368"/>
      <c r="DWP209" s="368"/>
      <c r="DWQ209" s="332"/>
      <c r="DWR209" s="333"/>
      <c r="DWS209" s="368"/>
      <c r="DWT209" s="224"/>
      <c r="DWU209" s="224"/>
      <c r="DWV209" s="334"/>
      <c r="DWW209" s="334"/>
      <c r="DWX209" s="224"/>
      <c r="DWY209" s="368"/>
      <c r="DWZ209" s="368"/>
      <c r="DXA209" s="332"/>
      <c r="DXB209" s="333"/>
      <c r="DXC209" s="368"/>
      <c r="DXD209" s="224"/>
      <c r="DXE209" s="224"/>
      <c r="DXF209" s="334"/>
      <c r="DXG209" s="334"/>
      <c r="DXH209" s="224"/>
      <c r="DXI209" s="368"/>
      <c r="DXJ209" s="368"/>
      <c r="DXK209" s="332"/>
      <c r="DXL209" s="333"/>
      <c r="DXM209" s="368"/>
      <c r="DXN209" s="224"/>
      <c r="DXO209" s="224"/>
      <c r="DXP209" s="334"/>
      <c r="DXQ209" s="334"/>
      <c r="DXR209" s="224"/>
      <c r="DXS209" s="368"/>
      <c r="DXT209" s="368"/>
      <c r="DXU209" s="332"/>
      <c r="DXV209" s="333"/>
      <c r="DXW209" s="368"/>
      <c r="DXX209" s="224"/>
      <c r="DXY209" s="224"/>
      <c r="DXZ209" s="334"/>
      <c r="DYA209" s="334"/>
      <c r="DYB209" s="224"/>
      <c r="DYC209" s="368"/>
      <c r="DYD209" s="368"/>
      <c r="DYE209" s="332"/>
      <c r="DYF209" s="333"/>
      <c r="DYG209" s="368"/>
      <c r="DYH209" s="224"/>
      <c r="DYI209" s="224"/>
      <c r="DYJ209" s="334"/>
      <c r="DYK209" s="334"/>
      <c r="DYL209" s="224"/>
      <c r="DYM209" s="368"/>
      <c r="DYN209" s="368"/>
      <c r="DYO209" s="332"/>
      <c r="DYP209" s="333"/>
      <c r="DYQ209" s="368"/>
      <c r="DYR209" s="224"/>
      <c r="DYS209" s="224"/>
      <c r="DYT209" s="334"/>
      <c r="DYU209" s="334"/>
      <c r="DYV209" s="224"/>
      <c r="DYW209" s="368"/>
      <c r="DYX209" s="368"/>
      <c r="DYY209" s="332"/>
      <c r="DYZ209" s="333"/>
      <c r="DZA209" s="368"/>
      <c r="DZB209" s="224"/>
      <c r="DZC209" s="224"/>
      <c r="DZD209" s="334"/>
      <c r="DZE209" s="334"/>
      <c r="DZF209" s="224"/>
      <c r="DZG209" s="368"/>
      <c r="DZH209" s="368"/>
      <c r="DZI209" s="332"/>
      <c r="DZJ209" s="333"/>
      <c r="DZK209" s="368"/>
      <c r="DZL209" s="224"/>
      <c r="DZM209" s="224"/>
      <c r="DZN209" s="334"/>
      <c r="DZO209" s="334"/>
      <c r="DZP209" s="224"/>
      <c r="DZQ209" s="368"/>
      <c r="DZR209" s="368"/>
      <c r="DZS209" s="332"/>
      <c r="DZT209" s="333"/>
      <c r="DZU209" s="368"/>
      <c r="DZV209" s="224"/>
      <c r="DZW209" s="224"/>
      <c r="DZX209" s="334"/>
      <c r="DZY209" s="334"/>
      <c r="DZZ209" s="224"/>
      <c r="EAA209" s="368"/>
      <c r="EAB209" s="368"/>
      <c r="EAC209" s="332"/>
      <c r="EAD209" s="333"/>
      <c r="EAE209" s="368"/>
      <c r="EAF209" s="224"/>
      <c r="EAG209" s="224"/>
      <c r="EAH209" s="334"/>
      <c r="EAI209" s="334"/>
      <c r="EAJ209" s="224"/>
      <c r="EAK209" s="368"/>
      <c r="EAL209" s="368"/>
      <c r="EAM209" s="332"/>
      <c r="EAN209" s="333"/>
      <c r="EAO209" s="368"/>
      <c r="EAP209" s="224"/>
      <c r="EAQ209" s="224"/>
      <c r="EAR209" s="334"/>
      <c r="EAS209" s="334"/>
      <c r="EAT209" s="224"/>
      <c r="EAU209" s="368"/>
      <c r="EAV209" s="368"/>
      <c r="EAW209" s="332"/>
      <c r="EAX209" s="333"/>
      <c r="EAY209" s="368"/>
      <c r="EAZ209" s="224"/>
      <c r="EBA209" s="224"/>
      <c r="EBB209" s="334"/>
      <c r="EBC209" s="334"/>
      <c r="EBD209" s="224"/>
      <c r="EBE209" s="368"/>
      <c r="EBF209" s="368"/>
      <c r="EBG209" s="332"/>
      <c r="EBH209" s="333"/>
      <c r="EBI209" s="368"/>
      <c r="EBJ209" s="224"/>
      <c r="EBK209" s="224"/>
      <c r="EBL209" s="334"/>
      <c r="EBM209" s="334"/>
      <c r="EBN209" s="224"/>
      <c r="EBO209" s="368"/>
      <c r="EBP209" s="368"/>
      <c r="EBQ209" s="332"/>
      <c r="EBR209" s="333"/>
      <c r="EBS209" s="368"/>
      <c r="EBT209" s="224"/>
      <c r="EBU209" s="224"/>
      <c r="EBV209" s="334"/>
      <c r="EBW209" s="334"/>
      <c r="EBX209" s="224"/>
      <c r="EBY209" s="368"/>
      <c r="EBZ209" s="368"/>
      <c r="ECA209" s="332"/>
      <c r="ECB209" s="333"/>
      <c r="ECC209" s="368"/>
      <c r="ECD209" s="224"/>
      <c r="ECE209" s="224"/>
      <c r="ECF209" s="334"/>
      <c r="ECG209" s="334"/>
      <c r="ECH209" s="224"/>
      <c r="ECI209" s="368"/>
      <c r="ECJ209" s="368"/>
      <c r="ECK209" s="332"/>
      <c r="ECL209" s="333"/>
      <c r="ECM209" s="368"/>
      <c r="ECN209" s="224"/>
      <c r="ECO209" s="224"/>
      <c r="ECP209" s="334"/>
      <c r="ECQ209" s="334"/>
      <c r="ECR209" s="224"/>
      <c r="ECS209" s="368"/>
      <c r="ECT209" s="368"/>
      <c r="ECU209" s="332"/>
      <c r="ECV209" s="333"/>
      <c r="ECW209" s="368"/>
      <c r="ECX209" s="224"/>
      <c r="ECY209" s="224"/>
      <c r="ECZ209" s="334"/>
      <c r="EDA209" s="334"/>
      <c r="EDB209" s="224"/>
      <c r="EDC209" s="368"/>
      <c r="EDD209" s="368"/>
      <c r="EDE209" s="332"/>
      <c r="EDF209" s="333"/>
      <c r="EDG209" s="368"/>
      <c r="EDH209" s="224"/>
      <c r="EDI209" s="224"/>
      <c r="EDJ209" s="334"/>
      <c r="EDK209" s="334"/>
      <c r="EDL209" s="224"/>
      <c r="EDM209" s="368"/>
      <c r="EDN209" s="368"/>
      <c r="EDO209" s="332"/>
      <c r="EDP209" s="333"/>
      <c r="EDQ209" s="368"/>
      <c r="EDR209" s="224"/>
      <c r="EDS209" s="224"/>
      <c r="EDT209" s="334"/>
      <c r="EDU209" s="334"/>
      <c r="EDV209" s="224"/>
      <c r="EDW209" s="368"/>
      <c r="EDX209" s="368"/>
      <c r="EDY209" s="332"/>
      <c r="EDZ209" s="333"/>
      <c r="EEA209" s="368"/>
      <c r="EEB209" s="224"/>
      <c r="EEC209" s="224"/>
      <c r="EED209" s="334"/>
      <c r="EEE209" s="334"/>
      <c r="EEF209" s="224"/>
      <c r="EEG209" s="368"/>
      <c r="EEH209" s="368"/>
      <c r="EEI209" s="332"/>
      <c r="EEJ209" s="333"/>
      <c r="EEK209" s="368"/>
      <c r="EEL209" s="224"/>
      <c r="EEM209" s="224"/>
      <c r="EEN209" s="334"/>
      <c r="EEO209" s="334"/>
      <c r="EEP209" s="224"/>
      <c r="EEQ209" s="368"/>
      <c r="EER209" s="368"/>
      <c r="EES209" s="332"/>
      <c r="EET209" s="333"/>
      <c r="EEU209" s="368"/>
      <c r="EEV209" s="224"/>
      <c r="EEW209" s="224"/>
      <c r="EEX209" s="334"/>
      <c r="EEY209" s="334"/>
      <c r="EEZ209" s="224"/>
      <c r="EFA209" s="368"/>
      <c r="EFB209" s="368"/>
      <c r="EFC209" s="332"/>
      <c r="EFD209" s="333"/>
      <c r="EFE209" s="368"/>
      <c r="EFF209" s="224"/>
      <c r="EFG209" s="224"/>
      <c r="EFH209" s="334"/>
      <c r="EFI209" s="334"/>
      <c r="EFJ209" s="224"/>
      <c r="EFK209" s="368"/>
      <c r="EFL209" s="368"/>
      <c r="EFM209" s="332"/>
      <c r="EFN209" s="333"/>
      <c r="EFO209" s="368"/>
      <c r="EFP209" s="224"/>
      <c r="EFQ209" s="224"/>
      <c r="EFR209" s="334"/>
      <c r="EFS209" s="334"/>
      <c r="EFT209" s="224"/>
      <c r="EFU209" s="368"/>
      <c r="EFV209" s="368"/>
      <c r="EFW209" s="332"/>
      <c r="EFX209" s="333"/>
      <c r="EFY209" s="368"/>
      <c r="EFZ209" s="224"/>
      <c r="EGA209" s="224"/>
      <c r="EGB209" s="334"/>
      <c r="EGC209" s="334"/>
      <c r="EGD209" s="224"/>
      <c r="EGE209" s="368"/>
      <c r="EGF209" s="368"/>
      <c r="EGG209" s="332"/>
      <c r="EGH209" s="333"/>
      <c r="EGI209" s="368"/>
      <c r="EGJ209" s="224"/>
      <c r="EGK209" s="224"/>
      <c r="EGL209" s="334"/>
      <c r="EGM209" s="334"/>
      <c r="EGN209" s="224"/>
      <c r="EGO209" s="368"/>
      <c r="EGP209" s="368"/>
      <c r="EGQ209" s="332"/>
      <c r="EGR209" s="333"/>
      <c r="EGS209" s="368"/>
      <c r="EGT209" s="224"/>
      <c r="EGU209" s="224"/>
      <c r="EGV209" s="334"/>
      <c r="EGW209" s="334"/>
      <c r="EGX209" s="224"/>
      <c r="EGY209" s="368"/>
      <c r="EGZ209" s="368"/>
      <c r="EHA209" s="332"/>
      <c r="EHB209" s="333"/>
      <c r="EHC209" s="368"/>
      <c r="EHD209" s="224"/>
      <c r="EHE209" s="224"/>
      <c r="EHF209" s="334"/>
      <c r="EHG209" s="334"/>
      <c r="EHH209" s="224"/>
      <c r="EHI209" s="368"/>
      <c r="EHJ209" s="368"/>
      <c r="EHK209" s="332"/>
      <c r="EHL209" s="333"/>
      <c r="EHM209" s="368"/>
      <c r="EHN209" s="224"/>
      <c r="EHO209" s="224"/>
      <c r="EHP209" s="334"/>
      <c r="EHQ209" s="334"/>
      <c r="EHR209" s="224"/>
      <c r="EHS209" s="368"/>
      <c r="EHT209" s="368"/>
      <c r="EHU209" s="332"/>
      <c r="EHV209" s="333"/>
      <c r="EHW209" s="368"/>
      <c r="EHX209" s="224"/>
      <c r="EHY209" s="224"/>
      <c r="EHZ209" s="334"/>
      <c r="EIA209" s="334"/>
      <c r="EIB209" s="224"/>
      <c r="EIC209" s="368"/>
      <c r="EID209" s="368"/>
      <c r="EIE209" s="332"/>
      <c r="EIF209" s="333"/>
      <c r="EIG209" s="368"/>
      <c r="EIH209" s="224"/>
      <c r="EII209" s="224"/>
      <c r="EIJ209" s="334"/>
      <c r="EIK209" s="334"/>
      <c r="EIL209" s="224"/>
      <c r="EIM209" s="368"/>
      <c r="EIN209" s="368"/>
      <c r="EIO209" s="332"/>
      <c r="EIP209" s="333"/>
      <c r="EIQ209" s="368"/>
      <c r="EIR209" s="224"/>
      <c r="EIS209" s="224"/>
      <c r="EIT209" s="334"/>
      <c r="EIU209" s="334"/>
      <c r="EIV209" s="224"/>
      <c r="EIW209" s="368"/>
      <c r="EIX209" s="368"/>
      <c r="EIY209" s="332"/>
      <c r="EIZ209" s="333"/>
      <c r="EJA209" s="368"/>
      <c r="EJB209" s="224"/>
      <c r="EJC209" s="224"/>
      <c r="EJD209" s="334"/>
      <c r="EJE209" s="334"/>
      <c r="EJF209" s="224"/>
      <c r="EJG209" s="368"/>
      <c r="EJH209" s="368"/>
      <c r="EJI209" s="332"/>
      <c r="EJJ209" s="333"/>
      <c r="EJK209" s="368"/>
      <c r="EJL209" s="224"/>
      <c r="EJM209" s="224"/>
      <c r="EJN209" s="334"/>
      <c r="EJO209" s="334"/>
      <c r="EJP209" s="224"/>
      <c r="EJQ209" s="368"/>
      <c r="EJR209" s="368"/>
      <c r="EJS209" s="332"/>
      <c r="EJT209" s="333"/>
      <c r="EJU209" s="368"/>
      <c r="EJV209" s="224"/>
      <c r="EJW209" s="224"/>
      <c r="EJX209" s="334"/>
      <c r="EJY209" s="334"/>
      <c r="EJZ209" s="224"/>
      <c r="EKA209" s="368"/>
      <c r="EKB209" s="368"/>
      <c r="EKC209" s="332"/>
      <c r="EKD209" s="333"/>
      <c r="EKE209" s="368"/>
      <c r="EKF209" s="224"/>
      <c r="EKG209" s="224"/>
      <c r="EKH209" s="334"/>
      <c r="EKI209" s="334"/>
      <c r="EKJ209" s="224"/>
      <c r="EKK209" s="368"/>
      <c r="EKL209" s="368"/>
      <c r="EKM209" s="332"/>
      <c r="EKN209" s="333"/>
      <c r="EKO209" s="368"/>
      <c r="EKP209" s="224"/>
      <c r="EKQ209" s="224"/>
      <c r="EKR209" s="334"/>
      <c r="EKS209" s="334"/>
      <c r="EKT209" s="224"/>
      <c r="EKU209" s="368"/>
      <c r="EKV209" s="368"/>
      <c r="EKW209" s="332"/>
      <c r="EKX209" s="333"/>
      <c r="EKY209" s="368"/>
      <c r="EKZ209" s="224"/>
      <c r="ELA209" s="224"/>
      <c r="ELB209" s="334"/>
      <c r="ELC209" s="334"/>
      <c r="ELD209" s="224"/>
      <c r="ELE209" s="368"/>
      <c r="ELF209" s="368"/>
      <c r="ELG209" s="332"/>
      <c r="ELH209" s="333"/>
      <c r="ELI209" s="368"/>
      <c r="ELJ209" s="224"/>
      <c r="ELK209" s="224"/>
      <c r="ELL209" s="334"/>
      <c r="ELM209" s="334"/>
      <c r="ELN209" s="224"/>
      <c r="ELO209" s="368"/>
      <c r="ELP209" s="368"/>
      <c r="ELQ209" s="332"/>
      <c r="ELR209" s="333"/>
      <c r="ELS209" s="368"/>
      <c r="ELT209" s="224"/>
      <c r="ELU209" s="224"/>
      <c r="ELV209" s="334"/>
      <c r="ELW209" s="334"/>
      <c r="ELX209" s="224"/>
      <c r="ELY209" s="368"/>
      <c r="ELZ209" s="368"/>
      <c r="EMA209" s="332"/>
      <c r="EMB209" s="333"/>
      <c r="EMC209" s="368"/>
      <c r="EMD209" s="224"/>
      <c r="EME209" s="224"/>
      <c r="EMF209" s="334"/>
      <c r="EMG209" s="334"/>
      <c r="EMH209" s="224"/>
      <c r="EMI209" s="368"/>
      <c r="EMJ209" s="368"/>
      <c r="EMK209" s="332"/>
      <c r="EML209" s="333"/>
      <c r="EMM209" s="368"/>
      <c r="EMN209" s="224"/>
      <c r="EMO209" s="224"/>
      <c r="EMP209" s="334"/>
      <c r="EMQ209" s="334"/>
      <c r="EMR209" s="224"/>
      <c r="EMS209" s="368"/>
      <c r="EMT209" s="368"/>
      <c r="EMU209" s="332"/>
      <c r="EMV209" s="333"/>
      <c r="EMW209" s="368"/>
      <c r="EMX209" s="224"/>
      <c r="EMY209" s="224"/>
      <c r="EMZ209" s="334"/>
      <c r="ENA209" s="334"/>
      <c r="ENB209" s="224"/>
      <c r="ENC209" s="368"/>
      <c r="END209" s="368"/>
      <c r="ENE209" s="332"/>
      <c r="ENF209" s="333"/>
      <c r="ENG209" s="368"/>
      <c r="ENH209" s="224"/>
      <c r="ENI209" s="224"/>
      <c r="ENJ209" s="334"/>
      <c r="ENK209" s="334"/>
      <c r="ENL209" s="224"/>
      <c r="ENM209" s="368"/>
      <c r="ENN209" s="368"/>
      <c r="ENO209" s="332"/>
      <c r="ENP209" s="333"/>
      <c r="ENQ209" s="368"/>
      <c r="ENR209" s="224"/>
      <c r="ENS209" s="224"/>
      <c r="ENT209" s="334"/>
      <c r="ENU209" s="334"/>
      <c r="ENV209" s="224"/>
      <c r="ENW209" s="368"/>
      <c r="ENX209" s="368"/>
      <c r="ENY209" s="332"/>
      <c r="ENZ209" s="333"/>
      <c r="EOA209" s="368"/>
      <c r="EOB209" s="224"/>
      <c r="EOC209" s="224"/>
      <c r="EOD209" s="334"/>
      <c r="EOE209" s="334"/>
      <c r="EOF209" s="224"/>
      <c r="EOG209" s="368"/>
      <c r="EOH209" s="368"/>
      <c r="EOI209" s="332"/>
      <c r="EOJ209" s="333"/>
      <c r="EOK209" s="368"/>
      <c r="EOL209" s="224"/>
      <c r="EOM209" s="224"/>
      <c r="EON209" s="334"/>
      <c r="EOO209" s="334"/>
      <c r="EOP209" s="224"/>
      <c r="EOQ209" s="368"/>
      <c r="EOR209" s="368"/>
      <c r="EOS209" s="332"/>
      <c r="EOT209" s="333"/>
      <c r="EOU209" s="368"/>
      <c r="EOV209" s="224"/>
      <c r="EOW209" s="224"/>
      <c r="EOX209" s="334"/>
      <c r="EOY209" s="334"/>
      <c r="EOZ209" s="224"/>
      <c r="EPA209" s="368"/>
      <c r="EPB209" s="368"/>
      <c r="EPC209" s="332"/>
      <c r="EPD209" s="333"/>
      <c r="EPE209" s="368"/>
      <c r="EPF209" s="224"/>
      <c r="EPG209" s="224"/>
      <c r="EPH209" s="334"/>
      <c r="EPI209" s="334"/>
      <c r="EPJ209" s="224"/>
      <c r="EPK209" s="368"/>
      <c r="EPL209" s="368"/>
      <c r="EPM209" s="332"/>
      <c r="EPN209" s="333"/>
      <c r="EPO209" s="368"/>
      <c r="EPP209" s="224"/>
      <c r="EPQ209" s="224"/>
      <c r="EPR209" s="334"/>
      <c r="EPS209" s="334"/>
      <c r="EPT209" s="224"/>
      <c r="EPU209" s="368"/>
      <c r="EPV209" s="368"/>
      <c r="EPW209" s="332"/>
      <c r="EPX209" s="333"/>
      <c r="EPY209" s="368"/>
      <c r="EPZ209" s="224"/>
      <c r="EQA209" s="224"/>
      <c r="EQB209" s="334"/>
      <c r="EQC209" s="334"/>
      <c r="EQD209" s="224"/>
      <c r="EQE209" s="368"/>
      <c r="EQF209" s="368"/>
      <c r="EQG209" s="332"/>
      <c r="EQH209" s="333"/>
      <c r="EQI209" s="368"/>
      <c r="EQJ209" s="224"/>
      <c r="EQK209" s="224"/>
      <c r="EQL209" s="334"/>
      <c r="EQM209" s="334"/>
      <c r="EQN209" s="224"/>
      <c r="EQO209" s="368"/>
      <c r="EQP209" s="368"/>
      <c r="EQQ209" s="332"/>
      <c r="EQR209" s="333"/>
      <c r="EQS209" s="368"/>
      <c r="EQT209" s="224"/>
      <c r="EQU209" s="224"/>
      <c r="EQV209" s="334"/>
      <c r="EQW209" s="334"/>
      <c r="EQX209" s="224"/>
      <c r="EQY209" s="368"/>
      <c r="EQZ209" s="368"/>
      <c r="ERA209" s="332"/>
      <c r="ERB209" s="333"/>
      <c r="ERC209" s="368"/>
      <c r="ERD209" s="224"/>
      <c r="ERE209" s="224"/>
      <c r="ERF209" s="334"/>
      <c r="ERG209" s="334"/>
      <c r="ERH209" s="224"/>
      <c r="ERI209" s="368"/>
      <c r="ERJ209" s="368"/>
      <c r="ERK209" s="332"/>
      <c r="ERL209" s="333"/>
      <c r="ERM209" s="368"/>
      <c r="ERN209" s="224"/>
      <c r="ERO209" s="224"/>
      <c r="ERP209" s="334"/>
      <c r="ERQ209" s="334"/>
      <c r="ERR209" s="224"/>
      <c r="ERS209" s="368"/>
      <c r="ERT209" s="368"/>
      <c r="ERU209" s="332"/>
      <c r="ERV209" s="333"/>
      <c r="ERW209" s="368"/>
      <c r="ERX209" s="224"/>
      <c r="ERY209" s="224"/>
      <c r="ERZ209" s="334"/>
      <c r="ESA209" s="334"/>
      <c r="ESB209" s="224"/>
      <c r="ESC209" s="368"/>
      <c r="ESD209" s="368"/>
      <c r="ESE209" s="332"/>
      <c r="ESF209" s="333"/>
      <c r="ESG209" s="368"/>
      <c r="ESH209" s="224"/>
      <c r="ESI209" s="224"/>
      <c r="ESJ209" s="334"/>
      <c r="ESK209" s="334"/>
      <c r="ESL209" s="224"/>
      <c r="ESM209" s="368"/>
      <c r="ESN209" s="368"/>
      <c r="ESO209" s="332"/>
      <c r="ESP209" s="333"/>
      <c r="ESQ209" s="368"/>
      <c r="ESR209" s="224"/>
      <c r="ESS209" s="224"/>
      <c r="EST209" s="334"/>
      <c r="ESU209" s="334"/>
      <c r="ESV209" s="224"/>
      <c r="ESW209" s="368"/>
      <c r="ESX209" s="368"/>
      <c r="ESY209" s="332"/>
      <c r="ESZ209" s="333"/>
      <c r="ETA209" s="368"/>
      <c r="ETB209" s="224"/>
      <c r="ETC209" s="224"/>
      <c r="ETD209" s="334"/>
      <c r="ETE209" s="334"/>
      <c r="ETF209" s="224"/>
      <c r="ETG209" s="368"/>
      <c r="ETH209" s="368"/>
      <c r="ETI209" s="332"/>
      <c r="ETJ209" s="333"/>
      <c r="ETK209" s="368"/>
      <c r="ETL209" s="224"/>
      <c r="ETM209" s="224"/>
      <c r="ETN209" s="334"/>
      <c r="ETO209" s="334"/>
      <c r="ETP209" s="224"/>
      <c r="ETQ209" s="368"/>
      <c r="ETR209" s="368"/>
      <c r="ETS209" s="332"/>
      <c r="ETT209" s="333"/>
      <c r="ETU209" s="368"/>
      <c r="ETV209" s="224"/>
      <c r="ETW209" s="224"/>
      <c r="ETX209" s="334"/>
      <c r="ETY209" s="334"/>
      <c r="ETZ209" s="224"/>
      <c r="EUA209" s="368"/>
      <c r="EUB209" s="368"/>
      <c r="EUC209" s="332"/>
      <c r="EUD209" s="333"/>
      <c r="EUE209" s="368"/>
      <c r="EUF209" s="224"/>
      <c r="EUG209" s="224"/>
      <c r="EUH209" s="334"/>
      <c r="EUI209" s="334"/>
      <c r="EUJ209" s="224"/>
      <c r="EUK209" s="368"/>
      <c r="EUL209" s="368"/>
      <c r="EUM209" s="332"/>
      <c r="EUN209" s="333"/>
      <c r="EUO209" s="368"/>
      <c r="EUP209" s="224"/>
      <c r="EUQ209" s="224"/>
      <c r="EUR209" s="334"/>
      <c r="EUS209" s="334"/>
      <c r="EUT209" s="224"/>
      <c r="EUU209" s="368"/>
      <c r="EUV209" s="368"/>
      <c r="EUW209" s="332"/>
      <c r="EUX209" s="333"/>
      <c r="EUY209" s="368"/>
      <c r="EUZ209" s="224"/>
      <c r="EVA209" s="224"/>
      <c r="EVB209" s="334"/>
      <c r="EVC209" s="334"/>
      <c r="EVD209" s="224"/>
      <c r="EVE209" s="368"/>
      <c r="EVF209" s="368"/>
      <c r="EVG209" s="332"/>
      <c r="EVH209" s="333"/>
      <c r="EVI209" s="368"/>
      <c r="EVJ209" s="224"/>
      <c r="EVK209" s="224"/>
      <c r="EVL209" s="334"/>
      <c r="EVM209" s="334"/>
      <c r="EVN209" s="224"/>
      <c r="EVO209" s="368"/>
      <c r="EVP209" s="368"/>
      <c r="EVQ209" s="332"/>
      <c r="EVR209" s="333"/>
      <c r="EVS209" s="368"/>
      <c r="EVT209" s="224"/>
      <c r="EVU209" s="224"/>
      <c r="EVV209" s="334"/>
      <c r="EVW209" s="334"/>
      <c r="EVX209" s="224"/>
      <c r="EVY209" s="368"/>
      <c r="EVZ209" s="368"/>
      <c r="EWA209" s="332"/>
      <c r="EWB209" s="333"/>
      <c r="EWC209" s="368"/>
      <c r="EWD209" s="224"/>
      <c r="EWE209" s="224"/>
      <c r="EWF209" s="334"/>
      <c r="EWG209" s="334"/>
      <c r="EWH209" s="224"/>
      <c r="EWI209" s="368"/>
      <c r="EWJ209" s="368"/>
      <c r="EWK209" s="332"/>
      <c r="EWL209" s="333"/>
      <c r="EWM209" s="368"/>
      <c r="EWN209" s="224"/>
      <c r="EWO209" s="224"/>
      <c r="EWP209" s="334"/>
      <c r="EWQ209" s="334"/>
      <c r="EWR209" s="224"/>
      <c r="EWS209" s="368"/>
      <c r="EWT209" s="368"/>
      <c r="EWU209" s="332"/>
      <c r="EWV209" s="333"/>
      <c r="EWW209" s="368"/>
      <c r="EWX209" s="224"/>
      <c r="EWY209" s="224"/>
      <c r="EWZ209" s="334"/>
      <c r="EXA209" s="334"/>
      <c r="EXB209" s="224"/>
      <c r="EXC209" s="368"/>
      <c r="EXD209" s="368"/>
      <c r="EXE209" s="332"/>
      <c r="EXF209" s="333"/>
      <c r="EXG209" s="368"/>
      <c r="EXH209" s="224"/>
      <c r="EXI209" s="224"/>
      <c r="EXJ209" s="334"/>
      <c r="EXK209" s="334"/>
      <c r="EXL209" s="224"/>
      <c r="EXM209" s="368"/>
      <c r="EXN209" s="368"/>
      <c r="EXO209" s="332"/>
      <c r="EXP209" s="333"/>
      <c r="EXQ209" s="368"/>
      <c r="EXR209" s="224"/>
      <c r="EXS209" s="224"/>
      <c r="EXT209" s="334"/>
      <c r="EXU209" s="334"/>
      <c r="EXV209" s="224"/>
      <c r="EXW209" s="368"/>
      <c r="EXX209" s="368"/>
      <c r="EXY209" s="332"/>
      <c r="EXZ209" s="333"/>
      <c r="EYA209" s="368"/>
      <c r="EYB209" s="224"/>
      <c r="EYC209" s="224"/>
      <c r="EYD209" s="334"/>
      <c r="EYE209" s="334"/>
      <c r="EYF209" s="224"/>
      <c r="EYG209" s="368"/>
      <c r="EYH209" s="368"/>
      <c r="EYI209" s="332"/>
      <c r="EYJ209" s="333"/>
      <c r="EYK209" s="368"/>
      <c r="EYL209" s="224"/>
      <c r="EYM209" s="224"/>
      <c r="EYN209" s="334"/>
      <c r="EYO209" s="334"/>
      <c r="EYP209" s="224"/>
      <c r="EYQ209" s="368"/>
      <c r="EYR209" s="368"/>
      <c r="EYS209" s="332"/>
      <c r="EYT209" s="333"/>
      <c r="EYU209" s="368"/>
      <c r="EYV209" s="224"/>
      <c r="EYW209" s="224"/>
      <c r="EYX209" s="334"/>
      <c r="EYY209" s="334"/>
      <c r="EYZ209" s="224"/>
      <c r="EZA209" s="368"/>
      <c r="EZB209" s="368"/>
      <c r="EZC209" s="332"/>
      <c r="EZD209" s="333"/>
      <c r="EZE209" s="368"/>
      <c r="EZF209" s="224"/>
      <c r="EZG209" s="224"/>
      <c r="EZH209" s="334"/>
      <c r="EZI209" s="334"/>
      <c r="EZJ209" s="224"/>
      <c r="EZK209" s="368"/>
      <c r="EZL209" s="368"/>
      <c r="EZM209" s="332"/>
      <c r="EZN209" s="333"/>
      <c r="EZO209" s="368"/>
      <c r="EZP209" s="224"/>
      <c r="EZQ209" s="224"/>
      <c r="EZR209" s="334"/>
      <c r="EZS209" s="334"/>
      <c r="EZT209" s="224"/>
      <c r="EZU209" s="368"/>
      <c r="EZV209" s="368"/>
      <c r="EZW209" s="332"/>
      <c r="EZX209" s="333"/>
      <c r="EZY209" s="368"/>
      <c r="EZZ209" s="224"/>
      <c r="FAA209" s="224"/>
      <c r="FAB209" s="334"/>
      <c r="FAC209" s="334"/>
      <c r="FAD209" s="224"/>
      <c r="FAE209" s="368"/>
      <c r="FAF209" s="368"/>
      <c r="FAG209" s="332"/>
      <c r="FAH209" s="333"/>
      <c r="FAI209" s="368"/>
      <c r="FAJ209" s="224"/>
      <c r="FAK209" s="224"/>
      <c r="FAL209" s="334"/>
      <c r="FAM209" s="334"/>
      <c r="FAN209" s="224"/>
      <c r="FAO209" s="368"/>
      <c r="FAP209" s="368"/>
      <c r="FAQ209" s="332"/>
      <c r="FAR209" s="333"/>
      <c r="FAS209" s="368"/>
      <c r="FAT209" s="224"/>
      <c r="FAU209" s="224"/>
      <c r="FAV209" s="334"/>
      <c r="FAW209" s="334"/>
      <c r="FAX209" s="224"/>
      <c r="FAY209" s="368"/>
      <c r="FAZ209" s="368"/>
      <c r="FBA209" s="332"/>
      <c r="FBB209" s="333"/>
      <c r="FBC209" s="368"/>
      <c r="FBD209" s="224"/>
      <c r="FBE209" s="224"/>
      <c r="FBF209" s="334"/>
      <c r="FBG209" s="334"/>
      <c r="FBH209" s="224"/>
      <c r="FBI209" s="368"/>
      <c r="FBJ209" s="368"/>
      <c r="FBK209" s="332"/>
      <c r="FBL209" s="333"/>
      <c r="FBM209" s="368"/>
      <c r="FBN209" s="224"/>
      <c r="FBO209" s="224"/>
      <c r="FBP209" s="334"/>
      <c r="FBQ209" s="334"/>
      <c r="FBR209" s="224"/>
      <c r="FBS209" s="368"/>
      <c r="FBT209" s="368"/>
      <c r="FBU209" s="332"/>
      <c r="FBV209" s="333"/>
      <c r="FBW209" s="368"/>
      <c r="FBX209" s="224"/>
      <c r="FBY209" s="224"/>
      <c r="FBZ209" s="334"/>
      <c r="FCA209" s="334"/>
      <c r="FCB209" s="224"/>
      <c r="FCC209" s="368"/>
      <c r="FCD209" s="368"/>
      <c r="FCE209" s="332"/>
      <c r="FCF209" s="333"/>
      <c r="FCG209" s="368"/>
      <c r="FCH209" s="224"/>
      <c r="FCI209" s="224"/>
      <c r="FCJ209" s="334"/>
      <c r="FCK209" s="334"/>
      <c r="FCL209" s="224"/>
      <c r="FCM209" s="368"/>
      <c r="FCN209" s="368"/>
      <c r="FCO209" s="332"/>
      <c r="FCP209" s="333"/>
      <c r="FCQ209" s="368"/>
      <c r="FCR209" s="224"/>
      <c r="FCS209" s="224"/>
      <c r="FCT209" s="334"/>
      <c r="FCU209" s="334"/>
      <c r="FCV209" s="224"/>
      <c r="FCW209" s="368"/>
      <c r="FCX209" s="368"/>
      <c r="FCY209" s="332"/>
      <c r="FCZ209" s="333"/>
      <c r="FDA209" s="368"/>
      <c r="FDB209" s="224"/>
      <c r="FDC209" s="224"/>
      <c r="FDD209" s="334"/>
      <c r="FDE209" s="334"/>
      <c r="FDF209" s="224"/>
      <c r="FDG209" s="368"/>
      <c r="FDH209" s="368"/>
      <c r="FDI209" s="332"/>
      <c r="FDJ209" s="333"/>
      <c r="FDK209" s="368"/>
      <c r="FDL209" s="224"/>
      <c r="FDM209" s="224"/>
      <c r="FDN209" s="334"/>
      <c r="FDO209" s="334"/>
      <c r="FDP209" s="224"/>
      <c r="FDQ209" s="368"/>
      <c r="FDR209" s="368"/>
      <c r="FDS209" s="332"/>
      <c r="FDT209" s="333"/>
      <c r="FDU209" s="368"/>
      <c r="FDV209" s="224"/>
      <c r="FDW209" s="224"/>
      <c r="FDX209" s="334"/>
      <c r="FDY209" s="334"/>
      <c r="FDZ209" s="224"/>
      <c r="FEA209" s="368"/>
      <c r="FEB209" s="368"/>
      <c r="FEC209" s="332"/>
      <c r="FED209" s="333"/>
      <c r="FEE209" s="368"/>
      <c r="FEF209" s="224"/>
      <c r="FEG209" s="224"/>
      <c r="FEH209" s="334"/>
      <c r="FEI209" s="334"/>
      <c r="FEJ209" s="224"/>
      <c r="FEK209" s="368"/>
      <c r="FEL209" s="368"/>
      <c r="FEM209" s="332"/>
      <c r="FEN209" s="333"/>
      <c r="FEO209" s="368"/>
      <c r="FEP209" s="224"/>
      <c r="FEQ209" s="224"/>
      <c r="FER209" s="334"/>
      <c r="FES209" s="334"/>
      <c r="FET209" s="224"/>
      <c r="FEU209" s="368"/>
      <c r="FEV209" s="368"/>
      <c r="FEW209" s="332"/>
      <c r="FEX209" s="333"/>
      <c r="FEY209" s="368"/>
      <c r="FEZ209" s="224"/>
      <c r="FFA209" s="224"/>
      <c r="FFB209" s="334"/>
      <c r="FFC209" s="334"/>
      <c r="FFD209" s="224"/>
      <c r="FFE209" s="368"/>
      <c r="FFF209" s="368"/>
      <c r="FFG209" s="332"/>
      <c r="FFH209" s="333"/>
      <c r="FFI209" s="368"/>
      <c r="FFJ209" s="224"/>
      <c r="FFK209" s="224"/>
      <c r="FFL209" s="334"/>
      <c r="FFM209" s="334"/>
      <c r="FFN209" s="224"/>
      <c r="FFO209" s="368"/>
      <c r="FFP209" s="368"/>
      <c r="FFQ209" s="332"/>
      <c r="FFR209" s="333"/>
      <c r="FFS209" s="368"/>
      <c r="FFT209" s="224"/>
      <c r="FFU209" s="224"/>
      <c r="FFV209" s="334"/>
      <c r="FFW209" s="334"/>
      <c r="FFX209" s="224"/>
      <c r="FFY209" s="368"/>
      <c r="FFZ209" s="368"/>
      <c r="FGA209" s="332"/>
      <c r="FGB209" s="333"/>
      <c r="FGC209" s="368"/>
      <c r="FGD209" s="224"/>
      <c r="FGE209" s="224"/>
      <c r="FGF209" s="334"/>
      <c r="FGG209" s="334"/>
      <c r="FGH209" s="224"/>
      <c r="FGI209" s="368"/>
      <c r="FGJ209" s="368"/>
      <c r="FGK209" s="332"/>
      <c r="FGL209" s="333"/>
      <c r="FGM209" s="368"/>
      <c r="FGN209" s="224"/>
      <c r="FGO209" s="224"/>
      <c r="FGP209" s="334"/>
      <c r="FGQ209" s="334"/>
      <c r="FGR209" s="224"/>
      <c r="FGS209" s="368"/>
      <c r="FGT209" s="368"/>
      <c r="FGU209" s="332"/>
      <c r="FGV209" s="333"/>
      <c r="FGW209" s="368"/>
      <c r="FGX209" s="224"/>
      <c r="FGY209" s="224"/>
      <c r="FGZ209" s="334"/>
      <c r="FHA209" s="334"/>
      <c r="FHB209" s="224"/>
      <c r="FHC209" s="368"/>
      <c r="FHD209" s="368"/>
      <c r="FHE209" s="332"/>
      <c r="FHF209" s="333"/>
      <c r="FHG209" s="368"/>
      <c r="FHH209" s="224"/>
      <c r="FHI209" s="224"/>
      <c r="FHJ209" s="334"/>
      <c r="FHK209" s="334"/>
      <c r="FHL209" s="224"/>
      <c r="FHM209" s="368"/>
      <c r="FHN209" s="368"/>
      <c r="FHO209" s="332"/>
      <c r="FHP209" s="333"/>
      <c r="FHQ209" s="368"/>
      <c r="FHR209" s="224"/>
      <c r="FHS209" s="224"/>
      <c r="FHT209" s="334"/>
      <c r="FHU209" s="334"/>
      <c r="FHV209" s="224"/>
      <c r="FHW209" s="368"/>
      <c r="FHX209" s="368"/>
      <c r="FHY209" s="332"/>
      <c r="FHZ209" s="333"/>
      <c r="FIA209" s="368"/>
      <c r="FIB209" s="224"/>
      <c r="FIC209" s="224"/>
      <c r="FID209" s="334"/>
      <c r="FIE209" s="334"/>
      <c r="FIF209" s="224"/>
      <c r="FIG209" s="368"/>
      <c r="FIH209" s="368"/>
      <c r="FII209" s="332"/>
      <c r="FIJ209" s="333"/>
      <c r="FIK209" s="368"/>
      <c r="FIL209" s="224"/>
      <c r="FIM209" s="224"/>
      <c r="FIN209" s="334"/>
      <c r="FIO209" s="334"/>
      <c r="FIP209" s="224"/>
      <c r="FIQ209" s="368"/>
      <c r="FIR209" s="368"/>
      <c r="FIS209" s="332"/>
      <c r="FIT209" s="333"/>
      <c r="FIU209" s="368"/>
      <c r="FIV209" s="224"/>
      <c r="FIW209" s="224"/>
      <c r="FIX209" s="334"/>
      <c r="FIY209" s="334"/>
      <c r="FIZ209" s="224"/>
      <c r="FJA209" s="368"/>
      <c r="FJB209" s="368"/>
      <c r="FJC209" s="332"/>
      <c r="FJD209" s="333"/>
      <c r="FJE209" s="368"/>
      <c r="FJF209" s="224"/>
      <c r="FJG209" s="224"/>
      <c r="FJH209" s="334"/>
      <c r="FJI209" s="334"/>
      <c r="FJJ209" s="224"/>
      <c r="FJK209" s="368"/>
      <c r="FJL209" s="368"/>
      <c r="FJM209" s="332"/>
      <c r="FJN209" s="333"/>
      <c r="FJO209" s="368"/>
      <c r="FJP209" s="224"/>
      <c r="FJQ209" s="224"/>
      <c r="FJR209" s="334"/>
      <c r="FJS209" s="334"/>
      <c r="FJT209" s="224"/>
      <c r="FJU209" s="368"/>
      <c r="FJV209" s="368"/>
      <c r="FJW209" s="332"/>
      <c r="FJX209" s="333"/>
      <c r="FJY209" s="368"/>
      <c r="FJZ209" s="224"/>
      <c r="FKA209" s="224"/>
      <c r="FKB209" s="334"/>
      <c r="FKC209" s="334"/>
      <c r="FKD209" s="224"/>
      <c r="FKE209" s="368"/>
      <c r="FKF209" s="368"/>
      <c r="FKG209" s="332"/>
      <c r="FKH209" s="333"/>
      <c r="FKI209" s="368"/>
      <c r="FKJ209" s="224"/>
      <c r="FKK209" s="224"/>
      <c r="FKL209" s="334"/>
      <c r="FKM209" s="334"/>
      <c r="FKN209" s="224"/>
      <c r="FKO209" s="368"/>
      <c r="FKP209" s="368"/>
      <c r="FKQ209" s="332"/>
      <c r="FKR209" s="333"/>
      <c r="FKS209" s="368"/>
      <c r="FKT209" s="224"/>
      <c r="FKU209" s="224"/>
      <c r="FKV209" s="334"/>
      <c r="FKW209" s="334"/>
      <c r="FKX209" s="224"/>
      <c r="FKY209" s="368"/>
      <c r="FKZ209" s="368"/>
      <c r="FLA209" s="332"/>
      <c r="FLB209" s="333"/>
      <c r="FLC209" s="368"/>
      <c r="FLD209" s="224"/>
      <c r="FLE209" s="224"/>
      <c r="FLF209" s="334"/>
      <c r="FLG209" s="334"/>
      <c r="FLH209" s="224"/>
      <c r="FLI209" s="368"/>
      <c r="FLJ209" s="368"/>
      <c r="FLK209" s="332"/>
      <c r="FLL209" s="333"/>
      <c r="FLM209" s="368"/>
      <c r="FLN209" s="224"/>
      <c r="FLO209" s="224"/>
      <c r="FLP209" s="334"/>
      <c r="FLQ209" s="334"/>
      <c r="FLR209" s="224"/>
      <c r="FLS209" s="368"/>
      <c r="FLT209" s="368"/>
      <c r="FLU209" s="332"/>
      <c r="FLV209" s="333"/>
      <c r="FLW209" s="368"/>
      <c r="FLX209" s="224"/>
      <c r="FLY209" s="224"/>
      <c r="FLZ209" s="334"/>
      <c r="FMA209" s="334"/>
      <c r="FMB209" s="224"/>
      <c r="FMC209" s="368"/>
      <c r="FMD209" s="368"/>
      <c r="FME209" s="332"/>
      <c r="FMF209" s="333"/>
      <c r="FMG209" s="368"/>
      <c r="FMH209" s="224"/>
      <c r="FMI209" s="224"/>
      <c r="FMJ209" s="334"/>
      <c r="FMK209" s="334"/>
      <c r="FML209" s="224"/>
      <c r="FMM209" s="368"/>
      <c r="FMN209" s="368"/>
      <c r="FMO209" s="332"/>
      <c r="FMP209" s="333"/>
      <c r="FMQ209" s="368"/>
      <c r="FMR209" s="224"/>
      <c r="FMS209" s="224"/>
      <c r="FMT209" s="334"/>
      <c r="FMU209" s="334"/>
      <c r="FMV209" s="224"/>
      <c r="FMW209" s="368"/>
      <c r="FMX209" s="368"/>
      <c r="FMY209" s="332"/>
      <c r="FMZ209" s="333"/>
      <c r="FNA209" s="368"/>
      <c r="FNB209" s="224"/>
      <c r="FNC209" s="224"/>
      <c r="FND209" s="334"/>
      <c r="FNE209" s="334"/>
      <c r="FNF209" s="224"/>
      <c r="FNG209" s="368"/>
      <c r="FNH209" s="368"/>
      <c r="FNI209" s="332"/>
      <c r="FNJ209" s="333"/>
      <c r="FNK209" s="368"/>
      <c r="FNL209" s="224"/>
      <c r="FNM209" s="224"/>
      <c r="FNN209" s="334"/>
      <c r="FNO209" s="334"/>
      <c r="FNP209" s="224"/>
      <c r="FNQ209" s="368"/>
      <c r="FNR209" s="368"/>
      <c r="FNS209" s="332"/>
      <c r="FNT209" s="333"/>
      <c r="FNU209" s="368"/>
      <c r="FNV209" s="224"/>
      <c r="FNW209" s="224"/>
      <c r="FNX209" s="334"/>
      <c r="FNY209" s="334"/>
      <c r="FNZ209" s="224"/>
      <c r="FOA209" s="368"/>
      <c r="FOB209" s="368"/>
      <c r="FOC209" s="332"/>
      <c r="FOD209" s="333"/>
      <c r="FOE209" s="368"/>
      <c r="FOF209" s="224"/>
      <c r="FOG209" s="224"/>
      <c r="FOH209" s="334"/>
      <c r="FOI209" s="334"/>
      <c r="FOJ209" s="224"/>
      <c r="FOK209" s="368"/>
      <c r="FOL209" s="368"/>
      <c r="FOM209" s="332"/>
      <c r="FON209" s="333"/>
      <c r="FOO209" s="368"/>
      <c r="FOP209" s="224"/>
      <c r="FOQ209" s="224"/>
      <c r="FOR209" s="334"/>
      <c r="FOS209" s="334"/>
      <c r="FOT209" s="224"/>
      <c r="FOU209" s="368"/>
      <c r="FOV209" s="368"/>
      <c r="FOW209" s="332"/>
      <c r="FOX209" s="333"/>
      <c r="FOY209" s="368"/>
      <c r="FOZ209" s="224"/>
      <c r="FPA209" s="224"/>
      <c r="FPB209" s="334"/>
      <c r="FPC209" s="334"/>
      <c r="FPD209" s="224"/>
      <c r="FPE209" s="368"/>
      <c r="FPF209" s="368"/>
      <c r="FPG209" s="332"/>
      <c r="FPH209" s="333"/>
      <c r="FPI209" s="368"/>
      <c r="FPJ209" s="224"/>
      <c r="FPK209" s="224"/>
      <c r="FPL209" s="334"/>
      <c r="FPM209" s="334"/>
      <c r="FPN209" s="224"/>
      <c r="FPO209" s="368"/>
      <c r="FPP209" s="368"/>
      <c r="FPQ209" s="332"/>
      <c r="FPR209" s="333"/>
      <c r="FPS209" s="368"/>
      <c r="FPT209" s="224"/>
      <c r="FPU209" s="224"/>
      <c r="FPV209" s="334"/>
      <c r="FPW209" s="334"/>
      <c r="FPX209" s="224"/>
      <c r="FPY209" s="368"/>
      <c r="FPZ209" s="368"/>
      <c r="FQA209" s="332"/>
      <c r="FQB209" s="333"/>
      <c r="FQC209" s="368"/>
      <c r="FQD209" s="224"/>
      <c r="FQE209" s="224"/>
      <c r="FQF209" s="334"/>
      <c r="FQG209" s="334"/>
      <c r="FQH209" s="224"/>
      <c r="FQI209" s="368"/>
      <c r="FQJ209" s="368"/>
      <c r="FQK209" s="332"/>
      <c r="FQL209" s="333"/>
      <c r="FQM209" s="368"/>
      <c r="FQN209" s="224"/>
      <c r="FQO209" s="224"/>
      <c r="FQP209" s="334"/>
      <c r="FQQ209" s="334"/>
      <c r="FQR209" s="224"/>
      <c r="FQS209" s="368"/>
      <c r="FQT209" s="368"/>
      <c r="FQU209" s="332"/>
      <c r="FQV209" s="333"/>
      <c r="FQW209" s="368"/>
      <c r="FQX209" s="224"/>
      <c r="FQY209" s="224"/>
      <c r="FQZ209" s="334"/>
      <c r="FRA209" s="334"/>
      <c r="FRB209" s="224"/>
      <c r="FRC209" s="368"/>
      <c r="FRD209" s="368"/>
      <c r="FRE209" s="332"/>
      <c r="FRF209" s="333"/>
      <c r="FRG209" s="368"/>
      <c r="FRH209" s="224"/>
      <c r="FRI209" s="224"/>
      <c r="FRJ209" s="334"/>
      <c r="FRK209" s="334"/>
      <c r="FRL209" s="224"/>
      <c r="FRM209" s="368"/>
      <c r="FRN209" s="368"/>
      <c r="FRO209" s="332"/>
      <c r="FRP209" s="333"/>
      <c r="FRQ209" s="368"/>
      <c r="FRR209" s="224"/>
      <c r="FRS209" s="224"/>
      <c r="FRT209" s="334"/>
      <c r="FRU209" s="334"/>
      <c r="FRV209" s="224"/>
      <c r="FRW209" s="368"/>
      <c r="FRX209" s="368"/>
      <c r="FRY209" s="332"/>
      <c r="FRZ209" s="333"/>
      <c r="FSA209" s="368"/>
      <c r="FSB209" s="224"/>
      <c r="FSC209" s="224"/>
      <c r="FSD209" s="334"/>
      <c r="FSE209" s="334"/>
      <c r="FSF209" s="224"/>
      <c r="FSG209" s="368"/>
      <c r="FSH209" s="368"/>
      <c r="FSI209" s="332"/>
      <c r="FSJ209" s="333"/>
      <c r="FSK209" s="368"/>
      <c r="FSL209" s="224"/>
      <c r="FSM209" s="224"/>
      <c r="FSN209" s="334"/>
      <c r="FSO209" s="334"/>
      <c r="FSP209" s="224"/>
      <c r="FSQ209" s="368"/>
      <c r="FSR209" s="368"/>
      <c r="FSS209" s="332"/>
      <c r="FST209" s="333"/>
      <c r="FSU209" s="368"/>
      <c r="FSV209" s="224"/>
      <c r="FSW209" s="224"/>
      <c r="FSX209" s="334"/>
      <c r="FSY209" s="334"/>
      <c r="FSZ209" s="224"/>
      <c r="FTA209" s="368"/>
      <c r="FTB209" s="368"/>
      <c r="FTC209" s="332"/>
      <c r="FTD209" s="333"/>
      <c r="FTE209" s="368"/>
      <c r="FTF209" s="224"/>
      <c r="FTG209" s="224"/>
      <c r="FTH209" s="334"/>
      <c r="FTI209" s="334"/>
      <c r="FTJ209" s="224"/>
      <c r="FTK209" s="368"/>
      <c r="FTL209" s="368"/>
      <c r="FTM209" s="332"/>
      <c r="FTN209" s="333"/>
      <c r="FTO209" s="368"/>
      <c r="FTP209" s="224"/>
      <c r="FTQ209" s="224"/>
      <c r="FTR209" s="334"/>
      <c r="FTS209" s="334"/>
      <c r="FTT209" s="224"/>
      <c r="FTU209" s="368"/>
      <c r="FTV209" s="368"/>
      <c r="FTW209" s="332"/>
      <c r="FTX209" s="333"/>
      <c r="FTY209" s="368"/>
      <c r="FTZ209" s="224"/>
      <c r="FUA209" s="224"/>
      <c r="FUB209" s="334"/>
      <c r="FUC209" s="334"/>
      <c r="FUD209" s="224"/>
      <c r="FUE209" s="368"/>
      <c r="FUF209" s="368"/>
      <c r="FUG209" s="332"/>
      <c r="FUH209" s="333"/>
      <c r="FUI209" s="368"/>
      <c r="FUJ209" s="224"/>
      <c r="FUK209" s="224"/>
      <c r="FUL209" s="334"/>
      <c r="FUM209" s="334"/>
      <c r="FUN209" s="224"/>
      <c r="FUO209" s="368"/>
      <c r="FUP209" s="368"/>
      <c r="FUQ209" s="332"/>
      <c r="FUR209" s="333"/>
      <c r="FUS209" s="368"/>
      <c r="FUT209" s="224"/>
      <c r="FUU209" s="224"/>
      <c r="FUV209" s="334"/>
      <c r="FUW209" s="334"/>
      <c r="FUX209" s="224"/>
      <c r="FUY209" s="368"/>
      <c r="FUZ209" s="368"/>
      <c r="FVA209" s="332"/>
      <c r="FVB209" s="333"/>
      <c r="FVC209" s="368"/>
      <c r="FVD209" s="224"/>
      <c r="FVE209" s="224"/>
      <c r="FVF209" s="334"/>
      <c r="FVG209" s="334"/>
      <c r="FVH209" s="224"/>
      <c r="FVI209" s="368"/>
      <c r="FVJ209" s="368"/>
      <c r="FVK209" s="332"/>
      <c r="FVL209" s="333"/>
      <c r="FVM209" s="368"/>
      <c r="FVN209" s="224"/>
      <c r="FVO209" s="224"/>
      <c r="FVP209" s="334"/>
      <c r="FVQ209" s="334"/>
      <c r="FVR209" s="224"/>
      <c r="FVS209" s="368"/>
      <c r="FVT209" s="368"/>
      <c r="FVU209" s="332"/>
      <c r="FVV209" s="333"/>
      <c r="FVW209" s="368"/>
      <c r="FVX209" s="224"/>
      <c r="FVY209" s="224"/>
      <c r="FVZ209" s="334"/>
      <c r="FWA209" s="334"/>
      <c r="FWB209" s="224"/>
      <c r="FWC209" s="368"/>
      <c r="FWD209" s="368"/>
      <c r="FWE209" s="332"/>
      <c r="FWF209" s="333"/>
      <c r="FWG209" s="368"/>
      <c r="FWH209" s="224"/>
      <c r="FWI209" s="224"/>
      <c r="FWJ209" s="334"/>
      <c r="FWK209" s="334"/>
      <c r="FWL209" s="224"/>
      <c r="FWM209" s="368"/>
      <c r="FWN209" s="368"/>
      <c r="FWO209" s="332"/>
      <c r="FWP209" s="333"/>
      <c r="FWQ209" s="368"/>
      <c r="FWR209" s="224"/>
      <c r="FWS209" s="224"/>
      <c r="FWT209" s="334"/>
      <c r="FWU209" s="334"/>
      <c r="FWV209" s="224"/>
      <c r="FWW209" s="368"/>
      <c r="FWX209" s="368"/>
      <c r="FWY209" s="332"/>
      <c r="FWZ209" s="333"/>
      <c r="FXA209" s="368"/>
      <c r="FXB209" s="224"/>
      <c r="FXC209" s="224"/>
      <c r="FXD209" s="334"/>
      <c r="FXE209" s="334"/>
      <c r="FXF209" s="224"/>
      <c r="FXG209" s="368"/>
      <c r="FXH209" s="368"/>
      <c r="FXI209" s="332"/>
      <c r="FXJ209" s="333"/>
      <c r="FXK209" s="368"/>
      <c r="FXL209" s="224"/>
      <c r="FXM209" s="224"/>
      <c r="FXN209" s="334"/>
      <c r="FXO209" s="334"/>
      <c r="FXP209" s="224"/>
      <c r="FXQ209" s="368"/>
      <c r="FXR209" s="368"/>
      <c r="FXS209" s="332"/>
      <c r="FXT209" s="333"/>
      <c r="FXU209" s="368"/>
      <c r="FXV209" s="224"/>
      <c r="FXW209" s="224"/>
      <c r="FXX209" s="334"/>
      <c r="FXY209" s="334"/>
      <c r="FXZ209" s="224"/>
      <c r="FYA209" s="368"/>
      <c r="FYB209" s="368"/>
      <c r="FYC209" s="332"/>
      <c r="FYD209" s="333"/>
      <c r="FYE209" s="368"/>
      <c r="FYF209" s="224"/>
      <c r="FYG209" s="224"/>
      <c r="FYH209" s="334"/>
      <c r="FYI209" s="334"/>
      <c r="FYJ209" s="224"/>
      <c r="FYK209" s="368"/>
      <c r="FYL209" s="368"/>
      <c r="FYM209" s="332"/>
      <c r="FYN209" s="333"/>
      <c r="FYO209" s="368"/>
      <c r="FYP209" s="224"/>
      <c r="FYQ209" s="224"/>
      <c r="FYR209" s="334"/>
      <c r="FYS209" s="334"/>
      <c r="FYT209" s="224"/>
      <c r="FYU209" s="368"/>
      <c r="FYV209" s="368"/>
      <c r="FYW209" s="332"/>
      <c r="FYX209" s="333"/>
      <c r="FYY209" s="368"/>
      <c r="FYZ209" s="224"/>
      <c r="FZA209" s="224"/>
      <c r="FZB209" s="334"/>
      <c r="FZC209" s="334"/>
      <c r="FZD209" s="224"/>
      <c r="FZE209" s="368"/>
      <c r="FZF209" s="368"/>
      <c r="FZG209" s="332"/>
      <c r="FZH209" s="333"/>
      <c r="FZI209" s="368"/>
      <c r="FZJ209" s="224"/>
      <c r="FZK209" s="224"/>
      <c r="FZL209" s="334"/>
      <c r="FZM209" s="334"/>
      <c r="FZN209" s="224"/>
      <c r="FZO209" s="368"/>
      <c r="FZP209" s="368"/>
      <c r="FZQ209" s="332"/>
      <c r="FZR209" s="333"/>
      <c r="FZS209" s="368"/>
      <c r="FZT209" s="224"/>
      <c r="FZU209" s="224"/>
      <c r="FZV209" s="334"/>
      <c r="FZW209" s="334"/>
      <c r="FZX209" s="224"/>
      <c r="FZY209" s="368"/>
      <c r="FZZ209" s="368"/>
      <c r="GAA209" s="332"/>
      <c r="GAB209" s="333"/>
      <c r="GAC209" s="368"/>
      <c r="GAD209" s="224"/>
      <c r="GAE209" s="224"/>
      <c r="GAF209" s="334"/>
      <c r="GAG209" s="334"/>
      <c r="GAH209" s="224"/>
      <c r="GAI209" s="368"/>
      <c r="GAJ209" s="368"/>
      <c r="GAK209" s="332"/>
      <c r="GAL209" s="333"/>
      <c r="GAM209" s="368"/>
      <c r="GAN209" s="224"/>
      <c r="GAO209" s="224"/>
      <c r="GAP209" s="334"/>
      <c r="GAQ209" s="334"/>
      <c r="GAR209" s="224"/>
      <c r="GAS209" s="368"/>
      <c r="GAT209" s="368"/>
      <c r="GAU209" s="332"/>
      <c r="GAV209" s="333"/>
      <c r="GAW209" s="368"/>
      <c r="GAX209" s="224"/>
      <c r="GAY209" s="224"/>
      <c r="GAZ209" s="334"/>
      <c r="GBA209" s="334"/>
      <c r="GBB209" s="224"/>
      <c r="GBC209" s="368"/>
      <c r="GBD209" s="368"/>
      <c r="GBE209" s="332"/>
      <c r="GBF209" s="333"/>
      <c r="GBG209" s="368"/>
      <c r="GBH209" s="224"/>
      <c r="GBI209" s="224"/>
      <c r="GBJ209" s="334"/>
      <c r="GBK209" s="334"/>
      <c r="GBL209" s="224"/>
      <c r="GBM209" s="368"/>
      <c r="GBN209" s="368"/>
      <c r="GBO209" s="332"/>
      <c r="GBP209" s="333"/>
      <c r="GBQ209" s="368"/>
      <c r="GBR209" s="224"/>
      <c r="GBS209" s="224"/>
      <c r="GBT209" s="334"/>
      <c r="GBU209" s="334"/>
      <c r="GBV209" s="224"/>
      <c r="GBW209" s="368"/>
      <c r="GBX209" s="368"/>
      <c r="GBY209" s="332"/>
      <c r="GBZ209" s="333"/>
      <c r="GCA209" s="368"/>
      <c r="GCB209" s="224"/>
      <c r="GCC209" s="224"/>
      <c r="GCD209" s="334"/>
      <c r="GCE209" s="334"/>
      <c r="GCF209" s="224"/>
      <c r="GCG209" s="368"/>
      <c r="GCH209" s="368"/>
      <c r="GCI209" s="332"/>
      <c r="GCJ209" s="333"/>
      <c r="GCK209" s="368"/>
      <c r="GCL209" s="224"/>
      <c r="GCM209" s="224"/>
      <c r="GCN209" s="334"/>
      <c r="GCO209" s="334"/>
      <c r="GCP209" s="224"/>
      <c r="GCQ209" s="368"/>
      <c r="GCR209" s="368"/>
      <c r="GCS209" s="332"/>
      <c r="GCT209" s="333"/>
      <c r="GCU209" s="368"/>
      <c r="GCV209" s="224"/>
      <c r="GCW209" s="224"/>
      <c r="GCX209" s="334"/>
      <c r="GCY209" s="334"/>
      <c r="GCZ209" s="224"/>
      <c r="GDA209" s="368"/>
      <c r="GDB209" s="368"/>
      <c r="GDC209" s="332"/>
      <c r="GDD209" s="333"/>
      <c r="GDE209" s="368"/>
      <c r="GDF209" s="224"/>
      <c r="GDG209" s="224"/>
      <c r="GDH209" s="334"/>
      <c r="GDI209" s="334"/>
      <c r="GDJ209" s="224"/>
      <c r="GDK209" s="368"/>
      <c r="GDL209" s="368"/>
      <c r="GDM209" s="332"/>
      <c r="GDN209" s="333"/>
      <c r="GDO209" s="368"/>
      <c r="GDP209" s="224"/>
      <c r="GDQ209" s="224"/>
      <c r="GDR209" s="334"/>
      <c r="GDS209" s="334"/>
      <c r="GDT209" s="224"/>
      <c r="GDU209" s="368"/>
      <c r="GDV209" s="368"/>
      <c r="GDW209" s="332"/>
      <c r="GDX209" s="333"/>
      <c r="GDY209" s="368"/>
      <c r="GDZ209" s="224"/>
      <c r="GEA209" s="224"/>
      <c r="GEB209" s="334"/>
      <c r="GEC209" s="334"/>
      <c r="GED209" s="224"/>
      <c r="GEE209" s="368"/>
      <c r="GEF209" s="368"/>
      <c r="GEG209" s="332"/>
      <c r="GEH209" s="333"/>
      <c r="GEI209" s="368"/>
      <c r="GEJ209" s="224"/>
      <c r="GEK209" s="224"/>
      <c r="GEL209" s="334"/>
      <c r="GEM209" s="334"/>
      <c r="GEN209" s="224"/>
      <c r="GEO209" s="368"/>
      <c r="GEP209" s="368"/>
      <c r="GEQ209" s="332"/>
      <c r="GER209" s="333"/>
      <c r="GES209" s="368"/>
      <c r="GET209" s="224"/>
      <c r="GEU209" s="224"/>
      <c r="GEV209" s="334"/>
      <c r="GEW209" s="334"/>
      <c r="GEX209" s="224"/>
      <c r="GEY209" s="368"/>
      <c r="GEZ209" s="368"/>
      <c r="GFA209" s="332"/>
      <c r="GFB209" s="333"/>
      <c r="GFC209" s="368"/>
      <c r="GFD209" s="224"/>
      <c r="GFE209" s="224"/>
      <c r="GFF209" s="334"/>
      <c r="GFG209" s="334"/>
      <c r="GFH209" s="224"/>
      <c r="GFI209" s="368"/>
      <c r="GFJ209" s="368"/>
      <c r="GFK209" s="332"/>
      <c r="GFL209" s="333"/>
      <c r="GFM209" s="368"/>
      <c r="GFN209" s="224"/>
      <c r="GFO209" s="224"/>
      <c r="GFP209" s="334"/>
      <c r="GFQ209" s="334"/>
      <c r="GFR209" s="224"/>
      <c r="GFS209" s="368"/>
      <c r="GFT209" s="368"/>
      <c r="GFU209" s="332"/>
      <c r="GFV209" s="333"/>
      <c r="GFW209" s="368"/>
      <c r="GFX209" s="224"/>
      <c r="GFY209" s="224"/>
      <c r="GFZ209" s="334"/>
      <c r="GGA209" s="334"/>
      <c r="GGB209" s="224"/>
      <c r="GGC209" s="368"/>
      <c r="GGD209" s="368"/>
      <c r="GGE209" s="332"/>
      <c r="GGF209" s="333"/>
      <c r="GGG209" s="368"/>
      <c r="GGH209" s="224"/>
      <c r="GGI209" s="224"/>
      <c r="GGJ209" s="334"/>
      <c r="GGK209" s="334"/>
      <c r="GGL209" s="224"/>
      <c r="GGM209" s="368"/>
      <c r="GGN209" s="368"/>
      <c r="GGO209" s="332"/>
      <c r="GGP209" s="333"/>
      <c r="GGQ209" s="368"/>
      <c r="GGR209" s="224"/>
      <c r="GGS209" s="224"/>
      <c r="GGT209" s="334"/>
      <c r="GGU209" s="334"/>
      <c r="GGV209" s="224"/>
      <c r="GGW209" s="368"/>
      <c r="GGX209" s="368"/>
      <c r="GGY209" s="332"/>
      <c r="GGZ209" s="333"/>
      <c r="GHA209" s="368"/>
      <c r="GHB209" s="224"/>
      <c r="GHC209" s="224"/>
      <c r="GHD209" s="334"/>
      <c r="GHE209" s="334"/>
      <c r="GHF209" s="224"/>
      <c r="GHG209" s="368"/>
      <c r="GHH209" s="368"/>
      <c r="GHI209" s="332"/>
      <c r="GHJ209" s="333"/>
      <c r="GHK209" s="368"/>
      <c r="GHL209" s="224"/>
      <c r="GHM209" s="224"/>
      <c r="GHN209" s="334"/>
      <c r="GHO209" s="334"/>
      <c r="GHP209" s="224"/>
      <c r="GHQ209" s="368"/>
      <c r="GHR209" s="368"/>
      <c r="GHS209" s="332"/>
      <c r="GHT209" s="333"/>
      <c r="GHU209" s="368"/>
      <c r="GHV209" s="224"/>
      <c r="GHW209" s="224"/>
      <c r="GHX209" s="334"/>
      <c r="GHY209" s="334"/>
      <c r="GHZ209" s="224"/>
      <c r="GIA209" s="368"/>
      <c r="GIB209" s="368"/>
      <c r="GIC209" s="332"/>
      <c r="GID209" s="333"/>
      <c r="GIE209" s="368"/>
      <c r="GIF209" s="224"/>
      <c r="GIG209" s="224"/>
      <c r="GIH209" s="334"/>
      <c r="GII209" s="334"/>
      <c r="GIJ209" s="224"/>
      <c r="GIK209" s="368"/>
      <c r="GIL209" s="368"/>
      <c r="GIM209" s="332"/>
      <c r="GIN209" s="333"/>
      <c r="GIO209" s="368"/>
      <c r="GIP209" s="224"/>
      <c r="GIQ209" s="224"/>
      <c r="GIR209" s="334"/>
      <c r="GIS209" s="334"/>
      <c r="GIT209" s="224"/>
      <c r="GIU209" s="368"/>
      <c r="GIV209" s="368"/>
      <c r="GIW209" s="332"/>
      <c r="GIX209" s="333"/>
      <c r="GIY209" s="368"/>
      <c r="GIZ209" s="224"/>
      <c r="GJA209" s="224"/>
      <c r="GJB209" s="334"/>
      <c r="GJC209" s="334"/>
      <c r="GJD209" s="224"/>
      <c r="GJE209" s="368"/>
      <c r="GJF209" s="368"/>
      <c r="GJG209" s="332"/>
      <c r="GJH209" s="333"/>
      <c r="GJI209" s="368"/>
      <c r="GJJ209" s="224"/>
      <c r="GJK209" s="224"/>
      <c r="GJL209" s="334"/>
      <c r="GJM209" s="334"/>
      <c r="GJN209" s="224"/>
      <c r="GJO209" s="368"/>
      <c r="GJP209" s="368"/>
      <c r="GJQ209" s="332"/>
      <c r="GJR209" s="333"/>
      <c r="GJS209" s="368"/>
      <c r="GJT209" s="224"/>
      <c r="GJU209" s="224"/>
      <c r="GJV209" s="334"/>
      <c r="GJW209" s="334"/>
      <c r="GJX209" s="224"/>
      <c r="GJY209" s="368"/>
      <c r="GJZ209" s="368"/>
      <c r="GKA209" s="332"/>
      <c r="GKB209" s="333"/>
      <c r="GKC209" s="368"/>
      <c r="GKD209" s="224"/>
      <c r="GKE209" s="224"/>
      <c r="GKF209" s="334"/>
      <c r="GKG209" s="334"/>
      <c r="GKH209" s="224"/>
      <c r="GKI209" s="368"/>
      <c r="GKJ209" s="368"/>
      <c r="GKK209" s="332"/>
      <c r="GKL209" s="333"/>
      <c r="GKM209" s="368"/>
      <c r="GKN209" s="224"/>
      <c r="GKO209" s="224"/>
      <c r="GKP209" s="334"/>
      <c r="GKQ209" s="334"/>
      <c r="GKR209" s="224"/>
      <c r="GKS209" s="368"/>
      <c r="GKT209" s="368"/>
      <c r="GKU209" s="332"/>
      <c r="GKV209" s="333"/>
      <c r="GKW209" s="368"/>
      <c r="GKX209" s="224"/>
      <c r="GKY209" s="224"/>
      <c r="GKZ209" s="334"/>
      <c r="GLA209" s="334"/>
      <c r="GLB209" s="224"/>
      <c r="GLC209" s="368"/>
      <c r="GLD209" s="368"/>
      <c r="GLE209" s="332"/>
      <c r="GLF209" s="333"/>
      <c r="GLG209" s="368"/>
      <c r="GLH209" s="224"/>
      <c r="GLI209" s="224"/>
      <c r="GLJ209" s="334"/>
      <c r="GLK209" s="334"/>
      <c r="GLL209" s="224"/>
      <c r="GLM209" s="368"/>
      <c r="GLN209" s="368"/>
      <c r="GLO209" s="332"/>
      <c r="GLP209" s="333"/>
      <c r="GLQ209" s="368"/>
      <c r="GLR209" s="224"/>
      <c r="GLS209" s="224"/>
      <c r="GLT209" s="334"/>
      <c r="GLU209" s="334"/>
      <c r="GLV209" s="224"/>
      <c r="GLW209" s="368"/>
      <c r="GLX209" s="368"/>
      <c r="GLY209" s="332"/>
      <c r="GLZ209" s="333"/>
      <c r="GMA209" s="368"/>
      <c r="GMB209" s="224"/>
      <c r="GMC209" s="224"/>
      <c r="GMD209" s="334"/>
      <c r="GME209" s="334"/>
      <c r="GMF209" s="224"/>
      <c r="GMG209" s="368"/>
      <c r="GMH209" s="368"/>
      <c r="GMI209" s="332"/>
      <c r="GMJ209" s="333"/>
      <c r="GMK209" s="368"/>
      <c r="GML209" s="224"/>
      <c r="GMM209" s="224"/>
      <c r="GMN209" s="334"/>
      <c r="GMO209" s="334"/>
      <c r="GMP209" s="224"/>
      <c r="GMQ209" s="368"/>
      <c r="GMR209" s="368"/>
      <c r="GMS209" s="332"/>
      <c r="GMT209" s="333"/>
      <c r="GMU209" s="368"/>
      <c r="GMV209" s="224"/>
      <c r="GMW209" s="224"/>
      <c r="GMX209" s="334"/>
      <c r="GMY209" s="334"/>
      <c r="GMZ209" s="224"/>
      <c r="GNA209" s="368"/>
      <c r="GNB209" s="368"/>
      <c r="GNC209" s="332"/>
      <c r="GND209" s="333"/>
      <c r="GNE209" s="368"/>
      <c r="GNF209" s="224"/>
      <c r="GNG209" s="224"/>
      <c r="GNH209" s="334"/>
      <c r="GNI209" s="334"/>
      <c r="GNJ209" s="224"/>
      <c r="GNK209" s="368"/>
      <c r="GNL209" s="368"/>
      <c r="GNM209" s="332"/>
      <c r="GNN209" s="333"/>
      <c r="GNO209" s="368"/>
      <c r="GNP209" s="224"/>
      <c r="GNQ209" s="224"/>
      <c r="GNR209" s="334"/>
      <c r="GNS209" s="334"/>
      <c r="GNT209" s="224"/>
      <c r="GNU209" s="368"/>
      <c r="GNV209" s="368"/>
      <c r="GNW209" s="332"/>
      <c r="GNX209" s="333"/>
      <c r="GNY209" s="368"/>
      <c r="GNZ209" s="224"/>
      <c r="GOA209" s="224"/>
      <c r="GOB209" s="334"/>
      <c r="GOC209" s="334"/>
      <c r="GOD209" s="224"/>
      <c r="GOE209" s="368"/>
      <c r="GOF209" s="368"/>
      <c r="GOG209" s="332"/>
      <c r="GOH209" s="333"/>
      <c r="GOI209" s="368"/>
      <c r="GOJ209" s="224"/>
      <c r="GOK209" s="224"/>
      <c r="GOL209" s="334"/>
      <c r="GOM209" s="334"/>
      <c r="GON209" s="224"/>
      <c r="GOO209" s="368"/>
      <c r="GOP209" s="368"/>
      <c r="GOQ209" s="332"/>
      <c r="GOR209" s="333"/>
      <c r="GOS209" s="368"/>
      <c r="GOT209" s="224"/>
      <c r="GOU209" s="224"/>
      <c r="GOV209" s="334"/>
      <c r="GOW209" s="334"/>
      <c r="GOX209" s="224"/>
      <c r="GOY209" s="368"/>
      <c r="GOZ209" s="368"/>
      <c r="GPA209" s="332"/>
      <c r="GPB209" s="333"/>
      <c r="GPC209" s="368"/>
      <c r="GPD209" s="224"/>
      <c r="GPE209" s="224"/>
      <c r="GPF209" s="334"/>
      <c r="GPG209" s="334"/>
      <c r="GPH209" s="224"/>
      <c r="GPI209" s="368"/>
      <c r="GPJ209" s="368"/>
      <c r="GPK209" s="332"/>
      <c r="GPL209" s="333"/>
      <c r="GPM209" s="368"/>
      <c r="GPN209" s="224"/>
      <c r="GPO209" s="224"/>
      <c r="GPP209" s="334"/>
      <c r="GPQ209" s="334"/>
      <c r="GPR209" s="224"/>
      <c r="GPS209" s="368"/>
      <c r="GPT209" s="368"/>
      <c r="GPU209" s="332"/>
      <c r="GPV209" s="333"/>
      <c r="GPW209" s="368"/>
      <c r="GPX209" s="224"/>
      <c r="GPY209" s="224"/>
      <c r="GPZ209" s="334"/>
      <c r="GQA209" s="334"/>
      <c r="GQB209" s="224"/>
      <c r="GQC209" s="368"/>
      <c r="GQD209" s="368"/>
      <c r="GQE209" s="332"/>
      <c r="GQF209" s="333"/>
      <c r="GQG209" s="368"/>
      <c r="GQH209" s="224"/>
      <c r="GQI209" s="224"/>
      <c r="GQJ209" s="334"/>
      <c r="GQK209" s="334"/>
      <c r="GQL209" s="224"/>
      <c r="GQM209" s="368"/>
      <c r="GQN209" s="368"/>
      <c r="GQO209" s="332"/>
      <c r="GQP209" s="333"/>
      <c r="GQQ209" s="368"/>
      <c r="GQR209" s="224"/>
      <c r="GQS209" s="224"/>
      <c r="GQT209" s="334"/>
      <c r="GQU209" s="334"/>
      <c r="GQV209" s="224"/>
      <c r="GQW209" s="368"/>
      <c r="GQX209" s="368"/>
      <c r="GQY209" s="332"/>
      <c r="GQZ209" s="333"/>
      <c r="GRA209" s="368"/>
      <c r="GRB209" s="224"/>
      <c r="GRC209" s="224"/>
      <c r="GRD209" s="334"/>
      <c r="GRE209" s="334"/>
      <c r="GRF209" s="224"/>
      <c r="GRG209" s="368"/>
      <c r="GRH209" s="368"/>
      <c r="GRI209" s="332"/>
      <c r="GRJ209" s="333"/>
      <c r="GRK209" s="368"/>
      <c r="GRL209" s="224"/>
      <c r="GRM209" s="224"/>
      <c r="GRN209" s="334"/>
      <c r="GRO209" s="334"/>
      <c r="GRP209" s="224"/>
      <c r="GRQ209" s="368"/>
      <c r="GRR209" s="368"/>
      <c r="GRS209" s="332"/>
      <c r="GRT209" s="333"/>
      <c r="GRU209" s="368"/>
      <c r="GRV209" s="224"/>
      <c r="GRW209" s="224"/>
      <c r="GRX209" s="334"/>
      <c r="GRY209" s="334"/>
      <c r="GRZ209" s="224"/>
      <c r="GSA209" s="368"/>
      <c r="GSB209" s="368"/>
      <c r="GSC209" s="332"/>
      <c r="GSD209" s="333"/>
      <c r="GSE209" s="368"/>
      <c r="GSF209" s="224"/>
      <c r="GSG209" s="224"/>
      <c r="GSH209" s="334"/>
      <c r="GSI209" s="334"/>
      <c r="GSJ209" s="224"/>
      <c r="GSK209" s="368"/>
      <c r="GSL209" s="368"/>
      <c r="GSM209" s="332"/>
      <c r="GSN209" s="333"/>
      <c r="GSO209" s="368"/>
      <c r="GSP209" s="224"/>
      <c r="GSQ209" s="224"/>
      <c r="GSR209" s="334"/>
      <c r="GSS209" s="334"/>
      <c r="GST209" s="224"/>
      <c r="GSU209" s="368"/>
      <c r="GSV209" s="368"/>
      <c r="GSW209" s="332"/>
      <c r="GSX209" s="333"/>
      <c r="GSY209" s="368"/>
      <c r="GSZ209" s="224"/>
      <c r="GTA209" s="224"/>
      <c r="GTB209" s="334"/>
      <c r="GTC209" s="334"/>
      <c r="GTD209" s="224"/>
      <c r="GTE209" s="368"/>
      <c r="GTF209" s="368"/>
      <c r="GTG209" s="332"/>
      <c r="GTH209" s="333"/>
      <c r="GTI209" s="368"/>
      <c r="GTJ209" s="224"/>
      <c r="GTK209" s="224"/>
      <c r="GTL209" s="334"/>
      <c r="GTM209" s="334"/>
      <c r="GTN209" s="224"/>
      <c r="GTO209" s="368"/>
      <c r="GTP209" s="368"/>
      <c r="GTQ209" s="332"/>
      <c r="GTR209" s="333"/>
      <c r="GTS209" s="368"/>
      <c r="GTT209" s="224"/>
      <c r="GTU209" s="224"/>
      <c r="GTV209" s="334"/>
      <c r="GTW209" s="334"/>
      <c r="GTX209" s="224"/>
      <c r="GTY209" s="368"/>
      <c r="GTZ209" s="368"/>
      <c r="GUA209" s="332"/>
      <c r="GUB209" s="333"/>
      <c r="GUC209" s="368"/>
      <c r="GUD209" s="224"/>
      <c r="GUE209" s="224"/>
      <c r="GUF209" s="334"/>
      <c r="GUG209" s="334"/>
      <c r="GUH209" s="224"/>
      <c r="GUI209" s="368"/>
      <c r="GUJ209" s="368"/>
      <c r="GUK209" s="332"/>
      <c r="GUL209" s="333"/>
      <c r="GUM209" s="368"/>
      <c r="GUN209" s="224"/>
      <c r="GUO209" s="224"/>
      <c r="GUP209" s="334"/>
      <c r="GUQ209" s="334"/>
      <c r="GUR209" s="224"/>
      <c r="GUS209" s="368"/>
      <c r="GUT209" s="368"/>
      <c r="GUU209" s="332"/>
      <c r="GUV209" s="333"/>
      <c r="GUW209" s="368"/>
      <c r="GUX209" s="224"/>
      <c r="GUY209" s="224"/>
      <c r="GUZ209" s="334"/>
      <c r="GVA209" s="334"/>
      <c r="GVB209" s="224"/>
      <c r="GVC209" s="368"/>
      <c r="GVD209" s="368"/>
      <c r="GVE209" s="332"/>
      <c r="GVF209" s="333"/>
      <c r="GVG209" s="368"/>
      <c r="GVH209" s="224"/>
      <c r="GVI209" s="224"/>
      <c r="GVJ209" s="334"/>
      <c r="GVK209" s="334"/>
      <c r="GVL209" s="224"/>
      <c r="GVM209" s="368"/>
      <c r="GVN209" s="368"/>
      <c r="GVO209" s="332"/>
      <c r="GVP209" s="333"/>
      <c r="GVQ209" s="368"/>
      <c r="GVR209" s="224"/>
      <c r="GVS209" s="224"/>
      <c r="GVT209" s="334"/>
      <c r="GVU209" s="334"/>
      <c r="GVV209" s="224"/>
      <c r="GVW209" s="368"/>
      <c r="GVX209" s="368"/>
      <c r="GVY209" s="332"/>
      <c r="GVZ209" s="333"/>
      <c r="GWA209" s="368"/>
      <c r="GWB209" s="224"/>
      <c r="GWC209" s="224"/>
      <c r="GWD209" s="334"/>
      <c r="GWE209" s="334"/>
      <c r="GWF209" s="224"/>
      <c r="GWG209" s="368"/>
      <c r="GWH209" s="368"/>
      <c r="GWI209" s="332"/>
      <c r="GWJ209" s="333"/>
      <c r="GWK209" s="368"/>
      <c r="GWL209" s="224"/>
      <c r="GWM209" s="224"/>
      <c r="GWN209" s="334"/>
      <c r="GWO209" s="334"/>
      <c r="GWP209" s="224"/>
      <c r="GWQ209" s="368"/>
      <c r="GWR209" s="368"/>
      <c r="GWS209" s="332"/>
      <c r="GWT209" s="333"/>
      <c r="GWU209" s="368"/>
      <c r="GWV209" s="224"/>
      <c r="GWW209" s="224"/>
      <c r="GWX209" s="334"/>
      <c r="GWY209" s="334"/>
      <c r="GWZ209" s="224"/>
      <c r="GXA209" s="368"/>
      <c r="GXB209" s="368"/>
      <c r="GXC209" s="332"/>
      <c r="GXD209" s="333"/>
      <c r="GXE209" s="368"/>
      <c r="GXF209" s="224"/>
      <c r="GXG209" s="224"/>
      <c r="GXH209" s="334"/>
      <c r="GXI209" s="334"/>
      <c r="GXJ209" s="224"/>
      <c r="GXK209" s="368"/>
      <c r="GXL209" s="368"/>
      <c r="GXM209" s="332"/>
      <c r="GXN209" s="333"/>
      <c r="GXO209" s="368"/>
      <c r="GXP209" s="224"/>
      <c r="GXQ209" s="224"/>
      <c r="GXR209" s="334"/>
      <c r="GXS209" s="334"/>
      <c r="GXT209" s="224"/>
      <c r="GXU209" s="368"/>
      <c r="GXV209" s="368"/>
      <c r="GXW209" s="332"/>
      <c r="GXX209" s="333"/>
      <c r="GXY209" s="368"/>
      <c r="GXZ209" s="224"/>
      <c r="GYA209" s="224"/>
      <c r="GYB209" s="334"/>
      <c r="GYC209" s="334"/>
      <c r="GYD209" s="224"/>
      <c r="GYE209" s="368"/>
      <c r="GYF209" s="368"/>
      <c r="GYG209" s="332"/>
      <c r="GYH209" s="333"/>
      <c r="GYI209" s="368"/>
      <c r="GYJ209" s="224"/>
      <c r="GYK209" s="224"/>
      <c r="GYL209" s="334"/>
      <c r="GYM209" s="334"/>
      <c r="GYN209" s="224"/>
      <c r="GYO209" s="368"/>
      <c r="GYP209" s="368"/>
      <c r="GYQ209" s="332"/>
      <c r="GYR209" s="333"/>
      <c r="GYS209" s="368"/>
      <c r="GYT209" s="224"/>
      <c r="GYU209" s="224"/>
      <c r="GYV209" s="334"/>
      <c r="GYW209" s="334"/>
      <c r="GYX209" s="224"/>
      <c r="GYY209" s="368"/>
      <c r="GYZ209" s="368"/>
      <c r="GZA209" s="332"/>
      <c r="GZB209" s="333"/>
      <c r="GZC209" s="368"/>
      <c r="GZD209" s="224"/>
      <c r="GZE209" s="224"/>
      <c r="GZF209" s="334"/>
      <c r="GZG209" s="334"/>
      <c r="GZH209" s="224"/>
      <c r="GZI209" s="368"/>
      <c r="GZJ209" s="368"/>
      <c r="GZK209" s="332"/>
      <c r="GZL209" s="333"/>
      <c r="GZM209" s="368"/>
      <c r="GZN209" s="224"/>
      <c r="GZO209" s="224"/>
      <c r="GZP209" s="334"/>
      <c r="GZQ209" s="334"/>
      <c r="GZR209" s="224"/>
      <c r="GZS209" s="368"/>
      <c r="GZT209" s="368"/>
      <c r="GZU209" s="332"/>
      <c r="GZV209" s="333"/>
      <c r="GZW209" s="368"/>
      <c r="GZX209" s="224"/>
      <c r="GZY209" s="224"/>
      <c r="GZZ209" s="334"/>
      <c r="HAA209" s="334"/>
      <c r="HAB209" s="224"/>
      <c r="HAC209" s="368"/>
      <c r="HAD209" s="368"/>
      <c r="HAE209" s="332"/>
      <c r="HAF209" s="333"/>
      <c r="HAG209" s="368"/>
      <c r="HAH209" s="224"/>
      <c r="HAI209" s="224"/>
      <c r="HAJ209" s="334"/>
      <c r="HAK209" s="334"/>
      <c r="HAL209" s="224"/>
      <c r="HAM209" s="368"/>
      <c r="HAN209" s="368"/>
      <c r="HAO209" s="332"/>
      <c r="HAP209" s="333"/>
      <c r="HAQ209" s="368"/>
      <c r="HAR209" s="224"/>
      <c r="HAS209" s="224"/>
      <c r="HAT209" s="334"/>
      <c r="HAU209" s="334"/>
      <c r="HAV209" s="224"/>
      <c r="HAW209" s="368"/>
      <c r="HAX209" s="368"/>
      <c r="HAY209" s="332"/>
      <c r="HAZ209" s="333"/>
      <c r="HBA209" s="368"/>
      <c r="HBB209" s="224"/>
      <c r="HBC209" s="224"/>
      <c r="HBD209" s="334"/>
      <c r="HBE209" s="334"/>
      <c r="HBF209" s="224"/>
      <c r="HBG209" s="368"/>
      <c r="HBH209" s="368"/>
      <c r="HBI209" s="332"/>
      <c r="HBJ209" s="333"/>
      <c r="HBK209" s="368"/>
      <c r="HBL209" s="224"/>
      <c r="HBM209" s="224"/>
      <c r="HBN209" s="334"/>
      <c r="HBO209" s="334"/>
      <c r="HBP209" s="224"/>
      <c r="HBQ209" s="368"/>
      <c r="HBR209" s="368"/>
      <c r="HBS209" s="332"/>
      <c r="HBT209" s="333"/>
      <c r="HBU209" s="368"/>
      <c r="HBV209" s="224"/>
      <c r="HBW209" s="224"/>
      <c r="HBX209" s="334"/>
      <c r="HBY209" s="334"/>
      <c r="HBZ209" s="224"/>
      <c r="HCA209" s="368"/>
      <c r="HCB209" s="368"/>
      <c r="HCC209" s="332"/>
      <c r="HCD209" s="333"/>
      <c r="HCE209" s="368"/>
      <c r="HCF209" s="224"/>
      <c r="HCG209" s="224"/>
      <c r="HCH209" s="334"/>
      <c r="HCI209" s="334"/>
      <c r="HCJ209" s="224"/>
      <c r="HCK209" s="368"/>
      <c r="HCL209" s="368"/>
      <c r="HCM209" s="332"/>
      <c r="HCN209" s="333"/>
      <c r="HCO209" s="368"/>
      <c r="HCP209" s="224"/>
      <c r="HCQ209" s="224"/>
      <c r="HCR209" s="334"/>
      <c r="HCS209" s="334"/>
      <c r="HCT209" s="224"/>
      <c r="HCU209" s="368"/>
      <c r="HCV209" s="368"/>
      <c r="HCW209" s="332"/>
      <c r="HCX209" s="333"/>
      <c r="HCY209" s="368"/>
      <c r="HCZ209" s="224"/>
      <c r="HDA209" s="224"/>
      <c r="HDB209" s="334"/>
      <c r="HDC209" s="334"/>
      <c r="HDD209" s="224"/>
      <c r="HDE209" s="368"/>
      <c r="HDF209" s="368"/>
      <c r="HDG209" s="332"/>
      <c r="HDH209" s="333"/>
      <c r="HDI209" s="368"/>
      <c r="HDJ209" s="224"/>
      <c r="HDK209" s="224"/>
      <c r="HDL209" s="334"/>
      <c r="HDM209" s="334"/>
      <c r="HDN209" s="224"/>
      <c r="HDO209" s="368"/>
      <c r="HDP209" s="368"/>
      <c r="HDQ209" s="332"/>
      <c r="HDR209" s="333"/>
      <c r="HDS209" s="368"/>
      <c r="HDT209" s="224"/>
      <c r="HDU209" s="224"/>
      <c r="HDV209" s="334"/>
      <c r="HDW209" s="334"/>
      <c r="HDX209" s="224"/>
      <c r="HDY209" s="368"/>
      <c r="HDZ209" s="368"/>
      <c r="HEA209" s="332"/>
      <c r="HEB209" s="333"/>
      <c r="HEC209" s="368"/>
      <c r="HED209" s="224"/>
      <c r="HEE209" s="224"/>
      <c r="HEF209" s="334"/>
      <c r="HEG209" s="334"/>
      <c r="HEH209" s="224"/>
      <c r="HEI209" s="368"/>
      <c r="HEJ209" s="368"/>
      <c r="HEK209" s="332"/>
      <c r="HEL209" s="333"/>
      <c r="HEM209" s="368"/>
      <c r="HEN209" s="224"/>
      <c r="HEO209" s="224"/>
      <c r="HEP209" s="334"/>
      <c r="HEQ209" s="334"/>
      <c r="HER209" s="224"/>
      <c r="HES209" s="368"/>
      <c r="HET209" s="368"/>
      <c r="HEU209" s="332"/>
      <c r="HEV209" s="333"/>
      <c r="HEW209" s="368"/>
      <c r="HEX209" s="224"/>
      <c r="HEY209" s="224"/>
      <c r="HEZ209" s="334"/>
      <c r="HFA209" s="334"/>
      <c r="HFB209" s="224"/>
      <c r="HFC209" s="368"/>
      <c r="HFD209" s="368"/>
      <c r="HFE209" s="332"/>
      <c r="HFF209" s="333"/>
      <c r="HFG209" s="368"/>
      <c r="HFH209" s="224"/>
      <c r="HFI209" s="224"/>
      <c r="HFJ209" s="334"/>
      <c r="HFK209" s="334"/>
      <c r="HFL209" s="224"/>
      <c r="HFM209" s="368"/>
      <c r="HFN209" s="368"/>
      <c r="HFO209" s="332"/>
      <c r="HFP209" s="333"/>
      <c r="HFQ209" s="368"/>
      <c r="HFR209" s="224"/>
      <c r="HFS209" s="224"/>
      <c r="HFT209" s="334"/>
      <c r="HFU209" s="334"/>
      <c r="HFV209" s="224"/>
      <c r="HFW209" s="368"/>
      <c r="HFX209" s="368"/>
      <c r="HFY209" s="332"/>
      <c r="HFZ209" s="333"/>
      <c r="HGA209" s="368"/>
      <c r="HGB209" s="224"/>
      <c r="HGC209" s="224"/>
      <c r="HGD209" s="334"/>
      <c r="HGE209" s="334"/>
      <c r="HGF209" s="224"/>
      <c r="HGG209" s="368"/>
      <c r="HGH209" s="368"/>
      <c r="HGI209" s="332"/>
      <c r="HGJ209" s="333"/>
      <c r="HGK209" s="368"/>
      <c r="HGL209" s="224"/>
      <c r="HGM209" s="224"/>
      <c r="HGN209" s="334"/>
      <c r="HGO209" s="334"/>
      <c r="HGP209" s="224"/>
      <c r="HGQ209" s="368"/>
      <c r="HGR209" s="368"/>
      <c r="HGS209" s="332"/>
      <c r="HGT209" s="333"/>
      <c r="HGU209" s="368"/>
      <c r="HGV209" s="224"/>
      <c r="HGW209" s="224"/>
      <c r="HGX209" s="334"/>
      <c r="HGY209" s="334"/>
      <c r="HGZ209" s="224"/>
      <c r="HHA209" s="368"/>
      <c r="HHB209" s="368"/>
      <c r="HHC209" s="332"/>
      <c r="HHD209" s="333"/>
      <c r="HHE209" s="368"/>
      <c r="HHF209" s="224"/>
      <c r="HHG209" s="224"/>
      <c r="HHH209" s="334"/>
      <c r="HHI209" s="334"/>
      <c r="HHJ209" s="224"/>
      <c r="HHK209" s="368"/>
      <c r="HHL209" s="368"/>
      <c r="HHM209" s="332"/>
      <c r="HHN209" s="333"/>
      <c r="HHO209" s="368"/>
      <c r="HHP209" s="224"/>
      <c r="HHQ209" s="224"/>
      <c r="HHR209" s="334"/>
      <c r="HHS209" s="334"/>
      <c r="HHT209" s="224"/>
      <c r="HHU209" s="368"/>
      <c r="HHV209" s="368"/>
      <c r="HHW209" s="332"/>
      <c r="HHX209" s="333"/>
      <c r="HHY209" s="368"/>
      <c r="HHZ209" s="224"/>
      <c r="HIA209" s="224"/>
      <c r="HIB209" s="334"/>
      <c r="HIC209" s="334"/>
      <c r="HID209" s="224"/>
      <c r="HIE209" s="368"/>
      <c r="HIF209" s="368"/>
      <c r="HIG209" s="332"/>
      <c r="HIH209" s="333"/>
      <c r="HII209" s="368"/>
      <c r="HIJ209" s="224"/>
      <c r="HIK209" s="224"/>
      <c r="HIL209" s="334"/>
      <c r="HIM209" s="334"/>
      <c r="HIN209" s="224"/>
      <c r="HIO209" s="368"/>
      <c r="HIP209" s="368"/>
      <c r="HIQ209" s="332"/>
      <c r="HIR209" s="333"/>
      <c r="HIS209" s="368"/>
      <c r="HIT209" s="224"/>
      <c r="HIU209" s="224"/>
      <c r="HIV209" s="334"/>
      <c r="HIW209" s="334"/>
      <c r="HIX209" s="224"/>
      <c r="HIY209" s="368"/>
      <c r="HIZ209" s="368"/>
      <c r="HJA209" s="332"/>
      <c r="HJB209" s="333"/>
      <c r="HJC209" s="368"/>
      <c r="HJD209" s="224"/>
      <c r="HJE209" s="224"/>
      <c r="HJF209" s="334"/>
      <c r="HJG209" s="334"/>
      <c r="HJH209" s="224"/>
      <c r="HJI209" s="368"/>
      <c r="HJJ209" s="368"/>
      <c r="HJK209" s="332"/>
      <c r="HJL209" s="333"/>
      <c r="HJM209" s="368"/>
      <c r="HJN209" s="224"/>
      <c r="HJO209" s="224"/>
      <c r="HJP209" s="334"/>
      <c r="HJQ209" s="334"/>
      <c r="HJR209" s="224"/>
      <c r="HJS209" s="368"/>
      <c r="HJT209" s="368"/>
      <c r="HJU209" s="332"/>
      <c r="HJV209" s="333"/>
      <c r="HJW209" s="368"/>
      <c r="HJX209" s="224"/>
      <c r="HJY209" s="224"/>
      <c r="HJZ209" s="334"/>
      <c r="HKA209" s="334"/>
      <c r="HKB209" s="224"/>
      <c r="HKC209" s="368"/>
      <c r="HKD209" s="368"/>
      <c r="HKE209" s="332"/>
      <c r="HKF209" s="333"/>
      <c r="HKG209" s="368"/>
      <c r="HKH209" s="224"/>
      <c r="HKI209" s="224"/>
      <c r="HKJ209" s="334"/>
      <c r="HKK209" s="334"/>
      <c r="HKL209" s="224"/>
      <c r="HKM209" s="368"/>
      <c r="HKN209" s="368"/>
      <c r="HKO209" s="332"/>
      <c r="HKP209" s="333"/>
      <c r="HKQ209" s="368"/>
      <c r="HKR209" s="224"/>
      <c r="HKS209" s="224"/>
      <c r="HKT209" s="334"/>
      <c r="HKU209" s="334"/>
      <c r="HKV209" s="224"/>
      <c r="HKW209" s="368"/>
      <c r="HKX209" s="368"/>
      <c r="HKY209" s="332"/>
      <c r="HKZ209" s="333"/>
      <c r="HLA209" s="368"/>
      <c r="HLB209" s="224"/>
      <c r="HLC209" s="224"/>
      <c r="HLD209" s="334"/>
      <c r="HLE209" s="334"/>
      <c r="HLF209" s="224"/>
      <c r="HLG209" s="368"/>
      <c r="HLH209" s="368"/>
      <c r="HLI209" s="332"/>
      <c r="HLJ209" s="333"/>
      <c r="HLK209" s="368"/>
      <c r="HLL209" s="224"/>
      <c r="HLM209" s="224"/>
      <c r="HLN209" s="334"/>
      <c r="HLO209" s="334"/>
      <c r="HLP209" s="224"/>
      <c r="HLQ209" s="368"/>
      <c r="HLR209" s="368"/>
      <c r="HLS209" s="332"/>
      <c r="HLT209" s="333"/>
      <c r="HLU209" s="368"/>
      <c r="HLV209" s="224"/>
      <c r="HLW209" s="224"/>
      <c r="HLX209" s="334"/>
      <c r="HLY209" s="334"/>
      <c r="HLZ209" s="224"/>
      <c r="HMA209" s="368"/>
      <c r="HMB209" s="368"/>
      <c r="HMC209" s="332"/>
      <c r="HMD209" s="333"/>
      <c r="HME209" s="368"/>
      <c r="HMF209" s="224"/>
      <c r="HMG209" s="224"/>
      <c r="HMH209" s="334"/>
      <c r="HMI209" s="334"/>
      <c r="HMJ209" s="224"/>
      <c r="HMK209" s="368"/>
      <c r="HML209" s="368"/>
      <c r="HMM209" s="332"/>
      <c r="HMN209" s="333"/>
      <c r="HMO209" s="368"/>
      <c r="HMP209" s="224"/>
      <c r="HMQ209" s="224"/>
      <c r="HMR209" s="334"/>
      <c r="HMS209" s="334"/>
      <c r="HMT209" s="224"/>
      <c r="HMU209" s="368"/>
      <c r="HMV209" s="368"/>
      <c r="HMW209" s="332"/>
      <c r="HMX209" s="333"/>
      <c r="HMY209" s="368"/>
      <c r="HMZ209" s="224"/>
      <c r="HNA209" s="224"/>
      <c r="HNB209" s="334"/>
      <c r="HNC209" s="334"/>
      <c r="HND209" s="224"/>
      <c r="HNE209" s="368"/>
      <c r="HNF209" s="368"/>
      <c r="HNG209" s="332"/>
      <c r="HNH209" s="333"/>
      <c r="HNI209" s="368"/>
      <c r="HNJ209" s="224"/>
      <c r="HNK209" s="224"/>
      <c r="HNL209" s="334"/>
      <c r="HNM209" s="334"/>
      <c r="HNN209" s="224"/>
      <c r="HNO209" s="368"/>
      <c r="HNP209" s="368"/>
      <c r="HNQ209" s="332"/>
      <c r="HNR209" s="333"/>
      <c r="HNS209" s="368"/>
      <c r="HNT209" s="224"/>
      <c r="HNU209" s="224"/>
      <c r="HNV209" s="334"/>
      <c r="HNW209" s="334"/>
      <c r="HNX209" s="224"/>
      <c r="HNY209" s="368"/>
      <c r="HNZ209" s="368"/>
      <c r="HOA209" s="332"/>
      <c r="HOB209" s="333"/>
      <c r="HOC209" s="368"/>
      <c r="HOD209" s="224"/>
      <c r="HOE209" s="224"/>
      <c r="HOF209" s="334"/>
      <c r="HOG209" s="334"/>
      <c r="HOH209" s="224"/>
      <c r="HOI209" s="368"/>
      <c r="HOJ209" s="368"/>
      <c r="HOK209" s="332"/>
      <c r="HOL209" s="333"/>
      <c r="HOM209" s="368"/>
      <c r="HON209" s="224"/>
      <c r="HOO209" s="224"/>
      <c r="HOP209" s="334"/>
      <c r="HOQ209" s="334"/>
      <c r="HOR209" s="224"/>
      <c r="HOS209" s="368"/>
      <c r="HOT209" s="368"/>
      <c r="HOU209" s="332"/>
      <c r="HOV209" s="333"/>
      <c r="HOW209" s="368"/>
      <c r="HOX209" s="224"/>
      <c r="HOY209" s="224"/>
      <c r="HOZ209" s="334"/>
      <c r="HPA209" s="334"/>
      <c r="HPB209" s="224"/>
      <c r="HPC209" s="368"/>
      <c r="HPD209" s="368"/>
      <c r="HPE209" s="332"/>
      <c r="HPF209" s="333"/>
      <c r="HPG209" s="368"/>
      <c r="HPH209" s="224"/>
      <c r="HPI209" s="224"/>
      <c r="HPJ209" s="334"/>
      <c r="HPK209" s="334"/>
      <c r="HPL209" s="224"/>
      <c r="HPM209" s="368"/>
      <c r="HPN209" s="368"/>
      <c r="HPO209" s="332"/>
      <c r="HPP209" s="333"/>
      <c r="HPQ209" s="368"/>
      <c r="HPR209" s="224"/>
      <c r="HPS209" s="224"/>
      <c r="HPT209" s="334"/>
      <c r="HPU209" s="334"/>
      <c r="HPV209" s="224"/>
      <c r="HPW209" s="368"/>
      <c r="HPX209" s="368"/>
      <c r="HPY209" s="332"/>
      <c r="HPZ209" s="333"/>
      <c r="HQA209" s="368"/>
      <c r="HQB209" s="224"/>
      <c r="HQC209" s="224"/>
      <c r="HQD209" s="334"/>
      <c r="HQE209" s="334"/>
      <c r="HQF209" s="224"/>
      <c r="HQG209" s="368"/>
      <c r="HQH209" s="368"/>
      <c r="HQI209" s="332"/>
      <c r="HQJ209" s="333"/>
      <c r="HQK209" s="368"/>
      <c r="HQL209" s="224"/>
      <c r="HQM209" s="224"/>
      <c r="HQN209" s="334"/>
      <c r="HQO209" s="334"/>
      <c r="HQP209" s="224"/>
      <c r="HQQ209" s="368"/>
      <c r="HQR209" s="368"/>
      <c r="HQS209" s="332"/>
      <c r="HQT209" s="333"/>
      <c r="HQU209" s="368"/>
      <c r="HQV209" s="224"/>
      <c r="HQW209" s="224"/>
      <c r="HQX209" s="334"/>
      <c r="HQY209" s="334"/>
      <c r="HQZ209" s="224"/>
      <c r="HRA209" s="368"/>
      <c r="HRB209" s="368"/>
      <c r="HRC209" s="332"/>
      <c r="HRD209" s="333"/>
      <c r="HRE209" s="368"/>
      <c r="HRF209" s="224"/>
      <c r="HRG209" s="224"/>
      <c r="HRH209" s="334"/>
      <c r="HRI209" s="334"/>
      <c r="HRJ209" s="224"/>
      <c r="HRK209" s="368"/>
      <c r="HRL209" s="368"/>
      <c r="HRM209" s="332"/>
      <c r="HRN209" s="333"/>
      <c r="HRO209" s="368"/>
      <c r="HRP209" s="224"/>
      <c r="HRQ209" s="224"/>
      <c r="HRR209" s="334"/>
      <c r="HRS209" s="334"/>
      <c r="HRT209" s="224"/>
      <c r="HRU209" s="368"/>
      <c r="HRV209" s="368"/>
      <c r="HRW209" s="332"/>
      <c r="HRX209" s="333"/>
      <c r="HRY209" s="368"/>
      <c r="HRZ209" s="224"/>
      <c r="HSA209" s="224"/>
      <c r="HSB209" s="334"/>
      <c r="HSC209" s="334"/>
      <c r="HSD209" s="224"/>
      <c r="HSE209" s="368"/>
      <c r="HSF209" s="368"/>
      <c r="HSG209" s="332"/>
      <c r="HSH209" s="333"/>
      <c r="HSI209" s="368"/>
      <c r="HSJ209" s="224"/>
      <c r="HSK209" s="224"/>
      <c r="HSL209" s="334"/>
      <c r="HSM209" s="334"/>
      <c r="HSN209" s="224"/>
      <c r="HSO209" s="368"/>
      <c r="HSP209" s="368"/>
      <c r="HSQ209" s="332"/>
      <c r="HSR209" s="333"/>
      <c r="HSS209" s="368"/>
      <c r="HST209" s="224"/>
      <c r="HSU209" s="224"/>
      <c r="HSV209" s="334"/>
      <c r="HSW209" s="334"/>
      <c r="HSX209" s="224"/>
      <c r="HSY209" s="368"/>
      <c r="HSZ209" s="368"/>
      <c r="HTA209" s="332"/>
      <c r="HTB209" s="333"/>
      <c r="HTC209" s="368"/>
      <c r="HTD209" s="224"/>
      <c r="HTE209" s="224"/>
      <c r="HTF209" s="334"/>
      <c r="HTG209" s="334"/>
      <c r="HTH209" s="224"/>
      <c r="HTI209" s="368"/>
      <c r="HTJ209" s="368"/>
      <c r="HTK209" s="332"/>
      <c r="HTL209" s="333"/>
      <c r="HTM209" s="368"/>
      <c r="HTN209" s="224"/>
      <c r="HTO209" s="224"/>
      <c r="HTP209" s="334"/>
      <c r="HTQ209" s="334"/>
      <c r="HTR209" s="224"/>
      <c r="HTS209" s="368"/>
      <c r="HTT209" s="368"/>
      <c r="HTU209" s="332"/>
      <c r="HTV209" s="333"/>
      <c r="HTW209" s="368"/>
      <c r="HTX209" s="224"/>
      <c r="HTY209" s="224"/>
      <c r="HTZ209" s="334"/>
      <c r="HUA209" s="334"/>
      <c r="HUB209" s="224"/>
      <c r="HUC209" s="368"/>
      <c r="HUD209" s="368"/>
      <c r="HUE209" s="332"/>
      <c r="HUF209" s="333"/>
      <c r="HUG209" s="368"/>
      <c r="HUH209" s="224"/>
      <c r="HUI209" s="224"/>
      <c r="HUJ209" s="334"/>
      <c r="HUK209" s="334"/>
      <c r="HUL209" s="224"/>
      <c r="HUM209" s="368"/>
      <c r="HUN209" s="368"/>
      <c r="HUO209" s="332"/>
      <c r="HUP209" s="333"/>
      <c r="HUQ209" s="368"/>
      <c r="HUR209" s="224"/>
      <c r="HUS209" s="224"/>
      <c r="HUT209" s="334"/>
      <c r="HUU209" s="334"/>
      <c r="HUV209" s="224"/>
      <c r="HUW209" s="368"/>
      <c r="HUX209" s="368"/>
      <c r="HUY209" s="332"/>
      <c r="HUZ209" s="333"/>
      <c r="HVA209" s="368"/>
      <c r="HVB209" s="224"/>
      <c r="HVC209" s="224"/>
      <c r="HVD209" s="334"/>
      <c r="HVE209" s="334"/>
      <c r="HVF209" s="224"/>
      <c r="HVG209" s="368"/>
      <c r="HVH209" s="368"/>
      <c r="HVI209" s="332"/>
      <c r="HVJ209" s="333"/>
      <c r="HVK209" s="368"/>
      <c r="HVL209" s="224"/>
      <c r="HVM209" s="224"/>
      <c r="HVN209" s="334"/>
      <c r="HVO209" s="334"/>
      <c r="HVP209" s="224"/>
      <c r="HVQ209" s="368"/>
      <c r="HVR209" s="368"/>
      <c r="HVS209" s="332"/>
      <c r="HVT209" s="333"/>
      <c r="HVU209" s="368"/>
      <c r="HVV209" s="224"/>
      <c r="HVW209" s="224"/>
      <c r="HVX209" s="334"/>
      <c r="HVY209" s="334"/>
      <c r="HVZ209" s="224"/>
      <c r="HWA209" s="368"/>
      <c r="HWB209" s="368"/>
      <c r="HWC209" s="332"/>
      <c r="HWD209" s="333"/>
      <c r="HWE209" s="368"/>
      <c r="HWF209" s="224"/>
      <c r="HWG209" s="224"/>
      <c r="HWH209" s="334"/>
      <c r="HWI209" s="334"/>
      <c r="HWJ209" s="224"/>
      <c r="HWK209" s="368"/>
      <c r="HWL209" s="368"/>
      <c r="HWM209" s="332"/>
      <c r="HWN209" s="333"/>
      <c r="HWO209" s="368"/>
      <c r="HWP209" s="224"/>
      <c r="HWQ209" s="224"/>
      <c r="HWR209" s="334"/>
      <c r="HWS209" s="334"/>
      <c r="HWT209" s="224"/>
      <c r="HWU209" s="368"/>
      <c r="HWV209" s="368"/>
      <c r="HWW209" s="332"/>
      <c r="HWX209" s="333"/>
      <c r="HWY209" s="368"/>
      <c r="HWZ209" s="224"/>
      <c r="HXA209" s="224"/>
      <c r="HXB209" s="334"/>
      <c r="HXC209" s="334"/>
      <c r="HXD209" s="224"/>
      <c r="HXE209" s="368"/>
      <c r="HXF209" s="368"/>
      <c r="HXG209" s="332"/>
      <c r="HXH209" s="333"/>
      <c r="HXI209" s="368"/>
      <c r="HXJ209" s="224"/>
      <c r="HXK209" s="224"/>
      <c r="HXL209" s="334"/>
      <c r="HXM209" s="334"/>
      <c r="HXN209" s="224"/>
      <c r="HXO209" s="368"/>
      <c r="HXP209" s="368"/>
      <c r="HXQ209" s="332"/>
      <c r="HXR209" s="333"/>
      <c r="HXS209" s="368"/>
      <c r="HXT209" s="224"/>
      <c r="HXU209" s="224"/>
      <c r="HXV209" s="334"/>
      <c r="HXW209" s="334"/>
      <c r="HXX209" s="224"/>
      <c r="HXY209" s="368"/>
      <c r="HXZ209" s="368"/>
      <c r="HYA209" s="332"/>
      <c r="HYB209" s="333"/>
      <c r="HYC209" s="368"/>
      <c r="HYD209" s="224"/>
      <c r="HYE209" s="224"/>
      <c r="HYF209" s="334"/>
      <c r="HYG209" s="334"/>
      <c r="HYH209" s="224"/>
      <c r="HYI209" s="368"/>
      <c r="HYJ209" s="368"/>
      <c r="HYK209" s="332"/>
      <c r="HYL209" s="333"/>
      <c r="HYM209" s="368"/>
      <c r="HYN209" s="224"/>
      <c r="HYO209" s="224"/>
      <c r="HYP209" s="334"/>
      <c r="HYQ209" s="334"/>
      <c r="HYR209" s="224"/>
      <c r="HYS209" s="368"/>
      <c r="HYT209" s="368"/>
      <c r="HYU209" s="332"/>
      <c r="HYV209" s="333"/>
      <c r="HYW209" s="368"/>
      <c r="HYX209" s="224"/>
      <c r="HYY209" s="224"/>
      <c r="HYZ209" s="334"/>
      <c r="HZA209" s="334"/>
      <c r="HZB209" s="224"/>
      <c r="HZC209" s="368"/>
      <c r="HZD209" s="368"/>
      <c r="HZE209" s="332"/>
      <c r="HZF209" s="333"/>
      <c r="HZG209" s="368"/>
      <c r="HZH209" s="224"/>
      <c r="HZI209" s="224"/>
      <c r="HZJ209" s="334"/>
      <c r="HZK209" s="334"/>
      <c r="HZL209" s="224"/>
      <c r="HZM209" s="368"/>
      <c r="HZN209" s="368"/>
      <c r="HZO209" s="332"/>
      <c r="HZP209" s="333"/>
      <c r="HZQ209" s="368"/>
      <c r="HZR209" s="224"/>
      <c r="HZS209" s="224"/>
      <c r="HZT209" s="334"/>
      <c r="HZU209" s="334"/>
      <c r="HZV209" s="224"/>
      <c r="HZW209" s="368"/>
      <c r="HZX209" s="368"/>
      <c r="HZY209" s="332"/>
      <c r="HZZ209" s="333"/>
      <c r="IAA209" s="368"/>
      <c r="IAB209" s="224"/>
      <c r="IAC209" s="224"/>
      <c r="IAD209" s="334"/>
      <c r="IAE209" s="334"/>
      <c r="IAF209" s="224"/>
      <c r="IAG209" s="368"/>
      <c r="IAH209" s="368"/>
      <c r="IAI209" s="332"/>
      <c r="IAJ209" s="333"/>
      <c r="IAK209" s="368"/>
      <c r="IAL209" s="224"/>
      <c r="IAM209" s="224"/>
      <c r="IAN209" s="334"/>
      <c r="IAO209" s="334"/>
      <c r="IAP209" s="224"/>
      <c r="IAQ209" s="368"/>
      <c r="IAR209" s="368"/>
      <c r="IAS209" s="332"/>
      <c r="IAT209" s="333"/>
      <c r="IAU209" s="368"/>
      <c r="IAV209" s="224"/>
      <c r="IAW209" s="224"/>
      <c r="IAX209" s="334"/>
      <c r="IAY209" s="334"/>
      <c r="IAZ209" s="224"/>
      <c r="IBA209" s="368"/>
      <c r="IBB209" s="368"/>
      <c r="IBC209" s="332"/>
      <c r="IBD209" s="333"/>
      <c r="IBE209" s="368"/>
      <c r="IBF209" s="224"/>
      <c r="IBG209" s="224"/>
      <c r="IBH209" s="334"/>
      <c r="IBI209" s="334"/>
      <c r="IBJ209" s="224"/>
      <c r="IBK209" s="368"/>
      <c r="IBL209" s="368"/>
      <c r="IBM209" s="332"/>
      <c r="IBN209" s="333"/>
      <c r="IBO209" s="368"/>
      <c r="IBP209" s="224"/>
      <c r="IBQ209" s="224"/>
      <c r="IBR209" s="334"/>
      <c r="IBS209" s="334"/>
      <c r="IBT209" s="224"/>
      <c r="IBU209" s="368"/>
      <c r="IBV209" s="368"/>
      <c r="IBW209" s="332"/>
      <c r="IBX209" s="333"/>
      <c r="IBY209" s="368"/>
      <c r="IBZ209" s="224"/>
      <c r="ICA209" s="224"/>
      <c r="ICB209" s="334"/>
      <c r="ICC209" s="334"/>
      <c r="ICD209" s="224"/>
      <c r="ICE209" s="368"/>
      <c r="ICF209" s="368"/>
      <c r="ICG209" s="332"/>
      <c r="ICH209" s="333"/>
      <c r="ICI209" s="368"/>
      <c r="ICJ209" s="224"/>
      <c r="ICK209" s="224"/>
      <c r="ICL209" s="334"/>
      <c r="ICM209" s="334"/>
      <c r="ICN209" s="224"/>
      <c r="ICO209" s="368"/>
      <c r="ICP209" s="368"/>
      <c r="ICQ209" s="332"/>
      <c r="ICR209" s="333"/>
      <c r="ICS209" s="368"/>
      <c r="ICT209" s="224"/>
      <c r="ICU209" s="224"/>
      <c r="ICV209" s="334"/>
      <c r="ICW209" s="334"/>
      <c r="ICX209" s="224"/>
      <c r="ICY209" s="368"/>
      <c r="ICZ209" s="368"/>
      <c r="IDA209" s="332"/>
      <c r="IDB209" s="333"/>
      <c r="IDC209" s="368"/>
      <c r="IDD209" s="224"/>
      <c r="IDE209" s="224"/>
      <c r="IDF209" s="334"/>
      <c r="IDG209" s="334"/>
      <c r="IDH209" s="224"/>
      <c r="IDI209" s="368"/>
      <c r="IDJ209" s="368"/>
      <c r="IDK209" s="332"/>
      <c r="IDL209" s="333"/>
      <c r="IDM209" s="368"/>
      <c r="IDN209" s="224"/>
      <c r="IDO209" s="224"/>
      <c r="IDP209" s="334"/>
      <c r="IDQ209" s="334"/>
      <c r="IDR209" s="224"/>
      <c r="IDS209" s="368"/>
      <c r="IDT209" s="368"/>
      <c r="IDU209" s="332"/>
      <c r="IDV209" s="333"/>
      <c r="IDW209" s="368"/>
      <c r="IDX209" s="224"/>
      <c r="IDY209" s="224"/>
      <c r="IDZ209" s="334"/>
      <c r="IEA209" s="334"/>
      <c r="IEB209" s="224"/>
      <c r="IEC209" s="368"/>
      <c r="IED209" s="368"/>
      <c r="IEE209" s="332"/>
      <c r="IEF209" s="333"/>
      <c r="IEG209" s="368"/>
      <c r="IEH209" s="224"/>
      <c r="IEI209" s="224"/>
      <c r="IEJ209" s="334"/>
      <c r="IEK209" s="334"/>
      <c r="IEL209" s="224"/>
      <c r="IEM209" s="368"/>
      <c r="IEN209" s="368"/>
      <c r="IEO209" s="332"/>
      <c r="IEP209" s="333"/>
      <c r="IEQ209" s="368"/>
      <c r="IER209" s="224"/>
      <c r="IES209" s="224"/>
      <c r="IET209" s="334"/>
      <c r="IEU209" s="334"/>
      <c r="IEV209" s="224"/>
      <c r="IEW209" s="368"/>
      <c r="IEX209" s="368"/>
      <c r="IEY209" s="332"/>
      <c r="IEZ209" s="333"/>
      <c r="IFA209" s="368"/>
      <c r="IFB209" s="224"/>
      <c r="IFC209" s="224"/>
      <c r="IFD209" s="334"/>
      <c r="IFE209" s="334"/>
      <c r="IFF209" s="224"/>
      <c r="IFG209" s="368"/>
      <c r="IFH209" s="368"/>
      <c r="IFI209" s="332"/>
      <c r="IFJ209" s="333"/>
      <c r="IFK209" s="368"/>
      <c r="IFL209" s="224"/>
      <c r="IFM209" s="224"/>
      <c r="IFN209" s="334"/>
      <c r="IFO209" s="334"/>
      <c r="IFP209" s="224"/>
      <c r="IFQ209" s="368"/>
      <c r="IFR209" s="368"/>
      <c r="IFS209" s="332"/>
      <c r="IFT209" s="333"/>
      <c r="IFU209" s="368"/>
      <c r="IFV209" s="224"/>
      <c r="IFW209" s="224"/>
      <c r="IFX209" s="334"/>
      <c r="IFY209" s="334"/>
      <c r="IFZ209" s="224"/>
      <c r="IGA209" s="368"/>
      <c r="IGB209" s="368"/>
      <c r="IGC209" s="332"/>
      <c r="IGD209" s="333"/>
      <c r="IGE209" s="368"/>
      <c r="IGF209" s="224"/>
      <c r="IGG209" s="224"/>
      <c r="IGH209" s="334"/>
      <c r="IGI209" s="334"/>
      <c r="IGJ209" s="224"/>
      <c r="IGK209" s="368"/>
      <c r="IGL209" s="368"/>
      <c r="IGM209" s="332"/>
      <c r="IGN209" s="333"/>
      <c r="IGO209" s="368"/>
      <c r="IGP209" s="224"/>
      <c r="IGQ209" s="224"/>
      <c r="IGR209" s="334"/>
      <c r="IGS209" s="334"/>
      <c r="IGT209" s="224"/>
      <c r="IGU209" s="368"/>
      <c r="IGV209" s="368"/>
      <c r="IGW209" s="332"/>
      <c r="IGX209" s="333"/>
      <c r="IGY209" s="368"/>
      <c r="IGZ209" s="224"/>
      <c r="IHA209" s="224"/>
      <c r="IHB209" s="334"/>
      <c r="IHC209" s="334"/>
      <c r="IHD209" s="224"/>
      <c r="IHE209" s="368"/>
      <c r="IHF209" s="368"/>
      <c r="IHG209" s="332"/>
      <c r="IHH209" s="333"/>
      <c r="IHI209" s="368"/>
      <c r="IHJ209" s="224"/>
      <c r="IHK209" s="224"/>
      <c r="IHL209" s="334"/>
      <c r="IHM209" s="334"/>
      <c r="IHN209" s="224"/>
      <c r="IHO209" s="368"/>
      <c r="IHP209" s="368"/>
      <c r="IHQ209" s="332"/>
      <c r="IHR209" s="333"/>
      <c r="IHS209" s="368"/>
      <c r="IHT209" s="224"/>
      <c r="IHU209" s="224"/>
      <c r="IHV209" s="334"/>
      <c r="IHW209" s="334"/>
      <c r="IHX209" s="224"/>
      <c r="IHY209" s="368"/>
      <c r="IHZ209" s="368"/>
      <c r="IIA209" s="332"/>
      <c r="IIB209" s="333"/>
      <c r="IIC209" s="368"/>
      <c r="IID209" s="224"/>
      <c r="IIE209" s="224"/>
      <c r="IIF209" s="334"/>
      <c r="IIG209" s="334"/>
      <c r="IIH209" s="224"/>
      <c r="III209" s="368"/>
      <c r="IIJ209" s="368"/>
      <c r="IIK209" s="332"/>
      <c r="IIL209" s="333"/>
      <c r="IIM209" s="368"/>
      <c r="IIN209" s="224"/>
      <c r="IIO209" s="224"/>
      <c r="IIP209" s="334"/>
      <c r="IIQ209" s="334"/>
      <c r="IIR209" s="224"/>
      <c r="IIS209" s="368"/>
      <c r="IIT209" s="368"/>
      <c r="IIU209" s="332"/>
      <c r="IIV209" s="333"/>
      <c r="IIW209" s="368"/>
      <c r="IIX209" s="224"/>
      <c r="IIY209" s="224"/>
      <c r="IIZ209" s="334"/>
      <c r="IJA209" s="334"/>
      <c r="IJB209" s="224"/>
      <c r="IJC209" s="368"/>
      <c r="IJD209" s="368"/>
      <c r="IJE209" s="332"/>
      <c r="IJF209" s="333"/>
      <c r="IJG209" s="368"/>
      <c r="IJH209" s="224"/>
      <c r="IJI209" s="224"/>
      <c r="IJJ209" s="334"/>
      <c r="IJK209" s="334"/>
      <c r="IJL209" s="224"/>
      <c r="IJM209" s="368"/>
      <c r="IJN209" s="368"/>
      <c r="IJO209" s="332"/>
      <c r="IJP209" s="333"/>
      <c r="IJQ209" s="368"/>
      <c r="IJR209" s="224"/>
      <c r="IJS209" s="224"/>
      <c r="IJT209" s="334"/>
      <c r="IJU209" s="334"/>
      <c r="IJV209" s="224"/>
      <c r="IJW209" s="368"/>
      <c r="IJX209" s="368"/>
      <c r="IJY209" s="332"/>
      <c r="IJZ209" s="333"/>
      <c r="IKA209" s="368"/>
      <c r="IKB209" s="224"/>
      <c r="IKC209" s="224"/>
      <c r="IKD209" s="334"/>
      <c r="IKE209" s="334"/>
      <c r="IKF209" s="224"/>
      <c r="IKG209" s="368"/>
      <c r="IKH209" s="368"/>
      <c r="IKI209" s="332"/>
      <c r="IKJ209" s="333"/>
      <c r="IKK209" s="368"/>
      <c r="IKL209" s="224"/>
      <c r="IKM209" s="224"/>
      <c r="IKN209" s="334"/>
      <c r="IKO209" s="334"/>
      <c r="IKP209" s="224"/>
      <c r="IKQ209" s="368"/>
      <c r="IKR209" s="368"/>
      <c r="IKS209" s="332"/>
      <c r="IKT209" s="333"/>
      <c r="IKU209" s="368"/>
      <c r="IKV209" s="224"/>
      <c r="IKW209" s="224"/>
      <c r="IKX209" s="334"/>
      <c r="IKY209" s="334"/>
      <c r="IKZ209" s="224"/>
      <c r="ILA209" s="368"/>
      <c r="ILB209" s="368"/>
      <c r="ILC209" s="332"/>
      <c r="ILD209" s="333"/>
      <c r="ILE209" s="368"/>
      <c r="ILF209" s="224"/>
      <c r="ILG209" s="224"/>
      <c r="ILH209" s="334"/>
      <c r="ILI209" s="334"/>
      <c r="ILJ209" s="224"/>
      <c r="ILK209" s="368"/>
      <c r="ILL209" s="368"/>
      <c r="ILM209" s="332"/>
      <c r="ILN209" s="333"/>
      <c r="ILO209" s="368"/>
      <c r="ILP209" s="224"/>
      <c r="ILQ209" s="224"/>
      <c r="ILR209" s="334"/>
      <c r="ILS209" s="334"/>
      <c r="ILT209" s="224"/>
      <c r="ILU209" s="368"/>
      <c r="ILV209" s="368"/>
      <c r="ILW209" s="332"/>
      <c r="ILX209" s="333"/>
      <c r="ILY209" s="368"/>
      <c r="ILZ209" s="224"/>
      <c r="IMA209" s="224"/>
      <c r="IMB209" s="334"/>
      <c r="IMC209" s="334"/>
      <c r="IMD209" s="224"/>
      <c r="IME209" s="368"/>
      <c r="IMF209" s="368"/>
      <c r="IMG209" s="332"/>
      <c r="IMH209" s="333"/>
      <c r="IMI209" s="368"/>
      <c r="IMJ209" s="224"/>
      <c r="IMK209" s="224"/>
      <c r="IML209" s="334"/>
      <c r="IMM209" s="334"/>
      <c r="IMN209" s="224"/>
      <c r="IMO209" s="368"/>
      <c r="IMP209" s="368"/>
      <c r="IMQ209" s="332"/>
      <c r="IMR209" s="333"/>
      <c r="IMS209" s="368"/>
      <c r="IMT209" s="224"/>
      <c r="IMU209" s="224"/>
      <c r="IMV209" s="334"/>
      <c r="IMW209" s="334"/>
      <c r="IMX209" s="224"/>
      <c r="IMY209" s="368"/>
      <c r="IMZ209" s="368"/>
      <c r="INA209" s="332"/>
      <c r="INB209" s="333"/>
      <c r="INC209" s="368"/>
      <c r="IND209" s="224"/>
      <c r="INE209" s="224"/>
      <c r="INF209" s="334"/>
      <c r="ING209" s="334"/>
      <c r="INH209" s="224"/>
      <c r="INI209" s="368"/>
      <c r="INJ209" s="368"/>
      <c r="INK209" s="332"/>
      <c r="INL209" s="333"/>
      <c r="INM209" s="368"/>
      <c r="INN209" s="224"/>
      <c r="INO209" s="224"/>
      <c r="INP209" s="334"/>
      <c r="INQ209" s="334"/>
      <c r="INR209" s="224"/>
      <c r="INS209" s="368"/>
      <c r="INT209" s="368"/>
      <c r="INU209" s="332"/>
      <c r="INV209" s="333"/>
      <c r="INW209" s="368"/>
      <c r="INX209" s="224"/>
      <c r="INY209" s="224"/>
      <c r="INZ209" s="334"/>
      <c r="IOA209" s="334"/>
      <c r="IOB209" s="224"/>
      <c r="IOC209" s="368"/>
      <c r="IOD209" s="368"/>
      <c r="IOE209" s="332"/>
      <c r="IOF209" s="333"/>
      <c r="IOG209" s="368"/>
      <c r="IOH209" s="224"/>
      <c r="IOI209" s="224"/>
      <c r="IOJ209" s="334"/>
      <c r="IOK209" s="334"/>
      <c r="IOL209" s="224"/>
      <c r="IOM209" s="368"/>
      <c r="ION209" s="368"/>
      <c r="IOO209" s="332"/>
      <c r="IOP209" s="333"/>
      <c r="IOQ209" s="368"/>
      <c r="IOR209" s="224"/>
      <c r="IOS209" s="224"/>
      <c r="IOT209" s="334"/>
      <c r="IOU209" s="334"/>
      <c r="IOV209" s="224"/>
      <c r="IOW209" s="368"/>
      <c r="IOX209" s="368"/>
      <c r="IOY209" s="332"/>
      <c r="IOZ209" s="333"/>
      <c r="IPA209" s="368"/>
      <c r="IPB209" s="224"/>
      <c r="IPC209" s="224"/>
      <c r="IPD209" s="334"/>
      <c r="IPE209" s="334"/>
      <c r="IPF209" s="224"/>
      <c r="IPG209" s="368"/>
      <c r="IPH209" s="368"/>
      <c r="IPI209" s="332"/>
      <c r="IPJ209" s="333"/>
      <c r="IPK209" s="368"/>
      <c r="IPL209" s="224"/>
      <c r="IPM209" s="224"/>
      <c r="IPN209" s="334"/>
      <c r="IPO209" s="334"/>
      <c r="IPP209" s="224"/>
      <c r="IPQ209" s="368"/>
      <c r="IPR209" s="368"/>
      <c r="IPS209" s="332"/>
      <c r="IPT209" s="333"/>
      <c r="IPU209" s="368"/>
      <c r="IPV209" s="224"/>
      <c r="IPW209" s="224"/>
      <c r="IPX209" s="334"/>
      <c r="IPY209" s="334"/>
      <c r="IPZ209" s="224"/>
      <c r="IQA209" s="368"/>
      <c r="IQB209" s="368"/>
      <c r="IQC209" s="332"/>
      <c r="IQD209" s="333"/>
      <c r="IQE209" s="368"/>
      <c r="IQF209" s="224"/>
      <c r="IQG209" s="224"/>
      <c r="IQH209" s="334"/>
      <c r="IQI209" s="334"/>
      <c r="IQJ209" s="224"/>
      <c r="IQK209" s="368"/>
      <c r="IQL209" s="368"/>
      <c r="IQM209" s="332"/>
      <c r="IQN209" s="333"/>
      <c r="IQO209" s="368"/>
      <c r="IQP209" s="224"/>
      <c r="IQQ209" s="224"/>
      <c r="IQR209" s="334"/>
      <c r="IQS209" s="334"/>
      <c r="IQT209" s="224"/>
      <c r="IQU209" s="368"/>
      <c r="IQV209" s="368"/>
      <c r="IQW209" s="332"/>
      <c r="IQX209" s="333"/>
      <c r="IQY209" s="368"/>
      <c r="IQZ209" s="224"/>
      <c r="IRA209" s="224"/>
      <c r="IRB209" s="334"/>
      <c r="IRC209" s="334"/>
      <c r="IRD209" s="224"/>
      <c r="IRE209" s="368"/>
      <c r="IRF209" s="368"/>
      <c r="IRG209" s="332"/>
      <c r="IRH209" s="333"/>
      <c r="IRI209" s="368"/>
      <c r="IRJ209" s="224"/>
      <c r="IRK209" s="224"/>
      <c r="IRL209" s="334"/>
      <c r="IRM209" s="334"/>
      <c r="IRN209" s="224"/>
      <c r="IRO209" s="368"/>
      <c r="IRP209" s="368"/>
      <c r="IRQ209" s="332"/>
      <c r="IRR209" s="333"/>
      <c r="IRS209" s="368"/>
      <c r="IRT209" s="224"/>
      <c r="IRU209" s="224"/>
      <c r="IRV209" s="334"/>
      <c r="IRW209" s="334"/>
      <c r="IRX209" s="224"/>
      <c r="IRY209" s="368"/>
      <c r="IRZ209" s="368"/>
      <c r="ISA209" s="332"/>
      <c r="ISB209" s="333"/>
      <c r="ISC209" s="368"/>
      <c r="ISD209" s="224"/>
      <c r="ISE209" s="224"/>
      <c r="ISF209" s="334"/>
      <c r="ISG209" s="334"/>
      <c r="ISH209" s="224"/>
      <c r="ISI209" s="368"/>
      <c r="ISJ209" s="368"/>
      <c r="ISK209" s="332"/>
      <c r="ISL209" s="333"/>
      <c r="ISM209" s="368"/>
      <c r="ISN209" s="224"/>
      <c r="ISO209" s="224"/>
      <c r="ISP209" s="334"/>
      <c r="ISQ209" s="334"/>
      <c r="ISR209" s="224"/>
      <c r="ISS209" s="368"/>
      <c r="IST209" s="368"/>
      <c r="ISU209" s="332"/>
      <c r="ISV209" s="333"/>
      <c r="ISW209" s="368"/>
      <c r="ISX209" s="224"/>
      <c r="ISY209" s="224"/>
      <c r="ISZ209" s="334"/>
      <c r="ITA209" s="334"/>
      <c r="ITB209" s="224"/>
      <c r="ITC209" s="368"/>
      <c r="ITD209" s="368"/>
      <c r="ITE209" s="332"/>
      <c r="ITF209" s="333"/>
      <c r="ITG209" s="368"/>
      <c r="ITH209" s="224"/>
      <c r="ITI209" s="224"/>
      <c r="ITJ209" s="334"/>
      <c r="ITK209" s="334"/>
      <c r="ITL209" s="224"/>
      <c r="ITM209" s="368"/>
      <c r="ITN209" s="368"/>
      <c r="ITO209" s="332"/>
      <c r="ITP209" s="333"/>
      <c r="ITQ209" s="368"/>
      <c r="ITR209" s="224"/>
      <c r="ITS209" s="224"/>
      <c r="ITT209" s="334"/>
      <c r="ITU209" s="334"/>
      <c r="ITV209" s="224"/>
      <c r="ITW209" s="368"/>
      <c r="ITX209" s="368"/>
      <c r="ITY209" s="332"/>
      <c r="ITZ209" s="333"/>
      <c r="IUA209" s="368"/>
      <c r="IUB209" s="224"/>
      <c r="IUC209" s="224"/>
      <c r="IUD209" s="334"/>
      <c r="IUE209" s="334"/>
      <c r="IUF209" s="224"/>
      <c r="IUG209" s="368"/>
      <c r="IUH209" s="368"/>
      <c r="IUI209" s="332"/>
      <c r="IUJ209" s="333"/>
      <c r="IUK209" s="368"/>
      <c r="IUL209" s="224"/>
      <c r="IUM209" s="224"/>
      <c r="IUN209" s="334"/>
      <c r="IUO209" s="334"/>
      <c r="IUP209" s="224"/>
      <c r="IUQ209" s="368"/>
      <c r="IUR209" s="368"/>
      <c r="IUS209" s="332"/>
      <c r="IUT209" s="333"/>
      <c r="IUU209" s="368"/>
      <c r="IUV209" s="224"/>
      <c r="IUW209" s="224"/>
      <c r="IUX209" s="334"/>
      <c r="IUY209" s="334"/>
      <c r="IUZ209" s="224"/>
      <c r="IVA209" s="368"/>
      <c r="IVB209" s="368"/>
      <c r="IVC209" s="332"/>
      <c r="IVD209" s="333"/>
      <c r="IVE209" s="368"/>
      <c r="IVF209" s="224"/>
      <c r="IVG209" s="224"/>
      <c r="IVH209" s="334"/>
      <c r="IVI209" s="334"/>
      <c r="IVJ209" s="224"/>
      <c r="IVK209" s="368"/>
      <c r="IVL209" s="368"/>
      <c r="IVM209" s="332"/>
      <c r="IVN209" s="333"/>
      <c r="IVO209" s="368"/>
      <c r="IVP209" s="224"/>
      <c r="IVQ209" s="224"/>
      <c r="IVR209" s="334"/>
      <c r="IVS209" s="334"/>
      <c r="IVT209" s="224"/>
      <c r="IVU209" s="368"/>
      <c r="IVV209" s="368"/>
      <c r="IVW209" s="332"/>
      <c r="IVX209" s="333"/>
      <c r="IVY209" s="368"/>
      <c r="IVZ209" s="224"/>
      <c r="IWA209" s="224"/>
      <c r="IWB209" s="334"/>
      <c r="IWC209" s="334"/>
      <c r="IWD209" s="224"/>
      <c r="IWE209" s="368"/>
      <c r="IWF209" s="368"/>
      <c r="IWG209" s="332"/>
      <c r="IWH209" s="333"/>
      <c r="IWI209" s="368"/>
      <c r="IWJ209" s="224"/>
      <c r="IWK209" s="224"/>
      <c r="IWL209" s="334"/>
      <c r="IWM209" s="334"/>
      <c r="IWN209" s="224"/>
      <c r="IWO209" s="368"/>
      <c r="IWP209" s="368"/>
      <c r="IWQ209" s="332"/>
      <c r="IWR209" s="333"/>
      <c r="IWS209" s="368"/>
      <c r="IWT209" s="224"/>
      <c r="IWU209" s="224"/>
      <c r="IWV209" s="334"/>
      <c r="IWW209" s="334"/>
      <c r="IWX209" s="224"/>
      <c r="IWY209" s="368"/>
      <c r="IWZ209" s="368"/>
      <c r="IXA209" s="332"/>
      <c r="IXB209" s="333"/>
      <c r="IXC209" s="368"/>
      <c r="IXD209" s="224"/>
      <c r="IXE209" s="224"/>
      <c r="IXF209" s="334"/>
      <c r="IXG209" s="334"/>
      <c r="IXH209" s="224"/>
      <c r="IXI209" s="368"/>
      <c r="IXJ209" s="368"/>
      <c r="IXK209" s="332"/>
      <c r="IXL209" s="333"/>
      <c r="IXM209" s="368"/>
      <c r="IXN209" s="224"/>
      <c r="IXO209" s="224"/>
      <c r="IXP209" s="334"/>
      <c r="IXQ209" s="334"/>
      <c r="IXR209" s="224"/>
      <c r="IXS209" s="368"/>
      <c r="IXT209" s="368"/>
      <c r="IXU209" s="332"/>
      <c r="IXV209" s="333"/>
      <c r="IXW209" s="368"/>
      <c r="IXX209" s="224"/>
      <c r="IXY209" s="224"/>
      <c r="IXZ209" s="334"/>
      <c r="IYA209" s="334"/>
      <c r="IYB209" s="224"/>
      <c r="IYC209" s="368"/>
      <c r="IYD209" s="368"/>
      <c r="IYE209" s="332"/>
      <c r="IYF209" s="333"/>
      <c r="IYG209" s="368"/>
      <c r="IYH209" s="224"/>
      <c r="IYI209" s="224"/>
      <c r="IYJ209" s="334"/>
      <c r="IYK209" s="334"/>
      <c r="IYL209" s="224"/>
      <c r="IYM209" s="368"/>
      <c r="IYN209" s="368"/>
      <c r="IYO209" s="332"/>
      <c r="IYP209" s="333"/>
      <c r="IYQ209" s="368"/>
      <c r="IYR209" s="224"/>
      <c r="IYS209" s="224"/>
      <c r="IYT209" s="334"/>
      <c r="IYU209" s="334"/>
      <c r="IYV209" s="224"/>
      <c r="IYW209" s="368"/>
      <c r="IYX209" s="368"/>
      <c r="IYY209" s="332"/>
      <c r="IYZ209" s="333"/>
      <c r="IZA209" s="368"/>
      <c r="IZB209" s="224"/>
      <c r="IZC209" s="224"/>
      <c r="IZD209" s="334"/>
      <c r="IZE209" s="334"/>
      <c r="IZF209" s="224"/>
      <c r="IZG209" s="368"/>
      <c r="IZH209" s="368"/>
      <c r="IZI209" s="332"/>
      <c r="IZJ209" s="333"/>
      <c r="IZK209" s="368"/>
      <c r="IZL209" s="224"/>
      <c r="IZM209" s="224"/>
      <c r="IZN209" s="334"/>
      <c r="IZO209" s="334"/>
      <c r="IZP209" s="224"/>
      <c r="IZQ209" s="368"/>
      <c r="IZR209" s="368"/>
      <c r="IZS209" s="332"/>
      <c r="IZT209" s="333"/>
      <c r="IZU209" s="368"/>
      <c r="IZV209" s="224"/>
      <c r="IZW209" s="224"/>
      <c r="IZX209" s="334"/>
      <c r="IZY209" s="334"/>
      <c r="IZZ209" s="224"/>
      <c r="JAA209" s="368"/>
      <c r="JAB209" s="368"/>
      <c r="JAC209" s="332"/>
      <c r="JAD209" s="333"/>
      <c r="JAE209" s="368"/>
      <c r="JAF209" s="224"/>
      <c r="JAG209" s="224"/>
      <c r="JAH209" s="334"/>
      <c r="JAI209" s="334"/>
      <c r="JAJ209" s="224"/>
      <c r="JAK209" s="368"/>
      <c r="JAL209" s="368"/>
      <c r="JAM209" s="332"/>
      <c r="JAN209" s="333"/>
      <c r="JAO209" s="368"/>
      <c r="JAP209" s="224"/>
      <c r="JAQ209" s="224"/>
      <c r="JAR209" s="334"/>
      <c r="JAS209" s="334"/>
      <c r="JAT209" s="224"/>
      <c r="JAU209" s="368"/>
      <c r="JAV209" s="368"/>
      <c r="JAW209" s="332"/>
      <c r="JAX209" s="333"/>
      <c r="JAY209" s="368"/>
      <c r="JAZ209" s="224"/>
      <c r="JBA209" s="224"/>
      <c r="JBB209" s="334"/>
      <c r="JBC209" s="334"/>
      <c r="JBD209" s="224"/>
      <c r="JBE209" s="368"/>
      <c r="JBF209" s="368"/>
      <c r="JBG209" s="332"/>
      <c r="JBH209" s="333"/>
      <c r="JBI209" s="368"/>
      <c r="JBJ209" s="224"/>
      <c r="JBK209" s="224"/>
      <c r="JBL209" s="334"/>
      <c r="JBM209" s="334"/>
      <c r="JBN209" s="224"/>
      <c r="JBO209" s="368"/>
      <c r="JBP209" s="368"/>
      <c r="JBQ209" s="332"/>
      <c r="JBR209" s="333"/>
      <c r="JBS209" s="368"/>
      <c r="JBT209" s="224"/>
      <c r="JBU209" s="224"/>
      <c r="JBV209" s="334"/>
      <c r="JBW209" s="334"/>
      <c r="JBX209" s="224"/>
      <c r="JBY209" s="368"/>
      <c r="JBZ209" s="368"/>
      <c r="JCA209" s="332"/>
      <c r="JCB209" s="333"/>
      <c r="JCC209" s="368"/>
      <c r="JCD209" s="224"/>
      <c r="JCE209" s="224"/>
      <c r="JCF209" s="334"/>
      <c r="JCG209" s="334"/>
      <c r="JCH209" s="224"/>
      <c r="JCI209" s="368"/>
      <c r="JCJ209" s="368"/>
      <c r="JCK209" s="332"/>
      <c r="JCL209" s="333"/>
      <c r="JCM209" s="368"/>
      <c r="JCN209" s="224"/>
      <c r="JCO209" s="224"/>
      <c r="JCP209" s="334"/>
      <c r="JCQ209" s="334"/>
      <c r="JCR209" s="224"/>
      <c r="JCS209" s="368"/>
      <c r="JCT209" s="368"/>
      <c r="JCU209" s="332"/>
      <c r="JCV209" s="333"/>
      <c r="JCW209" s="368"/>
      <c r="JCX209" s="224"/>
      <c r="JCY209" s="224"/>
      <c r="JCZ209" s="334"/>
      <c r="JDA209" s="334"/>
      <c r="JDB209" s="224"/>
      <c r="JDC209" s="368"/>
      <c r="JDD209" s="368"/>
      <c r="JDE209" s="332"/>
      <c r="JDF209" s="333"/>
      <c r="JDG209" s="368"/>
      <c r="JDH209" s="224"/>
      <c r="JDI209" s="224"/>
      <c r="JDJ209" s="334"/>
      <c r="JDK209" s="334"/>
      <c r="JDL209" s="224"/>
      <c r="JDM209" s="368"/>
      <c r="JDN209" s="368"/>
      <c r="JDO209" s="332"/>
      <c r="JDP209" s="333"/>
      <c r="JDQ209" s="368"/>
      <c r="JDR209" s="224"/>
      <c r="JDS209" s="224"/>
      <c r="JDT209" s="334"/>
      <c r="JDU209" s="334"/>
      <c r="JDV209" s="224"/>
      <c r="JDW209" s="368"/>
      <c r="JDX209" s="368"/>
      <c r="JDY209" s="332"/>
      <c r="JDZ209" s="333"/>
      <c r="JEA209" s="368"/>
      <c r="JEB209" s="224"/>
      <c r="JEC209" s="224"/>
      <c r="JED209" s="334"/>
      <c r="JEE209" s="334"/>
      <c r="JEF209" s="224"/>
      <c r="JEG209" s="368"/>
      <c r="JEH209" s="368"/>
      <c r="JEI209" s="332"/>
      <c r="JEJ209" s="333"/>
      <c r="JEK209" s="368"/>
      <c r="JEL209" s="224"/>
      <c r="JEM209" s="224"/>
      <c r="JEN209" s="334"/>
      <c r="JEO209" s="334"/>
      <c r="JEP209" s="224"/>
      <c r="JEQ209" s="368"/>
      <c r="JER209" s="368"/>
      <c r="JES209" s="332"/>
      <c r="JET209" s="333"/>
      <c r="JEU209" s="368"/>
      <c r="JEV209" s="224"/>
      <c r="JEW209" s="224"/>
      <c r="JEX209" s="334"/>
      <c r="JEY209" s="334"/>
      <c r="JEZ209" s="224"/>
      <c r="JFA209" s="368"/>
      <c r="JFB209" s="368"/>
      <c r="JFC209" s="332"/>
      <c r="JFD209" s="333"/>
      <c r="JFE209" s="368"/>
      <c r="JFF209" s="224"/>
      <c r="JFG209" s="224"/>
      <c r="JFH209" s="334"/>
      <c r="JFI209" s="334"/>
      <c r="JFJ209" s="224"/>
      <c r="JFK209" s="368"/>
      <c r="JFL209" s="368"/>
      <c r="JFM209" s="332"/>
      <c r="JFN209" s="333"/>
      <c r="JFO209" s="368"/>
      <c r="JFP209" s="224"/>
      <c r="JFQ209" s="224"/>
      <c r="JFR209" s="334"/>
      <c r="JFS209" s="334"/>
      <c r="JFT209" s="224"/>
      <c r="JFU209" s="368"/>
      <c r="JFV209" s="368"/>
      <c r="JFW209" s="332"/>
      <c r="JFX209" s="333"/>
      <c r="JFY209" s="368"/>
      <c r="JFZ209" s="224"/>
      <c r="JGA209" s="224"/>
      <c r="JGB209" s="334"/>
      <c r="JGC209" s="334"/>
      <c r="JGD209" s="224"/>
      <c r="JGE209" s="368"/>
      <c r="JGF209" s="368"/>
      <c r="JGG209" s="332"/>
      <c r="JGH209" s="333"/>
      <c r="JGI209" s="368"/>
      <c r="JGJ209" s="224"/>
      <c r="JGK209" s="224"/>
      <c r="JGL209" s="334"/>
      <c r="JGM209" s="334"/>
      <c r="JGN209" s="224"/>
      <c r="JGO209" s="368"/>
      <c r="JGP209" s="368"/>
      <c r="JGQ209" s="332"/>
      <c r="JGR209" s="333"/>
      <c r="JGS209" s="368"/>
      <c r="JGT209" s="224"/>
      <c r="JGU209" s="224"/>
      <c r="JGV209" s="334"/>
      <c r="JGW209" s="334"/>
      <c r="JGX209" s="224"/>
      <c r="JGY209" s="368"/>
      <c r="JGZ209" s="368"/>
      <c r="JHA209" s="332"/>
      <c r="JHB209" s="333"/>
      <c r="JHC209" s="368"/>
      <c r="JHD209" s="224"/>
      <c r="JHE209" s="224"/>
      <c r="JHF209" s="334"/>
      <c r="JHG209" s="334"/>
      <c r="JHH209" s="224"/>
      <c r="JHI209" s="368"/>
      <c r="JHJ209" s="368"/>
      <c r="JHK209" s="332"/>
      <c r="JHL209" s="333"/>
      <c r="JHM209" s="368"/>
      <c r="JHN209" s="224"/>
      <c r="JHO209" s="224"/>
      <c r="JHP209" s="334"/>
      <c r="JHQ209" s="334"/>
      <c r="JHR209" s="224"/>
      <c r="JHS209" s="368"/>
      <c r="JHT209" s="368"/>
      <c r="JHU209" s="332"/>
      <c r="JHV209" s="333"/>
      <c r="JHW209" s="368"/>
      <c r="JHX209" s="224"/>
      <c r="JHY209" s="224"/>
      <c r="JHZ209" s="334"/>
      <c r="JIA209" s="334"/>
      <c r="JIB209" s="224"/>
      <c r="JIC209" s="368"/>
      <c r="JID209" s="368"/>
      <c r="JIE209" s="332"/>
      <c r="JIF209" s="333"/>
      <c r="JIG209" s="368"/>
      <c r="JIH209" s="224"/>
      <c r="JII209" s="224"/>
      <c r="JIJ209" s="334"/>
      <c r="JIK209" s="334"/>
      <c r="JIL209" s="224"/>
      <c r="JIM209" s="368"/>
      <c r="JIN209" s="368"/>
      <c r="JIO209" s="332"/>
      <c r="JIP209" s="333"/>
      <c r="JIQ209" s="368"/>
      <c r="JIR209" s="224"/>
      <c r="JIS209" s="224"/>
      <c r="JIT209" s="334"/>
      <c r="JIU209" s="334"/>
      <c r="JIV209" s="224"/>
      <c r="JIW209" s="368"/>
      <c r="JIX209" s="368"/>
      <c r="JIY209" s="332"/>
      <c r="JIZ209" s="333"/>
      <c r="JJA209" s="368"/>
      <c r="JJB209" s="224"/>
      <c r="JJC209" s="224"/>
      <c r="JJD209" s="334"/>
      <c r="JJE209" s="334"/>
      <c r="JJF209" s="224"/>
      <c r="JJG209" s="368"/>
      <c r="JJH209" s="368"/>
      <c r="JJI209" s="332"/>
      <c r="JJJ209" s="333"/>
      <c r="JJK209" s="368"/>
      <c r="JJL209" s="224"/>
      <c r="JJM209" s="224"/>
      <c r="JJN209" s="334"/>
      <c r="JJO209" s="334"/>
      <c r="JJP209" s="224"/>
      <c r="JJQ209" s="368"/>
      <c r="JJR209" s="368"/>
      <c r="JJS209" s="332"/>
      <c r="JJT209" s="333"/>
      <c r="JJU209" s="368"/>
      <c r="JJV209" s="224"/>
      <c r="JJW209" s="224"/>
      <c r="JJX209" s="334"/>
      <c r="JJY209" s="334"/>
      <c r="JJZ209" s="224"/>
      <c r="JKA209" s="368"/>
      <c r="JKB209" s="368"/>
      <c r="JKC209" s="332"/>
      <c r="JKD209" s="333"/>
      <c r="JKE209" s="368"/>
      <c r="JKF209" s="224"/>
      <c r="JKG209" s="224"/>
      <c r="JKH209" s="334"/>
      <c r="JKI209" s="334"/>
      <c r="JKJ209" s="224"/>
      <c r="JKK209" s="368"/>
      <c r="JKL209" s="368"/>
      <c r="JKM209" s="332"/>
      <c r="JKN209" s="333"/>
      <c r="JKO209" s="368"/>
      <c r="JKP209" s="224"/>
      <c r="JKQ209" s="224"/>
      <c r="JKR209" s="334"/>
      <c r="JKS209" s="334"/>
      <c r="JKT209" s="224"/>
      <c r="JKU209" s="368"/>
      <c r="JKV209" s="368"/>
      <c r="JKW209" s="332"/>
      <c r="JKX209" s="333"/>
      <c r="JKY209" s="368"/>
      <c r="JKZ209" s="224"/>
      <c r="JLA209" s="224"/>
      <c r="JLB209" s="334"/>
      <c r="JLC209" s="334"/>
      <c r="JLD209" s="224"/>
      <c r="JLE209" s="368"/>
      <c r="JLF209" s="368"/>
      <c r="JLG209" s="332"/>
      <c r="JLH209" s="333"/>
      <c r="JLI209" s="368"/>
      <c r="JLJ209" s="224"/>
      <c r="JLK209" s="224"/>
      <c r="JLL209" s="334"/>
      <c r="JLM209" s="334"/>
      <c r="JLN209" s="224"/>
      <c r="JLO209" s="368"/>
      <c r="JLP209" s="368"/>
      <c r="JLQ209" s="332"/>
      <c r="JLR209" s="333"/>
      <c r="JLS209" s="368"/>
      <c r="JLT209" s="224"/>
      <c r="JLU209" s="224"/>
      <c r="JLV209" s="334"/>
      <c r="JLW209" s="334"/>
      <c r="JLX209" s="224"/>
      <c r="JLY209" s="368"/>
      <c r="JLZ209" s="368"/>
      <c r="JMA209" s="332"/>
      <c r="JMB209" s="333"/>
      <c r="JMC209" s="368"/>
      <c r="JMD209" s="224"/>
      <c r="JME209" s="224"/>
      <c r="JMF209" s="334"/>
      <c r="JMG209" s="334"/>
      <c r="JMH209" s="224"/>
      <c r="JMI209" s="368"/>
      <c r="JMJ209" s="368"/>
      <c r="JMK209" s="332"/>
      <c r="JML209" s="333"/>
      <c r="JMM209" s="368"/>
      <c r="JMN209" s="224"/>
      <c r="JMO209" s="224"/>
      <c r="JMP209" s="334"/>
      <c r="JMQ209" s="334"/>
      <c r="JMR209" s="224"/>
      <c r="JMS209" s="368"/>
      <c r="JMT209" s="368"/>
      <c r="JMU209" s="332"/>
      <c r="JMV209" s="333"/>
      <c r="JMW209" s="368"/>
      <c r="JMX209" s="224"/>
      <c r="JMY209" s="224"/>
      <c r="JMZ209" s="334"/>
      <c r="JNA209" s="334"/>
      <c r="JNB209" s="224"/>
      <c r="JNC209" s="368"/>
      <c r="JND209" s="368"/>
      <c r="JNE209" s="332"/>
      <c r="JNF209" s="333"/>
      <c r="JNG209" s="368"/>
      <c r="JNH209" s="224"/>
      <c r="JNI209" s="224"/>
      <c r="JNJ209" s="334"/>
      <c r="JNK209" s="334"/>
      <c r="JNL209" s="224"/>
      <c r="JNM209" s="368"/>
      <c r="JNN209" s="368"/>
      <c r="JNO209" s="332"/>
      <c r="JNP209" s="333"/>
      <c r="JNQ209" s="368"/>
      <c r="JNR209" s="224"/>
      <c r="JNS209" s="224"/>
      <c r="JNT209" s="334"/>
      <c r="JNU209" s="334"/>
      <c r="JNV209" s="224"/>
      <c r="JNW209" s="368"/>
      <c r="JNX209" s="368"/>
      <c r="JNY209" s="332"/>
      <c r="JNZ209" s="333"/>
      <c r="JOA209" s="368"/>
      <c r="JOB209" s="224"/>
      <c r="JOC209" s="224"/>
      <c r="JOD209" s="334"/>
      <c r="JOE209" s="334"/>
      <c r="JOF209" s="224"/>
      <c r="JOG209" s="368"/>
      <c r="JOH209" s="368"/>
      <c r="JOI209" s="332"/>
      <c r="JOJ209" s="333"/>
      <c r="JOK209" s="368"/>
      <c r="JOL209" s="224"/>
      <c r="JOM209" s="224"/>
      <c r="JON209" s="334"/>
      <c r="JOO209" s="334"/>
      <c r="JOP209" s="224"/>
      <c r="JOQ209" s="368"/>
      <c r="JOR209" s="368"/>
      <c r="JOS209" s="332"/>
      <c r="JOT209" s="333"/>
      <c r="JOU209" s="368"/>
      <c r="JOV209" s="224"/>
      <c r="JOW209" s="224"/>
      <c r="JOX209" s="334"/>
      <c r="JOY209" s="334"/>
      <c r="JOZ209" s="224"/>
      <c r="JPA209" s="368"/>
      <c r="JPB209" s="368"/>
      <c r="JPC209" s="332"/>
      <c r="JPD209" s="333"/>
      <c r="JPE209" s="368"/>
      <c r="JPF209" s="224"/>
      <c r="JPG209" s="224"/>
      <c r="JPH209" s="334"/>
      <c r="JPI209" s="334"/>
      <c r="JPJ209" s="224"/>
      <c r="JPK209" s="368"/>
      <c r="JPL209" s="368"/>
      <c r="JPM209" s="332"/>
      <c r="JPN209" s="333"/>
      <c r="JPO209" s="368"/>
      <c r="JPP209" s="224"/>
      <c r="JPQ209" s="224"/>
      <c r="JPR209" s="334"/>
      <c r="JPS209" s="334"/>
      <c r="JPT209" s="224"/>
      <c r="JPU209" s="368"/>
      <c r="JPV209" s="368"/>
      <c r="JPW209" s="332"/>
      <c r="JPX209" s="333"/>
      <c r="JPY209" s="368"/>
      <c r="JPZ209" s="224"/>
      <c r="JQA209" s="224"/>
      <c r="JQB209" s="334"/>
      <c r="JQC209" s="334"/>
      <c r="JQD209" s="224"/>
      <c r="JQE209" s="368"/>
      <c r="JQF209" s="368"/>
      <c r="JQG209" s="332"/>
      <c r="JQH209" s="333"/>
      <c r="JQI209" s="368"/>
      <c r="JQJ209" s="224"/>
      <c r="JQK209" s="224"/>
      <c r="JQL209" s="334"/>
      <c r="JQM209" s="334"/>
      <c r="JQN209" s="224"/>
      <c r="JQO209" s="368"/>
      <c r="JQP209" s="368"/>
      <c r="JQQ209" s="332"/>
      <c r="JQR209" s="333"/>
      <c r="JQS209" s="368"/>
      <c r="JQT209" s="224"/>
      <c r="JQU209" s="224"/>
      <c r="JQV209" s="334"/>
      <c r="JQW209" s="334"/>
      <c r="JQX209" s="224"/>
      <c r="JQY209" s="368"/>
      <c r="JQZ209" s="368"/>
      <c r="JRA209" s="332"/>
      <c r="JRB209" s="333"/>
      <c r="JRC209" s="368"/>
      <c r="JRD209" s="224"/>
      <c r="JRE209" s="224"/>
      <c r="JRF209" s="334"/>
      <c r="JRG209" s="334"/>
      <c r="JRH209" s="224"/>
      <c r="JRI209" s="368"/>
      <c r="JRJ209" s="368"/>
      <c r="JRK209" s="332"/>
      <c r="JRL209" s="333"/>
      <c r="JRM209" s="368"/>
      <c r="JRN209" s="224"/>
      <c r="JRO209" s="224"/>
      <c r="JRP209" s="334"/>
      <c r="JRQ209" s="334"/>
      <c r="JRR209" s="224"/>
      <c r="JRS209" s="368"/>
      <c r="JRT209" s="368"/>
      <c r="JRU209" s="332"/>
      <c r="JRV209" s="333"/>
      <c r="JRW209" s="368"/>
      <c r="JRX209" s="224"/>
      <c r="JRY209" s="224"/>
      <c r="JRZ209" s="334"/>
      <c r="JSA209" s="334"/>
      <c r="JSB209" s="224"/>
      <c r="JSC209" s="368"/>
      <c r="JSD209" s="368"/>
      <c r="JSE209" s="332"/>
      <c r="JSF209" s="333"/>
      <c r="JSG209" s="368"/>
      <c r="JSH209" s="224"/>
      <c r="JSI209" s="224"/>
      <c r="JSJ209" s="334"/>
      <c r="JSK209" s="334"/>
      <c r="JSL209" s="224"/>
      <c r="JSM209" s="368"/>
      <c r="JSN209" s="368"/>
      <c r="JSO209" s="332"/>
      <c r="JSP209" s="333"/>
      <c r="JSQ209" s="368"/>
      <c r="JSR209" s="224"/>
      <c r="JSS209" s="224"/>
      <c r="JST209" s="334"/>
      <c r="JSU209" s="334"/>
      <c r="JSV209" s="224"/>
      <c r="JSW209" s="368"/>
      <c r="JSX209" s="368"/>
      <c r="JSY209" s="332"/>
      <c r="JSZ209" s="333"/>
      <c r="JTA209" s="368"/>
      <c r="JTB209" s="224"/>
      <c r="JTC209" s="224"/>
      <c r="JTD209" s="334"/>
      <c r="JTE209" s="334"/>
      <c r="JTF209" s="224"/>
      <c r="JTG209" s="368"/>
      <c r="JTH209" s="368"/>
      <c r="JTI209" s="332"/>
      <c r="JTJ209" s="333"/>
      <c r="JTK209" s="368"/>
      <c r="JTL209" s="224"/>
      <c r="JTM209" s="224"/>
      <c r="JTN209" s="334"/>
      <c r="JTO209" s="334"/>
      <c r="JTP209" s="224"/>
      <c r="JTQ209" s="368"/>
      <c r="JTR209" s="368"/>
      <c r="JTS209" s="332"/>
      <c r="JTT209" s="333"/>
      <c r="JTU209" s="368"/>
      <c r="JTV209" s="224"/>
      <c r="JTW209" s="224"/>
      <c r="JTX209" s="334"/>
      <c r="JTY209" s="334"/>
      <c r="JTZ209" s="224"/>
      <c r="JUA209" s="368"/>
      <c r="JUB209" s="368"/>
      <c r="JUC209" s="332"/>
      <c r="JUD209" s="333"/>
      <c r="JUE209" s="368"/>
      <c r="JUF209" s="224"/>
      <c r="JUG209" s="224"/>
      <c r="JUH209" s="334"/>
      <c r="JUI209" s="334"/>
      <c r="JUJ209" s="224"/>
      <c r="JUK209" s="368"/>
      <c r="JUL209" s="368"/>
      <c r="JUM209" s="332"/>
      <c r="JUN209" s="333"/>
      <c r="JUO209" s="368"/>
      <c r="JUP209" s="224"/>
      <c r="JUQ209" s="224"/>
      <c r="JUR209" s="334"/>
      <c r="JUS209" s="334"/>
      <c r="JUT209" s="224"/>
      <c r="JUU209" s="368"/>
      <c r="JUV209" s="368"/>
      <c r="JUW209" s="332"/>
      <c r="JUX209" s="333"/>
      <c r="JUY209" s="368"/>
      <c r="JUZ209" s="224"/>
      <c r="JVA209" s="224"/>
      <c r="JVB209" s="334"/>
      <c r="JVC209" s="334"/>
      <c r="JVD209" s="224"/>
      <c r="JVE209" s="368"/>
      <c r="JVF209" s="368"/>
      <c r="JVG209" s="332"/>
      <c r="JVH209" s="333"/>
      <c r="JVI209" s="368"/>
      <c r="JVJ209" s="224"/>
      <c r="JVK209" s="224"/>
      <c r="JVL209" s="334"/>
      <c r="JVM209" s="334"/>
      <c r="JVN209" s="224"/>
      <c r="JVO209" s="368"/>
      <c r="JVP209" s="368"/>
      <c r="JVQ209" s="332"/>
      <c r="JVR209" s="333"/>
      <c r="JVS209" s="368"/>
      <c r="JVT209" s="224"/>
      <c r="JVU209" s="224"/>
      <c r="JVV209" s="334"/>
      <c r="JVW209" s="334"/>
      <c r="JVX209" s="224"/>
      <c r="JVY209" s="368"/>
      <c r="JVZ209" s="368"/>
      <c r="JWA209" s="332"/>
      <c r="JWB209" s="333"/>
      <c r="JWC209" s="368"/>
      <c r="JWD209" s="224"/>
      <c r="JWE209" s="224"/>
      <c r="JWF209" s="334"/>
      <c r="JWG209" s="334"/>
      <c r="JWH209" s="224"/>
      <c r="JWI209" s="368"/>
      <c r="JWJ209" s="368"/>
      <c r="JWK209" s="332"/>
      <c r="JWL209" s="333"/>
      <c r="JWM209" s="368"/>
      <c r="JWN209" s="224"/>
      <c r="JWO209" s="224"/>
      <c r="JWP209" s="334"/>
      <c r="JWQ209" s="334"/>
      <c r="JWR209" s="224"/>
      <c r="JWS209" s="368"/>
      <c r="JWT209" s="368"/>
      <c r="JWU209" s="332"/>
      <c r="JWV209" s="333"/>
      <c r="JWW209" s="368"/>
      <c r="JWX209" s="224"/>
      <c r="JWY209" s="224"/>
      <c r="JWZ209" s="334"/>
      <c r="JXA209" s="334"/>
      <c r="JXB209" s="224"/>
      <c r="JXC209" s="368"/>
      <c r="JXD209" s="368"/>
      <c r="JXE209" s="332"/>
      <c r="JXF209" s="333"/>
      <c r="JXG209" s="368"/>
      <c r="JXH209" s="224"/>
      <c r="JXI209" s="224"/>
      <c r="JXJ209" s="334"/>
      <c r="JXK209" s="334"/>
      <c r="JXL209" s="224"/>
      <c r="JXM209" s="368"/>
      <c r="JXN209" s="368"/>
      <c r="JXO209" s="332"/>
      <c r="JXP209" s="333"/>
      <c r="JXQ209" s="368"/>
      <c r="JXR209" s="224"/>
      <c r="JXS209" s="224"/>
      <c r="JXT209" s="334"/>
      <c r="JXU209" s="334"/>
      <c r="JXV209" s="224"/>
      <c r="JXW209" s="368"/>
      <c r="JXX209" s="368"/>
      <c r="JXY209" s="332"/>
      <c r="JXZ209" s="333"/>
      <c r="JYA209" s="368"/>
      <c r="JYB209" s="224"/>
      <c r="JYC209" s="224"/>
      <c r="JYD209" s="334"/>
      <c r="JYE209" s="334"/>
      <c r="JYF209" s="224"/>
      <c r="JYG209" s="368"/>
      <c r="JYH209" s="368"/>
      <c r="JYI209" s="332"/>
      <c r="JYJ209" s="333"/>
      <c r="JYK209" s="368"/>
      <c r="JYL209" s="224"/>
      <c r="JYM209" s="224"/>
      <c r="JYN209" s="334"/>
      <c r="JYO209" s="334"/>
      <c r="JYP209" s="224"/>
      <c r="JYQ209" s="368"/>
      <c r="JYR209" s="368"/>
      <c r="JYS209" s="332"/>
      <c r="JYT209" s="333"/>
      <c r="JYU209" s="368"/>
      <c r="JYV209" s="224"/>
      <c r="JYW209" s="224"/>
      <c r="JYX209" s="334"/>
      <c r="JYY209" s="334"/>
      <c r="JYZ209" s="224"/>
      <c r="JZA209" s="368"/>
      <c r="JZB209" s="368"/>
      <c r="JZC209" s="332"/>
      <c r="JZD209" s="333"/>
      <c r="JZE209" s="368"/>
      <c r="JZF209" s="224"/>
      <c r="JZG209" s="224"/>
      <c r="JZH209" s="334"/>
      <c r="JZI209" s="334"/>
      <c r="JZJ209" s="224"/>
      <c r="JZK209" s="368"/>
      <c r="JZL209" s="368"/>
      <c r="JZM209" s="332"/>
      <c r="JZN209" s="333"/>
      <c r="JZO209" s="368"/>
      <c r="JZP209" s="224"/>
      <c r="JZQ209" s="224"/>
      <c r="JZR209" s="334"/>
      <c r="JZS209" s="334"/>
      <c r="JZT209" s="224"/>
      <c r="JZU209" s="368"/>
      <c r="JZV209" s="368"/>
      <c r="JZW209" s="332"/>
      <c r="JZX209" s="333"/>
      <c r="JZY209" s="368"/>
      <c r="JZZ209" s="224"/>
      <c r="KAA209" s="224"/>
      <c r="KAB209" s="334"/>
      <c r="KAC209" s="334"/>
      <c r="KAD209" s="224"/>
      <c r="KAE209" s="368"/>
      <c r="KAF209" s="368"/>
      <c r="KAG209" s="332"/>
      <c r="KAH209" s="333"/>
      <c r="KAI209" s="368"/>
      <c r="KAJ209" s="224"/>
      <c r="KAK209" s="224"/>
      <c r="KAL209" s="334"/>
      <c r="KAM209" s="334"/>
      <c r="KAN209" s="224"/>
      <c r="KAO209" s="368"/>
      <c r="KAP209" s="368"/>
      <c r="KAQ209" s="332"/>
      <c r="KAR209" s="333"/>
      <c r="KAS209" s="368"/>
      <c r="KAT209" s="224"/>
      <c r="KAU209" s="224"/>
      <c r="KAV209" s="334"/>
      <c r="KAW209" s="334"/>
      <c r="KAX209" s="224"/>
      <c r="KAY209" s="368"/>
      <c r="KAZ209" s="368"/>
      <c r="KBA209" s="332"/>
      <c r="KBB209" s="333"/>
      <c r="KBC209" s="368"/>
      <c r="KBD209" s="224"/>
      <c r="KBE209" s="224"/>
      <c r="KBF209" s="334"/>
      <c r="KBG209" s="334"/>
      <c r="KBH209" s="224"/>
      <c r="KBI209" s="368"/>
      <c r="KBJ209" s="368"/>
      <c r="KBK209" s="332"/>
      <c r="KBL209" s="333"/>
      <c r="KBM209" s="368"/>
      <c r="KBN209" s="224"/>
      <c r="KBO209" s="224"/>
      <c r="KBP209" s="334"/>
      <c r="KBQ209" s="334"/>
      <c r="KBR209" s="224"/>
      <c r="KBS209" s="368"/>
      <c r="KBT209" s="368"/>
      <c r="KBU209" s="332"/>
      <c r="KBV209" s="333"/>
      <c r="KBW209" s="368"/>
      <c r="KBX209" s="224"/>
      <c r="KBY209" s="224"/>
      <c r="KBZ209" s="334"/>
      <c r="KCA209" s="334"/>
      <c r="KCB209" s="224"/>
      <c r="KCC209" s="368"/>
      <c r="KCD209" s="368"/>
      <c r="KCE209" s="332"/>
      <c r="KCF209" s="333"/>
      <c r="KCG209" s="368"/>
      <c r="KCH209" s="224"/>
      <c r="KCI209" s="224"/>
      <c r="KCJ209" s="334"/>
      <c r="KCK209" s="334"/>
      <c r="KCL209" s="224"/>
      <c r="KCM209" s="368"/>
      <c r="KCN209" s="368"/>
      <c r="KCO209" s="332"/>
      <c r="KCP209" s="333"/>
      <c r="KCQ209" s="368"/>
      <c r="KCR209" s="224"/>
      <c r="KCS209" s="224"/>
      <c r="KCT209" s="334"/>
      <c r="KCU209" s="334"/>
      <c r="KCV209" s="224"/>
      <c r="KCW209" s="368"/>
      <c r="KCX209" s="368"/>
      <c r="KCY209" s="332"/>
      <c r="KCZ209" s="333"/>
      <c r="KDA209" s="368"/>
      <c r="KDB209" s="224"/>
      <c r="KDC209" s="224"/>
      <c r="KDD209" s="334"/>
      <c r="KDE209" s="334"/>
      <c r="KDF209" s="224"/>
      <c r="KDG209" s="368"/>
      <c r="KDH209" s="368"/>
      <c r="KDI209" s="332"/>
      <c r="KDJ209" s="333"/>
      <c r="KDK209" s="368"/>
      <c r="KDL209" s="224"/>
      <c r="KDM209" s="224"/>
      <c r="KDN209" s="334"/>
      <c r="KDO209" s="334"/>
      <c r="KDP209" s="224"/>
      <c r="KDQ209" s="368"/>
      <c r="KDR209" s="368"/>
      <c r="KDS209" s="332"/>
      <c r="KDT209" s="333"/>
      <c r="KDU209" s="368"/>
      <c r="KDV209" s="224"/>
      <c r="KDW209" s="224"/>
      <c r="KDX209" s="334"/>
      <c r="KDY209" s="334"/>
      <c r="KDZ209" s="224"/>
      <c r="KEA209" s="368"/>
      <c r="KEB209" s="368"/>
      <c r="KEC209" s="332"/>
      <c r="KED209" s="333"/>
      <c r="KEE209" s="368"/>
      <c r="KEF209" s="224"/>
      <c r="KEG209" s="224"/>
      <c r="KEH209" s="334"/>
      <c r="KEI209" s="334"/>
      <c r="KEJ209" s="224"/>
      <c r="KEK209" s="368"/>
      <c r="KEL209" s="368"/>
      <c r="KEM209" s="332"/>
      <c r="KEN209" s="333"/>
      <c r="KEO209" s="368"/>
      <c r="KEP209" s="224"/>
      <c r="KEQ209" s="224"/>
      <c r="KER209" s="334"/>
      <c r="KES209" s="334"/>
      <c r="KET209" s="224"/>
      <c r="KEU209" s="368"/>
      <c r="KEV209" s="368"/>
      <c r="KEW209" s="332"/>
      <c r="KEX209" s="333"/>
      <c r="KEY209" s="368"/>
      <c r="KEZ209" s="224"/>
      <c r="KFA209" s="224"/>
      <c r="KFB209" s="334"/>
      <c r="KFC209" s="334"/>
      <c r="KFD209" s="224"/>
      <c r="KFE209" s="368"/>
      <c r="KFF209" s="368"/>
      <c r="KFG209" s="332"/>
      <c r="KFH209" s="333"/>
      <c r="KFI209" s="368"/>
      <c r="KFJ209" s="224"/>
      <c r="KFK209" s="224"/>
      <c r="KFL209" s="334"/>
      <c r="KFM209" s="334"/>
      <c r="KFN209" s="224"/>
      <c r="KFO209" s="368"/>
      <c r="KFP209" s="368"/>
      <c r="KFQ209" s="332"/>
      <c r="KFR209" s="333"/>
      <c r="KFS209" s="368"/>
      <c r="KFT209" s="224"/>
      <c r="KFU209" s="224"/>
      <c r="KFV209" s="334"/>
      <c r="KFW209" s="334"/>
      <c r="KFX209" s="224"/>
      <c r="KFY209" s="368"/>
      <c r="KFZ209" s="368"/>
      <c r="KGA209" s="332"/>
      <c r="KGB209" s="333"/>
      <c r="KGC209" s="368"/>
      <c r="KGD209" s="224"/>
      <c r="KGE209" s="224"/>
      <c r="KGF209" s="334"/>
      <c r="KGG209" s="334"/>
      <c r="KGH209" s="224"/>
      <c r="KGI209" s="368"/>
      <c r="KGJ209" s="368"/>
      <c r="KGK209" s="332"/>
      <c r="KGL209" s="333"/>
      <c r="KGM209" s="368"/>
      <c r="KGN209" s="224"/>
      <c r="KGO209" s="224"/>
      <c r="KGP209" s="334"/>
      <c r="KGQ209" s="334"/>
      <c r="KGR209" s="224"/>
      <c r="KGS209" s="368"/>
      <c r="KGT209" s="368"/>
      <c r="KGU209" s="332"/>
      <c r="KGV209" s="333"/>
      <c r="KGW209" s="368"/>
      <c r="KGX209" s="224"/>
      <c r="KGY209" s="224"/>
      <c r="KGZ209" s="334"/>
      <c r="KHA209" s="334"/>
      <c r="KHB209" s="224"/>
      <c r="KHC209" s="368"/>
      <c r="KHD209" s="368"/>
      <c r="KHE209" s="332"/>
      <c r="KHF209" s="333"/>
      <c r="KHG209" s="368"/>
      <c r="KHH209" s="224"/>
      <c r="KHI209" s="224"/>
      <c r="KHJ209" s="334"/>
      <c r="KHK209" s="334"/>
      <c r="KHL209" s="224"/>
      <c r="KHM209" s="368"/>
      <c r="KHN209" s="368"/>
      <c r="KHO209" s="332"/>
      <c r="KHP209" s="333"/>
      <c r="KHQ209" s="368"/>
      <c r="KHR209" s="224"/>
      <c r="KHS209" s="224"/>
      <c r="KHT209" s="334"/>
      <c r="KHU209" s="334"/>
      <c r="KHV209" s="224"/>
      <c r="KHW209" s="368"/>
      <c r="KHX209" s="368"/>
      <c r="KHY209" s="332"/>
      <c r="KHZ209" s="333"/>
      <c r="KIA209" s="368"/>
      <c r="KIB209" s="224"/>
      <c r="KIC209" s="224"/>
      <c r="KID209" s="334"/>
      <c r="KIE209" s="334"/>
      <c r="KIF209" s="224"/>
      <c r="KIG209" s="368"/>
      <c r="KIH209" s="368"/>
      <c r="KII209" s="332"/>
      <c r="KIJ209" s="333"/>
      <c r="KIK209" s="368"/>
      <c r="KIL209" s="224"/>
      <c r="KIM209" s="224"/>
      <c r="KIN209" s="334"/>
      <c r="KIO209" s="334"/>
      <c r="KIP209" s="224"/>
      <c r="KIQ209" s="368"/>
      <c r="KIR209" s="368"/>
      <c r="KIS209" s="332"/>
      <c r="KIT209" s="333"/>
      <c r="KIU209" s="368"/>
      <c r="KIV209" s="224"/>
      <c r="KIW209" s="224"/>
      <c r="KIX209" s="334"/>
      <c r="KIY209" s="334"/>
      <c r="KIZ209" s="224"/>
      <c r="KJA209" s="368"/>
      <c r="KJB209" s="368"/>
      <c r="KJC209" s="332"/>
      <c r="KJD209" s="333"/>
      <c r="KJE209" s="368"/>
      <c r="KJF209" s="224"/>
      <c r="KJG209" s="224"/>
      <c r="KJH209" s="334"/>
      <c r="KJI209" s="334"/>
      <c r="KJJ209" s="224"/>
      <c r="KJK209" s="368"/>
      <c r="KJL209" s="368"/>
      <c r="KJM209" s="332"/>
      <c r="KJN209" s="333"/>
      <c r="KJO209" s="368"/>
      <c r="KJP209" s="224"/>
      <c r="KJQ209" s="224"/>
      <c r="KJR209" s="334"/>
      <c r="KJS209" s="334"/>
      <c r="KJT209" s="224"/>
      <c r="KJU209" s="368"/>
      <c r="KJV209" s="368"/>
      <c r="KJW209" s="332"/>
      <c r="KJX209" s="333"/>
      <c r="KJY209" s="368"/>
      <c r="KJZ209" s="224"/>
      <c r="KKA209" s="224"/>
      <c r="KKB209" s="334"/>
      <c r="KKC209" s="334"/>
      <c r="KKD209" s="224"/>
      <c r="KKE209" s="368"/>
      <c r="KKF209" s="368"/>
      <c r="KKG209" s="332"/>
      <c r="KKH209" s="333"/>
      <c r="KKI209" s="368"/>
      <c r="KKJ209" s="224"/>
      <c r="KKK209" s="224"/>
      <c r="KKL209" s="334"/>
      <c r="KKM209" s="334"/>
      <c r="KKN209" s="224"/>
      <c r="KKO209" s="368"/>
      <c r="KKP209" s="368"/>
      <c r="KKQ209" s="332"/>
      <c r="KKR209" s="333"/>
      <c r="KKS209" s="368"/>
      <c r="KKT209" s="224"/>
      <c r="KKU209" s="224"/>
      <c r="KKV209" s="334"/>
      <c r="KKW209" s="334"/>
      <c r="KKX209" s="224"/>
      <c r="KKY209" s="368"/>
      <c r="KKZ209" s="368"/>
      <c r="KLA209" s="332"/>
      <c r="KLB209" s="333"/>
      <c r="KLC209" s="368"/>
      <c r="KLD209" s="224"/>
      <c r="KLE209" s="224"/>
      <c r="KLF209" s="334"/>
      <c r="KLG209" s="334"/>
      <c r="KLH209" s="224"/>
      <c r="KLI209" s="368"/>
      <c r="KLJ209" s="368"/>
      <c r="KLK209" s="332"/>
      <c r="KLL209" s="333"/>
      <c r="KLM209" s="368"/>
      <c r="KLN209" s="224"/>
      <c r="KLO209" s="224"/>
      <c r="KLP209" s="334"/>
      <c r="KLQ209" s="334"/>
      <c r="KLR209" s="224"/>
      <c r="KLS209" s="368"/>
      <c r="KLT209" s="368"/>
      <c r="KLU209" s="332"/>
      <c r="KLV209" s="333"/>
      <c r="KLW209" s="368"/>
      <c r="KLX209" s="224"/>
      <c r="KLY209" s="224"/>
      <c r="KLZ209" s="334"/>
      <c r="KMA209" s="334"/>
      <c r="KMB209" s="224"/>
      <c r="KMC209" s="368"/>
      <c r="KMD209" s="368"/>
      <c r="KME209" s="332"/>
      <c r="KMF209" s="333"/>
      <c r="KMG209" s="368"/>
      <c r="KMH209" s="224"/>
      <c r="KMI209" s="224"/>
      <c r="KMJ209" s="334"/>
      <c r="KMK209" s="334"/>
      <c r="KML209" s="224"/>
      <c r="KMM209" s="368"/>
      <c r="KMN209" s="368"/>
      <c r="KMO209" s="332"/>
      <c r="KMP209" s="333"/>
      <c r="KMQ209" s="368"/>
      <c r="KMR209" s="224"/>
      <c r="KMS209" s="224"/>
      <c r="KMT209" s="334"/>
      <c r="KMU209" s="334"/>
      <c r="KMV209" s="224"/>
      <c r="KMW209" s="368"/>
      <c r="KMX209" s="368"/>
      <c r="KMY209" s="332"/>
      <c r="KMZ209" s="333"/>
      <c r="KNA209" s="368"/>
      <c r="KNB209" s="224"/>
      <c r="KNC209" s="224"/>
      <c r="KND209" s="334"/>
      <c r="KNE209" s="334"/>
      <c r="KNF209" s="224"/>
      <c r="KNG209" s="368"/>
      <c r="KNH209" s="368"/>
      <c r="KNI209" s="332"/>
      <c r="KNJ209" s="333"/>
      <c r="KNK209" s="368"/>
      <c r="KNL209" s="224"/>
      <c r="KNM209" s="224"/>
      <c r="KNN209" s="334"/>
      <c r="KNO209" s="334"/>
      <c r="KNP209" s="224"/>
      <c r="KNQ209" s="368"/>
      <c r="KNR209" s="368"/>
      <c r="KNS209" s="332"/>
      <c r="KNT209" s="333"/>
      <c r="KNU209" s="368"/>
      <c r="KNV209" s="224"/>
      <c r="KNW209" s="224"/>
      <c r="KNX209" s="334"/>
      <c r="KNY209" s="334"/>
      <c r="KNZ209" s="224"/>
      <c r="KOA209" s="368"/>
      <c r="KOB209" s="368"/>
      <c r="KOC209" s="332"/>
      <c r="KOD209" s="333"/>
      <c r="KOE209" s="368"/>
      <c r="KOF209" s="224"/>
      <c r="KOG209" s="224"/>
      <c r="KOH209" s="334"/>
      <c r="KOI209" s="334"/>
      <c r="KOJ209" s="224"/>
      <c r="KOK209" s="368"/>
      <c r="KOL209" s="368"/>
      <c r="KOM209" s="332"/>
      <c r="KON209" s="333"/>
      <c r="KOO209" s="368"/>
      <c r="KOP209" s="224"/>
      <c r="KOQ209" s="224"/>
      <c r="KOR209" s="334"/>
      <c r="KOS209" s="334"/>
      <c r="KOT209" s="224"/>
      <c r="KOU209" s="368"/>
      <c r="KOV209" s="368"/>
      <c r="KOW209" s="332"/>
      <c r="KOX209" s="333"/>
      <c r="KOY209" s="368"/>
      <c r="KOZ209" s="224"/>
      <c r="KPA209" s="224"/>
      <c r="KPB209" s="334"/>
      <c r="KPC209" s="334"/>
      <c r="KPD209" s="224"/>
      <c r="KPE209" s="368"/>
      <c r="KPF209" s="368"/>
      <c r="KPG209" s="332"/>
      <c r="KPH209" s="333"/>
      <c r="KPI209" s="368"/>
      <c r="KPJ209" s="224"/>
      <c r="KPK209" s="224"/>
      <c r="KPL209" s="334"/>
      <c r="KPM209" s="334"/>
      <c r="KPN209" s="224"/>
      <c r="KPO209" s="368"/>
      <c r="KPP209" s="368"/>
      <c r="KPQ209" s="332"/>
      <c r="KPR209" s="333"/>
      <c r="KPS209" s="368"/>
      <c r="KPT209" s="224"/>
      <c r="KPU209" s="224"/>
      <c r="KPV209" s="334"/>
      <c r="KPW209" s="334"/>
      <c r="KPX209" s="224"/>
      <c r="KPY209" s="368"/>
      <c r="KPZ209" s="368"/>
      <c r="KQA209" s="332"/>
      <c r="KQB209" s="333"/>
      <c r="KQC209" s="368"/>
      <c r="KQD209" s="224"/>
      <c r="KQE209" s="224"/>
      <c r="KQF209" s="334"/>
      <c r="KQG209" s="334"/>
      <c r="KQH209" s="224"/>
      <c r="KQI209" s="368"/>
      <c r="KQJ209" s="368"/>
      <c r="KQK209" s="332"/>
      <c r="KQL209" s="333"/>
      <c r="KQM209" s="368"/>
      <c r="KQN209" s="224"/>
      <c r="KQO209" s="224"/>
      <c r="KQP209" s="334"/>
      <c r="KQQ209" s="334"/>
      <c r="KQR209" s="224"/>
      <c r="KQS209" s="368"/>
      <c r="KQT209" s="368"/>
      <c r="KQU209" s="332"/>
      <c r="KQV209" s="333"/>
      <c r="KQW209" s="368"/>
      <c r="KQX209" s="224"/>
      <c r="KQY209" s="224"/>
      <c r="KQZ209" s="334"/>
      <c r="KRA209" s="334"/>
      <c r="KRB209" s="224"/>
      <c r="KRC209" s="368"/>
      <c r="KRD209" s="368"/>
      <c r="KRE209" s="332"/>
      <c r="KRF209" s="333"/>
      <c r="KRG209" s="368"/>
      <c r="KRH209" s="224"/>
      <c r="KRI209" s="224"/>
      <c r="KRJ209" s="334"/>
      <c r="KRK209" s="334"/>
      <c r="KRL209" s="224"/>
      <c r="KRM209" s="368"/>
      <c r="KRN209" s="368"/>
      <c r="KRO209" s="332"/>
      <c r="KRP209" s="333"/>
      <c r="KRQ209" s="368"/>
      <c r="KRR209" s="224"/>
      <c r="KRS209" s="224"/>
      <c r="KRT209" s="334"/>
      <c r="KRU209" s="334"/>
      <c r="KRV209" s="224"/>
      <c r="KRW209" s="368"/>
      <c r="KRX209" s="368"/>
      <c r="KRY209" s="332"/>
      <c r="KRZ209" s="333"/>
      <c r="KSA209" s="368"/>
      <c r="KSB209" s="224"/>
      <c r="KSC209" s="224"/>
      <c r="KSD209" s="334"/>
      <c r="KSE209" s="334"/>
      <c r="KSF209" s="224"/>
      <c r="KSG209" s="368"/>
      <c r="KSH209" s="368"/>
      <c r="KSI209" s="332"/>
      <c r="KSJ209" s="333"/>
      <c r="KSK209" s="368"/>
      <c r="KSL209" s="224"/>
      <c r="KSM209" s="224"/>
      <c r="KSN209" s="334"/>
      <c r="KSO209" s="334"/>
      <c r="KSP209" s="224"/>
      <c r="KSQ209" s="368"/>
      <c r="KSR209" s="368"/>
      <c r="KSS209" s="332"/>
      <c r="KST209" s="333"/>
      <c r="KSU209" s="368"/>
      <c r="KSV209" s="224"/>
      <c r="KSW209" s="224"/>
      <c r="KSX209" s="334"/>
      <c r="KSY209" s="334"/>
      <c r="KSZ209" s="224"/>
      <c r="KTA209" s="368"/>
      <c r="KTB209" s="368"/>
      <c r="KTC209" s="332"/>
      <c r="KTD209" s="333"/>
      <c r="KTE209" s="368"/>
      <c r="KTF209" s="224"/>
      <c r="KTG209" s="224"/>
      <c r="KTH209" s="334"/>
      <c r="KTI209" s="334"/>
      <c r="KTJ209" s="224"/>
      <c r="KTK209" s="368"/>
      <c r="KTL209" s="368"/>
      <c r="KTM209" s="332"/>
      <c r="KTN209" s="333"/>
      <c r="KTO209" s="368"/>
      <c r="KTP209" s="224"/>
      <c r="KTQ209" s="224"/>
      <c r="KTR209" s="334"/>
      <c r="KTS209" s="334"/>
      <c r="KTT209" s="224"/>
      <c r="KTU209" s="368"/>
      <c r="KTV209" s="368"/>
      <c r="KTW209" s="332"/>
      <c r="KTX209" s="333"/>
      <c r="KTY209" s="368"/>
      <c r="KTZ209" s="224"/>
      <c r="KUA209" s="224"/>
      <c r="KUB209" s="334"/>
      <c r="KUC209" s="334"/>
      <c r="KUD209" s="224"/>
      <c r="KUE209" s="368"/>
      <c r="KUF209" s="368"/>
      <c r="KUG209" s="332"/>
      <c r="KUH209" s="333"/>
      <c r="KUI209" s="368"/>
      <c r="KUJ209" s="224"/>
      <c r="KUK209" s="224"/>
      <c r="KUL209" s="334"/>
      <c r="KUM209" s="334"/>
      <c r="KUN209" s="224"/>
      <c r="KUO209" s="368"/>
      <c r="KUP209" s="368"/>
      <c r="KUQ209" s="332"/>
      <c r="KUR209" s="333"/>
      <c r="KUS209" s="368"/>
      <c r="KUT209" s="224"/>
      <c r="KUU209" s="224"/>
      <c r="KUV209" s="334"/>
      <c r="KUW209" s="334"/>
      <c r="KUX209" s="224"/>
      <c r="KUY209" s="368"/>
      <c r="KUZ209" s="368"/>
      <c r="KVA209" s="332"/>
      <c r="KVB209" s="333"/>
      <c r="KVC209" s="368"/>
      <c r="KVD209" s="224"/>
      <c r="KVE209" s="224"/>
      <c r="KVF209" s="334"/>
      <c r="KVG209" s="334"/>
      <c r="KVH209" s="224"/>
      <c r="KVI209" s="368"/>
      <c r="KVJ209" s="368"/>
      <c r="KVK209" s="332"/>
      <c r="KVL209" s="333"/>
      <c r="KVM209" s="368"/>
      <c r="KVN209" s="224"/>
      <c r="KVO209" s="224"/>
      <c r="KVP209" s="334"/>
      <c r="KVQ209" s="334"/>
      <c r="KVR209" s="224"/>
      <c r="KVS209" s="368"/>
      <c r="KVT209" s="368"/>
      <c r="KVU209" s="332"/>
      <c r="KVV209" s="333"/>
      <c r="KVW209" s="368"/>
      <c r="KVX209" s="224"/>
      <c r="KVY209" s="224"/>
      <c r="KVZ209" s="334"/>
      <c r="KWA209" s="334"/>
      <c r="KWB209" s="224"/>
      <c r="KWC209" s="368"/>
      <c r="KWD209" s="368"/>
      <c r="KWE209" s="332"/>
      <c r="KWF209" s="333"/>
      <c r="KWG209" s="368"/>
      <c r="KWH209" s="224"/>
      <c r="KWI209" s="224"/>
      <c r="KWJ209" s="334"/>
      <c r="KWK209" s="334"/>
      <c r="KWL209" s="224"/>
      <c r="KWM209" s="368"/>
      <c r="KWN209" s="368"/>
      <c r="KWO209" s="332"/>
      <c r="KWP209" s="333"/>
      <c r="KWQ209" s="368"/>
      <c r="KWR209" s="224"/>
      <c r="KWS209" s="224"/>
      <c r="KWT209" s="334"/>
      <c r="KWU209" s="334"/>
      <c r="KWV209" s="224"/>
      <c r="KWW209" s="368"/>
      <c r="KWX209" s="368"/>
      <c r="KWY209" s="332"/>
      <c r="KWZ209" s="333"/>
      <c r="KXA209" s="368"/>
      <c r="KXB209" s="224"/>
      <c r="KXC209" s="224"/>
      <c r="KXD209" s="334"/>
      <c r="KXE209" s="334"/>
      <c r="KXF209" s="224"/>
      <c r="KXG209" s="368"/>
      <c r="KXH209" s="368"/>
      <c r="KXI209" s="332"/>
      <c r="KXJ209" s="333"/>
      <c r="KXK209" s="368"/>
      <c r="KXL209" s="224"/>
      <c r="KXM209" s="224"/>
      <c r="KXN209" s="334"/>
      <c r="KXO209" s="334"/>
      <c r="KXP209" s="224"/>
      <c r="KXQ209" s="368"/>
      <c r="KXR209" s="368"/>
      <c r="KXS209" s="332"/>
      <c r="KXT209" s="333"/>
      <c r="KXU209" s="368"/>
      <c r="KXV209" s="224"/>
      <c r="KXW209" s="224"/>
      <c r="KXX209" s="334"/>
      <c r="KXY209" s="334"/>
      <c r="KXZ209" s="224"/>
      <c r="KYA209" s="368"/>
      <c r="KYB209" s="368"/>
      <c r="KYC209" s="332"/>
      <c r="KYD209" s="333"/>
      <c r="KYE209" s="368"/>
      <c r="KYF209" s="224"/>
      <c r="KYG209" s="224"/>
      <c r="KYH209" s="334"/>
      <c r="KYI209" s="334"/>
      <c r="KYJ209" s="224"/>
      <c r="KYK209" s="368"/>
      <c r="KYL209" s="368"/>
      <c r="KYM209" s="332"/>
      <c r="KYN209" s="333"/>
      <c r="KYO209" s="368"/>
      <c r="KYP209" s="224"/>
      <c r="KYQ209" s="224"/>
      <c r="KYR209" s="334"/>
      <c r="KYS209" s="334"/>
      <c r="KYT209" s="224"/>
      <c r="KYU209" s="368"/>
      <c r="KYV209" s="368"/>
      <c r="KYW209" s="332"/>
      <c r="KYX209" s="333"/>
      <c r="KYY209" s="368"/>
      <c r="KYZ209" s="224"/>
      <c r="KZA209" s="224"/>
      <c r="KZB209" s="334"/>
      <c r="KZC209" s="334"/>
      <c r="KZD209" s="224"/>
      <c r="KZE209" s="368"/>
      <c r="KZF209" s="368"/>
      <c r="KZG209" s="332"/>
      <c r="KZH209" s="333"/>
      <c r="KZI209" s="368"/>
      <c r="KZJ209" s="224"/>
      <c r="KZK209" s="224"/>
      <c r="KZL209" s="334"/>
      <c r="KZM209" s="334"/>
      <c r="KZN209" s="224"/>
      <c r="KZO209" s="368"/>
      <c r="KZP209" s="368"/>
      <c r="KZQ209" s="332"/>
      <c r="KZR209" s="333"/>
      <c r="KZS209" s="368"/>
      <c r="KZT209" s="224"/>
      <c r="KZU209" s="224"/>
      <c r="KZV209" s="334"/>
      <c r="KZW209" s="334"/>
      <c r="KZX209" s="224"/>
      <c r="KZY209" s="368"/>
      <c r="KZZ209" s="368"/>
      <c r="LAA209" s="332"/>
      <c r="LAB209" s="333"/>
      <c r="LAC209" s="368"/>
      <c r="LAD209" s="224"/>
      <c r="LAE209" s="224"/>
      <c r="LAF209" s="334"/>
      <c r="LAG209" s="334"/>
      <c r="LAH209" s="224"/>
      <c r="LAI209" s="368"/>
      <c r="LAJ209" s="368"/>
      <c r="LAK209" s="332"/>
      <c r="LAL209" s="333"/>
      <c r="LAM209" s="368"/>
      <c r="LAN209" s="224"/>
      <c r="LAO209" s="224"/>
      <c r="LAP209" s="334"/>
      <c r="LAQ209" s="334"/>
      <c r="LAR209" s="224"/>
      <c r="LAS209" s="368"/>
      <c r="LAT209" s="368"/>
      <c r="LAU209" s="332"/>
      <c r="LAV209" s="333"/>
      <c r="LAW209" s="368"/>
      <c r="LAX209" s="224"/>
      <c r="LAY209" s="224"/>
      <c r="LAZ209" s="334"/>
      <c r="LBA209" s="334"/>
      <c r="LBB209" s="224"/>
      <c r="LBC209" s="368"/>
      <c r="LBD209" s="368"/>
      <c r="LBE209" s="332"/>
      <c r="LBF209" s="333"/>
      <c r="LBG209" s="368"/>
      <c r="LBH209" s="224"/>
      <c r="LBI209" s="224"/>
      <c r="LBJ209" s="334"/>
      <c r="LBK209" s="334"/>
      <c r="LBL209" s="224"/>
      <c r="LBM209" s="368"/>
      <c r="LBN209" s="368"/>
      <c r="LBO209" s="332"/>
      <c r="LBP209" s="333"/>
      <c r="LBQ209" s="368"/>
      <c r="LBR209" s="224"/>
      <c r="LBS209" s="224"/>
      <c r="LBT209" s="334"/>
      <c r="LBU209" s="334"/>
      <c r="LBV209" s="224"/>
      <c r="LBW209" s="368"/>
      <c r="LBX209" s="368"/>
      <c r="LBY209" s="332"/>
      <c r="LBZ209" s="333"/>
      <c r="LCA209" s="368"/>
      <c r="LCB209" s="224"/>
      <c r="LCC209" s="224"/>
      <c r="LCD209" s="334"/>
      <c r="LCE209" s="334"/>
      <c r="LCF209" s="224"/>
      <c r="LCG209" s="368"/>
      <c r="LCH209" s="368"/>
      <c r="LCI209" s="332"/>
      <c r="LCJ209" s="333"/>
      <c r="LCK209" s="368"/>
      <c r="LCL209" s="224"/>
      <c r="LCM209" s="224"/>
      <c r="LCN209" s="334"/>
      <c r="LCO209" s="334"/>
      <c r="LCP209" s="224"/>
      <c r="LCQ209" s="368"/>
      <c r="LCR209" s="368"/>
      <c r="LCS209" s="332"/>
      <c r="LCT209" s="333"/>
      <c r="LCU209" s="368"/>
      <c r="LCV209" s="224"/>
      <c r="LCW209" s="224"/>
      <c r="LCX209" s="334"/>
      <c r="LCY209" s="334"/>
      <c r="LCZ209" s="224"/>
      <c r="LDA209" s="368"/>
      <c r="LDB209" s="368"/>
      <c r="LDC209" s="332"/>
      <c r="LDD209" s="333"/>
      <c r="LDE209" s="368"/>
      <c r="LDF209" s="224"/>
      <c r="LDG209" s="224"/>
      <c r="LDH209" s="334"/>
      <c r="LDI209" s="334"/>
      <c r="LDJ209" s="224"/>
      <c r="LDK209" s="368"/>
      <c r="LDL209" s="368"/>
      <c r="LDM209" s="332"/>
      <c r="LDN209" s="333"/>
      <c r="LDO209" s="368"/>
      <c r="LDP209" s="224"/>
      <c r="LDQ209" s="224"/>
      <c r="LDR209" s="334"/>
      <c r="LDS209" s="334"/>
      <c r="LDT209" s="224"/>
      <c r="LDU209" s="368"/>
      <c r="LDV209" s="368"/>
      <c r="LDW209" s="332"/>
      <c r="LDX209" s="333"/>
      <c r="LDY209" s="368"/>
      <c r="LDZ209" s="224"/>
      <c r="LEA209" s="224"/>
      <c r="LEB209" s="334"/>
      <c r="LEC209" s="334"/>
      <c r="LED209" s="224"/>
      <c r="LEE209" s="368"/>
      <c r="LEF209" s="368"/>
      <c r="LEG209" s="332"/>
      <c r="LEH209" s="333"/>
      <c r="LEI209" s="368"/>
      <c r="LEJ209" s="224"/>
      <c r="LEK209" s="224"/>
      <c r="LEL209" s="334"/>
      <c r="LEM209" s="334"/>
      <c r="LEN209" s="224"/>
      <c r="LEO209" s="368"/>
      <c r="LEP209" s="368"/>
      <c r="LEQ209" s="332"/>
      <c r="LER209" s="333"/>
      <c r="LES209" s="368"/>
      <c r="LET209" s="224"/>
      <c r="LEU209" s="224"/>
      <c r="LEV209" s="334"/>
      <c r="LEW209" s="334"/>
      <c r="LEX209" s="224"/>
      <c r="LEY209" s="368"/>
      <c r="LEZ209" s="368"/>
      <c r="LFA209" s="332"/>
      <c r="LFB209" s="333"/>
      <c r="LFC209" s="368"/>
      <c r="LFD209" s="224"/>
      <c r="LFE209" s="224"/>
      <c r="LFF209" s="334"/>
      <c r="LFG209" s="334"/>
      <c r="LFH209" s="224"/>
      <c r="LFI209" s="368"/>
      <c r="LFJ209" s="368"/>
      <c r="LFK209" s="332"/>
      <c r="LFL209" s="333"/>
      <c r="LFM209" s="368"/>
      <c r="LFN209" s="224"/>
      <c r="LFO209" s="224"/>
      <c r="LFP209" s="334"/>
      <c r="LFQ209" s="334"/>
      <c r="LFR209" s="224"/>
      <c r="LFS209" s="368"/>
      <c r="LFT209" s="368"/>
      <c r="LFU209" s="332"/>
      <c r="LFV209" s="333"/>
      <c r="LFW209" s="368"/>
      <c r="LFX209" s="224"/>
      <c r="LFY209" s="224"/>
      <c r="LFZ209" s="334"/>
      <c r="LGA209" s="334"/>
      <c r="LGB209" s="224"/>
      <c r="LGC209" s="368"/>
      <c r="LGD209" s="368"/>
      <c r="LGE209" s="332"/>
      <c r="LGF209" s="333"/>
      <c r="LGG209" s="368"/>
      <c r="LGH209" s="224"/>
      <c r="LGI209" s="224"/>
      <c r="LGJ209" s="334"/>
      <c r="LGK209" s="334"/>
      <c r="LGL209" s="224"/>
      <c r="LGM209" s="368"/>
      <c r="LGN209" s="368"/>
      <c r="LGO209" s="332"/>
      <c r="LGP209" s="333"/>
      <c r="LGQ209" s="368"/>
      <c r="LGR209" s="224"/>
      <c r="LGS209" s="224"/>
      <c r="LGT209" s="334"/>
      <c r="LGU209" s="334"/>
      <c r="LGV209" s="224"/>
      <c r="LGW209" s="368"/>
      <c r="LGX209" s="368"/>
      <c r="LGY209" s="332"/>
      <c r="LGZ209" s="333"/>
      <c r="LHA209" s="368"/>
      <c r="LHB209" s="224"/>
      <c r="LHC209" s="224"/>
      <c r="LHD209" s="334"/>
      <c r="LHE209" s="334"/>
      <c r="LHF209" s="224"/>
      <c r="LHG209" s="368"/>
      <c r="LHH209" s="368"/>
      <c r="LHI209" s="332"/>
      <c r="LHJ209" s="333"/>
      <c r="LHK209" s="368"/>
      <c r="LHL209" s="224"/>
      <c r="LHM209" s="224"/>
      <c r="LHN209" s="334"/>
      <c r="LHO209" s="334"/>
      <c r="LHP209" s="224"/>
      <c r="LHQ209" s="368"/>
      <c r="LHR209" s="368"/>
      <c r="LHS209" s="332"/>
      <c r="LHT209" s="333"/>
      <c r="LHU209" s="368"/>
      <c r="LHV209" s="224"/>
      <c r="LHW209" s="224"/>
      <c r="LHX209" s="334"/>
      <c r="LHY209" s="334"/>
      <c r="LHZ209" s="224"/>
      <c r="LIA209" s="368"/>
      <c r="LIB209" s="368"/>
      <c r="LIC209" s="332"/>
      <c r="LID209" s="333"/>
      <c r="LIE209" s="368"/>
      <c r="LIF209" s="224"/>
      <c r="LIG209" s="224"/>
      <c r="LIH209" s="334"/>
      <c r="LII209" s="334"/>
      <c r="LIJ209" s="224"/>
      <c r="LIK209" s="368"/>
      <c r="LIL209" s="368"/>
      <c r="LIM209" s="332"/>
      <c r="LIN209" s="333"/>
      <c r="LIO209" s="368"/>
      <c r="LIP209" s="224"/>
      <c r="LIQ209" s="224"/>
      <c r="LIR209" s="334"/>
      <c r="LIS209" s="334"/>
      <c r="LIT209" s="224"/>
      <c r="LIU209" s="368"/>
      <c r="LIV209" s="368"/>
      <c r="LIW209" s="332"/>
      <c r="LIX209" s="333"/>
      <c r="LIY209" s="368"/>
      <c r="LIZ209" s="224"/>
      <c r="LJA209" s="224"/>
      <c r="LJB209" s="334"/>
      <c r="LJC209" s="334"/>
      <c r="LJD209" s="224"/>
      <c r="LJE209" s="368"/>
      <c r="LJF209" s="368"/>
      <c r="LJG209" s="332"/>
      <c r="LJH209" s="333"/>
      <c r="LJI209" s="368"/>
      <c r="LJJ209" s="224"/>
      <c r="LJK209" s="224"/>
      <c r="LJL209" s="334"/>
      <c r="LJM209" s="334"/>
      <c r="LJN209" s="224"/>
      <c r="LJO209" s="368"/>
      <c r="LJP209" s="368"/>
      <c r="LJQ209" s="332"/>
      <c r="LJR209" s="333"/>
      <c r="LJS209" s="368"/>
      <c r="LJT209" s="224"/>
      <c r="LJU209" s="224"/>
      <c r="LJV209" s="334"/>
      <c r="LJW209" s="334"/>
      <c r="LJX209" s="224"/>
      <c r="LJY209" s="368"/>
      <c r="LJZ209" s="368"/>
      <c r="LKA209" s="332"/>
      <c r="LKB209" s="333"/>
      <c r="LKC209" s="368"/>
      <c r="LKD209" s="224"/>
      <c r="LKE209" s="224"/>
      <c r="LKF209" s="334"/>
      <c r="LKG209" s="334"/>
      <c r="LKH209" s="224"/>
      <c r="LKI209" s="368"/>
      <c r="LKJ209" s="368"/>
      <c r="LKK209" s="332"/>
      <c r="LKL209" s="333"/>
      <c r="LKM209" s="368"/>
      <c r="LKN209" s="224"/>
      <c r="LKO209" s="224"/>
      <c r="LKP209" s="334"/>
      <c r="LKQ209" s="334"/>
      <c r="LKR209" s="224"/>
      <c r="LKS209" s="368"/>
      <c r="LKT209" s="368"/>
      <c r="LKU209" s="332"/>
      <c r="LKV209" s="333"/>
      <c r="LKW209" s="368"/>
      <c r="LKX209" s="224"/>
      <c r="LKY209" s="224"/>
      <c r="LKZ209" s="334"/>
      <c r="LLA209" s="334"/>
      <c r="LLB209" s="224"/>
      <c r="LLC209" s="368"/>
      <c r="LLD209" s="368"/>
      <c r="LLE209" s="332"/>
      <c r="LLF209" s="333"/>
      <c r="LLG209" s="368"/>
      <c r="LLH209" s="224"/>
      <c r="LLI209" s="224"/>
      <c r="LLJ209" s="334"/>
      <c r="LLK209" s="334"/>
      <c r="LLL209" s="224"/>
      <c r="LLM209" s="368"/>
      <c r="LLN209" s="368"/>
      <c r="LLO209" s="332"/>
      <c r="LLP209" s="333"/>
      <c r="LLQ209" s="368"/>
      <c r="LLR209" s="224"/>
      <c r="LLS209" s="224"/>
      <c r="LLT209" s="334"/>
      <c r="LLU209" s="334"/>
      <c r="LLV209" s="224"/>
      <c r="LLW209" s="368"/>
      <c r="LLX209" s="368"/>
      <c r="LLY209" s="332"/>
      <c r="LLZ209" s="333"/>
      <c r="LMA209" s="368"/>
      <c r="LMB209" s="224"/>
      <c r="LMC209" s="224"/>
      <c r="LMD209" s="334"/>
      <c r="LME209" s="334"/>
      <c r="LMF209" s="224"/>
      <c r="LMG209" s="368"/>
      <c r="LMH209" s="368"/>
      <c r="LMI209" s="332"/>
      <c r="LMJ209" s="333"/>
      <c r="LMK209" s="368"/>
      <c r="LML209" s="224"/>
      <c r="LMM209" s="224"/>
      <c r="LMN209" s="334"/>
      <c r="LMO209" s="334"/>
      <c r="LMP209" s="224"/>
      <c r="LMQ209" s="368"/>
      <c r="LMR209" s="368"/>
      <c r="LMS209" s="332"/>
      <c r="LMT209" s="333"/>
      <c r="LMU209" s="368"/>
      <c r="LMV209" s="224"/>
      <c r="LMW209" s="224"/>
      <c r="LMX209" s="334"/>
      <c r="LMY209" s="334"/>
      <c r="LMZ209" s="224"/>
      <c r="LNA209" s="368"/>
      <c r="LNB209" s="368"/>
      <c r="LNC209" s="332"/>
      <c r="LND209" s="333"/>
      <c r="LNE209" s="368"/>
      <c r="LNF209" s="224"/>
      <c r="LNG209" s="224"/>
      <c r="LNH209" s="334"/>
      <c r="LNI209" s="334"/>
      <c r="LNJ209" s="224"/>
      <c r="LNK209" s="368"/>
      <c r="LNL209" s="368"/>
      <c r="LNM209" s="332"/>
      <c r="LNN209" s="333"/>
      <c r="LNO209" s="368"/>
      <c r="LNP209" s="224"/>
      <c r="LNQ209" s="224"/>
      <c r="LNR209" s="334"/>
      <c r="LNS209" s="334"/>
      <c r="LNT209" s="224"/>
      <c r="LNU209" s="368"/>
      <c r="LNV209" s="368"/>
      <c r="LNW209" s="332"/>
      <c r="LNX209" s="333"/>
      <c r="LNY209" s="368"/>
      <c r="LNZ209" s="224"/>
      <c r="LOA209" s="224"/>
      <c r="LOB209" s="334"/>
      <c r="LOC209" s="334"/>
      <c r="LOD209" s="224"/>
      <c r="LOE209" s="368"/>
      <c r="LOF209" s="368"/>
      <c r="LOG209" s="332"/>
      <c r="LOH209" s="333"/>
      <c r="LOI209" s="368"/>
      <c r="LOJ209" s="224"/>
      <c r="LOK209" s="224"/>
      <c r="LOL209" s="334"/>
      <c r="LOM209" s="334"/>
      <c r="LON209" s="224"/>
      <c r="LOO209" s="368"/>
      <c r="LOP209" s="368"/>
      <c r="LOQ209" s="332"/>
      <c r="LOR209" s="333"/>
      <c r="LOS209" s="368"/>
      <c r="LOT209" s="224"/>
      <c r="LOU209" s="224"/>
      <c r="LOV209" s="334"/>
      <c r="LOW209" s="334"/>
      <c r="LOX209" s="224"/>
      <c r="LOY209" s="368"/>
      <c r="LOZ209" s="368"/>
      <c r="LPA209" s="332"/>
      <c r="LPB209" s="333"/>
      <c r="LPC209" s="368"/>
      <c r="LPD209" s="224"/>
      <c r="LPE209" s="224"/>
      <c r="LPF209" s="334"/>
      <c r="LPG209" s="334"/>
      <c r="LPH209" s="224"/>
      <c r="LPI209" s="368"/>
      <c r="LPJ209" s="368"/>
      <c r="LPK209" s="332"/>
      <c r="LPL209" s="333"/>
      <c r="LPM209" s="368"/>
      <c r="LPN209" s="224"/>
      <c r="LPO209" s="224"/>
      <c r="LPP209" s="334"/>
      <c r="LPQ209" s="334"/>
      <c r="LPR209" s="224"/>
      <c r="LPS209" s="368"/>
      <c r="LPT209" s="368"/>
      <c r="LPU209" s="332"/>
      <c r="LPV209" s="333"/>
      <c r="LPW209" s="368"/>
      <c r="LPX209" s="224"/>
      <c r="LPY209" s="224"/>
      <c r="LPZ209" s="334"/>
      <c r="LQA209" s="334"/>
      <c r="LQB209" s="224"/>
      <c r="LQC209" s="368"/>
      <c r="LQD209" s="368"/>
      <c r="LQE209" s="332"/>
      <c r="LQF209" s="333"/>
      <c r="LQG209" s="368"/>
      <c r="LQH209" s="224"/>
      <c r="LQI209" s="224"/>
      <c r="LQJ209" s="334"/>
      <c r="LQK209" s="334"/>
      <c r="LQL209" s="224"/>
      <c r="LQM209" s="368"/>
      <c r="LQN209" s="368"/>
      <c r="LQO209" s="332"/>
      <c r="LQP209" s="333"/>
      <c r="LQQ209" s="368"/>
      <c r="LQR209" s="224"/>
      <c r="LQS209" s="224"/>
      <c r="LQT209" s="334"/>
      <c r="LQU209" s="334"/>
      <c r="LQV209" s="224"/>
      <c r="LQW209" s="368"/>
      <c r="LQX209" s="368"/>
      <c r="LQY209" s="332"/>
      <c r="LQZ209" s="333"/>
      <c r="LRA209" s="368"/>
      <c r="LRB209" s="224"/>
      <c r="LRC209" s="224"/>
      <c r="LRD209" s="334"/>
      <c r="LRE209" s="334"/>
      <c r="LRF209" s="224"/>
      <c r="LRG209" s="368"/>
      <c r="LRH209" s="368"/>
      <c r="LRI209" s="332"/>
      <c r="LRJ209" s="333"/>
      <c r="LRK209" s="368"/>
      <c r="LRL209" s="224"/>
      <c r="LRM209" s="224"/>
      <c r="LRN209" s="334"/>
      <c r="LRO209" s="334"/>
      <c r="LRP209" s="224"/>
      <c r="LRQ209" s="368"/>
      <c r="LRR209" s="368"/>
      <c r="LRS209" s="332"/>
      <c r="LRT209" s="333"/>
      <c r="LRU209" s="368"/>
      <c r="LRV209" s="224"/>
      <c r="LRW209" s="224"/>
      <c r="LRX209" s="334"/>
      <c r="LRY209" s="334"/>
      <c r="LRZ209" s="224"/>
      <c r="LSA209" s="368"/>
      <c r="LSB209" s="368"/>
      <c r="LSC209" s="332"/>
      <c r="LSD209" s="333"/>
      <c r="LSE209" s="368"/>
      <c r="LSF209" s="224"/>
      <c r="LSG209" s="224"/>
      <c r="LSH209" s="334"/>
      <c r="LSI209" s="334"/>
      <c r="LSJ209" s="224"/>
      <c r="LSK209" s="368"/>
      <c r="LSL209" s="368"/>
      <c r="LSM209" s="332"/>
      <c r="LSN209" s="333"/>
      <c r="LSO209" s="368"/>
      <c r="LSP209" s="224"/>
      <c r="LSQ209" s="224"/>
      <c r="LSR209" s="334"/>
      <c r="LSS209" s="334"/>
      <c r="LST209" s="224"/>
      <c r="LSU209" s="368"/>
      <c r="LSV209" s="368"/>
      <c r="LSW209" s="332"/>
      <c r="LSX209" s="333"/>
      <c r="LSY209" s="368"/>
      <c r="LSZ209" s="224"/>
      <c r="LTA209" s="224"/>
      <c r="LTB209" s="334"/>
      <c r="LTC209" s="334"/>
      <c r="LTD209" s="224"/>
      <c r="LTE209" s="368"/>
      <c r="LTF209" s="368"/>
      <c r="LTG209" s="332"/>
      <c r="LTH209" s="333"/>
      <c r="LTI209" s="368"/>
      <c r="LTJ209" s="224"/>
      <c r="LTK209" s="224"/>
      <c r="LTL209" s="334"/>
      <c r="LTM209" s="334"/>
      <c r="LTN209" s="224"/>
      <c r="LTO209" s="368"/>
      <c r="LTP209" s="368"/>
      <c r="LTQ209" s="332"/>
      <c r="LTR209" s="333"/>
      <c r="LTS209" s="368"/>
      <c r="LTT209" s="224"/>
      <c r="LTU209" s="224"/>
      <c r="LTV209" s="334"/>
      <c r="LTW209" s="334"/>
      <c r="LTX209" s="224"/>
      <c r="LTY209" s="368"/>
      <c r="LTZ209" s="368"/>
      <c r="LUA209" s="332"/>
      <c r="LUB209" s="333"/>
      <c r="LUC209" s="368"/>
      <c r="LUD209" s="224"/>
      <c r="LUE209" s="224"/>
      <c r="LUF209" s="334"/>
      <c r="LUG209" s="334"/>
      <c r="LUH209" s="224"/>
      <c r="LUI209" s="368"/>
      <c r="LUJ209" s="368"/>
      <c r="LUK209" s="332"/>
      <c r="LUL209" s="333"/>
      <c r="LUM209" s="368"/>
      <c r="LUN209" s="224"/>
      <c r="LUO209" s="224"/>
      <c r="LUP209" s="334"/>
      <c r="LUQ209" s="334"/>
      <c r="LUR209" s="224"/>
      <c r="LUS209" s="368"/>
      <c r="LUT209" s="368"/>
      <c r="LUU209" s="332"/>
      <c r="LUV209" s="333"/>
      <c r="LUW209" s="368"/>
      <c r="LUX209" s="224"/>
      <c r="LUY209" s="224"/>
      <c r="LUZ209" s="334"/>
      <c r="LVA209" s="334"/>
      <c r="LVB209" s="224"/>
      <c r="LVC209" s="368"/>
      <c r="LVD209" s="368"/>
      <c r="LVE209" s="332"/>
      <c r="LVF209" s="333"/>
      <c r="LVG209" s="368"/>
      <c r="LVH209" s="224"/>
      <c r="LVI209" s="224"/>
      <c r="LVJ209" s="334"/>
      <c r="LVK209" s="334"/>
      <c r="LVL209" s="224"/>
      <c r="LVM209" s="368"/>
      <c r="LVN209" s="368"/>
      <c r="LVO209" s="332"/>
      <c r="LVP209" s="333"/>
      <c r="LVQ209" s="368"/>
      <c r="LVR209" s="224"/>
      <c r="LVS209" s="224"/>
      <c r="LVT209" s="334"/>
      <c r="LVU209" s="334"/>
      <c r="LVV209" s="224"/>
      <c r="LVW209" s="368"/>
      <c r="LVX209" s="368"/>
      <c r="LVY209" s="332"/>
      <c r="LVZ209" s="333"/>
      <c r="LWA209" s="368"/>
      <c r="LWB209" s="224"/>
      <c r="LWC209" s="224"/>
      <c r="LWD209" s="334"/>
      <c r="LWE209" s="334"/>
      <c r="LWF209" s="224"/>
      <c r="LWG209" s="368"/>
      <c r="LWH209" s="368"/>
      <c r="LWI209" s="332"/>
      <c r="LWJ209" s="333"/>
      <c r="LWK209" s="368"/>
      <c r="LWL209" s="224"/>
      <c r="LWM209" s="224"/>
      <c r="LWN209" s="334"/>
      <c r="LWO209" s="334"/>
      <c r="LWP209" s="224"/>
      <c r="LWQ209" s="368"/>
      <c r="LWR209" s="368"/>
      <c r="LWS209" s="332"/>
      <c r="LWT209" s="333"/>
      <c r="LWU209" s="368"/>
      <c r="LWV209" s="224"/>
      <c r="LWW209" s="224"/>
      <c r="LWX209" s="334"/>
      <c r="LWY209" s="334"/>
      <c r="LWZ209" s="224"/>
      <c r="LXA209" s="368"/>
      <c r="LXB209" s="368"/>
      <c r="LXC209" s="332"/>
      <c r="LXD209" s="333"/>
      <c r="LXE209" s="368"/>
      <c r="LXF209" s="224"/>
      <c r="LXG209" s="224"/>
      <c r="LXH209" s="334"/>
      <c r="LXI209" s="334"/>
      <c r="LXJ209" s="224"/>
      <c r="LXK209" s="368"/>
      <c r="LXL209" s="368"/>
      <c r="LXM209" s="332"/>
      <c r="LXN209" s="333"/>
      <c r="LXO209" s="368"/>
      <c r="LXP209" s="224"/>
      <c r="LXQ209" s="224"/>
      <c r="LXR209" s="334"/>
      <c r="LXS209" s="334"/>
      <c r="LXT209" s="224"/>
      <c r="LXU209" s="368"/>
      <c r="LXV209" s="368"/>
      <c r="LXW209" s="332"/>
      <c r="LXX209" s="333"/>
      <c r="LXY209" s="368"/>
      <c r="LXZ209" s="224"/>
      <c r="LYA209" s="224"/>
      <c r="LYB209" s="334"/>
      <c r="LYC209" s="334"/>
      <c r="LYD209" s="224"/>
      <c r="LYE209" s="368"/>
      <c r="LYF209" s="368"/>
      <c r="LYG209" s="332"/>
      <c r="LYH209" s="333"/>
      <c r="LYI209" s="368"/>
      <c r="LYJ209" s="224"/>
      <c r="LYK209" s="224"/>
      <c r="LYL209" s="334"/>
      <c r="LYM209" s="334"/>
      <c r="LYN209" s="224"/>
      <c r="LYO209" s="368"/>
      <c r="LYP209" s="368"/>
      <c r="LYQ209" s="332"/>
      <c r="LYR209" s="333"/>
      <c r="LYS209" s="368"/>
      <c r="LYT209" s="224"/>
      <c r="LYU209" s="224"/>
      <c r="LYV209" s="334"/>
      <c r="LYW209" s="334"/>
      <c r="LYX209" s="224"/>
      <c r="LYY209" s="368"/>
      <c r="LYZ209" s="368"/>
      <c r="LZA209" s="332"/>
      <c r="LZB209" s="333"/>
      <c r="LZC209" s="368"/>
      <c r="LZD209" s="224"/>
      <c r="LZE209" s="224"/>
      <c r="LZF209" s="334"/>
      <c r="LZG209" s="334"/>
      <c r="LZH209" s="224"/>
      <c r="LZI209" s="368"/>
      <c r="LZJ209" s="368"/>
      <c r="LZK209" s="332"/>
      <c r="LZL209" s="333"/>
      <c r="LZM209" s="368"/>
      <c r="LZN209" s="224"/>
      <c r="LZO209" s="224"/>
      <c r="LZP209" s="334"/>
      <c r="LZQ209" s="334"/>
      <c r="LZR209" s="224"/>
      <c r="LZS209" s="368"/>
      <c r="LZT209" s="368"/>
      <c r="LZU209" s="332"/>
      <c r="LZV209" s="333"/>
      <c r="LZW209" s="368"/>
      <c r="LZX209" s="224"/>
      <c r="LZY209" s="224"/>
      <c r="LZZ209" s="334"/>
      <c r="MAA209" s="334"/>
      <c r="MAB209" s="224"/>
      <c r="MAC209" s="368"/>
      <c r="MAD209" s="368"/>
      <c r="MAE209" s="332"/>
      <c r="MAF209" s="333"/>
      <c r="MAG209" s="368"/>
      <c r="MAH209" s="224"/>
      <c r="MAI209" s="224"/>
      <c r="MAJ209" s="334"/>
      <c r="MAK209" s="334"/>
      <c r="MAL209" s="224"/>
      <c r="MAM209" s="368"/>
      <c r="MAN209" s="368"/>
      <c r="MAO209" s="332"/>
      <c r="MAP209" s="333"/>
      <c r="MAQ209" s="368"/>
      <c r="MAR209" s="224"/>
      <c r="MAS209" s="224"/>
      <c r="MAT209" s="334"/>
      <c r="MAU209" s="334"/>
      <c r="MAV209" s="224"/>
      <c r="MAW209" s="368"/>
      <c r="MAX209" s="368"/>
      <c r="MAY209" s="332"/>
      <c r="MAZ209" s="333"/>
      <c r="MBA209" s="368"/>
      <c r="MBB209" s="224"/>
      <c r="MBC209" s="224"/>
      <c r="MBD209" s="334"/>
      <c r="MBE209" s="334"/>
      <c r="MBF209" s="224"/>
      <c r="MBG209" s="368"/>
      <c r="MBH209" s="368"/>
      <c r="MBI209" s="332"/>
      <c r="MBJ209" s="333"/>
      <c r="MBK209" s="368"/>
      <c r="MBL209" s="224"/>
      <c r="MBM209" s="224"/>
      <c r="MBN209" s="334"/>
      <c r="MBO209" s="334"/>
      <c r="MBP209" s="224"/>
      <c r="MBQ209" s="368"/>
      <c r="MBR209" s="368"/>
      <c r="MBS209" s="332"/>
      <c r="MBT209" s="333"/>
      <c r="MBU209" s="368"/>
      <c r="MBV209" s="224"/>
      <c r="MBW209" s="224"/>
      <c r="MBX209" s="334"/>
      <c r="MBY209" s="334"/>
      <c r="MBZ209" s="224"/>
      <c r="MCA209" s="368"/>
      <c r="MCB209" s="368"/>
      <c r="MCC209" s="332"/>
      <c r="MCD209" s="333"/>
      <c r="MCE209" s="368"/>
      <c r="MCF209" s="224"/>
      <c r="MCG209" s="224"/>
      <c r="MCH209" s="334"/>
      <c r="MCI209" s="334"/>
      <c r="MCJ209" s="224"/>
      <c r="MCK209" s="368"/>
      <c r="MCL209" s="368"/>
      <c r="MCM209" s="332"/>
      <c r="MCN209" s="333"/>
      <c r="MCO209" s="368"/>
      <c r="MCP209" s="224"/>
      <c r="MCQ209" s="224"/>
      <c r="MCR209" s="334"/>
      <c r="MCS209" s="334"/>
      <c r="MCT209" s="224"/>
      <c r="MCU209" s="368"/>
      <c r="MCV209" s="368"/>
      <c r="MCW209" s="332"/>
      <c r="MCX209" s="333"/>
      <c r="MCY209" s="368"/>
      <c r="MCZ209" s="224"/>
      <c r="MDA209" s="224"/>
      <c r="MDB209" s="334"/>
      <c r="MDC209" s="334"/>
      <c r="MDD209" s="224"/>
      <c r="MDE209" s="368"/>
      <c r="MDF209" s="368"/>
      <c r="MDG209" s="332"/>
      <c r="MDH209" s="333"/>
      <c r="MDI209" s="368"/>
      <c r="MDJ209" s="224"/>
      <c r="MDK209" s="224"/>
      <c r="MDL209" s="334"/>
      <c r="MDM209" s="334"/>
      <c r="MDN209" s="224"/>
      <c r="MDO209" s="368"/>
      <c r="MDP209" s="368"/>
      <c r="MDQ209" s="332"/>
      <c r="MDR209" s="333"/>
      <c r="MDS209" s="368"/>
      <c r="MDT209" s="224"/>
      <c r="MDU209" s="224"/>
      <c r="MDV209" s="334"/>
      <c r="MDW209" s="334"/>
      <c r="MDX209" s="224"/>
      <c r="MDY209" s="368"/>
      <c r="MDZ209" s="368"/>
      <c r="MEA209" s="332"/>
      <c r="MEB209" s="333"/>
      <c r="MEC209" s="368"/>
      <c r="MED209" s="224"/>
      <c r="MEE209" s="224"/>
      <c r="MEF209" s="334"/>
      <c r="MEG209" s="334"/>
      <c r="MEH209" s="224"/>
      <c r="MEI209" s="368"/>
      <c r="MEJ209" s="368"/>
      <c r="MEK209" s="332"/>
      <c r="MEL209" s="333"/>
      <c r="MEM209" s="368"/>
      <c r="MEN209" s="224"/>
      <c r="MEO209" s="224"/>
      <c r="MEP209" s="334"/>
      <c r="MEQ209" s="334"/>
      <c r="MER209" s="224"/>
      <c r="MES209" s="368"/>
      <c r="MET209" s="368"/>
      <c r="MEU209" s="332"/>
      <c r="MEV209" s="333"/>
      <c r="MEW209" s="368"/>
      <c r="MEX209" s="224"/>
      <c r="MEY209" s="224"/>
      <c r="MEZ209" s="334"/>
      <c r="MFA209" s="334"/>
      <c r="MFB209" s="224"/>
      <c r="MFC209" s="368"/>
      <c r="MFD209" s="368"/>
      <c r="MFE209" s="332"/>
      <c r="MFF209" s="333"/>
      <c r="MFG209" s="368"/>
      <c r="MFH209" s="224"/>
      <c r="MFI209" s="224"/>
      <c r="MFJ209" s="334"/>
      <c r="MFK209" s="334"/>
      <c r="MFL209" s="224"/>
      <c r="MFM209" s="368"/>
      <c r="MFN209" s="368"/>
      <c r="MFO209" s="332"/>
      <c r="MFP209" s="333"/>
      <c r="MFQ209" s="368"/>
      <c r="MFR209" s="224"/>
      <c r="MFS209" s="224"/>
      <c r="MFT209" s="334"/>
      <c r="MFU209" s="334"/>
      <c r="MFV209" s="224"/>
      <c r="MFW209" s="368"/>
      <c r="MFX209" s="368"/>
      <c r="MFY209" s="332"/>
      <c r="MFZ209" s="333"/>
      <c r="MGA209" s="368"/>
      <c r="MGB209" s="224"/>
      <c r="MGC209" s="224"/>
      <c r="MGD209" s="334"/>
      <c r="MGE209" s="334"/>
      <c r="MGF209" s="224"/>
      <c r="MGG209" s="368"/>
      <c r="MGH209" s="368"/>
      <c r="MGI209" s="332"/>
      <c r="MGJ209" s="333"/>
      <c r="MGK209" s="368"/>
      <c r="MGL209" s="224"/>
      <c r="MGM209" s="224"/>
      <c r="MGN209" s="334"/>
      <c r="MGO209" s="334"/>
      <c r="MGP209" s="224"/>
      <c r="MGQ209" s="368"/>
      <c r="MGR209" s="368"/>
      <c r="MGS209" s="332"/>
      <c r="MGT209" s="333"/>
      <c r="MGU209" s="368"/>
      <c r="MGV209" s="224"/>
      <c r="MGW209" s="224"/>
      <c r="MGX209" s="334"/>
      <c r="MGY209" s="334"/>
      <c r="MGZ209" s="224"/>
      <c r="MHA209" s="368"/>
      <c r="MHB209" s="368"/>
      <c r="MHC209" s="332"/>
      <c r="MHD209" s="333"/>
      <c r="MHE209" s="368"/>
      <c r="MHF209" s="224"/>
      <c r="MHG209" s="224"/>
      <c r="MHH209" s="334"/>
      <c r="MHI209" s="334"/>
      <c r="MHJ209" s="224"/>
      <c r="MHK209" s="368"/>
      <c r="MHL209" s="368"/>
      <c r="MHM209" s="332"/>
      <c r="MHN209" s="333"/>
      <c r="MHO209" s="368"/>
      <c r="MHP209" s="224"/>
      <c r="MHQ209" s="224"/>
      <c r="MHR209" s="334"/>
      <c r="MHS209" s="334"/>
      <c r="MHT209" s="224"/>
      <c r="MHU209" s="368"/>
      <c r="MHV209" s="368"/>
      <c r="MHW209" s="332"/>
      <c r="MHX209" s="333"/>
      <c r="MHY209" s="368"/>
      <c r="MHZ209" s="224"/>
      <c r="MIA209" s="224"/>
      <c r="MIB209" s="334"/>
      <c r="MIC209" s="334"/>
      <c r="MID209" s="224"/>
      <c r="MIE209" s="368"/>
      <c r="MIF209" s="368"/>
      <c r="MIG209" s="332"/>
      <c r="MIH209" s="333"/>
      <c r="MII209" s="368"/>
      <c r="MIJ209" s="224"/>
      <c r="MIK209" s="224"/>
      <c r="MIL209" s="334"/>
      <c r="MIM209" s="334"/>
      <c r="MIN209" s="224"/>
      <c r="MIO209" s="368"/>
      <c r="MIP209" s="368"/>
      <c r="MIQ209" s="332"/>
      <c r="MIR209" s="333"/>
      <c r="MIS209" s="368"/>
      <c r="MIT209" s="224"/>
      <c r="MIU209" s="224"/>
      <c r="MIV209" s="334"/>
      <c r="MIW209" s="334"/>
      <c r="MIX209" s="224"/>
      <c r="MIY209" s="368"/>
      <c r="MIZ209" s="368"/>
      <c r="MJA209" s="332"/>
      <c r="MJB209" s="333"/>
      <c r="MJC209" s="368"/>
      <c r="MJD209" s="224"/>
      <c r="MJE209" s="224"/>
      <c r="MJF209" s="334"/>
      <c r="MJG209" s="334"/>
      <c r="MJH209" s="224"/>
      <c r="MJI209" s="368"/>
      <c r="MJJ209" s="368"/>
      <c r="MJK209" s="332"/>
      <c r="MJL209" s="333"/>
      <c r="MJM209" s="368"/>
      <c r="MJN209" s="224"/>
      <c r="MJO209" s="224"/>
      <c r="MJP209" s="334"/>
      <c r="MJQ209" s="334"/>
      <c r="MJR209" s="224"/>
      <c r="MJS209" s="368"/>
      <c r="MJT209" s="368"/>
      <c r="MJU209" s="332"/>
      <c r="MJV209" s="333"/>
      <c r="MJW209" s="368"/>
      <c r="MJX209" s="224"/>
      <c r="MJY209" s="224"/>
      <c r="MJZ209" s="334"/>
      <c r="MKA209" s="334"/>
      <c r="MKB209" s="224"/>
      <c r="MKC209" s="368"/>
      <c r="MKD209" s="368"/>
      <c r="MKE209" s="332"/>
      <c r="MKF209" s="333"/>
      <c r="MKG209" s="368"/>
      <c r="MKH209" s="224"/>
      <c r="MKI209" s="224"/>
      <c r="MKJ209" s="334"/>
      <c r="MKK209" s="334"/>
      <c r="MKL209" s="224"/>
      <c r="MKM209" s="368"/>
      <c r="MKN209" s="368"/>
      <c r="MKO209" s="332"/>
      <c r="MKP209" s="333"/>
      <c r="MKQ209" s="368"/>
      <c r="MKR209" s="224"/>
      <c r="MKS209" s="224"/>
      <c r="MKT209" s="334"/>
      <c r="MKU209" s="334"/>
      <c r="MKV209" s="224"/>
      <c r="MKW209" s="368"/>
      <c r="MKX209" s="368"/>
      <c r="MKY209" s="332"/>
      <c r="MKZ209" s="333"/>
      <c r="MLA209" s="368"/>
      <c r="MLB209" s="224"/>
      <c r="MLC209" s="224"/>
      <c r="MLD209" s="334"/>
      <c r="MLE209" s="334"/>
      <c r="MLF209" s="224"/>
      <c r="MLG209" s="368"/>
      <c r="MLH209" s="368"/>
      <c r="MLI209" s="332"/>
      <c r="MLJ209" s="333"/>
      <c r="MLK209" s="368"/>
      <c r="MLL209" s="224"/>
      <c r="MLM209" s="224"/>
      <c r="MLN209" s="334"/>
      <c r="MLO209" s="334"/>
      <c r="MLP209" s="224"/>
      <c r="MLQ209" s="368"/>
      <c r="MLR209" s="368"/>
      <c r="MLS209" s="332"/>
      <c r="MLT209" s="333"/>
      <c r="MLU209" s="368"/>
      <c r="MLV209" s="224"/>
      <c r="MLW209" s="224"/>
      <c r="MLX209" s="334"/>
      <c r="MLY209" s="334"/>
      <c r="MLZ209" s="224"/>
      <c r="MMA209" s="368"/>
      <c r="MMB209" s="368"/>
      <c r="MMC209" s="332"/>
      <c r="MMD209" s="333"/>
      <c r="MME209" s="368"/>
      <c r="MMF209" s="224"/>
      <c r="MMG209" s="224"/>
      <c r="MMH209" s="334"/>
      <c r="MMI209" s="334"/>
      <c r="MMJ209" s="224"/>
      <c r="MMK209" s="368"/>
      <c r="MML209" s="368"/>
      <c r="MMM209" s="332"/>
      <c r="MMN209" s="333"/>
      <c r="MMO209" s="368"/>
      <c r="MMP209" s="224"/>
      <c r="MMQ209" s="224"/>
      <c r="MMR209" s="334"/>
      <c r="MMS209" s="334"/>
      <c r="MMT209" s="224"/>
      <c r="MMU209" s="368"/>
      <c r="MMV209" s="368"/>
      <c r="MMW209" s="332"/>
      <c r="MMX209" s="333"/>
      <c r="MMY209" s="368"/>
      <c r="MMZ209" s="224"/>
      <c r="MNA209" s="224"/>
      <c r="MNB209" s="334"/>
      <c r="MNC209" s="334"/>
      <c r="MND209" s="224"/>
      <c r="MNE209" s="368"/>
      <c r="MNF209" s="368"/>
      <c r="MNG209" s="332"/>
      <c r="MNH209" s="333"/>
      <c r="MNI209" s="368"/>
      <c r="MNJ209" s="224"/>
      <c r="MNK209" s="224"/>
      <c r="MNL209" s="334"/>
      <c r="MNM209" s="334"/>
      <c r="MNN209" s="224"/>
      <c r="MNO209" s="368"/>
      <c r="MNP209" s="368"/>
      <c r="MNQ209" s="332"/>
      <c r="MNR209" s="333"/>
      <c r="MNS209" s="368"/>
      <c r="MNT209" s="224"/>
      <c r="MNU209" s="224"/>
      <c r="MNV209" s="334"/>
      <c r="MNW209" s="334"/>
      <c r="MNX209" s="224"/>
      <c r="MNY209" s="368"/>
      <c r="MNZ209" s="368"/>
      <c r="MOA209" s="332"/>
      <c r="MOB209" s="333"/>
      <c r="MOC209" s="368"/>
      <c r="MOD209" s="224"/>
      <c r="MOE209" s="224"/>
      <c r="MOF209" s="334"/>
      <c r="MOG209" s="334"/>
      <c r="MOH209" s="224"/>
      <c r="MOI209" s="368"/>
      <c r="MOJ209" s="368"/>
      <c r="MOK209" s="332"/>
      <c r="MOL209" s="333"/>
      <c r="MOM209" s="368"/>
      <c r="MON209" s="224"/>
      <c r="MOO209" s="224"/>
      <c r="MOP209" s="334"/>
      <c r="MOQ209" s="334"/>
      <c r="MOR209" s="224"/>
      <c r="MOS209" s="368"/>
      <c r="MOT209" s="368"/>
      <c r="MOU209" s="332"/>
      <c r="MOV209" s="333"/>
      <c r="MOW209" s="368"/>
      <c r="MOX209" s="224"/>
      <c r="MOY209" s="224"/>
      <c r="MOZ209" s="334"/>
      <c r="MPA209" s="334"/>
      <c r="MPB209" s="224"/>
      <c r="MPC209" s="368"/>
      <c r="MPD209" s="368"/>
      <c r="MPE209" s="332"/>
      <c r="MPF209" s="333"/>
      <c r="MPG209" s="368"/>
      <c r="MPH209" s="224"/>
      <c r="MPI209" s="224"/>
      <c r="MPJ209" s="334"/>
      <c r="MPK209" s="334"/>
      <c r="MPL209" s="224"/>
      <c r="MPM209" s="368"/>
      <c r="MPN209" s="368"/>
      <c r="MPO209" s="332"/>
      <c r="MPP209" s="333"/>
      <c r="MPQ209" s="368"/>
      <c r="MPR209" s="224"/>
      <c r="MPS209" s="224"/>
      <c r="MPT209" s="334"/>
      <c r="MPU209" s="334"/>
      <c r="MPV209" s="224"/>
      <c r="MPW209" s="368"/>
      <c r="MPX209" s="368"/>
      <c r="MPY209" s="332"/>
      <c r="MPZ209" s="333"/>
      <c r="MQA209" s="368"/>
      <c r="MQB209" s="224"/>
      <c r="MQC209" s="224"/>
      <c r="MQD209" s="334"/>
      <c r="MQE209" s="334"/>
      <c r="MQF209" s="224"/>
      <c r="MQG209" s="368"/>
      <c r="MQH209" s="368"/>
      <c r="MQI209" s="332"/>
      <c r="MQJ209" s="333"/>
      <c r="MQK209" s="368"/>
      <c r="MQL209" s="224"/>
      <c r="MQM209" s="224"/>
      <c r="MQN209" s="334"/>
      <c r="MQO209" s="334"/>
      <c r="MQP209" s="224"/>
      <c r="MQQ209" s="368"/>
      <c r="MQR209" s="368"/>
      <c r="MQS209" s="332"/>
      <c r="MQT209" s="333"/>
      <c r="MQU209" s="368"/>
      <c r="MQV209" s="224"/>
      <c r="MQW209" s="224"/>
      <c r="MQX209" s="334"/>
      <c r="MQY209" s="334"/>
      <c r="MQZ209" s="224"/>
      <c r="MRA209" s="368"/>
      <c r="MRB209" s="368"/>
      <c r="MRC209" s="332"/>
      <c r="MRD209" s="333"/>
      <c r="MRE209" s="368"/>
      <c r="MRF209" s="224"/>
      <c r="MRG209" s="224"/>
      <c r="MRH209" s="334"/>
      <c r="MRI209" s="334"/>
      <c r="MRJ209" s="224"/>
      <c r="MRK209" s="368"/>
      <c r="MRL209" s="368"/>
      <c r="MRM209" s="332"/>
      <c r="MRN209" s="333"/>
      <c r="MRO209" s="368"/>
      <c r="MRP209" s="224"/>
      <c r="MRQ209" s="224"/>
      <c r="MRR209" s="334"/>
      <c r="MRS209" s="334"/>
      <c r="MRT209" s="224"/>
      <c r="MRU209" s="368"/>
      <c r="MRV209" s="368"/>
      <c r="MRW209" s="332"/>
      <c r="MRX209" s="333"/>
      <c r="MRY209" s="368"/>
      <c r="MRZ209" s="224"/>
      <c r="MSA209" s="224"/>
      <c r="MSB209" s="334"/>
      <c r="MSC209" s="334"/>
      <c r="MSD209" s="224"/>
      <c r="MSE209" s="368"/>
      <c r="MSF209" s="368"/>
      <c r="MSG209" s="332"/>
      <c r="MSH209" s="333"/>
      <c r="MSI209" s="368"/>
      <c r="MSJ209" s="224"/>
      <c r="MSK209" s="224"/>
      <c r="MSL209" s="334"/>
      <c r="MSM209" s="334"/>
      <c r="MSN209" s="224"/>
      <c r="MSO209" s="368"/>
      <c r="MSP209" s="368"/>
      <c r="MSQ209" s="332"/>
      <c r="MSR209" s="333"/>
      <c r="MSS209" s="368"/>
      <c r="MST209" s="224"/>
      <c r="MSU209" s="224"/>
      <c r="MSV209" s="334"/>
      <c r="MSW209" s="334"/>
      <c r="MSX209" s="224"/>
      <c r="MSY209" s="368"/>
      <c r="MSZ209" s="368"/>
      <c r="MTA209" s="332"/>
      <c r="MTB209" s="333"/>
      <c r="MTC209" s="368"/>
      <c r="MTD209" s="224"/>
      <c r="MTE209" s="224"/>
      <c r="MTF209" s="334"/>
      <c r="MTG209" s="334"/>
      <c r="MTH209" s="224"/>
      <c r="MTI209" s="368"/>
      <c r="MTJ209" s="368"/>
      <c r="MTK209" s="332"/>
      <c r="MTL209" s="333"/>
      <c r="MTM209" s="368"/>
      <c r="MTN209" s="224"/>
      <c r="MTO209" s="224"/>
      <c r="MTP209" s="334"/>
      <c r="MTQ209" s="334"/>
      <c r="MTR209" s="224"/>
      <c r="MTS209" s="368"/>
      <c r="MTT209" s="368"/>
      <c r="MTU209" s="332"/>
      <c r="MTV209" s="333"/>
      <c r="MTW209" s="368"/>
      <c r="MTX209" s="224"/>
      <c r="MTY209" s="224"/>
      <c r="MTZ209" s="334"/>
      <c r="MUA209" s="334"/>
      <c r="MUB209" s="224"/>
      <c r="MUC209" s="368"/>
      <c r="MUD209" s="368"/>
      <c r="MUE209" s="332"/>
      <c r="MUF209" s="333"/>
      <c r="MUG209" s="368"/>
      <c r="MUH209" s="224"/>
      <c r="MUI209" s="224"/>
      <c r="MUJ209" s="334"/>
      <c r="MUK209" s="334"/>
      <c r="MUL209" s="224"/>
      <c r="MUM209" s="368"/>
      <c r="MUN209" s="368"/>
      <c r="MUO209" s="332"/>
      <c r="MUP209" s="333"/>
      <c r="MUQ209" s="368"/>
      <c r="MUR209" s="224"/>
      <c r="MUS209" s="224"/>
      <c r="MUT209" s="334"/>
      <c r="MUU209" s="334"/>
      <c r="MUV209" s="224"/>
      <c r="MUW209" s="368"/>
      <c r="MUX209" s="368"/>
      <c r="MUY209" s="332"/>
      <c r="MUZ209" s="333"/>
      <c r="MVA209" s="368"/>
      <c r="MVB209" s="224"/>
      <c r="MVC209" s="224"/>
      <c r="MVD209" s="334"/>
      <c r="MVE209" s="334"/>
      <c r="MVF209" s="224"/>
      <c r="MVG209" s="368"/>
      <c r="MVH209" s="368"/>
      <c r="MVI209" s="332"/>
      <c r="MVJ209" s="333"/>
      <c r="MVK209" s="368"/>
      <c r="MVL209" s="224"/>
      <c r="MVM209" s="224"/>
      <c r="MVN209" s="334"/>
      <c r="MVO209" s="334"/>
      <c r="MVP209" s="224"/>
      <c r="MVQ209" s="368"/>
      <c r="MVR209" s="368"/>
      <c r="MVS209" s="332"/>
      <c r="MVT209" s="333"/>
      <c r="MVU209" s="368"/>
      <c r="MVV209" s="224"/>
      <c r="MVW209" s="224"/>
      <c r="MVX209" s="334"/>
      <c r="MVY209" s="334"/>
      <c r="MVZ209" s="224"/>
      <c r="MWA209" s="368"/>
      <c r="MWB209" s="368"/>
      <c r="MWC209" s="332"/>
      <c r="MWD209" s="333"/>
      <c r="MWE209" s="368"/>
      <c r="MWF209" s="224"/>
      <c r="MWG209" s="224"/>
      <c r="MWH209" s="334"/>
      <c r="MWI209" s="334"/>
      <c r="MWJ209" s="224"/>
      <c r="MWK209" s="368"/>
      <c r="MWL209" s="368"/>
      <c r="MWM209" s="332"/>
      <c r="MWN209" s="333"/>
      <c r="MWO209" s="368"/>
      <c r="MWP209" s="224"/>
      <c r="MWQ209" s="224"/>
      <c r="MWR209" s="334"/>
      <c r="MWS209" s="334"/>
      <c r="MWT209" s="224"/>
      <c r="MWU209" s="368"/>
      <c r="MWV209" s="368"/>
      <c r="MWW209" s="332"/>
      <c r="MWX209" s="333"/>
      <c r="MWY209" s="368"/>
      <c r="MWZ209" s="224"/>
      <c r="MXA209" s="224"/>
      <c r="MXB209" s="334"/>
      <c r="MXC209" s="334"/>
      <c r="MXD209" s="224"/>
      <c r="MXE209" s="368"/>
      <c r="MXF209" s="368"/>
      <c r="MXG209" s="332"/>
      <c r="MXH209" s="333"/>
      <c r="MXI209" s="368"/>
      <c r="MXJ209" s="224"/>
      <c r="MXK209" s="224"/>
      <c r="MXL209" s="334"/>
      <c r="MXM209" s="334"/>
      <c r="MXN209" s="224"/>
      <c r="MXO209" s="368"/>
      <c r="MXP209" s="368"/>
      <c r="MXQ209" s="332"/>
      <c r="MXR209" s="333"/>
      <c r="MXS209" s="368"/>
      <c r="MXT209" s="224"/>
      <c r="MXU209" s="224"/>
      <c r="MXV209" s="334"/>
      <c r="MXW209" s="334"/>
      <c r="MXX209" s="224"/>
      <c r="MXY209" s="368"/>
      <c r="MXZ209" s="368"/>
      <c r="MYA209" s="332"/>
      <c r="MYB209" s="333"/>
      <c r="MYC209" s="368"/>
      <c r="MYD209" s="224"/>
      <c r="MYE209" s="224"/>
      <c r="MYF209" s="334"/>
      <c r="MYG209" s="334"/>
      <c r="MYH209" s="224"/>
      <c r="MYI209" s="368"/>
      <c r="MYJ209" s="368"/>
      <c r="MYK209" s="332"/>
      <c r="MYL209" s="333"/>
      <c r="MYM209" s="368"/>
      <c r="MYN209" s="224"/>
      <c r="MYO209" s="224"/>
      <c r="MYP209" s="334"/>
      <c r="MYQ209" s="334"/>
      <c r="MYR209" s="224"/>
      <c r="MYS209" s="368"/>
      <c r="MYT209" s="368"/>
      <c r="MYU209" s="332"/>
      <c r="MYV209" s="333"/>
      <c r="MYW209" s="368"/>
      <c r="MYX209" s="224"/>
      <c r="MYY209" s="224"/>
      <c r="MYZ209" s="334"/>
      <c r="MZA209" s="334"/>
      <c r="MZB209" s="224"/>
      <c r="MZC209" s="368"/>
      <c r="MZD209" s="368"/>
      <c r="MZE209" s="332"/>
      <c r="MZF209" s="333"/>
      <c r="MZG209" s="368"/>
      <c r="MZH209" s="224"/>
      <c r="MZI209" s="224"/>
      <c r="MZJ209" s="334"/>
      <c r="MZK209" s="334"/>
      <c r="MZL209" s="224"/>
      <c r="MZM209" s="368"/>
      <c r="MZN209" s="368"/>
      <c r="MZO209" s="332"/>
      <c r="MZP209" s="333"/>
      <c r="MZQ209" s="368"/>
      <c r="MZR209" s="224"/>
      <c r="MZS209" s="224"/>
      <c r="MZT209" s="334"/>
      <c r="MZU209" s="334"/>
      <c r="MZV209" s="224"/>
      <c r="MZW209" s="368"/>
      <c r="MZX209" s="368"/>
      <c r="MZY209" s="332"/>
      <c r="MZZ209" s="333"/>
      <c r="NAA209" s="368"/>
      <c r="NAB209" s="224"/>
      <c r="NAC209" s="224"/>
      <c r="NAD209" s="334"/>
      <c r="NAE209" s="334"/>
      <c r="NAF209" s="224"/>
      <c r="NAG209" s="368"/>
      <c r="NAH209" s="368"/>
      <c r="NAI209" s="332"/>
      <c r="NAJ209" s="333"/>
      <c r="NAK209" s="368"/>
      <c r="NAL209" s="224"/>
      <c r="NAM209" s="224"/>
      <c r="NAN209" s="334"/>
      <c r="NAO209" s="334"/>
      <c r="NAP209" s="224"/>
      <c r="NAQ209" s="368"/>
      <c r="NAR209" s="368"/>
      <c r="NAS209" s="332"/>
      <c r="NAT209" s="333"/>
      <c r="NAU209" s="368"/>
      <c r="NAV209" s="224"/>
      <c r="NAW209" s="224"/>
      <c r="NAX209" s="334"/>
      <c r="NAY209" s="334"/>
      <c r="NAZ209" s="224"/>
      <c r="NBA209" s="368"/>
      <c r="NBB209" s="368"/>
      <c r="NBC209" s="332"/>
      <c r="NBD209" s="333"/>
      <c r="NBE209" s="368"/>
      <c r="NBF209" s="224"/>
      <c r="NBG209" s="224"/>
      <c r="NBH209" s="334"/>
      <c r="NBI209" s="334"/>
      <c r="NBJ209" s="224"/>
      <c r="NBK209" s="368"/>
      <c r="NBL209" s="368"/>
      <c r="NBM209" s="332"/>
      <c r="NBN209" s="333"/>
      <c r="NBO209" s="368"/>
      <c r="NBP209" s="224"/>
      <c r="NBQ209" s="224"/>
      <c r="NBR209" s="334"/>
      <c r="NBS209" s="334"/>
      <c r="NBT209" s="224"/>
      <c r="NBU209" s="368"/>
      <c r="NBV209" s="368"/>
      <c r="NBW209" s="332"/>
      <c r="NBX209" s="333"/>
      <c r="NBY209" s="368"/>
      <c r="NBZ209" s="224"/>
      <c r="NCA209" s="224"/>
      <c r="NCB209" s="334"/>
      <c r="NCC209" s="334"/>
      <c r="NCD209" s="224"/>
      <c r="NCE209" s="368"/>
      <c r="NCF209" s="368"/>
      <c r="NCG209" s="332"/>
      <c r="NCH209" s="333"/>
      <c r="NCI209" s="368"/>
      <c r="NCJ209" s="224"/>
      <c r="NCK209" s="224"/>
      <c r="NCL209" s="334"/>
      <c r="NCM209" s="334"/>
      <c r="NCN209" s="224"/>
      <c r="NCO209" s="368"/>
      <c r="NCP209" s="368"/>
      <c r="NCQ209" s="332"/>
      <c r="NCR209" s="333"/>
      <c r="NCS209" s="368"/>
      <c r="NCT209" s="224"/>
      <c r="NCU209" s="224"/>
      <c r="NCV209" s="334"/>
      <c r="NCW209" s="334"/>
      <c r="NCX209" s="224"/>
      <c r="NCY209" s="368"/>
      <c r="NCZ209" s="368"/>
      <c r="NDA209" s="332"/>
      <c r="NDB209" s="333"/>
      <c r="NDC209" s="368"/>
      <c r="NDD209" s="224"/>
      <c r="NDE209" s="224"/>
      <c r="NDF209" s="334"/>
      <c r="NDG209" s="334"/>
      <c r="NDH209" s="224"/>
      <c r="NDI209" s="368"/>
      <c r="NDJ209" s="368"/>
      <c r="NDK209" s="332"/>
      <c r="NDL209" s="333"/>
      <c r="NDM209" s="368"/>
      <c r="NDN209" s="224"/>
      <c r="NDO209" s="224"/>
      <c r="NDP209" s="334"/>
      <c r="NDQ209" s="334"/>
      <c r="NDR209" s="224"/>
      <c r="NDS209" s="368"/>
      <c r="NDT209" s="368"/>
      <c r="NDU209" s="332"/>
      <c r="NDV209" s="333"/>
      <c r="NDW209" s="368"/>
      <c r="NDX209" s="224"/>
      <c r="NDY209" s="224"/>
      <c r="NDZ209" s="334"/>
      <c r="NEA209" s="334"/>
      <c r="NEB209" s="224"/>
      <c r="NEC209" s="368"/>
      <c r="NED209" s="368"/>
      <c r="NEE209" s="332"/>
      <c r="NEF209" s="333"/>
      <c r="NEG209" s="368"/>
      <c r="NEH209" s="224"/>
      <c r="NEI209" s="224"/>
      <c r="NEJ209" s="334"/>
      <c r="NEK209" s="334"/>
      <c r="NEL209" s="224"/>
      <c r="NEM209" s="368"/>
      <c r="NEN209" s="368"/>
      <c r="NEO209" s="332"/>
      <c r="NEP209" s="333"/>
      <c r="NEQ209" s="368"/>
      <c r="NER209" s="224"/>
      <c r="NES209" s="224"/>
      <c r="NET209" s="334"/>
      <c r="NEU209" s="334"/>
      <c r="NEV209" s="224"/>
      <c r="NEW209" s="368"/>
      <c r="NEX209" s="368"/>
      <c r="NEY209" s="332"/>
      <c r="NEZ209" s="333"/>
      <c r="NFA209" s="368"/>
      <c r="NFB209" s="224"/>
      <c r="NFC209" s="224"/>
      <c r="NFD209" s="334"/>
      <c r="NFE209" s="334"/>
      <c r="NFF209" s="224"/>
      <c r="NFG209" s="368"/>
      <c r="NFH209" s="368"/>
      <c r="NFI209" s="332"/>
      <c r="NFJ209" s="333"/>
      <c r="NFK209" s="368"/>
      <c r="NFL209" s="224"/>
      <c r="NFM209" s="224"/>
      <c r="NFN209" s="334"/>
      <c r="NFO209" s="334"/>
      <c r="NFP209" s="224"/>
      <c r="NFQ209" s="368"/>
      <c r="NFR209" s="368"/>
      <c r="NFS209" s="332"/>
      <c r="NFT209" s="333"/>
      <c r="NFU209" s="368"/>
      <c r="NFV209" s="224"/>
      <c r="NFW209" s="224"/>
      <c r="NFX209" s="334"/>
      <c r="NFY209" s="334"/>
      <c r="NFZ209" s="224"/>
      <c r="NGA209" s="368"/>
      <c r="NGB209" s="368"/>
      <c r="NGC209" s="332"/>
      <c r="NGD209" s="333"/>
      <c r="NGE209" s="368"/>
      <c r="NGF209" s="224"/>
      <c r="NGG209" s="224"/>
      <c r="NGH209" s="334"/>
      <c r="NGI209" s="334"/>
      <c r="NGJ209" s="224"/>
      <c r="NGK209" s="368"/>
      <c r="NGL209" s="368"/>
      <c r="NGM209" s="332"/>
      <c r="NGN209" s="333"/>
      <c r="NGO209" s="368"/>
      <c r="NGP209" s="224"/>
      <c r="NGQ209" s="224"/>
      <c r="NGR209" s="334"/>
      <c r="NGS209" s="334"/>
      <c r="NGT209" s="224"/>
      <c r="NGU209" s="368"/>
      <c r="NGV209" s="368"/>
      <c r="NGW209" s="332"/>
      <c r="NGX209" s="333"/>
      <c r="NGY209" s="368"/>
      <c r="NGZ209" s="224"/>
      <c r="NHA209" s="224"/>
      <c r="NHB209" s="334"/>
      <c r="NHC209" s="334"/>
      <c r="NHD209" s="224"/>
      <c r="NHE209" s="368"/>
      <c r="NHF209" s="368"/>
      <c r="NHG209" s="332"/>
      <c r="NHH209" s="333"/>
      <c r="NHI209" s="368"/>
      <c r="NHJ209" s="224"/>
      <c r="NHK209" s="224"/>
      <c r="NHL209" s="334"/>
      <c r="NHM209" s="334"/>
      <c r="NHN209" s="224"/>
      <c r="NHO209" s="368"/>
      <c r="NHP209" s="368"/>
      <c r="NHQ209" s="332"/>
      <c r="NHR209" s="333"/>
      <c r="NHS209" s="368"/>
      <c r="NHT209" s="224"/>
      <c r="NHU209" s="224"/>
      <c r="NHV209" s="334"/>
      <c r="NHW209" s="334"/>
      <c r="NHX209" s="224"/>
      <c r="NHY209" s="368"/>
      <c r="NHZ209" s="368"/>
      <c r="NIA209" s="332"/>
      <c r="NIB209" s="333"/>
      <c r="NIC209" s="368"/>
      <c r="NID209" s="224"/>
      <c r="NIE209" s="224"/>
      <c r="NIF209" s="334"/>
      <c r="NIG209" s="334"/>
      <c r="NIH209" s="224"/>
      <c r="NII209" s="368"/>
      <c r="NIJ209" s="368"/>
      <c r="NIK209" s="332"/>
      <c r="NIL209" s="333"/>
      <c r="NIM209" s="368"/>
      <c r="NIN209" s="224"/>
      <c r="NIO209" s="224"/>
      <c r="NIP209" s="334"/>
      <c r="NIQ209" s="334"/>
      <c r="NIR209" s="224"/>
      <c r="NIS209" s="368"/>
      <c r="NIT209" s="368"/>
      <c r="NIU209" s="332"/>
      <c r="NIV209" s="333"/>
      <c r="NIW209" s="368"/>
      <c r="NIX209" s="224"/>
      <c r="NIY209" s="224"/>
      <c r="NIZ209" s="334"/>
      <c r="NJA209" s="334"/>
      <c r="NJB209" s="224"/>
      <c r="NJC209" s="368"/>
      <c r="NJD209" s="368"/>
      <c r="NJE209" s="332"/>
      <c r="NJF209" s="333"/>
      <c r="NJG209" s="368"/>
      <c r="NJH209" s="224"/>
      <c r="NJI209" s="224"/>
      <c r="NJJ209" s="334"/>
      <c r="NJK209" s="334"/>
      <c r="NJL209" s="224"/>
      <c r="NJM209" s="368"/>
      <c r="NJN209" s="368"/>
      <c r="NJO209" s="332"/>
      <c r="NJP209" s="333"/>
      <c r="NJQ209" s="368"/>
      <c r="NJR209" s="224"/>
      <c r="NJS209" s="224"/>
      <c r="NJT209" s="334"/>
      <c r="NJU209" s="334"/>
      <c r="NJV209" s="224"/>
      <c r="NJW209" s="368"/>
      <c r="NJX209" s="368"/>
      <c r="NJY209" s="332"/>
      <c r="NJZ209" s="333"/>
      <c r="NKA209" s="368"/>
      <c r="NKB209" s="224"/>
      <c r="NKC209" s="224"/>
      <c r="NKD209" s="334"/>
      <c r="NKE209" s="334"/>
      <c r="NKF209" s="224"/>
      <c r="NKG209" s="368"/>
      <c r="NKH209" s="368"/>
      <c r="NKI209" s="332"/>
      <c r="NKJ209" s="333"/>
      <c r="NKK209" s="368"/>
      <c r="NKL209" s="224"/>
      <c r="NKM209" s="224"/>
      <c r="NKN209" s="334"/>
      <c r="NKO209" s="334"/>
      <c r="NKP209" s="224"/>
      <c r="NKQ209" s="368"/>
      <c r="NKR209" s="368"/>
      <c r="NKS209" s="332"/>
      <c r="NKT209" s="333"/>
      <c r="NKU209" s="368"/>
      <c r="NKV209" s="224"/>
      <c r="NKW209" s="224"/>
      <c r="NKX209" s="334"/>
      <c r="NKY209" s="334"/>
      <c r="NKZ209" s="224"/>
      <c r="NLA209" s="368"/>
      <c r="NLB209" s="368"/>
      <c r="NLC209" s="332"/>
      <c r="NLD209" s="333"/>
      <c r="NLE209" s="368"/>
      <c r="NLF209" s="224"/>
      <c r="NLG209" s="224"/>
      <c r="NLH209" s="334"/>
      <c r="NLI209" s="334"/>
      <c r="NLJ209" s="224"/>
      <c r="NLK209" s="368"/>
      <c r="NLL209" s="368"/>
      <c r="NLM209" s="332"/>
      <c r="NLN209" s="333"/>
      <c r="NLO209" s="368"/>
      <c r="NLP209" s="224"/>
      <c r="NLQ209" s="224"/>
      <c r="NLR209" s="334"/>
      <c r="NLS209" s="334"/>
      <c r="NLT209" s="224"/>
      <c r="NLU209" s="368"/>
      <c r="NLV209" s="368"/>
      <c r="NLW209" s="332"/>
      <c r="NLX209" s="333"/>
      <c r="NLY209" s="368"/>
      <c r="NLZ209" s="224"/>
      <c r="NMA209" s="224"/>
      <c r="NMB209" s="334"/>
      <c r="NMC209" s="334"/>
      <c r="NMD209" s="224"/>
      <c r="NME209" s="368"/>
      <c r="NMF209" s="368"/>
      <c r="NMG209" s="332"/>
      <c r="NMH209" s="333"/>
      <c r="NMI209" s="368"/>
      <c r="NMJ209" s="224"/>
      <c r="NMK209" s="224"/>
      <c r="NML209" s="334"/>
      <c r="NMM209" s="334"/>
      <c r="NMN209" s="224"/>
      <c r="NMO209" s="368"/>
      <c r="NMP209" s="368"/>
      <c r="NMQ209" s="332"/>
      <c r="NMR209" s="333"/>
      <c r="NMS209" s="368"/>
      <c r="NMT209" s="224"/>
      <c r="NMU209" s="224"/>
      <c r="NMV209" s="334"/>
      <c r="NMW209" s="334"/>
      <c r="NMX209" s="224"/>
      <c r="NMY209" s="368"/>
      <c r="NMZ209" s="368"/>
      <c r="NNA209" s="332"/>
      <c r="NNB209" s="333"/>
      <c r="NNC209" s="368"/>
      <c r="NND209" s="224"/>
      <c r="NNE209" s="224"/>
      <c r="NNF209" s="334"/>
      <c r="NNG209" s="334"/>
      <c r="NNH209" s="224"/>
      <c r="NNI209" s="368"/>
      <c r="NNJ209" s="368"/>
      <c r="NNK209" s="332"/>
      <c r="NNL209" s="333"/>
      <c r="NNM209" s="368"/>
      <c r="NNN209" s="224"/>
      <c r="NNO209" s="224"/>
      <c r="NNP209" s="334"/>
      <c r="NNQ209" s="334"/>
      <c r="NNR209" s="224"/>
      <c r="NNS209" s="368"/>
      <c r="NNT209" s="368"/>
      <c r="NNU209" s="332"/>
      <c r="NNV209" s="333"/>
      <c r="NNW209" s="368"/>
      <c r="NNX209" s="224"/>
      <c r="NNY209" s="224"/>
      <c r="NNZ209" s="334"/>
      <c r="NOA209" s="334"/>
      <c r="NOB209" s="224"/>
      <c r="NOC209" s="368"/>
      <c r="NOD209" s="368"/>
      <c r="NOE209" s="332"/>
      <c r="NOF209" s="333"/>
      <c r="NOG209" s="368"/>
      <c r="NOH209" s="224"/>
      <c r="NOI209" s="224"/>
      <c r="NOJ209" s="334"/>
      <c r="NOK209" s="334"/>
      <c r="NOL209" s="224"/>
      <c r="NOM209" s="368"/>
      <c r="NON209" s="368"/>
      <c r="NOO209" s="332"/>
      <c r="NOP209" s="333"/>
      <c r="NOQ209" s="368"/>
      <c r="NOR209" s="224"/>
      <c r="NOS209" s="224"/>
      <c r="NOT209" s="334"/>
      <c r="NOU209" s="334"/>
      <c r="NOV209" s="224"/>
      <c r="NOW209" s="368"/>
      <c r="NOX209" s="368"/>
      <c r="NOY209" s="332"/>
      <c r="NOZ209" s="333"/>
      <c r="NPA209" s="368"/>
      <c r="NPB209" s="224"/>
      <c r="NPC209" s="224"/>
      <c r="NPD209" s="334"/>
      <c r="NPE209" s="334"/>
      <c r="NPF209" s="224"/>
      <c r="NPG209" s="368"/>
      <c r="NPH209" s="368"/>
      <c r="NPI209" s="332"/>
      <c r="NPJ209" s="333"/>
      <c r="NPK209" s="368"/>
      <c r="NPL209" s="224"/>
      <c r="NPM209" s="224"/>
      <c r="NPN209" s="334"/>
      <c r="NPO209" s="334"/>
      <c r="NPP209" s="224"/>
      <c r="NPQ209" s="368"/>
      <c r="NPR209" s="368"/>
      <c r="NPS209" s="332"/>
      <c r="NPT209" s="333"/>
      <c r="NPU209" s="368"/>
      <c r="NPV209" s="224"/>
      <c r="NPW209" s="224"/>
      <c r="NPX209" s="334"/>
      <c r="NPY209" s="334"/>
      <c r="NPZ209" s="224"/>
      <c r="NQA209" s="368"/>
      <c r="NQB209" s="368"/>
      <c r="NQC209" s="332"/>
      <c r="NQD209" s="333"/>
      <c r="NQE209" s="368"/>
      <c r="NQF209" s="224"/>
      <c r="NQG209" s="224"/>
      <c r="NQH209" s="334"/>
      <c r="NQI209" s="334"/>
      <c r="NQJ209" s="224"/>
      <c r="NQK209" s="368"/>
      <c r="NQL209" s="368"/>
      <c r="NQM209" s="332"/>
      <c r="NQN209" s="333"/>
      <c r="NQO209" s="368"/>
      <c r="NQP209" s="224"/>
      <c r="NQQ209" s="224"/>
      <c r="NQR209" s="334"/>
      <c r="NQS209" s="334"/>
      <c r="NQT209" s="224"/>
      <c r="NQU209" s="368"/>
      <c r="NQV209" s="368"/>
      <c r="NQW209" s="332"/>
      <c r="NQX209" s="333"/>
      <c r="NQY209" s="368"/>
      <c r="NQZ209" s="224"/>
      <c r="NRA209" s="224"/>
      <c r="NRB209" s="334"/>
      <c r="NRC209" s="334"/>
      <c r="NRD209" s="224"/>
      <c r="NRE209" s="368"/>
      <c r="NRF209" s="368"/>
      <c r="NRG209" s="332"/>
      <c r="NRH209" s="333"/>
      <c r="NRI209" s="368"/>
      <c r="NRJ209" s="224"/>
      <c r="NRK209" s="224"/>
      <c r="NRL209" s="334"/>
      <c r="NRM209" s="334"/>
      <c r="NRN209" s="224"/>
      <c r="NRO209" s="368"/>
      <c r="NRP209" s="368"/>
      <c r="NRQ209" s="332"/>
      <c r="NRR209" s="333"/>
      <c r="NRS209" s="368"/>
      <c r="NRT209" s="224"/>
      <c r="NRU209" s="224"/>
      <c r="NRV209" s="334"/>
      <c r="NRW209" s="334"/>
      <c r="NRX209" s="224"/>
      <c r="NRY209" s="368"/>
      <c r="NRZ209" s="368"/>
      <c r="NSA209" s="332"/>
      <c r="NSB209" s="333"/>
      <c r="NSC209" s="368"/>
      <c r="NSD209" s="224"/>
      <c r="NSE209" s="224"/>
      <c r="NSF209" s="334"/>
      <c r="NSG209" s="334"/>
      <c r="NSH209" s="224"/>
      <c r="NSI209" s="368"/>
      <c r="NSJ209" s="368"/>
      <c r="NSK209" s="332"/>
      <c r="NSL209" s="333"/>
      <c r="NSM209" s="368"/>
      <c r="NSN209" s="224"/>
      <c r="NSO209" s="224"/>
      <c r="NSP209" s="334"/>
      <c r="NSQ209" s="334"/>
      <c r="NSR209" s="224"/>
      <c r="NSS209" s="368"/>
      <c r="NST209" s="368"/>
      <c r="NSU209" s="332"/>
      <c r="NSV209" s="333"/>
      <c r="NSW209" s="368"/>
      <c r="NSX209" s="224"/>
      <c r="NSY209" s="224"/>
      <c r="NSZ209" s="334"/>
      <c r="NTA209" s="334"/>
      <c r="NTB209" s="224"/>
      <c r="NTC209" s="368"/>
      <c r="NTD209" s="368"/>
      <c r="NTE209" s="332"/>
      <c r="NTF209" s="333"/>
      <c r="NTG209" s="368"/>
      <c r="NTH209" s="224"/>
      <c r="NTI209" s="224"/>
      <c r="NTJ209" s="334"/>
      <c r="NTK209" s="334"/>
      <c r="NTL209" s="224"/>
      <c r="NTM209" s="368"/>
      <c r="NTN209" s="368"/>
      <c r="NTO209" s="332"/>
      <c r="NTP209" s="333"/>
      <c r="NTQ209" s="368"/>
      <c r="NTR209" s="224"/>
      <c r="NTS209" s="224"/>
      <c r="NTT209" s="334"/>
      <c r="NTU209" s="334"/>
      <c r="NTV209" s="224"/>
      <c r="NTW209" s="368"/>
      <c r="NTX209" s="368"/>
      <c r="NTY209" s="332"/>
      <c r="NTZ209" s="333"/>
      <c r="NUA209" s="368"/>
      <c r="NUB209" s="224"/>
      <c r="NUC209" s="224"/>
      <c r="NUD209" s="334"/>
      <c r="NUE209" s="334"/>
      <c r="NUF209" s="224"/>
      <c r="NUG209" s="368"/>
      <c r="NUH209" s="368"/>
      <c r="NUI209" s="332"/>
      <c r="NUJ209" s="333"/>
      <c r="NUK209" s="368"/>
      <c r="NUL209" s="224"/>
      <c r="NUM209" s="224"/>
      <c r="NUN209" s="334"/>
      <c r="NUO209" s="334"/>
      <c r="NUP209" s="224"/>
      <c r="NUQ209" s="368"/>
      <c r="NUR209" s="368"/>
      <c r="NUS209" s="332"/>
      <c r="NUT209" s="333"/>
      <c r="NUU209" s="368"/>
      <c r="NUV209" s="224"/>
      <c r="NUW209" s="224"/>
      <c r="NUX209" s="334"/>
      <c r="NUY209" s="334"/>
      <c r="NUZ209" s="224"/>
      <c r="NVA209" s="368"/>
      <c r="NVB209" s="368"/>
      <c r="NVC209" s="332"/>
      <c r="NVD209" s="333"/>
      <c r="NVE209" s="368"/>
      <c r="NVF209" s="224"/>
      <c r="NVG209" s="224"/>
      <c r="NVH209" s="334"/>
      <c r="NVI209" s="334"/>
      <c r="NVJ209" s="224"/>
      <c r="NVK209" s="368"/>
      <c r="NVL209" s="368"/>
      <c r="NVM209" s="332"/>
      <c r="NVN209" s="333"/>
      <c r="NVO209" s="368"/>
      <c r="NVP209" s="224"/>
      <c r="NVQ209" s="224"/>
      <c r="NVR209" s="334"/>
      <c r="NVS209" s="334"/>
      <c r="NVT209" s="224"/>
      <c r="NVU209" s="368"/>
      <c r="NVV209" s="368"/>
      <c r="NVW209" s="332"/>
      <c r="NVX209" s="333"/>
      <c r="NVY209" s="368"/>
      <c r="NVZ209" s="224"/>
      <c r="NWA209" s="224"/>
      <c r="NWB209" s="334"/>
      <c r="NWC209" s="334"/>
      <c r="NWD209" s="224"/>
      <c r="NWE209" s="368"/>
      <c r="NWF209" s="368"/>
      <c r="NWG209" s="332"/>
      <c r="NWH209" s="333"/>
      <c r="NWI209" s="368"/>
      <c r="NWJ209" s="224"/>
      <c r="NWK209" s="224"/>
      <c r="NWL209" s="334"/>
      <c r="NWM209" s="334"/>
      <c r="NWN209" s="224"/>
      <c r="NWO209" s="368"/>
      <c r="NWP209" s="368"/>
      <c r="NWQ209" s="332"/>
      <c r="NWR209" s="333"/>
      <c r="NWS209" s="368"/>
      <c r="NWT209" s="224"/>
      <c r="NWU209" s="224"/>
      <c r="NWV209" s="334"/>
      <c r="NWW209" s="334"/>
      <c r="NWX209" s="224"/>
      <c r="NWY209" s="368"/>
      <c r="NWZ209" s="368"/>
      <c r="NXA209" s="332"/>
      <c r="NXB209" s="333"/>
      <c r="NXC209" s="368"/>
      <c r="NXD209" s="224"/>
      <c r="NXE209" s="224"/>
      <c r="NXF209" s="334"/>
      <c r="NXG209" s="334"/>
      <c r="NXH209" s="224"/>
      <c r="NXI209" s="368"/>
      <c r="NXJ209" s="368"/>
      <c r="NXK209" s="332"/>
      <c r="NXL209" s="333"/>
      <c r="NXM209" s="368"/>
      <c r="NXN209" s="224"/>
      <c r="NXO209" s="224"/>
      <c r="NXP209" s="334"/>
      <c r="NXQ209" s="334"/>
      <c r="NXR209" s="224"/>
      <c r="NXS209" s="368"/>
      <c r="NXT209" s="368"/>
      <c r="NXU209" s="332"/>
      <c r="NXV209" s="333"/>
      <c r="NXW209" s="368"/>
      <c r="NXX209" s="224"/>
      <c r="NXY209" s="224"/>
      <c r="NXZ209" s="334"/>
      <c r="NYA209" s="334"/>
      <c r="NYB209" s="224"/>
      <c r="NYC209" s="368"/>
      <c r="NYD209" s="368"/>
      <c r="NYE209" s="332"/>
      <c r="NYF209" s="333"/>
      <c r="NYG209" s="368"/>
      <c r="NYH209" s="224"/>
      <c r="NYI209" s="224"/>
      <c r="NYJ209" s="334"/>
      <c r="NYK209" s="334"/>
      <c r="NYL209" s="224"/>
      <c r="NYM209" s="368"/>
      <c r="NYN209" s="368"/>
      <c r="NYO209" s="332"/>
      <c r="NYP209" s="333"/>
      <c r="NYQ209" s="368"/>
      <c r="NYR209" s="224"/>
      <c r="NYS209" s="224"/>
      <c r="NYT209" s="334"/>
      <c r="NYU209" s="334"/>
      <c r="NYV209" s="224"/>
      <c r="NYW209" s="368"/>
      <c r="NYX209" s="368"/>
      <c r="NYY209" s="332"/>
      <c r="NYZ209" s="333"/>
      <c r="NZA209" s="368"/>
      <c r="NZB209" s="224"/>
      <c r="NZC209" s="224"/>
      <c r="NZD209" s="334"/>
      <c r="NZE209" s="334"/>
      <c r="NZF209" s="224"/>
      <c r="NZG209" s="368"/>
      <c r="NZH209" s="368"/>
      <c r="NZI209" s="332"/>
      <c r="NZJ209" s="333"/>
      <c r="NZK209" s="368"/>
      <c r="NZL209" s="224"/>
      <c r="NZM209" s="224"/>
      <c r="NZN209" s="334"/>
      <c r="NZO209" s="334"/>
      <c r="NZP209" s="224"/>
      <c r="NZQ209" s="368"/>
      <c r="NZR209" s="368"/>
      <c r="NZS209" s="332"/>
      <c r="NZT209" s="333"/>
      <c r="NZU209" s="368"/>
      <c r="NZV209" s="224"/>
      <c r="NZW209" s="224"/>
      <c r="NZX209" s="334"/>
      <c r="NZY209" s="334"/>
      <c r="NZZ209" s="224"/>
      <c r="OAA209" s="368"/>
      <c r="OAB209" s="368"/>
      <c r="OAC209" s="332"/>
      <c r="OAD209" s="333"/>
      <c r="OAE209" s="368"/>
      <c r="OAF209" s="224"/>
      <c r="OAG209" s="224"/>
      <c r="OAH209" s="334"/>
      <c r="OAI209" s="334"/>
      <c r="OAJ209" s="224"/>
      <c r="OAK209" s="368"/>
      <c r="OAL209" s="368"/>
      <c r="OAM209" s="332"/>
      <c r="OAN209" s="333"/>
      <c r="OAO209" s="368"/>
      <c r="OAP209" s="224"/>
      <c r="OAQ209" s="224"/>
      <c r="OAR209" s="334"/>
      <c r="OAS209" s="334"/>
      <c r="OAT209" s="224"/>
      <c r="OAU209" s="368"/>
      <c r="OAV209" s="368"/>
      <c r="OAW209" s="332"/>
      <c r="OAX209" s="333"/>
      <c r="OAY209" s="368"/>
      <c r="OAZ209" s="224"/>
      <c r="OBA209" s="224"/>
      <c r="OBB209" s="334"/>
      <c r="OBC209" s="334"/>
      <c r="OBD209" s="224"/>
      <c r="OBE209" s="368"/>
      <c r="OBF209" s="368"/>
      <c r="OBG209" s="332"/>
      <c r="OBH209" s="333"/>
      <c r="OBI209" s="368"/>
      <c r="OBJ209" s="224"/>
      <c r="OBK209" s="224"/>
      <c r="OBL209" s="334"/>
      <c r="OBM209" s="334"/>
      <c r="OBN209" s="224"/>
      <c r="OBO209" s="368"/>
      <c r="OBP209" s="368"/>
      <c r="OBQ209" s="332"/>
      <c r="OBR209" s="333"/>
      <c r="OBS209" s="368"/>
      <c r="OBT209" s="224"/>
      <c r="OBU209" s="224"/>
      <c r="OBV209" s="334"/>
      <c r="OBW209" s="334"/>
      <c r="OBX209" s="224"/>
      <c r="OBY209" s="368"/>
      <c r="OBZ209" s="368"/>
      <c r="OCA209" s="332"/>
      <c r="OCB209" s="333"/>
      <c r="OCC209" s="368"/>
      <c r="OCD209" s="224"/>
      <c r="OCE209" s="224"/>
      <c r="OCF209" s="334"/>
      <c r="OCG209" s="334"/>
      <c r="OCH209" s="224"/>
      <c r="OCI209" s="368"/>
      <c r="OCJ209" s="368"/>
      <c r="OCK209" s="332"/>
      <c r="OCL209" s="333"/>
      <c r="OCM209" s="368"/>
      <c r="OCN209" s="224"/>
      <c r="OCO209" s="224"/>
      <c r="OCP209" s="334"/>
      <c r="OCQ209" s="334"/>
      <c r="OCR209" s="224"/>
      <c r="OCS209" s="368"/>
      <c r="OCT209" s="368"/>
      <c r="OCU209" s="332"/>
      <c r="OCV209" s="333"/>
      <c r="OCW209" s="368"/>
      <c r="OCX209" s="224"/>
      <c r="OCY209" s="224"/>
      <c r="OCZ209" s="334"/>
      <c r="ODA209" s="334"/>
      <c r="ODB209" s="224"/>
      <c r="ODC209" s="368"/>
      <c r="ODD209" s="368"/>
      <c r="ODE209" s="332"/>
      <c r="ODF209" s="333"/>
      <c r="ODG209" s="368"/>
      <c r="ODH209" s="224"/>
      <c r="ODI209" s="224"/>
      <c r="ODJ209" s="334"/>
      <c r="ODK209" s="334"/>
      <c r="ODL209" s="224"/>
      <c r="ODM209" s="368"/>
      <c r="ODN209" s="368"/>
      <c r="ODO209" s="332"/>
      <c r="ODP209" s="333"/>
      <c r="ODQ209" s="368"/>
      <c r="ODR209" s="224"/>
      <c r="ODS209" s="224"/>
      <c r="ODT209" s="334"/>
      <c r="ODU209" s="334"/>
      <c r="ODV209" s="224"/>
      <c r="ODW209" s="368"/>
      <c r="ODX209" s="368"/>
      <c r="ODY209" s="332"/>
      <c r="ODZ209" s="333"/>
      <c r="OEA209" s="368"/>
      <c r="OEB209" s="224"/>
      <c r="OEC209" s="224"/>
      <c r="OED209" s="334"/>
      <c r="OEE209" s="334"/>
      <c r="OEF209" s="224"/>
      <c r="OEG209" s="368"/>
      <c r="OEH209" s="368"/>
      <c r="OEI209" s="332"/>
      <c r="OEJ209" s="333"/>
      <c r="OEK209" s="368"/>
      <c r="OEL209" s="224"/>
      <c r="OEM209" s="224"/>
      <c r="OEN209" s="334"/>
      <c r="OEO209" s="334"/>
      <c r="OEP209" s="224"/>
      <c r="OEQ209" s="368"/>
      <c r="OER209" s="368"/>
      <c r="OES209" s="332"/>
      <c r="OET209" s="333"/>
      <c r="OEU209" s="368"/>
      <c r="OEV209" s="224"/>
      <c r="OEW209" s="224"/>
      <c r="OEX209" s="334"/>
      <c r="OEY209" s="334"/>
      <c r="OEZ209" s="224"/>
      <c r="OFA209" s="368"/>
      <c r="OFB209" s="368"/>
      <c r="OFC209" s="332"/>
      <c r="OFD209" s="333"/>
      <c r="OFE209" s="368"/>
      <c r="OFF209" s="224"/>
      <c r="OFG209" s="224"/>
      <c r="OFH209" s="334"/>
      <c r="OFI209" s="334"/>
      <c r="OFJ209" s="224"/>
      <c r="OFK209" s="368"/>
      <c r="OFL209" s="368"/>
      <c r="OFM209" s="332"/>
      <c r="OFN209" s="333"/>
      <c r="OFO209" s="368"/>
      <c r="OFP209" s="224"/>
      <c r="OFQ209" s="224"/>
      <c r="OFR209" s="334"/>
      <c r="OFS209" s="334"/>
      <c r="OFT209" s="224"/>
      <c r="OFU209" s="368"/>
      <c r="OFV209" s="368"/>
      <c r="OFW209" s="332"/>
      <c r="OFX209" s="333"/>
      <c r="OFY209" s="368"/>
      <c r="OFZ209" s="224"/>
      <c r="OGA209" s="224"/>
      <c r="OGB209" s="334"/>
      <c r="OGC209" s="334"/>
      <c r="OGD209" s="224"/>
      <c r="OGE209" s="368"/>
      <c r="OGF209" s="368"/>
      <c r="OGG209" s="332"/>
      <c r="OGH209" s="333"/>
      <c r="OGI209" s="368"/>
      <c r="OGJ209" s="224"/>
      <c r="OGK209" s="224"/>
      <c r="OGL209" s="334"/>
      <c r="OGM209" s="334"/>
      <c r="OGN209" s="224"/>
      <c r="OGO209" s="368"/>
      <c r="OGP209" s="368"/>
      <c r="OGQ209" s="332"/>
      <c r="OGR209" s="333"/>
      <c r="OGS209" s="368"/>
      <c r="OGT209" s="224"/>
      <c r="OGU209" s="224"/>
      <c r="OGV209" s="334"/>
      <c r="OGW209" s="334"/>
      <c r="OGX209" s="224"/>
      <c r="OGY209" s="368"/>
      <c r="OGZ209" s="368"/>
      <c r="OHA209" s="332"/>
      <c r="OHB209" s="333"/>
      <c r="OHC209" s="368"/>
      <c r="OHD209" s="224"/>
      <c r="OHE209" s="224"/>
      <c r="OHF209" s="334"/>
      <c r="OHG209" s="334"/>
      <c r="OHH209" s="224"/>
      <c r="OHI209" s="368"/>
      <c r="OHJ209" s="368"/>
      <c r="OHK209" s="332"/>
      <c r="OHL209" s="333"/>
      <c r="OHM209" s="368"/>
      <c r="OHN209" s="224"/>
      <c r="OHO209" s="224"/>
      <c r="OHP209" s="334"/>
      <c r="OHQ209" s="334"/>
      <c r="OHR209" s="224"/>
      <c r="OHS209" s="368"/>
      <c r="OHT209" s="368"/>
      <c r="OHU209" s="332"/>
      <c r="OHV209" s="333"/>
      <c r="OHW209" s="368"/>
      <c r="OHX209" s="224"/>
      <c r="OHY209" s="224"/>
      <c r="OHZ209" s="334"/>
      <c r="OIA209" s="334"/>
      <c r="OIB209" s="224"/>
      <c r="OIC209" s="368"/>
      <c r="OID209" s="368"/>
      <c r="OIE209" s="332"/>
      <c r="OIF209" s="333"/>
      <c r="OIG209" s="368"/>
      <c r="OIH209" s="224"/>
      <c r="OII209" s="224"/>
      <c r="OIJ209" s="334"/>
      <c r="OIK209" s="334"/>
      <c r="OIL209" s="224"/>
      <c r="OIM209" s="368"/>
      <c r="OIN209" s="368"/>
      <c r="OIO209" s="332"/>
      <c r="OIP209" s="333"/>
      <c r="OIQ209" s="368"/>
      <c r="OIR209" s="224"/>
      <c r="OIS209" s="224"/>
      <c r="OIT209" s="334"/>
      <c r="OIU209" s="334"/>
      <c r="OIV209" s="224"/>
      <c r="OIW209" s="368"/>
      <c r="OIX209" s="368"/>
      <c r="OIY209" s="332"/>
      <c r="OIZ209" s="333"/>
      <c r="OJA209" s="368"/>
      <c r="OJB209" s="224"/>
      <c r="OJC209" s="224"/>
      <c r="OJD209" s="334"/>
      <c r="OJE209" s="334"/>
      <c r="OJF209" s="224"/>
      <c r="OJG209" s="368"/>
      <c r="OJH209" s="368"/>
      <c r="OJI209" s="332"/>
      <c r="OJJ209" s="333"/>
      <c r="OJK209" s="368"/>
      <c r="OJL209" s="224"/>
      <c r="OJM209" s="224"/>
      <c r="OJN209" s="334"/>
      <c r="OJO209" s="334"/>
      <c r="OJP209" s="224"/>
      <c r="OJQ209" s="368"/>
      <c r="OJR209" s="368"/>
      <c r="OJS209" s="332"/>
      <c r="OJT209" s="333"/>
      <c r="OJU209" s="368"/>
      <c r="OJV209" s="224"/>
      <c r="OJW209" s="224"/>
      <c r="OJX209" s="334"/>
      <c r="OJY209" s="334"/>
      <c r="OJZ209" s="224"/>
      <c r="OKA209" s="368"/>
      <c r="OKB209" s="368"/>
      <c r="OKC209" s="332"/>
      <c r="OKD209" s="333"/>
      <c r="OKE209" s="368"/>
      <c r="OKF209" s="224"/>
      <c r="OKG209" s="224"/>
      <c r="OKH209" s="334"/>
      <c r="OKI209" s="334"/>
      <c r="OKJ209" s="224"/>
      <c r="OKK209" s="368"/>
      <c r="OKL209" s="368"/>
      <c r="OKM209" s="332"/>
      <c r="OKN209" s="333"/>
      <c r="OKO209" s="368"/>
      <c r="OKP209" s="224"/>
      <c r="OKQ209" s="224"/>
      <c r="OKR209" s="334"/>
      <c r="OKS209" s="334"/>
      <c r="OKT209" s="224"/>
      <c r="OKU209" s="368"/>
      <c r="OKV209" s="368"/>
      <c r="OKW209" s="332"/>
      <c r="OKX209" s="333"/>
      <c r="OKY209" s="368"/>
      <c r="OKZ209" s="224"/>
      <c r="OLA209" s="224"/>
      <c r="OLB209" s="334"/>
      <c r="OLC209" s="334"/>
      <c r="OLD209" s="224"/>
      <c r="OLE209" s="368"/>
      <c r="OLF209" s="368"/>
      <c r="OLG209" s="332"/>
      <c r="OLH209" s="333"/>
      <c r="OLI209" s="368"/>
      <c r="OLJ209" s="224"/>
      <c r="OLK209" s="224"/>
      <c r="OLL209" s="334"/>
      <c r="OLM209" s="334"/>
      <c r="OLN209" s="224"/>
      <c r="OLO209" s="368"/>
      <c r="OLP209" s="368"/>
      <c r="OLQ209" s="332"/>
      <c r="OLR209" s="333"/>
      <c r="OLS209" s="368"/>
      <c r="OLT209" s="224"/>
      <c r="OLU209" s="224"/>
      <c r="OLV209" s="334"/>
      <c r="OLW209" s="334"/>
      <c r="OLX209" s="224"/>
      <c r="OLY209" s="368"/>
      <c r="OLZ209" s="368"/>
      <c r="OMA209" s="332"/>
      <c r="OMB209" s="333"/>
      <c r="OMC209" s="368"/>
      <c r="OMD209" s="224"/>
      <c r="OME209" s="224"/>
      <c r="OMF209" s="334"/>
      <c r="OMG209" s="334"/>
      <c r="OMH209" s="224"/>
      <c r="OMI209" s="368"/>
      <c r="OMJ209" s="368"/>
      <c r="OMK209" s="332"/>
      <c r="OML209" s="333"/>
      <c r="OMM209" s="368"/>
      <c r="OMN209" s="224"/>
      <c r="OMO209" s="224"/>
      <c r="OMP209" s="334"/>
      <c r="OMQ209" s="334"/>
      <c r="OMR209" s="224"/>
      <c r="OMS209" s="368"/>
      <c r="OMT209" s="368"/>
      <c r="OMU209" s="332"/>
      <c r="OMV209" s="333"/>
      <c r="OMW209" s="368"/>
      <c r="OMX209" s="224"/>
      <c r="OMY209" s="224"/>
      <c r="OMZ209" s="334"/>
      <c r="ONA209" s="334"/>
      <c r="ONB209" s="224"/>
      <c r="ONC209" s="368"/>
      <c r="OND209" s="368"/>
      <c r="ONE209" s="332"/>
      <c r="ONF209" s="333"/>
      <c r="ONG209" s="368"/>
      <c r="ONH209" s="224"/>
      <c r="ONI209" s="224"/>
      <c r="ONJ209" s="334"/>
      <c r="ONK209" s="334"/>
      <c r="ONL209" s="224"/>
      <c r="ONM209" s="368"/>
      <c r="ONN209" s="368"/>
      <c r="ONO209" s="332"/>
      <c r="ONP209" s="333"/>
      <c r="ONQ209" s="368"/>
      <c r="ONR209" s="224"/>
      <c r="ONS209" s="224"/>
      <c r="ONT209" s="334"/>
      <c r="ONU209" s="334"/>
      <c r="ONV209" s="224"/>
      <c r="ONW209" s="368"/>
      <c r="ONX209" s="368"/>
      <c r="ONY209" s="332"/>
      <c r="ONZ209" s="333"/>
      <c r="OOA209" s="368"/>
      <c r="OOB209" s="224"/>
      <c r="OOC209" s="224"/>
      <c r="OOD209" s="334"/>
      <c r="OOE209" s="334"/>
      <c r="OOF209" s="224"/>
      <c r="OOG209" s="368"/>
      <c r="OOH209" s="368"/>
      <c r="OOI209" s="332"/>
      <c r="OOJ209" s="333"/>
      <c r="OOK209" s="368"/>
      <c r="OOL209" s="224"/>
      <c r="OOM209" s="224"/>
      <c r="OON209" s="334"/>
      <c r="OOO209" s="334"/>
      <c r="OOP209" s="224"/>
      <c r="OOQ209" s="368"/>
      <c r="OOR209" s="368"/>
      <c r="OOS209" s="332"/>
      <c r="OOT209" s="333"/>
      <c r="OOU209" s="368"/>
      <c r="OOV209" s="224"/>
      <c r="OOW209" s="224"/>
      <c r="OOX209" s="334"/>
      <c r="OOY209" s="334"/>
      <c r="OOZ209" s="224"/>
      <c r="OPA209" s="368"/>
      <c r="OPB209" s="368"/>
      <c r="OPC209" s="332"/>
      <c r="OPD209" s="333"/>
      <c r="OPE209" s="368"/>
      <c r="OPF209" s="224"/>
      <c r="OPG209" s="224"/>
      <c r="OPH209" s="334"/>
      <c r="OPI209" s="334"/>
      <c r="OPJ209" s="224"/>
      <c r="OPK209" s="368"/>
      <c r="OPL209" s="368"/>
      <c r="OPM209" s="332"/>
      <c r="OPN209" s="333"/>
      <c r="OPO209" s="368"/>
      <c r="OPP209" s="224"/>
      <c r="OPQ209" s="224"/>
      <c r="OPR209" s="334"/>
      <c r="OPS209" s="334"/>
      <c r="OPT209" s="224"/>
      <c r="OPU209" s="368"/>
      <c r="OPV209" s="368"/>
      <c r="OPW209" s="332"/>
      <c r="OPX209" s="333"/>
      <c r="OPY209" s="368"/>
      <c r="OPZ209" s="224"/>
      <c r="OQA209" s="224"/>
      <c r="OQB209" s="334"/>
      <c r="OQC209" s="334"/>
      <c r="OQD209" s="224"/>
      <c r="OQE209" s="368"/>
      <c r="OQF209" s="368"/>
      <c r="OQG209" s="332"/>
      <c r="OQH209" s="333"/>
      <c r="OQI209" s="368"/>
      <c r="OQJ209" s="224"/>
      <c r="OQK209" s="224"/>
      <c r="OQL209" s="334"/>
      <c r="OQM209" s="334"/>
      <c r="OQN209" s="224"/>
      <c r="OQO209" s="368"/>
      <c r="OQP209" s="368"/>
      <c r="OQQ209" s="332"/>
      <c r="OQR209" s="333"/>
      <c r="OQS209" s="368"/>
      <c r="OQT209" s="224"/>
      <c r="OQU209" s="224"/>
      <c r="OQV209" s="334"/>
      <c r="OQW209" s="334"/>
      <c r="OQX209" s="224"/>
      <c r="OQY209" s="368"/>
      <c r="OQZ209" s="368"/>
      <c r="ORA209" s="332"/>
      <c r="ORB209" s="333"/>
      <c r="ORC209" s="368"/>
      <c r="ORD209" s="224"/>
      <c r="ORE209" s="224"/>
      <c r="ORF209" s="334"/>
      <c r="ORG209" s="334"/>
      <c r="ORH209" s="224"/>
      <c r="ORI209" s="368"/>
      <c r="ORJ209" s="368"/>
      <c r="ORK209" s="332"/>
      <c r="ORL209" s="333"/>
      <c r="ORM209" s="368"/>
      <c r="ORN209" s="224"/>
      <c r="ORO209" s="224"/>
      <c r="ORP209" s="334"/>
      <c r="ORQ209" s="334"/>
      <c r="ORR209" s="224"/>
      <c r="ORS209" s="368"/>
      <c r="ORT209" s="368"/>
      <c r="ORU209" s="332"/>
      <c r="ORV209" s="333"/>
      <c r="ORW209" s="368"/>
      <c r="ORX209" s="224"/>
      <c r="ORY209" s="224"/>
      <c r="ORZ209" s="334"/>
      <c r="OSA209" s="334"/>
      <c r="OSB209" s="224"/>
      <c r="OSC209" s="368"/>
      <c r="OSD209" s="368"/>
      <c r="OSE209" s="332"/>
      <c r="OSF209" s="333"/>
      <c r="OSG209" s="368"/>
      <c r="OSH209" s="224"/>
      <c r="OSI209" s="224"/>
      <c r="OSJ209" s="334"/>
      <c r="OSK209" s="334"/>
      <c r="OSL209" s="224"/>
      <c r="OSM209" s="368"/>
      <c r="OSN209" s="368"/>
      <c r="OSO209" s="332"/>
      <c r="OSP209" s="333"/>
      <c r="OSQ209" s="368"/>
      <c r="OSR209" s="224"/>
      <c r="OSS209" s="224"/>
      <c r="OST209" s="334"/>
      <c r="OSU209" s="334"/>
      <c r="OSV209" s="224"/>
      <c r="OSW209" s="368"/>
      <c r="OSX209" s="368"/>
      <c r="OSY209" s="332"/>
      <c r="OSZ209" s="333"/>
      <c r="OTA209" s="368"/>
      <c r="OTB209" s="224"/>
      <c r="OTC209" s="224"/>
      <c r="OTD209" s="334"/>
      <c r="OTE209" s="334"/>
      <c r="OTF209" s="224"/>
      <c r="OTG209" s="368"/>
      <c r="OTH209" s="368"/>
      <c r="OTI209" s="332"/>
      <c r="OTJ209" s="333"/>
      <c r="OTK209" s="368"/>
      <c r="OTL209" s="224"/>
      <c r="OTM209" s="224"/>
      <c r="OTN209" s="334"/>
      <c r="OTO209" s="334"/>
      <c r="OTP209" s="224"/>
      <c r="OTQ209" s="368"/>
      <c r="OTR209" s="368"/>
      <c r="OTS209" s="332"/>
      <c r="OTT209" s="333"/>
      <c r="OTU209" s="368"/>
      <c r="OTV209" s="224"/>
      <c r="OTW209" s="224"/>
      <c r="OTX209" s="334"/>
      <c r="OTY209" s="334"/>
      <c r="OTZ209" s="224"/>
      <c r="OUA209" s="368"/>
      <c r="OUB209" s="368"/>
      <c r="OUC209" s="332"/>
      <c r="OUD209" s="333"/>
      <c r="OUE209" s="368"/>
      <c r="OUF209" s="224"/>
      <c r="OUG209" s="224"/>
      <c r="OUH209" s="334"/>
      <c r="OUI209" s="334"/>
      <c r="OUJ209" s="224"/>
      <c r="OUK209" s="368"/>
      <c r="OUL209" s="368"/>
      <c r="OUM209" s="332"/>
      <c r="OUN209" s="333"/>
      <c r="OUO209" s="368"/>
      <c r="OUP209" s="224"/>
      <c r="OUQ209" s="224"/>
      <c r="OUR209" s="334"/>
      <c r="OUS209" s="334"/>
      <c r="OUT209" s="224"/>
      <c r="OUU209" s="368"/>
      <c r="OUV209" s="368"/>
      <c r="OUW209" s="332"/>
      <c r="OUX209" s="333"/>
      <c r="OUY209" s="368"/>
      <c r="OUZ209" s="224"/>
      <c r="OVA209" s="224"/>
      <c r="OVB209" s="334"/>
      <c r="OVC209" s="334"/>
      <c r="OVD209" s="224"/>
      <c r="OVE209" s="368"/>
      <c r="OVF209" s="368"/>
      <c r="OVG209" s="332"/>
      <c r="OVH209" s="333"/>
      <c r="OVI209" s="368"/>
      <c r="OVJ209" s="224"/>
      <c r="OVK209" s="224"/>
      <c r="OVL209" s="334"/>
      <c r="OVM209" s="334"/>
      <c r="OVN209" s="224"/>
      <c r="OVO209" s="368"/>
      <c r="OVP209" s="368"/>
      <c r="OVQ209" s="332"/>
      <c r="OVR209" s="333"/>
      <c r="OVS209" s="368"/>
      <c r="OVT209" s="224"/>
      <c r="OVU209" s="224"/>
      <c r="OVV209" s="334"/>
      <c r="OVW209" s="334"/>
      <c r="OVX209" s="224"/>
      <c r="OVY209" s="368"/>
      <c r="OVZ209" s="368"/>
      <c r="OWA209" s="332"/>
      <c r="OWB209" s="333"/>
      <c r="OWC209" s="368"/>
      <c r="OWD209" s="224"/>
      <c r="OWE209" s="224"/>
      <c r="OWF209" s="334"/>
      <c r="OWG209" s="334"/>
      <c r="OWH209" s="224"/>
      <c r="OWI209" s="368"/>
      <c r="OWJ209" s="368"/>
      <c r="OWK209" s="332"/>
      <c r="OWL209" s="333"/>
      <c r="OWM209" s="368"/>
      <c r="OWN209" s="224"/>
      <c r="OWO209" s="224"/>
      <c r="OWP209" s="334"/>
      <c r="OWQ209" s="334"/>
      <c r="OWR209" s="224"/>
      <c r="OWS209" s="368"/>
      <c r="OWT209" s="368"/>
      <c r="OWU209" s="332"/>
      <c r="OWV209" s="333"/>
      <c r="OWW209" s="368"/>
      <c r="OWX209" s="224"/>
      <c r="OWY209" s="224"/>
      <c r="OWZ209" s="334"/>
      <c r="OXA209" s="334"/>
      <c r="OXB209" s="224"/>
      <c r="OXC209" s="368"/>
      <c r="OXD209" s="368"/>
      <c r="OXE209" s="332"/>
      <c r="OXF209" s="333"/>
      <c r="OXG209" s="368"/>
      <c r="OXH209" s="224"/>
      <c r="OXI209" s="224"/>
      <c r="OXJ209" s="334"/>
      <c r="OXK209" s="334"/>
      <c r="OXL209" s="224"/>
      <c r="OXM209" s="368"/>
      <c r="OXN209" s="368"/>
      <c r="OXO209" s="332"/>
      <c r="OXP209" s="333"/>
      <c r="OXQ209" s="368"/>
      <c r="OXR209" s="224"/>
      <c r="OXS209" s="224"/>
      <c r="OXT209" s="334"/>
      <c r="OXU209" s="334"/>
      <c r="OXV209" s="224"/>
      <c r="OXW209" s="368"/>
      <c r="OXX209" s="368"/>
      <c r="OXY209" s="332"/>
      <c r="OXZ209" s="333"/>
      <c r="OYA209" s="368"/>
      <c r="OYB209" s="224"/>
      <c r="OYC209" s="224"/>
      <c r="OYD209" s="334"/>
      <c r="OYE209" s="334"/>
      <c r="OYF209" s="224"/>
      <c r="OYG209" s="368"/>
      <c r="OYH209" s="368"/>
      <c r="OYI209" s="332"/>
      <c r="OYJ209" s="333"/>
      <c r="OYK209" s="368"/>
      <c r="OYL209" s="224"/>
      <c r="OYM209" s="224"/>
      <c r="OYN209" s="334"/>
      <c r="OYO209" s="334"/>
      <c r="OYP209" s="224"/>
      <c r="OYQ209" s="368"/>
      <c r="OYR209" s="368"/>
      <c r="OYS209" s="332"/>
      <c r="OYT209" s="333"/>
      <c r="OYU209" s="368"/>
      <c r="OYV209" s="224"/>
      <c r="OYW209" s="224"/>
      <c r="OYX209" s="334"/>
      <c r="OYY209" s="334"/>
      <c r="OYZ209" s="224"/>
      <c r="OZA209" s="368"/>
      <c r="OZB209" s="368"/>
      <c r="OZC209" s="332"/>
      <c r="OZD209" s="333"/>
      <c r="OZE209" s="368"/>
      <c r="OZF209" s="224"/>
      <c r="OZG209" s="224"/>
      <c r="OZH209" s="334"/>
      <c r="OZI209" s="334"/>
      <c r="OZJ209" s="224"/>
      <c r="OZK209" s="368"/>
      <c r="OZL209" s="368"/>
      <c r="OZM209" s="332"/>
      <c r="OZN209" s="333"/>
      <c r="OZO209" s="368"/>
      <c r="OZP209" s="224"/>
      <c r="OZQ209" s="224"/>
      <c r="OZR209" s="334"/>
      <c r="OZS209" s="334"/>
      <c r="OZT209" s="224"/>
      <c r="OZU209" s="368"/>
      <c r="OZV209" s="368"/>
      <c r="OZW209" s="332"/>
      <c r="OZX209" s="333"/>
      <c r="OZY209" s="368"/>
      <c r="OZZ209" s="224"/>
      <c r="PAA209" s="224"/>
      <c r="PAB209" s="334"/>
      <c r="PAC209" s="334"/>
      <c r="PAD209" s="224"/>
      <c r="PAE209" s="368"/>
      <c r="PAF209" s="368"/>
      <c r="PAG209" s="332"/>
      <c r="PAH209" s="333"/>
      <c r="PAI209" s="368"/>
      <c r="PAJ209" s="224"/>
      <c r="PAK209" s="224"/>
      <c r="PAL209" s="334"/>
      <c r="PAM209" s="334"/>
      <c r="PAN209" s="224"/>
      <c r="PAO209" s="368"/>
      <c r="PAP209" s="368"/>
      <c r="PAQ209" s="332"/>
      <c r="PAR209" s="333"/>
      <c r="PAS209" s="368"/>
      <c r="PAT209" s="224"/>
      <c r="PAU209" s="224"/>
      <c r="PAV209" s="334"/>
      <c r="PAW209" s="334"/>
      <c r="PAX209" s="224"/>
      <c r="PAY209" s="368"/>
      <c r="PAZ209" s="368"/>
      <c r="PBA209" s="332"/>
      <c r="PBB209" s="333"/>
      <c r="PBC209" s="368"/>
      <c r="PBD209" s="224"/>
      <c r="PBE209" s="224"/>
      <c r="PBF209" s="334"/>
      <c r="PBG209" s="334"/>
      <c r="PBH209" s="224"/>
      <c r="PBI209" s="368"/>
      <c r="PBJ209" s="368"/>
      <c r="PBK209" s="332"/>
      <c r="PBL209" s="333"/>
      <c r="PBM209" s="368"/>
      <c r="PBN209" s="224"/>
      <c r="PBO209" s="224"/>
      <c r="PBP209" s="334"/>
      <c r="PBQ209" s="334"/>
      <c r="PBR209" s="224"/>
      <c r="PBS209" s="368"/>
      <c r="PBT209" s="368"/>
      <c r="PBU209" s="332"/>
      <c r="PBV209" s="333"/>
      <c r="PBW209" s="368"/>
      <c r="PBX209" s="224"/>
      <c r="PBY209" s="224"/>
      <c r="PBZ209" s="334"/>
      <c r="PCA209" s="334"/>
      <c r="PCB209" s="224"/>
      <c r="PCC209" s="368"/>
      <c r="PCD209" s="368"/>
      <c r="PCE209" s="332"/>
      <c r="PCF209" s="333"/>
      <c r="PCG209" s="368"/>
      <c r="PCH209" s="224"/>
      <c r="PCI209" s="224"/>
      <c r="PCJ209" s="334"/>
      <c r="PCK209" s="334"/>
      <c r="PCL209" s="224"/>
      <c r="PCM209" s="368"/>
      <c r="PCN209" s="368"/>
      <c r="PCO209" s="332"/>
      <c r="PCP209" s="333"/>
      <c r="PCQ209" s="368"/>
      <c r="PCR209" s="224"/>
      <c r="PCS209" s="224"/>
      <c r="PCT209" s="334"/>
      <c r="PCU209" s="334"/>
      <c r="PCV209" s="224"/>
      <c r="PCW209" s="368"/>
      <c r="PCX209" s="368"/>
      <c r="PCY209" s="332"/>
      <c r="PCZ209" s="333"/>
      <c r="PDA209" s="368"/>
      <c r="PDB209" s="224"/>
      <c r="PDC209" s="224"/>
      <c r="PDD209" s="334"/>
      <c r="PDE209" s="334"/>
      <c r="PDF209" s="224"/>
      <c r="PDG209" s="368"/>
      <c r="PDH209" s="368"/>
      <c r="PDI209" s="332"/>
      <c r="PDJ209" s="333"/>
      <c r="PDK209" s="368"/>
      <c r="PDL209" s="224"/>
      <c r="PDM209" s="224"/>
      <c r="PDN209" s="334"/>
      <c r="PDO209" s="334"/>
      <c r="PDP209" s="224"/>
      <c r="PDQ209" s="368"/>
      <c r="PDR209" s="368"/>
      <c r="PDS209" s="332"/>
      <c r="PDT209" s="333"/>
      <c r="PDU209" s="368"/>
      <c r="PDV209" s="224"/>
      <c r="PDW209" s="224"/>
      <c r="PDX209" s="334"/>
      <c r="PDY209" s="334"/>
      <c r="PDZ209" s="224"/>
      <c r="PEA209" s="368"/>
      <c r="PEB209" s="368"/>
      <c r="PEC209" s="332"/>
      <c r="PED209" s="333"/>
      <c r="PEE209" s="368"/>
      <c r="PEF209" s="224"/>
      <c r="PEG209" s="224"/>
      <c r="PEH209" s="334"/>
      <c r="PEI209" s="334"/>
      <c r="PEJ209" s="224"/>
      <c r="PEK209" s="368"/>
      <c r="PEL209" s="368"/>
      <c r="PEM209" s="332"/>
      <c r="PEN209" s="333"/>
      <c r="PEO209" s="368"/>
      <c r="PEP209" s="224"/>
      <c r="PEQ209" s="224"/>
      <c r="PER209" s="334"/>
      <c r="PES209" s="334"/>
      <c r="PET209" s="224"/>
      <c r="PEU209" s="368"/>
      <c r="PEV209" s="368"/>
      <c r="PEW209" s="332"/>
      <c r="PEX209" s="333"/>
      <c r="PEY209" s="368"/>
      <c r="PEZ209" s="224"/>
      <c r="PFA209" s="224"/>
      <c r="PFB209" s="334"/>
      <c r="PFC209" s="334"/>
      <c r="PFD209" s="224"/>
      <c r="PFE209" s="368"/>
      <c r="PFF209" s="368"/>
      <c r="PFG209" s="332"/>
      <c r="PFH209" s="333"/>
      <c r="PFI209" s="368"/>
      <c r="PFJ209" s="224"/>
      <c r="PFK209" s="224"/>
      <c r="PFL209" s="334"/>
      <c r="PFM209" s="334"/>
      <c r="PFN209" s="224"/>
      <c r="PFO209" s="368"/>
      <c r="PFP209" s="368"/>
      <c r="PFQ209" s="332"/>
      <c r="PFR209" s="333"/>
      <c r="PFS209" s="368"/>
      <c r="PFT209" s="224"/>
      <c r="PFU209" s="224"/>
      <c r="PFV209" s="334"/>
      <c r="PFW209" s="334"/>
      <c r="PFX209" s="224"/>
      <c r="PFY209" s="368"/>
      <c r="PFZ209" s="368"/>
      <c r="PGA209" s="332"/>
      <c r="PGB209" s="333"/>
      <c r="PGC209" s="368"/>
      <c r="PGD209" s="224"/>
      <c r="PGE209" s="224"/>
      <c r="PGF209" s="334"/>
      <c r="PGG209" s="334"/>
      <c r="PGH209" s="224"/>
      <c r="PGI209" s="368"/>
      <c r="PGJ209" s="368"/>
      <c r="PGK209" s="332"/>
      <c r="PGL209" s="333"/>
      <c r="PGM209" s="368"/>
      <c r="PGN209" s="224"/>
      <c r="PGO209" s="224"/>
      <c r="PGP209" s="334"/>
      <c r="PGQ209" s="334"/>
      <c r="PGR209" s="224"/>
      <c r="PGS209" s="368"/>
      <c r="PGT209" s="368"/>
      <c r="PGU209" s="332"/>
      <c r="PGV209" s="333"/>
      <c r="PGW209" s="368"/>
      <c r="PGX209" s="224"/>
      <c r="PGY209" s="224"/>
      <c r="PGZ209" s="334"/>
      <c r="PHA209" s="334"/>
      <c r="PHB209" s="224"/>
      <c r="PHC209" s="368"/>
      <c r="PHD209" s="368"/>
      <c r="PHE209" s="332"/>
      <c r="PHF209" s="333"/>
      <c r="PHG209" s="368"/>
      <c r="PHH209" s="224"/>
      <c r="PHI209" s="224"/>
      <c r="PHJ209" s="334"/>
      <c r="PHK209" s="334"/>
      <c r="PHL209" s="224"/>
      <c r="PHM209" s="368"/>
      <c r="PHN209" s="368"/>
      <c r="PHO209" s="332"/>
      <c r="PHP209" s="333"/>
      <c r="PHQ209" s="368"/>
      <c r="PHR209" s="224"/>
      <c r="PHS209" s="224"/>
      <c r="PHT209" s="334"/>
      <c r="PHU209" s="334"/>
      <c r="PHV209" s="224"/>
      <c r="PHW209" s="368"/>
      <c r="PHX209" s="368"/>
      <c r="PHY209" s="332"/>
      <c r="PHZ209" s="333"/>
      <c r="PIA209" s="368"/>
      <c r="PIB209" s="224"/>
      <c r="PIC209" s="224"/>
      <c r="PID209" s="334"/>
      <c r="PIE209" s="334"/>
      <c r="PIF209" s="224"/>
      <c r="PIG209" s="368"/>
      <c r="PIH209" s="368"/>
      <c r="PII209" s="332"/>
      <c r="PIJ209" s="333"/>
      <c r="PIK209" s="368"/>
      <c r="PIL209" s="224"/>
      <c r="PIM209" s="224"/>
      <c r="PIN209" s="334"/>
      <c r="PIO209" s="334"/>
      <c r="PIP209" s="224"/>
      <c r="PIQ209" s="368"/>
      <c r="PIR209" s="368"/>
      <c r="PIS209" s="332"/>
      <c r="PIT209" s="333"/>
      <c r="PIU209" s="368"/>
      <c r="PIV209" s="224"/>
      <c r="PIW209" s="224"/>
      <c r="PIX209" s="334"/>
      <c r="PIY209" s="334"/>
      <c r="PIZ209" s="224"/>
      <c r="PJA209" s="368"/>
      <c r="PJB209" s="368"/>
      <c r="PJC209" s="332"/>
      <c r="PJD209" s="333"/>
      <c r="PJE209" s="368"/>
      <c r="PJF209" s="224"/>
      <c r="PJG209" s="224"/>
      <c r="PJH209" s="334"/>
      <c r="PJI209" s="334"/>
      <c r="PJJ209" s="224"/>
      <c r="PJK209" s="368"/>
      <c r="PJL209" s="368"/>
      <c r="PJM209" s="332"/>
      <c r="PJN209" s="333"/>
      <c r="PJO209" s="368"/>
      <c r="PJP209" s="224"/>
      <c r="PJQ209" s="224"/>
      <c r="PJR209" s="334"/>
      <c r="PJS209" s="334"/>
      <c r="PJT209" s="224"/>
      <c r="PJU209" s="368"/>
      <c r="PJV209" s="368"/>
      <c r="PJW209" s="332"/>
      <c r="PJX209" s="333"/>
      <c r="PJY209" s="368"/>
      <c r="PJZ209" s="224"/>
      <c r="PKA209" s="224"/>
      <c r="PKB209" s="334"/>
      <c r="PKC209" s="334"/>
      <c r="PKD209" s="224"/>
      <c r="PKE209" s="368"/>
      <c r="PKF209" s="368"/>
      <c r="PKG209" s="332"/>
      <c r="PKH209" s="333"/>
      <c r="PKI209" s="368"/>
      <c r="PKJ209" s="224"/>
      <c r="PKK209" s="224"/>
      <c r="PKL209" s="334"/>
      <c r="PKM209" s="334"/>
      <c r="PKN209" s="224"/>
      <c r="PKO209" s="368"/>
      <c r="PKP209" s="368"/>
      <c r="PKQ209" s="332"/>
      <c r="PKR209" s="333"/>
      <c r="PKS209" s="368"/>
      <c r="PKT209" s="224"/>
      <c r="PKU209" s="224"/>
      <c r="PKV209" s="334"/>
      <c r="PKW209" s="334"/>
      <c r="PKX209" s="224"/>
      <c r="PKY209" s="368"/>
      <c r="PKZ209" s="368"/>
      <c r="PLA209" s="332"/>
      <c r="PLB209" s="333"/>
      <c r="PLC209" s="368"/>
      <c r="PLD209" s="224"/>
      <c r="PLE209" s="224"/>
      <c r="PLF209" s="334"/>
      <c r="PLG209" s="334"/>
      <c r="PLH209" s="224"/>
      <c r="PLI209" s="368"/>
      <c r="PLJ209" s="368"/>
      <c r="PLK209" s="332"/>
      <c r="PLL209" s="333"/>
      <c r="PLM209" s="368"/>
      <c r="PLN209" s="224"/>
      <c r="PLO209" s="224"/>
      <c r="PLP209" s="334"/>
      <c r="PLQ209" s="334"/>
      <c r="PLR209" s="224"/>
      <c r="PLS209" s="368"/>
      <c r="PLT209" s="368"/>
      <c r="PLU209" s="332"/>
      <c r="PLV209" s="333"/>
      <c r="PLW209" s="368"/>
      <c r="PLX209" s="224"/>
      <c r="PLY209" s="224"/>
      <c r="PLZ209" s="334"/>
      <c r="PMA209" s="334"/>
      <c r="PMB209" s="224"/>
      <c r="PMC209" s="368"/>
      <c r="PMD209" s="368"/>
      <c r="PME209" s="332"/>
      <c r="PMF209" s="333"/>
      <c r="PMG209" s="368"/>
      <c r="PMH209" s="224"/>
      <c r="PMI209" s="224"/>
      <c r="PMJ209" s="334"/>
      <c r="PMK209" s="334"/>
      <c r="PML209" s="224"/>
      <c r="PMM209" s="368"/>
      <c r="PMN209" s="368"/>
      <c r="PMO209" s="332"/>
      <c r="PMP209" s="333"/>
      <c r="PMQ209" s="368"/>
      <c r="PMR209" s="224"/>
      <c r="PMS209" s="224"/>
      <c r="PMT209" s="334"/>
      <c r="PMU209" s="334"/>
      <c r="PMV209" s="224"/>
      <c r="PMW209" s="368"/>
      <c r="PMX209" s="368"/>
      <c r="PMY209" s="332"/>
      <c r="PMZ209" s="333"/>
      <c r="PNA209" s="368"/>
      <c r="PNB209" s="224"/>
      <c r="PNC209" s="224"/>
      <c r="PND209" s="334"/>
      <c r="PNE209" s="334"/>
      <c r="PNF209" s="224"/>
      <c r="PNG209" s="368"/>
      <c r="PNH209" s="368"/>
      <c r="PNI209" s="332"/>
      <c r="PNJ209" s="333"/>
      <c r="PNK209" s="368"/>
      <c r="PNL209" s="224"/>
      <c r="PNM209" s="224"/>
      <c r="PNN209" s="334"/>
      <c r="PNO209" s="334"/>
      <c r="PNP209" s="224"/>
      <c r="PNQ209" s="368"/>
      <c r="PNR209" s="368"/>
      <c r="PNS209" s="332"/>
      <c r="PNT209" s="333"/>
      <c r="PNU209" s="368"/>
      <c r="PNV209" s="224"/>
      <c r="PNW209" s="224"/>
      <c r="PNX209" s="334"/>
      <c r="PNY209" s="334"/>
      <c r="PNZ209" s="224"/>
      <c r="POA209" s="368"/>
      <c r="POB209" s="368"/>
      <c r="POC209" s="332"/>
      <c r="POD209" s="333"/>
      <c r="POE209" s="368"/>
      <c r="POF209" s="224"/>
      <c r="POG209" s="224"/>
      <c r="POH209" s="334"/>
      <c r="POI209" s="334"/>
      <c r="POJ209" s="224"/>
      <c r="POK209" s="368"/>
      <c r="POL209" s="368"/>
      <c r="POM209" s="332"/>
      <c r="PON209" s="333"/>
      <c r="POO209" s="368"/>
      <c r="POP209" s="224"/>
      <c r="POQ209" s="224"/>
      <c r="POR209" s="334"/>
      <c r="POS209" s="334"/>
      <c r="POT209" s="224"/>
      <c r="POU209" s="368"/>
      <c r="POV209" s="368"/>
      <c r="POW209" s="332"/>
      <c r="POX209" s="333"/>
      <c r="POY209" s="368"/>
      <c r="POZ209" s="224"/>
      <c r="PPA209" s="224"/>
      <c r="PPB209" s="334"/>
      <c r="PPC209" s="334"/>
      <c r="PPD209" s="224"/>
      <c r="PPE209" s="368"/>
      <c r="PPF209" s="368"/>
      <c r="PPG209" s="332"/>
      <c r="PPH209" s="333"/>
      <c r="PPI209" s="368"/>
      <c r="PPJ209" s="224"/>
      <c r="PPK209" s="224"/>
      <c r="PPL209" s="334"/>
      <c r="PPM209" s="334"/>
      <c r="PPN209" s="224"/>
      <c r="PPO209" s="368"/>
      <c r="PPP209" s="368"/>
      <c r="PPQ209" s="332"/>
      <c r="PPR209" s="333"/>
      <c r="PPS209" s="368"/>
      <c r="PPT209" s="224"/>
      <c r="PPU209" s="224"/>
      <c r="PPV209" s="334"/>
      <c r="PPW209" s="334"/>
      <c r="PPX209" s="224"/>
      <c r="PPY209" s="368"/>
      <c r="PPZ209" s="368"/>
      <c r="PQA209" s="332"/>
      <c r="PQB209" s="333"/>
      <c r="PQC209" s="368"/>
      <c r="PQD209" s="224"/>
      <c r="PQE209" s="224"/>
      <c r="PQF209" s="334"/>
      <c r="PQG209" s="334"/>
      <c r="PQH209" s="224"/>
      <c r="PQI209" s="368"/>
      <c r="PQJ209" s="368"/>
      <c r="PQK209" s="332"/>
      <c r="PQL209" s="333"/>
      <c r="PQM209" s="368"/>
      <c r="PQN209" s="224"/>
      <c r="PQO209" s="224"/>
      <c r="PQP209" s="334"/>
      <c r="PQQ209" s="334"/>
      <c r="PQR209" s="224"/>
      <c r="PQS209" s="368"/>
      <c r="PQT209" s="368"/>
      <c r="PQU209" s="332"/>
      <c r="PQV209" s="333"/>
      <c r="PQW209" s="368"/>
      <c r="PQX209" s="224"/>
      <c r="PQY209" s="224"/>
      <c r="PQZ209" s="334"/>
      <c r="PRA209" s="334"/>
      <c r="PRB209" s="224"/>
      <c r="PRC209" s="368"/>
      <c r="PRD209" s="368"/>
      <c r="PRE209" s="332"/>
      <c r="PRF209" s="333"/>
      <c r="PRG209" s="368"/>
      <c r="PRH209" s="224"/>
      <c r="PRI209" s="224"/>
      <c r="PRJ209" s="334"/>
      <c r="PRK209" s="334"/>
      <c r="PRL209" s="224"/>
      <c r="PRM209" s="368"/>
      <c r="PRN209" s="368"/>
      <c r="PRO209" s="332"/>
      <c r="PRP209" s="333"/>
      <c r="PRQ209" s="368"/>
      <c r="PRR209" s="224"/>
      <c r="PRS209" s="224"/>
      <c r="PRT209" s="334"/>
      <c r="PRU209" s="334"/>
      <c r="PRV209" s="224"/>
      <c r="PRW209" s="368"/>
      <c r="PRX209" s="368"/>
      <c r="PRY209" s="332"/>
      <c r="PRZ209" s="333"/>
      <c r="PSA209" s="368"/>
      <c r="PSB209" s="224"/>
      <c r="PSC209" s="224"/>
      <c r="PSD209" s="334"/>
      <c r="PSE209" s="334"/>
      <c r="PSF209" s="224"/>
      <c r="PSG209" s="368"/>
      <c r="PSH209" s="368"/>
      <c r="PSI209" s="332"/>
      <c r="PSJ209" s="333"/>
      <c r="PSK209" s="368"/>
      <c r="PSL209" s="224"/>
      <c r="PSM209" s="224"/>
      <c r="PSN209" s="334"/>
      <c r="PSO209" s="334"/>
      <c r="PSP209" s="224"/>
      <c r="PSQ209" s="368"/>
      <c r="PSR209" s="368"/>
      <c r="PSS209" s="332"/>
      <c r="PST209" s="333"/>
      <c r="PSU209" s="368"/>
      <c r="PSV209" s="224"/>
      <c r="PSW209" s="224"/>
      <c r="PSX209" s="334"/>
      <c r="PSY209" s="334"/>
      <c r="PSZ209" s="224"/>
      <c r="PTA209" s="368"/>
      <c r="PTB209" s="368"/>
      <c r="PTC209" s="332"/>
      <c r="PTD209" s="333"/>
      <c r="PTE209" s="368"/>
      <c r="PTF209" s="224"/>
      <c r="PTG209" s="224"/>
      <c r="PTH209" s="334"/>
      <c r="PTI209" s="334"/>
      <c r="PTJ209" s="224"/>
      <c r="PTK209" s="368"/>
      <c r="PTL209" s="368"/>
      <c r="PTM209" s="332"/>
      <c r="PTN209" s="333"/>
      <c r="PTO209" s="368"/>
      <c r="PTP209" s="224"/>
      <c r="PTQ209" s="224"/>
      <c r="PTR209" s="334"/>
      <c r="PTS209" s="334"/>
      <c r="PTT209" s="224"/>
      <c r="PTU209" s="368"/>
      <c r="PTV209" s="368"/>
      <c r="PTW209" s="332"/>
      <c r="PTX209" s="333"/>
      <c r="PTY209" s="368"/>
      <c r="PTZ209" s="224"/>
      <c r="PUA209" s="224"/>
      <c r="PUB209" s="334"/>
      <c r="PUC209" s="334"/>
      <c r="PUD209" s="224"/>
      <c r="PUE209" s="368"/>
      <c r="PUF209" s="368"/>
      <c r="PUG209" s="332"/>
      <c r="PUH209" s="333"/>
      <c r="PUI209" s="368"/>
      <c r="PUJ209" s="224"/>
      <c r="PUK209" s="224"/>
      <c r="PUL209" s="334"/>
      <c r="PUM209" s="334"/>
      <c r="PUN209" s="224"/>
      <c r="PUO209" s="368"/>
      <c r="PUP209" s="368"/>
      <c r="PUQ209" s="332"/>
      <c r="PUR209" s="333"/>
      <c r="PUS209" s="368"/>
      <c r="PUT209" s="224"/>
      <c r="PUU209" s="224"/>
      <c r="PUV209" s="334"/>
      <c r="PUW209" s="334"/>
      <c r="PUX209" s="224"/>
      <c r="PUY209" s="368"/>
      <c r="PUZ209" s="368"/>
      <c r="PVA209" s="332"/>
      <c r="PVB209" s="333"/>
      <c r="PVC209" s="368"/>
      <c r="PVD209" s="224"/>
      <c r="PVE209" s="224"/>
      <c r="PVF209" s="334"/>
      <c r="PVG209" s="334"/>
      <c r="PVH209" s="224"/>
      <c r="PVI209" s="368"/>
      <c r="PVJ209" s="368"/>
      <c r="PVK209" s="332"/>
      <c r="PVL209" s="333"/>
      <c r="PVM209" s="368"/>
      <c r="PVN209" s="224"/>
      <c r="PVO209" s="224"/>
      <c r="PVP209" s="334"/>
      <c r="PVQ209" s="334"/>
      <c r="PVR209" s="224"/>
      <c r="PVS209" s="368"/>
      <c r="PVT209" s="368"/>
      <c r="PVU209" s="332"/>
      <c r="PVV209" s="333"/>
      <c r="PVW209" s="368"/>
      <c r="PVX209" s="224"/>
      <c r="PVY209" s="224"/>
      <c r="PVZ209" s="334"/>
      <c r="PWA209" s="334"/>
      <c r="PWB209" s="224"/>
      <c r="PWC209" s="368"/>
      <c r="PWD209" s="368"/>
      <c r="PWE209" s="332"/>
      <c r="PWF209" s="333"/>
      <c r="PWG209" s="368"/>
      <c r="PWH209" s="224"/>
      <c r="PWI209" s="224"/>
      <c r="PWJ209" s="334"/>
      <c r="PWK209" s="334"/>
      <c r="PWL209" s="224"/>
      <c r="PWM209" s="368"/>
      <c r="PWN209" s="368"/>
      <c r="PWO209" s="332"/>
      <c r="PWP209" s="333"/>
      <c r="PWQ209" s="368"/>
      <c r="PWR209" s="224"/>
      <c r="PWS209" s="224"/>
      <c r="PWT209" s="334"/>
      <c r="PWU209" s="334"/>
      <c r="PWV209" s="224"/>
      <c r="PWW209" s="368"/>
      <c r="PWX209" s="368"/>
      <c r="PWY209" s="332"/>
      <c r="PWZ209" s="333"/>
      <c r="PXA209" s="368"/>
      <c r="PXB209" s="224"/>
      <c r="PXC209" s="224"/>
      <c r="PXD209" s="334"/>
      <c r="PXE209" s="334"/>
      <c r="PXF209" s="224"/>
      <c r="PXG209" s="368"/>
      <c r="PXH209" s="368"/>
      <c r="PXI209" s="332"/>
      <c r="PXJ209" s="333"/>
      <c r="PXK209" s="368"/>
      <c r="PXL209" s="224"/>
      <c r="PXM209" s="224"/>
      <c r="PXN209" s="334"/>
      <c r="PXO209" s="334"/>
      <c r="PXP209" s="224"/>
      <c r="PXQ209" s="368"/>
      <c r="PXR209" s="368"/>
      <c r="PXS209" s="332"/>
      <c r="PXT209" s="333"/>
      <c r="PXU209" s="368"/>
      <c r="PXV209" s="224"/>
      <c r="PXW209" s="224"/>
      <c r="PXX209" s="334"/>
      <c r="PXY209" s="334"/>
      <c r="PXZ209" s="224"/>
      <c r="PYA209" s="368"/>
      <c r="PYB209" s="368"/>
      <c r="PYC209" s="332"/>
      <c r="PYD209" s="333"/>
      <c r="PYE209" s="368"/>
      <c r="PYF209" s="224"/>
      <c r="PYG209" s="224"/>
      <c r="PYH209" s="334"/>
      <c r="PYI209" s="334"/>
      <c r="PYJ209" s="224"/>
      <c r="PYK209" s="368"/>
      <c r="PYL209" s="368"/>
      <c r="PYM209" s="332"/>
      <c r="PYN209" s="333"/>
      <c r="PYO209" s="368"/>
      <c r="PYP209" s="224"/>
      <c r="PYQ209" s="224"/>
      <c r="PYR209" s="334"/>
      <c r="PYS209" s="334"/>
      <c r="PYT209" s="224"/>
      <c r="PYU209" s="368"/>
      <c r="PYV209" s="368"/>
      <c r="PYW209" s="332"/>
      <c r="PYX209" s="333"/>
      <c r="PYY209" s="368"/>
      <c r="PYZ209" s="224"/>
      <c r="PZA209" s="224"/>
      <c r="PZB209" s="334"/>
      <c r="PZC209" s="334"/>
      <c r="PZD209" s="224"/>
      <c r="PZE209" s="368"/>
      <c r="PZF209" s="368"/>
      <c r="PZG209" s="332"/>
      <c r="PZH209" s="333"/>
      <c r="PZI209" s="368"/>
      <c r="PZJ209" s="224"/>
      <c r="PZK209" s="224"/>
      <c r="PZL209" s="334"/>
      <c r="PZM209" s="334"/>
      <c r="PZN209" s="224"/>
      <c r="PZO209" s="368"/>
      <c r="PZP209" s="368"/>
      <c r="PZQ209" s="332"/>
      <c r="PZR209" s="333"/>
      <c r="PZS209" s="368"/>
      <c r="PZT209" s="224"/>
      <c r="PZU209" s="224"/>
      <c r="PZV209" s="334"/>
      <c r="PZW209" s="334"/>
      <c r="PZX209" s="224"/>
      <c r="PZY209" s="368"/>
      <c r="PZZ209" s="368"/>
      <c r="QAA209" s="332"/>
      <c r="QAB209" s="333"/>
      <c r="QAC209" s="368"/>
      <c r="QAD209" s="224"/>
      <c r="QAE209" s="224"/>
      <c r="QAF209" s="334"/>
      <c r="QAG209" s="334"/>
      <c r="QAH209" s="224"/>
      <c r="QAI209" s="368"/>
      <c r="QAJ209" s="368"/>
      <c r="QAK209" s="332"/>
      <c r="QAL209" s="333"/>
      <c r="QAM209" s="368"/>
      <c r="QAN209" s="224"/>
      <c r="QAO209" s="224"/>
      <c r="QAP209" s="334"/>
      <c r="QAQ209" s="334"/>
      <c r="QAR209" s="224"/>
      <c r="QAS209" s="368"/>
      <c r="QAT209" s="368"/>
      <c r="QAU209" s="332"/>
      <c r="QAV209" s="333"/>
      <c r="QAW209" s="368"/>
      <c r="QAX209" s="224"/>
      <c r="QAY209" s="224"/>
      <c r="QAZ209" s="334"/>
      <c r="QBA209" s="334"/>
      <c r="QBB209" s="224"/>
      <c r="QBC209" s="368"/>
      <c r="QBD209" s="368"/>
      <c r="QBE209" s="332"/>
      <c r="QBF209" s="333"/>
      <c r="QBG209" s="368"/>
      <c r="QBH209" s="224"/>
      <c r="QBI209" s="224"/>
      <c r="QBJ209" s="334"/>
      <c r="QBK209" s="334"/>
      <c r="QBL209" s="224"/>
      <c r="QBM209" s="368"/>
      <c r="QBN209" s="368"/>
      <c r="QBO209" s="332"/>
      <c r="QBP209" s="333"/>
      <c r="QBQ209" s="368"/>
      <c r="QBR209" s="224"/>
      <c r="QBS209" s="224"/>
      <c r="QBT209" s="334"/>
      <c r="QBU209" s="334"/>
      <c r="QBV209" s="224"/>
      <c r="QBW209" s="368"/>
      <c r="QBX209" s="368"/>
      <c r="QBY209" s="332"/>
      <c r="QBZ209" s="333"/>
      <c r="QCA209" s="368"/>
      <c r="QCB209" s="224"/>
      <c r="QCC209" s="224"/>
      <c r="QCD209" s="334"/>
      <c r="QCE209" s="334"/>
      <c r="QCF209" s="224"/>
      <c r="QCG209" s="368"/>
      <c r="QCH209" s="368"/>
      <c r="QCI209" s="332"/>
      <c r="QCJ209" s="333"/>
      <c r="QCK209" s="368"/>
      <c r="QCL209" s="224"/>
      <c r="QCM209" s="224"/>
      <c r="QCN209" s="334"/>
      <c r="QCO209" s="334"/>
      <c r="QCP209" s="224"/>
      <c r="QCQ209" s="368"/>
      <c r="QCR209" s="368"/>
      <c r="QCS209" s="332"/>
      <c r="QCT209" s="333"/>
      <c r="QCU209" s="368"/>
      <c r="QCV209" s="224"/>
      <c r="QCW209" s="224"/>
      <c r="QCX209" s="334"/>
      <c r="QCY209" s="334"/>
      <c r="QCZ209" s="224"/>
      <c r="QDA209" s="368"/>
      <c r="QDB209" s="368"/>
      <c r="QDC209" s="332"/>
      <c r="QDD209" s="333"/>
      <c r="QDE209" s="368"/>
      <c r="QDF209" s="224"/>
      <c r="QDG209" s="224"/>
      <c r="QDH209" s="334"/>
      <c r="QDI209" s="334"/>
      <c r="QDJ209" s="224"/>
      <c r="QDK209" s="368"/>
      <c r="QDL209" s="368"/>
      <c r="QDM209" s="332"/>
      <c r="QDN209" s="333"/>
      <c r="QDO209" s="368"/>
      <c r="QDP209" s="224"/>
      <c r="QDQ209" s="224"/>
      <c r="QDR209" s="334"/>
      <c r="QDS209" s="334"/>
      <c r="QDT209" s="224"/>
      <c r="QDU209" s="368"/>
      <c r="QDV209" s="368"/>
      <c r="QDW209" s="332"/>
      <c r="QDX209" s="333"/>
      <c r="QDY209" s="368"/>
      <c r="QDZ209" s="224"/>
      <c r="QEA209" s="224"/>
      <c r="QEB209" s="334"/>
      <c r="QEC209" s="334"/>
      <c r="QED209" s="224"/>
      <c r="QEE209" s="368"/>
      <c r="QEF209" s="368"/>
      <c r="QEG209" s="332"/>
      <c r="QEH209" s="333"/>
      <c r="QEI209" s="368"/>
      <c r="QEJ209" s="224"/>
      <c r="QEK209" s="224"/>
      <c r="QEL209" s="334"/>
      <c r="QEM209" s="334"/>
      <c r="QEN209" s="224"/>
      <c r="QEO209" s="368"/>
      <c r="QEP209" s="368"/>
      <c r="QEQ209" s="332"/>
      <c r="QER209" s="333"/>
      <c r="QES209" s="368"/>
      <c r="QET209" s="224"/>
      <c r="QEU209" s="224"/>
      <c r="QEV209" s="334"/>
      <c r="QEW209" s="334"/>
      <c r="QEX209" s="224"/>
      <c r="QEY209" s="368"/>
      <c r="QEZ209" s="368"/>
      <c r="QFA209" s="332"/>
      <c r="QFB209" s="333"/>
      <c r="QFC209" s="368"/>
      <c r="QFD209" s="224"/>
      <c r="QFE209" s="224"/>
      <c r="QFF209" s="334"/>
      <c r="QFG209" s="334"/>
      <c r="QFH209" s="224"/>
      <c r="QFI209" s="368"/>
      <c r="QFJ209" s="368"/>
      <c r="QFK209" s="332"/>
      <c r="QFL209" s="333"/>
      <c r="QFM209" s="368"/>
      <c r="QFN209" s="224"/>
      <c r="QFO209" s="224"/>
      <c r="QFP209" s="334"/>
      <c r="QFQ209" s="334"/>
      <c r="QFR209" s="224"/>
      <c r="QFS209" s="368"/>
      <c r="QFT209" s="368"/>
      <c r="QFU209" s="332"/>
      <c r="QFV209" s="333"/>
      <c r="QFW209" s="368"/>
      <c r="QFX209" s="224"/>
      <c r="QFY209" s="224"/>
      <c r="QFZ209" s="334"/>
      <c r="QGA209" s="334"/>
      <c r="QGB209" s="224"/>
      <c r="QGC209" s="368"/>
      <c r="QGD209" s="368"/>
      <c r="QGE209" s="332"/>
      <c r="QGF209" s="333"/>
      <c r="QGG209" s="368"/>
      <c r="QGH209" s="224"/>
      <c r="QGI209" s="224"/>
      <c r="QGJ209" s="334"/>
      <c r="QGK209" s="334"/>
      <c r="QGL209" s="224"/>
      <c r="QGM209" s="368"/>
      <c r="QGN209" s="368"/>
      <c r="QGO209" s="332"/>
      <c r="QGP209" s="333"/>
      <c r="QGQ209" s="368"/>
      <c r="QGR209" s="224"/>
      <c r="QGS209" s="224"/>
      <c r="QGT209" s="334"/>
      <c r="QGU209" s="334"/>
      <c r="QGV209" s="224"/>
      <c r="QGW209" s="368"/>
      <c r="QGX209" s="368"/>
      <c r="QGY209" s="332"/>
      <c r="QGZ209" s="333"/>
      <c r="QHA209" s="368"/>
      <c r="QHB209" s="224"/>
      <c r="QHC209" s="224"/>
      <c r="QHD209" s="334"/>
      <c r="QHE209" s="334"/>
      <c r="QHF209" s="224"/>
      <c r="QHG209" s="368"/>
      <c r="QHH209" s="368"/>
      <c r="QHI209" s="332"/>
      <c r="QHJ209" s="333"/>
      <c r="QHK209" s="368"/>
      <c r="QHL209" s="224"/>
      <c r="QHM209" s="224"/>
      <c r="QHN209" s="334"/>
      <c r="QHO209" s="334"/>
      <c r="QHP209" s="224"/>
      <c r="QHQ209" s="368"/>
      <c r="QHR209" s="368"/>
      <c r="QHS209" s="332"/>
      <c r="QHT209" s="333"/>
      <c r="QHU209" s="368"/>
      <c r="QHV209" s="224"/>
      <c r="QHW209" s="224"/>
      <c r="QHX209" s="334"/>
      <c r="QHY209" s="334"/>
      <c r="QHZ209" s="224"/>
      <c r="QIA209" s="368"/>
      <c r="QIB209" s="368"/>
      <c r="QIC209" s="332"/>
      <c r="QID209" s="333"/>
      <c r="QIE209" s="368"/>
      <c r="QIF209" s="224"/>
      <c r="QIG209" s="224"/>
      <c r="QIH209" s="334"/>
      <c r="QII209" s="334"/>
      <c r="QIJ209" s="224"/>
      <c r="QIK209" s="368"/>
      <c r="QIL209" s="368"/>
      <c r="QIM209" s="332"/>
      <c r="QIN209" s="333"/>
      <c r="QIO209" s="368"/>
      <c r="QIP209" s="224"/>
      <c r="QIQ209" s="224"/>
      <c r="QIR209" s="334"/>
      <c r="QIS209" s="334"/>
      <c r="QIT209" s="224"/>
      <c r="QIU209" s="368"/>
      <c r="QIV209" s="368"/>
      <c r="QIW209" s="332"/>
      <c r="QIX209" s="333"/>
      <c r="QIY209" s="368"/>
      <c r="QIZ209" s="224"/>
      <c r="QJA209" s="224"/>
      <c r="QJB209" s="334"/>
      <c r="QJC209" s="334"/>
      <c r="QJD209" s="224"/>
      <c r="QJE209" s="368"/>
      <c r="QJF209" s="368"/>
      <c r="QJG209" s="332"/>
      <c r="QJH209" s="333"/>
      <c r="QJI209" s="368"/>
      <c r="QJJ209" s="224"/>
      <c r="QJK209" s="224"/>
      <c r="QJL209" s="334"/>
      <c r="QJM209" s="334"/>
      <c r="QJN209" s="224"/>
      <c r="QJO209" s="368"/>
      <c r="QJP209" s="368"/>
      <c r="QJQ209" s="332"/>
      <c r="QJR209" s="333"/>
      <c r="QJS209" s="368"/>
      <c r="QJT209" s="224"/>
      <c r="QJU209" s="224"/>
      <c r="QJV209" s="334"/>
      <c r="QJW209" s="334"/>
      <c r="QJX209" s="224"/>
      <c r="QJY209" s="368"/>
      <c r="QJZ209" s="368"/>
      <c r="QKA209" s="332"/>
      <c r="QKB209" s="333"/>
      <c r="QKC209" s="368"/>
      <c r="QKD209" s="224"/>
      <c r="QKE209" s="224"/>
      <c r="QKF209" s="334"/>
      <c r="QKG209" s="334"/>
      <c r="QKH209" s="224"/>
      <c r="QKI209" s="368"/>
      <c r="QKJ209" s="368"/>
      <c r="QKK209" s="332"/>
      <c r="QKL209" s="333"/>
      <c r="QKM209" s="368"/>
      <c r="QKN209" s="224"/>
      <c r="QKO209" s="224"/>
      <c r="QKP209" s="334"/>
      <c r="QKQ209" s="334"/>
      <c r="QKR209" s="224"/>
      <c r="QKS209" s="368"/>
      <c r="QKT209" s="368"/>
      <c r="QKU209" s="332"/>
      <c r="QKV209" s="333"/>
      <c r="QKW209" s="368"/>
      <c r="QKX209" s="224"/>
      <c r="QKY209" s="224"/>
      <c r="QKZ209" s="334"/>
      <c r="QLA209" s="334"/>
      <c r="QLB209" s="224"/>
      <c r="QLC209" s="368"/>
      <c r="QLD209" s="368"/>
      <c r="QLE209" s="332"/>
      <c r="QLF209" s="333"/>
      <c r="QLG209" s="368"/>
      <c r="QLH209" s="224"/>
      <c r="QLI209" s="224"/>
      <c r="QLJ209" s="334"/>
      <c r="QLK209" s="334"/>
      <c r="QLL209" s="224"/>
      <c r="QLM209" s="368"/>
      <c r="QLN209" s="368"/>
      <c r="QLO209" s="332"/>
      <c r="QLP209" s="333"/>
      <c r="QLQ209" s="368"/>
      <c r="QLR209" s="224"/>
      <c r="QLS209" s="224"/>
      <c r="QLT209" s="334"/>
      <c r="QLU209" s="334"/>
      <c r="QLV209" s="224"/>
      <c r="QLW209" s="368"/>
      <c r="QLX209" s="368"/>
      <c r="QLY209" s="332"/>
      <c r="QLZ209" s="333"/>
      <c r="QMA209" s="368"/>
      <c r="QMB209" s="224"/>
      <c r="QMC209" s="224"/>
      <c r="QMD209" s="334"/>
      <c r="QME209" s="334"/>
      <c r="QMF209" s="224"/>
      <c r="QMG209" s="368"/>
      <c r="QMH209" s="368"/>
      <c r="QMI209" s="332"/>
      <c r="QMJ209" s="333"/>
      <c r="QMK209" s="368"/>
      <c r="QML209" s="224"/>
      <c r="QMM209" s="224"/>
      <c r="QMN209" s="334"/>
      <c r="QMO209" s="334"/>
      <c r="QMP209" s="224"/>
      <c r="QMQ209" s="368"/>
      <c r="QMR209" s="368"/>
      <c r="QMS209" s="332"/>
      <c r="QMT209" s="333"/>
      <c r="QMU209" s="368"/>
      <c r="QMV209" s="224"/>
      <c r="QMW209" s="224"/>
      <c r="QMX209" s="334"/>
      <c r="QMY209" s="334"/>
      <c r="QMZ209" s="224"/>
      <c r="QNA209" s="368"/>
      <c r="QNB209" s="368"/>
      <c r="QNC209" s="332"/>
      <c r="QND209" s="333"/>
      <c r="QNE209" s="368"/>
      <c r="QNF209" s="224"/>
      <c r="QNG209" s="224"/>
      <c r="QNH209" s="334"/>
      <c r="QNI209" s="334"/>
      <c r="QNJ209" s="224"/>
      <c r="QNK209" s="368"/>
      <c r="QNL209" s="368"/>
      <c r="QNM209" s="332"/>
      <c r="QNN209" s="333"/>
      <c r="QNO209" s="368"/>
      <c r="QNP209" s="224"/>
      <c r="QNQ209" s="224"/>
      <c r="QNR209" s="334"/>
      <c r="QNS209" s="334"/>
      <c r="QNT209" s="224"/>
      <c r="QNU209" s="368"/>
      <c r="QNV209" s="368"/>
      <c r="QNW209" s="332"/>
      <c r="QNX209" s="333"/>
      <c r="QNY209" s="368"/>
      <c r="QNZ209" s="224"/>
      <c r="QOA209" s="224"/>
      <c r="QOB209" s="334"/>
      <c r="QOC209" s="334"/>
      <c r="QOD209" s="224"/>
      <c r="QOE209" s="368"/>
      <c r="QOF209" s="368"/>
      <c r="QOG209" s="332"/>
      <c r="QOH209" s="333"/>
      <c r="QOI209" s="368"/>
      <c r="QOJ209" s="224"/>
      <c r="QOK209" s="224"/>
      <c r="QOL209" s="334"/>
      <c r="QOM209" s="334"/>
      <c r="QON209" s="224"/>
      <c r="QOO209" s="368"/>
      <c r="QOP209" s="368"/>
      <c r="QOQ209" s="332"/>
      <c r="QOR209" s="333"/>
      <c r="QOS209" s="368"/>
      <c r="QOT209" s="224"/>
      <c r="QOU209" s="224"/>
      <c r="QOV209" s="334"/>
      <c r="QOW209" s="334"/>
      <c r="QOX209" s="224"/>
      <c r="QOY209" s="368"/>
      <c r="QOZ209" s="368"/>
      <c r="QPA209" s="332"/>
      <c r="QPB209" s="333"/>
      <c r="QPC209" s="368"/>
      <c r="QPD209" s="224"/>
      <c r="QPE209" s="224"/>
      <c r="QPF209" s="334"/>
      <c r="QPG209" s="334"/>
      <c r="QPH209" s="224"/>
      <c r="QPI209" s="368"/>
      <c r="QPJ209" s="368"/>
      <c r="QPK209" s="332"/>
      <c r="QPL209" s="333"/>
      <c r="QPM209" s="368"/>
      <c r="QPN209" s="224"/>
      <c r="QPO209" s="224"/>
      <c r="QPP209" s="334"/>
      <c r="QPQ209" s="334"/>
      <c r="QPR209" s="224"/>
      <c r="QPS209" s="368"/>
      <c r="QPT209" s="368"/>
      <c r="QPU209" s="332"/>
      <c r="QPV209" s="333"/>
      <c r="QPW209" s="368"/>
      <c r="QPX209" s="224"/>
      <c r="QPY209" s="224"/>
      <c r="QPZ209" s="334"/>
      <c r="QQA209" s="334"/>
      <c r="QQB209" s="224"/>
      <c r="QQC209" s="368"/>
      <c r="QQD209" s="368"/>
      <c r="QQE209" s="332"/>
      <c r="QQF209" s="333"/>
      <c r="QQG209" s="368"/>
      <c r="QQH209" s="224"/>
      <c r="QQI209" s="224"/>
      <c r="QQJ209" s="334"/>
      <c r="QQK209" s="334"/>
      <c r="QQL209" s="224"/>
      <c r="QQM209" s="368"/>
      <c r="QQN209" s="368"/>
      <c r="QQO209" s="332"/>
      <c r="QQP209" s="333"/>
      <c r="QQQ209" s="368"/>
      <c r="QQR209" s="224"/>
      <c r="QQS209" s="224"/>
      <c r="QQT209" s="334"/>
      <c r="QQU209" s="334"/>
      <c r="QQV209" s="224"/>
      <c r="QQW209" s="368"/>
      <c r="QQX209" s="368"/>
      <c r="QQY209" s="332"/>
      <c r="QQZ209" s="333"/>
      <c r="QRA209" s="368"/>
      <c r="QRB209" s="224"/>
      <c r="QRC209" s="224"/>
      <c r="QRD209" s="334"/>
      <c r="QRE209" s="334"/>
      <c r="QRF209" s="224"/>
      <c r="QRG209" s="368"/>
      <c r="QRH209" s="368"/>
      <c r="QRI209" s="332"/>
      <c r="QRJ209" s="333"/>
      <c r="QRK209" s="368"/>
      <c r="QRL209" s="224"/>
      <c r="QRM209" s="224"/>
      <c r="QRN209" s="334"/>
      <c r="QRO209" s="334"/>
      <c r="QRP209" s="224"/>
      <c r="QRQ209" s="368"/>
      <c r="QRR209" s="368"/>
      <c r="QRS209" s="332"/>
      <c r="QRT209" s="333"/>
      <c r="QRU209" s="368"/>
      <c r="QRV209" s="224"/>
      <c r="QRW209" s="224"/>
      <c r="QRX209" s="334"/>
      <c r="QRY209" s="334"/>
      <c r="QRZ209" s="224"/>
      <c r="QSA209" s="368"/>
      <c r="QSB209" s="368"/>
      <c r="QSC209" s="332"/>
      <c r="QSD209" s="333"/>
      <c r="QSE209" s="368"/>
      <c r="QSF209" s="224"/>
      <c r="QSG209" s="224"/>
      <c r="QSH209" s="334"/>
      <c r="QSI209" s="334"/>
      <c r="QSJ209" s="224"/>
      <c r="QSK209" s="368"/>
      <c r="QSL209" s="368"/>
      <c r="QSM209" s="332"/>
      <c r="QSN209" s="333"/>
      <c r="QSO209" s="368"/>
      <c r="QSP209" s="224"/>
      <c r="QSQ209" s="224"/>
      <c r="QSR209" s="334"/>
      <c r="QSS209" s="334"/>
      <c r="QST209" s="224"/>
      <c r="QSU209" s="368"/>
      <c r="QSV209" s="368"/>
      <c r="QSW209" s="332"/>
      <c r="QSX209" s="333"/>
      <c r="QSY209" s="368"/>
      <c r="QSZ209" s="224"/>
      <c r="QTA209" s="224"/>
      <c r="QTB209" s="334"/>
      <c r="QTC209" s="334"/>
      <c r="QTD209" s="224"/>
      <c r="QTE209" s="368"/>
      <c r="QTF209" s="368"/>
      <c r="QTG209" s="332"/>
      <c r="QTH209" s="333"/>
      <c r="QTI209" s="368"/>
      <c r="QTJ209" s="224"/>
      <c r="QTK209" s="224"/>
      <c r="QTL209" s="334"/>
      <c r="QTM209" s="334"/>
      <c r="QTN209" s="224"/>
      <c r="QTO209" s="368"/>
      <c r="QTP209" s="368"/>
      <c r="QTQ209" s="332"/>
      <c r="QTR209" s="333"/>
      <c r="QTS209" s="368"/>
      <c r="QTT209" s="224"/>
      <c r="QTU209" s="224"/>
      <c r="QTV209" s="334"/>
      <c r="QTW209" s="334"/>
      <c r="QTX209" s="224"/>
      <c r="QTY209" s="368"/>
      <c r="QTZ209" s="368"/>
      <c r="QUA209" s="332"/>
      <c r="QUB209" s="333"/>
      <c r="QUC209" s="368"/>
      <c r="QUD209" s="224"/>
      <c r="QUE209" s="224"/>
      <c r="QUF209" s="334"/>
      <c r="QUG209" s="334"/>
      <c r="QUH209" s="224"/>
      <c r="QUI209" s="368"/>
      <c r="QUJ209" s="368"/>
      <c r="QUK209" s="332"/>
      <c r="QUL209" s="333"/>
      <c r="QUM209" s="368"/>
      <c r="QUN209" s="224"/>
      <c r="QUO209" s="224"/>
      <c r="QUP209" s="334"/>
      <c r="QUQ209" s="334"/>
      <c r="QUR209" s="224"/>
      <c r="QUS209" s="368"/>
      <c r="QUT209" s="368"/>
      <c r="QUU209" s="332"/>
      <c r="QUV209" s="333"/>
      <c r="QUW209" s="368"/>
      <c r="QUX209" s="224"/>
      <c r="QUY209" s="224"/>
      <c r="QUZ209" s="334"/>
      <c r="QVA209" s="334"/>
      <c r="QVB209" s="224"/>
      <c r="QVC209" s="368"/>
      <c r="QVD209" s="368"/>
      <c r="QVE209" s="332"/>
      <c r="QVF209" s="333"/>
      <c r="QVG209" s="368"/>
      <c r="QVH209" s="224"/>
      <c r="QVI209" s="224"/>
      <c r="QVJ209" s="334"/>
      <c r="QVK209" s="334"/>
      <c r="QVL209" s="224"/>
      <c r="QVM209" s="368"/>
      <c r="QVN209" s="368"/>
      <c r="QVO209" s="332"/>
      <c r="QVP209" s="333"/>
      <c r="QVQ209" s="368"/>
      <c r="QVR209" s="224"/>
      <c r="QVS209" s="224"/>
      <c r="QVT209" s="334"/>
      <c r="QVU209" s="334"/>
      <c r="QVV209" s="224"/>
      <c r="QVW209" s="368"/>
      <c r="QVX209" s="368"/>
      <c r="QVY209" s="332"/>
      <c r="QVZ209" s="333"/>
      <c r="QWA209" s="368"/>
      <c r="QWB209" s="224"/>
      <c r="QWC209" s="224"/>
      <c r="QWD209" s="334"/>
      <c r="QWE209" s="334"/>
      <c r="QWF209" s="224"/>
      <c r="QWG209" s="368"/>
      <c r="QWH209" s="368"/>
      <c r="QWI209" s="332"/>
      <c r="QWJ209" s="333"/>
      <c r="QWK209" s="368"/>
      <c r="QWL209" s="224"/>
      <c r="QWM209" s="224"/>
      <c r="QWN209" s="334"/>
      <c r="QWO209" s="334"/>
      <c r="QWP209" s="224"/>
      <c r="QWQ209" s="368"/>
      <c r="QWR209" s="368"/>
      <c r="QWS209" s="332"/>
      <c r="QWT209" s="333"/>
      <c r="QWU209" s="368"/>
      <c r="QWV209" s="224"/>
      <c r="QWW209" s="224"/>
      <c r="QWX209" s="334"/>
      <c r="QWY209" s="334"/>
      <c r="QWZ209" s="224"/>
      <c r="QXA209" s="368"/>
      <c r="QXB209" s="368"/>
      <c r="QXC209" s="332"/>
      <c r="QXD209" s="333"/>
      <c r="QXE209" s="368"/>
      <c r="QXF209" s="224"/>
      <c r="QXG209" s="224"/>
      <c r="QXH209" s="334"/>
      <c r="QXI209" s="334"/>
      <c r="QXJ209" s="224"/>
      <c r="QXK209" s="368"/>
      <c r="QXL209" s="368"/>
      <c r="QXM209" s="332"/>
      <c r="QXN209" s="333"/>
      <c r="QXO209" s="368"/>
      <c r="QXP209" s="224"/>
      <c r="QXQ209" s="224"/>
      <c r="QXR209" s="334"/>
      <c r="QXS209" s="334"/>
      <c r="QXT209" s="224"/>
      <c r="QXU209" s="368"/>
      <c r="QXV209" s="368"/>
      <c r="QXW209" s="332"/>
      <c r="QXX209" s="333"/>
      <c r="QXY209" s="368"/>
      <c r="QXZ209" s="224"/>
      <c r="QYA209" s="224"/>
      <c r="QYB209" s="334"/>
      <c r="QYC209" s="334"/>
      <c r="QYD209" s="224"/>
      <c r="QYE209" s="368"/>
      <c r="QYF209" s="368"/>
      <c r="QYG209" s="332"/>
      <c r="QYH209" s="333"/>
      <c r="QYI209" s="368"/>
      <c r="QYJ209" s="224"/>
      <c r="QYK209" s="224"/>
      <c r="QYL209" s="334"/>
      <c r="QYM209" s="334"/>
      <c r="QYN209" s="224"/>
      <c r="QYO209" s="368"/>
      <c r="QYP209" s="368"/>
      <c r="QYQ209" s="332"/>
      <c r="QYR209" s="333"/>
      <c r="QYS209" s="368"/>
      <c r="QYT209" s="224"/>
      <c r="QYU209" s="224"/>
      <c r="QYV209" s="334"/>
      <c r="QYW209" s="334"/>
      <c r="QYX209" s="224"/>
      <c r="QYY209" s="368"/>
      <c r="QYZ209" s="368"/>
      <c r="QZA209" s="332"/>
      <c r="QZB209" s="333"/>
      <c r="QZC209" s="368"/>
      <c r="QZD209" s="224"/>
      <c r="QZE209" s="224"/>
      <c r="QZF209" s="334"/>
      <c r="QZG209" s="334"/>
      <c r="QZH209" s="224"/>
      <c r="QZI209" s="368"/>
      <c r="QZJ209" s="368"/>
      <c r="QZK209" s="332"/>
      <c r="QZL209" s="333"/>
      <c r="QZM209" s="368"/>
      <c r="QZN209" s="224"/>
      <c r="QZO209" s="224"/>
      <c r="QZP209" s="334"/>
      <c r="QZQ209" s="334"/>
      <c r="QZR209" s="224"/>
      <c r="QZS209" s="368"/>
      <c r="QZT209" s="368"/>
      <c r="QZU209" s="332"/>
      <c r="QZV209" s="333"/>
      <c r="QZW209" s="368"/>
      <c r="QZX209" s="224"/>
      <c r="QZY209" s="224"/>
      <c r="QZZ209" s="334"/>
      <c r="RAA209" s="334"/>
      <c r="RAB209" s="224"/>
      <c r="RAC209" s="368"/>
      <c r="RAD209" s="368"/>
      <c r="RAE209" s="332"/>
      <c r="RAF209" s="333"/>
      <c r="RAG209" s="368"/>
      <c r="RAH209" s="224"/>
      <c r="RAI209" s="224"/>
      <c r="RAJ209" s="334"/>
      <c r="RAK209" s="334"/>
      <c r="RAL209" s="224"/>
      <c r="RAM209" s="368"/>
      <c r="RAN209" s="368"/>
      <c r="RAO209" s="332"/>
      <c r="RAP209" s="333"/>
      <c r="RAQ209" s="368"/>
      <c r="RAR209" s="224"/>
      <c r="RAS209" s="224"/>
      <c r="RAT209" s="334"/>
      <c r="RAU209" s="334"/>
      <c r="RAV209" s="224"/>
      <c r="RAW209" s="368"/>
      <c r="RAX209" s="368"/>
      <c r="RAY209" s="332"/>
      <c r="RAZ209" s="333"/>
      <c r="RBA209" s="368"/>
      <c r="RBB209" s="224"/>
      <c r="RBC209" s="224"/>
      <c r="RBD209" s="334"/>
      <c r="RBE209" s="334"/>
      <c r="RBF209" s="224"/>
      <c r="RBG209" s="368"/>
      <c r="RBH209" s="368"/>
      <c r="RBI209" s="332"/>
      <c r="RBJ209" s="333"/>
      <c r="RBK209" s="368"/>
      <c r="RBL209" s="224"/>
      <c r="RBM209" s="224"/>
      <c r="RBN209" s="334"/>
      <c r="RBO209" s="334"/>
      <c r="RBP209" s="224"/>
      <c r="RBQ209" s="368"/>
      <c r="RBR209" s="368"/>
      <c r="RBS209" s="332"/>
      <c r="RBT209" s="333"/>
      <c r="RBU209" s="368"/>
      <c r="RBV209" s="224"/>
      <c r="RBW209" s="224"/>
      <c r="RBX209" s="334"/>
      <c r="RBY209" s="334"/>
      <c r="RBZ209" s="224"/>
      <c r="RCA209" s="368"/>
      <c r="RCB209" s="368"/>
      <c r="RCC209" s="332"/>
      <c r="RCD209" s="333"/>
      <c r="RCE209" s="368"/>
      <c r="RCF209" s="224"/>
      <c r="RCG209" s="224"/>
      <c r="RCH209" s="334"/>
      <c r="RCI209" s="334"/>
      <c r="RCJ209" s="224"/>
      <c r="RCK209" s="368"/>
      <c r="RCL209" s="368"/>
      <c r="RCM209" s="332"/>
      <c r="RCN209" s="333"/>
      <c r="RCO209" s="368"/>
      <c r="RCP209" s="224"/>
      <c r="RCQ209" s="224"/>
      <c r="RCR209" s="334"/>
      <c r="RCS209" s="334"/>
      <c r="RCT209" s="224"/>
      <c r="RCU209" s="368"/>
      <c r="RCV209" s="368"/>
      <c r="RCW209" s="332"/>
      <c r="RCX209" s="333"/>
      <c r="RCY209" s="368"/>
      <c r="RCZ209" s="224"/>
      <c r="RDA209" s="224"/>
      <c r="RDB209" s="334"/>
      <c r="RDC209" s="334"/>
      <c r="RDD209" s="224"/>
      <c r="RDE209" s="368"/>
      <c r="RDF209" s="368"/>
      <c r="RDG209" s="332"/>
      <c r="RDH209" s="333"/>
      <c r="RDI209" s="368"/>
      <c r="RDJ209" s="224"/>
      <c r="RDK209" s="224"/>
      <c r="RDL209" s="334"/>
      <c r="RDM209" s="334"/>
      <c r="RDN209" s="224"/>
      <c r="RDO209" s="368"/>
      <c r="RDP209" s="368"/>
      <c r="RDQ209" s="332"/>
      <c r="RDR209" s="333"/>
      <c r="RDS209" s="368"/>
      <c r="RDT209" s="224"/>
      <c r="RDU209" s="224"/>
      <c r="RDV209" s="334"/>
      <c r="RDW209" s="334"/>
      <c r="RDX209" s="224"/>
      <c r="RDY209" s="368"/>
      <c r="RDZ209" s="368"/>
      <c r="REA209" s="332"/>
      <c r="REB209" s="333"/>
      <c r="REC209" s="368"/>
      <c r="RED209" s="224"/>
      <c r="REE209" s="224"/>
      <c r="REF209" s="334"/>
      <c r="REG209" s="334"/>
      <c r="REH209" s="224"/>
      <c r="REI209" s="368"/>
      <c r="REJ209" s="368"/>
      <c r="REK209" s="332"/>
      <c r="REL209" s="333"/>
      <c r="REM209" s="368"/>
      <c r="REN209" s="224"/>
      <c r="REO209" s="224"/>
      <c r="REP209" s="334"/>
      <c r="REQ209" s="334"/>
      <c r="RER209" s="224"/>
      <c r="RES209" s="368"/>
      <c r="RET209" s="368"/>
      <c r="REU209" s="332"/>
      <c r="REV209" s="333"/>
      <c r="REW209" s="368"/>
      <c r="REX209" s="224"/>
      <c r="REY209" s="224"/>
      <c r="REZ209" s="334"/>
      <c r="RFA209" s="334"/>
      <c r="RFB209" s="224"/>
      <c r="RFC209" s="368"/>
      <c r="RFD209" s="368"/>
      <c r="RFE209" s="332"/>
      <c r="RFF209" s="333"/>
      <c r="RFG209" s="368"/>
      <c r="RFH209" s="224"/>
      <c r="RFI209" s="224"/>
      <c r="RFJ209" s="334"/>
      <c r="RFK209" s="334"/>
      <c r="RFL209" s="224"/>
      <c r="RFM209" s="368"/>
      <c r="RFN209" s="368"/>
      <c r="RFO209" s="332"/>
      <c r="RFP209" s="333"/>
      <c r="RFQ209" s="368"/>
      <c r="RFR209" s="224"/>
      <c r="RFS209" s="224"/>
      <c r="RFT209" s="334"/>
      <c r="RFU209" s="334"/>
      <c r="RFV209" s="224"/>
      <c r="RFW209" s="368"/>
      <c r="RFX209" s="368"/>
      <c r="RFY209" s="332"/>
      <c r="RFZ209" s="333"/>
      <c r="RGA209" s="368"/>
      <c r="RGB209" s="224"/>
      <c r="RGC209" s="224"/>
      <c r="RGD209" s="334"/>
      <c r="RGE209" s="334"/>
      <c r="RGF209" s="224"/>
      <c r="RGG209" s="368"/>
      <c r="RGH209" s="368"/>
      <c r="RGI209" s="332"/>
      <c r="RGJ209" s="333"/>
      <c r="RGK209" s="368"/>
      <c r="RGL209" s="224"/>
      <c r="RGM209" s="224"/>
      <c r="RGN209" s="334"/>
      <c r="RGO209" s="334"/>
      <c r="RGP209" s="224"/>
      <c r="RGQ209" s="368"/>
      <c r="RGR209" s="368"/>
      <c r="RGS209" s="332"/>
      <c r="RGT209" s="333"/>
      <c r="RGU209" s="368"/>
      <c r="RGV209" s="224"/>
      <c r="RGW209" s="224"/>
      <c r="RGX209" s="334"/>
      <c r="RGY209" s="334"/>
      <c r="RGZ209" s="224"/>
      <c r="RHA209" s="368"/>
      <c r="RHB209" s="368"/>
      <c r="RHC209" s="332"/>
      <c r="RHD209" s="333"/>
      <c r="RHE209" s="368"/>
      <c r="RHF209" s="224"/>
      <c r="RHG209" s="224"/>
      <c r="RHH209" s="334"/>
      <c r="RHI209" s="334"/>
      <c r="RHJ209" s="224"/>
      <c r="RHK209" s="368"/>
      <c r="RHL209" s="368"/>
      <c r="RHM209" s="332"/>
      <c r="RHN209" s="333"/>
      <c r="RHO209" s="368"/>
      <c r="RHP209" s="224"/>
      <c r="RHQ209" s="224"/>
      <c r="RHR209" s="334"/>
      <c r="RHS209" s="334"/>
      <c r="RHT209" s="224"/>
      <c r="RHU209" s="368"/>
      <c r="RHV209" s="368"/>
      <c r="RHW209" s="332"/>
      <c r="RHX209" s="333"/>
      <c r="RHY209" s="368"/>
      <c r="RHZ209" s="224"/>
      <c r="RIA209" s="224"/>
      <c r="RIB209" s="334"/>
      <c r="RIC209" s="334"/>
      <c r="RID209" s="224"/>
      <c r="RIE209" s="368"/>
      <c r="RIF209" s="368"/>
      <c r="RIG209" s="332"/>
      <c r="RIH209" s="333"/>
      <c r="RII209" s="368"/>
      <c r="RIJ209" s="224"/>
      <c r="RIK209" s="224"/>
      <c r="RIL209" s="334"/>
      <c r="RIM209" s="334"/>
      <c r="RIN209" s="224"/>
      <c r="RIO209" s="368"/>
      <c r="RIP209" s="368"/>
      <c r="RIQ209" s="332"/>
      <c r="RIR209" s="333"/>
      <c r="RIS209" s="368"/>
      <c r="RIT209" s="224"/>
      <c r="RIU209" s="224"/>
      <c r="RIV209" s="334"/>
      <c r="RIW209" s="334"/>
      <c r="RIX209" s="224"/>
      <c r="RIY209" s="368"/>
      <c r="RIZ209" s="368"/>
      <c r="RJA209" s="332"/>
      <c r="RJB209" s="333"/>
      <c r="RJC209" s="368"/>
      <c r="RJD209" s="224"/>
      <c r="RJE209" s="224"/>
      <c r="RJF209" s="334"/>
      <c r="RJG209" s="334"/>
      <c r="RJH209" s="224"/>
      <c r="RJI209" s="368"/>
      <c r="RJJ209" s="368"/>
      <c r="RJK209" s="332"/>
      <c r="RJL209" s="333"/>
      <c r="RJM209" s="368"/>
      <c r="RJN209" s="224"/>
      <c r="RJO209" s="224"/>
      <c r="RJP209" s="334"/>
      <c r="RJQ209" s="334"/>
      <c r="RJR209" s="224"/>
      <c r="RJS209" s="368"/>
      <c r="RJT209" s="368"/>
      <c r="RJU209" s="332"/>
      <c r="RJV209" s="333"/>
      <c r="RJW209" s="368"/>
      <c r="RJX209" s="224"/>
      <c r="RJY209" s="224"/>
      <c r="RJZ209" s="334"/>
      <c r="RKA209" s="334"/>
      <c r="RKB209" s="224"/>
      <c r="RKC209" s="368"/>
      <c r="RKD209" s="368"/>
      <c r="RKE209" s="332"/>
      <c r="RKF209" s="333"/>
      <c r="RKG209" s="368"/>
      <c r="RKH209" s="224"/>
      <c r="RKI209" s="224"/>
      <c r="RKJ209" s="334"/>
      <c r="RKK209" s="334"/>
      <c r="RKL209" s="224"/>
      <c r="RKM209" s="368"/>
      <c r="RKN209" s="368"/>
      <c r="RKO209" s="332"/>
      <c r="RKP209" s="333"/>
      <c r="RKQ209" s="368"/>
      <c r="RKR209" s="224"/>
      <c r="RKS209" s="224"/>
      <c r="RKT209" s="334"/>
      <c r="RKU209" s="334"/>
      <c r="RKV209" s="224"/>
      <c r="RKW209" s="368"/>
      <c r="RKX209" s="368"/>
      <c r="RKY209" s="332"/>
      <c r="RKZ209" s="333"/>
      <c r="RLA209" s="368"/>
      <c r="RLB209" s="224"/>
      <c r="RLC209" s="224"/>
      <c r="RLD209" s="334"/>
      <c r="RLE209" s="334"/>
      <c r="RLF209" s="224"/>
      <c r="RLG209" s="368"/>
      <c r="RLH209" s="368"/>
      <c r="RLI209" s="332"/>
      <c r="RLJ209" s="333"/>
      <c r="RLK209" s="368"/>
      <c r="RLL209" s="224"/>
      <c r="RLM209" s="224"/>
      <c r="RLN209" s="334"/>
      <c r="RLO209" s="334"/>
      <c r="RLP209" s="224"/>
      <c r="RLQ209" s="368"/>
      <c r="RLR209" s="368"/>
      <c r="RLS209" s="332"/>
      <c r="RLT209" s="333"/>
      <c r="RLU209" s="368"/>
      <c r="RLV209" s="224"/>
      <c r="RLW209" s="224"/>
      <c r="RLX209" s="334"/>
      <c r="RLY209" s="334"/>
      <c r="RLZ209" s="224"/>
      <c r="RMA209" s="368"/>
      <c r="RMB209" s="368"/>
      <c r="RMC209" s="332"/>
      <c r="RMD209" s="333"/>
      <c r="RME209" s="368"/>
      <c r="RMF209" s="224"/>
      <c r="RMG209" s="224"/>
      <c r="RMH209" s="334"/>
      <c r="RMI209" s="334"/>
      <c r="RMJ209" s="224"/>
      <c r="RMK209" s="368"/>
      <c r="RML209" s="368"/>
      <c r="RMM209" s="332"/>
      <c r="RMN209" s="333"/>
      <c r="RMO209" s="368"/>
      <c r="RMP209" s="224"/>
      <c r="RMQ209" s="224"/>
      <c r="RMR209" s="334"/>
      <c r="RMS209" s="334"/>
      <c r="RMT209" s="224"/>
      <c r="RMU209" s="368"/>
      <c r="RMV209" s="368"/>
      <c r="RMW209" s="332"/>
      <c r="RMX209" s="333"/>
      <c r="RMY209" s="368"/>
      <c r="RMZ209" s="224"/>
      <c r="RNA209" s="224"/>
      <c r="RNB209" s="334"/>
      <c r="RNC209" s="334"/>
      <c r="RND209" s="224"/>
      <c r="RNE209" s="368"/>
      <c r="RNF209" s="368"/>
      <c r="RNG209" s="332"/>
      <c r="RNH209" s="333"/>
      <c r="RNI209" s="368"/>
      <c r="RNJ209" s="224"/>
      <c r="RNK209" s="224"/>
      <c r="RNL209" s="334"/>
      <c r="RNM209" s="334"/>
      <c r="RNN209" s="224"/>
      <c r="RNO209" s="368"/>
      <c r="RNP209" s="368"/>
      <c r="RNQ209" s="332"/>
      <c r="RNR209" s="333"/>
      <c r="RNS209" s="368"/>
      <c r="RNT209" s="224"/>
      <c r="RNU209" s="224"/>
      <c r="RNV209" s="334"/>
      <c r="RNW209" s="334"/>
      <c r="RNX209" s="224"/>
      <c r="RNY209" s="368"/>
      <c r="RNZ209" s="368"/>
      <c r="ROA209" s="332"/>
      <c r="ROB209" s="333"/>
      <c r="ROC209" s="368"/>
      <c r="ROD209" s="224"/>
      <c r="ROE209" s="224"/>
      <c r="ROF209" s="334"/>
      <c r="ROG209" s="334"/>
      <c r="ROH209" s="224"/>
      <c r="ROI209" s="368"/>
      <c r="ROJ209" s="368"/>
      <c r="ROK209" s="332"/>
      <c r="ROL209" s="333"/>
      <c r="ROM209" s="368"/>
      <c r="RON209" s="224"/>
      <c r="ROO209" s="224"/>
      <c r="ROP209" s="334"/>
      <c r="ROQ209" s="334"/>
      <c r="ROR209" s="224"/>
      <c r="ROS209" s="368"/>
      <c r="ROT209" s="368"/>
      <c r="ROU209" s="332"/>
      <c r="ROV209" s="333"/>
      <c r="ROW209" s="368"/>
      <c r="ROX209" s="224"/>
      <c r="ROY209" s="224"/>
      <c r="ROZ209" s="334"/>
      <c r="RPA209" s="334"/>
      <c r="RPB209" s="224"/>
      <c r="RPC209" s="368"/>
      <c r="RPD209" s="368"/>
      <c r="RPE209" s="332"/>
      <c r="RPF209" s="333"/>
      <c r="RPG209" s="368"/>
      <c r="RPH209" s="224"/>
      <c r="RPI209" s="224"/>
      <c r="RPJ209" s="334"/>
      <c r="RPK209" s="334"/>
      <c r="RPL209" s="224"/>
      <c r="RPM209" s="368"/>
      <c r="RPN209" s="368"/>
      <c r="RPO209" s="332"/>
      <c r="RPP209" s="333"/>
      <c r="RPQ209" s="368"/>
      <c r="RPR209" s="224"/>
      <c r="RPS209" s="224"/>
      <c r="RPT209" s="334"/>
      <c r="RPU209" s="334"/>
      <c r="RPV209" s="224"/>
      <c r="RPW209" s="368"/>
      <c r="RPX209" s="368"/>
      <c r="RPY209" s="332"/>
      <c r="RPZ209" s="333"/>
      <c r="RQA209" s="368"/>
      <c r="RQB209" s="224"/>
      <c r="RQC209" s="224"/>
      <c r="RQD209" s="334"/>
      <c r="RQE209" s="334"/>
      <c r="RQF209" s="224"/>
      <c r="RQG209" s="368"/>
      <c r="RQH209" s="368"/>
      <c r="RQI209" s="332"/>
      <c r="RQJ209" s="333"/>
      <c r="RQK209" s="368"/>
      <c r="RQL209" s="224"/>
      <c r="RQM209" s="224"/>
      <c r="RQN209" s="334"/>
      <c r="RQO209" s="334"/>
      <c r="RQP209" s="224"/>
      <c r="RQQ209" s="368"/>
      <c r="RQR209" s="368"/>
      <c r="RQS209" s="332"/>
      <c r="RQT209" s="333"/>
      <c r="RQU209" s="368"/>
      <c r="RQV209" s="224"/>
      <c r="RQW209" s="224"/>
      <c r="RQX209" s="334"/>
      <c r="RQY209" s="334"/>
      <c r="RQZ209" s="224"/>
      <c r="RRA209" s="368"/>
      <c r="RRB209" s="368"/>
      <c r="RRC209" s="332"/>
      <c r="RRD209" s="333"/>
      <c r="RRE209" s="368"/>
      <c r="RRF209" s="224"/>
      <c r="RRG209" s="224"/>
      <c r="RRH209" s="334"/>
      <c r="RRI209" s="334"/>
      <c r="RRJ209" s="224"/>
      <c r="RRK209" s="368"/>
      <c r="RRL209" s="368"/>
      <c r="RRM209" s="332"/>
      <c r="RRN209" s="333"/>
      <c r="RRO209" s="368"/>
      <c r="RRP209" s="224"/>
      <c r="RRQ209" s="224"/>
      <c r="RRR209" s="334"/>
      <c r="RRS209" s="334"/>
      <c r="RRT209" s="224"/>
      <c r="RRU209" s="368"/>
      <c r="RRV209" s="368"/>
      <c r="RRW209" s="332"/>
      <c r="RRX209" s="333"/>
      <c r="RRY209" s="368"/>
      <c r="RRZ209" s="224"/>
      <c r="RSA209" s="224"/>
      <c r="RSB209" s="334"/>
      <c r="RSC209" s="334"/>
      <c r="RSD209" s="224"/>
      <c r="RSE209" s="368"/>
      <c r="RSF209" s="368"/>
      <c r="RSG209" s="332"/>
      <c r="RSH209" s="333"/>
      <c r="RSI209" s="368"/>
      <c r="RSJ209" s="224"/>
      <c r="RSK209" s="224"/>
      <c r="RSL209" s="334"/>
      <c r="RSM209" s="334"/>
      <c r="RSN209" s="224"/>
      <c r="RSO209" s="368"/>
      <c r="RSP209" s="368"/>
      <c r="RSQ209" s="332"/>
      <c r="RSR209" s="333"/>
      <c r="RSS209" s="368"/>
      <c r="RST209" s="224"/>
      <c r="RSU209" s="224"/>
      <c r="RSV209" s="334"/>
      <c r="RSW209" s="334"/>
      <c r="RSX209" s="224"/>
      <c r="RSY209" s="368"/>
      <c r="RSZ209" s="368"/>
      <c r="RTA209" s="332"/>
      <c r="RTB209" s="333"/>
      <c r="RTC209" s="368"/>
      <c r="RTD209" s="224"/>
      <c r="RTE209" s="224"/>
      <c r="RTF209" s="334"/>
      <c r="RTG209" s="334"/>
      <c r="RTH209" s="224"/>
      <c r="RTI209" s="368"/>
      <c r="RTJ209" s="368"/>
      <c r="RTK209" s="332"/>
      <c r="RTL209" s="333"/>
      <c r="RTM209" s="368"/>
      <c r="RTN209" s="224"/>
      <c r="RTO209" s="224"/>
      <c r="RTP209" s="334"/>
      <c r="RTQ209" s="334"/>
      <c r="RTR209" s="224"/>
      <c r="RTS209" s="368"/>
      <c r="RTT209" s="368"/>
      <c r="RTU209" s="332"/>
      <c r="RTV209" s="333"/>
      <c r="RTW209" s="368"/>
      <c r="RTX209" s="224"/>
      <c r="RTY209" s="224"/>
      <c r="RTZ209" s="334"/>
      <c r="RUA209" s="334"/>
      <c r="RUB209" s="224"/>
      <c r="RUC209" s="368"/>
      <c r="RUD209" s="368"/>
      <c r="RUE209" s="332"/>
      <c r="RUF209" s="333"/>
      <c r="RUG209" s="368"/>
      <c r="RUH209" s="224"/>
      <c r="RUI209" s="224"/>
      <c r="RUJ209" s="334"/>
      <c r="RUK209" s="334"/>
      <c r="RUL209" s="224"/>
      <c r="RUM209" s="368"/>
      <c r="RUN209" s="368"/>
      <c r="RUO209" s="332"/>
      <c r="RUP209" s="333"/>
      <c r="RUQ209" s="368"/>
      <c r="RUR209" s="224"/>
      <c r="RUS209" s="224"/>
      <c r="RUT209" s="334"/>
      <c r="RUU209" s="334"/>
      <c r="RUV209" s="224"/>
      <c r="RUW209" s="368"/>
      <c r="RUX209" s="368"/>
      <c r="RUY209" s="332"/>
      <c r="RUZ209" s="333"/>
      <c r="RVA209" s="368"/>
      <c r="RVB209" s="224"/>
      <c r="RVC209" s="224"/>
      <c r="RVD209" s="334"/>
      <c r="RVE209" s="334"/>
      <c r="RVF209" s="224"/>
      <c r="RVG209" s="368"/>
      <c r="RVH209" s="368"/>
      <c r="RVI209" s="332"/>
      <c r="RVJ209" s="333"/>
      <c r="RVK209" s="368"/>
      <c r="RVL209" s="224"/>
      <c r="RVM209" s="224"/>
      <c r="RVN209" s="334"/>
      <c r="RVO209" s="334"/>
      <c r="RVP209" s="224"/>
      <c r="RVQ209" s="368"/>
      <c r="RVR209" s="368"/>
      <c r="RVS209" s="332"/>
      <c r="RVT209" s="333"/>
      <c r="RVU209" s="368"/>
      <c r="RVV209" s="224"/>
      <c r="RVW209" s="224"/>
      <c r="RVX209" s="334"/>
      <c r="RVY209" s="334"/>
      <c r="RVZ209" s="224"/>
      <c r="RWA209" s="368"/>
      <c r="RWB209" s="368"/>
      <c r="RWC209" s="332"/>
      <c r="RWD209" s="333"/>
      <c r="RWE209" s="368"/>
      <c r="RWF209" s="224"/>
      <c r="RWG209" s="224"/>
      <c r="RWH209" s="334"/>
      <c r="RWI209" s="334"/>
      <c r="RWJ209" s="224"/>
      <c r="RWK209" s="368"/>
      <c r="RWL209" s="368"/>
      <c r="RWM209" s="332"/>
      <c r="RWN209" s="333"/>
      <c r="RWO209" s="368"/>
      <c r="RWP209" s="224"/>
      <c r="RWQ209" s="224"/>
      <c r="RWR209" s="334"/>
      <c r="RWS209" s="334"/>
      <c r="RWT209" s="224"/>
      <c r="RWU209" s="368"/>
      <c r="RWV209" s="368"/>
      <c r="RWW209" s="332"/>
      <c r="RWX209" s="333"/>
      <c r="RWY209" s="368"/>
      <c r="RWZ209" s="224"/>
      <c r="RXA209" s="224"/>
      <c r="RXB209" s="334"/>
      <c r="RXC209" s="334"/>
      <c r="RXD209" s="224"/>
      <c r="RXE209" s="368"/>
      <c r="RXF209" s="368"/>
      <c r="RXG209" s="332"/>
      <c r="RXH209" s="333"/>
      <c r="RXI209" s="368"/>
      <c r="RXJ209" s="224"/>
      <c r="RXK209" s="224"/>
      <c r="RXL209" s="334"/>
      <c r="RXM209" s="334"/>
      <c r="RXN209" s="224"/>
      <c r="RXO209" s="368"/>
      <c r="RXP209" s="368"/>
      <c r="RXQ209" s="332"/>
      <c r="RXR209" s="333"/>
      <c r="RXS209" s="368"/>
      <c r="RXT209" s="224"/>
      <c r="RXU209" s="224"/>
      <c r="RXV209" s="334"/>
      <c r="RXW209" s="334"/>
      <c r="RXX209" s="224"/>
      <c r="RXY209" s="368"/>
      <c r="RXZ209" s="368"/>
      <c r="RYA209" s="332"/>
      <c r="RYB209" s="333"/>
      <c r="RYC209" s="368"/>
      <c r="RYD209" s="224"/>
      <c r="RYE209" s="224"/>
      <c r="RYF209" s="334"/>
      <c r="RYG209" s="334"/>
      <c r="RYH209" s="224"/>
      <c r="RYI209" s="368"/>
      <c r="RYJ209" s="368"/>
      <c r="RYK209" s="332"/>
      <c r="RYL209" s="333"/>
      <c r="RYM209" s="368"/>
      <c r="RYN209" s="224"/>
      <c r="RYO209" s="224"/>
      <c r="RYP209" s="334"/>
      <c r="RYQ209" s="334"/>
      <c r="RYR209" s="224"/>
      <c r="RYS209" s="368"/>
      <c r="RYT209" s="368"/>
      <c r="RYU209" s="332"/>
      <c r="RYV209" s="333"/>
      <c r="RYW209" s="368"/>
      <c r="RYX209" s="224"/>
      <c r="RYY209" s="224"/>
      <c r="RYZ209" s="334"/>
      <c r="RZA209" s="334"/>
      <c r="RZB209" s="224"/>
      <c r="RZC209" s="368"/>
      <c r="RZD209" s="368"/>
      <c r="RZE209" s="332"/>
      <c r="RZF209" s="333"/>
      <c r="RZG209" s="368"/>
      <c r="RZH209" s="224"/>
      <c r="RZI209" s="224"/>
      <c r="RZJ209" s="334"/>
      <c r="RZK209" s="334"/>
      <c r="RZL209" s="224"/>
      <c r="RZM209" s="368"/>
      <c r="RZN209" s="368"/>
      <c r="RZO209" s="332"/>
      <c r="RZP209" s="333"/>
      <c r="RZQ209" s="368"/>
      <c r="RZR209" s="224"/>
      <c r="RZS209" s="224"/>
      <c r="RZT209" s="334"/>
      <c r="RZU209" s="334"/>
      <c r="RZV209" s="224"/>
      <c r="RZW209" s="368"/>
      <c r="RZX209" s="368"/>
      <c r="RZY209" s="332"/>
      <c r="RZZ209" s="333"/>
      <c r="SAA209" s="368"/>
      <c r="SAB209" s="224"/>
      <c r="SAC209" s="224"/>
      <c r="SAD209" s="334"/>
      <c r="SAE209" s="334"/>
      <c r="SAF209" s="224"/>
      <c r="SAG209" s="368"/>
      <c r="SAH209" s="368"/>
      <c r="SAI209" s="332"/>
      <c r="SAJ209" s="333"/>
      <c r="SAK209" s="368"/>
      <c r="SAL209" s="224"/>
      <c r="SAM209" s="224"/>
      <c r="SAN209" s="334"/>
      <c r="SAO209" s="334"/>
      <c r="SAP209" s="224"/>
      <c r="SAQ209" s="368"/>
      <c r="SAR209" s="368"/>
      <c r="SAS209" s="332"/>
      <c r="SAT209" s="333"/>
      <c r="SAU209" s="368"/>
      <c r="SAV209" s="224"/>
      <c r="SAW209" s="224"/>
      <c r="SAX209" s="334"/>
      <c r="SAY209" s="334"/>
      <c r="SAZ209" s="224"/>
      <c r="SBA209" s="368"/>
      <c r="SBB209" s="368"/>
      <c r="SBC209" s="332"/>
      <c r="SBD209" s="333"/>
      <c r="SBE209" s="368"/>
      <c r="SBF209" s="224"/>
      <c r="SBG209" s="224"/>
      <c r="SBH209" s="334"/>
      <c r="SBI209" s="334"/>
      <c r="SBJ209" s="224"/>
      <c r="SBK209" s="368"/>
      <c r="SBL209" s="368"/>
      <c r="SBM209" s="332"/>
      <c r="SBN209" s="333"/>
      <c r="SBO209" s="368"/>
      <c r="SBP209" s="224"/>
      <c r="SBQ209" s="224"/>
      <c r="SBR209" s="334"/>
      <c r="SBS209" s="334"/>
      <c r="SBT209" s="224"/>
      <c r="SBU209" s="368"/>
      <c r="SBV209" s="368"/>
      <c r="SBW209" s="332"/>
      <c r="SBX209" s="333"/>
      <c r="SBY209" s="368"/>
      <c r="SBZ209" s="224"/>
      <c r="SCA209" s="224"/>
      <c r="SCB209" s="334"/>
      <c r="SCC209" s="334"/>
      <c r="SCD209" s="224"/>
      <c r="SCE209" s="368"/>
      <c r="SCF209" s="368"/>
      <c r="SCG209" s="332"/>
      <c r="SCH209" s="333"/>
      <c r="SCI209" s="368"/>
      <c r="SCJ209" s="224"/>
      <c r="SCK209" s="224"/>
      <c r="SCL209" s="334"/>
      <c r="SCM209" s="334"/>
      <c r="SCN209" s="224"/>
      <c r="SCO209" s="368"/>
      <c r="SCP209" s="368"/>
      <c r="SCQ209" s="332"/>
      <c r="SCR209" s="333"/>
      <c r="SCS209" s="368"/>
      <c r="SCT209" s="224"/>
      <c r="SCU209" s="224"/>
      <c r="SCV209" s="334"/>
      <c r="SCW209" s="334"/>
      <c r="SCX209" s="224"/>
      <c r="SCY209" s="368"/>
      <c r="SCZ209" s="368"/>
      <c r="SDA209" s="332"/>
      <c r="SDB209" s="333"/>
      <c r="SDC209" s="368"/>
      <c r="SDD209" s="224"/>
      <c r="SDE209" s="224"/>
      <c r="SDF209" s="334"/>
      <c r="SDG209" s="334"/>
      <c r="SDH209" s="224"/>
      <c r="SDI209" s="368"/>
      <c r="SDJ209" s="368"/>
      <c r="SDK209" s="332"/>
      <c r="SDL209" s="333"/>
      <c r="SDM209" s="368"/>
      <c r="SDN209" s="224"/>
      <c r="SDO209" s="224"/>
      <c r="SDP209" s="334"/>
      <c r="SDQ209" s="334"/>
      <c r="SDR209" s="224"/>
      <c r="SDS209" s="368"/>
      <c r="SDT209" s="368"/>
      <c r="SDU209" s="332"/>
      <c r="SDV209" s="333"/>
      <c r="SDW209" s="368"/>
      <c r="SDX209" s="224"/>
      <c r="SDY209" s="224"/>
      <c r="SDZ209" s="334"/>
      <c r="SEA209" s="334"/>
      <c r="SEB209" s="224"/>
      <c r="SEC209" s="368"/>
      <c r="SED209" s="368"/>
      <c r="SEE209" s="332"/>
      <c r="SEF209" s="333"/>
      <c r="SEG209" s="368"/>
      <c r="SEH209" s="224"/>
      <c r="SEI209" s="224"/>
      <c r="SEJ209" s="334"/>
      <c r="SEK209" s="334"/>
      <c r="SEL209" s="224"/>
      <c r="SEM209" s="368"/>
      <c r="SEN209" s="368"/>
      <c r="SEO209" s="332"/>
      <c r="SEP209" s="333"/>
      <c r="SEQ209" s="368"/>
      <c r="SER209" s="224"/>
      <c r="SES209" s="224"/>
      <c r="SET209" s="334"/>
      <c r="SEU209" s="334"/>
      <c r="SEV209" s="224"/>
      <c r="SEW209" s="368"/>
      <c r="SEX209" s="368"/>
      <c r="SEY209" s="332"/>
      <c r="SEZ209" s="333"/>
      <c r="SFA209" s="368"/>
      <c r="SFB209" s="224"/>
      <c r="SFC209" s="224"/>
      <c r="SFD209" s="334"/>
      <c r="SFE209" s="334"/>
      <c r="SFF209" s="224"/>
      <c r="SFG209" s="368"/>
      <c r="SFH209" s="368"/>
      <c r="SFI209" s="332"/>
      <c r="SFJ209" s="333"/>
      <c r="SFK209" s="368"/>
      <c r="SFL209" s="224"/>
      <c r="SFM209" s="224"/>
      <c r="SFN209" s="334"/>
      <c r="SFO209" s="334"/>
      <c r="SFP209" s="224"/>
      <c r="SFQ209" s="368"/>
      <c r="SFR209" s="368"/>
      <c r="SFS209" s="332"/>
      <c r="SFT209" s="333"/>
      <c r="SFU209" s="368"/>
      <c r="SFV209" s="224"/>
      <c r="SFW209" s="224"/>
      <c r="SFX209" s="334"/>
      <c r="SFY209" s="334"/>
      <c r="SFZ209" s="224"/>
      <c r="SGA209" s="368"/>
      <c r="SGB209" s="368"/>
      <c r="SGC209" s="332"/>
      <c r="SGD209" s="333"/>
      <c r="SGE209" s="368"/>
      <c r="SGF209" s="224"/>
      <c r="SGG209" s="224"/>
      <c r="SGH209" s="334"/>
      <c r="SGI209" s="334"/>
      <c r="SGJ209" s="224"/>
      <c r="SGK209" s="368"/>
      <c r="SGL209" s="368"/>
      <c r="SGM209" s="332"/>
      <c r="SGN209" s="333"/>
      <c r="SGO209" s="368"/>
      <c r="SGP209" s="224"/>
      <c r="SGQ209" s="224"/>
      <c r="SGR209" s="334"/>
      <c r="SGS209" s="334"/>
      <c r="SGT209" s="224"/>
      <c r="SGU209" s="368"/>
      <c r="SGV209" s="368"/>
      <c r="SGW209" s="332"/>
      <c r="SGX209" s="333"/>
      <c r="SGY209" s="368"/>
      <c r="SGZ209" s="224"/>
      <c r="SHA209" s="224"/>
      <c r="SHB209" s="334"/>
      <c r="SHC209" s="334"/>
      <c r="SHD209" s="224"/>
      <c r="SHE209" s="368"/>
      <c r="SHF209" s="368"/>
      <c r="SHG209" s="332"/>
      <c r="SHH209" s="333"/>
      <c r="SHI209" s="368"/>
      <c r="SHJ209" s="224"/>
      <c r="SHK209" s="224"/>
      <c r="SHL209" s="334"/>
      <c r="SHM209" s="334"/>
      <c r="SHN209" s="224"/>
      <c r="SHO209" s="368"/>
      <c r="SHP209" s="368"/>
      <c r="SHQ209" s="332"/>
      <c r="SHR209" s="333"/>
      <c r="SHS209" s="368"/>
      <c r="SHT209" s="224"/>
      <c r="SHU209" s="224"/>
      <c r="SHV209" s="334"/>
      <c r="SHW209" s="334"/>
      <c r="SHX209" s="224"/>
      <c r="SHY209" s="368"/>
      <c r="SHZ209" s="368"/>
      <c r="SIA209" s="332"/>
      <c r="SIB209" s="333"/>
      <c r="SIC209" s="368"/>
      <c r="SID209" s="224"/>
      <c r="SIE209" s="224"/>
      <c r="SIF209" s="334"/>
      <c r="SIG209" s="334"/>
      <c r="SIH209" s="224"/>
      <c r="SII209" s="368"/>
      <c r="SIJ209" s="368"/>
      <c r="SIK209" s="332"/>
      <c r="SIL209" s="333"/>
      <c r="SIM209" s="368"/>
      <c r="SIN209" s="224"/>
      <c r="SIO209" s="224"/>
      <c r="SIP209" s="334"/>
      <c r="SIQ209" s="334"/>
      <c r="SIR209" s="224"/>
      <c r="SIS209" s="368"/>
      <c r="SIT209" s="368"/>
      <c r="SIU209" s="332"/>
      <c r="SIV209" s="333"/>
      <c r="SIW209" s="368"/>
      <c r="SIX209" s="224"/>
      <c r="SIY209" s="224"/>
      <c r="SIZ209" s="334"/>
      <c r="SJA209" s="334"/>
      <c r="SJB209" s="224"/>
      <c r="SJC209" s="368"/>
      <c r="SJD209" s="368"/>
      <c r="SJE209" s="332"/>
      <c r="SJF209" s="333"/>
      <c r="SJG209" s="368"/>
      <c r="SJH209" s="224"/>
      <c r="SJI209" s="224"/>
      <c r="SJJ209" s="334"/>
      <c r="SJK209" s="334"/>
      <c r="SJL209" s="224"/>
      <c r="SJM209" s="368"/>
      <c r="SJN209" s="368"/>
      <c r="SJO209" s="332"/>
      <c r="SJP209" s="333"/>
      <c r="SJQ209" s="368"/>
      <c r="SJR209" s="224"/>
      <c r="SJS209" s="224"/>
      <c r="SJT209" s="334"/>
      <c r="SJU209" s="334"/>
      <c r="SJV209" s="224"/>
      <c r="SJW209" s="368"/>
      <c r="SJX209" s="368"/>
      <c r="SJY209" s="332"/>
      <c r="SJZ209" s="333"/>
      <c r="SKA209" s="368"/>
      <c r="SKB209" s="224"/>
      <c r="SKC209" s="224"/>
      <c r="SKD209" s="334"/>
      <c r="SKE209" s="334"/>
      <c r="SKF209" s="224"/>
      <c r="SKG209" s="368"/>
      <c r="SKH209" s="368"/>
      <c r="SKI209" s="332"/>
      <c r="SKJ209" s="333"/>
      <c r="SKK209" s="368"/>
      <c r="SKL209" s="224"/>
      <c r="SKM209" s="224"/>
      <c r="SKN209" s="334"/>
      <c r="SKO209" s="334"/>
      <c r="SKP209" s="224"/>
      <c r="SKQ209" s="368"/>
      <c r="SKR209" s="368"/>
      <c r="SKS209" s="332"/>
      <c r="SKT209" s="333"/>
      <c r="SKU209" s="368"/>
      <c r="SKV209" s="224"/>
      <c r="SKW209" s="224"/>
      <c r="SKX209" s="334"/>
      <c r="SKY209" s="334"/>
      <c r="SKZ209" s="224"/>
      <c r="SLA209" s="368"/>
      <c r="SLB209" s="368"/>
      <c r="SLC209" s="332"/>
      <c r="SLD209" s="333"/>
      <c r="SLE209" s="368"/>
      <c r="SLF209" s="224"/>
      <c r="SLG209" s="224"/>
      <c r="SLH209" s="334"/>
      <c r="SLI209" s="334"/>
      <c r="SLJ209" s="224"/>
      <c r="SLK209" s="368"/>
      <c r="SLL209" s="368"/>
      <c r="SLM209" s="332"/>
      <c r="SLN209" s="333"/>
      <c r="SLO209" s="368"/>
      <c r="SLP209" s="224"/>
      <c r="SLQ209" s="224"/>
      <c r="SLR209" s="334"/>
      <c r="SLS209" s="334"/>
      <c r="SLT209" s="224"/>
      <c r="SLU209" s="368"/>
      <c r="SLV209" s="368"/>
      <c r="SLW209" s="332"/>
      <c r="SLX209" s="333"/>
      <c r="SLY209" s="368"/>
      <c r="SLZ209" s="224"/>
      <c r="SMA209" s="224"/>
      <c r="SMB209" s="334"/>
      <c r="SMC209" s="334"/>
      <c r="SMD209" s="224"/>
      <c r="SME209" s="368"/>
      <c r="SMF209" s="368"/>
      <c r="SMG209" s="332"/>
      <c r="SMH209" s="333"/>
      <c r="SMI209" s="368"/>
      <c r="SMJ209" s="224"/>
      <c r="SMK209" s="224"/>
      <c r="SML209" s="334"/>
      <c r="SMM209" s="334"/>
      <c r="SMN209" s="224"/>
      <c r="SMO209" s="368"/>
      <c r="SMP209" s="368"/>
      <c r="SMQ209" s="332"/>
      <c r="SMR209" s="333"/>
      <c r="SMS209" s="368"/>
      <c r="SMT209" s="224"/>
      <c r="SMU209" s="224"/>
      <c r="SMV209" s="334"/>
      <c r="SMW209" s="334"/>
      <c r="SMX209" s="224"/>
      <c r="SMY209" s="368"/>
      <c r="SMZ209" s="368"/>
      <c r="SNA209" s="332"/>
      <c r="SNB209" s="333"/>
      <c r="SNC209" s="368"/>
      <c r="SND209" s="224"/>
      <c r="SNE209" s="224"/>
      <c r="SNF209" s="334"/>
      <c r="SNG209" s="334"/>
      <c r="SNH209" s="224"/>
      <c r="SNI209" s="368"/>
      <c r="SNJ209" s="368"/>
      <c r="SNK209" s="332"/>
      <c r="SNL209" s="333"/>
      <c r="SNM209" s="368"/>
      <c r="SNN209" s="224"/>
      <c r="SNO209" s="224"/>
      <c r="SNP209" s="334"/>
      <c r="SNQ209" s="334"/>
      <c r="SNR209" s="224"/>
      <c r="SNS209" s="368"/>
      <c r="SNT209" s="368"/>
      <c r="SNU209" s="332"/>
      <c r="SNV209" s="333"/>
      <c r="SNW209" s="368"/>
      <c r="SNX209" s="224"/>
      <c r="SNY209" s="224"/>
      <c r="SNZ209" s="334"/>
      <c r="SOA209" s="334"/>
      <c r="SOB209" s="224"/>
      <c r="SOC209" s="368"/>
      <c r="SOD209" s="368"/>
      <c r="SOE209" s="332"/>
      <c r="SOF209" s="333"/>
      <c r="SOG209" s="368"/>
      <c r="SOH209" s="224"/>
      <c r="SOI209" s="224"/>
      <c r="SOJ209" s="334"/>
      <c r="SOK209" s="334"/>
      <c r="SOL209" s="224"/>
      <c r="SOM209" s="368"/>
      <c r="SON209" s="368"/>
      <c r="SOO209" s="332"/>
      <c r="SOP209" s="333"/>
      <c r="SOQ209" s="368"/>
      <c r="SOR209" s="224"/>
      <c r="SOS209" s="224"/>
      <c r="SOT209" s="334"/>
      <c r="SOU209" s="334"/>
      <c r="SOV209" s="224"/>
      <c r="SOW209" s="368"/>
      <c r="SOX209" s="368"/>
      <c r="SOY209" s="332"/>
      <c r="SOZ209" s="333"/>
      <c r="SPA209" s="368"/>
      <c r="SPB209" s="224"/>
      <c r="SPC209" s="224"/>
      <c r="SPD209" s="334"/>
      <c r="SPE209" s="334"/>
      <c r="SPF209" s="224"/>
      <c r="SPG209" s="368"/>
      <c r="SPH209" s="368"/>
      <c r="SPI209" s="332"/>
      <c r="SPJ209" s="333"/>
      <c r="SPK209" s="368"/>
      <c r="SPL209" s="224"/>
      <c r="SPM209" s="224"/>
      <c r="SPN209" s="334"/>
      <c r="SPO209" s="334"/>
      <c r="SPP209" s="224"/>
      <c r="SPQ209" s="368"/>
      <c r="SPR209" s="368"/>
      <c r="SPS209" s="332"/>
      <c r="SPT209" s="333"/>
      <c r="SPU209" s="368"/>
      <c r="SPV209" s="224"/>
      <c r="SPW209" s="224"/>
      <c r="SPX209" s="334"/>
      <c r="SPY209" s="334"/>
      <c r="SPZ209" s="224"/>
      <c r="SQA209" s="368"/>
      <c r="SQB209" s="368"/>
      <c r="SQC209" s="332"/>
      <c r="SQD209" s="333"/>
      <c r="SQE209" s="368"/>
      <c r="SQF209" s="224"/>
      <c r="SQG209" s="224"/>
      <c r="SQH209" s="334"/>
      <c r="SQI209" s="334"/>
      <c r="SQJ209" s="224"/>
      <c r="SQK209" s="368"/>
      <c r="SQL209" s="368"/>
      <c r="SQM209" s="332"/>
      <c r="SQN209" s="333"/>
      <c r="SQO209" s="368"/>
      <c r="SQP209" s="224"/>
      <c r="SQQ209" s="224"/>
      <c r="SQR209" s="334"/>
      <c r="SQS209" s="334"/>
      <c r="SQT209" s="224"/>
      <c r="SQU209" s="368"/>
      <c r="SQV209" s="368"/>
      <c r="SQW209" s="332"/>
      <c r="SQX209" s="333"/>
      <c r="SQY209" s="368"/>
      <c r="SQZ209" s="224"/>
      <c r="SRA209" s="224"/>
      <c r="SRB209" s="334"/>
      <c r="SRC209" s="334"/>
      <c r="SRD209" s="224"/>
      <c r="SRE209" s="368"/>
      <c r="SRF209" s="368"/>
      <c r="SRG209" s="332"/>
      <c r="SRH209" s="333"/>
      <c r="SRI209" s="368"/>
      <c r="SRJ209" s="224"/>
      <c r="SRK209" s="224"/>
      <c r="SRL209" s="334"/>
      <c r="SRM209" s="334"/>
      <c r="SRN209" s="224"/>
      <c r="SRO209" s="368"/>
      <c r="SRP209" s="368"/>
      <c r="SRQ209" s="332"/>
      <c r="SRR209" s="333"/>
      <c r="SRS209" s="368"/>
      <c r="SRT209" s="224"/>
      <c r="SRU209" s="224"/>
      <c r="SRV209" s="334"/>
      <c r="SRW209" s="334"/>
      <c r="SRX209" s="224"/>
      <c r="SRY209" s="368"/>
      <c r="SRZ209" s="368"/>
      <c r="SSA209" s="332"/>
      <c r="SSB209" s="333"/>
      <c r="SSC209" s="368"/>
      <c r="SSD209" s="224"/>
      <c r="SSE209" s="224"/>
      <c r="SSF209" s="334"/>
      <c r="SSG209" s="334"/>
      <c r="SSH209" s="224"/>
      <c r="SSI209" s="368"/>
      <c r="SSJ209" s="368"/>
      <c r="SSK209" s="332"/>
      <c r="SSL209" s="333"/>
      <c r="SSM209" s="368"/>
      <c r="SSN209" s="224"/>
      <c r="SSO209" s="224"/>
      <c r="SSP209" s="334"/>
      <c r="SSQ209" s="334"/>
      <c r="SSR209" s="224"/>
      <c r="SSS209" s="368"/>
      <c r="SST209" s="368"/>
      <c r="SSU209" s="332"/>
      <c r="SSV209" s="333"/>
      <c r="SSW209" s="368"/>
      <c r="SSX209" s="224"/>
      <c r="SSY209" s="224"/>
      <c r="SSZ209" s="334"/>
      <c r="STA209" s="334"/>
      <c r="STB209" s="224"/>
      <c r="STC209" s="368"/>
      <c r="STD209" s="368"/>
      <c r="STE209" s="332"/>
      <c r="STF209" s="333"/>
      <c r="STG209" s="368"/>
      <c r="STH209" s="224"/>
      <c r="STI209" s="224"/>
      <c r="STJ209" s="334"/>
      <c r="STK209" s="334"/>
      <c r="STL209" s="224"/>
      <c r="STM209" s="368"/>
      <c r="STN209" s="368"/>
      <c r="STO209" s="332"/>
      <c r="STP209" s="333"/>
      <c r="STQ209" s="368"/>
      <c r="STR209" s="224"/>
      <c r="STS209" s="224"/>
      <c r="STT209" s="334"/>
      <c r="STU209" s="334"/>
      <c r="STV209" s="224"/>
      <c r="STW209" s="368"/>
      <c r="STX209" s="368"/>
      <c r="STY209" s="332"/>
      <c r="STZ209" s="333"/>
      <c r="SUA209" s="368"/>
      <c r="SUB209" s="224"/>
      <c r="SUC209" s="224"/>
      <c r="SUD209" s="334"/>
      <c r="SUE209" s="334"/>
      <c r="SUF209" s="224"/>
      <c r="SUG209" s="368"/>
      <c r="SUH209" s="368"/>
      <c r="SUI209" s="332"/>
      <c r="SUJ209" s="333"/>
      <c r="SUK209" s="368"/>
      <c r="SUL209" s="224"/>
      <c r="SUM209" s="224"/>
      <c r="SUN209" s="334"/>
      <c r="SUO209" s="334"/>
      <c r="SUP209" s="224"/>
      <c r="SUQ209" s="368"/>
      <c r="SUR209" s="368"/>
      <c r="SUS209" s="332"/>
      <c r="SUT209" s="333"/>
      <c r="SUU209" s="368"/>
      <c r="SUV209" s="224"/>
      <c r="SUW209" s="224"/>
      <c r="SUX209" s="334"/>
      <c r="SUY209" s="334"/>
      <c r="SUZ209" s="224"/>
      <c r="SVA209" s="368"/>
      <c r="SVB209" s="368"/>
      <c r="SVC209" s="332"/>
      <c r="SVD209" s="333"/>
      <c r="SVE209" s="368"/>
      <c r="SVF209" s="224"/>
      <c r="SVG209" s="224"/>
      <c r="SVH209" s="334"/>
      <c r="SVI209" s="334"/>
      <c r="SVJ209" s="224"/>
      <c r="SVK209" s="368"/>
      <c r="SVL209" s="368"/>
      <c r="SVM209" s="332"/>
      <c r="SVN209" s="333"/>
      <c r="SVO209" s="368"/>
      <c r="SVP209" s="224"/>
      <c r="SVQ209" s="224"/>
      <c r="SVR209" s="334"/>
      <c r="SVS209" s="334"/>
      <c r="SVT209" s="224"/>
      <c r="SVU209" s="368"/>
      <c r="SVV209" s="368"/>
      <c r="SVW209" s="332"/>
      <c r="SVX209" s="333"/>
      <c r="SVY209" s="368"/>
      <c r="SVZ209" s="224"/>
      <c r="SWA209" s="224"/>
      <c r="SWB209" s="334"/>
      <c r="SWC209" s="334"/>
      <c r="SWD209" s="224"/>
      <c r="SWE209" s="368"/>
      <c r="SWF209" s="368"/>
      <c r="SWG209" s="332"/>
      <c r="SWH209" s="333"/>
      <c r="SWI209" s="368"/>
      <c r="SWJ209" s="224"/>
      <c r="SWK209" s="224"/>
      <c r="SWL209" s="334"/>
      <c r="SWM209" s="334"/>
      <c r="SWN209" s="224"/>
      <c r="SWO209" s="368"/>
      <c r="SWP209" s="368"/>
      <c r="SWQ209" s="332"/>
      <c r="SWR209" s="333"/>
      <c r="SWS209" s="368"/>
      <c r="SWT209" s="224"/>
      <c r="SWU209" s="224"/>
      <c r="SWV209" s="334"/>
      <c r="SWW209" s="334"/>
      <c r="SWX209" s="224"/>
      <c r="SWY209" s="368"/>
      <c r="SWZ209" s="368"/>
      <c r="SXA209" s="332"/>
      <c r="SXB209" s="333"/>
      <c r="SXC209" s="368"/>
      <c r="SXD209" s="224"/>
      <c r="SXE209" s="224"/>
      <c r="SXF209" s="334"/>
      <c r="SXG209" s="334"/>
      <c r="SXH209" s="224"/>
      <c r="SXI209" s="368"/>
      <c r="SXJ209" s="368"/>
      <c r="SXK209" s="332"/>
      <c r="SXL209" s="333"/>
      <c r="SXM209" s="368"/>
      <c r="SXN209" s="224"/>
      <c r="SXO209" s="224"/>
      <c r="SXP209" s="334"/>
      <c r="SXQ209" s="334"/>
      <c r="SXR209" s="224"/>
      <c r="SXS209" s="368"/>
      <c r="SXT209" s="368"/>
      <c r="SXU209" s="332"/>
      <c r="SXV209" s="333"/>
      <c r="SXW209" s="368"/>
      <c r="SXX209" s="224"/>
      <c r="SXY209" s="224"/>
      <c r="SXZ209" s="334"/>
      <c r="SYA209" s="334"/>
      <c r="SYB209" s="224"/>
      <c r="SYC209" s="368"/>
      <c r="SYD209" s="368"/>
      <c r="SYE209" s="332"/>
      <c r="SYF209" s="333"/>
      <c r="SYG209" s="368"/>
      <c r="SYH209" s="224"/>
      <c r="SYI209" s="224"/>
      <c r="SYJ209" s="334"/>
      <c r="SYK209" s="334"/>
      <c r="SYL209" s="224"/>
      <c r="SYM209" s="368"/>
      <c r="SYN209" s="368"/>
      <c r="SYO209" s="332"/>
      <c r="SYP209" s="333"/>
      <c r="SYQ209" s="368"/>
      <c r="SYR209" s="224"/>
      <c r="SYS209" s="224"/>
      <c r="SYT209" s="334"/>
      <c r="SYU209" s="334"/>
      <c r="SYV209" s="224"/>
      <c r="SYW209" s="368"/>
      <c r="SYX209" s="368"/>
      <c r="SYY209" s="332"/>
      <c r="SYZ209" s="333"/>
      <c r="SZA209" s="368"/>
      <c r="SZB209" s="224"/>
      <c r="SZC209" s="224"/>
      <c r="SZD209" s="334"/>
      <c r="SZE209" s="334"/>
      <c r="SZF209" s="224"/>
      <c r="SZG209" s="368"/>
      <c r="SZH209" s="368"/>
      <c r="SZI209" s="332"/>
      <c r="SZJ209" s="333"/>
      <c r="SZK209" s="368"/>
      <c r="SZL209" s="224"/>
      <c r="SZM209" s="224"/>
      <c r="SZN209" s="334"/>
      <c r="SZO209" s="334"/>
      <c r="SZP209" s="224"/>
      <c r="SZQ209" s="368"/>
      <c r="SZR209" s="368"/>
      <c r="SZS209" s="332"/>
      <c r="SZT209" s="333"/>
      <c r="SZU209" s="368"/>
      <c r="SZV209" s="224"/>
      <c r="SZW209" s="224"/>
      <c r="SZX209" s="334"/>
      <c r="SZY209" s="334"/>
      <c r="SZZ209" s="224"/>
      <c r="TAA209" s="368"/>
      <c r="TAB209" s="368"/>
      <c r="TAC209" s="332"/>
      <c r="TAD209" s="333"/>
      <c r="TAE209" s="368"/>
      <c r="TAF209" s="224"/>
      <c r="TAG209" s="224"/>
      <c r="TAH209" s="334"/>
      <c r="TAI209" s="334"/>
      <c r="TAJ209" s="224"/>
      <c r="TAK209" s="368"/>
      <c r="TAL209" s="368"/>
      <c r="TAM209" s="332"/>
      <c r="TAN209" s="333"/>
      <c r="TAO209" s="368"/>
      <c r="TAP209" s="224"/>
      <c r="TAQ209" s="224"/>
      <c r="TAR209" s="334"/>
      <c r="TAS209" s="334"/>
      <c r="TAT209" s="224"/>
      <c r="TAU209" s="368"/>
      <c r="TAV209" s="368"/>
      <c r="TAW209" s="332"/>
      <c r="TAX209" s="333"/>
      <c r="TAY209" s="368"/>
      <c r="TAZ209" s="224"/>
      <c r="TBA209" s="224"/>
      <c r="TBB209" s="334"/>
      <c r="TBC209" s="334"/>
      <c r="TBD209" s="224"/>
      <c r="TBE209" s="368"/>
      <c r="TBF209" s="368"/>
      <c r="TBG209" s="332"/>
      <c r="TBH209" s="333"/>
      <c r="TBI209" s="368"/>
      <c r="TBJ209" s="224"/>
      <c r="TBK209" s="224"/>
      <c r="TBL209" s="334"/>
      <c r="TBM209" s="334"/>
      <c r="TBN209" s="224"/>
      <c r="TBO209" s="368"/>
      <c r="TBP209" s="368"/>
      <c r="TBQ209" s="332"/>
      <c r="TBR209" s="333"/>
      <c r="TBS209" s="368"/>
      <c r="TBT209" s="224"/>
      <c r="TBU209" s="224"/>
      <c r="TBV209" s="334"/>
      <c r="TBW209" s="334"/>
      <c r="TBX209" s="224"/>
      <c r="TBY209" s="368"/>
      <c r="TBZ209" s="368"/>
      <c r="TCA209" s="332"/>
      <c r="TCB209" s="333"/>
      <c r="TCC209" s="368"/>
      <c r="TCD209" s="224"/>
      <c r="TCE209" s="224"/>
      <c r="TCF209" s="334"/>
      <c r="TCG209" s="334"/>
      <c r="TCH209" s="224"/>
      <c r="TCI209" s="368"/>
      <c r="TCJ209" s="368"/>
      <c r="TCK209" s="332"/>
      <c r="TCL209" s="333"/>
      <c r="TCM209" s="368"/>
      <c r="TCN209" s="224"/>
      <c r="TCO209" s="224"/>
      <c r="TCP209" s="334"/>
      <c r="TCQ209" s="334"/>
      <c r="TCR209" s="224"/>
      <c r="TCS209" s="368"/>
      <c r="TCT209" s="368"/>
      <c r="TCU209" s="332"/>
      <c r="TCV209" s="333"/>
      <c r="TCW209" s="368"/>
      <c r="TCX209" s="224"/>
      <c r="TCY209" s="224"/>
      <c r="TCZ209" s="334"/>
      <c r="TDA209" s="334"/>
      <c r="TDB209" s="224"/>
      <c r="TDC209" s="368"/>
      <c r="TDD209" s="368"/>
      <c r="TDE209" s="332"/>
      <c r="TDF209" s="333"/>
      <c r="TDG209" s="368"/>
      <c r="TDH209" s="224"/>
      <c r="TDI209" s="224"/>
      <c r="TDJ209" s="334"/>
      <c r="TDK209" s="334"/>
      <c r="TDL209" s="224"/>
      <c r="TDM209" s="368"/>
      <c r="TDN209" s="368"/>
      <c r="TDO209" s="332"/>
      <c r="TDP209" s="333"/>
      <c r="TDQ209" s="368"/>
      <c r="TDR209" s="224"/>
      <c r="TDS209" s="224"/>
      <c r="TDT209" s="334"/>
      <c r="TDU209" s="334"/>
      <c r="TDV209" s="224"/>
      <c r="TDW209" s="368"/>
      <c r="TDX209" s="368"/>
      <c r="TDY209" s="332"/>
      <c r="TDZ209" s="333"/>
      <c r="TEA209" s="368"/>
      <c r="TEB209" s="224"/>
      <c r="TEC209" s="224"/>
      <c r="TED209" s="334"/>
      <c r="TEE209" s="334"/>
      <c r="TEF209" s="224"/>
      <c r="TEG209" s="368"/>
      <c r="TEH209" s="368"/>
      <c r="TEI209" s="332"/>
      <c r="TEJ209" s="333"/>
      <c r="TEK209" s="368"/>
      <c r="TEL209" s="224"/>
      <c r="TEM209" s="224"/>
      <c r="TEN209" s="334"/>
      <c r="TEO209" s="334"/>
      <c r="TEP209" s="224"/>
      <c r="TEQ209" s="368"/>
      <c r="TER209" s="368"/>
      <c r="TES209" s="332"/>
      <c r="TET209" s="333"/>
      <c r="TEU209" s="368"/>
      <c r="TEV209" s="224"/>
      <c r="TEW209" s="224"/>
      <c r="TEX209" s="334"/>
      <c r="TEY209" s="334"/>
      <c r="TEZ209" s="224"/>
      <c r="TFA209" s="368"/>
      <c r="TFB209" s="368"/>
      <c r="TFC209" s="332"/>
      <c r="TFD209" s="333"/>
      <c r="TFE209" s="368"/>
      <c r="TFF209" s="224"/>
      <c r="TFG209" s="224"/>
      <c r="TFH209" s="334"/>
      <c r="TFI209" s="334"/>
      <c r="TFJ209" s="224"/>
      <c r="TFK209" s="368"/>
      <c r="TFL209" s="368"/>
      <c r="TFM209" s="332"/>
      <c r="TFN209" s="333"/>
      <c r="TFO209" s="368"/>
      <c r="TFP209" s="224"/>
      <c r="TFQ209" s="224"/>
      <c r="TFR209" s="334"/>
      <c r="TFS209" s="334"/>
      <c r="TFT209" s="224"/>
      <c r="TFU209" s="368"/>
      <c r="TFV209" s="368"/>
      <c r="TFW209" s="332"/>
      <c r="TFX209" s="333"/>
      <c r="TFY209" s="368"/>
      <c r="TFZ209" s="224"/>
      <c r="TGA209" s="224"/>
      <c r="TGB209" s="334"/>
      <c r="TGC209" s="334"/>
      <c r="TGD209" s="224"/>
      <c r="TGE209" s="368"/>
      <c r="TGF209" s="368"/>
      <c r="TGG209" s="332"/>
      <c r="TGH209" s="333"/>
      <c r="TGI209" s="368"/>
      <c r="TGJ209" s="224"/>
      <c r="TGK209" s="224"/>
      <c r="TGL209" s="334"/>
      <c r="TGM209" s="334"/>
      <c r="TGN209" s="224"/>
      <c r="TGO209" s="368"/>
      <c r="TGP209" s="368"/>
      <c r="TGQ209" s="332"/>
      <c r="TGR209" s="333"/>
      <c r="TGS209" s="368"/>
      <c r="TGT209" s="224"/>
      <c r="TGU209" s="224"/>
      <c r="TGV209" s="334"/>
      <c r="TGW209" s="334"/>
      <c r="TGX209" s="224"/>
      <c r="TGY209" s="368"/>
      <c r="TGZ209" s="368"/>
      <c r="THA209" s="332"/>
      <c r="THB209" s="333"/>
      <c r="THC209" s="368"/>
      <c r="THD209" s="224"/>
      <c r="THE209" s="224"/>
      <c r="THF209" s="334"/>
      <c r="THG209" s="334"/>
      <c r="THH209" s="224"/>
      <c r="THI209" s="368"/>
      <c r="THJ209" s="368"/>
      <c r="THK209" s="332"/>
      <c r="THL209" s="333"/>
      <c r="THM209" s="368"/>
      <c r="THN209" s="224"/>
      <c r="THO209" s="224"/>
      <c r="THP209" s="334"/>
      <c r="THQ209" s="334"/>
      <c r="THR209" s="224"/>
      <c r="THS209" s="368"/>
      <c r="THT209" s="368"/>
      <c r="THU209" s="332"/>
      <c r="THV209" s="333"/>
      <c r="THW209" s="368"/>
      <c r="THX209" s="224"/>
      <c r="THY209" s="224"/>
      <c r="THZ209" s="334"/>
      <c r="TIA209" s="334"/>
      <c r="TIB209" s="224"/>
      <c r="TIC209" s="368"/>
      <c r="TID209" s="368"/>
      <c r="TIE209" s="332"/>
      <c r="TIF209" s="333"/>
      <c r="TIG209" s="368"/>
      <c r="TIH209" s="224"/>
      <c r="TII209" s="224"/>
      <c r="TIJ209" s="334"/>
      <c r="TIK209" s="334"/>
      <c r="TIL209" s="224"/>
      <c r="TIM209" s="368"/>
      <c r="TIN209" s="368"/>
      <c r="TIO209" s="332"/>
      <c r="TIP209" s="333"/>
      <c r="TIQ209" s="368"/>
      <c r="TIR209" s="224"/>
      <c r="TIS209" s="224"/>
      <c r="TIT209" s="334"/>
      <c r="TIU209" s="334"/>
      <c r="TIV209" s="224"/>
      <c r="TIW209" s="368"/>
      <c r="TIX209" s="368"/>
      <c r="TIY209" s="332"/>
      <c r="TIZ209" s="333"/>
      <c r="TJA209" s="368"/>
      <c r="TJB209" s="224"/>
      <c r="TJC209" s="224"/>
      <c r="TJD209" s="334"/>
      <c r="TJE209" s="334"/>
      <c r="TJF209" s="224"/>
      <c r="TJG209" s="368"/>
      <c r="TJH209" s="368"/>
      <c r="TJI209" s="332"/>
      <c r="TJJ209" s="333"/>
      <c r="TJK209" s="368"/>
      <c r="TJL209" s="224"/>
      <c r="TJM209" s="224"/>
      <c r="TJN209" s="334"/>
      <c r="TJO209" s="334"/>
      <c r="TJP209" s="224"/>
      <c r="TJQ209" s="368"/>
      <c r="TJR209" s="368"/>
      <c r="TJS209" s="332"/>
      <c r="TJT209" s="333"/>
      <c r="TJU209" s="368"/>
      <c r="TJV209" s="224"/>
      <c r="TJW209" s="224"/>
      <c r="TJX209" s="334"/>
      <c r="TJY209" s="334"/>
      <c r="TJZ209" s="224"/>
      <c r="TKA209" s="368"/>
      <c r="TKB209" s="368"/>
      <c r="TKC209" s="332"/>
      <c r="TKD209" s="333"/>
      <c r="TKE209" s="368"/>
      <c r="TKF209" s="224"/>
      <c r="TKG209" s="224"/>
      <c r="TKH209" s="334"/>
      <c r="TKI209" s="334"/>
      <c r="TKJ209" s="224"/>
      <c r="TKK209" s="368"/>
      <c r="TKL209" s="368"/>
      <c r="TKM209" s="332"/>
      <c r="TKN209" s="333"/>
      <c r="TKO209" s="368"/>
      <c r="TKP209" s="224"/>
      <c r="TKQ209" s="224"/>
      <c r="TKR209" s="334"/>
      <c r="TKS209" s="334"/>
      <c r="TKT209" s="224"/>
      <c r="TKU209" s="368"/>
      <c r="TKV209" s="368"/>
      <c r="TKW209" s="332"/>
      <c r="TKX209" s="333"/>
      <c r="TKY209" s="368"/>
      <c r="TKZ209" s="224"/>
      <c r="TLA209" s="224"/>
      <c r="TLB209" s="334"/>
      <c r="TLC209" s="334"/>
      <c r="TLD209" s="224"/>
      <c r="TLE209" s="368"/>
      <c r="TLF209" s="368"/>
      <c r="TLG209" s="332"/>
      <c r="TLH209" s="333"/>
      <c r="TLI209" s="368"/>
      <c r="TLJ209" s="224"/>
      <c r="TLK209" s="224"/>
      <c r="TLL209" s="334"/>
      <c r="TLM209" s="334"/>
      <c r="TLN209" s="224"/>
      <c r="TLO209" s="368"/>
      <c r="TLP209" s="368"/>
      <c r="TLQ209" s="332"/>
      <c r="TLR209" s="333"/>
      <c r="TLS209" s="368"/>
      <c r="TLT209" s="224"/>
      <c r="TLU209" s="224"/>
      <c r="TLV209" s="334"/>
      <c r="TLW209" s="334"/>
      <c r="TLX209" s="224"/>
      <c r="TLY209" s="368"/>
      <c r="TLZ209" s="368"/>
      <c r="TMA209" s="332"/>
      <c r="TMB209" s="333"/>
      <c r="TMC209" s="368"/>
      <c r="TMD209" s="224"/>
      <c r="TME209" s="224"/>
      <c r="TMF209" s="334"/>
      <c r="TMG209" s="334"/>
      <c r="TMH209" s="224"/>
      <c r="TMI209" s="368"/>
      <c r="TMJ209" s="368"/>
      <c r="TMK209" s="332"/>
      <c r="TML209" s="333"/>
      <c r="TMM209" s="368"/>
      <c r="TMN209" s="224"/>
      <c r="TMO209" s="224"/>
      <c r="TMP209" s="334"/>
      <c r="TMQ209" s="334"/>
      <c r="TMR209" s="224"/>
      <c r="TMS209" s="368"/>
      <c r="TMT209" s="368"/>
      <c r="TMU209" s="332"/>
      <c r="TMV209" s="333"/>
      <c r="TMW209" s="368"/>
      <c r="TMX209" s="224"/>
      <c r="TMY209" s="224"/>
      <c r="TMZ209" s="334"/>
      <c r="TNA209" s="334"/>
      <c r="TNB209" s="224"/>
      <c r="TNC209" s="368"/>
      <c r="TND209" s="368"/>
      <c r="TNE209" s="332"/>
      <c r="TNF209" s="333"/>
      <c r="TNG209" s="368"/>
      <c r="TNH209" s="224"/>
      <c r="TNI209" s="224"/>
      <c r="TNJ209" s="334"/>
      <c r="TNK209" s="334"/>
      <c r="TNL209" s="224"/>
      <c r="TNM209" s="368"/>
      <c r="TNN209" s="368"/>
      <c r="TNO209" s="332"/>
      <c r="TNP209" s="333"/>
      <c r="TNQ209" s="368"/>
      <c r="TNR209" s="224"/>
      <c r="TNS209" s="224"/>
      <c r="TNT209" s="334"/>
      <c r="TNU209" s="334"/>
      <c r="TNV209" s="224"/>
      <c r="TNW209" s="368"/>
      <c r="TNX209" s="368"/>
      <c r="TNY209" s="332"/>
      <c r="TNZ209" s="333"/>
      <c r="TOA209" s="368"/>
      <c r="TOB209" s="224"/>
      <c r="TOC209" s="224"/>
      <c r="TOD209" s="334"/>
      <c r="TOE209" s="334"/>
      <c r="TOF209" s="224"/>
      <c r="TOG209" s="368"/>
      <c r="TOH209" s="368"/>
      <c r="TOI209" s="332"/>
      <c r="TOJ209" s="333"/>
      <c r="TOK209" s="368"/>
      <c r="TOL209" s="224"/>
      <c r="TOM209" s="224"/>
      <c r="TON209" s="334"/>
      <c r="TOO209" s="334"/>
      <c r="TOP209" s="224"/>
      <c r="TOQ209" s="368"/>
      <c r="TOR209" s="368"/>
      <c r="TOS209" s="332"/>
      <c r="TOT209" s="333"/>
      <c r="TOU209" s="368"/>
      <c r="TOV209" s="224"/>
      <c r="TOW209" s="224"/>
      <c r="TOX209" s="334"/>
      <c r="TOY209" s="334"/>
      <c r="TOZ209" s="224"/>
      <c r="TPA209" s="368"/>
      <c r="TPB209" s="368"/>
      <c r="TPC209" s="332"/>
      <c r="TPD209" s="333"/>
      <c r="TPE209" s="368"/>
      <c r="TPF209" s="224"/>
      <c r="TPG209" s="224"/>
      <c r="TPH209" s="334"/>
      <c r="TPI209" s="334"/>
      <c r="TPJ209" s="224"/>
      <c r="TPK209" s="368"/>
      <c r="TPL209" s="368"/>
      <c r="TPM209" s="332"/>
      <c r="TPN209" s="333"/>
      <c r="TPO209" s="368"/>
      <c r="TPP209" s="224"/>
      <c r="TPQ209" s="224"/>
      <c r="TPR209" s="334"/>
      <c r="TPS209" s="334"/>
      <c r="TPT209" s="224"/>
      <c r="TPU209" s="368"/>
      <c r="TPV209" s="368"/>
      <c r="TPW209" s="332"/>
      <c r="TPX209" s="333"/>
      <c r="TPY209" s="368"/>
      <c r="TPZ209" s="224"/>
      <c r="TQA209" s="224"/>
      <c r="TQB209" s="334"/>
      <c r="TQC209" s="334"/>
      <c r="TQD209" s="224"/>
      <c r="TQE209" s="368"/>
      <c r="TQF209" s="368"/>
      <c r="TQG209" s="332"/>
      <c r="TQH209" s="333"/>
      <c r="TQI209" s="368"/>
      <c r="TQJ209" s="224"/>
      <c r="TQK209" s="224"/>
      <c r="TQL209" s="334"/>
      <c r="TQM209" s="334"/>
      <c r="TQN209" s="224"/>
      <c r="TQO209" s="368"/>
      <c r="TQP209" s="368"/>
      <c r="TQQ209" s="332"/>
      <c r="TQR209" s="333"/>
      <c r="TQS209" s="368"/>
      <c r="TQT209" s="224"/>
      <c r="TQU209" s="224"/>
      <c r="TQV209" s="334"/>
      <c r="TQW209" s="334"/>
      <c r="TQX209" s="224"/>
      <c r="TQY209" s="368"/>
      <c r="TQZ209" s="368"/>
      <c r="TRA209" s="332"/>
      <c r="TRB209" s="333"/>
      <c r="TRC209" s="368"/>
      <c r="TRD209" s="224"/>
      <c r="TRE209" s="224"/>
      <c r="TRF209" s="334"/>
      <c r="TRG209" s="334"/>
      <c r="TRH209" s="224"/>
      <c r="TRI209" s="368"/>
      <c r="TRJ209" s="368"/>
      <c r="TRK209" s="332"/>
      <c r="TRL209" s="333"/>
      <c r="TRM209" s="368"/>
      <c r="TRN209" s="224"/>
      <c r="TRO209" s="224"/>
      <c r="TRP209" s="334"/>
      <c r="TRQ209" s="334"/>
      <c r="TRR209" s="224"/>
      <c r="TRS209" s="368"/>
      <c r="TRT209" s="368"/>
      <c r="TRU209" s="332"/>
      <c r="TRV209" s="333"/>
      <c r="TRW209" s="368"/>
      <c r="TRX209" s="224"/>
      <c r="TRY209" s="224"/>
      <c r="TRZ209" s="334"/>
      <c r="TSA209" s="334"/>
      <c r="TSB209" s="224"/>
      <c r="TSC209" s="368"/>
      <c r="TSD209" s="368"/>
      <c r="TSE209" s="332"/>
      <c r="TSF209" s="333"/>
      <c r="TSG209" s="368"/>
      <c r="TSH209" s="224"/>
      <c r="TSI209" s="224"/>
      <c r="TSJ209" s="334"/>
      <c r="TSK209" s="334"/>
      <c r="TSL209" s="224"/>
      <c r="TSM209" s="368"/>
      <c r="TSN209" s="368"/>
      <c r="TSO209" s="332"/>
      <c r="TSP209" s="333"/>
      <c r="TSQ209" s="368"/>
      <c r="TSR209" s="224"/>
      <c r="TSS209" s="224"/>
      <c r="TST209" s="334"/>
      <c r="TSU209" s="334"/>
      <c r="TSV209" s="224"/>
      <c r="TSW209" s="368"/>
      <c r="TSX209" s="368"/>
      <c r="TSY209" s="332"/>
      <c r="TSZ209" s="333"/>
      <c r="TTA209" s="368"/>
      <c r="TTB209" s="224"/>
      <c r="TTC209" s="224"/>
      <c r="TTD209" s="334"/>
      <c r="TTE209" s="334"/>
      <c r="TTF209" s="224"/>
      <c r="TTG209" s="368"/>
      <c r="TTH209" s="368"/>
      <c r="TTI209" s="332"/>
      <c r="TTJ209" s="333"/>
      <c r="TTK209" s="368"/>
      <c r="TTL209" s="224"/>
      <c r="TTM209" s="224"/>
      <c r="TTN209" s="334"/>
      <c r="TTO209" s="334"/>
      <c r="TTP209" s="224"/>
      <c r="TTQ209" s="368"/>
      <c r="TTR209" s="368"/>
      <c r="TTS209" s="332"/>
      <c r="TTT209" s="333"/>
      <c r="TTU209" s="368"/>
      <c r="TTV209" s="224"/>
      <c r="TTW209" s="224"/>
      <c r="TTX209" s="334"/>
      <c r="TTY209" s="334"/>
      <c r="TTZ209" s="224"/>
      <c r="TUA209" s="368"/>
      <c r="TUB209" s="368"/>
      <c r="TUC209" s="332"/>
      <c r="TUD209" s="333"/>
      <c r="TUE209" s="368"/>
      <c r="TUF209" s="224"/>
      <c r="TUG209" s="224"/>
      <c r="TUH209" s="334"/>
      <c r="TUI209" s="334"/>
      <c r="TUJ209" s="224"/>
      <c r="TUK209" s="368"/>
      <c r="TUL209" s="368"/>
      <c r="TUM209" s="332"/>
      <c r="TUN209" s="333"/>
      <c r="TUO209" s="368"/>
      <c r="TUP209" s="224"/>
      <c r="TUQ209" s="224"/>
      <c r="TUR209" s="334"/>
      <c r="TUS209" s="334"/>
      <c r="TUT209" s="224"/>
      <c r="TUU209" s="368"/>
      <c r="TUV209" s="368"/>
      <c r="TUW209" s="332"/>
      <c r="TUX209" s="333"/>
      <c r="TUY209" s="368"/>
      <c r="TUZ209" s="224"/>
      <c r="TVA209" s="224"/>
      <c r="TVB209" s="334"/>
      <c r="TVC209" s="334"/>
      <c r="TVD209" s="224"/>
      <c r="TVE209" s="368"/>
      <c r="TVF209" s="368"/>
      <c r="TVG209" s="332"/>
      <c r="TVH209" s="333"/>
      <c r="TVI209" s="368"/>
      <c r="TVJ209" s="224"/>
      <c r="TVK209" s="224"/>
      <c r="TVL209" s="334"/>
      <c r="TVM209" s="334"/>
      <c r="TVN209" s="224"/>
      <c r="TVO209" s="368"/>
      <c r="TVP209" s="368"/>
      <c r="TVQ209" s="332"/>
      <c r="TVR209" s="333"/>
      <c r="TVS209" s="368"/>
      <c r="TVT209" s="224"/>
      <c r="TVU209" s="224"/>
      <c r="TVV209" s="334"/>
      <c r="TVW209" s="334"/>
      <c r="TVX209" s="224"/>
      <c r="TVY209" s="368"/>
      <c r="TVZ209" s="368"/>
      <c r="TWA209" s="332"/>
      <c r="TWB209" s="333"/>
      <c r="TWC209" s="368"/>
      <c r="TWD209" s="224"/>
      <c r="TWE209" s="224"/>
      <c r="TWF209" s="334"/>
      <c r="TWG209" s="334"/>
      <c r="TWH209" s="224"/>
      <c r="TWI209" s="368"/>
      <c r="TWJ209" s="368"/>
      <c r="TWK209" s="332"/>
      <c r="TWL209" s="333"/>
      <c r="TWM209" s="368"/>
      <c r="TWN209" s="224"/>
      <c r="TWO209" s="224"/>
      <c r="TWP209" s="334"/>
      <c r="TWQ209" s="334"/>
      <c r="TWR209" s="224"/>
      <c r="TWS209" s="368"/>
      <c r="TWT209" s="368"/>
      <c r="TWU209" s="332"/>
      <c r="TWV209" s="333"/>
      <c r="TWW209" s="368"/>
      <c r="TWX209" s="224"/>
      <c r="TWY209" s="224"/>
      <c r="TWZ209" s="334"/>
      <c r="TXA209" s="334"/>
      <c r="TXB209" s="224"/>
      <c r="TXC209" s="368"/>
      <c r="TXD209" s="368"/>
      <c r="TXE209" s="332"/>
      <c r="TXF209" s="333"/>
      <c r="TXG209" s="368"/>
      <c r="TXH209" s="224"/>
      <c r="TXI209" s="224"/>
      <c r="TXJ209" s="334"/>
      <c r="TXK209" s="334"/>
      <c r="TXL209" s="224"/>
      <c r="TXM209" s="368"/>
      <c r="TXN209" s="368"/>
      <c r="TXO209" s="332"/>
      <c r="TXP209" s="333"/>
      <c r="TXQ209" s="368"/>
      <c r="TXR209" s="224"/>
      <c r="TXS209" s="224"/>
      <c r="TXT209" s="334"/>
      <c r="TXU209" s="334"/>
      <c r="TXV209" s="224"/>
      <c r="TXW209" s="368"/>
      <c r="TXX209" s="368"/>
      <c r="TXY209" s="332"/>
      <c r="TXZ209" s="333"/>
      <c r="TYA209" s="368"/>
      <c r="TYB209" s="224"/>
      <c r="TYC209" s="224"/>
      <c r="TYD209" s="334"/>
      <c r="TYE209" s="334"/>
      <c r="TYF209" s="224"/>
      <c r="TYG209" s="368"/>
      <c r="TYH209" s="368"/>
      <c r="TYI209" s="332"/>
      <c r="TYJ209" s="333"/>
      <c r="TYK209" s="368"/>
      <c r="TYL209" s="224"/>
      <c r="TYM209" s="224"/>
      <c r="TYN209" s="334"/>
      <c r="TYO209" s="334"/>
      <c r="TYP209" s="224"/>
      <c r="TYQ209" s="368"/>
      <c r="TYR209" s="368"/>
      <c r="TYS209" s="332"/>
      <c r="TYT209" s="333"/>
      <c r="TYU209" s="368"/>
      <c r="TYV209" s="224"/>
      <c r="TYW209" s="224"/>
      <c r="TYX209" s="334"/>
      <c r="TYY209" s="334"/>
      <c r="TYZ209" s="224"/>
      <c r="TZA209" s="368"/>
      <c r="TZB209" s="368"/>
      <c r="TZC209" s="332"/>
      <c r="TZD209" s="333"/>
      <c r="TZE209" s="368"/>
      <c r="TZF209" s="224"/>
      <c r="TZG209" s="224"/>
      <c r="TZH209" s="334"/>
      <c r="TZI209" s="334"/>
      <c r="TZJ209" s="224"/>
      <c r="TZK209" s="368"/>
      <c r="TZL209" s="368"/>
      <c r="TZM209" s="332"/>
      <c r="TZN209" s="333"/>
      <c r="TZO209" s="368"/>
      <c r="TZP209" s="224"/>
      <c r="TZQ209" s="224"/>
      <c r="TZR209" s="334"/>
      <c r="TZS209" s="334"/>
      <c r="TZT209" s="224"/>
      <c r="TZU209" s="368"/>
      <c r="TZV209" s="368"/>
      <c r="TZW209" s="332"/>
      <c r="TZX209" s="333"/>
      <c r="TZY209" s="368"/>
      <c r="TZZ209" s="224"/>
      <c r="UAA209" s="224"/>
      <c r="UAB209" s="334"/>
      <c r="UAC209" s="334"/>
      <c r="UAD209" s="224"/>
      <c r="UAE209" s="368"/>
      <c r="UAF209" s="368"/>
      <c r="UAG209" s="332"/>
      <c r="UAH209" s="333"/>
      <c r="UAI209" s="368"/>
      <c r="UAJ209" s="224"/>
      <c r="UAK209" s="224"/>
      <c r="UAL209" s="334"/>
      <c r="UAM209" s="334"/>
      <c r="UAN209" s="224"/>
      <c r="UAO209" s="368"/>
      <c r="UAP209" s="368"/>
      <c r="UAQ209" s="332"/>
      <c r="UAR209" s="333"/>
      <c r="UAS209" s="368"/>
      <c r="UAT209" s="224"/>
      <c r="UAU209" s="224"/>
      <c r="UAV209" s="334"/>
      <c r="UAW209" s="334"/>
      <c r="UAX209" s="224"/>
      <c r="UAY209" s="368"/>
      <c r="UAZ209" s="368"/>
      <c r="UBA209" s="332"/>
      <c r="UBB209" s="333"/>
      <c r="UBC209" s="368"/>
      <c r="UBD209" s="224"/>
      <c r="UBE209" s="224"/>
      <c r="UBF209" s="334"/>
      <c r="UBG209" s="334"/>
      <c r="UBH209" s="224"/>
      <c r="UBI209" s="368"/>
      <c r="UBJ209" s="368"/>
      <c r="UBK209" s="332"/>
      <c r="UBL209" s="333"/>
      <c r="UBM209" s="368"/>
      <c r="UBN209" s="224"/>
      <c r="UBO209" s="224"/>
      <c r="UBP209" s="334"/>
      <c r="UBQ209" s="334"/>
      <c r="UBR209" s="224"/>
      <c r="UBS209" s="368"/>
      <c r="UBT209" s="368"/>
      <c r="UBU209" s="332"/>
      <c r="UBV209" s="333"/>
      <c r="UBW209" s="368"/>
      <c r="UBX209" s="224"/>
      <c r="UBY209" s="224"/>
      <c r="UBZ209" s="334"/>
      <c r="UCA209" s="334"/>
      <c r="UCB209" s="224"/>
      <c r="UCC209" s="368"/>
      <c r="UCD209" s="368"/>
      <c r="UCE209" s="332"/>
      <c r="UCF209" s="333"/>
      <c r="UCG209" s="368"/>
      <c r="UCH209" s="224"/>
      <c r="UCI209" s="224"/>
      <c r="UCJ209" s="334"/>
      <c r="UCK209" s="334"/>
      <c r="UCL209" s="224"/>
      <c r="UCM209" s="368"/>
      <c r="UCN209" s="368"/>
      <c r="UCO209" s="332"/>
      <c r="UCP209" s="333"/>
      <c r="UCQ209" s="368"/>
      <c r="UCR209" s="224"/>
      <c r="UCS209" s="224"/>
      <c r="UCT209" s="334"/>
      <c r="UCU209" s="334"/>
      <c r="UCV209" s="224"/>
      <c r="UCW209" s="368"/>
      <c r="UCX209" s="368"/>
      <c r="UCY209" s="332"/>
      <c r="UCZ209" s="333"/>
      <c r="UDA209" s="368"/>
      <c r="UDB209" s="224"/>
      <c r="UDC209" s="224"/>
      <c r="UDD209" s="334"/>
      <c r="UDE209" s="334"/>
      <c r="UDF209" s="224"/>
      <c r="UDG209" s="368"/>
      <c r="UDH209" s="368"/>
      <c r="UDI209" s="332"/>
      <c r="UDJ209" s="333"/>
      <c r="UDK209" s="368"/>
      <c r="UDL209" s="224"/>
      <c r="UDM209" s="224"/>
      <c r="UDN209" s="334"/>
      <c r="UDO209" s="334"/>
      <c r="UDP209" s="224"/>
      <c r="UDQ209" s="368"/>
      <c r="UDR209" s="368"/>
      <c r="UDS209" s="332"/>
      <c r="UDT209" s="333"/>
      <c r="UDU209" s="368"/>
      <c r="UDV209" s="224"/>
      <c r="UDW209" s="224"/>
      <c r="UDX209" s="334"/>
      <c r="UDY209" s="334"/>
      <c r="UDZ209" s="224"/>
      <c r="UEA209" s="368"/>
      <c r="UEB209" s="368"/>
      <c r="UEC209" s="332"/>
      <c r="UED209" s="333"/>
      <c r="UEE209" s="368"/>
      <c r="UEF209" s="224"/>
      <c r="UEG209" s="224"/>
      <c r="UEH209" s="334"/>
      <c r="UEI209" s="334"/>
      <c r="UEJ209" s="224"/>
      <c r="UEK209" s="368"/>
      <c r="UEL209" s="368"/>
      <c r="UEM209" s="332"/>
      <c r="UEN209" s="333"/>
      <c r="UEO209" s="368"/>
      <c r="UEP209" s="224"/>
      <c r="UEQ209" s="224"/>
      <c r="UER209" s="334"/>
      <c r="UES209" s="334"/>
      <c r="UET209" s="224"/>
      <c r="UEU209" s="368"/>
      <c r="UEV209" s="368"/>
      <c r="UEW209" s="332"/>
      <c r="UEX209" s="333"/>
      <c r="UEY209" s="368"/>
      <c r="UEZ209" s="224"/>
      <c r="UFA209" s="224"/>
      <c r="UFB209" s="334"/>
      <c r="UFC209" s="334"/>
      <c r="UFD209" s="224"/>
      <c r="UFE209" s="368"/>
      <c r="UFF209" s="368"/>
      <c r="UFG209" s="332"/>
      <c r="UFH209" s="333"/>
      <c r="UFI209" s="368"/>
      <c r="UFJ209" s="224"/>
      <c r="UFK209" s="224"/>
      <c r="UFL209" s="334"/>
      <c r="UFM209" s="334"/>
      <c r="UFN209" s="224"/>
      <c r="UFO209" s="368"/>
      <c r="UFP209" s="368"/>
      <c r="UFQ209" s="332"/>
      <c r="UFR209" s="333"/>
      <c r="UFS209" s="368"/>
      <c r="UFT209" s="224"/>
      <c r="UFU209" s="224"/>
      <c r="UFV209" s="334"/>
      <c r="UFW209" s="334"/>
      <c r="UFX209" s="224"/>
      <c r="UFY209" s="368"/>
      <c r="UFZ209" s="368"/>
      <c r="UGA209" s="332"/>
      <c r="UGB209" s="333"/>
      <c r="UGC209" s="368"/>
      <c r="UGD209" s="224"/>
      <c r="UGE209" s="224"/>
      <c r="UGF209" s="334"/>
      <c r="UGG209" s="334"/>
      <c r="UGH209" s="224"/>
      <c r="UGI209" s="368"/>
      <c r="UGJ209" s="368"/>
      <c r="UGK209" s="332"/>
      <c r="UGL209" s="333"/>
      <c r="UGM209" s="368"/>
      <c r="UGN209" s="224"/>
      <c r="UGO209" s="224"/>
      <c r="UGP209" s="334"/>
      <c r="UGQ209" s="334"/>
      <c r="UGR209" s="224"/>
      <c r="UGS209" s="368"/>
      <c r="UGT209" s="368"/>
      <c r="UGU209" s="332"/>
      <c r="UGV209" s="333"/>
      <c r="UGW209" s="368"/>
      <c r="UGX209" s="224"/>
      <c r="UGY209" s="224"/>
      <c r="UGZ209" s="334"/>
      <c r="UHA209" s="334"/>
      <c r="UHB209" s="224"/>
      <c r="UHC209" s="368"/>
      <c r="UHD209" s="368"/>
      <c r="UHE209" s="332"/>
      <c r="UHF209" s="333"/>
      <c r="UHG209" s="368"/>
      <c r="UHH209" s="224"/>
      <c r="UHI209" s="224"/>
      <c r="UHJ209" s="334"/>
      <c r="UHK209" s="334"/>
      <c r="UHL209" s="224"/>
      <c r="UHM209" s="368"/>
      <c r="UHN209" s="368"/>
      <c r="UHO209" s="332"/>
      <c r="UHP209" s="333"/>
      <c r="UHQ209" s="368"/>
      <c r="UHR209" s="224"/>
      <c r="UHS209" s="224"/>
      <c r="UHT209" s="334"/>
      <c r="UHU209" s="334"/>
      <c r="UHV209" s="224"/>
      <c r="UHW209" s="368"/>
      <c r="UHX209" s="368"/>
      <c r="UHY209" s="332"/>
      <c r="UHZ209" s="333"/>
      <c r="UIA209" s="368"/>
      <c r="UIB209" s="224"/>
      <c r="UIC209" s="224"/>
      <c r="UID209" s="334"/>
      <c r="UIE209" s="334"/>
      <c r="UIF209" s="224"/>
      <c r="UIG209" s="368"/>
      <c r="UIH209" s="368"/>
      <c r="UII209" s="332"/>
      <c r="UIJ209" s="333"/>
      <c r="UIK209" s="368"/>
      <c r="UIL209" s="224"/>
      <c r="UIM209" s="224"/>
      <c r="UIN209" s="334"/>
      <c r="UIO209" s="334"/>
      <c r="UIP209" s="224"/>
      <c r="UIQ209" s="368"/>
      <c r="UIR209" s="368"/>
      <c r="UIS209" s="332"/>
      <c r="UIT209" s="333"/>
      <c r="UIU209" s="368"/>
      <c r="UIV209" s="224"/>
      <c r="UIW209" s="224"/>
      <c r="UIX209" s="334"/>
      <c r="UIY209" s="334"/>
      <c r="UIZ209" s="224"/>
      <c r="UJA209" s="368"/>
      <c r="UJB209" s="368"/>
      <c r="UJC209" s="332"/>
      <c r="UJD209" s="333"/>
      <c r="UJE209" s="368"/>
      <c r="UJF209" s="224"/>
      <c r="UJG209" s="224"/>
      <c r="UJH209" s="334"/>
      <c r="UJI209" s="334"/>
      <c r="UJJ209" s="224"/>
      <c r="UJK209" s="368"/>
      <c r="UJL209" s="368"/>
      <c r="UJM209" s="332"/>
      <c r="UJN209" s="333"/>
      <c r="UJO209" s="368"/>
      <c r="UJP209" s="224"/>
      <c r="UJQ209" s="224"/>
      <c r="UJR209" s="334"/>
      <c r="UJS209" s="334"/>
      <c r="UJT209" s="224"/>
      <c r="UJU209" s="368"/>
      <c r="UJV209" s="368"/>
      <c r="UJW209" s="332"/>
      <c r="UJX209" s="333"/>
      <c r="UJY209" s="368"/>
      <c r="UJZ209" s="224"/>
      <c r="UKA209" s="224"/>
      <c r="UKB209" s="334"/>
      <c r="UKC209" s="334"/>
      <c r="UKD209" s="224"/>
      <c r="UKE209" s="368"/>
      <c r="UKF209" s="368"/>
      <c r="UKG209" s="332"/>
      <c r="UKH209" s="333"/>
      <c r="UKI209" s="368"/>
      <c r="UKJ209" s="224"/>
      <c r="UKK209" s="224"/>
      <c r="UKL209" s="334"/>
      <c r="UKM209" s="334"/>
      <c r="UKN209" s="224"/>
      <c r="UKO209" s="368"/>
      <c r="UKP209" s="368"/>
      <c r="UKQ209" s="332"/>
      <c r="UKR209" s="333"/>
      <c r="UKS209" s="368"/>
      <c r="UKT209" s="224"/>
      <c r="UKU209" s="224"/>
      <c r="UKV209" s="334"/>
      <c r="UKW209" s="334"/>
      <c r="UKX209" s="224"/>
      <c r="UKY209" s="368"/>
      <c r="UKZ209" s="368"/>
      <c r="ULA209" s="332"/>
      <c r="ULB209" s="333"/>
      <c r="ULC209" s="368"/>
      <c r="ULD209" s="224"/>
      <c r="ULE209" s="224"/>
      <c r="ULF209" s="334"/>
      <c r="ULG209" s="334"/>
      <c r="ULH209" s="224"/>
      <c r="ULI209" s="368"/>
      <c r="ULJ209" s="368"/>
      <c r="ULK209" s="332"/>
      <c r="ULL209" s="333"/>
      <c r="ULM209" s="368"/>
      <c r="ULN209" s="224"/>
      <c r="ULO209" s="224"/>
      <c r="ULP209" s="334"/>
      <c r="ULQ209" s="334"/>
      <c r="ULR209" s="224"/>
      <c r="ULS209" s="368"/>
      <c r="ULT209" s="368"/>
      <c r="ULU209" s="332"/>
      <c r="ULV209" s="333"/>
      <c r="ULW209" s="368"/>
      <c r="ULX209" s="224"/>
      <c r="ULY209" s="224"/>
      <c r="ULZ209" s="334"/>
      <c r="UMA209" s="334"/>
      <c r="UMB209" s="224"/>
      <c r="UMC209" s="368"/>
      <c r="UMD209" s="368"/>
      <c r="UME209" s="332"/>
      <c r="UMF209" s="333"/>
      <c r="UMG209" s="368"/>
      <c r="UMH209" s="224"/>
      <c r="UMI209" s="224"/>
      <c r="UMJ209" s="334"/>
      <c r="UMK209" s="334"/>
      <c r="UML209" s="224"/>
      <c r="UMM209" s="368"/>
      <c r="UMN209" s="368"/>
      <c r="UMO209" s="332"/>
      <c r="UMP209" s="333"/>
      <c r="UMQ209" s="368"/>
      <c r="UMR209" s="224"/>
      <c r="UMS209" s="224"/>
      <c r="UMT209" s="334"/>
      <c r="UMU209" s="334"/>
      <c r="UMV209" s="224"/>
      <c r="UMW209" s="368"/>
      <c r="UMX209" s="368"/>
      <c r="UMY209" s="332"/>
      <c r="UMZ209" s="333"/>
      <c r="UNA209" s="368"/>
      <c r="UNB209" s="224"/>
      <c r="UNC209" s="224"/>
      <c r="UND209" s="334"/>
      <c r="UNE209" s="334"/>
      <c r="UNF209" s="224"/>
      <c r="UNG209" s="368"/>
      <c r="UNH209" s="368"/>
      <c r="UNI209" s="332"/>
      <c r="UNJ209" s="333"/>
      <c r="UNK209" s="368"/>
      <c r="UNL209" s="224"/>
      <c r="UNM209" s="224"/>
      <c r="UNN209" s="334"/>
      <c r="UNO209" s="334"/>
      <c r="UNP209" s="224"/>
      <c r="UNQ209" s="368"/>
      <c r="UNR209" s="368"/>
      <c r="UNS209" s="332"/>
      <c r="UNT209" s="333"/>
      <c r="UNU209" s="368"/>
      <c r="UNV209" s="224"/>
      <c r="UNW209" s="224"/>
      <c r="UNX209" s="334"/>
      <c r="UNY209" s="334"/>
      <c r="UNZ209" s="224"/>
      <c r="UOA209" s="368"/>
      <c r="UOB209" s="368"/>
      <c r="UOC209" s="332"/>
      <c r="UOD209" s="333"/>
      <c r="UOE209" s="368"/>
      <c r="UOF209" s="224"/>
      <c r="UOG209" s="224"/>
      <c r="UOH209" s="334"/>
      <c r="UOI209" s="334"/>
      <c r="UOJ209" s="224"/>
      <c r="UOK209" s="368"/>
      <c r="UOL209" s="368"/>
      <c r="UOM209" s="332"/>
      <c r="UON209" s="333"/>
      <c r="UOO209" s="368"/>
      <c r="UOP209" s="224"/>
      <c r="UOQ209" s="224"/>
      <c r="UOR209" s="334"/>
      <c r="UOS209" s="334"/>
      <c r="UOT209" s="224"/>
      <c r="UOU209" s="368"/>
      <c r="UOV209" s="368"/>
      <c r="UOW209" s="332"/>
      <c r="UOX209" s="333"/>
      <c r="UOY209" s="368"/>
      <c r="UOZ209" s="224"/>
      <c r="UPA209" s="224"/>
      <c r="UPB209" s="334"/>
      <c r="UPC209" s="334"/>
      <c r="UPD209" s="224"/>
      <c r="UPE209" s="368"/>
      <c r="UPF209" s="368"/>
      <c r="UPG209" s="332"/>
      <c r="UPH209" s="333"/>
      <c r="UPI209" s="368"/>
      <c r="UPJ209" s="224"/>
      <c r="UPK209" s="224"/>
      <c r="UPL209" s="334"/>
      <c r="UPM209" s="334"/>
      <c r="UPN209" s="224"/>
      <c r="UPO209" s="368"/>
      <c r="UPP209" s="368"/>
      <c r="UPQ209" s="332"/>
      <c r="UPR209" s="333"/>
      <c r="UPS209" s="368"/>
      <c r="UPT209" s="224"/>
      <c r="UPU209" s="224"/>
      <c r="UPV209" s="334"/>
      <c r="UPW209" s="334"/>
      <c r="UPX209" s="224"/>
      <c r="UPY209" s="368"/>
      <c r="UPZ209" s="368"/>
      <c r="UQA209" s="332"/>
      <c r="UQB209" s="333"/>
      <c r="UQC209" s="368"/>
      <c r="UQD209" s="224"/>
      <c r="UQE209" s="224"/>
      <c r="UQF209" s="334"/>
      <c r="UQG209" s="334"/>
      <c r="UQH209" s="224"/>
      <c r="UQI209" s="368"/>
      <c r="UQJ209" s="368"/>
      <c r="UQK209" s="332"/>
      <c r="UQL209" s="333"/>
      <c r="UQM209" s="368"/>
      <c r="UQN209" s="224"/>
      <c r="UQO209" s="224"/>
      <c r="UQP209" s="334"/>
      <c r="UQQ209" s="334"/>
      <c r="UQR209" s="224"/>
      <c r="UQS209" s="368"/>
      <c r="UQT209" s="368"/>
      <c r="UQU209" s="332"/>
      <c r="UQV209" s="333"/>
      <c r="UQW209" s="368"/>
      <c r="UQX209" s="224"/>
      <c r="UQY209" s="224"/>
      <c r="UQZ209" s="334"/>
      <c r="URA209" s="334"/>
      <c r="URB209" s="224"/>
      <c r="URC209" s="368"/>
      <c r="URD209" s="368"/>
      <c r="URE209" s="332"/>
      <c r="URF209" s="333"/>
      <c r="URG209" s="368"/>
      <c r="URH209" s="224"/>
      <c r="URI209" s="224"/>
      <c r="URJ209" s="334"/>
      <c r="URK209" s="334"/>
      <c r="URL209" s="224"/>
      <c r="URM209" s="368"/>
      <c r="URN209" s="368"/>
      <c r="URO209" s="332"/>
      <c r="URP209" s="333"/>
      <c r="URQ209" s="368"/>
      <c r="URR209" s="224"/>
      <c r="URS209" s="224"/>
      <c r="URT209" s="334"/>
      <c r="URU209" s="334"/>
      <c r="URV209" s="224"/>
      <c r="URW209" s="368"/>
      <c r="URX209" s="368"/>
      <c r="URY209" s="332"/>
      <c r="URZ209" s="333"/>
      <c r="USA209" s="368"/>
      <c r="USB209" s="224"/>
      <c r="USC209" s="224"/>
      <c r="USD209" s="334"/>
      <c r="USE209" s="334"/>
      <c r="USF209" s="224"/>
      <c r="USG209" s="368"/>
      <c r="USH209" s="368"/>
      <c r="USI209" s="332"/>
      <c r="USJ209" s="333"/>
      <c r="USK209" s="368"/>
      <c r="USL209" s="224"/>
      <c r="USM209" s="224"/>
      <c r="USN209" s="334"/>
      <c r="USO209" s="334"/>
      <c r="USP209" s="224"/>
      <c r="USQ209" s="368"/>
      <c r="USR209" s="368"/>
      <c r="USS209" s="332"/>
      <c r="UST209" s="333"/>
      <c r="USU209" s="368"/>
      <c r="USV209" s="224"/>
      <c r="USW209" s="224"/>
      <c r="USX209" s="334"/>
      <c r="USY209" s="334"/>
      <c r="USZ209" s="224"/>
      <c r="UTA209" s="368"/>
      <c r="UTB209" s="368"/>
      <c r="UTC209" s="332"/>
      <c r="UTD209" s="333"/>
      <c r="UTE209" s="368"/>
      <c r="UTF209" s="224"/>
      <c r="UTG209" s="224"/>
      <c r="UTH209" s="334"/>
      <c r="UTI209" s="334"/>
      <c r="UTJ209" s="224"/>
      <c r="UTK209" s="368"/>
      <c r="UTL209" s="368"/>
      <c r="UTM209" s="332"/>
      <c r="UTN209" s="333"/>
      <c r="UTO209" s="368"/>
      <c r="UTP209" s="224"/>
      <c r="UTQ209" s="224"/>
      <c r="UTR209" s="334"/>
      <c r="UTS209" s="334"/>
      <c r="UTT209" s="224"/>
      <c r="UTU209" s="368"/>
      <c r="UTV209" s="368"/>
      <c r="UTW209" s="332"/>
      <c r="UTX209" s="333"/>
      <c r="UTY209" s="368"/>
      <c r="UTZ209" s="224"/>
      <c r="UUA209" s="224"/>
      <c r="UUB209" s="334"/>
      <c r="UUC209" s="334"/>
      <c r="UUD209" s="224"/>
      <c r="UUE209" s="368"/>
      <c r="UUF209" s="368"/>
      <c r="UUG209" s="332"/>
      <c r="UUH209" s="333"/>
      <c r="UUI209" s="368"/>
      <c r="UUJ209" s="224"/>
      <c r="UUK209" s="224"/>
      <c r="UUL209" s="334"/>
      <c r="UUM209" s="334"/>
      <c r="UUN209" s="224"/>
      <c r="UUO209" s="368"/>
      <c r="UUP209" s="368"/>
      <c r="UUQ209" s="332"/>
      <c r="UUR209" s="333"/>
      <c r="UUS209" s="368"/>
      <c r="UUT209" s="224"/>
      <c r="UUU209" s="224"/>
      <c r="UUV209" s="334"/>
      <c r="UUW209" s="334"/>
      <c r="UUX209" s="224"/>
      <c r="UUY209" s="368"/>
      <c r="UUZ209" s="368"/>
      <c r="UVA209" s="332"/>
      <c r="UVB209" s="333"/>
      <c r="UVC209" s="368"/>
      <c r="UVD209" s="224"/>
      <c r="UVE209" s="224"/>
      <c r="UVF209" s="334"/>
      <c r="UVG209" s="334"/>
      <c r="UVH209" s="224"/>
      <c r="UVI209" s="368"/>
      <c r="UVJ209" s="368"/>
      <c r="UVK209" s="332"/>
      <c r="UVL209" s="333"/>
      <c r="UVM209" s="368"/>
      <c r="UVN209" s="224"/>
      <c r="UVO209" s="224"/>
      <c r="UVP209" s="334"/>
      <c r="UVQ209" s="334"/>
      <c r="UVR209" s="224"/>
      <c r="UVS209" s="368"/>
      <c r="UVT209" s="368"/>
      <c r="UVU209" s="332"/>
      <c r="UVV209" s="333"/>
      <c r="UVW209" s="368"/>
      <c r="UVX209" s="224"/>
      <c r="UVY209" s="224"/>
      <c r="UVZ209" s="334"/>
      <c r="UWA209" s="334"/>
      <c r="UWB209" s="224"/>
      <c r="UWC209" s="368"/>
      <c r="UWD209" s="368"/>
      <c r="UWE209" s="332"/>
      <c r="UWF209" s="333"/>
      <c r="UWG209" s="368"/>
      <c r="UWH209" s="224"/>
      <c r="UWI209" s="224"/>
      <c r="UWJ209" s="334"/>
      <c r="UWK209" s="334"/>
      <c r="UWL209" s="224"/>
      <c r="UWM209" s="368"/>
      <c r="UWN209" s="368"/>
      <c r="UWO209" s="332"/>
      <c r="UWP209" s="333"/>
      <c r="UWQ209" s="368"/>
      <c r="UWR209" s="224"/>
      <c r="UWS209" s="224"/>
      <c r="UWT209" s="334"/>
      <c r="UWU209" s="334"/>
      <c r="UWV209" s="224"/>
      <c r="UWW209" s="368"/>
      <c r="UWX209" s="368"/>
      <c r="UWY209" s="332"/>
      <c r="UWZ209" s="333"/>
      <c r="UXA209" s="368"/>
      <c r="UXB209" s="224"/>
      <c r="UXC209" s="224"/>
      <c r="UXD209" s="334"/>
      <c r="UXE209" s="334"/>
      <c r="UXF209" s="224"/>
      <c r="UXG209" s="368"/>
      <c r="UXH209" s="368"/>
      <c r="UXI209" s="332"/>
      <c r="UXJ209" s="333"/>
      <c r="UXK209" s="368"/>
      <c r="UXL209" s="224"/>
      <c r="UXM209" s="224"/>
      <c r="UXN209" s="334"/>
      <c r="UXO209" s="334"/>
      <c r="UXP209" s="224"/>
      <c r="UXQ209" s="368"/>
      <c r="UXR209" s="368"/>
      <c r="UXS209" s="332"/>
      <c r="UXT209" s="333"/>
      <c r="UXU209" s="368"/>
      <c r="UXV209" s="224"/>
      <c r="UXW209" s="224"/>
      <c r="UXX209" s="334"/>
      <c r="UXY209" s="334"/>
      <c r="UXZ209" s="224"/>
      <c r="UYA209" s="368"/>
      <c r="UYB209" s="368"/>
      <c r="UYC209" s="332"/>
      <c r="UYD209" s="333"/>
      <c r="UYE209" s="368"/>
      <c r="UYF209" s="224"/>
      <c r="UYG209" s="224"/>
      <c r="UYH209" s="334"/>
      <c r="UYI209" s="334"/>
      <c r="UYJ209" s="224"/>
      <c r="UYK209" s="368"/>
      <c r="UYL209" s="368"/>
      <c r="UYM209" s="332"/>
      <c r="UYN209" s="333"/>
      <c r="UYO209" s="368"/>
      <c r="UYP209" s="224"/>
      <c r="UYQ209" s="224"/>
      <c r="UYR209" s="334"/>
      <c r="UYS209" s="334"/>
      <c r="UYT209" s="224"/>
      <c r="UYU209" s="368"/>
      <c r="UYV209" s="368"/>
      <c r="UYW209" s="332"/>
      <c r="UYX209" s="333"/>
      <c r="UYY209" s="368"/>
      <c r="UYZ209" s="224"/>
      <c r="UZA209" s="224"/>
      <c r="UZB209" s="334"/>
      <c r="UZC209" s="334"/>
      <c r="UZD209" s="224"/>
      <c r="UZE209" s="368"/>
      <c r="UZF209" s="368"/>
      <c r="UZG209" s="332"/>
      <c r="UZH209" s="333"/>
      <c r="UZI209" s="368"/>
      <c r="UZJ209" s="224"/>
      <c r="UZK209" s="224"/>
      <c r="UZL209" s="334"/>
      <c r="UZM209" s="334"/>
      <c r="UZN209" s="224"/>
      <c r="UZO209" s="368"/>
      <c r="UZP209" s="368"/>
      <c r="UZQ209" s="332"/>
      <c r="UZR209" s="333"/>
      <c r="UZS209" s="368"/>
      <c r="UZT209" s="224"/>
      <c r="UZU209" s="224"/>
      <c r="UZV209" s="334"/>
      <c r="UZW209" s="334"/>
      <c r="UZX209" s="224"/>
      <c r="UZY209" s="368"/>
      <c r="UZZ209" s="368"/>
      <c r="VAA209" s="332"/>
      <c r="VAB209" s="333"/>
      <c r="VAC209" s="368"/>
      <c r="VAD209" s="224"/>
      <c r="VAE209" s="224"/>
      <c r="VAF209" s="334"/>
      <c r="VAG209" s="334"/>
      <c r="VAH209" s="224"/>
      <c r="VAI209" s="368"/>
      <c r="VAJ209" s="368"/>
      <c r="VAK209" s="332"/>
      <c r="VAL209" s="333"/>
      <c r="VAM209" s="368"/>
      <c r="VAN209" s="224"/>
      <c r="VAO209" s="224"/>
      <c r="VAP209" s="334"/>
      <c r="VAQ209" s="334"/>
      <c r="VAR209" s="224"/>
      <c r="VAS209" s="368"/>
      <c r="VAT209" s="368"/>
      <c r="VAU209" s="332"/>
      <c r="VAV209" s="333"/>
      <c r="VAW209" s="368"/>
      <c r="VAX209" s="224"/>
      <c r="VAY209" s="224"/>
      <c r="VAZ209" s="334"/>
      <c r="VBA209" s="334"/>
      <c r="VBB209" s="224"/>
      <c r="VBC209" s="368"/>
      <c r="VBD209" s="368"/>
      <c r="VBE209" s="332"/>
      <c r="VBF209" s="333"/>
      <c r="VBG209" s="368"/>
      <c r="VBH209" s="224"/>
      <c r="VBI209" s="224"/>
      <c r="VBJ209" s="334"/>
      <c r="VBK209" s="334"/>
      <c r="VBL209" s="224"/>
      <c r="VBM209" s="368"/>
      <c r="VBN209" s="368"/>
      <c r="VBO209" s="332"/>
      <c r="VBP209" s="333"/>
      <c r="VBQ209" s="368"/>
      <c r="VBR209" s="224"/>
      <c r="VBS209" s="224"/>
      <c r="VBT209" s="334"/>
      <c r="VBU209" s="334"/>
      <c r="VBV209" s="224"/>
      <c r="VBW209" s="368"/>
      <c r="VBX209" s="368"/>
      <c r="VBY209" s="332"/>
      <c r="VBZ209" s="333"/>
      <c r="VCA209" s="368"/>
      <c r="VCB209" s="224"/>
      <c r="VCC209" s="224"/>
      <c r="VCD209" s="334"/>
      <c r="VCE209" s="334"/>
      <c r="VCF209" s="224"/>
      <c r="VCG209" s="368"/>
      <c r="VCH209" s="368"/>
      <c r="VCI209" s="332"/>
      <c r="VCJ209" s="333"/>
      <c r="VCK209" s="368"/>
      <c r="VCL209" s="224"/>
      <c r="VCM209" s="224"/>
      <c r="VCN209" s="334"/>
      <c r="VCO209" s="334"/>
      <c r="VCP209" s="224"/>
      <c r="VCQ209" s="368"/>
      <c r="VCR209" s="368"/>
      <c r="VCS209" s="332"/>
      <c r="VCT209" s="333"/>
      <c r="VCU209" s="368"/>
      <c r="VCV209" s="224"/>
      <c r="VCW209" s="224"/>
      <c r="VCX209" s="334"/>
      <c r="VCY209" s="334"/>
      <c r="VCZ209" s="224"/>
      <c r="VDA209" s="368"/>
      <c r="VDB209" s="368"/>
      <c r="VDC209" s="332"/>
      <c r="VDD209" s="333"/>
      <c r="VDE209" s="368"/>
      <c r="VDF209" s="224"/>
      <c r="VDG209" s="224"/>
      <c r="VDH209" s="334"/>
      <c r="VDI209" s="334"/>
      <c r="VDJ209" s="224"/>
      <c r="VDK209" s="368"/>
      <c r="VDL209" s="368"/>
      <c r="VDM209" s="332"/>
      <c r="VDN209" s="333"/>
      <c r="VDO209" s="368"/>
      <c r="VDP209" s="224"/>
      <c r="VDQ209" s="224"/>
      <c r="VDR209" s="334"/>
      <c r="VDS209" s="334"/>
      <c r="VDT209" s="224"/>
      <c r="VDU209" s="368"/>
      <c r="VDV209" s="368"/>
      <c r="VDW209" s="332"/>
      <c r="VDX209" s="333"/>
      <c r="VDY209" s="368"/>
      <c r="VDZ209" s="224"/>
      <c r="VEA209" s="224"/>
      <c r="VEB209" s="334"/>
      <c r="VEC209" s="334"/>
      <c r="VED209" s="224"/>
      <c r="VEE209" s="368"/>
      <c r="VEF209" s="368"/>
      <c r="VEG209" s="332"/>
      <c r="VEH209" s="333"/>
      <c r="VEI209" s="368"/>
      <c r="VEJ209" s="224"/>
      <c r="VEK209" s="224"/>
      <c r="VEL209" s="334"/>
      <c r="VEM209" s="334"/>
      <c r="VEN209" s="224"/>
      <c r="VEO209" s="368"/>
      <c r="VEP209" s="368"/>
      <c r="VEQ209" s="332"/>
      <c r="VER209" s="333"/>
      <c r="VES209" s="368"/>
      <c r="VET209" s="224"/>
      <c r="VEU209" s="224"/>
      <c r="VEV209" s="334"/>
      <c r="VEW209" s="334"/>
      <c r="VEX209" s="224"/>
      <c r="VEY209" s="368"/>
      <c r="VEZ209" s="368"/>
      <c r="VFA209" s="332"/>
      <c r="VFB209" s="333"/>
      <c r="VFC209" s="368"/>
      <c r="VFD209" s="224"/>
      <c r="VFE209" s="224"/>
      <c r="VFF209" s="334"/>
      <c r="VFG209" s="334"/>
      <c r="VFH209" s="224"/>
      <c r="VFI209" s="368"/>
      <c r="VFJ209" s="368"/>
      <c r="VFK209" s="332"/>
      <c r="VFL209" s="333"/>
      <c r="VFM209" s="368"/>
      <c r="VFN209" s="224"/>
      <c r="VFO209" s="224"/>
      <c r="VFP209" s="334"/>
      <c r="VFQ209" s="334"/>
      <c r="VFR209" s="224"/>
      <c r="VFS209" s="368"/>
      <c r="VFT209" s="368"/>
      <c r="VFU209" s="332"/>
      <c r="VFV209" s="333"/>
      <c r="VFW209" s="368"/>
      <c r="VFX209" s="224"/>
      <c r="VFY209" s="224"/>
      <c r="VFZ209" s="334"/>
      <c r="VGA209" s="334"/>
      <c r="VGB209" s="224"/>
      <c r="VGC209" s="368"/>
      <c r="VGD209" s="368"/>
      <c r="VGE209" s="332"/>
      <c r="VGF209" s="333"/>
      <c r="VGG209" s="368"/>
      <c r="VGH209" s="224"/>
      <c r="VGI209" s="224"/>
      <c r="VGJ209" s="334"/>
      <c r="VGK209" s="334"/>
      <c r="VGL209" s="224"/>
      <c r="VGM209" s="368"/>
      <c r="VGN209" s="368"/>
      <c r="VGO209" s="332"/>
      <c r="VGP209" s="333"/>
      <c r="VGQ209" s="368"/>
      <c r="VGR209" s="224"/>
      <c r="VGS209" s="224"/>
      <c r="VGT209" s="334"/>
      <c r="VGU209" s="334"/>
      <c r="VGV209" s="224"/>
      <c r="VGW209" s="368"/>
      <c r="VGX209" s="368"/>
      <c r="VGY209" s="332"/>
      <c r="VGZ209" s="333"/>
      <c r="VHA209" s="368"/>
      <c r="VHB209" s="224"/>
      <c r="VHC209" s="224"/>
      <c r="VHD209" s="334"/>
      <c r="VHE209" s="334"/>
      <c r="VHF209" s="224"/>
      <c r="VHG209" s="368"/>
      <c r="VHH209" s="368"/>
      <c r="VHI209" s="332"/>
      <c r="VHJ209" s="333"/>
      <c r="VHK209" s="368"/>
      <c r="VHL209" s="224"/>
      <c r="VHM209" s="224"/>
      <c r="VHN209" s="334"/>
      <c r="VHO209" s="334"/>
      <c r="VHP209" s="224"/>
      <c r="VHQ209" s="368"/>
      <c r="VHR209" s="368"/>
      <c r="VHS209" s="332"/>
      <c r="VHT209" s="333"/>
      <c r="VHU209" s="368"/>
      <c r="VHV209" s="224"/>
      <c r="VHW209" s="224"/>
      <c r="VHX209" s="334"/>
      <c r="VHY209" s="334"/>
      <c r="VHZ209" s="224"/>
      <c r="VIA209" s="368"/>
      <c r="VIB209" s="368"/>
      <c r="VIC209" s="332"/>
      <c r="VID209" s="333"/>
      <c r="VIE209" s="368"/>
      <c r="VIF209" s="224"/>
      <c r="VIG209" s="224"/>
      <c r="VIH209" s="334"/>
      <c r="VII209" s="334"/>
      <c r="VIJ209" s="224"/>
      <c r="VIK209" s="368"/>
      <c r="VIL209" s="368"/>
      <c r="VIM209" s="332"/>
      <c r="VIN209" s="333"/>
      <c r="VIO209" s="368"/>
      <c r="VIP209" s="224"/>
      <c r="VIQ209" s="224"/>
      <c r="VIR209" s="334"/>
      <c r="VIS209" s="334"/>
      <c r="VIT209" s="224"/>
      <c r="VIU209" s="368"/>
      <c r="VIV209" s="368"/>
      <c r="VIW209" s="332"/>
      <c r="VIX209" s="333"/>
      <c r="VIY209" s="368"/>
      <c r="VIZ209" s="224"/>
      <c r="VJA209" s="224"/>
      <c r="VJB209" s="334"/>
      <c r="VJC209" s="334"/>
      <c r="VJD209" s="224"/>
      <c r="VJE209" s="368"/>
      <c r="VJF209" s="368"/>
      <c r="VJG209" s="332"/>
      <c r="VJH209" s="333"/>
      <c r="VJI209" s="368"/>
      <c r="VJJ209" s="224"/>
      <c r="VJK209" s="224"/>
      <c r="VJL209" s="334"/>
      <c r="VJM209" s="334"/>
      <c r="VJN209" s="224"/>
      <c r="VJO209" s="368"/>
      <c r="VJP209" s="368"/>
      <c r="VJQ209" s="332"/>
      <c r="VJR209" s="333"/>
      <c r="VJS209" s="368"/>
      <c r="VJT209" s="224"/>
      <c r="VJU209" s="224"/>
      <c r="VJV209" s="334"/>
      <c r="VJW209" s="334"/>
      <c r="VJX209" s="224"/>
      <c r="VJY209" s="368"/>
      <c r="VJZ209" s="368"/>
      <c r="VKA209" s="332"/>
      <c r="VKB209" s="333"/>
      <c r="VKC209" s="368"/>
      <c r="VKD209" s="224"/>
      <c r="VKE209" s="224"/>
      <c r="VKF209" s="334"/>
      <c r="VKG209" s="334"/>
      <c r="VKH209" s="224"/>
      <c r="VKI209" s="368"/>
      <c r="VKJ209" s="368"/>
      <c r="VKK209" s="332"/>
      <c r="VKL209" s="333"/>
      <c r="VKM209" s="368"/>
      <c r="VKN209" s="224"/>
      <c r="VKO209" s="224"/>
      <c r="VKP209" s="334"/>
      <c r="VKQ209" s="334"/>
      <c r="VKR209" s="224"/>
      <c r="VKS209" s="368"/>
      <c r="VKT209" s="368"/>
      <c r="VKU209" s="332"/>
      <c r="VKV209" s="333"/>
      <c r="VKW209" s="368"/>
      <c r="VKX209" s="224"/>
      <c r="VKY209" s="224"/>
      <c r="VKZ209" s="334"/>
      <c r="VLA209" s="334"/>
      <c r="VLB209" s="224"/>
      <c r="VLC209" s="368"/>
      <c r="VLD209" s="368"/>
      <c r="VLE209" s="332"/>
      <c r="VLF209" s="333"/>
      <c r="VLG209" s="368"/>
      <c r="VLH209" s="224"/>
      <c r="VLI209" s="224"/>
      <c r="VLJ209" s="334"/>
      <c r="VLK209" s="334"/>
      <c r="VLL209" s="224"/>
      <c r="VLM209" s="368"/>
      <c r="VLN209" s="368"/>
      <c r="VLO209" s="332"/>
      <c r="VLP209" s="333"/>
      <c r="VLQ209" s="368"/>
      <c r="VLR209" s="224"/>
      <c r="VLS209" s="224"/>
      <c r="VLT209" s="334"/>
      <c r="VLU209" s="334"/>
      <c r="VLV209" s="224"/>
      <c r="VLW209" s="368"/>
      <c r="VLX209" s="368"/>
      <c r="VLY209" s="332"/>
      <c r="VLZ209" s="333"/>
      <c r="VMA209" s="368"/>
      <c r="VMB209" s="224"/>
      <c r="VMC209" s="224"/>
      <c r="VMD209" s="334"/>
      <c r="VME209" s="334"/>
      <c r="VMF209" s="224"/>
      <c r="VMG209" s="368"/>
      <c r="VMH209" s="368"/>
      <c r="VMI209" s="332"/>
      <c r="VMJ209" s="333"/>
      <c r="VMK209" s="368"/>
      <c r="VML209" s="224"/>
      <c r="VMM209" s="224"/>
      <c r="VMN209" s="334"/>
      <c r="VMO209" s="334"/>
      <c r="VMP209" s="224"/>
      <c r="VMQ209" s="368"/>
      <c r="VMR209" s="368"/>
      <c r="VMS209" s="332"/>
      <c r="VMT209" s="333"/>
      <c r="VMU209" s="368"/>
      <c r="VMV209" s="224"/>
      <c r="VMW209" s="224"/>
      <c r="VMX209" s="334"/>
      <c r="VMY209" s="334"/>
      <c r="VMZ209" s="224"/>
      <c r="VNA209" s="368"/>
      <c r="VNB209" s="368"/>
      <c r="VNC209" s="332"/>
      <c r="VND209" s="333"/>
      <c r="VNE209" s="368"/>
      <c r="VNF209" s="224"/>
      <c r="VNG209" s="224"/>
      <c r="VNH209" s="334"/>
      <c r="VNI209" s="334"/>
      <c r="VNJ209" s="224"/>
      <c r="VNK209" s="368"/>
      <c r="VNL209" s="368"/>
      <c r="VNM209" s="332"/>
      <c r="VNN209" s="333"/>
      <c r="VNO209" s="368"/>
      <c r="VNP209" s="224"/>
      <c r="VNQ209" s="224"/>
      <c r="VNR209" s="334"/>
      <c r="VNS209" s="334"/>
      <c r="VNT209" s="224"/>
      <c r="VNU209" s="368"/>
      <c r="VNV209" s="368"/>
      <c r="VNW209" s="332"/>
      <c r="VNX209" s="333"/>
      <c r="VNY209" s="368"/>
      <c r="VNZ209" s="224"/>
      <c r="VOA209" s="224"/>
      <c r="VOB209" s="334"/>
      <c r="VOC209" s="334"/>
      <c r="VOD209" s="224"/>
      <c r="VOE209" s="368"/>
      <c r="VOF209" s="368"/>
      <c r="VOG209" s="332"/>
      <c r="VOH209" s="333"/>
      <c r="VOI209" s="368"/>
      <c r="VOJ209" s="224"/>
      <c r="VOK209" s="224"/>
      <c r="VOL209" s="334"/>
      <c r="VOM209" s="334"/>
      <c r="VON209" s="224"/>
      <c r="VOO209" s="368"/>
      <c r="VOP209" s="368"/>
      <c r="VOQ209" s="332"/>
      <c r="VOR209" s="333"/>
      <c r="VOS209" s="368"/>
      <c r="VOT209" s="224"/>
      <c r="VOU209" s="224"/>
      <c r="VOV209" s="334"/>
      <c r="VOW209" s="334"/>
      <c r="VOX209" s="224"/>
      <c r="VOY209" s="368"/>
      <c r="VOZ209" s="368"/>
      <c r="VPA209" s="332"/>
      <c r="VPB209" s="333"/>
      <c r="VPC209" s="368"/>
      <c r="VPD209" s="224"/>
      <c r="VPE209" s="224"/>
      <c r="VPF209" s="334"/>
      <c r="VPG209" s="334"/>
      <c r="VPH209" s="224"/>
      <c r="VPI209" s="368"/>
      <c r="VPJ209" s="368"/>
      <c r="VPK209" s="332"/>
      <c r="VPL209" s="333"/>
      <c r="VPM209" s="368"/>
      <c r="VPN209" s="224"/>
      <c r="VPO209" s="224"/>
      <c r="VPP209" s="334"/>
      <c r="VPQ209" s="334"/>
      <c r="VPR209" s="224"/>
      <c r="VPS209" s="368"/>
      <c r="VPT209" s="368"/>
      <c r="VPU209" s="332"/>
      <c r="VPV209" s="333"/>
      <c r="VPW209" s="368"/>
      <c r="VPX209" s="224"/>
      <c r="VPY209" s="224"/>
      <c r="VPZ209" s="334"/>
      <c r="VQA209" s="334"/>
      <c r="VQB209" s="224"/>
      <c r="VQC209" s="368"/>
      <c r="VQD209" s="368"/>
      <c r="VQE209" s="332"/>
      <c r="VQF209" s="333"/>
      <c r="VQG209" s="368"/>
      <c r="VQH209" s="224"/>
      <c r="VQI209" s="224"/>
      <c r="VQJ209" s="334"/>
      <c r="VQK209" s="334"/>
      <c r="VQL209" s="224"/>
      <c r="VQM209" s="368"/>
      <c r="VQN209" s="368"/>
      <c r="VQO209" s="332"/>
      <c r="VQP209" s="333"/>
      <c r="VQQ209" s="368"/>
      <c r="VQR209" s="224"/>
      <c r="VQS209" s="224"/>
      <c r="VQT209" s="334"/>
      <c r="VQU209" s="334"/>
      <c r="VQV209" s="224"/>
      <c r="VQW209" s="368"/>
      <c r="VQX209" s="368"/>
      <c r="VQY209" s="332"/>
      <c r="VQZ209" s="333"/>
      <c r="VRA209" s="368"/>
      <c r="VRB209" s="224"/>
      <c r="VRC209" s="224"/>
      <c r="VRD209" s="334"/>
      <c r="VRE209" s="334"/>
      <c r="VRF209" s="224"/>
      <c r="VRG209" s="368"/>
      <c r="VRH209" s="368"/>
      <c r="VRI209" s="332"/>
      <c r="VRJ209" s="333"/>
      <c r="VRK209" s="368"/>
      <c r="VRL209" s="224"/>
      <c r="VRM209" s="224"/>
      <c r="VRN209" s="334"/>
      <c r="VRO209" s="334"/>
      <c r="VRP209" s="224"/>
      <c r="VRQ209" s="368"/>
      <c r="VRR209" s="368"/>
      <c r="VRS209" s="332"/>
      <c r="VRT209" s="333"/>
      <c r="VRU209" s="368"/>
      <c r="VRV209" s="224"/>
      <c r="VRW209" s="224"/>
      <c r="VRX209" s="334"/>
      <c r="VRY209" s="334"/>
      <c r="VRZ209" s="224"/>
      <c r="VSA209" s="368"/>
      <c r="VSB209" s="368"/>
      <c r="VSC209" s="332"/>
      <c r="VSD209" s="333"/>
      <c r="VSE209" s="368"/>
      <c r="VSF209" s="224"/>
      <c r="VSG209" s="224"/>
      <c r="VSH209" s="334"/>
      <c r="VSI209" s="334"/>
      <c r="VSJ209" s="224"/>
      <c r="VSK209" s="368"/>
      <c r="VSL209" s="368"/>
      <c r="VSM209" s="332"/>
      <c r="VSN209" s="333"/>
      <c r="VSO209" s="368"/>
      <c r="VSP209" s="224"/>
      <c r="VSQ209" s="224"/>
      <c r="VSR209" s="334"/>
      <c r="VSS209" s="334"/>
      <c r="VST209" s="224"/>
      <c r="VSU209" s="368"/>
      <c r="VSV209" s="368"/>
      <c r="VSW209" s="332"/>
      <c r="VSX209" s="333"/>
      <c r="VSY209" s="368"/>
      <c r="VSZ209" s="224"/>
      <c r="VTA209" s="224"/>
      <c r="VTB209" s="334"/>
      <c r="VTC209" s="334"/>
      <c r="VTD209" s="224"/>
      <c r="VTE209" s="368"/>
      <c r="VTF209" s="368"/>
      <c r="VTG209" s="332"/>
      <c r="VTH209" s="333"/>
      <c r="VTI209" s="368"/>
      <c r="VTJ209" s="224"/>
      <c r="VTK209" s="224"/>
      <c r="VTL209" s="334"/>
      <c r="VTM209" s="334"/>
      <c r="VTN209" s="224"/>
      <c r="VTO209" s="368"/>
      <c r="VTP209" s="368"/>
      <c r="VTQ209" s="332"/>
      <c r="VTR209" s="333"/>
      <c r="VTS209" s="368"/>
      <c r="VTT209" s="224"/>
      <c r="VTU209" s="224"/>
      <c r="VTV209" s="334"/>
      <c r="VTW209" s="334"/>
      <c r="VTX209" s="224"/>
      <c r="VTY209" s="368"/>
      <c r="VTZ209" s="368"/>
      <c r="VUA209" s="332"/>
      <c r="VUB209" s="333"/>
      <c r="VUC209" s="368"/>
      <c r="VUD209" s="224"/>
      <c r="VUE209" s="224"/>
      <c r="VUF209" s="334"/>
      <c r="VUG209" s="334"/>
      <c r="VUH209" s="224"/>
      <c r="VUI209" s="368"/>
      <c r="VUJ209" s="368"/>
      <c r="VUK209" s="332"/>
      <c r="VUL209" s="333"/>
      <c r="VUM209" s="368"/>
      <c r="VUN209" s="224"/>
      <c r="VUO209" s="224"/>
      <c r="VUP209" s="334"/>
      <c r="VUQ209" s="334"/>
      <c r="VUR209" s="224"/>
      <c r="VUS209" s="368"/>
      <c r="VUT209" s="368"/>
      <c r="VUU209" s="332"/>
      <c r="VUV209" s="333"/>
      <c r="VUW209" s="368"/>
      <c r="VUX209" s="224"/>
      <c r="VUY209" s="224"/>
      <c r="VUZ209" s="334"/>
      <c r="VVA209" s="334"/>
      <c r="VVB209" s="224"/>
      <c r="VVC209" s="368"/>
      <c r="VVD209" s="368"/>
      <c r="VVE209" s="332"/>
      <c r="VVF209" s="333"/>
      <c r="VVG209" s="368"/>
      <c r="VVH209" s="224"/>
      <c r="VVI209" s="224"/>
      <c r="VVJ209" s="334"/>
      <c r="VVK209" s="334"/>
      <c r="VVL209" s="224"/>
      <c r="VVM209" s="368"/>
      <c r="VVN209" s="368"/>
      <c r="VVO209" s="332"/>
      <c r="VVP209" s="333"/>
      <c r="VVQ209" s="368"/>
      <c r="VVR209" s="224"/>
      <c r="VVS209" s="224"/>
      <c r="VVT209" s="334"/>
      <c r="VVU209" s="334"/>
      <c r="VVV209" s="224"/>
      <c r="VVW209" s="368"/>
      <c r="VVX209" s="368"/>
      <c r="VVY209" s="332"/>
      <c r="VVZ209" s="333"/>
      <c r="VWA209" s="368"/>
      <c r="VWB209" s="224"/>
      <c r="VWC209" s="224"/>
      <c r="VWD209" s="334"/>
      <c r="VWE209" s="334"/>
      <c r="VWF209" s="224"/>
      <c r="VWG209" s="368"/>
      <c r="VWH209" s="368"/>
      <c r="VWI209" s="332"/>
      <c r="VWJ209" s="333"/>
      <c r="VWK209" s="368"/>
      <c r="VWL209" s="224"/>
      <c r="VWM209" s="224"/>
      <c r="VWN209" s="334"/>
      <c r="VWO209" s="334"/>
      <c r="VWP209" s="224"/>
      <c r="VWQ209" s="368"/>
      <c r="VWR209" s="368"/>
      <c r="VWS209" s="332"/>
      <c r="VWT209" s="333"/>
      <c r="VWU209" s="368"/>
      <c r="VWV209" s="224"/>
      <c r="VWW209" s="224"/>
      <c r="VWX209" s="334"/>
      <c r="VWY209" s="334"/>
      <c r="VWZ209" s="224"/>
      <c r="VXA209" s="368"/>
      <c r="VXB209" s="368"/>
      <c r="VXC209" s="332"/>
      <c r="VXD209" s="333"/>
      <c r="VXE209" s="368"/>
      <c r="VXF209" s="224"/>
      <c r="VXG209" s="224"/>
      <c r="VXH209" s="334"/>
      <c r="VXI209" s="334"/>
      <c r="VXJ209" s="224"/>
      <c r="VXK209" s="368"/>
      <c r="VXL209" s="368"/>
      <c r="VXM209" s="332"/>
      <c r="VXN209" s="333"/>
      <c r="VXO209" s="368"/>
      <c r="VXP209" s="224"/>
      <c r="VXQ209" s="224"/>
      <c r="VXR209" s="334"/>
      <c r="VXS209" s="334"/>
      <c r="VXT209" s="224"/>
      <c r="VXU209" s="368"/>
      <c r="VXV209" s="368"/>
      <c r="VXW209" s="332"/>
      <c r="VXX209" s="333"/>
      <c r="VXY209" s="368"/>
      <c r="VXZ209" s="224"/>
      <c r="VYA209" s="224"/>
      <c r="VYB209" s="334"/>
      <c r="VYC209" s="334"/>
      <c r="VYD209" s="224"/>
      <c r="VYE209" s="368"/>
      <c r="VYF209" s="368"/>
      <c r="VYG209" s="332"/>
      <c r="VYH209" s="333"/>
      <c r="VYI209" s="368"/>
      <c r="VYJ209" s="224"/>
      <c r="VYK209" s="224"/>
      <c r="VYL209" s="334"/>
      <c r="VYM209" s="334"/>
      <c r="VYN209" s="224"/>
      <c r="VYO209" s="368"/>
      <c r="VYP209" s="368"/>
      <c r="VYQ209" s="332"/>
      <c r="VYR209" s="333"/>
      <c r="VYS209" s="368"/>
      <c r="VYT209" s="224"/>
      <c r="VYU209" s="224"/>
      <c r="VYV209" s="334"/>
      <c r="VYW209" s="334"/>
      <c r="VYX209" s="224"/>
      <c r="VYY209" s="368"/>
      <c r="VYZ209" s="368"/>
      <c r="VZA209" s="332"/>
      <c r="VZB209" s="333"/>
      <c r="VZC209" s="368"/>
      <c r="VZD209" s="224"/>
      <c r="VZE209" s="224"/>
      <c r="VZF209" s="334"/>
      <c r="VZG209" s="334"/>
      <c r="VZH209" s="224"/>
      <c r="VZI209" s="368"/>
      <c r="VZJ209" s="368"/>
      <c r="VZK209" s="332"/>
      <c r="VZL209" s="333"/>
      <c r="VZM209" s="368"/>
      <c r="VZN209" s="224"/>
      <c r="VZO209" s="224"/>
      <c r="VZP209" s="334"/>
      <c r="VZQ209" s="334"/>
      <c r="VZR209" s="224"/>
      <c r="VZS209" s="368"/>
      <c r="VZT209" s="368"/>
      <c r="VZU209" s="332"/>
      <c r="VZV209" s="333"/>
      <c r="VZW209" s="368"/>
      <c r="VZX209" s="224"/>
      <c r="VZY209" s="224"/>
      <c r="VZZ209" s="334"/>
      <c r="WAA209" s="334"/>
      <c r="WAB209" s="224"/>
      <c r="WAC209" s="368"/>
      <c r="WAD209" s="368"/>
      <c r="WAE209" s="332"/>
      <c r="WAF209" s="333"/>
      <c r="WAG209" s="368"/>
      <c r="WAH209" s="224"/>
      <c r="WAI209" s="224"/>
      <c r="WAJ209" s="334"/>
      <c r="WAK209" s="334"/>
      <c r="WAL209" s="224"/>
      <c r="WAM209" s="368"/>
      <c r="WAN209" s="368"/>
      <c r="WAO209" s="332"/>
      <c r="WAP209" s="333"/>
      <c r="WAQ209" s="368"/>
      <c r="WAR209" s="224"/>
      <c r="WAS209" s="224"/>
      <c r="WAT209" s="334"/>
      <c r="WAU209" s="334"/>
      <c r="WAV209" s="224"/>
      <c r="WAW209" s="368"/>
      <c r="WAX209" s="368"/>
      <c r="WAY209" s="332"/>
      <c r="WAZ209" s="333"/>
      <c r="WBA209" s="368"/>
      <c r="WBB209" s="224"/>
      <c r="WBC209" s="224"/>
      <c r="WBD209" s="334"/>
      <c r="WBE209" s="334"/>
      <c r="WBF209" s="224"/>
      <c r="WBG209" s="368"/>
      <c r="WBH209" s="368"/>
      <c r="WBI209" s="332"/>
      <c r="WBJ209" s="333"/>
      <c r="WBK209" s="368"/>
      <c r="WBL209" s="224"/>
      <c r="WBM209" s="224"/>
      <c r="WBN209" s="334"/>
      <c r="WBO209" s="334"/>
      <c r="WBP209" s="224"/>
      <c r="WBQ209" s="368"/>
      <c r="WBR209" s="368"/>
      <c r="WBS209" s="332"/>
      <c r="WBT209" s="333"/>
      <c r="WBU209" s="368"/>
      <c r="WBV209" s="224"/>
      <c r="WBW209" s="224"/>
      <c r="WBX209" s="334"/>
      <c r="WBY209" s="334"/>
      <c r="WBZ209" s="224"/>
      <c r="WCA209" s="368"/>
      <c r="WCB209" s="368"/>
      <c r="WCC209" s="332"/>
      <c r="WCD209" s="333"/>
      <c r="WCE209" s="368"/>
      <c r="WCF209" s="224"/>
      <c r="WCG209" s="224"/>
      <c r="WCH209" s="334"/>
      <c r="WCI209" s="334"/>
      <c r="WCJ209" s="224"/>
      <c r="WCK209" s="368"/>
      <c r="WCL209" s="368"/>
      <c r="WCM209" s="332"/>
      <c r="WCN209" s="333"/>
      <c r="WCO209" s="368"/>
      <c r="WCP209" s="224"/>
      <c r="WCQ209" s="224"/>
      <c r="WCR209" s="334"/>
      <c r="WCS209" s="334"/>
      <c r="WCT209" s="224"/>
      <c r="WCU209" s="368"/>
      <c r="WCV209" s="368"/>
      <c r="WCW209" s="332"/>
      <c r="WCX209" s="333"/>
      <c r="WCY209" s="368"/>
      <c r="WCZ209" s="224"/>
      <c r="WDA209" s="224"/>
      <c r="WDB209" s="334"/>
      <c r="WDC209" s="334"/>
      <c r="WDD209" s="224"/>
      <c r="WDE209" s="368"/>
      <c r="WDF209" s="368"/>
      <c r="WDG209" s="332"/>
      <c r="WDH209" s="333"/>
      <c r="WDI209" s="368"/>
      <c r="WDJ209" s="224"/>
      <c r="WDK209" s="224"/>
      <c r="WDL209" s="334"/>
      <c r="WDM209" s="334"/>
      <c r="WDN209" s="224"/>
      <c r="WDO209" s="368"/>
      <c r="WDP209" s="368"/>
      <c r="WDQ209" s="332"/>
      <c r="WDR209" s="333"/>
      <c r="WDS209" s="368"/>
      <c r="WDT209" s="224"/>
      <c r="WDU209" s="224"/>
      <c r="WDV209" s="334"/>
      <c r="WDW209" s="334"/>
      <c r="WDX209" s="224"/>
      <c r="WDY209" s="368"/>
      <c r="WDZ209" s="368"/>
      <c r="WEA209" s="332"/>
      <c r="WEB209" s="333"/>
      <c r="WEC209" s="368"/>
      <c r="WED209" s="224"/>
      <c r="WEE209" s="224"/>
      <c r="WEF209" s="334"/>
      <c r="WEG209" s="334"/>
      <c r="WEH209" s="224"/>
      <c r="WEI209" s="368"/>
      <c r="WEJ209" s="368"/>
      <c r="WEK209" s="332"/>
      <c r="WEL209" s="333"/>
      <c r="WEM209" s="368"/>
      <c r="WEN209" s="224"/>
      <c r="WEO209" s="224"/>
      <c r="WEP209" s="334"/>
      <c r="WEQ209" s="334"/>
      <c r="WER209" s="224"/>
      <c r="WES209" s="368"/>
      <c r="WET209" s="368"/>
      <c r="WEU209" s="332"/>
      <c r="WEV209" s="333"/>
      <c r="WEW209" s="368"/>
      <c r="WEX209" s="224"/>
      <c r="WEY209" s="224"/>
      <c r="WEZ209" s="334"/>
      <c r="WFA209" s="334"/>
      <c r="WFB209" s="224"/>
      <c r="WFC209" s="368"/>
      <c r="WFD209" s="368"/>
      <c r="WFE209" s="332"/>
      <c r="WFF209" s="333"/>
      <c r="WFG209" s="368"/>
      <c r="WFH209" s="224"/>
      <c r="WFI209" s="224"/>
      <c r="WFJ209" s="334"/>
      <c r="WFK209" s="334"/>
      <c r="WFL209" s="224"/>
      <c r="WFM209" s="368"/>
      <c r="WFN209" s="368"/>
      <c r="WFO209" s="332"/>
      <c r="WFP209" s="333"/>
      <c r="WFQ209" s="368"/>
      <c r="WFR209" s="224"/>
      <c r="WFS209" s="224"/>
      <c r="WFT209" s="334"/>
      <c r="WFU209" s="334"/>
      <c r="WFV209" s="224"/>
      <c r="WFW209" s="368"/>
      <c r="WFX209" s="368"/>
      <c r="WFY209" s="332"/>
      <c r="WFZ209" s="333"/>
      <c r="WGA209" s="368"/>
      <c r="WGB209" s="224"/>
      <c r="WGC209" s="224"/>
      <c r="WGD209" s="334"/>
      <c r="WGE209" s="334"/>
      <c r="WGF209" s="224"/>
      <c r="WGG209" s="368"/>
      <c r="WGH209" s="368"/>
      <c r="WGI209" s="332"/>
      <c r="WGJ209" s="333"/>
      <c r="WGK209" s="368"/>
      <c r="WGL209" s="224"/>
      <c r="WGM209" s="224"/>
      <c r="WGN209" s="334"/>
      <c r="WGO209" s="334"/>
      <c r="WGP209" s="224"/>
      <c r="WGQ209" s="368"/>
      <c r="WGR209" s="368"/>
      <c r="WGS209" s="332"/>
      <c r="WGT209" s="333"/>
      <c r="WGU209" s="368"/>
      <c r="WGV209" s="224"/>
      <c r="WGW209" s="224"/>
      <c r="WGX209" s="334"/>
      <c r="WGY209" s="334"/>
      <c r="WGZ209" s="224"/>
      <c r="WHA209" s="368"/>
      <c r="WHB209" s="368"/>
      <c r="WHC209" s="332"/>
      <c r="WHD209" s="333"/>
      <c r="WHE209" s="368"/>
      <c r="WHF209" s="224"/>
      <c r="WHG209" s="224"/>
      <c r="WHH209" s="334"/>
      <c r="WHI209" s="334"/>
      <c r="WHJ209" s="224"/>
      <c r="WHK209" s="368"/>
      <c r="WHL209" s="368"/>
      <c r="WHM209" s="332"/>
      <c r="WHN209" s="333"/>
      <c r="WHO209" s="368"/>
      <c r="WHP209" s="224"/>
      <c r="WHQ209" s="224"/>
      <c r="WHR209" s="334"/>
      <c r="WHS209" s="334"/>
      <c r="WHT209" s="224"/>
      <c r="WHU209" s="368"/>
      <c r="WHV209" s="368"/>
      <c r="WHW209" s="332"/>
      <c r="WHX209" s="333"/>
      <c r="WHY209" s="368"/>
      <c r="WHZ209" s="224"/>
      <c r="WIA209" s="224"/>
      <c r="WIB209" s="334"/>
      <c r="WIC209" s="334"/>
      <c r="WID209" s="224"/>
      <c r="WIE209" s="368"/>
      <c r="WIF209" s="368"/>
      <c r="WIG209" s="332"/>
      <c r="WIH209" s="333"/>
      <c r="WII209" s="368"/>
      <c r="WIJ209" s="224"/>
      <c r="WIK209" s="224"/>
      <c r="WIL209" s="334"/>
      <c r="WIM209" s="334"/>
      <c r="WIN209" s="224"/>
      <c r="WIO209" s="368"/>
      <c r="WIP209" s="368"/>
      <c r="WIQ209" s="332"/>
      <c r="WIR209" s="333"/>
      <c r="WIS209" s="368"/>
      <c r="WIT209" s="224"/>
      <c r="WIU209" s="224"/>
      <c r="WIV209" s="334"/>
      <c r="WIW209" s="334"/>
      <c r="WIX209" s="224"/>
      <c r="WIY209" s="368"/>
      <c r="WIZ209" s="368"/>
      <c r="WJA209" s="332"/>
      <c r="WJB209" s="333"/>
      <c r="WJC209" s="368"/>
      <c r="WJD209" s="224"/>
      <c r="WJE209" s="224"/>
      <c r="WJF209" s="334"/>
      <c r="WJG209" s="334"/>
      <c r="WJH209" s="224"/>
      <c r="WJI209" s="368"/>
      <c r="WJJ209" s="368"/>
      <c r="WJK209" s="332"/>
      <c r="WJL209" s="333"/>
      <c r="WJM209" s="368"/>
      <c r="WJN209" s="224"/>
      <c r="WJO209" s="224"/>
      <c r="WJP209" s="334"/>
      <c r="WJQ209" s="334"/>
      <c r="WJR209" s="224"/>
      <c r="WJS209" s="368"/>
      <c r="WJT209" s="368"/>
      <c r="WJU209" s="332"/>
      <c r="WJV209" s="333"/>
      <c r="WJW209" s="368"/>
      <c r="WJX209" s="224"/>
      <c r="WJY209" s="224"/>
      <c r="WJZ209" s="334"/>
      <c r="WKA209" s="334"/>
      <c r="WKB209" s="224"/>
      <c r="WKC209" s="368"/>
      <c r="WKD209" s="368"/>
      <c r="WKE209" s="332"/>
      <c r="WKF209" s="333"/>
      <c r="WKG209" s="368"/>
      <c r="WKH209" s="224"/>
      <c r="WKI209" s="224"/>
      <c r="WKJ209" s="334"/>
      <c r="WKK209" s="334"/>
      <c r="WKL209" s="224"/>
      <c r="WKM209" s="368"/>
      <c r="WKN209" s="368"/>
      <c r="WKO209" s="332"/>
      <c r="WKP209" s="333"/>
      <c r="WKQ209" s="368"/>
      <c r="WKR209" s="224"/>
      <c r="WKS209" s="224"/>
      <c r="WKT209" s="334"/>
      <c r="WKU209" s="334"/>
      <c r="WKV209" s="224"/>
      <c r="WKW209" s="368"/>
      <c r="WKX209" s="368"/>
      <c r="WKY209" s="332"/>
      <c r="WKZ209" s="333"/>
      <c r="WLA209" s="368"/>
      <c r="WLB209" s="224"/>
      <c r="WLC209" s="224"/>
      <c r="WLD209" s="334"/>
      <c r="WLE209" s="334"/>
      <c r="WLF209" s="224"/>
      <c r="WLG209" s="368"/>
      <c r="WLH209" s="368"/>
      <c r="WLI209" s="332"/>
      <c r="WLJ209" s="333"/>
      <c r="WLK209" s="368"/>
      <c r="WLL209" s="224"/>
      <c r="WLM209" s="224"/>
      <c r="WLN209" s="334"/>
      <c r="WLO209" s="334"/>
      <c r="WLP209" s="224"/>
      <c r="WLQ209" s="368"/>
      <c r="WLR209" s="368"/>
      <c r="WLS209" s="332"/>
      <c r="WLT209" s="333"/>
      <c r="WLU209" s="368"/>
      <c r="WLV209" s="224"/>
      <c r="WLW209" s="224"/>
      <c r="WLX209" s="334"/>
      <c r="WLY209" s="334"/>
      <c r="WLZ209" s="224"/>
      <c r="WMA209" s="368"/>
      <c r="WMB209" s="368"/>
      <c r="WMC209" s="332"/>
      <c r="WMD209" s="333"/>
      <c r="WME209" s="368"/>
      <c r="WMF209" s="224"/>
      <c r="WMG209" s="224"/>
      <c r="WMH209" s="334"/>
      <c r="WMI209" s="334"/>
      <c r="WMJ209" s="224"/>
      <c r="WMK209" s="368"/>
      <c r="WML209" s="368"/>
      <c r="WMM209" s="332"/>
      <c r="WMN209" s="333"/>
      <c r="WMO209" s="368"/>
      <c r="WMP209" s="224"/>
      <c r="WMQ209" s="224"/>
      <c r="WMR209" s="334"/>
      <c r="WMS209" s="334"/>
      <c r="WMT209" s="224"/>
      <c r="WMU209" s="368"/>
      <c r="WMV209" s="368"/>
      <c r="WMW209" s="332"/>
      <c r="WMX209" s="333"/>
      <c r="WMY209" s="368"/>
      <c r="WMZ209" s="224"/>
      <c r="WNA209" s="224"/>
      <c r="WNB209" s="334"/>
      <c r="WNC209" s="334"/>
      <c r="WND209" s="224"/>
      <c r="WNE209" s="368"/>
      <c r="WNF209" s="368"/>
      <c r="WNG209" s="332"/>
      <c r="WNH209" s="333"/>
      <c r="WNI209" s="368"/>
      <c r="WNJ209" s="224"/>
      <c r="WNK209" s="224"/>
      <c r="WNL209" s="334"/>
      <c r="WNM209" s="334"/>
      <c r="WNN209" s="224"/>
      <c r="WNO209" s="368"/>
      <c r="WNP209" s="368"/>
      <c r="WNQ209" s="332"/>
      <c r="WNR209" s="333"/>
      <c r="WNS209" s="368"/>
      <c r="WNT209" s="224"/>
      <c r="WNU209" s="224"/>
      <c r="WNV209" s="334"/>
      <c r="WNW209" s="334"/>
      <c r="WNX209" s="224"/>
      <c r="WNY209" s="368"/>
      <c r="WNZ209" s="368"/>
      <c r="WOA209" s="332"/>
      <c r="WOB209" s="333"/>
      <c r="WOC209" s="368"/>
      <c r="WOD209" s="224"/>
      <c r="WOE209" s="224"/>
      <c r="WOF209" s="334"/>
      <c r="WOG209" s="334"/>
      <c r="WOH209" s="224"/>
      <c r="WOI209" s="368"/>
      <c r="WOJ209" s="368"/>
      <c r="WOK209" s="332"/>
      <c r="WOL209" s="333"/>
      <c r="WOM209" s="368"/>
      <c r="WON209" s="224"/>
      <c r="WOO209" s="224"/>
      <c r="WOP209" s="334"/>
      <c r="WOQ209" s="334"/>
      <c r="WOR209" s="224"/>
      <c r="WOS209" s="368"/>
      <c r="WOT209" s="368"/>
      <c r="WOU209" s="332"/>
      <c r="WOV209" s="333"/>
      <c r="WOW209" s="368"/>
      <c r="WOX209" s="224"/>
      <c r="WOY209" s="224"/>
      <c r="WOZ209" s="334"/>
      <c r="WPA209" s="334"/>
      <c r="WPB209" s="224"/>
      <c r="WPC209" s="368"/>
      <c r="WPD209" s="368"/>
      <c r="WPE209" s="332"/>
      <c r="WPF209" s="333"/>
      <c r="WPG209" s="368"/>
      <c r="WPH209" s="224"/>
      <c r="WPI209" s="224"/>
      <c r="WPJ209" s="334"/>
      <c r="WPK209" s="334"/>
      <c r="WPL209" s="224"/>
      <c r="WPM209" s="368"/>
      <c r="WPN209" s="368"/>
      <c r="WPO209" s="332"/>
      <c r="WPP209" s="333"/>
      <c r="WPQ209" s="368"/>
      <c r="WPR209" s="224"/>
      <c r="WPS209" s="224"/>
      <c r="WPT209" s="334"/>
      <c r="WPU209" s="334"/>
      <c r="WPV209" s="224"/>
      <c r="WPW209" s="368"/>
      <c r="WPX209" s="368"/>
      <c r="WPY209" s="332"/>
      <c r="WPZ209" s="333"/>
      <c r="WQA209" s="368"/>
      <c r="WQB209" s="224"/>
      <c r="WQC209" s="224"/>
      <c r="WQD209" s="334"/>
      <c r="WQE209" s="334"/>
      <c r="WQF209" s="224"/>
      <c r="WQG209" s="368"/>
      <c r="WQH209" s="368"/>
      <c r="WQI209" s="332"/>
      <c r="WQJ209" s="333"/>
      <c r="WQK209" s="368"/>
      <c r="WQL209" s="224"/>
      <c r="WQM209" s="224"/>
      <c r="WQN209" s="334"/>
      <c r="WQO209" s="334"/>
      <c r="WQP209" s="224"/>
      <c r="WQQ209" s="368"/>
      <c r="WQR209" s="368"/>
      <c r="WQS209" s="332"/>
      <c r="WQT209" s="333"/>
      <c r="WQU209" s="368"/>
      <c r="WQV209" s="224"/>
      <c r="WQW209" s="224"/>
      <c r="WQX209" s="334"/>
      <c r="WQY209" s="334"/>
      <c r="WQZ209" s="224"/>
      <c r="WRA209" s="368"/>
      <c r="WRB209" s="368"/>
      <c r="WRC209" s="332"/>
      <c r="WRD209" s="333"/>
      <c r="WRE209" s="368"/>
      <c r="WRF209" s="224"/>
      <c r="WRG209" s="224"/>
      <c r="WRH209" s="334"/>
      <c r="WRI209" s="334"/>
      <c r="WRJ209" s="224"/>
      <c r="WRK209" s="368"/>
      <c r="WRL209" s="368"/>
      <c r="WRM209" s="332"/>
      <c r="WRN209" s="333"/>
      <c r="WRO209" s="368"/>
      <c r="WRP209" s="224"/>
      <c r="WRQ209" s="224"/>
      <c r="WRR209" s="334"/>
      <c r="WRS209" s="334"/>
      <c r="WRT209" s="224"/>
      <c r="WRU209" s="368"/>
      <c r="WRV209" s="368"/>
      <c r="WRW209" s="332"/>
      <c r="WRX209" s="333"/>
      <c r="WRY209" s="368"/>
      <c r="WRZ209" s="224"/>
      <c r="WSA209" s="224"/>
      <c r="WSB209" s="334"/>
      <c r="WSC209" s="334"/>
      <c r="WSD209" s="224"/>
      <c r="WSE209" s="368"/>
      <c r="WSF209" s="368"/>
      <c r="WSG209" s="332"/>
      <c r="WSH209" s="333"/>
      <c r="WSI209" s="368"/>
      <c r="WSJ209" s="224"/>
      <c r="WSK209" s="224"/>
      <c r="WSL209" s="334"/>
      <c r="WSM209" s="334"/>
      <c r="WSN209" s="224"/>
      <c r="WSO209" s="368"/>
      <c r="WSP209" s="368"/>
      <c r="WSQ209" s="332"/>
      <c r="WSR209" s="333"/>
      <c r="WSS209" s="368"/>
      <c r="WST209" s="224"/>
      <c r="WSU209" s="224"/>
      <c r="WSV209" s="334"/>
      <c r="WSW209" s="334"/>
      <c r="WSX209" s="224"/>
      <c r="WSY209" s="368"/>
      <c r="WSZ209" s="368"/>
      <c r="WTA209" s="332"/>
      <c r="WTB209" s="333"/>
      <c r="WTC209" s="368"/>
      <c r="WTD209" s="224"/>
      <c r="WTE209" s="224"/>
      <c r="WTF209" s="334"/>
      <c r="WTG209" s="334"/>
      <c r="WTH209" s="224"/>
      <c r="WTI209" s="368"/>
      <c r="WTJ209" s="368"/>
      <c r="WTK209" s="332"/>
      <c r="WTL209" s="333"/>
      <c r="WTM209" s="368"/>
      <c r="WTN209" s="224"/>
      <c r="WTO209" s="224"/>
      <c r="WTP209" s="334"/>
      <c r="WTQ209" s="334"/>
      <c r="WTR209" s="224"/>
      <c r="WTS209" s="368"/>
      <c r="WTT209" s="368"/>
      <c r="WTU209" s="332"/>
      <c r="WTV209" s="333"/>
      <c r="WTW209" s="368"/>
      <c r="WTX209" s="224"/>
      <c r="WTY209" s="224"/>
      <c r="WTZ209" s="334"/>
      <c r="WUA209" s="334"/>
      <c r="WUB209" s="224"/>
      <c r="WUC209" s="368"/>
      <c r="WUD209" s="368"/>
      <c r="WUE209" s="332"/>
      <c r="WUF209" s="333"/>
      <c r="WUG209" s="368"/>
      <c r="WUH209" s="224"/>
      <c r="WUI209" s="224"/>
      <c r="WUJ209" s="334"/>
      <c r="WUK209" s="334"/>
      <c r="WUL209" s="224"/>
      <c r="WUM209" s="368"/>
      <c r="WUN209" s="368"/>
      <c r="WUO209" s="332"/>
      <c r="WUP209" s="333"/>
      <c r="WUQ209" s="368"/>
      <c r="WUR209" s="224"/>
      <c r="WUS209" s="224"/>
      <c r="WUT209" s="334"/>
      <c r="WUU209" s="334"/>
      <c r="WUV209" s="224"/>
      <c r="WUW209" s="368"/>
      <c r="WUX209" s="368"/>
      <c r="WUY209" s="332"/>
      <c r="WUZ209" s="333"/>
      <c r="WVA209" s="368"/>
      <c r="WVB209" s="224"/>
      <c r="WVC209" s="224"/>
      <c r="WVD209" s="334"/>
      <c r="WVE209" s="334"/>
      <c r="WVF209" s="224"/>
      <c r="WVG209" s="368"/>
      <c r="WVH209" s="368"/>
      <c r="WVI209" s="332"/>
      <c r="WVJ209" s="333"/>
      <c r="WVK209" s="368"/>
      <c r="WVL209" s="224"/>
      <c r="WVM209" s="224"/>
      <c r="WVN209" s="334"/>
      <c r="WVO209" s="334"/>
      <c r="WVP209" s="224"/>
      <c r="WVQ209" s="368"/>
      <c r="WVR209" s="368"/>
      <c r="WVS209" s="332"/>
      <c r="WVT209" s="333"/>
      <c r="WVU209" s="368"/>
      <c r="WVV209" s="224"/>
      <c r="WVW209" s="224"/>
      <c r="WVX209" s="334"/>
      <c r="WVY209" s="334"/>
      <c r="WVZ209" s="224"/>
      <c r="WWA209" s="368"/>
      <c r="WWB209" s="368"/>
      <c r="WWC209" s="332"/>
      <c r="WWD209" s="333"/>
      <c r="WWE209" s="368"/>
      <c r="WWF209" s="224"/>
      <c r="WWG209" s="224"/>
      <c r="WWH209" s="334"/>
      <c r="WWI209" s="334"/>
      <c r="WWJ209" s="224"/>
      <c r="WWK209" s="368"/>
      <c r="WWL209" s="368"/>
      <c r="WWM209" s="332"/>
      <c r="WWN209" s="333"/>
      <c r="WWO209" s="368"/>
      <c r="WWP209" s="224"/>
      <c r="WWQ209" s="224"/>
      <c r="WWR209" s="334"/>
      <c r="WWS209" s="334"/>
      <c r="WWT209" s="224"/>
      <c r="WWU209" s="368"/>
      <c r="WWV209" s="368"/>
      <c r="WWW209" s="332"/>
      <c r="WWX209" s="333"/>
      <c r="WWY209" s="368"/>
      <c r="WWZ209" s="224"/>
      <c r="WXA209" s="224"/>
      <c r="WXB209" s="334"/>
      <c r="WXC209" s="334"/>
      <c r="WXD209" s="224"/>
      <c r="WXE209" s="368"/>
      <c r="WXF209" s="368"/>
      <c r="WXG209" s="332"/>
      <c r="WXH209" s="333"/>
      <c r="WXI209" s="368"/>
      <c r="WXJ209" s="224"/>
      <c r="WXK209" s="224"/>
      <c r="WXL209" s="334"/>
      <c r="WXM209" s="334"/>
      <c r="WXN209" s="224"/>
      <c r="WXO209" s="368"/>
      <c r="WXP209" s="368"/>
      <c r="WXQ209" s="332"/>
      <c r="WXR209" s="333"/>
      <c r="WXS209" s="368"/>
      <c r="WXT209" s="224"/>
      <c r="WXU209" s="224"/>
      <c r="WXV209" s="334"/>
      <c r="WXW209" s="334"/>
      <c r="WXX209" s="224"/>
      <c r="WXY209" s="368"/>
      <c r="WXZ209" s="368"/>
      <c r="WYA209" s="332"/>
      <c r="WYB209" s="333"/>
      <c r="WYC209" s="368"/>
      <c r="WYD209" s="224"/>
      <c r="WYE209" s="224"/>
      <c r="WYF209" s="334"/>
      <c r="WYG209" s="334"/>
      <c r="WYH209" s="224"/>
      <c r="WYI209" s="368"/>
      <c r="WYJ209" s="368"/>
      <c r="WYK209" s="332"/>
      <c r="WYL209" s="333"/>
      <c r="WYM209" s="368"/>
      <c r="WYN209" s="224"/>
      <c r="WYO209" s="224"/>
      <c r="WYP209" s="334"/>
      <c r="WYQ209" s="334"/>
      <c r="WYR209" s="224"/>
      <c r="WYS209" s="368"/>
      <c r="WYT209" s="368"/>
      <c r="WYU209" s="332"/>
      <c r="WYV209" s="333"/>
      <c r="WYW209" s="368"/>
      <c r="WYX209" s="224"/>
      <c r="WYY209" s="224"/>
      <c r="WYZ209" s="334"/>
      <c r="WZA209" s="334"/>
      <c r="WZB209" s="224"/>
      <c r="WZC209" s="368"/>
      <c r="WZD209" s="368"/>
      <c r="WZE209" s="332"/>
      <c r="WZF209" s="333"/>
      <c r="WZG209" s="368"/>
      <c r="WZH209" s="224"/>
      <c r="WZI209" s="224"/>
      <c r="WZJ209" s="334"/>
      <c r="WZK209" s="334"/>
      <c r="WZL209" s="224"/>
      <c r="WZM209" s="368"/>
      <c r="WZN209" s="368"/>
      <c r="WZO209" s="332"/>
      <c r="WZP209" s="333"/>
      <c r="WZQ209" s="368"/>
      <c r="WZR209" s="224"/>
      <c r="WZS209" s="224"/>
      <c r="WZT209" s="334"/>
      <c r="WZU209" s="334"/>
      <c r="WZV209" s="224"/>
      <c r="WZW209" s="368"/>
      <c r="WZX209" s="368"/>
      <c r="WZY209" s="332"/>
      <c r="WZZ209" s="333"/>
      <c r="XAA209" s="368"/>
      <c r="XAB209" s="224"/>
      <c r="XAC209" s="224"/>
      <c r="XAD209" s="334"/>
      <c r="XAE209" s="334"/>
      <c r="XAF209" s="224"/>
      <c r="XAG209" s="368"/>
      <c r="XAH209" s="368"/>
      <c r="XAI209" s="332"/>
      <c r="XAJ209" s="333"/>
      <c r="XAK209" s="368"/>
      <c r="XAL209" s="224"/>
      <c r="XAM209" s="224"/>
      <c r="XAN209" s="334"/>
      <c r="XAO209" s="334"/>
      <c r="XAP209" s="224"/>
      <c r="XAQ209" s="368"/>
      <c r="XAR209" s="368"/>
      <c r="XAS209" s="332"/>
      <c r="XAT209" s="333"/>
      <c r="XAU209" s="368"/>
      <c r="XAV209" s="224"/>
      <c r="XAW209" s="224"/>
      <c r="XAX209" s="334"/>
      <c r="XAY209" s="334"/>
      <c r="XAZ209" s="224"/>
      <c r="XBA209" s="368"/>
      <c r="XBB209" s="368"/>
      <c r="XBC209" s="332"/>
      <c r="XBD209" s="333"/>
      <c r="XBE209" s="368"/>
      <c r="XBF209" s="224"/>
      <c r="XBG209" s="224"/>
      <c r="XBH209" s="334"/>
      <c r="XBI209" s="334"/>
      <c r="XBJ209" s="224"/>
      <c r="XBK209" s="368"/>
      <c r="XBL209" s="368"/>
      <c r="XBM209" s="332"/>
      <c r="XBN209" s="333"/>
      <c r="XBO209" s="368"/>
      <c r="XBP209" s="224"/>
      <c r="XBQ209" s="224"/>
      <c r="XBR209" s="334"/>
      <c r="XBS209" s="334"/>
      <c r="XBT209" s="224"/>
      <c r="XBU209" s="368"/>
      <c r="XBV209" s="368"/>
      <c r="XBW209" s="332"/>
      <c r="XBX209" s="333"/>
      <c r="XBY209" s="368"/>
      <c r="XBZ209" s="224"/>
      <c r="XCA209" s="224"/>
      <c r="XCB209" s="334"/>
      <c r="XCC209" s="334"/>
      <c r="XCD209" s="224"/>
      <c r="XCE209" s="368"/>
      <c r="XCF209" s="368"/>
      <c r="XCG209" s="332"/>
      <c r="XCH209" s="333"/>
      <c r="XCI209" s="368"/>
      <c r="XCJ209" s="224"/>
      <c r="XCK209" s="224"/>
      <c r="XCL209" s="334"/>
      <c r="XCM209" s="334"/>
      <c r="XCN209" s="224"/>
      <c r="XCO209" s="368"/>
      <c r="XCP209" s="368"/>
      <c r="XCQ209" s="332"/>
      <c r="XCR209" s="333"/>
      <c r="XCS209" s="368"/>
      <c r="XCT209" s="224"/>
      <c r="XCU209" s="224"/>
      <c r="XCV209" s="334"/>
      <c r="XCW209" s="334"/>
      <c r="XCX209" s="224"/>
      <c r="XCY209" s="368"/>
      <c r="XCZ209" s="368"/>
      <c r="XDA209" s="332"/>
      <c r="XDB209" s="333"/>
      <c r="XDC209" s="368"/>
      <c r="XDD209" s="224"/>
      <c r="XDE209" s="224"/>
      <c r="XDF209" s="334"/>
      <c r="XDG209" s="334"/>
      <c r="XDH209" s="224"/>
      <c r="XDI209" s="368"/>
      <c r="XDJ209" s="368"/>
      <c r="XDK209" s="332"/>
      <c r="XDL209" s="333"/>
      <c r="XDM209" s="368"/>
      <c r="XDN209" s="224"/>
      <c r="XDO209" s="224"/>
      <c r="XDP209" s="334"/>
      <c r="XDQ209" s="334"/>
      <c r="XDR209" s="224"/>
      <c r="XDS209" s="368"/>
      <c r="XDT209" s="368"/>
      <c r="XDU209" s="332"/>
      <c r="XDV209" s="333"/>
      <c r="XDW209" s="368"/>
      <c r="XDX209" s="224"/>
      <c r="XDY209" s="224"/>
      <c r="XDZ209" s="334"/>
      <c r="XEA209" s="334"/>
      <c r="XEB209" s="224"/>
      <c r="XEC209" s="368"/>
      <c r="XED209" s="368"/>
      <c r="XEE209" s="332"/>
      <c r="XEF209" s="333"/>
      <c r="XEG209" s="368"/>
      <c r="XEH209" s="224"/>
      <c r="XEI209" s="224"/>
      <c r="XEJ209" s="334"/>
      <c r="XEK209" s="334"/>
      <c r="XEL209" s="224"/>
      <c r="XEM209" s="368"/>
      <c r="XEN209" s="368"/>
      <c r="XEO209" s="332"/>
      <c r="XEP209" s="333"/>
    </row>
    <row r="210" spans="1:16383" s="321" customFormat="1" ht="17.25" customHeight="1">
      <c r="A210" s="318" t="s">
        <v>1169</v>
      </c>
      <c r="B210" s="318" t="s">
        <v>1170</v>
      </c>
      <c r="C210" s="318" t="s">
        <v>754</v>
      </c>
      <c r="D210" s="370" t="str">
        <f>Composição!$A$796</f>
        <v>POSTO DE TRANSFORMAÇÃO DE 150 KVA - 13.8KV/220-127V</v>
      </c>
      <c r="E210" s="318" t="s">
        <v>288</v>
      </c>
      <c r="F210" s="550">
        <v>1</v>
      </c>
      <c r="G210" s="320">
        <f>$J$4</f>
        <v>0.24940000000000001</v>
      </c>
      <c r="H210" s="319"/>
      <c r="I210" s="530">
        <f t="shared" ref="I210" si="63">H210*(1+G210)</f>
        <v>0</v>
      </c>
      <c r="J210" s="319">
        <f>F210*I210</f>
        <v>0</v>
      </c>
    </row>
    <row r="211" spans="1:16383" s="210" customFormat="1" ht="21.6" customHeight="1">
      <c r="A211" s="75"/>
      <c r="B211" s="75"/>
      <c r="C211" s="93" t="s">
        <v>1720</v>
      </c>
      <c r="D211" s="103" t="s">
        <v>700</v>
      </c>
      <c r="E211" s="75"/>
      <c r="F211" s="327"/>
      <c r="G211" s="327"/>
      <c r="H211" s="327"/>
      <c r="I211" s="77"/>
      <c r="J211" s="327"/>
      <c r="K211" s="368"/>
      <c r="L211" s="224"/>
      <c r="M211" s="224"/>
      <c r="N211" s="334"/>
      <c r="O211" s="334"/>
      <c r="P211" s="224"/>
      <c r="Q211" s="368"/>
      <c r="R211" s="368"/>
      <c r="S211" s="332"/>
      <c r="T211" s="333"/>
      <c r="U211" s="368"/>
      <c r="V211" s="224"/>
      <c r="W211" s="224"/>
      <c r="X211" s="334"/>
      <c r="Y211" s="334"/>
      <c r="Z211" s="224"/>
      <c r="AA211" s="368"/>
      <c r="AB211" s="368"/>
      <c r="AC211" s="332"/>
      <c r="AD211" s="333"/>
      <c r="AE211" s="368"/>
      <c r="AF211" s="224"/>
      <c r="AG211" s="224"/>
      <c r="AH211" s="334"/>
      <c r="AI211" s="334"/>
      <c r="AJ211" s="224"/>
      <c r="AK211" s="368"/>
      <c r="AL211" s="368"/>
      <c r="AM211" s="332"/>
      <c r="AN211" s="333"/>
      <c r="AO211" s="368"/>
      <c r="AP211" s="224"/>
      <c r="AQ211" s="224"/>
      <c r="AR211" s="334"/>
      <c r="AS211" s="334"/>
      <c r="AT211" s="224"/>
      <c r="AU211" s="368"/>
      <c r="AV211" s="368"/>
      <c r="AW211" s="332"/>
      <c r="AX211" s="333"/>
      <c r="AY211" s="368"/>
      <c r="AZ211" s="224"/>
      <c r="BA211" s="224"/>
      <c r="BB211" s="334"/>
      <c r="BC211" s="334"/>
      <c r="BD211" s="224"/>
      <c r="BE211" s="368"/>
      <c r="BF211" s="368"/>
      <c r="BG211" s="332"/>
      <c r="BH211" s="333"/>
      <c r="BI211" s="368"/>
      <c r="BJ211" s="224"/>
      <c r="BK211" s="224"/>
      <c r="BL211" s="334"/>
      <c r="BM211" s="334"/>
      <c r="BN211" s="224"/>
      <c r="BO211" s="368"/>
      <c r="BP211" s="368"/>
      <c r="BQ211" s="332"/>
      <c r="BR211" s="333"/>
      <c r="BS211" s="368"/>
      <c r="BT211" s="224"/>
      <c r="BU211" s="224"/>
      <c r="BV211" s="334"/>
      <c r="BW211" s="334"/>
      <c r="BX211" s="224"/>
      <c r="BY211" s="368"/>
      <c r="BZ211" s="368"/>
      <c r="CA211" s="332"/>
      <c r="CB211" s="333"/>
      <c r="CC211" s="368"/>
      <c r="CD211" s="224"/>
      <c r="CE211" s="224"/>
      <c r="CF211" s="334"/>
      <c r="CG211" s="334"/>
      <c r="CH211" s="224"/>
      <c r="CI211" s="368"/>
      <c r="CJ211" s="368"/>
      <c r="CK211" s="332"/>
      <c r="CL211" s="333"/>
      <c r="CM211" s="368"/>
      <c r="CN211" s="224"/>
      <c r="CO211" s="224"/>
      <c r="CP211" s="334"/>
      <c r="CQ211" s="334"/>
      <c r="CR211" s="224"/>
      <c r="CS211" s="368"/>
      <c r="CT211" s="368"/>
      <c r="CU211" s="332"/>
      <c r="CV211" s="333"/>
      <c r="CW211" s="368"/>
      <c r="CX211" s="224"/>
      <c r="CY211" s="224"/>
      <c r="CZ211" s="334"/>
      <c r="DA211" s="334"/>
      <c r="DB211" s="224"/>
      <c r="DC211" s="368"/>
      <c r="DD211" s="368"/>
      <c r="DE211" s="332"/>
      <c r="DF211" s="333"/>
      <c r="DG211" s="368"/>
      <c r="DH211" s="224"/>
      <c r="DI211" s="224"/>
      <c r="DJ211" s="334"/>
      <c r="DK211" s="334"/>
      <c r="DL211" s="224"/>
      <c r="DM211" s="368"/>
      <c r="DN211" s="368"/>
      <c r="DO211" s="332"/>
      <c r="DP211" s="333"/>
      <c r="DQ211" s="368"/>
      <c r="DR211" s="224"/>
      <c r="DS211" s="224"/>
      <c r="DT211" s="334"/>
      <c r="DU211" s="334"/>
      <c r="DV211" s="224"/>
      <c r="DW211" s="368"/>
      <c r="DX211" s="368"/>
      <c r="DY211" s="332"/>
      <c r="DZ211" s="333"/>
      <c r="EA211" s="368"/>
      <c r="EB211" s="224"/>
      <c r="EC211" s="224"/>
      <c r="ED211" s="334"/>
      <c r="EE211" s="334"/>
      <c r="EF211" s="224"/>
      <c r="EG211" s="368"/>
      <c r="EH211" s="368"/>
      <c r="EI211" s="332"/>
      <c r="EJ211" s="333"/>
      <c r="EK211" s="368"/>
      <c r="EL211" s="224"/>
      <c r="EM211" s="224"/>
      <c r="EN211" s="334"/>
      <c r="EO211" s="334"/>
      <c r="EP211" s="224"/>
      <c r="EQ211" s="368"/>
      <c r="ER211" s="368"/>
      <c r="ES211" s="332"/>
      <c r="ET211" s="333"/>
      <c r="EU211" s="368"/>
      <c r="EV211" s="224"/>
      <c r="EW211" s="224"/>
      <c r="EX211" s="334"/>
      <c r="EY211" s="334"/>
      <c r="EZ211" s="224"/>
      <c r="FA211" s="368"/>
      <c r="FB211" s="368"/>
      <c r="FC211" s="332"/>
      <c r="FD211" s="333"/>
      <c r="FE211" s="368"/>
      <c r="FF211" s="224"/>
      <c r="FG211" s="224"/>
      <c r="FH211" s="334"/>
      <c r="FI211" s="334"/>
      <c r="FJ211" s="224"/>
      <c r="FK211" s="368"/>
      <c r="FL211" s="368"/>
      <c r="FM211" s="332"/>
      <c r="FN211" s="333"/>
      <c r="FO211" s="368"/>
      <c r="FP211" s="224"/>
      <c r="FQ211" s="224"/>
      <c r="FR211" s="334"/>
      <c r="FS211" s="334"/>
      <c r="FT211" s="224"/>
      <c r="FU211" s="368"/>
      <c r="FV211" s="368"/>
      <c r="FW211" s="332"/>
      <c r="FX211" s="333"/>
      <c r="FY211" s="368"/>
      <c r="FZ211" s="224"/>
      <c r="GA211" s="224"/>
      <c r="GB211" s="334"/>
      <c r="GC211" s="334"/>
      <c r="GD211" s="224"/>
      <c r="GE211" s="368"/>
      <c r="GF211" s="368"/>
      <c r="GG211" s="332"/>
      <c r="GH211" s="333"/>
      <c r="GI211" s="368"/>
      <c r="GJ211" s="224"/>
      <c r="GK211" s="224"/>
      <c r="GL211" s="334"/>
      <c r="GM211" s="334"/>
      <c r="GN211" s="224"/>
      <c r="GO211" s="368"/>
      <c r="GP211" s="368"/>
      <c r="GQ211" s="332"/>
      <c r="GR211" s="333"/>
      <c r="GS211" s="368"/>
      <c r="GT211" s="224"/>
      <c r="GU211" s="224"/>
      <c r="GV211" s="334"/>
      <c r="GW211" s="334"/>
      <c r="GX211" s="224"/>
      <c r="GY211" s="368"/>
      <c r="GZ211" s="368"/>
      <c r="HA211" s="332"/>
      <c r="HB211" s="333"/>
      <c r="HC211" s="368"/>
      <c r="HD211" s="224"/>
      <c r="HE211" s="224"/>
      <c r="HF211" s="334"/>
      <c r="HG211" s="334"/>
      <c r="HH211" s="224"/>
      <c r="HI211" s="368"/>
      <c r="HJ211" s="368"/>
      <c r="HK211" s="332"/>
      <c r="HL211" s="333"/>
      <c r="HM211" s="368"/>
      <c r="HN211" s="224"/>
      <c r="HO211" s="224"/>
      <c r="HP211" s="334"/>
      <c r="HQ211" s="334"/>
      <c r="HR211" s="224"/>
      <c r="HS211" s="368"/>
      <c r="HT211" s="368"/>
      <c r="HU211" s="332"/>
      <c r="HV211" s="333"/>
      <c r="HW211" s="368"/>
      <c r="HX211" s="224"/>
      <c r="HY211" s="224"/>
      <c r="HZ211" s="334"/>
      <c r="IA211" s="334"/>
      <c r="IB211" s="224"/>
      <c r="IC211" s="368"/>
      <c r="ID211" s="368"/>
      <c r="IE211" s="332"/>
      <c r="IF211" s="333"/>
      <c r="IG211" s="368"/>
      <c r="IH211" s="224"/>
      <c r="II211" s="224"/>
      <c r="IJ211" s="334"/>
      <c r="IK211" s="334"/>
      <c r="IL211" s="224"/>
      <c r="IM211" s="368"/>
      <c r="IN211" s="368"/>
      <c r="IO211" s="332"/>
      <c r="IP211" s="333"/>
      <c r="IQ211" s="368"/>
      <c r="IR211" s="224"/>
      <c r="IS211" s="224"/>
      <c r="IT211" s="334"/>
      <c r="IU211" s="334"/>
      <c r="IV211" s="224"/>
      <c r="IW211" s="368"/>
      <c r="IX211" s="368"/>
      <c r="IY211" s="332"/>
      <c r="IZ211" s="333"/>
      <c r="JA211" s="368"/>
      <c r="JB211" s="224"/>
      <c r="JC211" s="224"/>
      <c r="JD211" s="334"/>
      <c r="JE211" s="334"/>
      <c r="JF211" s="224"/>
      <c r="JG211" s="368"/>
      <c r="JH211" s="368"/>
      <c r="JI211" s="332"/>
      <c r="JJ211" s="333"/>
      <c r="JK211" s="368"/>
      <c r="JL211" s="224"/>
      <c r="JM211" s="224"/>
      <c r="JN211" s="334"/>
      <c r="JO211" s="334"/>
      <c r="JP211" s="224"/>
      <c r="JQ211" s="368"/>
      <c r="JR211" s="368"/>
      <c r="JS211" s="332"/>
      <c r="JT211" s="333"/>
      <c r="JU211" s="368"/>
      <c r="JV211" s="224"/>
      <c r="JW211" s="224"/>
      <c r="JX211" s="334"/>
      <c r="JY211" s="334"/>
      <c r="JZ211" s="224"/>
      <c r="KA211" s="368"/>
      <c r="KB211" s="368"/>
      <c r="KC211" s="332"/>
      <c r="KD211" s="333"/>
      <c r="KE211" s="368"/>
      <c r="KF211" s="224"/>
      <c r="KG211" s="224"/>
      <c r="KH211" s="334"/>
      <c r="KI211" s="334"/>
      <c r="KJ211" s="224"/>
      <c r="KK211" s="368"/>
      <c r="KL211" s="368"/>
      <c r="KM211" s="332"/>
      <c r="KN211" s="333"/>
      <c r="KO211" s="368"/>
      <c r="KP211" s="224"/>
      <c r="KQ211" s="224"/>
      <c r="KR211" s="334"/>
      <c r="KS211" s="334"/>
      <c r="KT211" s="224"/>
      <c r="KU211" s="368"/>
      <c r="KV211" s="368"/>
      <c r="KW211" s="332"/>
      <c r="KX211" s="333"/>
      <c r="KY211" s="368"/>
      <c r="KZ211" s="224"/>
      <c r="LA211" s="224"/>
      <c r="LB211" s="334"/>
      <c r="LC211" s="334"/>
      <c r="LD211" s="224"/>
      <c r="LE211" s="368"/>
      <c r="LF211" s="368"/>
      <c r="LG211" s="332"/>
      <c r="LH211" s="333"/>
      <c r="LI211" s="368"/>
      <c r="LJ211" s="224"/>
      <c r="LK211" s="224"/>
      <c r="LL211" s="334"/>
      <c r="LM211" s="334"/>
      <c r="LN211" s="224"/>
      <c r="LO211" s="368"/>
      <c r="LP211" s="368"/>
      <c r="LQ211" s="332"/>
      <c r="LR211" s="333"/>
      <c r="LS211" s="368"/>
      <c r="LT211" s="224"/>
      <c r="LU211" s="224"/>
      <c r="LV211" s="334"/>
      <c r="LW211" s="334"/>
      <c r="LX211" s="224"/>
      <c r="LY211" s="368"/>
      <c r="LZ211" s="368"/>
      <c r="MA211" s="332"/>
      <c r="MB211" s="333"/>
      <c r="MC211" s="368"/>
      <c r="MD211" s="224"/>
      <c r="ME211" s="224"/>
      <c r="MF211" s="334"/>
      <c r="MG211" s="334"/>
      <c r="MH211" s="224"/>
      <c r="MI211" s="368"/>
      <c r="MJ211" s="368"/>
      <c r="MK211" s="332"/>
      <c r="ML211" s="333"/>
      <c r="MM211" s="368"/>
      <c r="MN211" s="224"/>
      <c r="MO211" s="224"/>
      <c r="MP211" s="334"/>
      <c r="MQ211" s="334"/>
      <c r="MR211" s="224"/>
      <c r="MS211" s="368"/>
      <c r="MT211" s="368"/>
      <c r="MU211" s="332"/>
      <c r="MV211" s="333"/>
      <c r="MW211" s="368"/>
      <c r="MX211" s="224"/>
      <c r="MY211" s="224"/>
      <c r="MZ211" s="334"/>
      <c r="NA211" s="334"/>
      <c r="NB211" s="224"/>
      <c r="NC211" s="368"/>
      <c r="ND211" s="368"/>
      <c r="NE211" s="332"/>
      <c r="NF211" s="333"/>
      <c r="NG211" s="368"/>
      <c r="NH211" s="224"/>
      <c r="NI211" s="224"/>
      <c r="NJ211" s="334"/>
      <c r="NK211" s="334"/>
      <c r="NL211" s="224"/>
      <c r="NM211" s="368"/>
      <c r="NN211" s="368"/>
      <c r="NO211" s="332"/>
      <c r="NP211" s="333"/>
      <c r="NQ211" s="368"/>
      <c r="NR211" s="224"/>
      <c r="NS211" s="224"/>
      <c r="NT211" s="334"/>
      <c r="NU211" s="334"/>
      <c r="NV211" s="224"/>
      <c r="NW211" s="368"/>
      <c r="NX211" s="368"/>
      <c r="NY211" s="332"/>
      <c r="NZ211" s="333"/>
      <c r="OA211" s="368"/>
      <c r="OB211" s="224"/>
      <c r="OC211" s="224"/>
      <c r="OD211" s="334"/>
      <c r="OE211" s="334"/>
      <c r="OF211" s="224"/>
      <c r="OG211" s="368"/>
      <c r="OH211" s="368"/>
      <c r="OI211" s="332"/>
      <c r="OJ211" s="333"/>
      <c r="OK211" s="368"/>
      <c r="OL211" s="224"/>
      <c r="OM211" s="224"/>
      <c r="ON211" s="334"/>
      <c r="OO211" s="334"/>
      <c r="OP211" s="224"/>
      <c r="OQ211" s="368"/>
      <c r="OR211" s="368"/>
      <c r="OS211" s="332"/>
      <c r="OT211" s="333"/>
      <c r="OU211" s="368"/>
      <c r="OV211" s="224"/>
      <c r="OW211" s="224"/>
      <c r="OX211" s="334"/>
      <c r="OY211" s="334"/>
      <c r="OZ211" s="224"/>
      <c r="PA211" s="368"/>
      <c r="PB211" s="368"/>
      <c r="PC211" s="332"/>
      <c r="PD211" s="333"/>
      <c r="PE211" s="368"/>
      <c r="PF211" s="224"/>
      <c r="PG211" s="224"/>
      <c r="PH211" s="334"/>
      <c r="PI211" s="334"/>
      <c r="PJ211" s="224"/>
      <c r="PK211" s="368"/>
      <c r="PL211" s="368"/>
      <c r="PM211" s="332"/>
      <c r="PN211" s="333"/>
      <c r="PO211" s="368"/>
      <c r="PP211" s="224"/>
      <c r="PQ211" s="224"/>
      <c r="PR211" s="334"/>
      <c r="PS211" s="334"/>
      <c r="PT211" s="224"/>
      <c r="PU211" s="368"/>
      <c r="PV211" s="368"/>
      <c r="PW211" s="332"/>
      <c r="PX211" s="333"/>
      <c r="PY211" s="368"/>
      <c r="PZ211" s="224"/>
      <c r="QA211" s="224"/>
      <c r="QB211" s="334"/>
      <c r="QC211" s="334"/>
      <c r="QD211" s="224"/>
      <c r="QE211" s="368"/>
      <c r="QF211" s="368"/>
      <c r="QG211" s="332"/>
      <c r="QH211" s="333"/>
      <c r="QI211" s="368"/>
      <c r="QJ211" s="224"/>
      <c r="QK211" s="224"/>
      <c r="QL211" s="334"/>
      <c r="QM211" s="334"/>
      <c r="QN211" s="224"/>
      <c r="QO211" s="368"/>
      <c r="QP211" s="368"/>
      <c r="QQ211" s="332"/>
      <c r="QR211" s="333"/>
      <c r="QS211" s="368"/>
      <c r="QT211" s="224"/>
      <c r="QU211" s="224"/>
      <c r="QV211" s="334"/>
      <c r="QW211" s="334"/>
      <c r="QX211" s="224"/>
      <c r="QY211" s="368"/>
      <c r="QZ211" s="368"/>
      <c r="RA211" s="332"/>
      <c r="RB211" s="333"/>
      <c r="RC211" s="368"/>
      <c r="RD211" s="224"/>
      <c r="RE211" s="224"/>
      <c r="RF211" s="334"/>
      <c r="RG211" s="334"/>
      <c r="RH211" s="224"/>
      <c r="RI211" s="368"/>
      <c r="RJ211" s="368"/>
      <c r="RK211" s="332"/>
      <c r="RL211" s="333"/>
      <c r="RM211" s="368"/>
      <c r="RN211" s="224"/>
      <c r="RO211" s="224"/>
      <c r="RP211" s="334"/>
      <c r="RQ211" s="334"/>
      <c r="RR211" s="224"/>
      <c r="RS211" s="368"/>
      <c r="RT211" s="368"/>
      <c r="RU211" s="332"/>
      <c r="RV211" s="333"/>
      <c r="RW211" s="368"/>
      <c r="RX211" s="224"/>
      <c r="RY211" s="224"/>
      <c r="RZ211" s="334"/>
      <c r="SA211" s="334"/>
      <c r="SB211" s="224"/>
      <c r="SC211" s="368"/>
      <c r="SD211" s="368"/>
      <c r="SE211" s="332"/>
      <c r="SF211" s="333"/>
      <c r="SG211" s="368"/>
      <c r="SH211" s="224"/>
      <c r="SI211" s="224"/>
      <c r="SJ211" s="334"/>
      <c r="SK211" s="334"/>
      <c r="SL211" s="224"/>
      <c r="SM211" s="368"/>
      <c r="SN211" s="368"/>
      <c r="SO211" s="332"/>
      <c r="SP211" s="333"/>
      <c r="SQ211" s="368"/>
      <c r="SR211" s="224"/>
      <c r="SS211" s="224"/>
      <c r="ST211" s="334"/>
      <c r="SU211" s="334"/>
      <c r="SV211" s="224"/>
      <c r="SW211" s="368"/>
      <c r="SX211" s="368"/>
      <c r="SY211" s="332"/>
      <c r="SZ211" s="333"/>
      <c r="TA211" s="368"/>
      <c r="TB211" s="224"/>
      <c r="TC211" s="224"/>
      <c r="TD211" s="334"/>
      <c r="TE211" s="334"/>
      <c r="TF211" s="224"/>
      <c r="TG211" s="368"/>
      <c r="TH211" s="368"/>
      <c r="TI211" s="332"/>
      <c r="TJ211" s="333"/>
      <c r="TK211" s="368"/>
      <c r="TL211" s="224"/>
      <c r="TM211" s="224"/>
      <c r="TN211" s="334"/>
      <c r="TO211" s="334"/>
      <c r="TP211" s="224"/>
      <c r="TQ211" s="368"/>
      <c r="TR211" s="368"/>
      <c r="TS211" s="332"/>
      <c r="TT211" s="333"/>
      <c r="TU211" s="368"/>
      <c r="TV211" s="224"/>
      <c r="TW211" s="224"/>
      <c r="TX211" s="334"/>
      <c r="TY211" s="334"/>
      <c r="TZ211" s="224"/>
      <c r="UA211" s="368"/>
      <c r="UB211" s="368"/>
      <c r="UC211" s="332"/>
      <c r="UD211" s="333"/>
      <c r="UE211" s="368"/>
      <c r="UF211" s="224"/>
      <c r="UG211" s="224"/>
      <c r="UH211" s="334"/>
      <c r="UI211" s="334"/>
      <c r="UJ211" s="224"/>
      <c r="UK211" s="368"/>
      <c r="UL211" s="368"/>
      <c r="UM211" s="332"/>
      <c r="UN211" s="333"/>
      <c r="UO211" s="368"/>
      <c r="UP211" s="224"/>
      <c r="UQ211" s="224"/>
      <c r="UR211" s="334"/>
      <c r="US211" s="334"/>
      <c r="UT211" s="224"/>
      <c r="UU211" s="368"/>
      <c r="UV211" s="368"/>
      <c r="UW211" s="332"/>
      <c r="UX211" s="333"/>
      <c r="UY211" s="368"/>
      <c r="UZ211" s="224"/>
      <c r="VA211" s="224"/>
      <c r="VB211" s="334"/>
      <c r="VC211" s="334"/>
      <c r="VD211" s="224"/>
      <c r="VE211" s="368"/>
      <c r="VF211" s="368"/>
      <c r="VG211" s="332"/>
      <c r="VH211" s="333"/>
      <c r="VI211" s="368"/>
      <c r="VJ211" s="224"/>
      <c r="VK211" s="224"/>
      <c r="VL211" s="334"/>
      <c r="VM211" s="334"/>
      <c r="VN211" s="224"/>
      <c r="VO211" s="368"/>
      <c r="VP211" s="368"/>
      <c r="VQ211" s="332"/>
      <c r="VR211" s="333"/>
      <c r="VS211" s="368"/>
      <c r="VT211" s="224"/>
      <c r="VU211" s="224"/>
      <c r="VV211" s="334"/>
      <c r="VW211" s="334"/>
      <c r="VX211" s="224"/>
      <c r="VY211" s="368"/>
      <c r="VZ211" s="368"/>
      <c r="WA211" s="332"/>
      <c r="WB211" s="333"/>
      <c r="WC211" s="368"/>
      <c r="WD211" s="224"/>
      <c r="WE211" s="224"/>
      <c r="WF211" s="334"/>
      <c r="WG211" s="334"/>
      <c r="WH211" s="224"/>
      <c r="WI211" s="368"/>
      <c r="WJ211" s="368"/>
      <c r="WK211" s="332"/>
      <c r="WL211" s="333"/>
      <c r="WM211" s="368"/>
      <c r="WN211" s="224"/>
      <c r="WO211" s="224"/>
      <c r="WP211" s="334"/>
      <c r="WQ211" s="334"/>
      <c r="WR211" s="224"/>
      <c r="WS211" s="368"/>
      <c r="WT211" s="368"/>
      <c r="WU211" s="332"/>
      <c r="WV211" s="333"/>
      <c r="WW211" s="368"/>
      <c r="WX211" s="224"/>
      <c r="WY211" s="224"/>
      <c r="WZ211" s="334"/>
      <c r="XA211" s="334"/>
      <c r="XB211" s="224"/>
      <c r="XC211" s="368"/>
      <c r="XD211" s="368"/>
      <c r="XE211" s="332"/>
      <c r="XF211" s="333"/>
      <c r="XG211" s="368"/>
      <c r="XH211" s="224"/>
      <c r="XI211" s="224"/>
      <c r="XJ211" s="334"/>
      <c r="XK211" s="334"/>
      <c r="XL211" s="224"/>
      <c r="XM211" s="368"/>
      <c r="XN211" s="368"/>
      <c r="XO211" s="332"/>
      <c r="XP211" s="333"/>
      <c r="XQ211" s="368"/>
      <c r="XR211" s="224"/>
      <c r="XS211" s="224"/>
      <c r="XT211" s="334"/>
      <c r="XU211" s="334"/>
      <c r="XV211" s="224"/>
      <c r="XW211" s="368"/>
      <c r="XX211" s="368"/>
      <c r="XY211" s="332"/>
      <c r="XZ211" s="333"/>
      <c r="YA211" s="368"/>
      <c r="YB211" s="224"/>
      <c r="YC211" s="224"/>
      <c r="YD211" s="334"/>
      <c r="YE211" s="334"/>
      <c r="YF211" s="224"/>
      <c r="YG211" s="368"/>
      <c r="YH211" s="368"/>
      <c r="YI211" s="332"/>
      <c r="YJ211" s="333"/>
      <c r="YK211" s="368"/>
      <c r="YL211" s="224"/>
      <c r="YM211" s="224"/>
      <c r="YN211" s="334"/>
      <c r="YO211" s="334"/>
      <c r="YP211" s="224"/>
      <c r="YQ211" s="368"/>
      <c r="YR211" s="368"/>
      <c r="YS211" s="332"/>
      <c r="YT211" s="333"/>
      <c r="YU211" s="368"/>
      <c r="YV211" s="224"/>
      <c r="YW211" s="224"/>
      <c r="YX211" s="334"/>
      <c r="YY211" s="334"/>
      <c r="YZ211" s="224"/>
      <c r="ZA211" s="368"/>
      <c r="ZB211" s="368"/>
      <c r="ZC211" s="332"/>
      <c r="ZD211" s="333"/>
      <c r="ZE211" s="368"/>
      <c r="ZF211" s="224"/>
      <c r="ZG211" s="224"/>
      <c r="ZH211" s="334"/>
      <c r="ZI211" s="334"/>
      <c r="ZJ211" s="224"/>
      <c r="ZK211" s="368"/>
      <c r="ZL211" s="368"/>
      <c r="ZM211" s="332"/>
      <c r="ZN211" s="333"/>
      <c r="ZO211" s="368"/>
      <c r="ZP211" s="224"/>
      <c r="ZQ211" s="224"/>
      <c r="ZR211" s="334"/>
      <c r="ZS211" s="334"/>
      <c r="ZT211" s="224"/>
      <c r="ZU211" s="368"/>
      <c r="ZV211" s="368"/>
      <c r="ZW211" s="332"/>
      <c r="ZX211" s="333"/>
      <c r="ZY211" s="368"/>
      <c r="ZZ211" s="224"/>
      <c r="AAA211" s="224"/>
      <c r="AAB211" s="334"/>
      <c r="AAC211" s="334"/>
      <c r="AAD211" s="224"/>
      <c r="AAE211" s="368"/>
      <c r="AAF211" s="368"/>
      <c r="AAG211" s="332"/>
      <c r="AAH211" s="333"/>
      <c r="AAI211" s="368"/>
      <c r="AAJ211" s="224"/>
      <c r="AAK211" s="224"/>
      <c r="AAL211" s="334"/>
      <c r="AAM211" s="334"/>
      <c r="AAN211" s="224"/>
      <c r="AAO211" s="368"/>
      <c r="AAP211" s="368"/>
      <c r="AAQ211" s="332"/>
      <c r="AAR211" s="333"/>
      <c r="AAS211" s="368"/>
      <c r="AAT211" s="224"/>
      <c r="AAU211" s="224"/>
      <c r="AAV211" s="334"/>
      <c r="AAW211" s="334"/>
      <c r="AAX211" s="224"/>
      <c r="AAY211" s="368"/>
      <c r="AAZ211" s="368"/>
      <c r="ABA211" s="332"/>
      <c r="ABB211" s="333"/>
      <c r="ABC211" s="368"/>
      <c r="ABD211" s="224"/>
      <c r="ABE211" s="224"/>
      <c r="ABF211" s="334"/>
      <c r="ABG211" s="334"/>
      <c r="ABH211" s="224"/>
      <c r="ABI211" s="368"/>
      <c r="ABJ211" s="368"/>
      <c r="ABK211" s="332"/>
      <c r="ABL211" s="333"/>
      <c r="ABM211" s="368"/>
      <c r="ABN211" s="224"/>
      <c r="ABO211" s="224"/>
      <c r="ABP211" s="334"/>
      <c r="ABQ211" s="334"/>
      <c r="ABR211" s="224"/>
      <c r="ABS211" s="368"/>
      <c r="ABT211" s="368"/>
      <c r="ABU211" s="332"/>
      <c r="ABV211" s="333"/>
      <c r="ABW211" s="368"/>
      <c r="ABX211" s="224"/>
      <c r="ABY211" s="224"/>
      <c r="ABZ211" s="334"/>
      <c r="ACA211" s="334"/>
      <c r="ACB211" s="224"/>
      <c r="ACC211" s="368"/>
      <c r="ACD211" s="368"/>
      <c r="ACE211" s="332"/>
      <c r="ACF211" s="333"/>
      <c r="ACG211" s="368"/>
      <c r="ACH211" s="224"/>
      <c r="ACI211" s="224"/>
      <c r="ACJ211" s="334"/>
      <c r="ACK211" s="334"/>
      <c r="ACL211" s="224"/>
      <c r="ACM211" s="368"/>
      <c r="ACN211" s="368"/>
      <c r="ACO211" s="332"/>
      <c r="ACP211" s="333"/>
      <c r="ACQ211" s="368"/>
      <c r="ACR211" s="224"/>
      <c r="ACS211" s="224"/>
      <c r="ACT211" s="334"/>
      <c r="ACU211" s="334"/>
      <c r="ACV211" s="224"/>
      <c r="ACW211" s="368"/>
      <c r="ACX211" s="368"/>
      <c r="ACY211" s="332"/>
      <c r="ACZ211" s="333"/>
      <c r="ADA211" s="368"/>
      <c r="ADB211" s="224"/>
      <c r="ADC211" s="224"/>
      <c r="ADD211" s="334"/>
      <c r="ADE211" s="334"/>
      <c r="ADF211" s="224"/>
      <c r="ADG211" s="368"/>
      <c r="ADH211" s="368"/>
      <c r="ADI211" s="332"/>
      <c r="ADJ211" s="333"/>
      <c r="ADK211" s="368"/>
      <c r="ADL211" s="224"/>
      <c r="ADM211" s="224"/>
      <c r="ADN211" s="334"/>
      <c r="ADO211" s="334"/>
      <c r="ADP211" s="224"/>
      <c r="ADQ211" s="368"/>
      <c r="ADR211" s="368"/>
      <c r="ADS211" s="332"/>
      <c r="ADT211" s="333"/>
      <c r="ADU211" s="368"/>
      <c r="ADV211" s="224"/>
      <c r="ADW211" s="224"/>
      <c r="ADX211" s="334"/>
      <c r="ADY211" s="334"/>
      <c r="ADZ211" s="224"/>
      <c r="AEA211" s="368"/>
      <c r="AEB211" s="368"/>
      <c r="AEC211" s="332"/>
      <c r="AED211" s="333"/>
      <c r="AEE211" s="368"/>
      <c r="AEF211" s="224"/>
      <c r="AEG211" s="224"/>
      <c r="AEH211" s="334"/>
      <c r="AEI211" s="334"/>
      <c r="AEJ211" s="224"/>
      <c r="AEK211" s="368"/>
      <c r="AEL211" s="368"/>
      <c r="AEM211" s="332"/>
      <c r="AEN211" s="333"/>
      <c r="AEO211" s="368"/>
      <c r="AEP211" s="224"/>
      <c r="AEQ211" s="224"/>
      <c r="AER211" s="334"/>
      <c r="AES211" s="334"/>
      <c r="AET211" s="224"/>
      <c r="AEU211" s="368"/>
      <c r="AEV211" s="368"/>
      <c r="AEW211" s="332"/>
      <c r="AEX211" s="333"/>
      <c r="AEY211" s="368"/>
      <c r="AEZ211" s="224"/>
      <c r="AFA211" s="224"/>
      <c r="AFB211" s="334"/>
      <c r="AFC211" s="334"/>
      <c r="AFD211" s="224"/>
      <c r="AFE211" s="368"/>
      <c r="AFF211" s="368"/>
      <c r="AFG211" s="332"/>
      <c r="AFH211" s="333"/>
      <c r="AFI211" s="368"/>
      <c r="AFJ211" s="224"/>
      <c r="AFK211" s="224"/>
      <c r="AFL211" s="334"/>
      <c r="AFM211" s="334"/>
      <c r="AFN211" s="224"/>
      <c r="AFO211" s="368"/>
      <c r="AFP211" s="368"/>
      <c r="AFQ211" s="332"/>
      <c r="AFR211" s="333"/>
      <c r="AFS211" s="368"/>
      <c r="AFT211" s="224"/>
      <c r="AFU211" s="224"/>
      <c r="AFV211" s="334"/>
      <c r="AFW211" s="334"/>
      <c r="AFX211" s="224"/>
      <c r="AFY211" s="368"/>
      <c r="AFZ211" s="368"/>
      <c r="AGA211" s="332"/>
      <c r="AGB211" s="333"/>
      <c r="AGC211" s="368"/>
      <c r="AGD211" s="224"/>
      <c r="AGE211" s="224"/>
      <c r="AGF211" s="334"/>
      <c r="AGG211" s="334"/>
      <c r="AGH211" s="224"/>
      <c r="AGI211" s="368"/>
      <c r="AGJ211" s="368"/>
      <c r="AGK211" s="332"/>
      <c r="AGL211" s="333"/>
      <c r="AGM211" s="368"/>
      <c r="AGN211" s="224"/>
      <c r="AGO211" s="224"/>
      <c r="AGP211" s="334"/>
      <c r="AGQ211" s="334"/>
      <c r="AGR211" s="224"/>
      <c r="AGS211" s="368"/>
      <c r="AGT211" s="368"/>
      <c r="AGU211" s="332"/>
      <c r="AGV211" s="333"/>
      <c r="AGW211" s="368"/>
      <c r="AGX211" s="224"/>
      <c r="AGY211" s="224"/>
      <c r="AGZ211" s="334"/>
      <c r="AHA211" s="334"/>
      <c r="AHB211" s="224"/>
      <c r="AHC211" s="368"/>
      <c r="AHD211" s="368"/>
      <c r="AHE211" s="332"/>
      <c r="AHF211" s="333"/>
      <c r="AHG211" s="368"/>
      <c r="AHH211" s="224"/>
      <c r="AHI211" s="224"/>
      <c r="AHJ211" s="334"/>
      <c r="AHK211" s="334"/>
      <c r="AHL211" s="224"/>
      <c r="AHM211" s="368"/>
      <c r="AHN211" s="368"/>
      <c r="AHO211" s="332"/>
      <c r="AHP211" s="333"/>
      <c r="AHQ211" s="368"/>
      <c r="AHR211" s="224"/>
      <c r="AHS211" s="224"/>
      <c r="AHT211" s="334"/>
      <c r="AHU211" s="334"/>
      <c r="AHV211" s="224"/>
      <c r="AHW211" s="368"/>
      <c r="AHX211" s="368"/>
      <c r="AHY211" s="332"/>
      <c r="AHZ211" s="333"/>
      <c r="AIA211" s="368"/>
      <c r="AIB211" s="224"/>
      <c r="AIC211" s="224"/>
      <c r="AID211" s="334"/>
      <c r="AIE211" s="334"/>
      <c r="AIF211" s="224"/>
      <c r="AIG211" s="368"/>
      <c r="AIH211" s="368"/>
      <c r="AII211" s="332"/>
      <c r="AIJ211" s="333"/>
      <c r="AIK211" s="368"/>
      <c r="AIL211" s="224"/>
      <c r="AIM211" s="224"/>
      <c r="AIN211" s="334"/>
      <c r="AIO211" s="334"/>
      <c r="AIP211" s="224"/>
      <c r="AIQ211" s="368"/>
      <c r="AIR211" s="368"/>
      <c r="AIS211" s="332"/>
      <c r="AIT211" s="333"/>
      <c r="AIU211" s="368"/>
      <c r="AIV211" s="224"/>
      <c r="AIW211" s="224"/>
      <c r="AIX211" s="334"/>
      <c r="AIY211" s="334"/>
      <c r="AIZ211" s="224"/>
      <c r="AJA211" s="368"/>
      <c r="AJB211" s="368"/>
      <c r="AJC211" s="332"/>
      <c r="AJD211" s="333"/>
      <c r="AJE211" s="368"/>
      <c r="AJF211" s="224"/>
      <c r="AJG211" s="224"/>
      <c r="AJH211" s="334"/>
      <c r="AJI211" s="334"/>
      <c r="AJJ211" s="224"/>
      <c r="AJK211" s="368"/>
      <c r="AJL211" s="368"/>
      <c r="AJM211" s="332"/>
      <c r="AJN211" s="333"/>
      <c r="AJO211" s="368"/>
      <c r="AJP211" s="224"/>
      <c r="AJQ211" s="224"/>
      <c r="AJR211" s="334"/>
      <c r="AJS211" s="334"/>
      <c r="AJT211" s="224"/>
      <c r="AJU211" s="368"/>
      <c r="AJV211" s="368"/>
      <c r="AJW211" s="332"/>
      <c r="AJX211" s="333"/>
      <c r="AJY211" s="368"/>
      <c r="AJZ211" s="224"/>
      <c r="AKA211" s="224"/>
      <c r="AKB211" s="334"/>
      <c r="AKC211" s="334"/>
      <c r="AKD211" s="224"/>
      <c r="AKE211" s="368"/>
      <c r="AKF211" s="368"/>
      <c r="AKG211" s="332"/>
      <c r="AKH211" s="333"/>
      <c r="AKI211" s="368"/>
      <c r="AKJ211" s="224"/>
      <c r="AKK211" s="224"/>
      <c r="AKL211" s="334"/>
      <c r="AKM211" s="334"/>
      <c r="AKN211" s="224"/>
      <c r="AKO211" s="368"/>
      <c r="AKP211" s="368"/>
      <c r="AKQ211" s="332"/>
      <c r="AKR211" s="333"/>
      <c r="AKS211" s="368"/>
      <c r="AKT211" s="224"/>
      <c r="AKU211" s="224"/>
      <c r="AKV211" s="334"/>
      <c r="AKW211" s="334"/>
      <c r="AKX211" s="224"/>
      <c r="AKY211" s="368"/>
      <c r="AKZ211" s="368"/>
      <c r="ALA211" s="332"/>
      <c r="ALB211" s="333"/>
      <c r="ALC211" s="368"/>
      <c r="ALD211" s="224"/>
      <c r="ALE211" s="224"/>
      <c r="ALF211" s="334"/>
      <c r="ALG211" s="334"/>
      <c r="ALH211" s="224"/>
      <c r="ALI211" s="368"/>
      <c r="ALJ211" s="368"/>
      <c r="ALK211" s="332"/>
      <c r="ALL211" s="333"/>
      <c r="ALM211" s="368"/>
      <c r="ALN211" s="224"/>
      <c r="ALO211" s="224"/>
      <c r="ALP211" s="334"/>
      <c r="ALQ211" s="334"/>
      <c r="ALR211" s="224"/>
      <c r="ALS211" s="368"/>
      <c r="ALT211" s="368"/>
      <c r="ALU211" s="332"/>
      <c r="ALV211" s="333"/>
      <c r="ALW211" s="368"/>
      <c r="ALX211" s="224"/>
      <c r="ALY211" s="224"/>
      <c r="ALZ211" s="334"/>
      <c r="AMA211" s="334"/>
      <c r="AMB211" s="224"/>
      <c r="AMC211" s="368"/>
      <c r="AMD211" s="368"/>
      <c r="AME211" s="332"/>
      <c r="AMF211" s="333"/>
      <c r="AMG211" s="368"/>
      <c r="AMH211" s="224"/>
      <c r="AMI211" s="224"/>
      <c r="AMJ211" s="334"/>
      <c r="AMK211" s="334"/>
      <c r="AML211" s="224"/>
      <c r="AMM211" s="368"/>
      <c r="AMN211" s="368"/>
      <c r="AMO211" s="332"/>
      <c r="AMP211" s="333"/>
      <c r="AMQ211" s="368"/>
      <c r="AMR211" s="224"/>
      <c r="AMS211" s="224"/>
      <c r="AMT211" s="334"/>
      <c r="AMU211" s="334"/>
      <c r="AMV211" s="224"/>
      <c r="AMW211" s="368"/>
      <c r="AMX211" s="368"/>
      <c r="AMY211" s="332"/>
      <c r="AMZ211" s="333"/>
      <c r="ANA211" s="368"/>
      <c r="ANB211" s="224"/>
      <c r="ANC211" s="224"/>
      <c r="AND211" s="334"/>
      <c r="ANE211" s="334"/>
      <c r="ANF211" s="224"/>
      <c r="ANG211" s="368"/>
      <c r="ANH211" s="368"/>
      <c r="ANI211" s="332"/>
      <c r="ANJ211" s="333"/>
      <c r="ANK211" s="368"/>
      <c r="ANL211" s="224"/>
      <c r="ANM211" s="224"/>
      <c r="ANN211" s="334"/>
      <c r="ANO211" s="334"/>
      <c r="ANP211" s="224"/>
      <c r="ANQ211" s="368"/>
      <c r="ANR211" s="368"/>
      <c r="ANS211" s="332"/>
      <c r="ANT211" s="333"/>
      <c r="ANU211" s="368"/>
      <c r="ANV211" s="224"/>
      <c r="ANW211" s="224"/>
      <c r="ANX211" s="334"/>
      <c r="ANY211" s="334"/>
      <c r="ANZ211" s="224"/>
      <c r="AOA211" s="368"/>
      <c r="AOB211" s="368"/>
      <c r="AOC211" s="332"/>
      <c r="AOD211" s="333"/>
      <c r="AOE211" s="368"/>
      <c r="AOF211" s="224"/>
      <c r="AOG211" s="224"/>
      <c r="AOH211" s="334"/>
      <c r="AOI211" s="334"/>
      <c r="AOJ211" s="224"/>
      <c r="AOK211" s="368"/>
      <c r="AOL211" s="368"/>
      <c r="AOM211" s="332"/>
      <c r="AON211" s="333"/>
      <c r="AOO211" s="368"/>
      <c r="AOP211" s="224"/>
      <c r="AOQ211" s="224"/>
      <c r="AOR211" s="334"/>
      <c r="AOS211" s="334"/>
      <c r="AOT211" s="224"/>
      <c r="AOU211" s="368"/>
      <c r="AOV211" s="368"/>
      <c r="AOW211" s="332"/>
      <c r="AOX211" s="333"/>
      <c r="AOY211" s="368"/>
      <c r="AOZ211" s="224"/>
      <c r="APA211" s="224"/>
      <c r="APB211" s="334"/>
      <c r="APC211" s="334"/>
      <c r="APD211" s="224"/>
      <c r="APE211" s="368"/>
      <c r="APF211" s="368"/>
      <c r="APG211" s="332"/>
      <c r="APH211" s="333"/>
      <c r="API211" s="368"/>
      <c r="APJ211" s="224"/>
      <c r="APK211" s="224"/>
      <c r="APL211" s="334"/>
      <c r="APM211" s="334"/>
      <c r="APN211" s="224"/>
      <c r="APO211" s="368"/>
      <c r="APP211" s="368"/>
      <c r="APQ211" s="332"/>
      <c r="APR211" s="333"/>
      <c r="APS211" s="368"/>
      <c r="APT211" s="224"/>
      <c r="APU211" s="224"/>
      <c r="APV211" s="334"/>
      <c r="APW211" s="334"/>
      <c r="APX211" s="224"/>
      <c r="APY211" s="368"/>
      <c r="APZ211" s="368"/>
      <c r="AQA211" s="332"/>
      <c r="AQB211" s="333"/>
      <c r="AQC211" s="368"/>
      <c r="AQD211" s="224"/>
      <c r="AQE211" s="224"/>
      <c r="AQF211" s="334"/>
      <c r="AQG211" s="334"/>
      <c r="AQH211" s="224"/>
      <c r="AQI211" s="368"/>
      <c r="AQJ211" s="368"/>
      <c r="AQK211" s="332"/>
      <c r="AQL211" s="333"/>
      <c r="AQM211" s="368"/>
      <c r="AQN211" s="224"/>
      <c r="AQO211" s="224"/>
      <c r="AQP211" s="334"/>
      <c r="AQQ211" s="334"/>
      <c r="AQR211" s="224"/>
      <c r="AQS211" s="368"/>
      <c r="AQT211" s="368"/>
      <c r="AQU211" s="332"/>
      <c r="AQV211" s="333"/>
      <c r="AQW211" s="368"/>
      <c r="AQX211" s="224"/>
      <c r="AQY211" s="224"/>
      <c r="AQZ211" s="334"/>
      <c r="ARA211" s="334"/>
      <c r="ARB211" s="224"/>
      <c r="ARC211" s="368"/>
      <c r="ARD211" s="368"/>
      <c r="ARE211" s="332"/>
      <c r="ARF211" s="333"/>
      <c r="ARG211" s="368"/>
      <c r="ARH211" s="224"/>
      <c r="ARI211" s="224"/>
      <c r="ARJ211" s="334"/>
      <c r="ARK211" s="334"/>
      <c r="ARL211" s="224"/>
      <c r="ARM211" s="368"/>
      <c r="ARN211" s="368"/>
      <c r="ARO211" s="332"/>
      <c r="ARP211" s="333"/>
      <c r="ARQ211" s="368"/>
      <c r="ARR211" s="224"/>
      <c r="ARS211" s="224"/>
      <c r="ART211" s="334"/>
      <c r="ARU211" s="334"/>
      <c r="ARV211" s="224"/>
      <c r="ARW211" s="368"/>
      <c r="ARX211" s="368"/>
      <c r="ARY211" s="332"/>
      <c r="ARZ211" s="333"/>
      <c r="ASA211" s="368"/>
      <c r="ASB211" s="224"/>
      <c r="ASC211" s="224"/>
      <c r="ASD211" s="334"/>
      <c r="ASE211" s="334"/>
      <c r="ASF211" s="224"/>
      <c r="ASG211" s="368"/>
      <c r="ASH211" s="368"/>
      <c r="ASI211" s="332"/>
      <c r="ASJ211" s="333"/>
      <c r="ASK211" s="368"/>
      <c r="ASL211" s="224"/>
      <c r="ASM211" s="224"/>
      <c r="ASN211" s="334"/>
      <c r="ASO211" s="334"/>
      <c r="ASP211" s="224"/>
      <c r="ASQ211" s="368"/>
      <c r="ASR211" s="368"/>
      <c r="ASS211" s="332"/>
      <c r="AST211" s="333"/>
      <c r="ASU211" s="368"/>
      <c r="ASV211" s="224"/>
      <c r="ASW211" s="224"/>
      <c r="ASX211" s="334"/>
      <c r="ASY211" s="334"/>
      <c r="ASZ211" s="224"/>
      <c r="ATA211" s="368"/>
      <c r="ATB211" s="368"/>
      <c r="ATC211" s="332"/>
      <c r="ATD211" s="333"/>
      <c r="ATE211" s="368"/>
      <c r="ATF211" s="224"/>
      <c r="ATG211" s="224"/>
      <c r="ATH211" s="334"/>
      <c r="ATI211" s="334"/>
      <c r="ATJ211" s="224"/>
      <c r="ATK211" s="368"/>
      <c r="ATL211" s="368"/>
      <c r="ATM211" s="332"/>
      <c r="ATN211" s="333"/>
      <c r="ATO211" s="368"/>
      <c r="ATP211" s="224"/>
      <c r="ATQ211" s="224"/>
      <c r="ATR211" s="334"/>
      <c r="ATS211" s="334"/>
      <c r="ATT211" s="224"/>
      <c r="ATU211" s="368"/>
      <c r="ATV211" s="368"/>
      <c r="ATW211" s="332"/>
      <c r="ATX211" s="333"/>
      <c r="ATY211" s="368"/>
      <c r="ATZ211" s="224"/>
      <c r="AUA211" s="224"/>
      <c r="AUB211" s="334"/>
      <c r="AUC211" s="334"/>
      <c r="AUD211" s="224"/>
      <c r="AUE211" s="368"/>
      <c r="AUF211" s="368"/>
      <c r="AUG211" s="332"/>
      <c r="AUH211" s="333"/>
      <c r="AUI211" s="368"/>
      <c r="AUJ211" s="224"/>
      <c r="AUK211" s="224"/>
      <c r="AUL211" s="334"/>
      <c r="AUM211" s="334"/>
      <c r="AUN211" s="224"/>
      <c r="AUO211" s="368"/>
      <c r="AUP211" s="368"/>
      <c r="AUQ211" s="332"/>
      <c r="AUR211" s="333"/>
      <c r="AUS211" s="368"/>
      <c r="AUT211" s="224"/>
      <c r="AUU211" s="224"/>
      <c r="AUV211" s="334"/>
      <c r="AUW211" s="334"/>
      <c r="AUX211" s="224"/>
      <c r="AUY211" s="368"/>
      <c r="AUZ211" s="368"/>
      <c r="AVA211" s="332"/>
      <c r="AVB211" s="333"/>
      <c r="AVC211" s="368"/>
      <c r="AVD211" s="224"/>
      <c r="AVE211" s="224"/>
      <c r="AVF211" s="334"/>
      <c r="AVG211" s="334"/>
      <c r="AVH211" s="224"/>
      <c r="AVI211" s="368"/>
      <c r="AVJ211" s="368"/>
      <c r="AVK211" s="332"/>
      <c r="AVL211" s="333"/>
      <c r="AVM211" s="368"/>
      <c r="AVN211" s="224"/>
      <c r="AVO211" s="224"/>
      <c r="AVP211" s="334"/>
      <c r="AVQ211" s="334"/>
      <c r="AVR211" s="224"/>
      <c r="AVS211" s="368"/>
      <c r="AVT211" s="368"/>
      <c r="AVU211" s="332"/>
      <c r="AVV211" s="333"/>
      <c r="AVW211" s="368"/>
      <c r="AVX211" s="224"/>
      <c r="AVY211" s="224"/>
      <c r="AVZ211" s="334"/>
      <c r="AWA211" s="334"/>
      <c r="AWB211" s="224"/>
      <c r="AWC211" s="368"/>
      <c r="AWD211" s="368"/>
      <c r="AWE211" s="332"/>
      <c r="AWF211" s="333"/>
      <c r="AWG211" s="368"/>
      <c r="AWH211" s="224"/>
      <c r="AWI211" s="224"/>
      <c r="AWJ211" s="334"/>
      <c r="AWK211" s="334"/>
      <c r="AWL211" s="224"/>
      <c r="AWM211" s="368"/>
      <c r="AWN211" s="368"/>
      <c r="AWO211" s="332"/>
      <c r="AWP211" s="333"/>
      <c r="AWQ211" s="368"/>
      <c r="AWR211" s="224"/>
      <c r="AWS211" s="224"/>
      <c r="AWT211" s="334"/>
      <c r="AWU211" s="334"/>
      <c r="AWV211" s="224"/>
      <c r="AWW211" s="368"/>
      <c r="AWX211" s="368"/>
      <c r="AWY211" s="332"/>
      <c r="AWZ211" s="333"/>
      <c r="AXA211" s="368"/>
      <c r="AXB211" s="224"/>
      <c r="AXC211" s="224"/>
      <c r="AXD211" s="334"/>
      <c r="AXE211" s="334"/>
      <c r="AXF211" s="224"/>
      <c r="AXG211" s="368"/>
      <c r="AXH211" s="368"/>
      <c r="AXI211" s="332"/>
      <c r="AXJ211" s="333"/>
      <c r="AXK211" s="368"/>
      <c r="AXL211" s="224"/>
      <c r="AXM211" s="224"/>
      <c r="AXN211" s="334"/>
      <c r="AXO211" s="334"/>
      <c r="AXP211" s="224"/>
      <c r="AXQ211" s="368"/>
      <c r="AXR211" s="368"/>
      <c r="AXS211" s="332"/>
      <c r="AXT211" s="333"/>
      <c r="AXU211" s="368"/>
      <c r="AXV211" s="224"/>
      <c r="AXW211" s="224"/>
      <c r="AXX211" s="334"/>
      <c r="AXY211" s="334"/>
      <c r="AXZ211" s="224"/>
      <c r="AYA211" s="368"/>
      <c r="AYB211" s="368"/>
      <c r="AYC211" s="332"/>
      <c r="AYD211" s="333"/>
      <c r="AYE211" s="368"/>
      <c r="AYF211" s="224"/>
      <c r="AYG211" s="224"/>
      <c r="AYH211" s="334"/>
      <c r="AYI211" s="334"/>
      <c r="AYJ211" s="224"/>
      <c r="AYK211" s="368"/>
      <c r="AYL211" s="368"/>
      <c r="AYM211" s="332"/>
      <c r="AYN211" s="333"/>
      <c r="AYO211" s="368"/>
      <c r="AYP211" s="224"/>
      <c r="AYQ211" s="224"/>
      <c r="AYR211" s="334"/>
      <c r="AYS211" s="334"/>
      <c r="AYT211" s="224"/>
      <c r="AYU211" s="368"/>
      <c r="AYV211" s="368"/>
      <c r="AYW211" s="332"/>
      <c r="AYX211" s="333"/>
      <c r="AYY211" s="368"/>
      <c r="AYZ211" s="224"/>
      <c r="AZA211" s="224"/>
      <c r="AZB211" s="334"/>
      <c r="AZC211" s="334"/>
      <c r="AZD211" s="224"/>
      <c r="AZE211" s="368"/>
      <c r="AZF211" s="368"/>
      <c r="AZG211" s="332"/>
      <c r="AZH211" s="333"/>
      <c r="AZI211" s="368"/>
      <c r="AZJ211" s="224"/>
      <c r="AZK211" s="224"/>
      <c r="AZL211" s="334"/>
      <c r="AZM211" s="334"/>
      <c r="AZN211" s="224"/>
      <c r="AZO211" s="368"/>
      <c r="AZP211" s="368"/>
      <c r="AZQ211" s="332"/>
      <c r="AZR211" s="333"/>
      <c r="AZS211" s="368"/>
      <c r="AZT211" s="224"/>
      <c r="AZU211" s="224"/>
      <c r="AZV211" s="334"/>
      <c r="AZW211" s="334"/>
      <c r="AZX211" s="224"/>
      <c r="AZY211" s="368"/>
      <c r="AZZ211" s="368"/>
      <c r="BAA211" s="332"/>
      <c r="BAB211" s="333"/>
      <c r="BAC211" s="368"/>
      <c r="BAD211" s="224"/>
      <c r="BAE211" s="224"/>
      <c r="BAF211" s="334"/>
      <c r="BAG211" s="334"/>
      <c r="BAH211" s="224"/>
      <c r="BAI211" s="368"/>
      <c r="BAJ211" s="368"/>
      <c r="BAK211" s="332"/>
      <c r="BAL211" s="333"/>
      <c r="BAM211" s="368"/>
      <c r="BAN211" s="224"/>
      <c r="BAO211" s="224"/>
      <c r="BAP211" s="334"/>
      <c r="BAQ211" s="334"/>
      <c r="BAR211" s="224"/>
      <c r="BAS211" s="368"/>
      <c r="BAT211" s="368"/>
      <c r="BAU211" s="332"/>
      <c r="BAV211" s="333"/>
      <c r="BAW211" s="368"/>
      <c r="BAX211" s="224"/>
      <c r="BAY211" s="224"/>
      <c r="BAZ211" s="334"/>
      <c r="BBA211" s="334"/>
      <c r="BBB211" s="224"/>
      <c r="BBC211" s="368"/>
      <c r="BBD211" s="368"/>
      <c r="BBE211" s="332"/>
      <c r="BBF211" s="333"/>
      <c r="BBG211" s="368"/>
      <c r="BBH211" s="224"/>
      <c r="BBI211" s="224"/>
      <c r="BBJ211" s="334"/>
      <c r="BBK211" s="334"/>
      <c r="BBL211" s="224"/>
      <c r="BBM211" s="368"/>
      <c r="BBN211" s="368"/>
      <c r="BBO211" s="332"/>
      <c r="BBP211" s="333"/>
      <c r="BBQ211" s="368"/>
      <c r="BBR211" s="224"/>
      <c r="BBS211" s="224"/>
      <c r="BBT211" s="334"/>
      <c r="BBU211" s="334"/>
      <c r="BBV211" s="224"/>
      <c r="BBW211" s="368"/>
      <c r="BBX211" s="368"/>
      <c r="BBY211" s="332"/>
      <c r="BBZ211" s="333"/>
      <c r="BCA211" s="368"/>
      <c r="BCB211" s="224"/>
      <c r="BCC211" s="224"/>
      <c r="BCD211" s="334"/>
      <c r="BCE211" s="334"/>
      <c r="BCF211" s="224"/>
      <c r="BCG211" s="368"/>
      <c r="BCH211" s="368"/>
      <c r="BCI211" s="332"/>
      <c r="BCJ211" s="333"/>
      <c r="BCK211" s="368"/>
      <c r="BCL211" s="224"/>
      <c r="BCM211" s="224"/>
      <c r="BCN211" s="334"/>
      <c r="BCO211" s="334"/>
      <c r="BCP211" s="224"/>
      <c r="BCQ211" s="368"/>
      <c r="BCR211" s="368"/>
      <c r="BCS211" s="332"/>
      <c r="BCT211" s="333"/>
      <c r="BCU211" s="368"/>
      <c r="BCV211" s="224"/>
      <c r="BCW211" s="224"/>
      <c r="BCX211" s="334"/>
      <c r="BCY211" s="334"/>
      <c r="BCZ211" s="224"/>
      <c r="BDA211" s="368"/>
      <c r="BDB211" s="368"/>
      <c r="BDC211" s="332"/>
      <c r="BDD211" s="333"/>
      <c r="BDE211" s="368"/>
      <c r="BDF211" s="224"/>
      <c r="BDG211" s="224"/>
      <c r="BDH211" s="334"/>
      <c r="BDI211" s="334"/>
      <c r="BDJ211" s="224"/>
      <c r="BDK211" s="368"/>
      <c r="BDL211" s="368"/>
      <c r="BDM211" s="332"/>
      <c r="BDN211" s="333"/>
      <c r="BDO211" s="368"/>
      <c r="BDP211" s="224"/>
      <c r="BDQ211" s="224"/>
      <c r="BDR211" s="334"/>
      <c r="BDS211" s="334"/>
      <c r="BDT211" s="224"/>
      <c r="BDU211" s="368"/>
      <c r="BDV211" s="368"/>
      <c r="BDW211" s="332"/>
      <c r="BDX211" s="333"/>
      <c r="BDY211" s="368"/>
      <c r="BDZ211" s="224"/>
      <c r="BEA211" s="224"/>
      <c r="BEB211" s="334"/>
      <c r="BEC211" s="334"/>
      <c r="BED211" s="224"/>
      <c r="BEE211" s="368"/>
      <c r="BEF211" s="368"/>
      <c r="BEG211" s="332"/>
      <c r="BEH211" s="333"/>
      <c r="BEI211" s="368"/>
      <c r="BEJ211" s="224"/>
      <c r="BEK211" s="224"/>
      <c r="BEL211" s="334"/>
      <c r="BEM211" s="334"/>
      <c r="BEN211" s="224"/>
      <c r="BEO211" s="368"/>
      <c r="BEP211" s="368"/>
      <c r="BEQ211" s="332"/>
      <c r="BER211" s="333"/>
      <c r="BES211" s="368"/>
      <c r="BET211" s="224"/>
      <c r="BEU211" s="224"/>
      <c r="BEV211" s="334"/>
      <c r="BEW211" s="334"/>
      <c r="BEX211" s="224"/>
      <c r="BEY211" s="368"/>
      <c r="BEZ211" s="368"/>
      <c r="BFA211" s="332"/>
      <c r="BFB211" s="333"/>
      <c r="BFC211" s="368"/>
      <c r="BFD211" s="224"/>
      <c r="BFE211" s="224"/>
      <c r="BFF211" s="334"/>
      <c r="BFG211" s="334"/>
      <c r="BFH211" s="224"/>
      <c r="BFI211" s="368"/>
      <c r="BFJ211" s="368"/>
      <c r="BFK211" s="332"/>
      <c r="BFL211" s="333"/>
      <c r="BFM211" s="368"/>
      <c r="BFN211" s="224"/>
      <c r="BFO211" s="224"/>
      <c r="BFP211" s="334"/>
      <c r="BFQ211" s="334"/>
      <c r="BFR211" s="224"/>
      <c r="BFS211" s="368"/>
      <c r="BFT211" s="368"/>
      <c r="BFU211" s="332"/>
      <c r="BFV211" s="333"/>
      <c r="BFW211" s="368"/>
      <c r="BFX211" s="224"/>
      <c r="BFY211" s="224"/>
      <c r="BFZ211" s="334"/>
      <c r="BGA211" s="334"/>
      <c r="BGB211" s="224"/>
      <c r="BGC211" s="368"/>
      <c r="BGD211" s="368"/>
      <c r="BGE211" s="332"/>
      <c r="BGF211" s="333"/>
      <c r="BGG211" s="368"/>
      <c r="BGH211" s="224"/>
      <c r="BGI211" s="224"/>
      <c r="BGJ211" s="334"/>
      <c r="BGK211" s="334"/>
      <c r="BGL211" s="224"/>
      <c r="BGM211" s="368"/>
      <c r="BGN211" s="368"/>
      <c r="BGO211" s="332"/>
      <c r="BGP211" s="333"/>
      <c r="BGQ211" s="368"/>
      <c r="BGR211" s="224"/>
      <c r="BGS211" s="224"/>
      <c r="BGT211" s="334"/>
      <c r="BGU211" s="334"/>
      <c r="BGV211" s="224"/>
      <c r="BGW211" s="368"/>
      <c r="BGX211" s="368"/>
      <c r="BGY211" s="332"/>
      <c r="BGZ211" s="333"/>
      <c r="BHA211" s="368"/>
      <c r="BHB211" s="224"/>
      <c r="BHC211" s="224"/>
      <c r="BHD211" s="334"/>
      <c r="BHE211" s="334"/>
      <c r="BHF211" s="224"/>
      <c r="BHG211" s="368"/>
      <c r="BHH211" s="368"/>
      <c r="BHI211" s="332"/>
      <c r="BHJ211" s="333"/>
      <c r="BHK211" s="368"/>
      <c r="BHL211" s="224"/>
      <c r="BHM211" s="224"/>
      <c r="BHN211" s="334"/>
      <c r="BHO211" s="334"/>
      <c r="BHP211" s="224"/>
      <c r="BHQ211" s="368"/>
      <c r="BHR211" s="368"/>
      <c r="BHS211" s="332"/>
      <c r="BHT211" s="333"/>
      <c r="BHU211" s="368"/>
      <c r="BHV211" s="224"/>
      <c r="BHW211" s="224"/>
      <c r="BHX211" s="334"/>
      <c r="BHY211" s="334"/>
      <c r="BHZ211" s="224"/>
      <c r="BIA211" s="368"/>
      <c r="BIB211" s="368"/>
      <c r="BIC211" s="332"/>
      <c r="BID211" s="333"/>
      <c r="BIE211" s="368"/>
      <c r="BIF211" s="224"/>
      <c r="BIG211" s="224"/>
      <c r="BIH211" s="334"/>
      <c r="BII211" s="334"/>
      <c r="BIJ211" s="224"/>
      <c r="BIK211" s="368"/>
      <c r="BIL211" s="368"/>
      <c r="BIM211" s="332"/>
      <c r="BIN211" s="333"/>
      <c r="BIO211" s="368"/>
      <c r="BIP211" s="224"/>
      <c r="BIQ211" s="224"/>
      <c r="BIR211" s="334"/>
      <c r="BIS211" s="334"/>
      <c r="BIT211" s="224"/>
      <c r="BIU211" s="368"/>
      <c r="BIV211" s="368"/>
      <c r="BIW211" s="332"/>
      <c r="BIX211" s="333"/>
      <c r="BIY211" s="368"/>
      <c r="BIZ211" s="224"/>
      <c r="BJA211" s="224"/>
      <c r="BJB211" s="334"/>
      <c r="BJC211" s="334"/>
      <c r="BJD211" s="224"/>
      <c r="BJE211" s="368"/>
      <c r="BJF211" s="368"/>
      <c r="BJG211" s="332"/>
      <c r="BJH211" s="333"/>
      <c r="BJI211" s="368"/>
      <c r="BJJ211" s="224"/>
      <c r="BJK211" s="224"/>
      <c r="BJL211" s="334"/>
      <c r="BJM211" s="334"/>
      <c r="BJN211" s="224"/>
      <c r="BJO211" s="368"/>
      <c r="BJP211" s="368"/>
      <c r="BJQ211" s="332"/>
      <c r="BJR211" s="333"/>
      <c r="BJS211" s="368"/>
      <c r="BJT211" s="224"/>
      <c r="BJU211" s="224"/>
      <c r="BJV211" s="334"/>
      <c r="BJW211" s="334"/>
      <c r="BJX211" s="224"/>
      <c r="BJY211" s="368"/>
      <c r="BJZ211" s="368"/>
      <c r="BKA211" s="332"/>
      <c r="BKB211" s="333"/>
      <c r="BKC211" s="368"/>
      <c r="BKD211" s="224"/>
      <c r="BKE211" s="224"/>
      <c r="BKF211" s="334"/>
      <c r="BKG211" s="334"/>
      <c r="BKH211" s="224"/>
      <c r="BKI211" s="368"/>
      <c r="BKJ211" s="368"/>
      <c r="BKK211" s="332"/>
      <c r="BKL211" s="333"/>
      <c r="BKM211" s="368"/>
      <c r="BKN211" s="224"/>
      <c r="BKO211" s="224"/>
      <c r="BKP211" s="334"/>
      <c r="BKQ211" s="334"/>
      <c r="BKR211" s="224"/>
      <c r="BKS211" s="368"/>
      <c r="BKT211" s="368"/>
      <c r="BKU211" s="332"/>
      <c r="BKV211" s="333"/>
      <c r="BKW211" s="368"/>
      <c r="BKX211" s="224"/>
      <c r="BKY211" s="224"/>
      <c r="BKZ211" s="334"/>
      <c r="BLA211" s="334"/>
      <c r="BLB211" s="224"/>
      <c r="BLC211" s="368"/>
      <c r="BLD211" s="368"/>
      <c r="BLE211" s="332"/>
      <c r="BLF211" s="333"/>
      <c r="BLG211" s="368"/>
      <c r="BLH211" s="224"/>
      <c r="BLI211" s="224"/>
      <c r="BLJ211" s="334"/>
      <c r="BLK211" s="334"/>
      <c r="BLL211" s="224"/>
      <c r="BLM211" s="368"/>
      <c r="BLN211" s="368"/>
      <c r="BLO211" s="332"/>
      <c r="BLP211" s="333"/>
      <c r="BLQ211" s="368"/>
      <c r="BLR211" s="224"/>
      <c r="BLS211" s="224"/>
      <c r="BLT211" s="334"/>
      <c r="BLU211" s="334"/>
      <c r="BLV211" s="224"/>
      <c r="BLW211" s="368"/>
      <c r="BLX211" s="368"/>
      <c r="BLY211" s="332"/>
      <c r="BLZ211" s="333"/>
      <c r="BMA211" s="368"/>
      <c r="BMB211" s="224"/>
      <c r="BMC211" s="224"/>
      <c r="BMD211" s="334"/>
      <c r="BME211" s="334"/>
      <c r="BMF211" s="224"/>
      <c r="BMG211" s="368"/>
      <c r="BMH211" s="368"/>
      <c r="BMI211" s="332"/>
      <c r="BMJ211" s="333"/>
      <c r="BMK211" s="368"/>
      <c r="BML211" s="224"/>
      <c r="BMM211" s="224"/>
      <c r="BMN211" s="334"/>
      <c r="BMO211" s="334"/>
      <c r="BMP211" s="224"/>
      <c r="BMQ211" s="368"/>
      <c r="BMR211" s="368"/>
      <c r="BMS211" s="332"/>
      <c r="BMT211" s="333"/>
      <c r="BMU211" s="368"/>
      <c r="BMV211" s="224"/>
      <c r="BMW211" s="224"/>
      <c r="BMX211" s="334"/>
      <c r="BMY211" s="334"/>
      <c r="BMZ211" s="224"/>
      <c r="BNA211" s="368"/>
      <c r="BNB211" s="368"/>
      <c r="BNC211" s="332"/>
      <c r="BND211" s="333"/>
      <c r="BNE211" s="368"/>
      <c r="BNF211" s="224"/>
      <c r="BNG211" s="224"/>
      <c r="BNH211" s="334"/>
      <c r="BNI211" s="334"/>
      <c r="BNJ211" s="224"/>
      <c r="BNK211" s="368"/>
      <c r="BNL211" s="368"/>
      <c r="BNM211" s="332"/>
      <c r="BNN211" s="333"/>
      <c r="BNO211" s="368"/>
      <c r="BNP211" s="224"/>
      <c r="BNQ211" s="224"/>
      <c r="BNR211" s="334"/>
      <c r="BNS211" s="334"/>
      <c r="BNT211" s="224"/>
      <c r="BNU211" s="368"/>
      <c r="BNV211" s="368"/>
      <c r="BNW211" s="332"/>
      <c r="BNX211" s="333"/>
      <c r="BNY211" s="368"/>
      <c r="BNZ211" s="224"/>
      <c r="BOA211" s="224"/>
      <c r="BOB211" s="334"/>
      <c r="BOC211" s="334"/>
      <c r="BOD211" s="224"/>
      <c r="BOE211" s="368"/>
      <c r="BOF211" s="368"/>
      <c r="BOG211" s="332"/>
      <c r="BOH211" s="333"/>
      <c r="BOI211" s="368"/>
      <c r="BOJ211" s="224"/>
      <c r="BOK211" s="224"/>
      <c r="BOL211" s="334"/>
      <c r="BOM211" s="334"/>
      <c r="BON211" s="224"/>
      <c r="BOO211" s="368"/>
      <c r="BOP211" s="368"/>
      <c r="BOQ211" s="332"/>
      <c r="BOR211" s="333"/>
      <c r="BOS211" s="368"/>
      <c r="BOT211" s="224"/>
      <c r="BOU211" s="224"/>
      <c r="BOV211" s="334"/>
      <c r="BOW211" s="334"/>
      <c r="BOX211" s="224"/>
      <c r="BOY211" s="368"/>
      <c r="BOZ211" s="368"/>
      <c r="BPA211" s="332"/>
      <c r="BPB211" s="333"/>
      <c r="BPC211" s="368"/>
      <c r="BPD211" s="224"/>
      <c r="BPE211" s="224"/>
      <c r="BPF211" s="334"/>
      <c r="BPG211" s="334"/>
      <c r="BPH211" s="224"/>
      <c r="BPI211" s="368"/>
      <c r="BPJ211" s="368"/>
      <c r="BPK211" s="332"/>
      <c r="BPL211" s="333"/>
      <c r="BPM211" s="368"/>
      <c r="BPN211" s="224"/>
      <c r="BPO211" s="224"/>
      <c r="BPP211" s="334"/>
      <c r="BPQ211" s="334"/>
      <c r="BPR211" s="224"/>
      <c r="BPS211" s="368"/>
      <c r="BPT211" s="368"/>
      <c r="BPU211" s="332"/>
      <c r="BPV211" s="333"/>
      <c r="BPW211" s="368"/>
      <c r="BPX211" s="224"/>
      <c r="BPY211" s="224"/>
      <c r="BPZ211" s="334"/>
      <c r="BQA211" s="334"/>
      <c r="BQB211" s="224"/>
      <c r="BQC211" s="368"/>
      <c r="BQD211" s="368"/>
      <c r="BQE211" s="332"/>
      <c r="BQF211" s="333"/>
      <c r="BQG211" s="368"/>
      <c r="BQH211" s="224"/>
      <c r="BQI211" s="224"/>
      <c r="BQJ211" s="334"/>
      <c r="BQK211" s="334"/>
      <c r="BQL211" s="224"/>
      <c r="BQM211" s="368"/>
      <c r="BQN211" s="368"/>
      <c r="BQO211" s="332"/>
      <c r="BQP211" s="333"/>
      <c r="BQQ211" s="368"/>
      <c r="BQR211" s="224"/>
      <c r="BQS211" s="224"/>
      <c r="BQT211" s="334"/>
      <c r="BQU211" s="334"/>
      <c r="BQV211" s="224"/>
      <c r="BQW211" s="368"/>
      <c r="BQX211" s="368"/>
      <c r="BQY211" s="332"/>
      <c r="BQZ211" s="333"/>
      <c r="BRA211" s="368"/>
      <c r="BRB211" s="224"/>
      <c r="BRC211" s="224"/>
      <c r="BRD211" s="334"/>
      <c r="BRE211" s="334"/>
      <c r="BRF211" s="224"/>
      <c r="BRG211" s="368"/>
      <c r="BRH211" s="368"/>
      <c r="BRI211" s="332"/>
      <c r="BRJ211" s="333"/>
      <c r="BRK211" s="368"/>
      <c r="BRL211" s="224"/>
      <c r="BRM211" s="224"/>
      <c r="BRN211" s="334"/>
      <c r="BRO211" s="334"/>
      <c r="BRP211" s="224"/>
      <c r="BRQ211" s="368"/>
      <c r="BRR211" s="368"/>
      <c r="BRS211" s="332"/>
      <c r="BRT211" s="333"/>
      <c r="BRU211" s="368"/>
      <c r="BRV211" s="224"/>
      <c r="BRW211" s="224"/>
      <c r="BRX211" s="334"/>
      <c r="BRY211" s="334"/>
      <c r="BRZ211" s="224"/>
      <c r="BSA211" s="368"/>
      <c r="BSB211" s="368"/>
      <c r="BSC211" s="332"/>
      <c r="BSD211" s="333"/>
      <c r="BSE211" s="368"/>
      <c r="BSF211" s="224"/>
      <c r="BSG211" s="224"/>
      <c r="BSH211" s="334"/>
      <c r="BSI211" s="334"/>
      <c r="BSJ211" s="224"/>
      <c r="BSK211" s="368"/>
      <c r="BSL211" s="368"/>
      <c r="BSM211" s="332"/>
      <c r="BSN211" s="333"/>
      <c r="BSO211" s="368"/>
      <c r="BSP211" s="224"/>
      <c r="BSQ211" s="224"/>
      <c r="BSR211" s="334"/>
      <c r="BSS211" s="334"/>
      <c r="BST211" s="224"/>
      <c r="BSU211" s="368"/>
      <c r="BSV211" s="368"/>
      <c r="BSW211" s="332"/>
      <c r="BSX211" s="333"/>
      <c r="BSY211" s="368"/>
      <c r="BSZ211" s="224"/>
      <c r="BTA211" s="224"/>
      <c r="BTB211" s="334"/>
      <c r="BTC211" s="334"/>
      <c r="BTD211" s="224"/>
      <c r="BTE211" s="368"/>
      <c r="BTF211" s="368"/>
      <c r="BTG211" s="332"/>
      <c r="BTH211" s="333"/>
      <c r="BTI211" s="368"/>
      <c r="BTJ211" s="224"/>
      <c r="BTK211" s="224"/>
      <c r="BTL211" s="334"/>
      <c r="BTM211" s="334"/>
      <c r="BTN211" s="224"/>
      <c r="BTO211" s="368"/>
      <c r="BTP211" s="368"/>
      <c r="BTQ211" s="332"/>
      <c r="BTR211" s="333"/>
      <c r="BTS211" s="368"/>
      <c r="BTT211" s="224"/>
      <c r="BTU211" s="224"/>
      <c r="BTV211" s="334"/>
      <c r="BTW211" s="334"/>
      <c r="BTX211" s="224"/>
      <c r="BTY211" s="368"/>
      <c r="BTZ211" s="368"/>
      <c r="BUA211" s="332"/>
      <c r="BUB211" s="333"/>
      <c r="BUC211" s="368"/>
      <c r="BUD211" s="224"/>
      <c r="BUE211" s="224"/>
      <c r="BUF211" s="334"/>
      <c r="BUG211" s="334"/>
      <c r="BUH211" s="224"/>
      <c r="BUI211" s="368"/>
      <c r="BUJ211" s="368"/>
      <c r="BUK211" s="332"/>
      <c r="BUL211" s="333"/>
      <c r="BUM211" s="368"/>
      <c r="BUN211" s="224"/>
      <c r="BUO211" s="224"/>
      <c r="BUP211" s="334"/>
      <c r="BUQ211" s="334"/>
      <c r="BUR211" s="224"/>
      <c r="BUS211" s="368"/>
      <c r="BUT211" s="368"/>
      <c r="BUU211" s="332"/>
      <c r="BUV211" s="333"/>
      <c r="BUW211" s="368"/>
      <c r="BUX211" s="224"/>
      <c r="BUY211" s="224"/>
      <c r="BUZ211" s="334"/>
      <c r="BVA211" s="334"/>
      <c r="BVB211" s="224"/>
      <c r="BVC211" s="368"/>
      <c r="BVD211" s="368"/>
      <c r="BVE211" s="332"/>
      <c r="BVF211" s="333"/>
      <c r="BVG211" s="368"/>
      <c r="BVH211" s="224"/>
      <c r="BVI211" s="224"/>
      <c r="BVJ211" s="334"/>
      <c r="BVK211" s="334"/>
      <c r="BVL211" s="224"/>
      <c r="BVM211" s="368"/>
      <c r="BVN211" s="368"/>
      <c r="BVO211" s="332"/>
      <c r="BVP211" s="333"/>
      <c r="BVQ211" s="368"/>
      <c r="BVR211" s="224"/>
      <c r="BVS211" s="224"/>
      <c r="BVT211" s="334"/>
      <c r="BVU211" s="334"/>
      <c r="BVV211" s="224"/>
      <c r="BVW211" s="368"/>
      <c r="BVX211" s="368"/>
      <c r="BVY211" s="332"/>
      <c r="BVZ211" s="333"/>
      <c r="BWA211" s="368"/>
      <c r="BWB211" s="224"/>
      <c r="BWC211" s="224"/>
      <c r="BWD211" s="334"/>
      <c r="BWE211" s="334"/>
      <c r="BWF211" s="224"/>
      <c r="BWG211" s="368"/>
      <c r="BWH211" s="368"/>
      <c r="BWI211" s="332"/>
      <c r="BWJ211" s="333"/>
      <c r="BWK211" s="368"/>
      <c r="BWL211" s="224"/>
      <c r="BWM211" s="224"/>
      <c r="BWN211" s="334"/>
      <c r="BWO211" s="334"/>
      <c r="BWP211" s="224"/>
      <c r="BWQ211" s="368"/>
      <c r="BWR211" s="368"/>
      <c r="BWS211" s="332"/>
      <c r="BWT211" s="333"/>
      <c r="BWU211" s="368"/>
      <c r="BWV211" s="224"/>
      <c r="BWW211" s="224"/>
      <c r="BWX211" s="334"/>
      <c r="BWY211" s="334"/>
      <c r="BWZ211" s="224"/>
      <c r="BXA211" s="368"/>
      <c r="BXB211" s="368"/>
      <c r="BXC211" s="332"/>
      <c r="BXD211" s="333"/>
      <c r="BXE211" s="368"/>
      <c r="BXF211" s="224"/>
      <c r="BXG211" s="224"/>
      <c r="BXH211" s="334"/>
      <c r="BXI211" s="334"/>
      <c r="BXJ211" s="224"/>
      <c r="BXK211" s="368"/>
      <c r="BXL211" s="368"/>
      <c r="BXM211" s="332"/>
      <c r="BXN211" s="333"/>
      <c r="BXO211" s="368"/>
      <c r="BXP211" s="224"/>
      <c r="BXQ211" s="224"/>
      <c r="BXR211" s="334"/>
      <c r="BXS211" s="334"/>
      <c r="BXT211" s="224"/>
      <c r="BXU211" s="368"/>
      <c r="BXV211" s="368"/>
      <c r="BXW211" s="332"/>
      <c r="BXX211" s="333"/>
      <c r="BXY211" s="368"/>
      <c r="BXZ211" s="224"/>
      <c r="BYA211" s="224"/>
      <c r="BYB211" s="334"/>
      <c r="BYC211" s="334"/>
      <c r="BYD211" s="224"/>
      <c r="BYE211" s="368"/>
      <c r="BYF211" s="368"/>
      <c r="BYG211" s="332"/>
      <c r="BYH211" s="333"/>
      <c r="BYI211" s="368"/>
      <c r="BYJ211" s="224"/>
      <c r="BYK211" s="224"/>
      <c r="BYL211" s="334"/>
      <c r="BYM211" s="334"/>
      <c r="BYN211" s="224"/>
      <c r="BYO211" s="368"/>
      <c r="BYP211" s="368"/>
      <c r="BYQ211" s="332"/>
      <c r="BYR211" s="333"/>
      <c r="BYS211" s="368"/>
      <c r="BYT211" s="224"/>
      <c r="BYU211" s="224"/>
      <c r="BYV211" s="334"/>
      <c r="BYW211" s="334"/>
      <c r="BYX211" s="224"/>
      <c r="BYY211" s="368"/>
      <c r="BYZ211" s="368"/>
      <c r="BZA211" s="332"/>
      <c r="BZB211" s="333"/>
      <c r="BZC211" s="368"/>
      <c r="BZD211" s="224"/>
      <c r="BZE211" s="224"/>
      <c r="BZF211" s="334"/>
      <c r="BZG211" s="334"/>
      <c r="BZH211" s="224"/>
      <c r="BZI211" s="368"/>
      <c r="BZJ211" s="368"/>
      <c r="BZK211" s="332"/>
      <c r="BZL211" s="333"/>
      <c r="BZM211" s="368"/>
      <c r="BZN211" s="224"/>
      <c r="BZO211" s="224"/>
      <c r="BZP211" s="334"/>
      <c r="BZQ211" s="334"/>
      <c r="BZR211" s="224"/>
      <c r="BZS211" s="368"/>
      <c r="BZT211" s="368"/>
      <c r="BZU211" s="332"/>
      <c r="BZV211" s="333"/>
      <c r="BZW211" s="368"/>
      <c r="BZX211" s="224"/>
      <c r="BZY211" s="224"/>
      <c r="BZZ211" s="334"/>
      <c r="CAA211" s="334"/>
      <c r="CAB211" s="224"/>
      <c r="CAC211" s="368"/>
      <c r="CAD211" s="368"/>
      <c r="CAE211" s="332"/>
      <c r="CAF211" s="333"/>
      <c r="CAG211" s="368"/>
      <c r="CAH211" s="224"/>
      <c r="CAI211" s="224"/>
      <c r="CAJ211" s="334"/>
      <c r="CAK211" s="334"/>
      <c r="CAL211" s="224"/>
      <c r="CAM211" s="368"/>
      <c r="CAN211" s="368"/>
      <c r="CAO211" s="332"/>
      <c r="CAP211" s="333"/>
      <c r="CAQ211" s="368"/>
      <c r="CAR211" s="224"/>
      <c r="CAS211" s="224"/>
      <c r="CAT211" s="334"/>
      <c r="CAU211" s="334"/>
      <c r="CAV211" s="224"/>
      <c r="CAW211" s="368"/>
      <c r="CAX211" s="368"/>
      <c r="CAY211" s="332"/>
      <c r="CAZ211" s="333"/>
      <c r="CBA211" s="368"/>
      <c r="CBB211" s="224"/>
      <c r="CBC211" s="224"/>
      <c r="CBD211" s="334"/>
      <c r="CBE211" s="334"/>
      <c r="CBF211" s="224"/>
      <c r="CBG211" s="368"/>
      <c r="CBH211" s="368"/>
      <c r="CBI211" s="332"/>
      <c r="CBJ211" s="333"/>
      <c r="CBK211" s="368"/>
      <c r="CBL211" s="224"/>
      <c r="CBM211" s="224"/>
      <c r="CBN211" s="334"/>
      <c r="CBO211" s="334"/>
      <c r="CBP211" s="224"/>
      <c r="CBQ211" s="368"/>
      <c r="CBR211" s="368"/>
      <c r="CBS211" s="332"/>
      <c r="CBT211" s="333"/>
      <c r="CBU211" s="368"/>
      <c r="CBV211" s="224"/>
      <c r="CBW211" s="224"/>
      <c r="CBX211" s="334"/>
      <c r="CBY211" s="334"/>
      <c r="CBZ211" s="224"/>
      <c r="CCA211" s="368"/>
      <c r="CCB211" s="368"/>
      <c r="CCC211" s="332"/>
      <c r="CCD211" s="333"/>
      <c r="CCE211" s="368"/>
      <c r="CCF211" s="224"/>
      <c r="CCG211" s="224"/>
      <c r="CCH211" s="334"/>
      <c r="CCI211" s="334"/>
      <c r="CCJ211" s="224"/>
      <c r="CCK211" s="368"/>
      <c r="CCL211" s="368"/>
      <c r="CCM211" s="332"/>
      <c r="CCN211" s="333"/>
      <c r="CCO211" s="368"/>
      <c r="CCP211" s="224"/>
      <c r="CCQ211" s="224"/>
      <c r="CCR211" s="334"/>
      <c r="CCS211" s="334"/>
      <c r="CCT211" s="224"/>
      <c r="CCU211" s="368"/>
      <c r="CCV211" s="368"/>
      <c r="CCW211" s="332"/>
      <c r="CCX211" s="333"/>
      <c r="CCY211" s="368"/>
      <c r="CCZ211" s="224"/>
      <c r="CDA211" s="224"/>
      <c r="CDB211" s="334"/>
      <c r="CDC211" s="334"/>
      <c r="CDD211" s="224"/>
      <c r="CDE211" s="368"/>
      <c r="CDF211" s="368"/>
      <c r="CDG211" s="332"/>
      <c r="CDH211" s="333"/>
      <c r="CDI211" s="368"/>
      <c r="CDJ211" s="224"/>
      <c r="CDK211" s="224"/>
      <c r="CDL211" s="334"/>
      <c r="CDM211" s="334"/>
      <c r="CDN211" s="224"/>
      <c r="CDO211" s="368"/>
      <c r="CDP211" s="368"/>
      <c r="CDQ211" s="332"/>
      <c r="CDR211" s="333"/>
      <c r="CDS211" s="368"/>
      <c r="CDT211" s="224"/>
      <c r="CDU211" s="224"/>
      <c r="CDV211" s="334"/>
      <c r="CDW211" s="334"/>
      <c r="CDX211" s="224"/>
      <c r="CDY211" s="368"/>
      <c r="CDZ211" s="368"/>
      <c r="CEA211" s="332"/>
      <c r="CEB211" s="333"/>
      <c r="CEC211" s="368"/>
      <c r="CED211" s="224"/>
      <c r="CEE211" s="224"/>
      <c r="CEF211" s="334"/>
      <c r="CEG211" s="334"/>
      <c r="CEH211" s="224"/>
      <c r="CEI211" s="368"/>
      <c r="CEJ211" s="368"/>
      <c r="CEK211" s="332"/>
      <c r="CEL211" s="333"/>
      <c r="CEM211" s="368"/>
      <c r="CEN211" s="224"/>
      <c r="CEO211" s="224"/>
      <c r="CEP211" s="334"/>
      <c r="CEQ211" s="334"/>
      <c r="CER211" s="224"/>
      <c r="CES211" s="368"/>
      <c r="CET211" s="368"/>
      <c r="CEU211" s="332"/>
      <c r="CEV211" s="333"/>
      <c r="CEW211" s="368"/>
      <c r="CEX211" s="224"/>
      <c r="CEY211" s="224"/>
      <c r="CEZ211" s="334"/>
      <c r="CFA211" s="334"/>
      <c r="CFB211" s="224"/>
      <c r="CFC211" s="368"/>
      <c r="CFD211" s="368"/>
      <c r="CFE211" s="332"/>
      <c r="CFF211" s="333"/>
      <c r="CFG211" s="368"/>
      <c r="CFH211" s="224"/>
      <c r="CFI211" s="224"/>
      <c r="CFJ211" s="334"/>
      <c r="CFK211" s="334"/>
      <c r="CFL211" s="224"/>
      <c r="CFM211" s="368"/>
      <c r="CFN211" s="368"/>
      <c r="CFO211" s="332"/>
      <c r="CFP211" s="333"/>
      <c r="CFQ211" s="368"/>
      <c r="CFR211" s="224"/>
      <c r="CFS211" s="224"/>
      <c r="CFT211" s="334"/>
      <c r="CFU211" s="334"/>
      <c r="CFV211" s="224"/>
      <c r="CFW211" s="368"/>
      <c r="CFX211" s="368"/>
      <c r="CFY211" s="332"/>
      <c r="CFZ211" s="333"/>
      <c r="CGA211" s="368"/>
      <c r="CGB211" s="224"/>
      <c r="CGC211" s="224"/>
      <c r="CGD211" s="334"/>
      <c r="CGE211" s="334"/>
      <c r="CGF211" s="224"/>
      <c r="CGG211" s="368"/>
      <c r="CGH211" s="368"/>
      <c r="CGI211" s="332"/>
      <c r="CGJ211" s="333"/>
      <c r="CGK211" s="368"/>
      <c r="CGL211" s="224"/>
      <c r="CGM211" s="224"/>
      <c r="CGN211" s="334"/>
      <c r="CGO211" s="334"/>
      <c r="CGP211" s="224"/>
      <c r="CGQ211" s="368"/>
      <c r="CGR211" s="368"/>
      <c r="CGS211" s="332"/>
      <c r="CGT211" s="333"/>
      <c r="CGU211" s="368"/>
      <c r="CGV211" s="224"/>
      <c r="CGW211" s="224"/>
      <c r="CGX211" s="334"/>
      <c r="CGY211" s="334"/>
      <c r="CGZ211" s="224"/>
      <c r="CHA211" s="368"/>
      <c r="CHB211" s="368"/>
      <c r="CHC211" s="332"/>
      <c r="CHD211" s="333"/>
      <c r="CHE211" s="368"/>
      <c r="CHF211" s="224"/>
      <c r="CHG211" s="224"/>
      <c r="CHH211" s="334"/>
      <c r="CHI211" s="334"/>
      <c r="CHJ211" s="224"/>
      <c r="CHK211" s="368"/>
      <c r="CHL211" s="368"/>
      <c r="CHM211" s="332"/>
      <c r="CHN211" s="333"/>
      <c r="CHO211" s="368"/>
      <c r="CHP211" s="224"/>
      <c r="CHQ211" s="224"/>
      <c r="CHR211" s="334"/>
      <c r="CHS211" s="334"/>
      <c r="CHT211" s="224"/>
      <c r="CHU211" s="368"/>
      <c r="CHV211" s="368"/>
      <c r="CHW211" s="332"/>
      <c r="CHX211" s="333"/>
      <c r="CHY211" s="368"/>
      <c r="CHZ211" s="224"/>
      <c r="CIA211" s="224"/>
      <c r="CIB211" s="334"/>
      <c r="CIC211" s="334"/>
      <c r="CID211" s="224"/>
      <c r="CIE211" s="368"/>
      <c r="CIF211" s="368"/>
      <c r="CIG211" s="332"/>
      <c r="CIH211" s="333"/>
      <c r="CII211" s="368"/>
      <c r="CIJ211" s="224"/>
      <c r="CIK211" s="224"/>
      <c r="CIL211" s="334"/>
      <c r="CIM211" s="334"/>
      <c r="CIN211" s="224"/>
      <c r="CIO211" s="368"/>
      <c r="CIP211" s="368"/>
      <c r="CIQ211" s="332"/>
      <c r="CIR211" s="333"/>
      <c r="CIS211" s="368"/>
      <c r="CIT211" s="224"/>
      <c r="CIU211" s="224"/>
      <c r="CIV211" s="334"/>
      <c r="CIW211" s="334"/>
      <c r="CIX211" s="224"/>
      <c r="CIY211" s="368"/>
      <c r="CIZ211" s="368"/>
      <c r="CJA211" s="332"/>
      <c r="CJB211" s="333"/>
      <c r="CJC211" s="368"/>
      <c r="CJD211" s="224"/>
      <c r="CJE211" s="224"/>
      <c r="CJF211" s="334"/>
      <c r="CJG211" s="334"/>
      <c r="CJH211" s="224"/>
      <c r="CJI211" s="368"/>
      <c r="CJJ211" s="368"/>
      <c r="CJK211" s="332"/>
      <c r="CJL211" s="333"/>
      <c r="CJM211" s="368"/>
      <c r="CJN211" s="224"/>
      <c r="CJO211" s="224"/>
      <c r="CJP211" s="334"/>
      <c r="CJQ211" s="334"/>
      <c r="CJR211" s="224"/>
      <c r="CJS211" s="368"/>
      <c r="CJT211" s="368"/>
      <c r="CJU211" s="332"/>
      <c r="CJV211" s="333"/>
      <c r="CJW211" s="368"/>
      <c r="CJX211" s="224"/>
      <c r="CJY211" s="224"/>
      <c r="CJZ211" s="334"/>
      <c r="CKA211" s="334"/>
      <c r="CKB211" s="224"/>
      <c r="CKC211" s="368"/>
      <c r="CKD211" s="368"/>
      <c r="CKE211" s="332"/>
      <c r="CKF211" s="333"/>
      <c r="CKG211" s="368"/>
      <c r="CKH211" s="224"/>
      <c r="CKI211" s="224"/>
      <c r="CKJ211" s="334"/>
      <c r="CKK211" s="334"/>
      <c r="CKL211" s="224"/>
      <c r="CKM211" s="368"/>
      <c r="CKN211" s="368"/>
      <c r="CKO211" s="332"/>
      <c r="CKP211" s="333"/>
      <c r="CKQ211" s="368"/>
      <c r="CKR211" s="224"/>
      <c r="CKS211" s="224"/>
      <c r="CKT211" s="334"/>
      <c r="CKU211" s="334"/>
      <c r="CKV211" s="224"/>
      <c r="CKW211" s="368"/>
      <c r="CKX211" s="368"/>
      <c r="CKY211" s="332"/>
      <c r="CKZ211" s="333"/>
      <c r="CLA211" s="368"/>
      <c r="CLB211" s="224"/>
      <c r="CLC211" s="224"/>
      <c r="CLD211" s="334"/>
      <c r="CLE211" s="334"/>
      <c r="CLF211" s="224"/>
      <c r="CLG211" s="368"/>
      <c r="CLH211" s="368"/>
      <c r="CLI211" s="332"/>
      <c r="CLJ211" s="333"/>
      <c r="CLK211" s="368"/>
      <c r="CLL211" s="224"/>
      <c r="CLM211" s="224"/>
      <c r="CLN211" s="334"/>
      <c r="CLO211" s="334"/>
      <c r="CLP211" s="224"/>
      <c r="CLQ211" s="368"/>
      <c r="CLR211" s="368"/>
      <c r="CLS211" s="332"/>
      <c r="CLT211" s="333"/>
      <c r="CLU211" s="368"/>
      <c r="CLV211" s="224"/>
      <c r="CLW211" s="224"/>
      <c r="CLX211" s="334"/>
      <c r="CLY211" s="334"/>
      <c r="CLZ211" s="224"/>
      <c r="CMA211" s="368"/>
      <c r="CMB211" s="368"/>
      <c r="CMC211" s="332"/>
      <c r="CMD211" s="333"/>
      <c r="CME211" s="368"/>
      <c r="CMF211" s="224"/>
      <c r="CMG211" s="224"/>
      <c r="CMH211" s="334"/>
      <c r="CMI211" s="334"/>
      <c r="CMJ211" s="224"/>
      <c r="CMK211" s="368"/>
      <c r="CML211" s="368"/>
      <c r="CMM211" s="332"/>
      <c r="CMN211" s="333"/>
      <c r="CMO211" s="368"/>
      <c r="CMP211" s="224"/>
      <c r="CMQ211" s="224"/>
      <c r="CMR211" s="334"/>
      <c r="CMS211" s="334"/>
      <c r="CMT211" s="224"/>
      <c r="CMU211" s="368"/>
      <c r="CMV211" s="368"/>
      <c r="CMW211" s="332"/>
      <c r="CMX211" s="333"/>
      <c r="CMY211" s="368"/>
      <c r="CMZ211" s="224"/>
      <c r="CNA211" s="224"/>
      <c r="CNB211" s="334"/>
      <c r="CNC211" s="334"/>
      <c r="CND211" s="224"/>
      <c r="CNE211" s="368"/>
      <c r="CNF211" s="368"/>
      <c r="CNG211" s="332"/>
      <c r="CNH211" s="333"/>
      <c r="CNI211" s="368"/>
      <c r="CNJ211" s="224"/>
      <c r="CNK211" s="224"/>
      <c r="CNL211" s="334"/>
      <c r="CNM211" s="334"/>
      <c r="CNN211" s="224"/>
      <c r="CNO211" s="368"/>
      <c r="CNP211" s="368"/>
      <c r="CNQ211" s="332"/>
      <c r="CNR211" s="333"/>
      <c r="CNS211" s="368"/>
      <c r="CNT211" s="224"/>
      <c r="CNU211" s="224"/>
      <c r="CNV211" s="334"/>
      <c r="CNW211" s="334"/>
      <c r="CNX211" s="224"/>
      <c r="CNY211" s="368"/>
      <c r="CNZ211" s="368"/>
      <c r="COA211" s="332"/>
      <c r="COB211" s="333"/>
      <c r="COC211" s="368"/>
      <c r="COD211" s="224"/>
      <c r="COE211" s="224"/>
      <c r="COF211" s="334"/>
      <c r="COG211" s="334"/>
      <c r="COH211" s="224"/>
      <c r="COI211" s="368"/>
      <c r="COJ211" s="368"/>
      <c r="COK211" s="332"/>
      <c r="COL211" s="333"/>
      <c r="COM211" s="368"/>
      <c r="CON211" s="224"/>
      <c r="COO211" s="224"/>
      <c r="COP211" s="334"/>
      <c r="COQ211" s="334"/>
      <c r="COR211" s="224"/>
      <c r="COS211" s="368"/>
      <c r="COT211" s="368"/>
      <c r="COU211" s="332"/>
      <c r="COV211" s="333"/>
      <c r="COW211" s="368"/>
      <c r="COX211" s="224"/>
      <c r="COY211" s="224"/>
      <c r="COZ211" s="334"/>
      <c r="CPA211" s="334"/>
      <c r="CPB211" s="224"/>
      <c r="CPC211" s="368"/>
      <c r="CPD211" s="368"/>
      <c r="CPE211" s="332"/>
      <c r="CPF211" s="333"/>
      <c r="CPG211" s="368"/>
      <c r="CPH211" s="224"/>
      <c r="CPI211" s="224"/>
      <c r="CPJ211" s="334"/>
      <c r="CPK211" s="334"/>
      <c r="CPL211" s="224"/>
      <c r="CPM211" s="368"/>
      <c r="CPN211" s="368"/>
      <c r="CPO211" s="332"/>
      <c r="CPP211" s="333"/>
      <c r="CPQ211" s="368"/>
      <c r="CPR211" s="224"/>
      <c r="CPS211" s="224"/>
      <c r="CPT211" s="334"/>
      <c r="CPU211" s="334"/>
      <c r="CPV211" s="224"/>
      <c r="CPW211" s="368"/>
      <c r="CPX211" s="368"/>
      <c r="CPY211" s="332"/>
      <c r="CPZ211" s="333"/>
      <c r="CQA211" s="368"/>
      <c r="CQB211" s="224"/>
      <c r="CQC211" s="224"/>
      <c r="CQD211" s="334"/>
      <c r="CQE211" s="334"/>
      <c r="CQF211" s="224"/>
      <c r="CQG211" s="368"/>
      <c r="CQH211" s="368"/>
      <c r="CQI211" s="332"/>
      <c r="CQJ211" s="333"/>
      <c r="CQK211" s="368"/>
      <c r="CQL211" s="224"/>
      <c r="CQM211" s="224"/>
      <c r="CQN211" s="334"/>
      <c r="CQO211" s="334"/>
      <c r="CQP211" s="224"/>
      <c r="CQQ211" s="368"/>
      <c r="CQR211" s="368"/>
      <c r="CQS211" s="332"/>
      <c r="CQT211" s="333"/>
      <c r="CQU211" s="368"/>
      <c r="CQV211" s="224"/>
      <c r="CQW211" s="224"/>
      <c r="CQX211" s="334"/>
      <c r="CQY211" s="334"/>
      <c r="CQZ211" s="224"/>
      <c r="CRA211" s="368"/>
      <c r="CRB211" s="368"/>
      <c r="CRC211" s="332"/>
      <c r="CRD211" s="333"/>
      <c r="CRE211" s="368"/>
      <c r="CRF211" s="224"/>
      <c r="CRG211" s="224"/>
      <c r="CRH211" s="334"/>
      <c r="CRI211" s="334"/>
      <c r="CRJ211" s="224"/>
      <c r="CRK211" s="368"/>
      <c r="CRL211" s="368"/>
      <c r="CRM211" s="332"/>
      <c r="CRN211" s="333"/>
      <c r="CRO211" s="368"/>
      <c r="CRP211" s="224"/>
      <c r="CRQ211" s="224"/>
      <c r="CRR211" s="334"/>
      <c r="CRS211" s="334"/>
      <c r="CRT211" s="224"/>
      <c r="CRU211" s="368"/>
      <c r="CRV211" s="368"/>
      <c r="CRW211" s="332"/>
      <c r="CRX211" s="333"/>
      <c r="CRY211" s="368"/>
      <c r="CRZ211" s="224"/>
      <c r="CSA211" s="224"/>
      <c r="CSB211" s="334"/>
      <c r="CSC211" s="334"/>
      <c r="CSD211" s="224"/>
      <c r="CSE211" s="368"/>
      <c r="CSF211" s="368"/>
      <c r="CSG211" s="332"/>
      <c r="CSH211" s="333"/>
      <c r="CSI211" s="368"/>
      <c r="CSJ211" s="224"/>
      <c r="CSK211" s="224"/>
      <c r="CSL211" s="334"/>
      <c r="CSM211" s="334"/>
      <c r="CSN211" s="224"/>
      <c r="CSO211" s="368"/>
      <c r="CSP211" s="368"/>
      <c r="CSQ211" s="332"/>
      <c r="CSR211" s="333"/>
      <c r="CSS211" s="368"/>
      <c r="CST211" s="224"/>
      <c r="CSU211" s="224"/>
      <c r="CSV211" s="334"/>
      <c r="CSW211" s="334"/>
      <c r="CSX211" s="224"/>
      <c r="CSY211" s="368"/>
      <c r="CSZ211" s="368"/>
      <c r="CTA211" s="332"/>
      <c r="CTB211" s="333"/>
      <c r="CTC211" s="368"/>
      <c r="CTD211" s="224"/>
      <c r="CTE211" s="224"/>
      <c r="CTF211" s="334"/>
      <c r="CTG211" s="334"/>
      <c r="CTH211" s="224"/>
      <c r="CTI211" s="368"/>
      <c r="CTJ211" s="368"/>
      <c r="CTK211" s="332"/>
      <c r="CTL211" s="333"/>
      <c r="CTM211" s="368"/>
      <c r="CTN211" s="224"/>
      <c r="CTO211" s="224"/>
      <c r="CTP211" s="334"/>
      <c r="CTQ211" s="334"/>
      <c r="CTR211" s="224"/>
      <c r="CTS211" s="368"/>
      <c r="CTT211" s="368"/>
      <c r="CTU211" s="332"/>
      <c r="CTV211" s="333"/>
      <c r="CTW211" s="368"/>
      <c r="CTX211" s="224"/>
      <c r="CTY211" s="224"/>
      <c r="CTZ211" s="334"/>
      <c r="CUA211" s="334"/>
      <c r="CUB211" s="224"/>
      <c r="CUC211" s="368"/>
      <c r="CUD211" s="368"/>
      <c r="CUE211" s="332"/>
      <c r="CUF211" s="333"/>
      <c r="CUG211" s="368"/>
      <c r="CUH211" s="224"/>
      <c r="CUI211" s="224"/>
      <c r="CUJ211" s="334"/>
      <c r="CUK211" s="334"/>
      <c r="CUL211" s="224"/>
      <c r="CUM211" s="368"/>
      <c r="CUN211" s="368"/>
      <c r="CUO211" s="332"/>
      <c r="CUP211" s="333"/>
      <c r="CUQ211" s="368"/>
      <c r="CUR211" s="224"/>
      <c r="CUS211" s="224"/>
      <c r="CUT211" s="334"/>
      <c r="CUU211" s="334"/>
      <c r="CUV211" s="224"/>
      <c r="CUW211" s="368"/>
      <c r="CUX211" s="368"/>
      <c r="CUY211" s="332"/>
      <c r="CUZ211" s="333"/>
      <c r="CVA211" s="368"/>
      <c r="CVB211" s="224"/>
      <c r="CVC211" s="224"/>
      <c r="CVD211" s="334"/>
      <c r="CVE211" s="334"/>
      <c r="CVF211" s="224"/>
      <c r="CVG211" s="368"/>
      <c r="CVH211" s="368"/>
      <c r="CVI211" s="332"/>
      <c r="CVJ211" s="333"/>
      <c r="CVK211" s="368"/>
      <c r="CVL211" s="224"/>
      <c r="CVM211" s="224"/>
      <c r="CVN211" s="334"/>
      <c r="CVO211" s="334"/>
      <c r="CVP211" s="224"/>
      <c r="CVQ211" s="368"/>
      <c r="CVR211" s="368"/>
      <c r="CVS211" s="332"/>
      <c r="CVT211" s="333"/>
      <c r="CVU211" s="368"/>
      <c r="CVV211" s="224"/>
      <c r="CVW211" s="224"/>
      <c r="CVX211" s="334"/>
      <c r="CVY211" s="334"/>
      <c r="CVZ211" s="224"/>
      <c r="CWA211" s="368"/>
      <c r="CWB211" s="368"/>
      <c r="CWC211" s="332"/>
      <c r="CWD211" s="333"/>
      <c r="CWE211" s="368"/>
      <c r="CWF211" s="224"/>
      <c r="CWG211" s="224"/>
      <c r="CWH211" s="334"/>
      <c r="CWI211" s="334"/>
      <c r="CWJ211" s="224"/>
      <c r="CWK211" s="368"/>
      <c r="CWL211" s="368"/>
      <c r="CWM211" s="332"/>
      <c r="CWN211" s="333"/>
      <c r="CWO211" s="368"/>
      <c r="CWP211" s="224"/>
      <c r="CWQ211" s="224"/>
      <c r="CWR211" s="334"/>
      <c r="CWS211" s="334"/>
      <c r="CWT211" s="224"/>
      <c r="CWU211" s="368"/>
      <c r="CWV211" s="368"/>
      <c r="CWW211" s="332"/>
      <c r="CWX211" s="333"/>
      <c r="CWY211" s="368"/>
      <c r="CWZ211" s="224"/>
      <c r="CXA211" s="224"/>
      <c r="CXB211" s="334"/>
      <c r="CXC211" s="334"/>
      <c r="CXD211" s="224"/>
      <c r="CXE211" s="368"/>
      <c r="CXF211" s="368"/>
      <c r="CXG211" s="332"/>
      <c r="CXH211" s="333"/>
      <c r="CXI211" s="368"/>
      <c r="CXJ211" s="224"/>
      <c r="CXK211" s="224"/>
      <c r="CXL211" s="334"/>
      <c r="CXM211" s="334"/>
      <c r="CXN211" s="224"/>
      <c r="CXO211" s="368"/>
      <c r="CXP211" s="368"/>
      <c r="CXQ211" s="332"/>
      <c r="CXR211" s="333"/>
      <c r="CXS211" s="368"/>
      <c r="CXT211" s="224"/>
      <c r="CXU211" s="224"/>
      <c r="CXV211" s="334"/>
      <c r="CXW211" s="334"/>
      <c r="CXX211" s="224"/>
      <c r="CXY211" s="368"/>
      <c r="CXZ211" s="368"/>
      <c r="CYA211" s="332"/>
      <c r="CYB211" s="333"/>
      <c r="CYC211" s="368"/>
      <c r="CYD211" s="224"/>
      <c r="CYE211" s="224"/>
      <c r="CYF211" s="334"/>
      <c r="CYG211" s="334"/>
      <c r="CYH211" s="224"/>
      <c r="CYI211" s="368"/>
      <c r="CYJ211" s="368"/>
      <c r="CYK211" s="332"/>
      <c r="CYL211" s="333"/>
      <c r="CYM211" s="368"/>
      <c r="CYN211" s="224"/>
      <c r="CYO211" s="224"/>
      <c r="CYP211" s="334"/>
      <c r="CYQ211" s="334"/>
      <c r="CYR211" s="224"/>
      <c r="CYS211" s="368"/>
      <c r="CYT211" s="368"/>
      <c r="CYU211" s="332"/>
      <c r="CYV211" s="333"/>
      <c r="CYW211" s="368"/>
      <c r="CYX211" s="224"/>
      <c r="CYY211" s="224"/>
      <c r="CYZ211" s="334"/>
      <c r="CZA211" s="334"/>
      <c r="CZB211" s="224"/>
      <c r="CZC211" s="368"/>
      <c r="CZD211" s="368"/>
      <c r="CZE211" s="332"/>
      <c r="CZF211" s="333"/>
      <c r="CZG211" s="368"/>
      <c r="CZH211" s="224"/>
      <c r="CZI211" s="224"/>
      <c r="CZJ211" s="334"/>
      <c r="CZK211" s="334"/>
      <c r="CZL211" s="224"/>
      <c r="CZM211" s="368"/>
      <c r="CZN211" s="368"/>
      <c r="CZO211" s="332"/>
      <c r="CZP211" s="333"/>
      <c r="CZQ211" s="368"/>
      <c r="CZR211" s="224"/>
      <c r="CZS211" s="224"/>
      <c r="CZT211" s="334"/>
      <c r="CZU211" s="334"/>
      <c r="CZV211" s="224"/>
      <c r="CZW211" s="368"/>
      <c r="CZX211" s="368"/>
      <c r="CZY211" s="332"/>
      <c r="CZZ211" s="333"/>
      <c r="DAA211" s="368"/>
      <c r="DAB211" s="224"/>
      <c r="DAC211" s="224"/>
      <c r="DAD211" s="334"/>
      <c r="DAE211" s="334"/>
      <c r="DAF211" s="224"/>
      <c r="DAG211" s="368"/>
      <c r="DAH211" s="368"/>
      <c r="DAI211" s="332"/>
      <c r="DAJ211" s="333"/>
      <c r="DAK211" s="368"/>
      <c r="DAL211" s="224"/>
      <c r="DAM211" s="224"/>
      <c r="DAN211" s="334"/>
      <c r="DAO211" s="334"/>
      <c r="DAP211" s="224"/>
      <c r="DAQ211" s="368"/>
      <c r="DAR211" s="368"/>
      <c r="DAS211" s="332"/>
      <c r="DAT211" s="333"/>
      <c r="DAU211" s="368"/>
      <c r="DAV211" s="224"/>
      <c r="DAW211" s="224"/>
      <c r="DAX211" s="334"/>
      <c r="DAY211" s="334"/>
      <c r="DAZ211" s="224"/>
      <c r="DBA211" s="368"/>
      <c r="DBB211" s="368"/>
      <c r="DBC211" s="332"/>
      <c r="DBD211" s="333"/>
      <c r="DBE211" s="368"/>
      <c r="DBF211" s="224"/>
      <c r="DBG211" s="224"/>
      <c r="DBH211" s="334"/>
      <c r="DBI211" s="334"/>
      <c r="DBJ211" s="224"/>
      <c r="DBK211" s="368"/>
      <c r="DBL211" s="368"/>
      <c r="DBM211" s="332"/>
      <c r="DBN211" s="333"/>
      <c r="DBO211" s="368"/>
      <c r="DBP211" s="224"/>
      <c r="DBQ211" s="224"/>
      <c r="DBR211" s="334"/>
      <c r="DBS211" s="334"/>
      <c r="DBT211" s="224"/>
      <c r="DBU211" s="368"/>
      <c r="DBV211" s="368"/>
      <c r="DBW211" s="332"/>
      <c r="DBX211" s="333"/>
      <c r="DBY211" s="368"/>
      <c r="DBZ211" s="224"/>
      <c r="DCA211" s="224"/>
      <c r="DCB211" s="334"/>
      <c r="DCC211" s="334"/>
      <c r="DCD211" s="224"/>
      <c r="DCE211" s="368"/>
      <c r="DCF211" s="368"/>
      <c r="DCG211" s="332"/>
      <c r="DCH211" s="333"/>
      <c r="DCI211" s="368"/>
      <c r="DCJ211" s="224"/>
      <c r="DCK211" s="224"/>
      <c r="DCL211" s="334"/>
      <c r="DCM211" s="334"/>
      <c r="DCN211" s="224"/>
      <c r="DCO211" s="368"/>
      <c r="DCP211" s="368"/>
      <c r="DCQ211" s="332"/>
      <c r="DCR211" s="333"/>
      <c r="DCS211" s="368"/>
      <c r="DCT211" s="224"/>
      <c r="DCU211" s="224"/>
      <c r="DCV211" s="334"/>
      <c r="DCW211" s="334"/>
      <c r="DCX211" s="224"/>
      <c r="DCY211" s="368"/>
      <c r="DCZ211" s="368"/>
      <c r="DDA211" s="332"/>
      <c r="DDB211" s="333"/>
      <c r="DDC211" s="368"/>
      <c r="DDD211" s="224"/>
      <c r="DDE211" s="224"/>
      <c r="DDF211" s="334"/>
      <c r="DDG211" s="334"/>
      <c r="DDH211" s="224"/>
      <c r="DDI211" s="368"/>
      <c r="DDJ211" s="368"/>
      <c r="DDK211" s="332"/>
      <c r="DDL211" s="333"/>
      <c r="DDM211" s="368"/>
      <c r="DDN211" s="224"/>
      <c r="DDO211" s="224"/>
      <c r="DDP211" s="334"/>
      <c r="DDQ211" s="334"/>
      <c r="DDR211" s="224"/>
      <c r="DDS211" s="368"/>
      <c r="DDT211" s="368"/>
      <c r="DDU211" s="332"/>
      <c r="DDV211" s="333"/>
      <c r="DDW211" s="368"/>
      <c r="DDX211" s="224"/>
      <c r="DDY211" s="224"/>
      <c r="DDZ211" s="334"/>
      <c r="DEA211" s="334"/>
      <c r="DEB211" s="224"/>
      <c r="DEC211" s="368"/>
      <c r="DED211" s="368"/>
      <c r="DEE211" s="332"/>
      <c r="DEF211" s="333"/>
      <c r="DEG211" s="368"/>
      <c r="DEH211" s="224"/>
      <c r="DEI211" s="224"/>
      <c r="DEJ211" s="334"/>
      <c r="DEK211" s="334"/>
      <c r="DEL211" s="224"/>
      <c r="DEM211" s="368"/>
      <c r="DEN211" s="368"/>
      <c r="DEO211" s="332"/>
      <c r="DEP211" s="333"/>
      <c r="DEQ211" s="368"/>
      <c r="DER211" s="224"/>
      <c r="DES211" s="224"/>
      <c r="DET211" s="334"/>
      <c r="DEU211" s="334"/>
      <c r="DEV211" s="224"/>
      <c r="DEW211" s="368"/>
      <c r="DEX211" s="368"/>
      <c r="DEY211" s="332"/>
      <c r="DEZ211" s="333"/>
      <c r="DFA211" s="368"/>
      <c r="DFB211" s="224"/>
      <c r="DFC211" s="224"/>
      <c r="DFD211" s="334"/>
      <c r="DFE211" s="334"/>
      <c r="DFF211" s="224"/>
      <c r="DFG211" s="368"/>
      <c r="DFH211" s="368"/>
      <c r="DFI211" s="332"/>
      <c r="DFJ211" s="333"/>
      <c r="DFK211" s="368"/>
      <c r="DFL211" s="224"/>
      <c r="DFM211" s="224"/>
      <c r="DFN211" s="334"/>
      <c r="DFO211" s="334"/>
      <c r="DFP211" s="224"/>
      <c r="DFQ211" s="368"/>
      <c r="DFR211" s="368"/>
      <c r="DFS211" s="332"/>
      <c r="DFT211" s="333"/>
      <c r="DFU211" s="368"/>
      <c r="DFV211" s="224"/>
      <c r="DFW211" s="224"/>
      <c r="DFX211" s="334"/>
      <c r="DFY211" s="334"/>
      <c r="DFZ211" s="224"/>
      <c r="DGA211" s="368"/>
      <c r="DGB211" s="368"/>
      <c r="DGC211" s="332"/>
      <c r="DGD211" s="333"/>
      <c r="DGE211" s="368"/>
      <c r="DGF211" s="224"/>
      <c r="DGG211" s="224"/>
      <c r="DGH211" s="334"/>
      <c r="DGI211" s="334"/>
      <c r="DGJ211" s="224"/>
      <c r="DGK211" s="368"/>
      <c r="DGL211" s="368"/>
      <c r="DGM211" s="332"/>
      <c r="DGN211" s="333"/>
      <c r="DGO211" s="368"/>
      <c r="DGP211" s="224"/>
      <c r="DGQ211" s="224"/>
      <c r="DGR211" s="334"/>
      <c r="DGS211" s="334"/>
      <c r="DGT211" s="224"/>
      <c r="DGU211" s="368"/>
      <c r="DGV211" s="368"/>
      <c r="DGW211" s="332"/>
      <c r="DGX211" s="333"/>
      <c r="DGY211" s="368"/>
      <c r="DGZ211" s="224"/>
      <c r="DHA211" s="224"/>
      <c r="DHB211" s="334"/>
      <c r="DHC211" s="334"/>
      <c r="DHD211" s="224"/>
      <c r="DHE211" s="368"/>
      <c r="DHF211" s="368"/>
      <c r="DHG211" s="332"/>
      <c r="DHH211" s="333"/>
      <c r="DHI211" s="368"/>
      <c r="DHJ211" s="224"/>
      <c r="DHK211" s="224"/>
      <c r="DHL211" s="334"/>
      <c r="DHM211" s="334"/>
      <c r="DHN211" s="224"/>
      <c r="DHO211" s="368"/>
      <c r="DHP211" s="368"/>
      <c r="DHQ211" s="332"/>
      <c r="DHR211" s="333"/>
      <c r="DHS211" s="368"/>
      <c r="DHT211" s="224"/>
      <c r="DHU211" s="224"/>
      <c r="DHV211" s="334"/>
      <c r="DHW211" s="334"/>
      <c r="DHX211" s="224"/>
      <c r="DHY211" s="368"/>
      <c r="DHZ211" s="368"/>
      <c r="DIA211" s="332"/>
      <c r="DIB211" s="333"/>
      <c r="DIC211" s="368"/>
      <c r="DID211" s="224"/>
      <c r="DIE211" s="224"/>
      <c r="DIF211" s="334"/>
      <c r="DIG211" s="334"/>
      <c r="DIH211" s="224"/>
      <c r="DII211" s="368"/>
      <c r="DIJ211" s="368"/>
      <c r="DIK211" s="332"/>
      <c r="DIL211" s="333"/>
      <c r="DIM211" s="368"/>
      <c r="DIN211" s="224"/>
      <c r="DIO211" s="224"/>
      <c r="DIP211" s="334"/>
      <c r="DIQ211" s="334"/>
      <c r="DIR211" s="224"/>
      <c r="DIS211" s="368"/>
      <c r="DIT211" s="368"/>
      <c r="DIU211" s="332"/>
      <c r="DIV211" s="333"/>
      <c r="DIW211" s="368"/>
      <c r="DIX211" s="224"/>
      <c r="DIY211" s="224"/>
      <c r="DIZ211" s="334"/>
      <c r="DJA211" s="334"/>
      <c r="DJB211" s="224"/>
      <c r="DJC211" s="368"/>
      <c r="DJD211" s="368"/>
      <c r="DJE211" s="332"/>
      <c r="DJF211" s="333"/>
      <c r="DJG211" s="368"/>
      <c r="DJH211" s="224"/>
      <c r="DJI211" s="224"/>
      <c r="DJJ211" s="334"/>
      <c r="DJK211" s="334"/>
      <c r="DJL211" s="224"/>
      <c r="DJM211" s="368"/>
      <c r="DJN211" s="368"/>
      <c r="DJO211" s="332"/>
      <c r="DJP211" s="333"/>
      <c r="DJQ211" s="368"/>
      <c r="DJR211" s="224"/>
      <c r="DJS211" s="224"/>
      <c r="DJT211" s="334"/>
      <c r="DJU211" s="334"/>
      <c r="DJV211" s="224"/>
      <c r="DJW211" s="368"/>
      <c r="DJX211" s="368"/>
      <c r="DJY211" s="332"/>
      <c r="DJZ211" s="333"/>
      <c r="DKA211" s="368"/>
      <c r="DKB211" s="224"/>
      <c r="DKC211" s="224"/>
      <c r="DKD211" s="334"/>
      <c r="DKE211" s="334"/>
      <c r="DKF211" s="224"/>
      <c r="DKG211" s="368"/>
      <c r="DKH211" s="368"/>
      <c r="DKI211" s="332"/>
      <c r="DKJ211" s="333"/>
      <c r="DKK211" s="368"/>
      <c r="DKL211" s="224"/>
      <c r="DKM211" s="224"/>
      <c r="DKN211" s="334"/>
      <c r="DKO211" s="334"/>
      <c r="DKP211" s="224"/>
      <c r="DKQ211" s="368"/>
      <c r="DKR211" s="368"/>
      <c r="DKS211" s="332"/>
      <c r="DKT211" s="333"/>
      <c r="DKU211" s="368"/>
      <c r="DKV211" s="224"/>
      <c r="DKW211" s="224"/>
      <c r="DKX211" s="334"/>
      <c r="DKY211" s="334"/>
      <c r="DKZ211" s="224"/>
      <c r="DLA211" s="368"/>
      <c r="DLB211" s="368"/>
      <c r="DLC211" s="332"/>
      <c r="DLD211" s="333"/>
      <c r="DLE211" s="368"/>
      <c r="DLF211" s="224"/>
      <c r="DLG211" s="224"/>
      <c r="DLH211" s="334"/>
      <c r="DLI211" s="334"/>
      <c r="DLJ211" s="224"/>
      <c r="DLK211" s="368"/>
      <c r="DLL211" s="368"/>
      <c r="DLM211" s="332"/>
      <c r="DLN211" s="333"/>
      <c r="DLO211" s="368"/>
      <c r="DLP211" s="224"/>
      <c r="DLQ211" s="224"/>
      <c r="DLR211" s="334"/>
      <c r="DLS211" s="334"/>
      <c r="DLT211" s="224"/>
      <c r="DLU211" s="368"/>
      <c r="DLV211" s="368"/>
      <c r="DLW211" s="332"/>
      <c r="DLX211" s="333"/>
      <c r="DLY211" s="368"/>
      <c r="DLZ211" s="224"/>
      <c r="DMA211" s="224"/>
      <c r="DMB211" s="334"/>
      <c r="DMC211" s="334"/>
      <c r="DMD211" s="224"/>
      <c r="DME211" s="368"/>
      <c r="DMF211" s="368"/>
      <c r="DMG211" s="332"/>
      <c r="DMH211" s="333"/>
      <c r="DMI211" s="368"/>
      <c r="DMJ211" s="224"/>
      <c r="DMK211" s="224"/>
      <c r="DML211" s="334"/>
      <c r="DMM211" s="334"/>
      <c r="DMN211" s="224"/>
      <c r="DMO211" s="368"/>
      <c r="DMP211" s="368"/>
      <c r="DMQ211" s="332"/>
      <c r="DMR211" s="333"/>
      <c r="DMS211" s="368"/>
      <c r="DMT211" s="224"/>
      <c r="DMU211" s="224"/>
      <c r="DMV211" s="334"/>
      <c r="DMW211" s="334"/>
      <c r="DMX211" s="224"/>
      <c r="DMY211" s="368"/>
      <c r="DMZ211" s="368"/>
      <c r="DNA211" s="332"/>
      <c r="DNB211" s="333"/>
      <c r="DNC211" s="368"/>
      <c r="DND211" s="224"/>
      <c r="DNE211" s="224"/>
      <c r="DNF211" s="334"/>
      <c r="DNG211" s="334"/>
      <c r="DNH211" s="224"/>
      <c r="DNI211" s="368"/>
      <c r="DNJ211" s="368"/>
      <c r="DNK211" s="332"/>
      <c r="DNL211" s="333"/>
      <c r="DNM211" s="368"/>
      <c r="DNN211" s="224"/>
      <c r="DNO211" s="224"/>
      <c r="DNP211" s="334"/>
      <c r="DNQ211" s="334"/>
      <c r="DNR211" s="224"/>
      <c r="DNS211" s="368"/>
      <c r="DNT211" s="368"/>
      <c r="DNU211" s="332"/>
      <c r="DNV211" s="333"/>
      <c r="DNW211" s="368"/>
      <c r="DNX211" s="224"/>
      <c r="DNY211" s="224"/>
      <c r="DNZ211" s="334"/>
      <c r="DOA211" s="334"/>
      <c r="DOB211" s="224"/>
      <c r="DOC211" s="368"/>
      <c r="DOD211" s="368"/>
      <c r="DOE211" s="332"/>
      <c r="DOF211" s="333"/>
      <c r="DOG211" s="368"/>
      <c r="DOH211" s="224"/>
      <c r="DOI211" s="224"/>
      <c r="DOJ211" s="334"/>
      <c r="DOK211" s="334"/>
      <c r="DOL211" s="224"/>
      <c r="DOM211" s="368"/>
      <c r="DON211" s="368"/>
      <c r="DOO211" s="332"/>
      <c r="DOP211" s="333"/>
      <c r="DOQ211" s="368"/>
      <c r="DOR211" s="224"/>
      <c r="DOS211" s="224"/>
      <c r="DOT211" s="334"/>
      <c r="DOU211" s="334"/>
      <c r="DOV211" s="224"/>
      <c r="DOW211" s="368"/>
      <c r="DOX211" s="368"/>
      <c r="DOY211" s="332"/>
      <c r="DOZ211" s="333"/>
      <c r="DPA211" s="368"/>
      <c r="DPB211" s="224"/>
      <c r="DPC211" s="224"/>
      <c r="DPD211" s="334"/>
      <c r="DPE211" s="334"/>
      <c r="DPF211" s="224"/>
      <c r="DPG211" s="368"/>
      <c r="DPH211" s="368"/>
      <c r="DPI211" s="332"/>
      <c r="DPJ211" s="333"/>
      <c r="DPK211" s="368"/>
      <c r="DPL211" s="224"/>
      <c r="DPM211" s="224"/>
      <c r="DPN211" s="334"/>
      <c r="DPO211" s="334"/>
      <c r="DPP211" s="224"/>
      <c r="DPQ211" s="368"/>
      <c r="DPR211" s="368"/>
      <c r="DPS211" s="332"/>
      <c r="DPT211" s="333"/>
      <c r="DPU211" s="368"/>
      <c r="DPV211" s="224"/>
      <c r="DPW211" s="224"/>
      <c r="DPX211" s="334"/>
      <c r="DPY211" s="334"/>
      <c r="DPZ211" s="224"/>
      <c r="DQA211" s="368"/>
      <c r="DQB211" s="368"/>
      <c r="DQC211" s="332"/>
      <c r="DQD211" s="333"/>
      <c r="DQE211" s="368"/>
      <c r="DQF211" s="224"/>
      <c r="DQG211" s="224"/>
      <c r="DQH211" s="334"/>
      <c r="DQI211" s="334"/>
      <c r="DQJ211" s="224"/>
      <c r="DQK211" s="368"/>
      <c r="DQL211" s="368"/>
      <c r="DQM211" s="332"/>
      <c r="DQN211" s="333"/>
      <c r="DQO211" s="368"/>
      <c r="DQP211" s="224"/>
      <c r="DQQ211" s="224"/>
      <c r="DQR211" s="334"/>
      <c r="DQS211" s="334"/>
      <c r="DQT211" s="224"/>
      <c r="DQU211" s="368"/>
      <c r="DQV211" s="368"/>
      <c r="DQW211" s="332"/>
      <c r="DQX211" s="333"/>
      <c r="DQY211" s="368"/>
      <c r="DQZ211" s="224"/>
      <c r="DRA211" s="224"/>
      <c r="DRB211" s="334"/>
      <c r="DRC211" s="334"/>
      <c r="DRD211" s="224"/>
      <c r="DRE211" s="368"/>
      <c r="DRF211" s="368"/>
      <c r="DRG211" s="332"/>
      <c r="DRH211" s="333"/>
      <c r="DRI211" s="368"/>
      <c r="DRJ211" s="224"/>
      <c r="DRK211" s="224"/>
      <c r="DRL211" s="334"/>
      <c r="DRM211" s="334"/>
      <c r="DRN211" s="224"/>
      <c r="DRO211" s="368"/>
      <c r="DRP211" s="368"/>
      <c r="DRQ211" s="332"/>
      <c r="DRR211" s="333"/>
      <c r="DRS211" s="368"/>
      <c r="DRT211" s="224"/>
      <c r="DRU211" s="224"/>
      <c r="DRV211" s="334"/>
      <c r="DRW211" s="334"/>
      <c r="DRX211" s="224"/>
      <c r="DRY211" s="368"/>
      <c r="DRZ211" s="368"/>
      <c r="DSA211" s="332"/>
      <c r="DSB211" s="333"/>
      <c r="DSC211" s="368"/>
      <c r="DSD211" s="224"/>
      <c r="DSE211" s="224"/>
      <c r="DSF211" s="334"/>
      <c r="DSG211" s="334"/>
      <c r="DSH211" s="224"/>
      <c r="DSI211" s="368"/>
      <c r="DSJ211" s="368"/>
      <c r="DSK211" s="332"/>
      <c r="DSL211" s="333"/>
      <c r="DSM211" s="368"/>
      <c r="DSN211" s="224"/>
      <c r="DSO211" s="224"/>
      <c r="DSP211" s="334"/>
      <c r="DSQ211" s="334"/>
      <c r="DSR211" s="224"/>
      <c r="DSS211" s="368"/>
      <c r="DST211" s="368"/>
      <c r="DSU211" s="332"/>
      <c r="DSV211" s="333"/>
      <c r="DSW211" s="368"/>
      <c r="DSX211" s="224"/>
      <c r="DSY211" s="224"/>
      <c r="DSZ211" s="334"/>
      <c r="DTA211" s="334"/>
      <c r="DTB211" s="224"/>
      <c r="DTC211" s="368"/>
      <c r="DTD211" s="368"/>
      <c r="DTE211" s="332"/>
      <c r="DTF211" s="333"/>
      <c r="DTG211" s="368"/>
      <c r="DTH211" s="224"/>
      <c r="DTI211" s="224"/>
      <c r="DTJ211" s="334"/>
      <c r="DTK211" s="334"/>
      <c r="DTL211" s="224"/>
      <c r="DTM211" s="368"/>
      <c r="DTN211" s="368"/>
      <c r="DTO211" s="332"/>
      <c r="DTP211" s="333"/>
      <c r="DTQ211" s="368"/>
      <c r="DTR211" s="224"/>
      <c r="DTS211" s="224"/>
      <c r="DTT211" s="334"/>
      <c r="DTU211" s="334"/>
      <c r="DTV211" s="224"/>
      <c r="DTW211" s="368"/>
      <c r="DTX211" s="368"/>
      <c r="DTY211" s="332"/>
      <c r="DTZ211" s="333"/>
      <c r="DUA211" s="368"/>
      <c r="DUB211" s="224"/>
      <c r="DUC211" s="224"/>
      <c r="DUD211" s="334"/>
      <c r="DUE211" s="334"/>
      <c r="DUF211" s="224"/>
      <c r="DUG211" s="368"/>
      <c r="DUH211" s="368"/>
      <c r="DUI211" s="332"/>
      <c r="DUJ211" s="333"/>
      <c r="DUK211" s="368"/>
      <c r="DUL211" s="224"/>
      <c r="DUM211" s="224"/>
      <c r="DUN211" s="334"/>
      <c r="DUO211" s="334"/>
      <c r="DUP211" s="224"/>
      <c r="DUQ211" s="368"/>
      <c r="DUR211" s="368"/>
      <c r="DUS211" s="332"/>
      <c r="DUT211" s="333"/>
      <c r="DUU211" s="368"/>
      <c r="DUV211" s="224"/>
      <c r="DUW211" s="224"/>
      <c r="DUX211" s="334"/>
      <c r="DUY211" s="334"/>
      <c r="DUZ211" s="224"/>
      <c r="DVA211" s="368"/>
      <c r="DVB211" s="368"/>
      <c r="DVC211" s="332"/>
      <c r="DVD211" s="333"/>
      <c r="DVE211" s="368"/>
      <c r="DVF211" s="224"/>
      <c r="DVG211" s="224"/>
      <c r="DVH211" s="334"/>
      <c r="DVI211" s="334"/>
      <c r="DVJ211" s="224"/>
      <c r="DVK211" s="368"/>
      <c r="DVL211" s="368"/>
      <c r="DVM211" s="332"/>
      <c r="DVN211" s="333"/>
      <c r="DVO211" s="368"/>
      <c r="DVP211" s="224"/>
      <c r="DVQ211" s="224"/>
      <c r="DVR211" s="334"/>
      <c r="DVS211" s="334"/>
      <c r="DVT211" s="224"/>
      <c r="DVU211" s="368"/>
      <c r="DVV211" s="368"/>
      <c r="DVW211" s="332"/>
      <c r="DVX211" s="333"/>
      <c r="DVY211" s="368"/>
      <c r="DVZ211" s="224"/>
      <c r="DWA211" s="224"/>
      <c r="DWB211" s="334"/>
      <c r="DWC211" s="334"/>
      <c r="DWD211" s="224"/>
      <c r="DWE211" s="368"/>
      <c r="DWF211" s="368"/>
      <c r="DWG211" s="332"/>
      <c r="DWH211" s="333"/>
      <c r="DWI211" s="368"/>
      <c r="DWJ211" s="224"/>
      <c r="DWK211" s="224"/>
      <c r="DWL211" s="334"/>
      <c r="DWM211" s="334"/>
      <c r="DWN211" s="224"/>
      <c r="DWO211" s="368"/>
      <c r="DWP211" s="368"/>
      <c r="DWQ211" s="332"/>
      <c r="DWR211" s="333"/>
      <c r="DWS211" s="368"/>
      <c r="DWT211" s="224"/>
      <c r="DWU211" s="224"/>
      <c r="DWV211" s="334"/>
      <c r="DWW211" s="334"/>
      <c r="DWX211" s="224"/>
      <c r="DWY211" s="368"/>
      <c r="DWZ211" s="368"/>
      <c r="DXA211" s="332"/>
      <c r="DXB211" s="333"/>
      <c r="DXC211" s="368"/>
      <c r="DXD211" s="224"/>
      <c r="DXE211" s="224"/>
      <c r="DXF211" s="334"/>
      <c r="DXG211" s="334"/>
      <c r="DXH211" s="224"/>
      <c r="DXI211" s="368"/>
      <c r="DXJ211" s="368"/>
      <c r="DXK211" s="332"/>
      <c r="DXL211" s="333"/>
      <c r="DXM211" s="368"/>
      <c r="DXN211" s="224"/>
      <c r="DXO211" s="224"/>
      <c r="DXP211" s="334"/>
      <c r="DXQ211" s="334"/>
      <c r="DXR211" s="224"/>
      <c r="DXS211" s="368"/>
      <c r="DXT211" s="368"/>
      <c r="DXU211" s="332"/>
      <c r="DXV211" s="333"/>
      <c r="DXW211" s="368"/>
      <c r="DXX211" s="224"/>
      <c r="DXY211" s="224"/>
      <c r="DXZ211" s="334"/>
      <c r="DYA211" s="334"/>
      <c r="DYB211" s="224"/>
      <c r="DYC211" s="368"/>
      <c r="DYD211" s="368"/>
      <c r="DYE211" s="332"/>
      <c r="DYF211" s="333"/>
      <c r="DYG211" s="368"/>
      <c r="DYH211" s="224"/>
      <c r="DYI211" s="224"/>
      <c r="DYJ211" s="334"/>
      <c r="DYK211" s="334"/>
      <c r="DYL211" s="224"/>
      <c r="DYM211" s="368"/>
      <c r="DYN211" s="368"/>
      <c r="DYO211" s="332"/>
      <c r="DYP211" s="333"/>
      <c r="DYQ211" s="368"/>
      <c r="DYR211" s="224"/>
      <c r="DYS211" s="224"/>
      <c r="DYT211" s="334"/>
      <c r="DYU211" s="334"/>
      <c r="DYV211" s="224"/>
      <c r="DYW211" s="368"/>
      <c r="DYX211" s="368"/>
      <c r="DYY211" s="332"/>
      <c r="DYZ211" s="333"/>
      <c r="DZA211" s="368"/>
      <c r="DZB211" s="224"/>
      <c r="DZC211" s="224"/>
      <c r="DZD211" s="334"/>
      <c r="DZE211" s="334"/>
      <c r="DZF211" s="224"/>
      <c r="DZG211" s="368"/>
      <c r="DZH211" s="368"/>
      <c r="DZI211" s="332"/>
      <c r="DZJ211" s="333"/>
      <c r="DZK211" s="368"/>
      <c r="DZL211" s="224"/>
      <c r="DZM211" s="224"/>
      <c r="DZN211" s="334"/>
      <c r="DZO211" s="334"/>
      <c r="DZP211" s="224"/>
      <c r="DZQ211" s="368"/>
      <c r="DZR211" s="368"/>
      <c r="DZS211" s="332"/>
      <c r="DZT211" s="333"/>
      <c r="DZU211" s="368"/>
      <c r="DZV211" s="224"/>
      <c r="DZW211" s="224"/>
      <c r="DZX211" s="334"/>
      <c r="DZY211" s="334"/>
      <c r="DZZ211" s="224"/>
      <c r="EAA211" s="368"/>
      <c r="EAB211" s="368"/>
      <c r="EAC211" s="332"/>
      <c r="EAD211" s="333"/>
      <c r="EAE211" s="368"/>
      <c r="EAF211" s="224"/>
      <c r="EAG211" s="224"/>
      <c r="EAH211" s="334"/>
      <c r="EAI211" s="334"/>
      <c r="EAJ211" s="224"/>
      <c r="EAK211" s="368"/>
      <c r="EAL211" s="368"/>
      <c r="EAM211" s="332"/>
      <c r="EAN211" s="333"/>
      <c r="EAO211" s="368"/>
      <c r="EAP211" s="224"/>
      <c r="EAQ211" s="224"/>
      <c r="EAR211" s="334"/>
      <c r="EAS211" s="334"/>
      <c r="EAT211" s="224"/>
      <c r="EAU211" s="368"/>
      <c r="EAV211" s="368"/>
      <c r="EAW211" s="332"/>
      <c r="EAX211" s="333"/>
      <c r="EAY211" s="368"/>
      <c r="EAZ211" s="224"/>
      <c r="EBA211" s="224"/>
      <c r="EBB211" s="334"/>
      <c r="EBC211" s="334"/>
      <c r="EBD211" s="224"/>
      <c r="EBE211" s="368"/>
      <c r="EBF211" s="368"/>
      <c r="EBG211" s="332"/>
      <c r="EBH211" s="333"/>
      <c r="EBI211" s="368"/>
      <c r="EBJ211" s="224"/>
      <c r="EBK211" s="224"/>
      <c r="EBL211" s="334"/>
      <c r="EBM211" s="334"/>
      <c r="EBN211" s="224"/>
      <c r="EBO211" s="368"/>
      <c r="EBP211" s="368"/>
      <c r="EBQ211" s="332"/>
      <c r="EBR211" s="333"/>
      <c r="EBS211" s="368"/>
      <c r="EBT211" s="224"/>
      <c r="EBU211" s="224"/>
      <c r="EBV211" s="334"/>
      <c r="EBW211" s="334"/>
      <c r="EBX211" s="224"/>
      <c r="EBY211" s="368"/>
      <c r="EBZ211" s="368"/>
      <c r="ECA211" s="332"/>
      <c r="ECB211" s="333"/>
      <c r="ECC211" s="368"/>
      <c r="ECD211" s="224"/>
      <c r="ECE211" s="224"/>
      <c r="ECF211" s="334"/>
      <c r="ECG211" s="334"/>
      <c r="ECH211" s="224"/>
      <c r="ECI211" s="368"/>
      <c r="ECJ211" s="368"/>
      <c r="ECK211" s="332"/>
      <c r="ECL211" s="333"/>
      <c r="ECM211" s="368"/>
      <c r="ECN211" s="224"/>
      <c r="ECO211" s="224"/>
      <c r="ECP211" s="334"/>
      <c r="ECQ211" s="334"/>
      <c r="ECR211" s="224"/>
      <c r="ECS211" s="368"/>
      <c r="ECT211" s="368"/>
      <c r="ECU211" s="332"/>
      <c r="ECV211" s="333"/>
      <c r="ECW211" s="368"/>
      <c r="ECX211" s="224"/>
      <c r="ECY211" s="224"/>
      <c r="ECZ211" s="334"/>
      <c r="EDA211" s="334"/>
      <c r="EDB211" s="224"/>
      <c r="EDC211" s="368"/>
      <c r="EDD211" s="368"/>
      <c r="EDE211" s="332"/>
      <c r="EDF211" s="333"/>
      <c r="EDG211" s="368"/>
      <c r="EDH211" s="224"/>
      <c r="EDI211" s="224"/>
      <c r="EDJ211" s="334"/>
      <c r="EDK211" s="334"/>
      <c r="EDL211" s="224"/>
      <c r="EDM211" s="368"/>
      <c r="EDN211" s="368"/>
      <c r="EDO211" s="332"/>
      <c r="EDP211" s="333"/>
      <c r="EDQ211" s="368"/>
      <c r="EDR211" s="224"/>
      <c r="EDS211" s="224"/>
      <c r="EDT211" s="334"/>
      <c r="EDU211" s="334"/>
      <c r="EDV211" s="224"/>
      <c r="EDW211" s="368"/>
      <c r="EDX211" s="368"/>
      <c r="EDY211" s="332"/>
      <c r="EDZ211" s="333"/>
      <c r="EEA211" s="368"/>
      <c r="EEB211" s="224"/>
      <c r="EEC211" s="224"/>
      <c r="EED211" s="334"/>
      <c r="EEE211" s="334"/>
      <c r="EEF211" s="224"/>
      <c r="EEG211" s="368"/>
      <c r="EEH211" s="368"/>
      <c r="EEI211" s="332"/>
      <c r="EEJ211" s="333"/>
      <c r="EEK211" s="368"/>
      <c r="EEL211" s="224"/>
      <c r="EEM211" s="224"/>
      <c r="EEN211" s="334"/>
      <c r="EEO211" s="334"/>
      <c r="EEP211" s="224"/>
      <c r="EEQ211" s="368"/>
      <c r="EER211" s="368"/>
      <c r="EES211" s="332"/>
      <c r="EET211" s="333"/>
      <c r="EEU211" s="368"/>
      <c r="EEV211" s="224"/>
      <c r="EEW211" s="224"/>
      <c r="EEX211" s="334"/>
      <c r="EEY211" s="334"/>
      <c r="EEZ211" s="224"/>
      <c r="EFA211" s="368"/>
      <c r="EFB211" s="368"/>
      <c r="EFC211" s="332"/>
      <c r="EFD211" s="333"/>
      <c r="EFE211" s="368"/>
      <c r="EFF211" s="224"/>
      <c r="EFG211" s="224"/>
      <c r="EFH211" s="334"/>
      <c r="EFI211" s="334"/>
      <c r="EFJ211" s="224"/>
      <c r="EFK211" s="368"/>
      <c r="EFL211" s="368"/>
      <c r="EFM211" s="332"/>
      <c r="EFN211" s="333"/>
      <c r="EFO211" s="368"/>
      <c r="EFP211" s="224"/>
      <c r="EFQ211" s="224"/>
      <c r="EFR211" s="334"/>
      <c r="EFS211" s="334"/>
      <c r="EFT211" s="224"/>
      <c r="EFU211" s="368"/>
      <c r="EFV211" s="368"/>
      <c r="EFW211" s="332"/>
      <c r="EFX211" s="333"/>
      <c r="EFY211" s="368"/>
      <c r="EFZ211" s="224"/>
      <c r="EGA211" s="224"/>
      <c r="EGB211" s="334"/>
      <c r="EGC211" s="334"/>
      <c r="EGD211" s="224"/>
      <c r="EGE211" s="368"/>
      <c r="EGF211" s="368"/>
      <c r="EGG211" s="332"/>
      <c r="EGH211" s="333"/>
      <c r="EGI211" s="368"/>
      <c r="EGJ211" s="224"/>
      <c r="EGK211" s="224"/>
      <c r="EGL211" s="334"/>
      <c r="EGM211" s="334"/>
      <c r="EGN211" s="224"/>
      <c r="EGO211" s="368"/>
      <c r="EGP211" s="368"/>
      <c r="EGQ211" s="332"/>
      <c r="EGR211" s="333"/>
      <c r="EGS211" s="368"/>
      <c r="EGT211" s="224"/>
      <c r="EGU211" s="224"/>
      <c r="EGV211" s="334"/>
      <c r="EGW211" s="334"/>
      <c r="EGX211" s="224"/>
      <c r="EGY211" s="368"/>
      <c r="EGZ211" s="368"/>
      <c r="EHA211" s="332"/>
      <c r="EHB211" s="333"/>
      <c r="EHC211" s="368"/>
      <c r="EHD211" s="224"/>
      <c r="EHE211" s="224"/>
      <c r="EHF211" s="334"/>
      <c r="EHG211" s="334"/>
      <c r="EHH211" s="224"/>
      <c r="EHI211" s="368"/>
      <c r="EHJ211" s="368"/>
      <c r="EHK211" s="332"/>
      <c r="EHL211" s="333"/>
      <c r="EHM211" s="368"/>
      <c r="EHN211" s="224"/>
      <c r="EHO211" s="224"/>
      <c r="EHP211" s="334"/>
      <c r="EHQ211" s="334"/>
      <c r="EHR211" s="224"/>
      <c r="EHS211" s="368"/>
      <c r="EHT211" s="368"/>
      <c r="EHU211" s="332"/>
      <c r="EHV211" s="333"/>
      <c r="EHW211" s="368"/>
      <c r="EHX211" s="224"/>
      <c r="EHY211" s="224"/>
      <c r="EHZ211" s="334"/>
      <c r="EIA211" s="334"/>
      <c r="EIB211" s="224"/>
      <c r="EIC211" s="368"/>
      <c r="EID211" s="368"/>
      <c r="EIE211" s="332"/>
      <c r="EIF211" s="333"/>
      <c r="EIG211" s="368"/>
      <c r="EIH211" s="224"/>
      <c r="EII211" s="224"/>
      <c r="EIJ211" s="334"/>
      <c r="EIK211" s="334"/>
      <c r="EIL211" s="224"/>
      <c r="EIM211" s="368"/>
      <c r="EIN211" s="368"/>
      <c r="EIO211" s="332"/>
      <c r="EIP211" s="333"/>
      <c r="EIQ211" s="368"/>
      <c r="EIR211" s="224"/>
      <c r="EIS211" s="224"/>
      <c r="EIT211" s="334"/>
      <c r="EIU211" s="334"/>
      <c r="EIV211" s="224"/>
      <c r="EIW211" s="368"/>
      <c r="EIX211" s="368"/>
      <c r="EIY211" s="332"/>
      <c r="EIZ211" s="333"/>
      <c r="EJA211" s="368"/>
      <c r="EJB211" s="224"/>
      <c r="EJC211" s="224"/>
      <c r="EJD211" s="334"/>
      <c r="EJE211" s="334"/>
      <c r="EJF211" s="224"/>
      <c r="EJG211" s="368"/>
      <c r="EJH211" s="368"/>
      <c r="EJI211" s="332"/>
      <c r="EJJ211" s="333"/>
      <c r="EJK211" s="368"/>
      <c r="EJL211" s="224"/>
      <c r="EJM211" s="224"/>
      <c r="EJN211" s="334"/>
      <c r="EJO211" s="334"/>
      <c r="EJP211" s="224"/>
      <c r="EJQ211" s="368"/>
      <c r="EJR211" s="368"/>
      <c r="EJS211" s="332"/>
      <c r="EJT211" s="333"/>
      <c r="EJU211" s="368"/>
      <c r="EJV211" s="224"/>
      <c r="EJW211" s="224"/>
      <c r="EJX211" s="334"/>
      <c r="EJY211" s="334"/>
      <c r="EJZ211" s="224"/>
      <c r="EKA211" s="368"/>
      <c r="EKB211" s="368"/>
      <c r="EKC211" s="332"/>
      <c r="EKD211" s="333"/>
      <c r="EKE211" s="368"/>
      <c r="EKF211" s="224"/>
      <c r="EKG211" s="224"/>
      <c r="EKH211" s="334"/>
      <c r="EKI211" s="334"/>
      <c r="EKJ211" s="224"/>
      <c r="EKK211" s="368"/>
      <c r="EKL211" s="368"/>
      <c r="EKM211" s="332"/>
      <c r="EKN211" s="333"/>
      <c r="EKO211" s="368"/>
      <c r="EKP211" s="224"/>
      <c r="EKQ211" s="224"/>
      <c r="EKR211" s="334"/>
      <c r="EKS211" s="334"/>
      <c r="EKT211" s="224"/>
      <c r="EKU211" s="368"/>
      <c r="EKV211" s="368"/>
      <c r="EKW211" s="332"/>
      <c r="EKX211" s="333"/>
      <c r="EKY211" s="368"/>
      <c r="EKZ211" s="224"/>
      <c r="ELA211" s="224"/>
      <c r="ELB211" s="334"/>
      <c r="ELC211" s="334"/>
      <c r="ELD211" s="224"/>
      <c r="ELE211" s="368"/>
      <c r="ELF211" s="368"/>
      <c r="ELG211" s="332"/>
      <c r="ELH211" s="333"/>
      <c r="ELI211" s="368"/>
      <c r="ELJ211" s="224"/>
      <c r="ELK211" s="224"/>
      <c r="ELL211" s="334"/>
      <c r="ELM211" s="334"/>
      <c r="ELN211" s="224"/>
      <c r="ELO211" s="368"/>
      <c r="ELP211" s="368"/>
      <c r="ELQ211" s="332"/>
      <c r="ELR211" s="333"/>
      <c r="ELS211" s="368"/>
      <c r="ELT211" s="224"/>
      <c r="ELU211" s="224"/>
      <c r="ELV211" s="334"/>
      <c r="ELW211" s="334"/>
      <c r="ELX211" s="224"/>
      <c r="ELY211" s="368"/>
      <c r="ELZ211" s="368"/>
      <c r="EMA211" s="332"/>
      <c r="EMB211" s="333"/>
      <c r="EMC211" s="368"/>
      <c r="EMD211" s="224"/>
      <c r="EME211" s="224"/>
      <c r="EMF211" s="334"/>
      <c r="EMG211" s="334"/>
      <c r="EMH211" s="224"/>
      <c r="EMI211" s="368"/>
      <c r="EMJ211" s="368"/>
      <c r="EMK211" s="332"/>
      <c r="EML211" s="333"/>
      <c r="EMM211" s="368"/>
      <c r="EMN211" s="224"/>
      <c r="EMO211" s="224"/>
      <c r="EMP211" s="334"/>
      <c r="EMQ211" s="334"/>
      <c r="EMR211" s="224"/>
      <c r="EMS211" s="368"/>
      <c r="EMT211" s="368"/>
      <c r="EMU211" s="332"/>
      <c r="EMV211" s="333"/>
      <c r="EMW211" s="368"/>
      <c r="EMX211" s="224"/>
      <c r="EMY211" s="224"/>
      <c r="EMZ211" s="334"/>
      <c r="ENA211" s="334"/>
      <c r="ENB211" s="224"/>
      <c r="ENC211" s="368"/>
      <c r="END211" s="368"/>
      <c r="ENE211" s="332"/>
      <c r="ENF211" s="333"/>
      <c r="ENG211" s="368"/>
      <c r="ENH211" s="224"/>
      <c r="ENI211" s="224"/>
      <c r="ENJ211" s="334"/>
      <c r="ENK211" s="334"/>
      <c r="ENL211" s="224"/>
      <c r="ENM211" s="368"/>
      <c r="ENN211" s="368"/>
      <c r="ENO211" s="332"/>
      <c r="ENP211" s="333"/>
      <c r="ENQ211" s="368"/>
      <c r="ENR211" s="224"/>
      <c r="ENS211" s="224"/>
      <c r="ENT211" s="334"/>
      <c r="ENU211" s="334"/>
      <c r="ENV211" s="224"/>
      <c r="ENW211" s="368"/>
      <c r="ENX211" s="368"/>
      <c r="ENY211" s="332"/>
      <c r="ENZ211" s="333"/>
      <c r="EOA211" s="368"/>
      <c r="EOB211" s="224"/>
      <c r="EOC211" s="224"/>
      <c r="EOD211" s="334"/>
      <c r="EOE211" s="334"/>
      <c r="EOF211" s="224"/>
      <c r="EOG211" s="368"/>
      <c r="EOH211" s="368"/>
      <c r="EOI211" s="332"/>
      <c r="EOJ211" s="333"/>
      <c r="EOK211" s="368"/>
      <c r="EOL211" s="224"/>
      <c r="EOM211" s="224"/>
      <c r="EON211" s="334"/>
      <c r="EOO211" s="334"/>
      <c r="EOP211" s="224"/>
      <c r="EOQ211" s="368"/>
      <c r="EOR211" s="368"/>
      <c r="EOS211" s="332"/>
      <c r="EOT211" s="333"/>
      <c r="EOU211" s="368"/>
      <c r="EOV211" s="224"/>
      <c r="EOW211" s="224"/>
      <c r="EOX211" s="334"/>
      <c r="EOY211" s="334"/>
      <c r="EOZ211" s="224"/>
      <c r="EPA211" s="368"/>
      <c r="EPB211" s="368"/>
      <c r="EPC211" s="332"/>
      <c r="EPD211" s="333"/>
      <c r="EPE211" s="368"/>
      <c r="EPF211" s="224"/>
      <c r="EPG211" s="224"/>
      <c r="EPH211" s="334"/>
      <c r="EPI211" s="334"/>
      <c r="EPJ211" s="224"/>
      <c r="EPK211" s="368"/>
      <c r="EPL211" s="368"/>
      <c r="EPM211" s="332"/>
      <c r="EPN211" s="333"/>
      <c r="EPO211" s="368"/>
      <c r="EPP211" s="224"/>
      <c r="EPQ211" s="224"/>
      <c r="EPR211" s="334"/>
      <c r="EPS211" s="334"/>
      <c r="EPT211" s="224"/>
      <c r="EPU211" s="368"/>
      <c r="EPV211" s="368"/>
      <c r="EPW211" s="332"/>
      <c r="EPX211" s="333"/>
      <c r="EPY211" s="368"/>
      <c r="EPZ211" s="224"/>
      <c r="EQA211" s="224"/>
      <c r="EQB211" s="334"/>
      <c r="EQC211" s="334"/>
      <c r="EQD211" s="224"/>
      <c r="EQE211" s="368"/>
      <c r="EQF211" s="368"/>
      <c r="EQG211" s="332"/>
      <c r="EQH211" s="333"/>
      <c r="EQI211" s="368"/>
      <c r="EQJ211" s="224"/>
      <c r="EQK211" s="224"/>
      <c r="EQL211" s="334"/>
      <c r="EQM211" s="334"/>
      <c r="EQN211" s="224"/>
      <c r="EQO211" s="368"/>
      <c r="EQP211" s="368"/>
      <c r="EQQ211" s="332"/>
      <c r="EQR211" s="333"/>
      <c r="EQS211" s="368"/>
      <c r="EQT211" s="224"/>
      <c r="EQU211" s="224"/>
      <c r="EQV211" s="334"/>
      <c r="EQW211" s="334"/>
      <c r="EQX211" s="224"/>
      <c r="EQY211" s="368"/>
      <c r="EQZ211" s="368"/>
      <c r="ERA211" s="332"/>
      <c r="ERB211" s="333"/>
      <c r="ERC211" s="368"/>
      <c r="ERD211" s="224"/>
      <c r="ERE211" s="224"/>
      <c r="ERF211" s="334"/>
      <c r="ERG211" s="334"/>
      <c r="ERH211" s="224"/>
      <c r="ERI211" s="368"/>
      <c r="ERJ211" s="368"/>
      <c r="ERK211" s="332"/>
      <c r="ERL211" s="333"/>
      <c r="ERM211" s="368"/>
      <c r="ERN211" s="224"/>
      <c r="ERO211" s="224"/>
      <c r="ERP211" s="334"/>
      <c r="ERQ211" s="334"/>
      <c r="ERR211" s="224"/>
      <c r="ERS211" s="368"/>
      <c r="ERT211" s="368"/>
      <c r="ERU211" s="332"/>
      <c r="ERV211" s="333"/>
      <c r="ERW211" s="368"/>
      <c r="ERX211" s="224"/>
      <c r="ERY211" s="224"/>
      <c r="ERZ211" s="334"/>
      <c r="ESA211" s="334"/>
      <c r="ESB211" s="224"/>
      <c r="ESC211" s="368"/>
      <c r="ESD211" s="368"/>
      <c r="ESE211" s="332"/>
      <c r="ESF211" s="333"/>
      <c r="ESG211" s="368"/>
      <c r="ESH211" s="224"/>
      <c r="ESI211" s="224"/>
      <c r="ESJ211" s="334"/>
      <c r="ESK211" s="334"/>
      <c r="ESL211" s="224"/>
      <c r="ESM211" s="368"/>
      <c r="ESN211" s="368"/>
      <c r="ESO211" s="332"/>
      <c r="ESP211" s="333"/>
      <c r="ESQ211" s="368"/>
      <c r="ESR211" s="224"/>
      <c r="ESS211" s="224"/>
      <c r="EST211" s="334"/>
      <c r="ESU211" s="334"/>
      <c r="ESV211" s="224"/>
      <c r="ESW211" s="368"/>
      <c r="ESX211" s="368"/>
      <c r="ESY211" s="332"/>
      <c r="ESZ211" s="333"/>
      <c r="ETA211" s="368"/>
      <c r="ETB211" s="224"/>
      <c r="ETC211" s="224"/>
      <c r="ETD211" s="334"/>
      <c r="ETE211" s="334"/>
      <c r="ETF211" s="224"/>
      <c r="ETG211" s="368"/>
      <c r="ETH211" s="368"/>
      <c r="ETI211" s="332"/>
      <c r="ETJ211" s="333"/>
      <c r="ETK211" s="368"/>
      <c r="ETL211" s="224"/>
      <c r="ETM211" s="224"/>
      <c r="ETN211" s="334"/>
      <c r="ETO211" s="334"/>
      <c r="ETP211" s="224"/>
      <c r="ETQ211" s="368"/>
      <c r="ETR211" s="368"/>
      <c r="ETS211" s="332"/>
      <c r="ETT211" s="333"/>
      <c r="ETU211" s="368"/>
      <c r="ETV211" s="224"/>
      <c r="ETW211" s="224"/>
      <c r="ETX211" s="334"/>
      <c r="ETY211" s="334"/>
      <c r="ETZ211" s="224"/>
      <c r="EUA211" s="368"/>
      <c r="EUB211" s="368"/>
      <c r="EUC211" s="332"/>
      <c r="EUD211" s="333"/>
      <c r="EUE211" s="368"/>
      <c r="EUF211" s="224"/>
      <c r="EUG211" s="224"/>
      <c r="EUH211" s="334"/>
      <c r="EUI211" s="334"/>
      <c r="EUJ211" s="224"/>
      <c r="EUK211" s="368"/>
      <c r="EUL211" s="368"/>
      <c r="EUM211" s="332"/>
      <c r="EUN211" s="333"/>
      <c r="EUO211" s="368"/>
      <c r="EUP211" s="224"/>
      <c r="EUQ211" s="224"/>
      <c r="EUR211" s="334"/>
      <c r="EUS211" s="334"/>
      <c r="EUT211" s="224"/>
      <c r="EUU211" s="368"/>
      <c r="EUV211" s="368"/>
      <c r="EUW211" s="332"/>
      <c r="EUX211" s="333"/>
      <c r="EUY211" s="368"/>
      <c r="EUZ211" s="224"/>
      <c r="EVA211" s="224"/>
      <c r="EVB211" s="334"/>
      <c r="EVC211" s="334"/>
      <c r="EVD211" s="224"/>
      <c r="EVE211" s="368"/>
      <c r="EVF211" s="368"/>
      <c r="EVG211" s="332"/>
      <c r="EVH211" s="333"/>
      <c r="EVI211" s="368"/>
      <c r="EVJ211" s="224"/>
      <c r="EVK211" s="224"/>
      <c r="EVL211" s="334"/>
      <c r="EVM211" s="334"/>
      <c r="EVN211" s="224"/>
      <c r="EVO211" s="368"/>
      <c r="EVP211" s="368"/>
      <c r="EVQ211" s="332"/>
      <c r="EVR211" s="333"/>
      <c r="EVS211" s="368"/>
      <c r="EVT211" s="224"/>
      <c r="EVU211" s="224"/>
      <c r="EVV211" s="334"/>
      <c r="EVW211" s="334"/>
      <c r="EVX211" s="224"/>
      <c r="EVY211" s="368"/>
      <c r="EVZ211" s="368"/>
      <c r="EWA211" s="332"/>
      <c r="EWB211" s="333"/>
      <c r="EWC211" s="368"/>
      <c r="EWD211" s="224"/>
      <c r="EWE211" s="224"/>
      <c r="EWF211" s="334"/>
      <c r="EWG211" s="334"/>
      <c r="EWH211" s="224"/>
      <c r="EWI211" s="368"/>
      <c r="EWJ211" s="368"/>
      <c r="EWK211" s="332"/>
      <c r="EWL211" s="333"/>
      <c r="EWM211" s="368"/>
      <c r="EWN211" s="224"/>
      <c r="EWO211" s="224"/>
      <c r="EWP211" s="334"/>
      <c r="EWQ211" s="334"/>
      <c r="EWR211" s="224"/>
      <c r="EWS211" s="368"/>
      <c r="EWT211" s="368"/>
      <c r="EWU211" s="332"/>
      <c r="EWV211" s="333"/>
      <c r="EWW211" s="368"/>
      <c r="EWX211" s="224"/>
      <c r="EWY211" s="224"/>
      <c r="EWZ211" s="334"/>
      <c r="EXA211" s="334"/>
      <c r="EXB211" s="224"/>
      <c r="EXC211" s="368"/>
      <c r="EXD211" s="368"/>
      <c r="EXE211" s="332"/>
      <c r="EXF211" s="333"/>
      <c r="EXG211" s="368"/>
      <c r="EXH211" s="224"/>
      <c r="EXI211" s="224"/>
      <c r="EXJ211" s="334"/>
      <c r="EXK211" s="334"/>
      <c r="EXL211" s="224"/>
      <c r="EXM211" s="368"/>
      <c r="EXN211" s="368"/>
      <c r="EXO211" s="332"/>
      <c r="EXP211" s="333"/>
      <c r="EXQ211" s="368"/>
      <c r="EXR211" s="224"/>
      <c r="EXS211" s="224"/>
      <c r="EXT211" s="334"/>
      <c r="EXU211" s="334"/>
      <c r="EXV211" s="224"/>
      <c r="EXW211" s="368"/>
      <c r="EXX211" s="368"/>
      <c r="EXY211" s="332"/>
      <c r="EXZ211" s="333"/>
      <c r="EYA211" s="368"/>
      <c r="EYB211" s="224"/>
      <c r="EYC211" s="224"/>
      <c r="EYD211" s="334"/>
      <c r="EYE211" s="334"/>
      <c r="EYF211" s="224"/>
      <c r="EYG211" s="368"/>
      <c r="EYH211" s="368"/>
      <c r="EYI211" s="332"/>
      <c r="EYJ211" s="333"/>
      <c r="EYK211" s="368"/>
      <c r="EYL211" s="224"/>
      <c r="EYM211" s="224"/>
      <c r="EYN211" s="334"/>
      <c r="EYO211" s="334"/>
      <c r="EYP211" s="224"/>
      <c r="EYQ211" s="368"/>
      <c r="EYR211" s="368"/>
      <c r="EYS211" s="332"/>
      <c r="EYT211" s="333"/>
      <c r="EYU211" s="368"/>
      <c r="EYV211" s="224"/>
      <c r="EYW211" s="224"/>
      <c r="EYX211" s="334"/>
      <c r="EYY211" s="334"/>
      <c r="EYZ211" s="224"/>
      <c r="EZA211" s="368"/>
      <c r="EZB211" s="368"/>
      <c r="EZC211" s="332"/>
      <c r="EZD211" s="333"/>
      <c r="EZE211" s="368"/>
      <c r="EZF211" s="224"/>
      <c r="EZG211" s="224"/>
      <c r="EZH211" s="334"/>
      <c r="EZI211" s="334"/>
      <c r="EZJ211" s="224"/>
      <c r="EZK211" s="368"/>
      <c r="EZL211" s="368"/>
      <c r="EZM211" s="332"/>
      <c r="EZN211" s="333"/>
      <c r="EZO211" s="368"/>
      <c r="EZP211" s="224"/>
      <c r="EZQ211" s="224"/>
      <c r="EZR211" s="334"/>
      <c r="EZS211" s="334"/>
      <c r="EZT211" s="224"/>
      <c r="EZU211" s="368"/>
      <c r="EZV211" s="368"/>
      <c r="EZW211" s="332"/>
      <c r="EZX211" s="333"/>
      <c r="EZY211" s="368"/>
      <c r="EZZ211" s="224"/>
      <c r="FAA211" s="224"/>
      <c r="FAB211" s="334"/>
      <c r="FAC211" s="334"/>
      <c r="FAD211" s="224"/>
      <c r="FAE211" s="368"/>
      <c r="FAF211" s="368"/>
      <c r="FAG211" s="332"/>
      <c r="FAH211" s="333"/>
      <c r="FAI211" s="368"/>
      <c r="FAJ211" s="224"/>
      <c r="FAK211" s="224"/>
      <c r="FAL211" s="334"/>
      <c r="FAM211" s="334"/>
      <c r="FAN211" s="224"/>
      <c r="FAO211" s="368"/>
      <c r="FAP211" s="368"/>
      <c r="FAQ211" s="332"/>
      <c r="FAR211" s="333"/>
      <c r="FAS211" s="368"/>
      <c r="FAT211" s="224"/>
      <c r="FAU211" s="224"/>
      <c r="FAV211" s="334"/>
      <c r="FAW211" s="334"/>
      <c r="FAX211" s="224"/>
      <c r="FAY211" s="368"/>
      <c r="FAZ211" s="368"/>
      <c r="FBA211" s="332"/>
      <c r="FBB211" s="333"/>
      <c r="FBC211" s="368"/>
      <c r="FBD211" s="224"/>
      <c r="FBE211" s="224"/>
      <c r="FBF211" s="334"/>
      <c r="FBG211" s="334"/>
      <c r="FBH211" s="224"/>
      <c r="FBI211" s="368"/>
      <c r="FBJ211" s="368"/>
      <c r="FBK211" s="332"/>
      <c r="FBL211" s="333"/>
      <c r="FBM211" s="368"/>
      <c r="FBN211" s="224"/>
      <c r="FBO211" s="224"/>
      <c r="FBP211" s="334"/>
      <c r="FBQ211" s="334"/>
      <c r="FBR211" s="224"/>
      <c r="FBS211" s="368"/>
      <c r="FBT211" s="368"/>
      <c r="FBU211" s="332"/>
      <c r="FBV211" s="333"/>
      <c r="FBW211" s="368"/>
      <c r="FBX211" s="224"/>
      <c r="FBY211" s="224"/>
      <c r="FBZ211" s="334"/>
      <c r="FCA211" s="334"/>
      <c r="FCB211" s="224"/>
      <c r="FCC211" s="368"/>
      <c r="FCD211" s="368"/>
      <c r="FCE211" s="332"/>
      <c r="FCF211" s="333"/>
      <c r="FCG211" s="368"/>
      <c r="FCH211" s="224"/>
      <c r="FCI211" s="224"/>
      <c r="FCJ211" s="334"/>
      <c r="FCK211" s="334"/>
      <c r="FCL211" s="224"/>
      <c r="FCM211" s="368"/>
      <c r="FCN211" s="368"/>
      <c r="FCO211" s="332"/>
      <c r="FCP211" s="333"/>
      <c r="FCQ211" s="368"/>
      <c r="FCR211" s="224"/>
      <c r="FCS211" s="224"/>
      <c r="FCT211" s="334"/>
      <c r="FCU211" s="334"/>
      <c r="FCV211" s="224"/>
      <c r="FCW211" s="368"/>
      <c r="FCX211" s="368"/>
      <c r="FCY211" s="332"/>
      <c r="FCZ211" s="333"/>
      <c r="FDA211" s="368"/>
      <c r="FDB211" s="224"/>
      <c r="FDC211" s="224"/>
      <c r="FDD211" s="334"/>
      <c r="FDE211" s="334"/>
      <c r="FDF211" s="224"/>
      <c r="FDG211" s="368"/>
      <c r="FDH211" s="368"/>
      <c r="FDI211" s="332"/>
      <c r="FDJ211" s="333"/>
      <c r="FDK211" s="368"/>
      <c r="FDL211" s="224"/>
      <c r="FDM211" s="224"/>
      <c r="FDN211" s="334"/>
      <c r="FDO211" s="334"/>
      <c r="FDP211" s="224"/>
      <c r="FDQ211" s="368"/>
      <c r="FDR211" s="368"/>
      <c r="FDS211" s="332"/>
      <c r="FDT211" s="333"/>
      <c r="FDU211" s="368"/>
      <c r="FDV211" s="224"/>
      <c r="FDW211" s="224"/>
      <c r="FDX211" s="334"/>
      <c r="FDY211" s="334"/>
      <c r="FDZ211" s="224"/>
      <c r="FEA211" s="368"/>
      <c r="FEB211" s="368"/>
      <c r="FEC211" s="332"/>
      <c r="FED211" s="333"/>
      <c r="FEE211" s="368"/>
      <c r="FEF211" s="224"/>
      <c r="FEG211" s="224"/>
      <c r="FEH211" s="334"/>
      <c r="FEI211" s="334"/>
      <c r="FEJ211" s="224"/>
      <c r="FEK211" s="368"/>
      <c r="FEL211" s="368"/>
      <c r="FEM211" s="332"/>
      <c r="FEN211" s="333"/>
      <c r="FEO211" s="368"/>
      <c r="FEP211" s="224"/>
      <c r="FEQ211" s="224"/>
      <c r="FER211" s="334"/>
      <c r="FES211" s="334"/>
      <c r="FET211" s="224"/>
      <c r="FEU211" s="368"/>
      <c r="FEV211" s="368"/>
      <c r="FEW211" s="332"/>
      <c r="FEX211" s="333"/>
      <c r="FEY211" s="368"/>
      <c r="FEZ211" s="224"/>
      <c r="FFA211" s="224"/>
      <c r="FFB211" s="334"/>
      <c r="FFC211" s="334"/>
      <c r="FFD211" s="224"/>
      <c r="FFE211" s="368"/>
      <c r="FFF211" s="368"/>
      <c r="FFG211" s="332"/>
      <c r="FFH211" s="333"/>
      <c r="FFI211" s="368"/>
      <c r="FFJ211" s="224"/>
      <c r="FFK211" s="224"/>
      <c r="FFL211" s="334"/>
      <c r="FFM211" s="334"/>
      <c r="FFN211" s="224"/>
      <c r="FFO211" s="368"/>
      <c r="FFP211" s="368"/>
      <c r="FFQ211" s="332"/>
      <c r="FFR211" s="333"/>
      <c r="FFS211" s="368"/>
      <c r="FFT211" s="224"/>
      <c r="FFU211" s="224"/>
      <c r="FFV211" s="334"/>
      <c r="FFW211" s="334"/>
      <c r="FFX211" s="224"/>
      <c r="FFY211" s="368"/>
      <c r="FFZ211" s="368"/>
      <c r="FGA211" s="332"/>
      <c r="FGB211" s="333"/>
      <c r="FGC211" s="368"/>
      <c r="FGD211" s="224"/>
      <c r="FGE211" s="224"/>
      <c r="FGF211" s="334"/>
      <c r="FGG211" s="334"/>
      <c r="FGH211" s="224"/>
      <c r="FGI211" s="368"/>
      <c r="FGJ211" s="368"/>
      <c r="FGK211" s="332"/>
      <c r="FGL211" s="333"/>
      <c r="FGM211" s="368"/>
      <c r="FGN211" s="224"/>
      <c r="FGO211" s="224"/>
      <c r="FGP211" s="334"/>
      <c r="FGQ211" s="334"/>
      <c r="FGR211" s="224"/>
      <c r="FGS211" s="368"/>
      <c r="FGT211" s="368"/>
      <c r="FGU211" s="332"/>
      <c r="FGV211" s="333"/>
      <c r="FGW211" s="368"/>
      <c r="FGX211" s="224"/>
      <c r="FGY211" s="224"/>
      <c r="FGZ211" s="334"/>
      <c r="FHA211" s="334"/>
      <c r="FHB211" s="224"/>
      <c r="FHC211" s="368"/>
      <c r="FHD211" s="368"/>
      <c r="FHE211" s="332"/>
      <c r="FHF211" s="333"/>
      <c r="FHG211" s="368"/>
      <c r="FHH211" s="224"/>
      <c r="FHI211" s="224"/>
      <c r="FHJ211" s="334"/>
      <c r="FHK211" s="334"/>
      <c r="FHL211" s="224"/>
      <c r="FHM211" s="368"/>
      <c r="FHN211" s="368"/>
      <c r="FHO211" s="332"/>
      <c r="FHP211" s="333"/>
      <c r="FHQ211" s="368"/>
      <c r="FHR211" s="224"/>
      <c r="FHS211" s="224"/>
      <c r="FHT211" s="334"/>
      <c r="FHU211" s="334"/>
      <c r="FHV211" s="224"/>
      <c r="FHW211" s="368"/>
      <c r="FHX211" s="368"/>
      <c r="FHY211" s="332"/>
      <c r="FHZ211" s="333"/>
      <c r="FIA211" s="368"/>
      <c r="FIB211" s="224"/>
      <c r="FIC211" s="224"/>
      <c r="FID211" s="334"/>
      <c r="FIE211" s="334"/>
      <c r="FIF211" s="224"/>
      <c r="FIG211" s="368"/>
      <c r="FIH211" s="368"/>
      <c r="FII211" s="332"/>
      <c r="FIJ211" s="333"/>
      <c r="FIK211" s="368"/>
      <c r="FIL211" s="224"/>
      <c r="FIM211" s="224"/>
      <c r="FIN211" s="334"/>
      <c r="FIO211" s="334"/>
      <c r="FIP211" s="224"/>
      <c r="FIQ211" s="368"/>
      <c r="FIR211" s="368"/>
      <c r="FIS211" s="332"/>
      <c r="FIT211" s="333"/>
      <c r="FIU211" s="368"/>
      <c r="FIV211" s="224"/>
      <c r="FIW211" s="224"/>
      <c r="FIX211" s="334"/>
      <c r="FIY211" s="334"/>
      <c r="FIZ211" s="224"/>
      <c r="FJA211" s="368"/>
      <c r="FJB211" s="368"/>
      <c r="FJC211" s="332"/>
      <c r="FJD211" s="333"/>
      <c r="FJE211" s="368"/>
      <c r="FJF211" s="224"/>
      <c r="FJG211" s="224"/>
      <c r="FJH211" s="334"/>
      <c r="FJI211" s="334"/>
      <c r="FJJ211" s="224"/>
      <c r="FJK211" s="368"/>
      <c r="FJL211" s="368"/>
      <c r="FJM211" s="332"/>
      <c r="FJN211" s="333"/>
      <c r="FJO211" s="368"/>
      <c r="FJP211" s="224"/>
      <c r="FJQ211" s="224"/>
      <c r="FJR211" s="334"/>
      <c r="FJS211" s="334"/>
      <c r="FJT211" s="224"/>
      <c r="FJU211" s="368"/>
      <c r="FJV211" s="368"/>
      <c r="FJW211" s="332"/>
      <c r="FJX211" s="333"/>
      <c r="FJY211" s="368"/>
      <c r="FJZ211" s="224"/>
      <c r="FKA211" s="224"/>
      <c r="FKB211" s="334"/>
      <c r="FKC211" s="334"/>
      <c r="FKD211" s="224"/>
      <c r="FKE211" s="368"/>
      <c r="FKF211" s="368"/>
      <c r="FKG211" s="332"/>
      <c r="FKH211" s="333"/>
      <c r="FKI211" s="368"/>
      <c r="FKJ211" s="224"/>
      <c r="FKK211" s="224"/>
      <c r="FKL211" s="334"/>
      <c r="FKM211" s="334"/>
      <c r="FKN211" s="224"/>
      <c r="FKO211" s="368"/>
      <c r="FKP211" s="368"/>
      <c r="FKQ211" s="332"/>
      <c r="FKR211" s="333"/>
      <c r="FKS211" s="368"/>
      <c r="FKT211" s="224"/>
      <c r="FKU211" s="224"/>
      <c r="FKV211" s="334"/>
      <c r="FKW211" s="334"/>
      <c r="FKX211" s="224"/>
      <c r="FKY211" s="368"/>
      <c r="FKZ211" s="368"/>
      <c r="FLA211" s="332"/>
      <c r="FLB211" s="333"/>
      <c r="FLC211" s="368"/>
      <c r="FLD211" s="224"/>
      <c r="FLE211" s="224"/>
      <c r="FLF211" s="334"/>
      <c r="FLG211" s="334"/>
      <c r="FLH211" s="224"/>
      <c r="FLI211" s="368"/>
      <c r="FLJ211" s="368"/>
      <c r="FLK211" s="332"/>
      <c r="FLL211" s="333"/>
      <c r="FLM211" s="368"/>
      <c r="FLN211" s="224"/>
      <c r="FLO211" s="224"/>
      <c r="FLP211" s="334"/>
      <c r="FLQ211" s="334"/>
      <c r="FLR211" s="224"/>
      <c r="FLS211" s="368"/>
      <c r="FLT211" s="368"/>
      <c r="FLU211" s="332"/>
      <c r="FLV211" s="333"/>
      <c r="FLW211" s="368"/>
      <c r="FLX211" s="224"/>
      <c r="FLY211" s="224"/>
      <c r="FLZ211" s="334"/>
      <c r="FMA211" s="334"/>
      <c r="FMB211" s="224"/>
      <c r="FMC211" s="368"/>
      <c r="FMD211" s="368"/>
      <c r="FME211" s="332"/>
      <c r="FMF211" s="333"/>
      <c r="FMG211" s="368"/>
      <c r="FMH211" s="224"/>
      <c r="FMI211" s="224"/>
      <c r="FMJ211" s="334"/>
      <c r="FMK211" s="334"/>
      <c r="FML211" s="224"/>
      <c r="FMM211" s="368"/>
      <c r="FMN211" s="368"/>
      <c r="FMO211" s="332"/>
      <c r="FMP211" s="333"/>
      <c r="FMQ211" s="368"/>
      <c r="FMR211" s="224"/>
      <c r="FMS211" s="224"/>
      <c r="FMT211" s="334"/>
      <c r="FMU211" s="334"/>
      <c r="FMV211" s="224"/>
      <c r="FMW211" s="368"/>
      <c r="FMX211" s="368"/>
      <c r="FMY211" s="332"/>
      <c r="FMZ211" s="333"/>
      <c r="FNA211" s="368"/>
      <c r="FNB211" s="224"/>
      <c r="FNC211" s="224"/>
      <c r="FND211" s="334"/>
      <c r="FNE211" s="334"/>
      <c r="FNF211" s="224"/>
      <c r="FNG211" s="368"/>
      <c r="FNH211" s="368"/>
      <c r="FNI211" s="332"/>
      <c r="FNJ211" s="333"/>
      <c r="FNK211" s="368"/>
      <c r="FNL211" s="224"/>
      <c r="FNM211" s="224"/>
      <c r="FNN211" s="334"/>
      <c r="FNO211" s="334"/>
      <c r="FNP211" s="224"/>
      <c r="FNQ211" s="368"/>
      <c r="FNR211" s="368"/>
      <c r="FNS211" s="332"/>
      <c r="FNT211" s="333"/>
      <c r="FNU211" s="368"/>
      <c r="FNV211" s="224"/>
      <c r="FNW211" s="224"/>
      <c r="FNX211" s="334"/>
      <c r="FNY211" s="334"/>
      <c r="FNZ211" s="224"/>
      <c r="FOA211" s="368"/>
      <c r="FOB211" s="368"/>
      <c r="FOC211" s="332"/>
      <c r="FOD211" s="333"/>
      <c r="FOE211" s="368"/>
      <c r="FOF211" s="224"/>
      <c r="FOG211" s="224"/>
      <c r="FOH211" s="334"/>
      <c r="FOI211" s="334"/>
      <c r="FOJ211" s="224"/>
      <c r="FOK211" s="368"/>
      <c r="FOL211" s="368"/>
      <c r="FOM211" s="332"/>
      <c r="FON211" s="333"/>
      <c r="FOO211" s="368"/>
      <c r="FOP211" s="224"/>
      <c r="FOQ211" s="224"/>
      <c r="FOR211" s="334"/>
      <c r="FOS211" s="334"/>
      <c r="FOT211" s="224"/>
      <c r="FOU211" s="368"/>
      <c r="FOV211" s="368"/>
      <c r="FOW211" s="332"/>
      <c r="FOX211" s="333"/>
      <c r="FOY211" s="368"/>
      <c r="FOZ211" s="224"/>
      <c r="FPA211" s="224"/>
      <c r="FPB211" s="334"/>
      <c r="FPC211" s="334"/>
      <c r="FPD211" s="224"/>
      <c r="FPE211" s="368"/>
      <c r="FPF211" s="368"/>
      <c r="FPG211" s="332"/>
      <c r="FPH211" s="333"/>
      <c r="FPI211" s="368"/>
      <c r="FPJ211" s="224"/>
      <c r="FPK211" s="224"/>
      <c r="FPL211" s="334"/>
      <c r="FPM211" s="334"/>
      <c r="FPN211" s="224"/>
      <c r="FPO211" s="368"/>
      <c r="FPP211" s="368"/>
      <c r="FPQ211" s="332"/>
      <c r="FPR211" s="333"/>
      <c r="FPS211" s="368"/>
      <c r="FPT211" s="224"/>
      <c r="FPU211" s="224"/>
      <c r="FPV211" s="334"/>
      <c r="FPW211" s="334"/>
      <c r="FPX211" s="224"/>
      <c r="FPY211" s="368"/>
      <c r="FPZ211" s="368"/>
      <c r="FQA211" s="332"/>
      <c r="FQB211" s="333"/>
      <c r="FQC211" s="368"/>
      <c r="FQD211" s="224"/>
      <c r="FQE211" s="224"/>
      <c r="FQF211" s="334"/>
      <c r="FQG211" s="334"/>
      <c r="FQH211" s="224"/>
      <c r="FQI211" s="368"/>
      <c r="FQJ211" s="368"/>
      <c r="FQK211" s="332"/>
      <c r="FQL211" s="333"/>
      <c r="FQM211" s="368"/>
      <c r="FQN211" s="224"/>
      <c r="FQO211" s="224"/>
      <c r="FQP211" s="334"/>
      <c r="FQQ211" s="334"/>
      <c r="FQR211" s="224"/>
      <c r="FQS211" s="368"/>
      <c r="FQT211" s="368"/>
      <c r="FQU211" s="332"/>
      <c r="FQV211" s="333"/>
      <c r="FQW211" s="368"/>
      <c r="FQX211" s="224"/>
      <c r="FQY211" s="224"/>
      <c r="FQZ211" s="334"/>
      <c r="FRA211" s="334"/>
      <c r="FRB211" s="224"/>
      <c r="FRC211" s="368"/>
      <c r="FRD211" s="368"/>
      <c r="FRE211" s="332"/>
      <c r="FRF211" s="333"/>
      <c r="FRG211" s="368"/>
      <c r="FRH211" s="224"/>
      <c r="FRI211" s="224"/>
      <c r="FRJ211" s="334"/>
      <c r="FRK211" s="334"/>
      <c r="FRL211" s="224"/>
      <c r="FRM211" s="368"/>
      <c r="FRN211" s="368"/>
      <c r="FRO211" s="332"/>
      <c r="FRP211" s="333"/>
      <c r="FRQ211" s="368"/>
      <c r="FRR211" s="224"/>
      <c r="FRS211" s="224"/>
      <c r="FRT211" s="334"/>
      <c r="FRU211" s="334"/>
      <c r="FRV211" s="224"/>
      <c r="FRW211" s="368"/>
      <c r="FRX211" s="368"/>
      <c r="FRY211" s="332"/>
      <c r="FRZ211" s="333"/>
      <c r="FSA211" s="368"/>
      <c r="FSB211" s="224"/>
      <c r="FSC211" s="224"/>
      <c r="FSD211" s="334"/>
      <c r="FSE211" s="334"/>
      <c r="FSF211" s="224"/>
      <c r="FSG211" s="368"/>
      <c r="FSH211" s="368"/>
      <c r="FSI211" s="332"/>
      <c r="FSJ211" s="333"/>
      <c r="FSK211" s="368"/>
      <c r="FSL211" s="224"/>
      <c r="FSM211" s="224"/>
      <c r="FSN211" s="334"/>
      <c r="FSO211" s="334"/>
      <c r="FSP211" s="224"/>
      <c r="FSQ211" s="368"/>
      <c r="FSR211" s="368"/>
      <c r="FSS211" s="332"/>
      <c r="FST211" s="333"/>
      <c r="FSU211" s="368"/>
      <c r="FSV211" s="224"/>
      <c r="FSW211" s="224"/>
      <c r="FSX211" s="334"/>
      <c r="FSY211" s="334"/>
      <c r="FSZ211" s="224"/>
      <c r="FTA211" s="368"/>
      <c r="FTB211" s="368"/>
      <c r="FTC211" s="332"/>
      <c r="FTD211" s="333"/>
      <c r="FTE211" s="368"/>
      <c r="FTF211" s="224"/>
      <c r="FTG211" s="224"/>
      <c r="FTH211" s="334"/>
      <c r="FTI211" s="334"/>
      <c r="FTJ211" s="224"/>
      <c r="FTK211" s="368"/>
      <c r="FTL211" s="368"/>
      <c r="FTM211" s="332"/>
      <c r="FTN211" s="333"/>
      <c r="FTO211" s="368"/>
      <c r="FTP211" s="224"/>
      <c r="FTQ211" s="224"/>
      <c r="FTR211" s="334"/>
      <c r="FTS211" s="334"/>
      <c r="FTT211" s="224"/>
      <c r="FTU211" s="368"/>
      <c r="FTV211" s="368"/>
      <c r="FTW211" s="332"/>
      <c r="FTX211" s="333"/>
      <c r="FTY211" s="368"/>
      <c r="FTZ211" s="224"/>
      <c r="FUA211" s="224"/>
      <c r="FUB211" s="334"/>
      <c r="FUC211" s="334"/>
      <c r="FUD211" s="224"/>
      <c r="FUE211" s="368"/>
      <c r="FUF211" s="368"/>
      <c r="FUG211" s="332"/>
      <c r="FUH211" s="333"/>
      <c r="FUI211" s="368"/>
      <c r="FUJ211" s="224"/>
      <c r="FUK211" s="224"/>
      <c r="FUL211" s="334"/>
      <c r="FUM211" s="334"/>
      <c r="FUN211" s="224"/>
      <c r="FUO211" s="368"/>
      <c r="FUP211" s="368"/>
      <c r="FUQ211" s="332"/>
      <c r="FUR211" s="333"/>
      <c r="FUS211" s="368"/>
      <c r="FUT211" s="224"/>
      <c r="FUU211" s="224"/>
      <c r="FUV211" s="334"/>
      <c r="FUW211" s="334"/>
      <c r="FUX211" s="224"/>
      <c r="FUY211" s="368"/>
      <c r="FUZ211" s="368"/>
      <c r="FVA211" s="332"/>
      <c r="FVB211" s="333"/>
      <c r="FVC211" s="368"/>
      <c r="FVD211" s="224"/>
      <c r="FVE211" s="224"/>
      <c r="FVF211" s="334"/>
      <c r="FVG211" s="334"/>
      <c r="FVH211" s="224"/>
      <c r="FVI211" s="368"/>
      <c r="FVJ211" s="368"/>
      <c r="FVK211" s="332"/>
      <c r="FVL211" s="333"/>
      <c r="FVM211" s="368"/>
      <c r="FVN211" s="224"/>
      <c r="FVO211" s="224"/>
      <c r="FVP211" s="334"/>
      <c r="FVQ211" s="334"/>
      <c r="FVR211" s="224"/>
      <c r="FVS211" s="368"/>
      <c r="FVT211" s="368"/>
      <c r="FVU211" s="332"/>
      <c r="FVV211" s="333"/>
      <c r="FVW211" s="368"/>
      <c r="FVX211" s="224"/>
      <c r="FVY211" s="224"/>
      <c r="FVZ211" s="334"/>
      <c r="FWA211" s="334"/>
      <c r="FWB211" s="224"/>
      <c r="FWC211" s="368"/>
      <c r="FWD211" s="368"/>
      <c r="FWE211" s="332"/>
      <c r="FWF211" s="333"/>
      <c r="FWG211" s="368"/>
      <c r="FWH211" s="224"/>
      <c r="FWI211" s="224"/>
      <c r="FWJ211" s="334"/>
      <c r="FWK211" s="334"/>
      <c r="FWL211" s="224"/>
      <c r="FWM211" s="368"/>
      <c r="FWN211" s="368"/>
      <c r="FWO211" s="332"/>
      <c r="FWP211" s="333"/>
      <c r="FWQ211" s="368"/>
      <c r="FWR211" s="224"/>
      <c r="FWS211" s="224"/>
      <c r="FWT211" s="334"/>
      <c r="FWU211" s="334"/>
      <c r="FWV211" s="224"/>
      <c r="FWW211" s="368"/>
      <c r="FWX211" s="368"/>
      <c r="FWY211" s="332"/>
      <c r="FWZ211" s="333"/>
      <c r="FXA211" s="368"/>
      <c r="FXB211" s="224"/>
      <c r="FXC211" s="224"/>
      <c r="FXD211" s="334"/>
      <c r="FXE211" s="334"/>
      <c r="FXF211" s="224"/>
      <c r="FXG211" s="368"/>
      <c r="FXH211" s="368"/>
      <c r="FXI211" s="332"/>
      <c r="FXJ211" s="333"/>
      <c r="FXK211" s="368"/>
      <c r="FXL211" s="224"/>
      <c r="FXM211" s="224"/>
      <c r="FXN211" s="334"/>
      <c r="FXO211" s="334"/>
      <c r="FXP211" s="224"/>
      <c r="FXQ211" s="368"/>
      <c r="FXR211" s="368"/>
      <c r="FXS211" s="332"/>
      <c r="FXT211" s="333"/>
      <c r="FXU211" s="368"/>
      <c r="FXV211" s="224"/>
      <c r="FXW211" s="224"/>
      <c r="FXX211" s="334"/>
      <c r="FXY211" s="334"/>
      <c r="FXZ211" s="224"/>
      <c r="FYA211" s="368"/>
      <c r="FYB211" s="368"/>
      <c r="FYC211" s="332"/>
      <c r="FYD211" s="333"/>
      <c r="FYE211" s="368"/>
      <c r="FYF211" s="224"/>
      <c r="FYG211" s="224"/>
      <c r="FYH211" s="334"/>
      <c r="FYI211" s="334"/>
      <c r="FYJ211" s="224"/>
      <c r="FYK211" s="368"/>
      <c r="FYL211" s="368"/>
      <c r="FYM211" s="332"/>
      <c r="FYN211" s="333"/>
      <c r="FYO211" s="368"/>
      <c r="FYP211" s="224"/>
      <c r="FYQ211" s="224"/>
      <c r="FYR211" s="334"/>
      <c r="FYS211" s="334"/>
      <c r="FYT211" s="224"/>
      <c r="FYU211" s="368"/>
      <c r="FYV211" s="368"/>
      <c r="FYW211" s="332"/>
      <c r="FYX211" s="333"/>
      <c r="FYY211" s="368"/>
      <c r="FYZ211" s="224"/>
      <c r="FZA211" s="224"/>
      <c r="FZB211" s="334"/>
      <c r="FZC211" s="334"/>
      <c r="FZD211" s="224"/>
      <c r="FZE211" s="368"/>
      <c r="FZF211" s="368"/>
      <c r="FZG211" s="332"/>
      <c r="FZH211" s="333"/>
      <c r="FZI211" s="368"/>
      <c r="FZJ211" s="224"/>
      <c r="FZK211" s="224"/>
      <c r="FZL211" s="334"/>
      <c r="FZM211" s="334"/>
      <c r="FZN211" s="224"/>
      <c r="FZO211" s="368"/>
      <c r="FZP211" s="368"/>
      <c r="FZQ211" s="332"/>
      <c r="FZR211" s="333"/>
      <c r="FZS211" s="368"/>
      <c r="FZT211" s="224"/>
      <c r="FZU211" s="224"/>
      <c r="FZV211" s="334"/>
      <c r="FZW211" s="334"/>
      <c r="FZX211" s="224"/>
      <c r="FZY211" s="368"/>
      <c r="FZZ211" s="368"/>
      <c r="GAA211" s="332"/>
      <c r="GAB211" s="333"/>
      <c r="GAC211" s="368"/>
      <c r="GAD211" s="224"/>
      <c r="GAE211" s="224"/>
      <c r="GAF211" s="334"/>
      <c r="GAG211" s="334"/>
      <c r="GAH211" s="224"/>
      <c r="GAI211" s="368"/>
      <c r="GAJ211" s="368"/>
      <c r="GAK211" s="332"/>
      <c r="GAL211" s="333"/>
      <c r="GAM211" s="368"/>
      <c r="GAN211" s="224"/>
      <c r="GAO211" s="224"/>
      <c r="GAP211" s="334"/>
      <c r="GAQ211" s="334"/>
      <c r="GAR211" s="224"/>
      <c r="GAS211" s="368"/>
      <c r="GAT211" s="368"/>
      <c r="GAU211" s="332"/>
      <c r="GAV211" s="333"/>
      <c r="GAW211" s="368"/>
      <c r="GAX211" s="224"/>
      <c r="GAY211" s="224"/>
      <c r="GAZ211" s="334"/>
      <c r="GBA211" s="334"/>
      <c r="GBB211" s="224"/>
      <c r="GBC211" s="368"/>
      <c r="GBD211" s="368"/>
      <c r="GBE211" s="332"/>
      <c r="GBF211" s="333"/>
      <c r="GBG211" s="368"/>
      <c r="GBH211" s="224"/>
      <c r="GBI211" s="224"/>
      <c r="GBJ211" s="334"/>
      <c r="GBK211" s="334"/>
      <c r="GBL211" s="224"/>
      <c r="GBM211" s="368"/>
      <c r="GBN211" s="368"/>
      <c r="GBO211" s="332"/>
      <c r="GBP211" s="333"/>
      <c r="GBQ211" s="368"/>
      <c r="GBR211" s="224"/>
      <c r="GBS211" s="224"/>
      <c r="GBT211" s="334"/>
      <c r="GBU211" s="334"/>
      <c r="GBV211" s="224"/>
      <c r="GBW211" s="368"/>
      <c r="GBX211" s="368"/>
      <c r="GBY211" s="332"/>
      <c r="GBZ211" s="333"/>
      <c r="GCA211" s="368"/>
      <c r="GCB211" s="224"/>
      <c r="GCC211" s="224"/>
      <c r="GCD211" s="334"/>
      <c r="GCE211" s="334"/>
      <c r="GCF211" s="224"/>
      <c r="GCG211" s="368"/>
      <c r="GCH211" s="368"/>
      <c r="GCI211" s="332"/>
      <c r="GCJ211" s="333"/>
      <c r="GCK211" s="368"/>
      <c r="GCL211" s="224"/>
      <c r="GCM211" s="224"/>
      <c r="GCN211" s="334"/>
      <c r="GCO211" s="334"/>
      <c r="GCP211" s="224"/>
      <c r="GCQ211" s="368"/>
      <c r="GCR211" s="368"/>
      <c r="GCS211" s="332"/>
      <c r="GCT211" s="333"/>
      <c r="GCU211" s="368"/>
      <c r="GCV211" s="224"/>
      <c r="GCW211" s="224"/>
      <c r="GCX211" s="334"/>
      <c r="GCY211" s="334"/>
      <c r="GCZ211" s="224"/>
      <c r="GDA211" s="368"/>
      <c r="GDB211" s="368"/>
      <c r="GDC211" s="332"/>
      <c r="GDD211" s="333"/>
      <c r="GDE211" s="368"/>
      <c r="GDF211" s="224"/>
      <c r="GDG211" s="224"/>
      <c r="GDH211" s="334"/>
      <c r="GDI211" s="334"/>
      <c r="GDJ211" s="224"/>
      <c r="GDK211" s="368"/>
      <c r="GDL211" s="368"/>
      <c r="GDM211" s="332"/>
      <c r="GDN211" s="333"/>
      <c r="GDO211" s="368"/>
      <c r="GDP211" s="224"/>
      <c r="GDQ211" s="224"/>
      <c r="GDR211" s="334"/>
      <c r="GDS211" s="334"/>
      <c r="GDT211" s="224"/>
      <c r="GDU211" s="368"/>
      <c r="GDV211" s="368"/>
      <c r="GDW211" s="332"/>
      <c r="GDX211" s="333"/>
      <c r="GDY211" s="368"/>
      <c r="GDZ211" s="224"/>
      <c r="GEA211" s="224"/>
      <c r="GEB211" s="334"/>
      <c r="GEC211" s="334"/>
      <c r="GED211" s="224"/>
      <c r="GEE211" s="368"/>
      <c r="GEF211" s="368"/>
      <c r="GEG211" s="332"/>
      <c r="GEH211" s="333"/>
      <c r="GEI211" s="368"/>
      <c r="GEJ211" s="224"/>
      <c r="GEK211" s="224"/>
      <c r="GEL211" s="334"/>
      <c r="GEM211" s="334"/>
      <c r="GEN211" s="224"/>
      <c r="GEO211" s="368"/>
      <c r="GEP211" s="368"/>
      <c r="GEQ211" s="332"/>
      <c r="GER211" s="333"/>
      <c r="GES211" s="368"/>
      <c r="GET211" s="224"/>
      <c r="GEU211" s="224"/>
      <c r="GEV211" s="334"/>
      <c r="GEW211" s="334"/>
      <c r="GEX211" s="224"/>
      <c r="GEY211" s="368"/>
      <c r="GEZ211" s="368"/>
      <c r="GFA211" s="332"/>
      <c r="GFB211" s="333"/>
      <c r="GFC211" s="368"/>
      <c r="GFD211" s="224"/>
      <c r="GFE211" s="224"/>
      <c r="GFF211" s="334"/>
      <c r="GFG211" s="334"/>
      <c r="GFH211" s="224"/>
      <c r="GFI211" s="368"/>
      <c r="GFJ211" s="368"/>
      <c r="GFK211" s="332"/>
      <c r="GFL211" s="333"/>
      <c r="GFM211" s="368"/>
      <c r="GFN211" s="224"/>
      <c r="GFO211" s="224"/>
      <c r="GFP211" s="334"/>
      <c r="GFQ211" s="334"/>
      <c r="GFR211" s="224"/>
      <c r="GFS211" s="368"/>
      <c r="GFT211" s="368"/>
      <c r="GFU211" s="332"/>
      <c r="GFV211" s="333"/>
      <c r="GFW211" s="368"/>
      <c r="GFX211" s="224"/>
      <c r="GFY211" s="224"/>
      <c r="GFZ211" s="334"/>
      <c r="GGA211" s="334"/>
      <c r="GGB211" s="224"/>
      <c r="GGC211" s="368"/>
      <c r="GGD211" s="368"/>
      <c r="GGE211" s="332"/>
      <c r="GGF211" s="333"/>
      <c r="GGG211" s="368"/>
      <c r="GGH211" s="224"/>
      <c r="GGI211" s="224"/>
      <c r="GGJ211" s="334"/>
      <c r="GGK211" s="334"/>
      <c r="GGL211" s="224"/>
      <c r="GGM211" s="368"/>
      <c r="GGN211" s="368"/>
      <c r="GGO211" s="332"/>
      <c r="GGP211" s="333"/>
      <c r="GGQ211" s="368"/>
      <c r="GGR211" s="224"/>
      <c r="GGS211" s="224"/>
      <c r="GGT211" s="334"/>
      <c r="GGU211" s="334"/>
      <c r="GGV211" s="224"/>
      <c r="GGW211" s="368"/>
      <c r="GGX211" s="368"/>
      <c r="GGY211" s="332"/>
      <c r="GGZ211" s="333"/>
      <c r="GHA211" s="368"/>
      <c r="GHB211" s="224"/>
      <c r="GHC211" s="224"/>
      <c r="GHD211" s="334"/>
      <c r="GHE211" s="334"/>
      <c r="GHF211" s="224"/>
      <c r="GHG211" s="368"/>
      <c r="GHH211" s="368"/>
      <c r="GHI211" s="332"/>
      <c r="GHJ211" s="333"/>
      <c r="GHK211" s="368"/>
      <c r="GHL211" s="224"/>
      <c r="GHM211" s="224"/>
      <c r="GHN211" s="334"/>
      <c r="GHO211" s="334"/>
      <c r="GHP211" s="224"/>
      <c r="GHQ211" s="368"/>
      <c r="GHR211" s="368"/>
      <c r="GHS211" s="332"/>
      <c r="GHT211" s="333"/>
      <c r="GHU211" s="368"/>
      <c r="GHV211" s="224"/>
      <c r="GHW211" s="224"/>
      <c r="GHX211" s="334"/>
      <c r="GHY211" s="334"/>
      <c r="GHZ211" s="224"/>
      <c r="GIA211" s="368"/>
      <c r="GIB211" s="368"/>
      <c r="GIC211" s="332"/>
      <c r="GID211" s="333"/>
      <c r="GIE211" s="368"/>
      <c r="GIF211" s="224"/>
      <c r="GIG211" s="224"/>
      <c r="GIH211" s="334"/>
      <c r="GII211" s="334"/>
      <c r="GIJ211" s="224"/>
      <c r="GIK211" s="368"/>
      <c r="GIL211" s="368"/>
      <c r="GIM211" s="332"/>
      <c r="GIN211" s="333"/>
      <c r="GIO211" s="368"/>
      <c r="GIP211" s="224"/>
      <c r="GIQ211" s="224"/>
      <c r="GIR211" s="334"/>
      <c r="GIS211" s="334"/>
      <c r="GIT211" s="224"/>
      <c r="GIU211" s="368"/>
      <c r="GIV211" s="368"/>
      <c r="GIW211" s="332"/>
      <c r="GIX211" s="333"/>
      <c r="GIY211" s="368"/>
      <c r="GIZ211" s="224"/>
      <c r="GJA211" s="224"/>
      <c r="GJB211" s="334"/>
      <c r="GJC211" s="334"/>
      <c r="GJD211" s="224"/>
      <c r="GJE211" s="368"/>
      <c r="GJF211" s="368"/>
      <c r="GJG211" s="332"/>
      <c r="GJH211" s="333"/>
      <c r="GJI211" s="368"/>
      <c r="GJJ211" s="224"/>
      <c r="GJK211" s="224"/>
      <c r="GJL211" s="334"/>
      <c r="GJM211" s="334"/>
      <c r="GJN211" s="224"/>
      <c r="GJO211" s="368"/>
      <c r="GJP211" s="368"/>
      <c r="GJQ211" s="332"/>
      <c r="GJR211" s="333"/>
      <c r="GJS211" s="368"/>
      <c r="GJT211" s="224"/>
      <c r="GJU211" s="224"/>
      <c r="GJV211" s="334"/>
      <c r="GJW211" s="334"/>
      <c r="GJX211" s="224"/>
      <c r="GJY211" s="368"/>
      <c r="GJZ211" s="368"/>
      <c r="GKA211" s="332"/>
      <c r="GKB211" s="333"/>
      <c r="GKC211" s="368"/>
      <c r="GKD211" s="224"/>
      <c r="GKE211" s="224"/>
      <c r="GKF211" s="334"/>
      <c r="GKG211" s="334"/>
      <c r="GKH211" s="224"/>
      <c r="GKI211" s="368"/>
      <c r="GKJ211" s="368"/>
      <c r="GKK211" s="332"/>
      <c r="GKL211" s="333"/>
      <c r="GKM211" s="368"/>
      <c r="GKN211" s="224"/>
      <c r="GKO211" s="224"/>
      <c r="GKP211" s="334"/>
      <c r="GKQ211" s="334"/>
      <c r="GKR211" s="224"/>
      <c r="GKS211" s="368"/>
      <c r="GKT211" s="368"/>
      <c r="GKU211" s="332"/>
      <c r="GKV211" s="333"/>
      <c r="GKW211" s="368"/>
      <c r="GKX211" s="224"/>
      <c r="GKY211" s="224"/>
      <c r="GKZ211" s="334"/>
      <c r="GLA211" s="334"/>
      <c r="GLB211" s="224"/>
      <c r="GLC211" s="368"/>
      <c r="GLD211" s="368"/>
      <c r="GLE211" s="332"/>
      <c r="GLF211" s="333"/>
      <c r="GLG211" s="368"/>
      <c r="GLH211" s="224"/>
      <c r="GLI211" s="224"/>
      <c r="GLJ211" s="334"/>
      <c r="GLK211" s="334"/>
      <c r="GLL211" s="224"/>
      <c r="GLM211" s="368"/>
      <c r="GLN211" s="368"/>
      <c r="GLO211" s="332"/>
      <c r="GLP211" s="333"/>
      <c r="GLQ211" s="368"/>
      <c r="GLR211" s="224"/>
      <c r="GLS211" s="224"/>
      <c r="GLT211" s="334"/>
      <c r="GLU211" s="334"/>
      <c r="GLV211" s="224"/>
      <c r="GLW211" s="368"/>
      <c r="GLX211" s="368"/>
      <c r="GLY211" s="332"/>
      <c r="GLZ211" s="333"/>
      <c r="GMA211" s="368"/>
      <c r="GMB211" s="224"/>
      <c r="GMC211" s="224"/>
      <c r="GMD211" s="334"/>
      <c r="GME211" s="334"/>
      <c r="GMF211" s="224"/>
      <c r="GMG211" s="368"/>
      <c r="GMH211" s="368"/>
      <c r="GMI211" s="332"/>
      <c r="GMJ211" s="333"/>
      <c r="GMK211" s="368"/>
      <c r="GML211" s="224"/>
      <c r="GMM211" s="224"/>
      <c r="GMN211" s="334"/>
      <c r="GMO211" s="334"/>
      <c r="GMP211" s="224"/>
      <c r="GMQ211" s="368"/>
      <c r="GMR211" s="368"/>
      <c r="GMS211" s="332"/>
      <c r="GMT211" s="333"/>
      <c r="GMU211" s="368"/>
      <c r="GMV211" s="224"/>
      <c r="GMW211" s="224"/>
      <c r="GMX211" s="334"/>
      <c r="GMY211" s="334"/>
      <c r="GMZ211" s="224"/>
      <c r="GNA211" s="368"/>
      <c r="GNB211" s="368"/>
      <c r="GNC211" s="332"/>
      <c r="GND211" s="333"/>
      <c r="GNE211" s="368"/>
      <c r="GNF211" s="224"/>
      <c r="GNG211" s="224"/>
      <c r="GNH211" s="334"/>
      <c r="GNI211" s="334"/>
      <c r="GNJ211" s="224"/>
      <c r="GNK211" s="368"/>
      <c r="GNL211" s="368"/>
      <c r="GNM211" s="332"/>
      <c r="GNN211" s="333"/>
      <c r="GNO211" s="368"/>
      <c r="GNP211" s="224"/>
      <c r="GNQ211" s="224"/>
      <c r="GNR211" s="334"/>
      <c r="GNS211" s="334"/>
      <c r="GNT211" s="224"/>
      <c r="GNU211" s="368"/>
      <c r="GNV211" s="368"/>
      <c r="GNW211" s="332"/>
      <c r="GNX211" s="333"/>
      <c r="GNY211" s="368"/>
      <c r="GNZ211" s="224"/>
      <c r="GOA211" s="224"/>
      <c r="GOB211" s="334"/>
      <c r="GOC211" s="334"/>
      <c r="GOD211" s="224"/>
      <c r="GOE211" s="368"/>
      <c r="GOF211" s="368"/>
      <c r="GOG211" s="332"/>
      <c r="GOH211" s="333"/>
      <c r="GOI211" s="368"/>
      <c r="GOJ211" s="224"/>
      <c r="GOK211" s="224"/>
      <c r="GOL211" s="334"/>
      <c r="GOM211" s="334"/>
      <c r="GON211" s="224"/>
      <c r="GOO211" s="368"/>
      <c r="GOP211" s="368"/>
      <c r="GOQ211" s="332"/>
      <c r="GOR211" s="333"/>
      <c r="GOS211" s="368"/>
      <c r="GOT211" s="224"/>
      <c r="GOU211" s="224"/>
      <c r="GOV211" s="334"/>
      <c r="GOW211" s="334"/>
      <c r="GOX211" s="224"/>
      <c r="GOY211" s="368"/>
      <c r="GOZ211" s="368"/>
      <c r="GPA211" s="332"/>
      <c r="GPB211" s="333"/>
      <c r="GPC211" s="368"/>
      <c r="GPD211" s="224"/>
      <c r="GPE211" s="224"/>
      <c r="GPF211" s="334"/>
      <c r="GPG211" s="334"/>
      <c r="GPH211" s="224"/>
      <c r="GPI211" s="368"/>
      <c r="GPJ211" s="368"/>
      <c r="GPK211" s="332"/>
      <c r="GPL211" s="333"/>
      <c r="GPM211" s="368"/>
      <c r="GPN211" s="224"/>
      <c r="GPO211" s="224"/>
      <c r="GPP211" s="334"/>
      <c r="GPQ211" s="334"/>
      <c r="GPR211" s="224"/>
      <c r="GPS211" s="368"/>
      <c r="GPT211" s="368"/>
      <c r="GPU211" s="332"/>
      <c r="GPV211" s="333"/>
      <c r="GPW211" s="368"/>
      <c r="GPX211" s="224"/>
      <c r="GPY211" s="224"/>
      <c r="GPZ211" s="334"/>
      <c r="GQA211" s="334"/>
      <c r="GQB211" s="224"/>
      <c r="GQC211" s="368"/>
      <c r="GQD211" s="368"/>
      <c r="GQE211" s="332"/>
      <c r="GQF211" s="333"/>
      <c r="GQG211" s="368"/>
      <c r="GQH211" s="224"/>
      <c r="GQI211" s="224"/>
      <c r="GQJ211" s="334"/>
      <c r="GQK211" s="334"/>
      <c r="GQL211" s="224"/>
      <c r="GQM211" s="368"/>
      <c r="GQN211" s="368"/>
      <c r="GQO211" s="332"/>
      <c r="GQP211" s="333"/>
      <c r="GQQ211" s="368"/>
      <c r="GQR211" s="224"/>
      <c r="GQS211" s="224"/>
      <c r="GQT211" s="334"/>
      <c r="GQU211" s="334"/>
      <c r="GQV211" s="224"/>
      <c r="GQW211" s="368"/>
      <c r="GQX211" s="368"/>
      <c r="GQY211" s="332"/>
      <c r="GQZ211" s="333"/>
      <c r="GRA211" s="368"/>
      <c r="GRB211" s="224"/>
      <c r="GRC211" s="224"/>
      <c r="GRD211" s="334"/>
      <c r="GRE211" s="334"/>
      <c r="GRF211" s="224"/>
      <c r="GRG211" s="368"/>
      <c r="GRH211" s="368"/>
      <c r="GRI211" s="332"/>
      <c r="GRJ211" s="333"/>
      <c r="GRK211" s="368"/>
      <c r="GRL211" s="224"/>
      <c r="GRM211" s="224"/>
      <c r="GRN211" s="334"/>
      <c r="GRO211" s="334"/>
      <c r="GRP211" s="224"/>
      <c r="GRQ211" s="368"/>
      <c r="GRR211" s="368"/>
      <c r="GRS211" s="332"/>
      <c r="GRT211" s="333"/>
      <c r="GRU211" s="368"/>
      <c r="GRV211" s="224"/>
      <c r="GRW211" s="224"/>
      <c r="GRX211" s="334"/>
      <c r="GRY211" s="334"/>
      <c r="GRZ211" s="224"/>
      <c r="GSA211" s="368"/>
      <c r="GSB211" s="368"/>
      <c r="GSC211" s="332"/>
      <c r="GSD211" s="333"/>
      <c r="GSE211" s="368"/>
      <c r="GSF211" s="224"/>
      <c r="GSG211" s="224"/>
      <c r="GSH211" s="334"/>
      <c r="GSI211" s="334"/>
      <c r="GSJ211" s="224"/>
      <c r="GSK211" s="368"/>
      <c r="GSL211" s="368"/>
      <c r="GSM211" s="332"/>
      <c r="GSN211" s="333"/>
      <c r="GSO211" s="368"/>
      <c r="GSP211" s="224"/>
      <c r="GSQ211" s="224"/>
      <c r="GSR211" s="334"/>
      <c r="GSS211" s="334"/>
      <c r="GST211" s="224"/>
      <c r="GSU211" s="368"/>
      <c r="GSV211" s="368"/>
      <c r="GSW211" s="332"/>
      <c r="GSX211" s="333"/>
      <c r="GSY211" s="368"/>
      <c r="GSZ211" s="224"/>
      <c r="GTA211" s="224"/>
      <c r="GTB211" s="334"/>
      <c r="GTC211" s="334"/>
      <c r="GTD211" s="224"/>
      <c r="GTE211" s="368"/>
      <c r="GTF211" s="368"/>
      <c r="GTG211" s="332"/>
      <c r="GTH211" s="333"/>
      <c r="GTI211" s="368"/>
      <c r="GTJ211" s="224"/>
      <c r="GTK211" s="224"/>
      <c r="GTL211" s="334"/>
      <c r="GTM211" s="334"/>
      <c r="GTN211" s="224"/>
      <c r="GTO211" s="368"/>
      <c r="GTP211" s="368"/>
      <c r="GTQ211" s="332"/>
      <c r="GTR211" s="333"/>
      <c r="GTS211" s="368"/>
      <c r="GTT211" s="224"/>
      <c r="GTU211" s="224"/>
      <c r="GTV211" s="334"/>
      <c r="GTW211" s="334"/>
      <c r="GTX211" s="224"/>
      <c r="GTY211" s="368"/>
      <c r="GTZ211" s="368"/>
      <c r="GUA211" s="332"/>
      <c r="GUB211" s="333"/>
      <c r="GUC211" s="368"/>
      <c r="GUD211" s="224"/>
      <c r="GUE211" s="224"/>
      <c r="GUF211" s="334"/>
      <c r="GUG211" s="334"/>
      <c r="GUH211" s="224"/>
      <c r="GUI211" s="368"/>
      <c r="GUJ211" s="368"/>
      <c r="GUK211" s="332"/>
      <c r="GUL211" s="333"/>
      <c r="GUM211" s="368"/>
      <c r="GUN211" s="224"/>
      <c r="GUO211" s="224"/>
      <c r="GUP211" s="334"/>
      <c r="GUQ211" s="334"/>
      <c r="GUR211" s="224"/>
      <c r="GUS211" s="368"/>
      <c r="GUT211" s="368"/>
      <c r="GUU211" s="332"/>
      <c r="GUV211" s="333"/>
      <c r="GUW211" s="368"/>
      <c r="GUX211" s="224"/>
      <c r="GUY211" s="224"/>
      <c r="GUZ211" s="334"/>
      <c r="GVA211" s="334"/>
      <c r="GVB211" s="224"/>
      <c r="GVC211" s="368"/>
      <c r="GVD211" s="368"/>
      <c r="GVE211" s="332"/>
      <c r="GVF211" s="333"/>
      <c r="GVG211" s="368"/>
      <c r="GVH211" s="224"/>
      <c r="GVI211" s="224"/>
      <c r="GVJ211" s="334"/>
      <c r="GVK211" s="334"/>
      <c r="GVL211" s="224"/>
      <c r="GVM211" s="368"/>
      <c r="GVN211" s="368"/>
      <c r="GVO211" s="332"/>
      <c r="GVP211" s="333"/>
      <c r="GVQ211" s="368"/>
      <c r="GVR211" s="224"/>
      <c r="GVS211" s="224"/>
      <c r="GVT211" s="334"/>
      <c r="GVU211" s="334"/>
      <c r="GVV211" s="224"/>
      <c r="GVW211" s="368"/>
      <c r="GVX211" s="368"/>
      <c r="GVY211" s="332"/>
      <c r="GVZ211" s="333"/>
      <c r="GWA211" s="368"/>
      <c r="GWB211" s="224"/>
      <c r="GWC211" s="224"/>
      <c r="GWD211" s="334"/>
      <c r="GWE211" s="334"/>
      <c r="GWF211" s="224"/>
      <c r="GWG211" s="368"/>
      <c r="GWH211" s="368"/>
      <c r="GWI211" s="332"/>
      <c r="GWJ211" s="333"/>
      <c r="GWK211" s="368"/>
      <c r="GWL211" s="224"/>
      <c r="GWM211" s="224"/>
      <c r="GWN211" s="334"/>
      <c r="GWO211" s="334"/>
      <c r="GWP211" s="224"/>
      <c r="GWQ211" s="368"/>
      <c r="GWR211" s="368"/>
      <c r="GWS211" s="332"/>
      <c r="GWT211" s="333"/>
      <c r="GWU211" s="368"/>
      <c r="GWV211" s="224"/>
      <c r="GWW211" s="224"/>
      <c r="GWX211" s="334"/>
      <c r="GWY211" s="334"/>
      <c r="GWZ211" s="224"/>
      <c r="GXA211" s="368"/>
      <c r="GXB211" s="368"/>
      <c r="GXC211" s="332"/>
      <c r="GXD211" s="333"/>
      <c r="GXE211" s="368"/>
      <c r="GXF211" s="224"/>
      <c r="GXG211" s="224"/>
      <c r="GXH211" s="334"/>
      <c r="GXI211" s="334"/>
      <c r="GXJ211" s="224"/>
      <c r="GXK211" s="368"/>
      <c r="GXL211" s="368"/>
      <c r="GXM211" s="332"/>
      <c r="GXN211" s="333"/>
      <c r="GXO211" s="368"/>
      <c r="GXP211" s="224"/>
      <c r="GXQ211" s="224"/>
      <c r="GXR211" s="334"/>
      <c r="GXS211" s="334"/>
      <c r="GXT211" s="224"/>
      <c r="GXU211" s="368"/>
      <c r="GXV211" s="368"/>
      <c r="GXW211" s="332"/>
      <c r="GXX211" s="333"/>
      <c r="GXY211" s="368"/>
      <c r="GXZ211" s="224"/>
      <c r="GYA211" s="224"/>
      <c r="GYB211" s="334"/>
      <c r="GYC211" s="334"/>
      <c r="GYD211" s="224"/>
      <c r="GYE211" s="368"/>
      <c r="GYF211" s="368"/>
      <c r="GYG211" s="332"/>
      <c r="GYH211" s="333"/>
      <c r="GYI211" s="368"/>
      <c r="GYJ211" s="224"/>
      <c r="GYK211" s="224"/>
      <c r="GYL211" s="334"/>
      <c r="GYM211" s="334"/>
      <c r="GYN211" s="224"/>
      <c r="GYO211" s="368"/>
      <c r="GYP211" s="368"/>
      <c r="GYQ211" s="332"/>
      <c r="GYR211" s="333"/>
      <c r="GYS211" s="368"/>
      <c r="GYT211" s="224"/>
      <c r="GYU211" s="224"/>
      <c r="GYV211" s="334"/>
      <c r="GYW211" s="334"/>
      <c r="GYX211" s="224"/>
      <c r="GYY211" s="368"/>
      <c r="GYZ211" s="368"/>
      <c r="GZA211" s="332"/>
      <c r="GZB211" s="333"/>
      <c r="GZC211" s="368"/>
      <c r="GZD211" s="224"/>
      <c r="GZE211" s="224"/>
      <c r="GZF211" s="334"/>
      <c r="GZG211" s="334"/>
      <c r="GZH211" s="224"/>
      <c r="GZI211" s="368"/>
      <c r="GZJ211" s="368"/>
      <c r="GZK211" s="332"/>
      <c r="GZL211" s="333"/>
      <c r="GZM211" s="368"/>
      <c r="GZN211" s="224"/>
      <c r="GZO211" s="224"/>
      <c r="GZP211" s="334"/>
      <c r="GZQ211" s="334"/>
      <c r="GZR211" s="224"/>
      <c r="GZS211" s="368"/>
      <c r="GZT211" s="368"/>
      <c r="GZU211" s="332"/>
      <c r="GZV211" s="333"/>
      <c r="GZW211" s="368"/>
      <c r="GZX211" s="224"/>
      <c r="GZY211" s="224"/>
      <c r="GZZ211" s="334"/>
      <c r="HAA211" s="334"/>
      <c r="HAB211" s="224"/>
      <c r="HAC211" s="368"/>
      <c r="HAD211" s="368"/>
      <c r="HAE211" s="332"/>
      <c r="HAF211" s="333"/>
      <c r="HAG211" s="368"/>
      <c r="HAH211" s="224"/>
      <c r="HAI211" s="224"/>
      <c r="HAJ211" s="334"/>
      <c r="HAK211" s="334"/>
      <c r="HAL211" s="224"/>
      <c r="HAM211" s="368"/>
      <c r="HAN211" s="368"/>
      <c r="HAO211" s="332"/>
      <c r="HAP211" s="333"/>
      <c r="HAQ211" s="368"/>
      <c r="HAR211" s="224"/>
      <c r="HAS211" s="224"/>
      <c r="HAT211" s="334"/>
      <c r="HAU211" s="334"/>
      <c r="HAV211" s="224"/>
      <c r="HAW211" s="368"/>
      <c r="HAX211" s="368"/>
      <c r="HAY211" s="332"/>
      <c r="HAZ211" s="333"/>
      <c r="HBA211" s="368"/>
      <c r="HBB211" s="224"/>
      <c r="HBC211" s="224"/>
      <c r="HBD211" s="334"/>
      <c r="HBE211" s="334"/>
      <c r="HBF211" s="224"/>
      <c r="HBG211" s="368"/>
      <c r="HBH211" s="368"/>
      <c r="HBI211" s="332"/>
      <c r="HBJ211" s="333"/>
      <c r="HBK211" s="368"/>
      <c r="HBL211" s="224"/>
      <c r="HBM211" s="224"/>
      <c r="HBN211" s="334"/>
      <c r="HBO211" s="334"/>
      <c r="HBP211" s="224"/>
      <c r="HBQ211" s="368"/>
      <c r="HBR211" s="368"/>
      <c r="HBS211" s="332"/>
      <c r="HBT211" s="333"/>
      <c r="HBU211" s="368"/>
      <c r="HBV211" s="224"/>
      <c r="HBW211" s="224"/>
      <c r="HBX211" s="334"/>
      <c r="HBY211" s="334"/>
      <c r="HBZ211" s="224"/>
      <c r="HCA211" s="368"/>
      <c r="HCB211" s="368"/>
      <c r="HCC211" s="332"/>
      <c r="HCD211" s="333"/>
      <c r="HCE211" s="368"/>
      <c r="HCF211" s="224"/>
      <c r="HCG211" s="224"/>
      <c r="HCH211" s="334"/>
      <c r="HCI211" s="334"/>
      <c r="HCJ211" s="224"/>
      <c r="HCK211" s="368"/>
      <c r="HCL211" s="368"/>
      <c r="HCM211" s="332"/>
      <c r="HCN211" s="333"/>
      <c r="HCO211" s="368"/>
      <c r="HCP211" s="224"/>
      <c r="HCQ211" s="224"/>
      <c r="HCR211" s="334"/>
      <c r="HCS211" s="334"/>
      <c r="HCT211" s="224"/>
      <c r="HCU211" s="368"/>
      <c r="HCV211" s="368"/>
      <c r="HCW211" s="332"/>
      <c r="HCX211" s="333"/>
      <c r="HCY211" s="368"/>
      <c r="HCZ211" s="224"/>
      <c r="HDA211" s="224"/>
      <c r="HDB211" s="334"/>
      <c r="HDC211" s="334"/>
      <c r="HDD211" s="224"/>
      <c r="HDE211" s="368"/>
      <c r="HDF211" s="368"/>
      <c r="HDG211" s="332"/>
      <c r="HDH211" s="333"/>
      <c r="HDI211" s="368"/>
      <c r="HDJ211" s="224"/>
      <c r="HDK211" s="224"/>
      <c r="HDL211" s="334"/>
      <c r="HDM211" s="334"/>
      <c r="HDN211" s="224"/>
      <c r="HDO211" s="368"/>
      <c r="HDP211" s="368"/>
      <c r="HDQ211" s="332"/>
      <c r="HDR211" s="333"/>
      <c r="HDS211" s="368"/>
      <c r="HDT211" s="224"/>
      <c r="HDU211" s="224"/>
      <c r="HDV211" s="334"/>
      <c r="HDW211" s="334"/>
      <c r="HDX211" s="224"/>
      <c r="HDY211" s="368"/>
      <c r="HDZ211" s="368"/>
      <c r="HEA211" s="332"/>
      <c r="HEB211" s="333"/>
      <c r="HEC211" s="368"/>
      <c r="HED211" s="224"/>
      <c r="HEE211" s="224"/>
      <c r="HEF211" s="334"/>
      <c r="HEG211" s="334"/>
      <c r="HEH211" s="224"/>
      <c r="HEI211" s="368"/>
      <c r="HEJ211" s="368"/>
      <c r="HEK211" s="332"/>
      <c r="HEL211" s="333"/>
      <c r="HEM211" s="368"/>
      <c r="HEN211" s="224"/>
      <c r="HEO211" s="224"/>
      <c r="HEP211" s="334"/>
      <c r="HEQ211" s="334"/>
      <c r="HER211" s="224"/>
      <c r="HES211" s="368"/>
      <c r="HET211" s="368"/>
      <c r="HEU211" s="332"/>
      <c r="HEV211" s="333"/>
      <c r="HEW211" s="368"/>
      <c r="HEX211" s="224"/>
      <c r="HEY211" s="224"/>
      <c r="HEZ211" s="334"/>
      <c r="HFA211" s="334"/>
      <c r="HFB211" s="224"/>
      <c r="HFC211" s="368"/>
      <c r="HFD211" s="368"/>
      <c r="HFE211" s="332"/>
      <c r="HFF211" s="333"/>
      <c r="HFG211" s="368"/>
      <c r="HFH211" s="224"/>
      <c r="HFI211" s="224"/>
      <c r="HFJ211" s="334"/>
      <c r="HFK211" s="334"/>
      <c r="HFL211" s="224"/>
      <c r="HFM211" s="368"/>
      <c r="HFN211" s="368"/>
      <c r="HFO211" s="332"/>
      <c r="HFP211" s="333"/>
      <c r="HFQ211" s="368"/>
      <c r="HFR211" s="224"/>
      <c r="HFS211" s="224"/>
      <c r="HFT211" s="334"/>
      <c r="HFU211" s="334"/>
      <c r="HFV211" s="224"/>
      <c r="HFW211" s="368"/>
      <c r="HFX211" s="368"/>
      <c r="HFY211" s="332"/>
      <c r="HFZ211" s="333"/>
      <c r="HGA211" s="368"/>
      <c r="HGB211" s="224"/>
      <c r="HGC211" s="224"/>
      <c r="HGD211" s="334"/>
      <c r="HGE211" s="334"/>
      <c r="HGF211" s="224"/>
      <c r="HGG211" s="368"/>
      <c r="HGH211" s="368"/>
      <c r="HGI211" s="332"/>
      <c r="HGJ211" s="333"/>
      <c r="HGK211" s="368"/>
      <c r="HGL211" s="224"/>
      <c r="HGM211" s="224"/>
      <c r="HGN211" s="334"/>
      <c r="HGO211" s="334"/>
      <c r="HGP211" s="224"/>
      <c r="HGQ211" s="368"/>
      <c r="HGR211" s="368"/>
      <c r="HGS211" s="332"/>
      <c r="HGT211" s="333"/>
      <c r="HGU211" s="368"/>
      <c r="HGV211" s="224"/>
      <c r="HGW211" s="224"/>
      <c r="HGX211" s="334"/>
      <c r="HGY211" s="334"/>
      <c r="HGZ211" s="224"/>
      <c r="HHA211" s="368"/>
      <c r="HHB211" s="368"/>
      <c r="HHC211" s="332"/>
      <c r="HHD211" s="333"/>
      <c r="HHE211" s="368"/>
      <c r="HHF211" s="224"/>
      <c r="HHG211" s="224"/>
      <c r="HHH211" s="334"/>
      <c r="HHI211" s="334"/>
      <c r="HHJ211" s="224"/>
      <c r="HHK211" s="368"/>
      <c r="HHL211" s="368"/>
      <c r="HHM211" s="332"/>
      <c r="HHN211" s="333"/>
      <c r="HHO211" s="368"/>
      <c r="HHP211" s="224"/>
      <c r="HHQ211" s="224"/>
      <c r="HHR211" s="334"/>
      <c r="HHS211" s="334"/>
      <c r="HHT211" s="224"/>
      <c r="HHU211" s="368"/>
      <c r="HHV211" s="368"/>
      <c r="HHW211" s="332"/>
      <c r="HHX211" s="333"/>
      <c r="HHY211" s="368"/>
      <c r="HHZ211" s="224"/>
      <c r="HIA211" s="224"/>
      <c r="HIB211" s="334"/>
      <c r="HIC211" s="334"/>
      <c r="HID211" s="224"/>
      <c r="HIE211" s="368"/>
      <c r="HIF211" s="368"/>
      <c r="HIG211" s="332"/>
      <c r="HIH211" s="333"/>
      <c r="HII211" s="368"/>
      <c r="HIJ211" s="224"/>
      <c r="HIK211" s="224"/>
      <c r="HIL211" s="334"/>
      <c r="HIM211" s="334"/>
      <c r="HIN211" s="224"/>
      <c r="HIO211" s="368"/>
      <c r="HIP211" s="368"/>
      <c r="HIQ211" s="332"/>
      <c r="HIR211" s="333"/>
      <c r="HIS211" s="368"/>
      <c r="HIT211" s="224"/>
      <c r="HIU211" s="224"/>
      <c r="HIV211" s="334"/>
      <c r="HIW211" s="334"/>
      <c r="HIX211" s="224"/>
      <c r="HIY211" s="368"/>
      <c r="HIZ211" s="368"/>
      <c r="HJA211" s="332"/>
      <c r="HJB211" s="333"/>
      <c r="HJC211" s="368"/>
      <c r="HJD211" s="224"/>
      <c r="HJE211" s="224"/>
      <c r="HJF211" s="334"/>
      <c r="HJG211" s="334"/>
      <c r="HJH211" s="224"/>
      <c r="HJI211" s="368"/>
      <c r="HJJ211" s="368"/>
      <c r="HJK211" s="332"/>
      <c r="HJL211" s="333"/>
      <c r="HJM211" s="368"/>
      <c r="HJN211" s="224"/>
      <c r="HJO211" s="224"/>
      <c r="HJP211" s="334"/>
      <c r="HJQ211" s="334"/>
      <c r="HJR211" s="224"/>
      <c r="HJS211" s="368"/>
      <c r="HJT211" s="368"/>
      <c r="HJU211" s="332"/>
      <c r="HJV211" s="333"/>
      <c r="HJW211" s="368"/>
      <c r="HJX211" s="224"/>
      <c r="HJY211" s="224"/>
      <c r="HJZ211" s="334"/>
      <c r="HKA211" s="334"/>
      <c r="HKB211" s="224"/>
      <c r="HKC211" s="368"/>
      <c r="HKD211" s="368"/>
      <c r="HKE211" s="332"/>
      <c r="HKF211" s="333"/>
      <c r="HKG211" s="368"/>
      <c r="HKH211" s="224"/>
      <c r="HKI211" s="224"/>
      <c r="HKJ211" s="334"/>
      <c r="HKK211" s="334"/>
      <c r="HKL211" s="224"/>
      <c r="HKM211" s="368"/>
      <c r="HKN211" s="368"/>
      <c r="HKO211" s="332"/>
      <c r="HKP211" s="333"/>
      <c r="HKQ211" s="368"/>
      <c r="HKR211" s="224"/>
      <c r="HKS211" s="224"/>
      <c r="HKT211" s="334"/>
      <c r="HKU211" s="334"/>
      <c r="HKV211" s="224"/>
      <c r="HKW211" s="368"/>
      <c r="HKX211" s="368"/>
      <c r="HKY211" s="332"/>
      <c r="HKZ211" s="333"/>
      <c r="HLA211" s="368"/>
      <c r="HLB211" s="224"/>
      <c r="HLC211" s="224"/>
      <c r="HLD211" s="334"/>
      <c r="HLE211" s="334"/>
      <c r="HLF211" s="224"/>
      <c r="HLG211" s="368"/>
      <c r="HLH211" s="368"/>
      <c r="HLI211" s="332"/>
      <c r="HLJ211" s="333"/>
      <c r="HLK211" s="368"/>
      <c r="HLL211" s="224"/>
      <c r="HLM211" s="224"/>
      <c r="HLN211" s="334"/>
      <c r="HLO211" s="334"/>
      <c r="HLP211" s="224"/>
      <c r="HLQ211" s="368"/>
      <c r="HLR211" s="368"/>
      <c r="HLS211" s="332"/>
      <c r="HLT211" s="333"/>
      <c r="HLU211" s="368"/>
      <c r="HLV211" s="224"/>
      <c r="HLW211" s="224"/>
      <c r="HLX211" s="334"/>
      <c r="HLY211" s="334"/>
      <c r="HLZ211" s="224"/>
      <c r="HMA211" s="368"/>
      <c r="HMB211" s="368"/>
      <c r="HMC211" s="332"/>
      <c r="HMD211" s="333"/>
      <c r="HME211" s="368"/>
      <c r="HMF211" s="224"/>
      <c r="HMG211" s="224"/>
      <c r="HMH211" s="334"/>
      <c r="HMI211" s="334"/>
      <c r="HMJ211" s="224"/>
      <c r="HMK211" s="368"/>
      <c r="HML211" s="368"/>
      <c r="HMM211" s="332"/>
      <c r="HMN211" s="333"/>
      <c r="HMO211" s="368"/>
      <c r="HMP211" s="224"/>
      <c r="HMQ211" s="224"/>
      <c r="HMR211" s="334"/>
      <c r="HMS211" s="334"/>
      <c r="HMT211" s="224"/>
      <c r="HMU211" s="368"/>
      <c r="HMV211" s="368"/>
      <c r="HMW211" s="332"/>
      <c r="HMX211" s="333"/>
      <c r="HMY211" s="368"/>
      <c r="HMZ211" s="224"/>
      <c r="HNA211" s="224"/>
      <c r="HNB211" s="334"/>
      <c r="HNC211" s="334"/>
      <c r="HND211" s="224"/>
      <c r="HNE211" s="368"/>
      <c r="HNF211" s="368"/>
      <c r="HNG211" s="332"/>
      <c r="HNH211" s="333"/>
      <c r="HNI211" s="368"/>
      <c r="HNJ211" s="224"/>
      <c r="HNK211" s="224"/>
      <c r="HNL211" s="334"/>
      <c r="HNM211" s="334"/>
      <c r="HNN211" s="224"/>
      <c r="HNO211" s="368"/>
      <c r="HNP211" s="368"/>
      <c r="HNQ211" s="332"/>
      <c r="HNR211" s="333"/>
      <c r="HNS211" s="368"/>
      <c r="HNT211" s="224"/>
      <c r="HNU211" s="224"/>
      <c r="HNV211" s="334"/>
      <c r="HNW211" s="334"/>
      <c r="HNX211" s="224"/>
      <c r="HNY211" s="368"/>
      <c r="HNZ211" s="368"/>
      <c r="HOA211" s="332"/>
      <c r="HOB211" s="333"/>
      <c r="HOC211" s="368"/>
      <c r="HOD211" s="224"/>
      <c r="HOE211" s="224"/>
      <c r="HOF211" s="334"/>
      <c r="HOG211" s="334"/>
      <c r="HOH211" s="224"/>
      <c r="HOI211" s="368"/>
      <c r="HOJ211" s="368"/>
      <c r="HOK211" s="332"/>
      <c r="HOL211" s="333"/>
      <c r="HOM211" s="368"/>
      <c r="HON211" s="224"/>
      <c r="HOO211" s="224"/>
      <c r="HOP211" s="334"/>
      <c r="HOQ211" s="334"/>
      <c r="HOR211" s="224"/>
      <c r="HOS211" s="368"/>
      <c r="HOT211" s="368"/>
      <c r="HOU211" s="332"/>
      <c r="HOV211" s="333"/>
      <c r="HOW211" s="368"/>
      <c r="HOX211" s="224"/>
      <c r="HOY211" s="224"/>
      <c r="HOZ211" s="334"/>
      <c r="HPA211" s="334"/>
      <c r="HPB211" s="224"/>
      <c r="HPC211" s="368"/>
      <c r="HPD211" s="368"/>
      <c r="HPE211" s="332"/>
      <c r="HPF211" s="333"/>
      <c r="HPG211" s="368"/>
      <c r="HPH211" s="224"/>
      <c r="HPI211" s="224"/>
      <c r="HPJ211" s="334"/>
      <c r="HPK211" s="334"/>
      <c r="HPL211" s="224"/>
      <c r="HPM211" s="368"/>
      <c r="HPN211" s="368"/>
      <c r="HPO211" s="332"/>
      <c r="HPP211" s="333"/>
      <c r="HPQ211" s="368"/>
      <c r="HPR211" s="224"/>
      <c r="HPS211" s="224"/>
      <c r="HPT211" s="334"/>
      <c r="HPU211" s="334"/>
      <c r="HPV211" s="224"/>
      <c r="HPW211" s="368"/>
      <c r="HPX211" s="368"/>
      <c r="HPY211" s="332"/>
      <c r="HPZ211" s="333"/>
      <c r="HQA211" s="368"/>
      <c r="HQB211" s="224"/>
      <c r="HQC211" s="224"/>
      <c r="HQD211" s="334"/>
      <c r="HQE211" s="334"/>
      <c r="HQF211" s="224"/>
      <c r="HQG211" s="368"/>
      <c r="HQH211" s="368"/>
      <c r="HQI211" s="332"/>
      <c r="HQJ211" s="333"/>
      <c r="HQK211" s="368"/>
      <c r="HQL211" s="224"/>
      <c r="HQM211" s="224"/>
      <c r="HQN211" s="334"/>
      <c r="HQO211" s="334"/>
      <c r="HQP211" s="224"/>
      <c r="HQQ211" s="368"/>
      <c r="HQR211" s="368"/>
      <c r="HQS211" s="332"/>
      <c r="HQT211" s="333"/>
      <c r="HQU211" s="368"/>
      <c r="HQV211" s="224"/>
      <c r="HQW211" s="224"/>
      <c r="HQX211" s="334"/>
      <c r="HQY211" s="334"/>
      <c r="HQZ211" s="224"/>
      <c r="HRA211" s="368"/>
      <c r="HRB211" s="368"/>
      <c r="HRC211" s="332"/>
      <c r="HRD211" s="333"/>
      <c r="HRE211" s="368"/>
      <c r="HRF211" s="224"/>
      <c r="HRG211" s="224"/>
      <c r="HRH211" s="334"/>
      <c r="HRI211" s="334"/>
      <c r="HRJ211" s="224"/>
      <c r="HRK211" s="368"/>
      <c r="HRL211" s="368"/>
      <c r="HRM211" s="332"/>
      <c r="HRN211" s="333"/>
      <c r="HRO211" s="368"/>
      <c r="HRP211" s="224"/>
      <c r="HRQ211" s="224"/>
      <c r="HRR211" s="334"/>
      <c r="HRS211" s="334"/>
      <c r="HRT211" s="224"/>
      <c r="HRU211" s="368"/>
      <c r="HRV211" s="368"/>
      <c r="HRW211" s="332"/>
      <c r="HRX211" s="333"/>
      <c r="HRY211" s="368"/>
      <c r="HRZ211" s="224"/>
      <c r="HSA211" s="224"/>
      <c r="HSB211" s="334"/>
      <c r="HSC211" s="334"/>
      <c r="HSD211" s="224"/>
      <c r="HSE211" s="368"/>
      <c r="HSF211" s="368"/>
      <c r="HSG211" s="332"/>
      <c r="HSH211" s="333"/>
      <c r="HSI211" s="368"/>
      <c r="HSJ211" s="224"/>
      <c r="HSK211" s="224"/>
      <c r="HSL211" s="334"/>
      <c r="HSM211" s="334"/>
      <c r="HSN211" s="224"/>
      <c r="HSO211" s="368"/>
      <c r="HSP211" s="368"/>
      <c r="HSQ211" s="332"/>
      <c r="HSR211" s="333"/>
      <c r="HSS211" s="368"/>
      <c r="HST211" s="224"/>
      <c r="HSU211" s="224"/>
      <c r="HSV211" s="334"/>
      <c r="HSW211" s="334"/>
      <c r="HSX211" s="224"/>
      <c r="HSY211" s="368"/>
      <c r="HSZ211" s="368"/>
      <c r="HTA211" s="332"/>
      <c r="HTB211" s="333"/>
      <c r="HTC211" s="368"/>
      <c r="HTD211" s="224"/>
      <c r="HTE211" s="224"/>
      <c r="HTF211" s="334"/>
      <c r="HTG211" s="334"/>
      <c r="HTH211" s="224"/>
      <c r="HTI211" s="368"/>
      <c r="HTJ211" s="368"/>
      <c r="HTK211" s="332"/>
      <c r="HTL211" s="333"/>
      <c r="HTM211" s="368"/>
      <c r="HTN211" s="224"/>
      <c r="HTO211" s="224"/>
      <c r="HTP211" s="334"/>
      <c r="HTQ211" s="334"/>
      <c r="HTR211" s="224"/>
      <c r="HTS211" s="368"/>
      <c r="HTT211" s="368"/>
      <c r="HTU211" s="332"/>
      <c r="HTV211" s="333"/>
      <c r="HTW211" s="368"/>
      <c r="HTX211" s="224"/>
      <c r="HTY211" s="224"/>
      <c r="HTZ211" s="334"/>
      <c r="HUA211" s="334"/>
      <c r="HUB211" s="224"/>
      <c r="HUC211" s="368"/>
      <c r="HUD211" s="368"/>
      <c r="HUE211" s="332"/>
      <c r="HUF211" s="333"/>
      <c r="HUG211" s="368"/>
      <c r="HUH211" s="224"/>
      <c r="HUI211" s="224"/>
      <c r="HUJ211" s="334"/>
      <c r="HUK211" s="334"/>
      <c r="HUL211" s="224"/>
      <c r="HUM211" s="368"/>
      <c r="HUN211" s="368"/>
      <c r="HUO211" s="332"/>
      <c r="HUP211" s="333"/>
      <c r="HUQ211" s="368"/>
      <c r="HUR211" s="224"/>
      <c r="HUS211" s="224"/>
      <c r="HUT211" s="334"/>
      <c r="HUU211" s="334"/>
      <c r="HUV211" s="224"/>
      <c r="HUW211" s="368"/>
      <c r="HUX211" s="368"/>
      <c r="HUY211" s="332"/>
      <c r="HUZ211" s="333"/>
      <c r="HVA211" s="368"/>
      <c r="HVB211" s="224"/>
      <c r="HVC211" s="224"/>
      <c r="HVD211" s="334"/>
      <c r="HVE211" s="334"/>
      <c r="HVF211" s="224"/>
      <c r="HVG211" s="368"/>
      <c r="HVH211" s="368"/>
      <c r="HVI211" s="332"/>
      <c r="HVJ211" s="333"/>
      <c r="HVK211" s="368"/>
      <c r="HVL211" s="224"/>
      <c r="HVM211" s="224"/>
      <c r="HVN211" s="334"/>
      <c r="HVO211" s="334"/>
      <c r="HVP211" s="224"/>
      <c r="HVQ211" s="368"/>
      <c r="HVR211" s="368"/>
      <c r="HVS211" s="332"/>
      <c r="HVT211" s="333"/>
      <c r="HVU211" s="368"/>
      <c r="HVV211" s="224"/>
      <c r="HVW211" s="224"/>
      <c r="HVX211" s="334"/>
      <c r="HVY211" s="334"/>
      <c r="HVZ211" s="224"/>
      <c r="HWA211" s="368"/>
      <c r="HWB211" s="368"/>
      <c r="HWC211" s="332"/>
      <c r="HWD211" s="333"/>
      <c r="HWE211" s="368"/>
      <c r="HWF211" s="224"/>
      <c r="HWG211" s="224"/>
      <c r="HWH211" s="334"/>
      <c r="HWI211" s="334"/>
      <c r="HWJ211" s="224"/>
      <c r="HWK211" s="368"/>
      <c r="HWL211" s="368"/>
      <c r="HWM211" s="332"/>
      <c r="HWN211" s="333"/>
      <c r="HWO211" s="368"/>
      <c r="HWP211" s="224"/>
      <c r="HWQ211" s="224"/>
      <c r="HWR211" s="334"/>
      <c r="HWS211" s="334"/>
      <c r="HWT211" s="224"/>
      <c r="HWU211" s="368"/>
      <c r="HWV211" s="368"/>
      <c r="HWW211" s="332"/>
      <c r="HWX211" s="333"/>
      <c r="HWY211" s="368"/>
      <c r="HWZ211" s="224"/>
      <c r="HXA211" s="224"/>
      <c r="HXB211" s="334"/>
      <c r="HXC211" s="334"/>
      <c r="HXD211" s="224"/>
      <c r="HXE211" s="368"/>
      <c r="HXF211" s="368"/>
      <c r="HXG211" s="332"/>
      <c r="HXH211" s="333"/>
      <c r="HXI211" s="368"/>
      <c r="HXJ211" s="224"/>
      <c r="HXK211" s="224"/>
      <c r="HXL211" s="334"/>
      <c r="HXM211" s="334"/>
      <c r="HXN211" s="224"/>
      <c r="HXO211" s="368"/>
      <c r="HXP211" s="368"/>
      <c r="HXQ211" s="332"/>
      <c r="HXR211" s="333"/>
      <c r="HXS211" s="368"/>
      <c r="HXT211" s="224"/>
      <c r="HXU211" s="224"/>
      <c r="HXV211" s="334"/>
      <c r="HXW211" s="334"/>
      <c r="HXX211" s="224"/>
      <c r="HXY211" s="368"/>
      <c r="HXZ211" s="368"/>
      <c r="HYA211" s="332"/>
      <c r="HYB211" s="333"/>
      <c r="HYC211" s="368"/>
      <c r="HYD211" s="224"/>
      <c r="HYE211" s="224"/>
      <c r="HYF211" s="334"/>
      <c r="HYG211" s="334"/>
      <c r="HYH211" s="224"/>
      <c r="HYI211" s="368"/>
      <c r="HYJ211" s="368"/>
      <c r="HYK211" s="332"/>
      <c r="HYL211" s="333"/>
      <c r="HYM211" s="368"/>
      <c r="HYN211" s="224"/>
      <c r="HYO211" s="224"/>
      <c r="HYP211" s="334"/>
      <c r="HYQ211" s="334"/>
      <c r="HYR211" s="224"/>
      <c r="HYS211" s="368"/>
      <c r="HYT211" s="368"/>
      <c r="HYU211" s="332"/>
      <c r="HYV211" s="333"/>
      <c r="HYW211" s="368"/>
      <c r="HYX211" s="224"/>
      <c r="HYY211" s="224"/>
      <c r="HYZ211" s="334"/>
      <c r="HZA211" s="334"/>
      <c r="HZB211" s="224"/>
      <c r="HZC211" s="368"/>
      <c r="HZD211" s="368"/>
      <c r="HZE211" s="332"/>
      <c r="HZF211" s="333"/>
      <c r="HZG211" s="368"/>
      <c r="HZH211" s="224"/>
      <c r="HZI211" s="224"/>
      <c r="HZJ211" s="334"/>
      <c r="HZK211" s="334"/>
      <c r="HZL211" s="224"/>
      <c r="HZM211" s="368"/>
      <c r="HZN211" s="368"/>
      <c r="HZO211" s="332"/>
      <c r="HZP211" s="333"/>
      <c r="HZQ211" s="368"/>
      <c r="HZR211" s="224"/>
      <c r="HZS211" s="224"/>
      <c r="HZT211" s="334"/>
      <c r="HZU211" s="334"/>
      <c r="HZV211" s="224"/>
      <c r="HZW211" s="368"/>
      <c r="HZX211" s="368"/>
      <c r="HZY211" s="332"/>
      <c r="HZZ211" s="333"/>
      <c r="IAA211" s="368"/>
      <c r="IAB211" s="224"/>
      <c r="IAC211" s="224"/>
      <c r="IAD211" s="334"/>
      <c r="IAE211" s="334"/>
      <c r="IAF211" s="224"/>
      <c r="IAG211" s="368"/>
      <c r="IAH211" s="368"/>
      <c r="IAI211" s="332"/>
      <c r="IAJ211" s="333"/>
      <c r="IAK211" s="368"/>
      <c r="IAL211" s="224"/>
      <c r="IAM211" s="224"/>
      <c r="IAN211" s="334"/>
      <c r="IAO211" s="334"/>
      <c r="IAP211" s="224"/>
      <c r="IAQ211" s="368"/>
      <c r="IAR211" s="368"/>
      <c r="IAS211" s="332"/>
      <c r="IAT211" s="333"/>
      <c r="IAU211" s="368"/>
      <c r="IAV211" s="224"/>
      <c r="IAW211" s="224"/>
      <c r="IAX211" s="334"/>
      <c r="IAY211" s="334"/>
      <c r="IAZ211" s="224"/>
      <c r="IBA211" s="368"/>
      <c r="IBB211" s="368"/>
      <c r="IBC211" s="332"/>
      <c r="IBD211" s="333"/>
      <c r="IBE211" s="368"/>
      <c r="IBF211" s="224"/>
      <c r="IBG211" s="224"/>
      <c r="IBH211" s="334"/>
      <c r="IBI211" s="334"/>
      <c r="IBJ211" s="224"/>
      <c r="IBK211" s="368"/>
      <c r="IBL211" s="368"/>
      <c r="IBM211" s="332"/>
      <c r="IBN211" s="333"/>
      <c r="IBO211" s="368"/>
      <c r="IBP211" s="224"/>
      <c r="IBQ211" s="224"/>
      <c r="IBR211" s="334"/>
      <c r="IBS211" s="334"/>
      <c r="IBT211" s="224"/>
      <c r="IBU211" s="368"/>
      <c r="IBV211" s="368"/>
      <c r="IBW211" s="332"/>
      <c r="IBX211" s="333"/>
      <c r="IBY211" s="368"/>
      <c r="IBZ211" s="224"/>
      <c r="ICA211" s="224"/>
      <c r="ICB211" s="334"/>
      <c r="ICC211" s="334"/>
      <c r="ICD211" s="224"/>
      <c r="ICE211" s="368"/>
      <c r="ICF211" s="368"/>
      <c r="ICG211" s="332"/>
      <c r="ICH211" s="333"/>
      <c r="ICI211" s="368"/>
      <c r="ICJ211" s="224"/>
      <c r="ICK211" s="224"/>
      <c r="ICL211" s="334"/>
      <c r="ICM211" s="334"/>
      <c r="ICN211" s="224"/>
      <c r="ICO211" s="368"/>
      <c r="ICP211" s="368"/>
      <c r="ICQ211" s="332"/>
      <c r="ICR211" s="333"/>
      <c r="ICS211" s="368"/>
      <c r="ICT211" s="224"/>
      <c r="ICU211" s="224"/>
      <c r="ICV211" s="334"/>
      <c r="ICW211" s="334"/>
      <c r="ICX211" s="224"/>
      <c r="ICY211" s="368"/>
      <c r="ICZ211" s="368"/>
      <c r="IDA211" s="332"/>
      <c r="IDB211" s="333"/>
      <c r="IDC211" s="368"/>
      <c r="IDD211" s="224"/>
      <c r="IDE211" s="224"/>
      <c r="IDF211" s="334"/>
      <c r="IDG211" s="334"/>
      <c r="IDH211" s="224"/>
      <c r="IDI211" s="368"/>
      <c r="IDJ211" s="368"/>
      <c r="IDK211" s="332"/>
      <c r="IDL211" s="333"/>
      <c r="IDM211" s="368"/>
      <c r="IDN211" s="224"/>
      <c r="IDO211" s="224"/>
      <c r="IDP211" s="334"/>
      <c r="IDQ211" s="334"/>
      <c r="IDR211" s="224"/>
      <c r="IDS211" s="368"/>
      <c r="IDT211" s="368"/>
      <c r="IDU211" s="332"/>
      <c r="IDV211" s="333"/>
      <c r="IDW211" s="368"/>
      <c r="IDX211" s="224"/>
      <c r="IDY211" s="224"/>
      <c r="IDZ211" s="334"/>
      <c r="IEA211" s="334"/>
      <c r="IEB211" s="224"/>
      <c r="IEC211" s="368"/>
      <c r="IED211" s="368"/>
      <c r="IEE211" s="332"/>
      <c r="IEF211" s="333"/>
      <c r="IEG211" s="368"/>
      <c r="IEH211" s="224"/>
      <c r="IEI211" s="224"/>
      <c r="IEJ211" s="334"/>
      <c r="IEK211" s="334"/>
      <c r="IEL211" s="224"/>
      <c r="IEM211" s="368"/>
      <c r="IEN211" s="368"/>
      <c r="IEO211" s="332"/>
      <c r="IEP211" s="333"/>
      <c r="IEQ211" s="368"/>
      <c r="IER211" s="224"/>
      <c r="IES211" s="224"/>
      <c r="IET211" s="334"/>
      <c r="IEU211" s="334"/>
      <c r="IEV211" s="224"/>
      <c r="IEW211" s="368"/>
      <c r="IEX211" s="368"/>
      <c r="IEY211" s="332"/>
      <c r="IEZ211" s="333"/>
      <c r="IFA211" s="368"/>
      <c r="IFB211" s="224"/>
      <c r="IFC211" s="224"/>
      <c r="IFD211" s="334"/>
      <c r="IFE211" s="334"/>
      <c r="IFF211" s="224"/>
      <c r="IFG211" s="368"/>
      <c r="IFH211" s="368"/>
      <c r="IFI211" s="332"/>
      <c r="IFJ211" s="333"/>
      <c r="IFK211" s="368"/>
      <c r="IFL211" s="224"/>
      <c r="IFM211" s="224"/>
      <c r="IFN211" s="334"/>
      <c r="IFO211" s="334"/>
      <c r="IFP211" s="224"/>
      <c r="IFQ211" s="368"/>
      <c r="IFR211" s="368"/>
      <c r="IFS211" s="332"/>
      <c r="IFT211" s="333"/>
      <c r="IFU211" s="368"/>
      <c r="IFV211" s="224"/>
      <c r="IFW211" s="224"/>
      <c r="IFX211" s="334"/>
      <c r="IFY211" s="334"/>
      <c r="IFZ211" s="224"/>
      <c r="IGA211" s="368"/>
      <c r="IGB211" s="368"/>
      <c r="IGC211" s="332"/>
      <c r="IGD211" s="333"/>
      <c r="IGE211" s="368"/>
      <c r="IGF211" s="224"/>
      <c r="IGG211" s="224"/>
      <c r="IGH211" s="334"/>
      <c r="IGI211" s="334"/>
      <c r="IGJ211" s="224"/>
      <c r="IGK211" s="368"/>
      <c r="IGL211" s="368"/>
      <c r="IGM211" s="332"/>
      <c r="IGN211" s="333"/>
      <c r="IGO211" s="368"/>
      <c r="IGP211" s="224"/>
      <c r="IGQ211" s="224"/>
      <c r="IGR211" s="334"/>
      <c r="IGS211" s="334"/>
      <c r="IGT211" s="224"/>
      <c r="IGU211" s="368"/>
      <c r="IGV211" s="368"/>
      <c r="IGW211" s="332"/>
      <c r="IGX211" s="333"/>
      <c r="IGY211" s="368"/>
      <c r="IGZ211" s="224"/>
      <c r="IHA211" s="224"/>
      <c r="IHB211" s="334"/>
      <c r="IHC211" s="334"/>
      <c r="IHD211" s="224"/>
      <c r="IHE211" s="368"/>
      <c r="IHF211" s="368"/>
      <c r="IHG211" s="332"/>
      <c r="IHH211" s="333"/>
      <c r="IHI211" s="368"/>
      <c r="IHJ211" s="224"/>
      <c r="IHK211" s="224"/>
      <c r="IHL211" s="334"/>
      <c r="IHM211" s="334"/>
      <c r="IHN211" s="224"/>
      <c r="IHO211" s="368"/>
      <c r="IHP211" s="368"/>
      <c r="IHQ211" s="332"/>
      <c r="IHR211" s="333"/>
      <c r="IHS211" s="368"/>
      <c r="IHT211" s="224"/>
      <c r="IHU211" s="224"/>
      <c r="IHV211" s="334"/>
      <c r="IHW211" s="334"/>
      <c r="IHX211" s="224"/>
      <c r="IHY211" s="368"/>
      <c r="IHZ211" s="368"/>
      <c r="IIA211" s="332"/>
      <c r="IIB211" s="333"/>
      <c r="IIC211" s="368"/>
      <c r="IID211" s="224"/>
      <c r="IIE211" s="224"/>
      <c r="IIF211" s="334"/>
      <c r="IIG211" s="334"/>
      <c r="IIH211" s="224"/>
      <c r="III211" s="368"/>
      <c r="IIJ211" s="368"/>
      <c r="IIK211" s="332"/>
      <c r="IIL211" s="333"/>
      <c r="IIM211" s="368"/>
      <c r="IIN211" s="224"/>
      <c r="IIO211" s="224"/>
      <c r="IIP211" s="334"/>
      <c r="IIQ211" s="334"/>
      <c r="IIR211" s="224"/>
      <c r="IIS211" s="368"/>
      <c r="IIT211" s="368"/>
      <c r="IIU211" s="332"/>
      <c r="IIV211" s="333"/>
      <c r="IIW211" s="368"/>
      <c r="IIX211" s="224"/>
      <c r="IIY211" s="224"/>
      <c r="IIZ211" s="334"/>
      <c r="IJA211" s="334"/>
      <c r="IJB211" s="224"/>
      <c r="IJC211" s="368"/>
      <c r="IJD211" s="368"/>
      <c r="IJE211" s="332"/>
      <c r="IJF211" s="333"/>
      <c r="IJG211" s="368"/>
      <c r="IJH211" s="224"/>
      <c r="IJI211" s="224"/>
      <c r="IJJ211" s="334"/>
      <c r="IJK211" s="334"/>
      <c r="IJL211" s="224"/>
      <c r="IJM211" s="368"/>
      <c r="IJN211" s="368"/>
      <c r="IJO211" s="332"/>
      <c r="IJP211" s="333"/>
      <c r="IJQ211" s="368"/>
      <c r="IJR211" s="224"/>
      <c r="IJS211" s="224"/>
      <c r="IJT211" s="334"/>
      <c r="IJU211" s="334"/>
      <c r="IJV211" s="224"/>
      <c r="IJW211" s="368"/>
      <c r="IJX211" s="368"/>
      <c r="IJY211" s="332"/>
      <c r="IJZ211" s="333"/>
      <c r="IKA211" s="368"/>
      <c r="IKB211" s="224"/>
      <c r="IKC211" s="224"/>
      <c r="IKD211" s="334"/>
      <c r="IKE211" s="334"/>
      <c r="IKF211" s="224"/>
      <c r="IKG211" s="368"/>
      <c r="IKH211" s="368"/>
      <c r="IKI211" s="332"/>
      <c r="IKJ211" s="333"/>
      <c r="IKK211" s="368"/>
      <c r="IKL211" s="224"/>
      <c r="IKM211" s="224"/>
      <c r="IKN211" s="334"/>
      <c r="IKO211" s="334"/>
      <c r="IKP211" s="224"/>
      <c r="IKQ211" s="368"/>
      <c r="IKR211" s="368"/>
      <c r="IKS211" s="332"/>
      <c r="IKT211" s="333"/>
      <c r="IKU211" s="368"/>
      <c r="IKV211" s="224"/>
      <c r="IKW211" s="224"/>
      <c r="IKX211" s="334"/>
      <c r="IKY211" s="334"/>
      <c r="IKZ211" s="224"/>
      <c r="ILA211" s="368"/>
      <c r="ILB211" s="368"/>
      <c r="ILC211" s="332"/>
      <c r="ILD211" s="333"/>
      <c r="ILE211" s="368"/>
      <c r="ILF211" s="224"/>
      <c r="ILG211" s="224"/>
      <c r="ILH211" s="334"/>
      <c r="ILI211" s="334"/>
      <c r="ILJ211" s="224"/>
      <c r="ILK211" s="368"/>
      <c r="ILL211" s="368"/>
      <c r="ILM211" s="332"/>
      <c r="ILN211" s="333"/>
      <c r="ILO211" s="368"/>
      <c r="ILP211" s="224"/>
      <c r="ILQ211" s="224"/>
      <c r="ILR211" s="334"/>
      <c r="ILS211" s="334"/>
      <c r="ILT211" s="224"/>
      <c r="ILU211" s="368"/>
      <c r="ILV211" s="368"/>
      <c r="ILW211" s="332"/>
      <c r="ILX211" s="333"/>
      <c r="ILY211" s="368"/>
      <c r="ILZ211" s="224"/>
      <c r="IMA211" s="224"/>
      <c r="IMB211" s="334"/>
      <c r="IMC211" s="334"/>
      <c r="IMD211" s="224"/>
      <c r="IME211" s="368"/>
      <c r="IMF211" s="368"/>
      <c r="IMG211" s="332"/>
      <c r="IMH211" s="333"/>
      <c r="IMI211" s="368"/>
      <c r="IMJ211" s="224"/>
      <c r="IMK211" s="224"/>
      <c r="IML211" s="334"/>
      <c r="IMM211" s="334"/>
      <c r="IMN211" s="224"/>
      <c r="IMO211" s="368"/>
      <c r="IMP211" s="368"/>
      <c r="IMQ211" s="332"/>
      <c r="IMR211" s="333"/>
      <c r="IMS211" s="368"/>
      <c r="IMT211" s="224"/>
      <c r="IMU211" s="224"/>
      <c r="IMV211" s="334"/>
      <c r="IMW211" s="334"/>
      <c r="IMX211" s="224"/>
      <c r="IMY211" s="368"/>
      <c r="IMZ211" s="368"/>
      <c r="INA211" s="332"/>
      <c r="INB211" s="333"/>
      <c r="INC211" s="368"/>
      <c r="IND211" s="224"/>
      <c r="INE211" s="224"/>
      <c r="INF211" s="334"/>
      <c r="ING211" s="334"/>
      <c r="INH211" s="224"/>
      <c r="INI211" s="368"/>
      <c r="INJ211" s="368"/>
      <c r="INK211" s="332"/>
      <c r="INL211" s="333"/>
      <c r="INM211" s="368"/>
      <c r="INN211" s="224"/>
      <c r="INO211" s="224"/>
      <c r="INP211" s="334"/>
      <c r="INQ211" s="334"/>
      <c r="INR211" s="224"/>
      <c r="INS211" s="368"/>
      <c r="INT211" s="368"/>
      <c r="INU211" s="332"/>
      <c r="INV211" s="333"/>
      <c r="INW211" s="368"/>
      <c r="INX211" s="224"/>
      <c r="INY211" s="224"/>
      <c r="INZ211" s="334"/>
      <c r="IOA211" s="334"/>
      <c r="IOB211" s="224"/>
      <c r="IOC211" s="368"/>
      <c r="IOD211" s="368"/>
      <c r="IOE211" s="332"/>
      <c r="IOF211" s="333"/>
      <c r="IOG211" s="368"/>
      <c r="IOH211" s="224"/>
      <c r="IOI211" s="224"/>
      <c r="IOJ211" s="334"/>
      <c r="IOK211" s="334"/>
      <c r="IOL211" s="224"/>
      <c r="IOM211" s="368"/>
      <c r="ION211" s="368"/>
      <c r="IOO211" s="332"/>
      <c r="IOP211" s="333"/>
      <c r="IOQ211" s="368"/>
      <c r="IOR211" s="224"/>
      <c r="IOS211" s="224"/>
      <c r="IOT211" s="334"/>
      <c r="IOU211" s="334"/>
      <c r="IOV211" s="224"/>
      <c r="IOW211" s="368"/>
      <c r="IOX211" s="368"/>
      <c r="IOY211" s="332"/>
      <c r="IOZ211" s="333"/>
      <c r="IPA211" s="368"/>
      <c r="IPB211" s="224"/>
      <c r="IPC211" s="224"/>
      <c r="IPD211" s="334"/>
      <c r="IPE211" s="334"/>
      <c r="IPF211" s="224"/>
      <c r="IPG211" s="368"/>
      <c r="IPH211" s="368"/>
      <c r="IPI211" s="332"/>
      <c r="IPJ211" s="333"/>
      <c r="IPK211" s="368"/>
      <c r="IPL211" s="224"/>
      <c r="IPM211" s="224"/>
      <c r="IPN211" s="334"/>
      <c r="IPO211" s="334"/>
      <c r="IPP211" s="224"/>
      <c r="IPQ211" s="368"/>
      <c r="IPR211" s="368"/>
      <c r="IPS211" s="332"/>
      <c r="IPT211" s="333"/>
      <c r="IPU211" s="368"/>
      <c r="IPV211" s="224"/>
      <c r="IPW211" s="224"/>
      <c r="IPX211" s="334"/>
      <c r="IPY211" s="334"/>
      <c r="IPZ211" s="224"/>
      <c r="IQA211" s="368"/>
      <c r="IQB211" s="368"/>
      <c r="IQC211" s="332"/>
      <c r="IQD211" s="333"/>
      <c r="IQE211" s="368"/>
      <c r="IQF211" s="224"/>
      <c r="IQG211" s="224"/>
      <c r="IQH211" s="334"/>
      <c r="IQI211" s="334"/>
      <c r="IQJ211" s="224"/>
      <c r="IQK211" s="368"/>
      <c r="IQL211" s="368"/>
      <c r="IQM211" s="332"/>
      <c r="IQN211" s="333"/>
      <c r="IQO211" s="368"/>
      <c r="IQP211" s="224"/>
      <c r="IQQ211" s="224"/>
      <c r="IQR211" s="334"/>
      <c r="IQS211" s="334"/>
      <c r="IQT211" s="224"/>
      <c r="IQU211" s="368"/>
      <c r="IQV211" s="368"/>
      <c r="IQW211" s="332"/>
      <c r="IQX211" s="333"/>
      <c r="IQY211" s="368"/>
      <c r="IQZ211" s="224"/>
      <c r="IRA211" s="224"/>
      <c r="IRB211" s="334"/>
      <c r="IRC211" s="334"/>
      <c r="IRD211" s="224"/>
      <c r="IRE211" s="368"/>
      <c r="IRF211" s="368"/>
      <c r="IRG211" s="332"/>
      <c r="IRH211" s="333"/>
      <c r="IRI211" s="368"/>
      <c r="IRJ211" s="224"/>
      <c r="IRK211" s="224"/>
      <c r="IRL211" s="334"/>
      <c r="IRM211" s="334"/>
      <c r="IRN211" s="224"/>
      <c r="IRO211" s="368"/>
      <c r="IRP211" s="368"/>
      <c r="IRQ211" s="332"/>
      <c r="IRR211" s="333"/>
      <c r="IRS211" s="368"/>
      <c r="IRT211" s="224"/>
      <c r="IRU211" s="224"/>
      <c r="IRV211" s="334"/>
      <c r="IRW211" s="334"/>
      <c r="IRX211" s="224"/>
      <c r="IRY211" s="368"/>
      <c r="IRZ211" s="368"/>
      <c r="ISA211" s="332"/>
      <c r="ISB211" s="333"/>
      <c r="ISC211" s="368"/>
      <c r="ISD211" s="224"/>
      <c r="ISE211" s="224"/>
      <c r="ISF211" s="334"/>
      <c r="ISG211" s="334"/>
      <c r="ISH211" s="224"/>
      <c r="ISI211" s="368"/>
      <c r="ISJ211" s="368"/>
      <c r="ISK211" s="332"/>
      <c r="ISL211" s="333"/>
      <c r="ISM211" s="368"/>
      <c r="ISN211" s="224"/>
      <c r="ISO211" s="224"/>
      <c r="ISP211" s="334"/>
      <c r="ISQ211" s="334"/>
      <c r="ISR211" s="224"/>
      <c r="ISS211" s="368"/>
      <c r="IST211" s="368"/>
      <c r="ISU211" s="332"/>
      <c r="ISV211" s="333"/>
      <c r="ISW211" s="368"/>
      <c r="ISX211" s="224"/>
      <c r="ISY211" s="224"/>
      <c r="ISZ211" s="334"/>
      <c r="ITA211" s="334"/>
      <c r="ITB211" s="224"/>
      <c r="ITC211" s="368"/>
      <c r="ITD211" s="368"/>
      <c r="ITE211" s="332"/>
      <c r="ITF211" s="333"/>
      <c r="ITG211" s="368"/>
      <c r="ITH211" s="224"/>
      <c r="ITI211" s="224"/>
      <c r="ITJ211" s="334"/>
      <c r="ITK211" s="334"/>
      <c r="ITL211" s="224"/>
      <c r="ITM211" s="368"/>
      <c r="ITN211" s="368"/>
      <c r="ITO211" s="332"/>
      <c r="ITP211" s="333"/>
      <c r="ITQ211" s="368"/>
      <c r="ITR211" s="224"/>
      <c r="ITS211" s="224"/>
      <c r="ITT211" s="334"/>
      <c r="ITU211" s="334"/>
      <c r="ITV211" s="224"/>
      <c r="ITW211" s="368"/>
      <c r="ITX211" s="368"/>
      <c r="ITY211" s="332"/>
      <c r="ITZ211" s="333"/>
      <c r="IUA211" s="368"/>
      <c r="IUB211" s="224"/>
      <c r="IUC211" s="224"/>
      <c r="IUD211" s="334"/>
      <c r="IUE211" s="334"/>
      <c r="IUF211" s="224"/>
      <c r="IUG211" s="368"/>
      <c r="IUH211" s="368"/>
      <c r="IUI211" s="332"/>
      <c r="IUJ211" s="333"/>
      <c r="IUK211" s="368"/>
      <c r="IUL211" s="224"/>
      <c r="IUM211" s="224"/>
      <c r="IUN211" s="334"/>
      <c r="IUO211" s="334"/>
      <c r="IUP211" s="224"/>
      <c r="IUQ211" s="368"/>
      <c r="IUR211" s="368"/>
      <c r="IUS211" s="332"/>
      <c r="IUT211" s="333"/>
      <c r="IUU211" s="368"/>
      <c r="IUV211" s="224"/>
      <c r="IUW211" s="224"/>
      <c r="IUX211" s="334"/>
      <c r="IUY211" s="334"/>
      <c r="IUZ211" s="224"/>
      <c r="IVA211" s="368"/>
      <c r="IVB211" s="368"/>
      <c r="IVC211" s="332"/>
      <c r="IVD211" s="333"/>
      <c r="IVE211" s="368"/>
      <c r="IVF211" s="224"/>
      <c r="IVG211" s="224"/>
      <c r="IVH211" s="334"/>
      <c r="IVI211" s="334"/>
      <c r="IVJ211" s="224"/>
      <c r="IVK211" s="368"/>
      <c r="IVL211" s="368"/>
      <c r="IVM211" s="332"/>
      <c r="IVN211" s="333"/>
      <c r="IVO211" s="368"/>
      <c r="IVP211" s="224"/>
      <c r="IVQ211" s="224"/>
      <c r="IVR211" s="334"/>
      <c r="IVS211" s="334"/>
      <c r="IVT211" s="224"/>
      <c r="IVU211" s="368"/>
      <c r="IVV211" s="368"/>
      <c r="IVW211" s="332"/>
      <c r="IVX211" s="333"/>
      <c r="IVY211" s="368"/>
      <c r="IVZ211" s="224"/>
      <c r="IWA211" s="224"/>
      <c r="IWB211" s="334"/>
      <c r="IWC211" s="334"/>
      <c r="IWD211" s="224"/>
      <c r="IWE211" s="368"/>
      <c r="IWF211" s="368"/>
      <c r="IWG211" s="332"/>
      <c r="IWH211" s="333"/>
      <c r="IWI211" s="368"/>
      <c r="IWJ211" s="224"/>
      <c r="IWK211" s="224"/>
      <c r="IWL211" s="334"/>
      <c r="IWM211" s="334"/>
      <c r="IWN211" s="224"/>
      <c r="IWO211" s="368"/>
      <c r="IWP211" s="368"/>
      <c r="IWQ211" s="332"/>
      <c r="IWR211" s="333"/>
      <c r="IWS211" s="368"/>
      <c r="IWT211" s="224"/>
      <c r="IWU211" s="224"/>
      <c r="IWV211" s="334"/>
      <c r="IWW211" s="334"/>
      <c r="IWX211" s="224"/>
      <c r="IWY211" s="368"/>
      <c r="IWZ211" s="368"/>
      <c r="IXA211" s="332"/>
      <c r="IXB211" s="333"/>
      <c r="IXC211" s="368"/>
      <c r="IXD211" s="224"/>
      <c r="IXE211" s="224"/>
      <c r="IXF211" s="334"/>
      <c r="IXG211" s="334"/>
      <c r="IXH211" s="224"/>
      <c r="IXI211" s="368"/>
      <c r="IXJ211" s="368"/>
      <c r="IXK211" s="332"/>
      <c r="IXL211" s="333"/>
      <c r="IXM211" s="368"/>
      <c r="IXN211" s="224"/>
      <c r="IXO211" s="224"/>
      <c r="IXP211" s="334"/>
      <c r="IXQ211" s="334"/>
      <c r="IXR211" s="224"/>
      <c r="IXS211" s="368"/>
      <c r="IXT211" s="368"/>
      <c r="IXU211" s="332"/>
      <c r="IXV211" s="333"/>
      <c r="IXW211" s="368"/>
      <c r="IXX211" s="224"/>
      <c r="IXY211" s="224"/>
      <c r="IXZ211" s="334"/>
      <c r="IYA211" s="334"/>
      <c r="IYB211" s="224"/>
      <c r="IYC211" s="368"/>
      <c r="IYD211" s="368"/>
      <c r="IYE211" s="332"/>
      <c r="IYF211" s="333"/>
      <c r="IYG211" s="368"/>
      <c r="IYH211" s="224"/>
      <c r="IYI211" s="224"/>
      <c r="IYJ211" s="334"/>
      <c r="IYK211" s="334"/>
      <c r="IYL211" s="224"/>
      <c r="IYM211" s="368"/>
      <c r="IYN211" s="368"/>
      <c r="IYO211" s="332"/>
      <c r="IYP211" s="333"/>
      <c r="IYQ211" s="368"/>
      <c r="IYR211" s="224"/>
      <c r="IYS211" s="224"/>
      <c r="IYT211" s="334"/>
      <c r="IYU211" s="334"/>
      <c r="IYV211" s="224"/>
      <c r="IYW211" s="368"/>
      <c r="IYX211" s="368"/>
      <c r="IYY211" s="332"/>
      <c r="IYZ211" s="333"/>
      <c r="IZA211" s="368"/>
      <c r="IZB211" s="224"/>
      <c r="IZC211" s="224"/>
      <c r="IZD211" s="334"/>
      <c r="IZE211" s="334"/>
      <c r="IZF211" s="224"/>
      <c r="IZG211" s="368"/>
      <c r="IZH211" s="368"/>
      <c r="IZI211" s="332"/>
      <c r="IZJ211" s="333"/>
      <c r="IZK211" s="368"/>
      <c r="IZL211" s="224"/>
      <c r="IZM211" s="224"/>
      <c r="IZN211" s="334"/>
      <c r="IZO211" s="334"/>
      <c r="IZP211" s="224"/>
      <c r="IZQ211" s="368"/>
      <c r="IZR211" s="368"/>
      <c r="IZS211" s="332"/>
      <c r="IZT211" s="333"/>
      <c r="IZU211" s="368"/>
      <c r="IZV211" s="224"/>
      <c r="IZW211" s="224"/>
      <c r="IZX211" s="334"/>
      <c r="IZY211" s="334"/>
      <c r="IZZ211" s="224"/>
      <c r="JAA211" s="368"/>
      <c r="JAB211" s="368"/>
      <c r="JAC211" s="332"/>
      <c r="JAD211" s="333"/>
      <c r="JAE211" s="368"/>
      <c r="JAF211" s="224"/>
      <c r="JAG211" s="224"/>
      <c r="JAH211" s="334"/>
      <c r="JAI211" s="334"/>
      <c r="JAJ211" s="224"/>
      <c r="JAK211" s="368"/>
      <c r="JAL211" s="368"/>
      <c r="JAM211" s="332"/>
      <c r="JAN211" s="333"/>
      <c r="JAO211" s="368"/>
      <c r="JAP211" s="224"/>
      <c r="JAQ211" s="224"/>
      <c r="JAR211" s="334"/>
      <c r="JAS211" s="334"/>
      <c r="JAT211" s="224"/>
      <c r="JAU211" s="368"/>
      <c r="JAV211" s="368"/>
      <c r="JAW211" s="332"/>
      <c r="JAX211" s="333"/>
      <c r="JAY211" s="368"/>
      <c r="JAZ211" s="224"/>
      <c r="JBA211" s="224"/>
      <c r="JBB211" s="334"/>
      <c r="JBC211" s="334"/>
      <c r="JBD211" s="224"/>
      <c r="JBE211" s="368"/>
      <c r="JBF211" s="368"/>
      <c r="JBG211" s="332"/>
      <c r="JBH211" s="333"/>
      <c r="JBI211" s="368"/>
      <c r="JBJ211" s="224"/>
      <c r="JBK211" s="224"/>
      <c r="JBL211" s="334"/>
      <c r="JBM211" s="334"/>
      <c r="JBN211" s="224"/>
      <c r="JBO211" s="368"/>
      <c r="JBP211" s="368"/>
      <c r="JBQ211" s="332"/>
      <c r="JBR211" s="333"/>
      <c r="JBS211" s="368"/>
      <c r="JBT211" s="224"/>
      <c r="JBU211" s="224"/>
      <c r="JBV211" s="334"/>
      <c r="JBW211" s="334"/>
      <c r="JBX211" s="224"/>
      <c r="JBY211" s="368"/>
      <c r="JBZ211" s="368"/>
      <c r="JCA211" s="332"/>
      <c r="JCB211" s="333"/>
      <c r="JCC211" s="368"/>
      <c r="JCD211" s="224"/>
      <c r="JCE211" s="224"/>
      <c r="JCF211" s="334"/>
      <c r="JCG211" s="334"/>
      <c r="JCH211" s="224"/>
      <c r="JCI211" s="368"/>
      <c r="JCJ211" s="368"/>
      <c r="JCK211" s="332"/>
      <c r="JCL211" s="333"/>
      <c r="JCM211" s="368"/>
      <c r="JCN211" s="224"/>
      <c r="JCO211" s="224"/>
      <c r="JCP211" s="334"/>
      <c r="JCQ211" s="334"/>
      <c r="JCR211" s="224"/>
      <c r="JCS211" s="368"/>
      <c r="JCT211" s="368"/>
      <c r="JCU211" s="332"/>
      <c r="JCV211" s="333"/>
      <c r="JCW211" s="368"/>
      <c r="JCX211" s="224"/>
      <c r="JCY211" s="224"/>
      <c r="JCZ211" s="334"/>
      <c r="JDA211" s="334"/>
      <c r="JDB211" s="224"/>
      <c r="JDC211" s="368"/>
      <c r="JDD211" s="368"/>
      <c r="JDE211" s="332"/>
      <c r="JDF211" s="333"/>
      <c r="JDG211" s="368"/>
      <c r="JDH211" s="224"/>
      <c r="JDI211" s="224"/>
      <c r="JDJ211" s="334"/>
      <c r="JDK211" s="334"/>
      <c r="JDL211" s="224"/>
      <c r="JDM211" s="368"/>
      <c r="JDN211" s="368"/>
      <c r="JDO211" s="332"/>
      <c r="JDP211" s="333"/>
      <c r="JDQ211" s="368"/>
      <c r="JDR211" s="224"/>
      <c r="JDS211" s="224"/>
      <c r="JDT211" s="334"/>
      <c r="JDU211" s="334"/>
      <c r="JDV211" s="224"/>
      <c r="JDW211" s="368"/>
      <c r="JDX211" s="368"/>
      <c r="JDY211" s="332"/>
      <c r="JDZ211" s="333"/>
      <c r="JEA211" s="368"/>
      <c r="JEB211" s="224"/>
      <c r="JEC211" s="224"/>
      <c r="JED211" s="334"/>
      <c r="JEE211" s="334"/>
      <c r="JEF211" s="224"/>
      <c r="JEG211" s="368"/>
      <c r="JEH211" s="368"/>
      <c r="JEI211" s="332"/>
      <c r="JEJ211" s="333"/>
      <c r="JEK211" s="368"/>
      <c r="JEL211" s="224"/>
      <c r="JEM211" s="224"/>
      <c r="JEN211" s="334"/>
      <c r="JEO211" s="334"/>
      <c r="JEP211" s="224"/>
      <c r="JEQ211" s="368"/>
      <c r="JER211" s="368"/>
      <c r="JES211" s="332"/>
      <c r="JET211" s="333"/>
      <c r="JEU211" s="368"/>
      <c r="JEV211" s="224"/>
      <c r="JEW211" s="224"/>
      <c r="JEX211" s="334"/>
      <c r="JEY211" s="334"/>
      <c r="JEZ211" s="224"/>
      <c r="JFA211" s="368"/>
      <c r="JFB211" s="368"/>
      <c r="JFC211" s="332"/>
      <c r="JFD211" s="333"/>
      <c r="JFE211" s="368"/>
      <c r="JFF211" s="224"/>
      <c r="JFG211" s="224"/>
      <c r="JFH211" s="334"/>
      <c r="JFI211" s="334"/>
      <c r="JFJ211" s="224"/>
      <c r="JFK211" s="368"/>
      <c r="JFL211" s="368"/>
      <c r="JFM211" s="332"/>
      <c r="JFN211" s="333"/>
      <c r="JFO211" s="368"/>
      <c r="JFP211" s="224"/>
      <c r="JFQ211" s="224"/>
      <c r="JFR211" s="334"/>
      <c r="JFS211" s="334"/>
      <c r="JFT211" s="224"/>
      <c r="JFU211" s="368"/>
      <c r="JFV211" s="368"/>
      <c r="JFW211" s="332"/>
      <c r="JFX211" s="333"/>
      <c r="JFY211" s="368"/>
      <c r="JFZ211" s="224"/>
      <c r="JGA211" s="224"/>
      <c r="JGB211" s="334"/>
      <c r="JGC211" s="334"/>
      <c r="JGD211" s="224"/>
      <c r="JGE211" s="368"/>
      <c r="JGF211" s="368"/>
      <c r="JGG211" s="332"/>
      <c r="JGH211" s="333"/>
      <c r="JGI211" s="368"/>
      <c r="JGJ211" s="224"/>
      <c r="JGK211" s="224"/>
      <c r="JGL211" s="334"/>
      <c r="JGM211" s="334"/>
      <c r="JGN211" s="224"/>
      <c r="JGO211" s="368"/>
      <c r="JGP211" s="368"/>
      <c r="JGQ211" s="332"/>
      <c r="JGR211" s="333"/>
      <c r="JGS211" s="368"/>
      <c r="JGT211" s="224"/>
      <c r="JGU211" s="224"/>
      <c r="JGV211" s="334"/>
      <c r="JGW211" s="334"/>
      <c r="JGX211" s="224"/>
      <c r="JGY211" s="368"/>
      <c r="JGZ211" s="368"/>
      <c r="JHA211" s="332"/>
      <c r="JHB211" s="333"/>
      <c r="JHC211" s="368"/>
      <c r="JHD211" s="224"/>
      <c r="JHE211" s="224"/>
      <c r="JHF211" s="334"/>
      <c r="JHG211" s="334"/>
      <c r="JHH211" s="224"/>
      <c r="JHI211" s="368"/>
      <c r="JHJ211" s="368"/>
      <c r="JHK211" s="332"/>
      <c r="JHL211" s="333"/>
      <c r="JHM211" s="368"/>
      <c r="JHN211" s="224"/>
      <c r="JHO211" s="224"/>
      <c r="JHP211" s="334"/>
      <c r="JHQ211" s="334"/>
      <c r="JHR211" s="224"/>
      <c r="JHS211" s="368"/>
      <c r="JHT211" s="368"/>
      <c r="JHU211" s="332"/>
      <c r="JHV211" s="333"/>
      <c r="JHW211" s="368"/>
      <c r="JHX211" s="224"/>
      <c r="JHY211" s="224"/>
      <c r="JHZ211" s="334"/>
      <c r="JIA211" s="334"/>
      <c r="JIB211" s="224"/>
      <c r="JIC211" s="368"/>
      <c r="JID211" s="368"/>
      <c r="JIE211" s="332"/>
      <c r="JIF211" s="333"/>
      <c r="JIG211" s="368"/>
      <c r="JIH211" s="224"/>
      <c r="JII211" s="224"/>
      <c r="JIJ211" s="334"/>
      <c r="JIK211" s="334"/>
      <c r="JIL211" s="224"/>
      <c r="JIM211" s="368"/>
      <c r="JIN211" s="368"/>
      <c r="JIO211" s="332"/>
      <c r="JIP211" s="333"/>
      <c r="JIQ211" s="368"/>
      <c r="JIR211" s="224"/>
      <c r="JIS211" s="224"/>
      <c r="JIT211" s="334"/>
      <c r="JIU211" s="334"/>
      <c r="JIV211" s="224"/>
      <c r="JIW211" s="368"/>
      <c r="JIX211" s="368"/>
      <c r="JIY211" s="332"/>
      <c r="JIZ211" s="333"/>
      <c r="JJA211" s="368"/>
      <c r="JJB211" s="224"/>
      <c r="JJC211" s="224"/>
      <c r="JJD211" s="334"/>
      <c r="JJE211" s="334"/>
      <c r="JJF211" s="224"/>
      <c r="JJG211" s="368"/>
      <c r="JJH211" s="368"/>
      <c r="JJI211" s="332"/>
      <c r="JJJ211" s="333"/>
      <c r="JJK211" s="368"/>
      <c r="JJL211" s="224"/>
      <c r="JJM211" s="224"/>
      <c r="JJN211" s="334"/>
      <c r="JJO211" s="334"/>
      <c r="JJP211" s="224"/>
      <c r="JJQ211" s="368"/>
      <c r="JJR211" s="368"/>
      <c r="JJS211" s="332"/>
      <c r="JJT211" s="333"/>
      <c r="JJU211" s="368"/>
      <c r="JJV211" s="224"/>
      <c r="JJW211" s="224"/>
      <c r="JJX211" s="334"/>
      <c r="JJY211" s="334"/>
      <c r="JJZ211" s="224"/>
      <c r="JKA211" s="368"/>
      <c r="JKB211" s="368"/>
      <c r="JKC211" s="332"/>
      <c r="JKD211" s="333"/>
      <c r="JKE211" s="368"/>
      <c r="JKF211" s="224"/>
      <c r="JKG211" s="224"/>
      <c r="JKH211" s="334"/>
      <c r="JKI211" s="334"/>
      <c r="JKJ211" s="224"/>
      <c r="JKK211" s="368"/>
      <c r="JKL211" s="368"/>
      <c r="JKM211" s="332"/>
      <c r="JKN211" s="333"/>
      <c r="JKO211" s="368"/>
      <c r="JKP211" s="224"/>
      <c r="JKQ211" s="224"/>
      <c r="JKR211" s="334"/>
      <c r="JKS211" s="334"/>
      <c r="JKT211" s="224"/>
      <c r="JKU211" s="368"/>
      <c r="JKV211" s="368"/>
      <c r="JKW211" s="332"/>
      <c r="JKX211" s="333"/>
      <c r="JKY211" s="368"/>
      <c r="JKZ211" s="224"/>
      <c r="JLA211" s="224"/>
      <c r="JLB211" s="334"/>
      <c r="JLC211" s="334"/>
      <c r="JLD211" s="224"/>
      <c r="JLE211" s="368"/>
      <c r="JLF211" s="368"/>
      <c r="JLG211" s="332"/>
      <c r="JLH211" s="333"/>
      <c r="JLI211" s="368"/>
      <c r="JLJ211" s="224"/>
      <c r="JLK211" s="224"/>
      <c r="JLL211" s="334"/>
      <c r="JLM211" s="334"/>
      <c r="JLN211" s="224"/>
      <c r="JLO211" s="368"/>
      <c r="JLP211" s="368"/>
      <c r="JLQ211" s="332"/>
      <c r="JLR211" s="333"/>
      <c r="JLS211" s="368"/>
      <c r="JLT211" s="224"/>
      <c r="JLU211" s="224"/>
      <c r="JLV211" s="334"/>
      <c r="JLW211" s="334"/>
      <c r="JLX211" s="224"/>
      <c r="JLY211" s="368"/>
      <c r="JLZ211" s="368"/>
      <c r="JMA211" s="332"/>
      <c r="JMB211" s="333"/>
      <c r="JMC211" s="368"/>
      <c r="JMD211" s="224"/>
      <c r="JME211" s="224"/>
      <c r="JMF211" s="334"/>
      <c r="JMG211" s="334"/>
      <c r="JMH211" s="224"/>
      <c r="JMI211" s="368"/>
      <c r="JMJ211" s="368"/>
      <c r="JMK211" s="332"/>
      <c r="JML211" s="333"/>
      <c r="JMM211" s="368"/>
      <c r="JMN211" s="224"/>
      <c r="JMO211" s="224"/>
      <c r="JMP211" s="334"/>
      <c r="JMQ211" s="334"/>
      <c r="JMR211" s="224"/>
      <c r="JMS211" s="368"/>
      <c r="JMT211" s="368"/>
      <c r="JMU211" s="332"/>
      <c r="JMV211" s="333"/>
      <c r="JMW211" s="368"/>
      <c r="JMX211" s="224"/>
      <c r="JMY211" s="224"/>
      <c r="JMZ211" s="334"/>
      <c r="JNA211" s="334"/>
      <c r="JNB211" s="224"/>
      <c r="JNC211" s="368"/>
      <c r="JND211" s="368"/>
      <c r="JNE211" s="332"/>
      <c r="JNF211" s="333"/>
      <c r="JNG211" s="368"/>
      <c r="JNH211" s="224"/>
      <c r="JNI211" s="224"/>
      <c r="JNJ211" s="334"/>
      <c r="JNK211" s="334"/>
      <c r="JNL211" s="224"/>
      <c r="JNM211" s="368"/>
      <c r="JNN211" s="368"/>
      <c r="JNO211" s="332"/>
      <c r="JNP211" s="333"/>
      <c r="JNQ211" s="368"/>
      <c r="JNR211" s="224"/>
      <c r="JNS211" s="224"/>
      <c r="JNT211" s="334"/>
      <c r="JNU211" s="334"/>
      <c r="JNV211" s="224"/>
      <c r="JNW211" s="368"/>
      <c r="JNX211" s="368"/>
      <c r="JNY211" s="332"/>
      <c r="JNZ211" s="333"/>
      <c r="JOA211" s="368"/>
      <c r="JOB211" s="224"/>
      <c r="JOC211" s="224"/>
      <c r="JOD211" s="334"/>
      <c r="JOE211" s="334"/>
      <c r="JOF211" s="224"/>
      <c r="JOG211" s="368"/>
      <c r="JOH211" s="368"/>
      <c r="JOI211" s="332"/>
      <c r="JOJ211" s="333"/>
      <c r="JOK211" s="368"/>
      <c r="JOL211" s="224"/>
      <c r="JOM211" s="224"/>
      <c r="JON211" s="334"/>
      <c r="JOO211" s="334"/>
      <c r="JOP211" s="224"/>
      <c r="JOQ211" s="368"/>
      <c r="JOR211" s="368"/>
      <c r="JOS211" s="332"/>
      <c r="JOT211" s="333"/>
      <c r="JOU211" s="368"/>
      <c r="JOV211" s="224"/>
      <c r="JOW211" s="224"/>
      <c r="JOX211" s="334"/>
      <c r="JOY211" s="334"/>
      <c r="JOZ211" s="224"/>
      <c r="JPA211" s="368"/>
      <c r="JPB211" s="368"/>
      <c r="JPC211" s="332"/>
      <c r="JPD211" s="333"/>
      <c r="JPE211" s="368"/>
      <c r="JPF211" s="224"/>
      <c r="JPG211" s="224"/>
      <c r="JPH211" s="334"/>
      <c r="JPI211" s="334"/>
      <c r="JPJ211" s="224"/>
      <c r="JPK211" s="368"/>
      <c r="JPL211" s="368"/>
      <c r="JPM211" s="332"/>
      <c r="JPN211" s="333"/>
      <c r="JPO211" s="368"/>
      <c r="JPP211" s="224"/>
      <c r="JPQ211" s="224"/>
      <c r="JPR211" s="334"/>
      <c r="JPS211" s="334"/>
      <c r="JPT211" s="224"/>
      <c r="JPU211" s="368"/>
      <c r="JPV211" s="368"/>
      <c r="JPW211" s="332"/>
      <c r="JPX211" s="333"/>
      <c r="JPY211" s="368"/>
      <c r="JPZ211" s="224"/>
      <c r="JQA211" s="224"/>
      <c r="JQB211" s="334"/>
      <c r="JQC211" s="334"/>
      <c r="JQD211" s="224"/>
      <c r="JQE211" s="368"/>
      <c r="JQF211" s="368"/>
      <c r="JQG211" s="332"/>
      <c r="JQH211" s="333"/>
      <c r="JQI211" s="368"/>
      <c r="JQJ211" s="224"/>
      <c r="JQK211" s="224"/>
      <c r="JQL211" s="334"/>
      <c r="JQM211" s="334"/>
      <c r="JQN211" s="224"/>
      <c r="JQO211" s="368"/>
      <c r="JQP211" s="368"/>
      <c r="JQQ211" s="332"/>
      <c r="JQR211" s="333"/>
      <c r="JQS211" s="368"/>
      <c r="JQT211" s="224"/>
      <c r="JQU211" s="224"/>
      <c r="JQV211" s="334"/>
      <c r="JQW211" s="334"/>
      <c r="JQX211" s="224"/>
      <c r="JQY211" s="368"/>
      <c r="JQZ211" s="368"/>
      <c r="JRA211" s="332"/>
      <c r="JRB211" s="333"/>
      <c r="JRC211" s="368"/>
      <c r="JRD211" s="224"/>
      <c r="JRE211" s="224"/>
      <c r="JRF211" s="334"/>
      <c r="JRG211" s="334"/>
      <c r="JRH211" s="224"/>
      <c r="JRI211" s="368"/>
      <c r="JRJ211" s="368"/>
      <c r="JRK211" s="332"/>
      <c r="JRL211" s="333"/>
      <c r="JRM211" s="368"/>
      <c r="JRN211" s="224"/>
      <c r="JRO211" s="224"/>
      <c r="JRP211" s="334"/>
      <c r="JRQ211" s="334"/>
      <c r="JRR211" s="224"/>
      <c r="JRS211" s="368"/>
      <c r="JRT211" s="368"/>
      <c r="JRU211" s="332"/>
      <c r="JRV211" s="333"/>
      <c r="JRW211" s="368"/>
      <c r="JRX211" s="224"/>
      <c r="JRY211" s="224"/>
      <c r="JRZ211" s="334"/>
      <c r="JSA211" s="334"/>
      <c r="JSB211" s="224"/>
      <c r="JSC211" s="368"/>
      <c r="JSD211" s="368"/>
      <c r="JSE211" s="332"/>
      <c r="JSF211" s="333"/>
      <c r="JSG211" s="368"/>
      <c r="JSH211" s="224"/>
      <c r="JSI211" s="224"/>
      <c r="JSJ211" s="334"/>
      <c r="JSK211" s="334"/>
      <c r="JSL211" s="224"/>
      <c r="JSM211" s="368"/>
      <c r="JSN211" s="368"/>
      <c r="JSO211" s="332"/>
      <c r="JSP211" s="333"/>
      <c r="JSQ211" s="368"/>
      <c r="JSR211" s="224"/>
      <c r="JSS211" s="224"/>
      <c r="JST211" s="334"/>
      <c r="JSU211" s="334"/>
      <c r="JSV211" s="224"/>
      <c r="JSW211" s="368"/>
      <c r="JSX211" s="368"/>
      <c r="JSY211" s="332"/>
      <c r="JSZ211" s="333"/>
      <c r="JTA211" s="368"/>
      <c r="JTB211" s="224"/>
      <c r="JTC211" s="224"/>
      <c r="JTD211" s="334"/>
      <c r="JTE211" s="334"/>
      <c r="JTF211" s="224"/>
      <c r="JTG211" s="368"/>
      <c r="JTH211" s="368"/>
      <c r="JTI211" s="332"/>
      <c r="JTJ211" s="333"/>
      <c r="JTK211" s="368"/>
      <c r="JTL211" s="224"/>
      <c r="JTM211" s="224"/>
      <c r="JTN211" s="334"/>
      <c r="JTO211" s="334"/>
      <c r="JTP211" s="224"/>
      <c r="JTQ211" s="368"/>
      <c r="JTR211" s="368"/>
      <c r="JTS211" s="332"/>
      <c r="JTT211" s="333"/>
      <c r="JTU211" s="368"/>
      <c r="JTV211" s="224"/>
      <c r="JTW211" s="224"/>
      <c r="JTX211" s="334"/>
      <c r="JTY211" s="334"/>
      <c r="JTZ211" s="224"/>
      <c r="JUA211" s="368"/>
      <c r="JUB211" s="368"/>
      <c r="JUC211" s="332"/>
      <c r="JUD211" s="333"/>
      <c r="JUE211" s="368"/>
      <c r="JUF211" s="224"/>
      <c r="JUG211" s="224"/>
      <c r="JUH211" s="334"/>
      <c r="JUI211" s="334"/>
      <c r="JUJ211" s="224"/>
      <c r="JUK211" s="368"/>
      <c r="JUL211" s="368"/>
      <c r="JUM211" s="332"/>
      <c r="JUN211" s="333"/>
      <c r="JUO211" s="368"/>
      <c r="JUP211" s="224"/>
      <c r="JUQ211" s="224"/>
      <c r="JUR211" s="334"/>
      <c r="JUS211" s="334"/>
      <c r="JUT211" s="224"/>
      <c r="JUU211" s="368"/>
      <c r="JUV211" s="368"/>
      <c r="JUW211" s="332"/>
      <c r="JUX211" s="333"/>
      <c r="JUY211" s="368"/>
      <c r="JUZ211" s="224"/>
      <c r="JVA211" s="224"/>
      <c r="JVB211" s="334"/>
      <c r="JVC211" s="334"/>
      <c r="JVD211" s="224"/>
      <c r="JVE211" s="368"/>
      <c r="JVF211" s="368"/>
      <c r="JVG211" s="332"/>
      <c r="JVH211" s="333"/>
      <c r="JVI211" s="368"/>
      <c r="JVJ211" s="224"/>
      <c r="JVK211" s="224"/>
      <c r="JVL211" s="334"/>
      <c r="JVM211" s="334"/>
      <c r="JVN211" s="224"/>
      <c r="JVO211" s="368"/>
      <c r="JVP211" s="368"/>
      <c r="JVQ211" s="332"/>
      <c r="JVR211" s="333"/>
      <c r="JVS211" s="368"/>
      <c r="JVT211" s="224"/>
      <c r="JVU211" s="224"/>
      <c r="JVV211" s="334"/>
      <c r="JVW211" s="334"/>
      <c r="JVX211" s="224"/>
      <c r="JVY211" s="368"/>
      <c r="JVZ211" s="368"/>
      <c r="JWA211" s="332"/>
      <c r="JWB211" s="333"/>
      <c r="JWC211" s="368"/>
      <c r="JWD211" s="224"/>
      <c r="JWE211" s="224"/>
      <c r="JWF211" s="334"/>
      <c r="JWG211" s="334"/>
      <c r="JWH211" s="224"/>
      <c r="JWI211" s="368"/>
      <c r="JWJ211" s="368"/>
      <c r="JWK211" s="332"/>
      <c r="JWL211" s="333"/>
      <c r="JWM211" s="368"/>
      <c r="JWN211" s="224"/>
      <c r="JWO211" s="224"/>
      <c r="JWP211" s="334"/>
      <c r="JWQ211" s="334"/>
      <c r="JWR211" s="224"/>
      <c r="JWS211" s="368"/>
      <c r="JWT211" s="368"/>
      <c r="JWU211" s="332"/>
      <c r="JWV211" s="333"/>
      <c r="JWW211" s="368"/>
      <c r="JWX211" s="224"/>
      <c r="JWY211" s="224"/>
      <c r="JWZ211" s="334"/>
      <c r="JXA211" s="334"/>
      <c r="JXB211" s="224"/>
      <c r="JXC211" s="368"/>
      <c r="JXD211" s="368"/>
      <c r="JXE211" s="332"/>
      <c r="JXF211" s="333"/>
      <c r="JXG211" s="368"/>
      <c r="JXH211" s="224"/>
      <c r="JXI211" s="224"/>
      <c r="JXJ211" s="334"/>
      <c r="JXK211" s="334"/>
      <c r="JXL211" s="224"/>
      <c r="JXM211" s="368"/>
      <c r="JXN211" s="368"/>
      <c r="JXO211" s="332"/>
      <c r="JXP211" s="333"/>
      <c r="JXQ211" s="368"/>
      <c r="JXR211" s="224"/>
      <c r="JXS211" s="224"/>
      <c r="JXT211" s="334"/>
      <c r="JXU211" s="334"/>
      <c r="JXV211" s="224"/>
      <c r="JXW211" s="368"/>
      <c r="JXX211" s="368"/>
      <c r="JXY211" s="332"/>
      <c r="JXZ211" s="333"/>
      <c r="JYA211" s="368"/>
      <c r="JYB211" s="224"/>
      <c r="JYC211" s="224"/>
      <c r="JYD211" s="334"/>
      <c r="JYE211" s="334"/>
      <c r="JYF211" s="224"/>
      <c r="JYG211" s="368"/>
      <c r="JYH211" s="368"/>
      <c r="JYI211" s="332"/>
      <c r="JYJ211" s="333"/>
      <c r="JYK211" s="368"/>
      <c r="JYL211" s="224"/>
      <c r="JYM211" s="224"/>
      <c r="JYN211" s="334"/>
      <c r="JYO211" s="334"/>
      <c r="JYP211" s="224"/>
      <c r="JYQ211" s="368"/>
      <c r="JYR211" s="368"/>
      <c r="JYS211" s="332"/>
      <c r="JYT211" s="333"/>
      <c r="JYU211" s="368"/>
      <c r="JYV211" s="224"/>
      <c r="JYW211" s="224"/>
      <c r="JYX211" s="334"/>
      <c r="JYY211" s="334"/>
      <c r="JYZ211" s="224"/>
      <c r="JZA211" s="368"/>
      <c r="JZB211" s="368"/>
      <c r="JZC211" s="332"/>
      <c r="JZD211" s="333"/>
      <c r="JZE211" s="368"/>
      <c r="JZF211" s="224"/>
      <c r="JZG211" s="224"/>
      <c r="JZH211" s="334"/>
      <c r="JZI211" s="334"/>
      <c r="JZJ211" s="224"/>
      <c r="JZK211" s="368"/>
      <c r="JZL211" s="368"/>
      <c r="JZM211" s="332"/>
      <c r="JZN211" s="333"/>
      <c r="JZO211" s="368"/>
      <c r="JZP211" s="224"/>
      <c r="JZQ211" s="224"/>
      <c r="JZR211" s="334"/>
      <c r="JZS211" s="334"/>
      <c r="JZT211" s="224"/>
      <c r="JZU211" s="368"/>
      <c r="JZV211" s="368"/>
      <c r="JZW211" s="332"/>
      <c r="JZX211" s="333"/>
      <c r="JZY211" s="368"/>
      <c r="JZZ211" s="224"/>
      <c r="KAA211" s="224"/>
      <c r="KAB211" s="334"/>
      <c r="KAC211" s="334"/>
      <c r="KAD211" s="224"/>
      <c r="KAE211" s="368"/>
      <c r="KAF211" s="368"/>
      <c r="KAG211" s="332"/>
      <c r="KAH211" s="333"/>
      <c r="KAI211" s="368"/>
      <c r="KAJ211" s="224"/>
      <c r="KAK211" s="224"/>
      <c r="KAL211" s="334"/>
      <c r="KAM211" s="334"/>
      <c r="KAN211" s="224"/>
      <c r="KAO211" s="368"/>
      <c r="KAP211" s="368"/>
      <c r="KAQ211" s="332"/>
      <c r="KAR211" s="333"/>
      <c r="KAS211" s="368"/>
      <c r="KAT211" s="224"/>
      <c r="KAU211" s="224"/>
      <c r="KAV211" s="334"/>
      <c r="KAW211" s="334"/>
      <c r="KAX211" s="224"/>
      <c r="KAY211" s="368"/>
      <c r="KAZ211" s="368"/>
      <c r="KBA211" s="332"/>
      <c r="KBB211" s="333"/>
      <c r="KBC211" s="368"/>
      <c r="KBD211" s="224"/>
      <c r="KBE211" s="224"/>
      <c r="KBF211" s="334"/>
      <c r="KBG211" s="334"/>
      <c r="KBH211" s="224"/>
      <c r="KBI211" s="368"/>
      <c r="KBJ211" s="368"/>
      <c r="KBK211" s="332"/>
      <c r="KBL211" s="333"/>
      <c r="KBM211" s="368"/>
      <c r="KBN211" s="224"/>
      <c r="KBO211" s="224"/>
      <c r="KBP211" s="334"/>
      <c r="KBQ211" s="334"/>
      <c r="KBR211" s="224"/>
      <c r="KBS211" s="368"/>
      <c r="KBT211" s="368"/>
      <c r="KBU211" s="332"/>
      <c r="KBV211" s="333"/>
      <c r="KBW211" s="368"/>
      <c r="KBX211" s="224"/>
      <c r="KBY211" s="224"/>
      <c r="KBZ211" s="334"/>
      <c r="KCA211" s="334"/>
      <c r="KCB211" s="224"/>
      <c r="KCC211" s="368"/>
      <c r="KCD211" s="368"/>
      <c r="KCE211" s="332"/>
      <c r="KCF211" s="333"/>
      <c r="KCG211" s="368"/>
      <c r="KCH211" s="224"/>
      <c r="KCI211" s="224"/>
      <c r="KCJ211" s="334"/>
      <c r="KCK211" s="334"/>
      <c r="KCL211" s="224"/>
      <c r="KCM211" s="368"/>
      <c r="KCN211" s="368"/>
      <c r="KCO211" s="332"/>
      <c r="KCP211" s="333"/>
      <c r="KCQ211" s="368"/>
      <c r="KCR211" s="224"/>
      <c r="KCS211" s="224"/>
      <c r="KCT211" s="334"/>
      <c r="KCU211" s="334"/>
      <c r="KCV211" s="224"/>
      <c r="KCW211" s="368"/>
      <c r="KCX211" s="368"/>
      <c r="KCY211" s="332"/>
      <c r="KCZ211" s="333"/>
      <c r="KDA211" s="368"/>
      <c r="KDB211" s="224"/>
      <c r="KDC211" s="224"/>
      <c r="KDD211" s="334"/>
      <c r="KDE211" s="334"/>
      <c r="KDF211" s="224"/>
      <c r="KDG211" s="368"/>
      <c r="KDH211" s="368"/>
      <c r="KDI211" s="332"/>
      <c r="KDJ211" s="333"/>
      <c r="KDK211" s="368"/>
      <c r="KDL211" s="224"/>
      <c r="KDM211" s="224"/>
      <c r="KDN211" s="334"/>
      <c r="KDO211" s="334"/>
      <c r="KDP211" s="224"/>
      <c r="KDQ211" s="368"/>
      <c r="KDR211" s="368"/>
      <c r="KDS211" s="332"/>
      <c r="KDT211" s="333"/>
      <c r="KDU211" s="368"/>
      <c r="KDV211" s="224"/>
      <c r="KDW211" s="224"/>
      <c r="KDX211" s="334"/>
      <c r="KDY211" s="334"/>
      <c r="KDZ211" s="224"/>
      <c r="KEA211" s="368"/>
      <c r="KEB211" s="368"/>
      <c r="KEC211" s="332"/>
      <c r="KED211" s="333"/>
      <c r="KEE211" s="368"/>
      <c r="KEF211" s="224"/>
      <c r="KEG211" s="224"/>
      <c r="KEH211" s="334"/>
      <c r="KEI211" s="334"/>
      <c r="KEJ211" s="224"/>
      <c r="KEK211" s="368"/>
      <c r="KEL211" s="368"/>
      <c r="KEM211" s="332"/>
      <c r="KEN211" s="333"/>
      <c r="KEO211" s="368"/>
      <c r="KEP211" s="224"/>
      <c r="KEQ211" s="224"/>
      <c r="KER211" s="334"/>
      <c r="KES211" s="334"/>
      <c r="KET211" s="224"/>
      <c r="KEU211" s="368"/>
      <c r="KEV211" s="368"/>
      <c r="KEW211" s="332"/>
      <c r="KEX211" s="333"/>
      <c r="KEY211" s="368"/>
      <c r="KEZ211" s="224"/>
      <c r="KFA211" s="224"/>
      <c r="KFB211" s="334"/>
      <c r="KFC211" s="334"/>
      <c r="KFD211" s="224"/>
      <c r="KFE211" s="368"/>
      <c r="KFF211" s="368"/>
      <c r="KFG211" s="332"/>
      <c r="KFH211" s="333"/>
      <c r="KFI211" s="368"/>
      <c r="KFJ211" s="224"/>
      <c r="KFK211" s="224"/>
      <c r="KFL211" s="334"/>
      <c r="KFM211" s="334"/>
      <c r="KFN211" s="224"/>
      <c r="KFO211" s="368"/>
      <c r="KFP211" s="368"/>
      <c r="KFQ211" s="332"/>
      <c r="KFR211" s="333"/>
      <c r="KFS211" s="368"/>
      <c r="KFT211" s="224"/>
      <c r="KFU211" s="224"/>
      <c r="KFV211" s="334"/>
      <c r="KFW211" s="334"/>
      <c r="KFX211" s="224"/>
      <c r="KFY211" s="368"/>
      <c r="KFZ211" s="368"/>
      <c r="KGA211" s="332"/>
      <c r="KGB211" s="333"/>
      <c r="KGC211" s="368"/>
      <c r="KGD211" s="224"/>
      <c r="KGE211" s="224"/>
      <c r="KGF211" s="334"/>
      <c r="KGG211" s="334"/>
      <c r="KGH211" s="224"/>
      <c r="KGI211" s="368"/>
      <c r="KGJ211" s="368"/>
      <c r="KGK211" s="332"/>
      <c r="KGL211" s="333"/>
      <c r="KGM211" s="368"/>
      <c r="KGN211" s="224"/>
      <c r="KGO211" s="224"/>
      <c r="KGP211" s="334"/>
      <c r="KGQ211" s="334"/>
      <c r="KGR211" s="224"/>
      <c r="KGS211" s="368"/>
      <c r="KGT211" s="368"/>
      <c r="KGU211" s="332"/>
      <c r="KGV211" s="333"/>
      <c r="KGW211" s="368"/>
      <c r="KGX211" s="224"/>
      <c r="KGY211" s="224"/>
      <c r="KGZ211" s="334"/>
      <c r="KHA211" s="334"/>
      <c r="KHB211" s="224"/>
      <c r="KHC211" s="368"/>
      <c r="KHD211" s="368"/>
      <c r="KHE211" s="332"/>
      <c r="KHF211" s="333"/>
      <c r="KHG211" s="368"/>
      <c r="KHH211" s="224"/>
      <c r="KHI211" s="224"/>
      <c r="KHJ211" s="334"/>
      <c r="KHK211" s="334"/>
      <c r="KHL211" s="224"/>
      <c r="KHM211" s="368"/>
      <c r="KHN211" s="368"/>
      <c r="KHO211" s="332"/>
      <c r="KHP211" s="333"/>
      <c r="KHQ211" s="368"/>
      <c r="KHR211" s="224"/>
      <c r="KHS211" s="224"/>
      <c r="KHT211" s="334"/>
      <c r="KHU211" s="334"/>
      <c r="KHV211" s="224"/>
      <c r="KHW211" s="368"/>
      <c r="KHX211" s="368"/>
      <c r="KHY211" s="332"/>
      <c r="KHZ211" s="333"/>
      <c r="KIA211" s="368"/>
      <c r="KIB211" s="224"/>
      <c r="KIC211" s="224"/>
      <c r="KID211" s="334"/>
      <c r="KIE211" s="334"/>
      <c r="KIF211" s="224"/>
      <c r="KIG211" s="368"/>
      <c r="KIH211" s="368"/>
      <c r="KII211" s="332"/>
      <c r="KIJ211" s="333"/>
      <c r="KIK211" s="368"/>
      <c r="KIL211" s="224"/>
      <c r="KIM211" s="224"/>
      <c r="KIN211" s="334"/>
      <c r="KIO211" s="334"/>
      <c r="KIP211" s="224"/>
      <c r="KIQ211" s="368"/>
      <c r="KIR211" s="368"/>
      <c r="KIS211" s="332"/>
      <c r="KIT211" s="333"/>
      <c r="KIU211" s="368"/>
      <c r="KIV211" s="224"/>
      <c r="KIW211" s="224"/>
      <c r="KIX211" s="334"/>
      <c r="KIY211" s="334"/>
      <c r="KIZ211" s="224"/>
      <c r="KJA211" s="368"/>
      <c r="KJB211" s="368"/>
      <c r="KJC211" s="332"/>
      <c r="KJD211" s="333"/>
      <c r="KJE211" s="368"/>
      <c r="KJF211" s="224"/>
      <c r="KJG211" s="224"/>
      <c r="KJH211" s="334"/>
      <c r="KJI211" s="334"/>
      <c r="KJJ211" s="224"/>
      <c r="KJK211" s="368"/>
      <c r="KJL211" s="368"/>
      <c r="KJM211" s="332"/>
      <c r="KJN211" s="333"/>
      <c r="KJO211" s="368"/>
      <c r="KJP211" s="224"/>
      <c r="KJQ211" s="224"/>
      <c r="KJR211" s="334"/>
      <c r="KJS211" s="334"/>
      <c r="KJT211" s="224"/>
      <c r="KJU211" s="368"/>
      <c r="KJV211" s="368"/>
      <c r="KJW211" s="332"/>
      <c r="KJX211" s="333"/>
      <c r="KJY211" s="368"/>
      <c r="KJZ211" s="224"/>
      <c r="KKA211" s="224"/>
      <c r="KKB211" s="334"/>
      <c r="KKC211" s="334"/>
      <c r="KKD211" s="224"/>
      <c r="KKE211" s="368"/>
      <c r="KKF211" s="368"/>
      <c r="KKG211" s="332"/>
      <c r="KKH211" s="333"/>
      <c r="KKI211" s="368"/>
      <c r="KKJ211" s="224"/>
      <c r="KKK211" s="224"/>
      <c r="KKL211" s="334"/>
      <c r="KKM211" s="334"/>
      <c r="KKN211" s="224"/>
      <c r="KKO211" s="368"/>
      <c r="KKP211" s="368"/>
      <c r="KKQ211" s="332"/>
      <c r="KKR211" s="333"/>
      <c r="KKS211" s="368"/>
      <c r="KKT211" s="224"/>
      <c r="KKU211" s="224"/>
      <c r="KKV211" s="334"/>
      <c r="KKW211" s="334"/>
      <c r="KKX211" s="224"/>
      <c r="KKY211" s="368"/>
      <c r="KKZ211" s="368"/>
      <c r="KLA211" s="332"/>
      <c r="KLB211" s="333"/>
      <c r="KLC211" s="368"/>
      <c r="KLD211" s="224"/>
      <c r="KLE211" s="224"/>
      <c r="KLF211" s="334"/>
      <c r="KLG211" s="334"/>
      <c r="KLH211" s="224"/>
      <c r="KLI211" s="368"/>
      <c r="KLJ211" s="368"/>
      <c r="KLK211" s="332"/>
      <c r="KLL211" s="333"/>
      <c r="KLM211" s="368"/>
      <c r="KLN211" s="224"/>
      <c r="KLO211" s="224"/>
      <c r="KLP211" s="334"/>
      <c r="KLQ211" s="334"/>
      <c r="KLR211" s="224"/>
      <c r="KLS211" s="368"/>
      <c r="KLT211" s="368"/>
      <c r="KLU211" s="332"/>
      <c r="KLV211" s="333"/>
      <c r="KLW211" s="368"/>
      <c r="KLX211" s="224"/>
      <c r="KLY211" s="224"/>
      <c r="KLZ211" s="334"/>
      <c r="KMA211" s="334"/>
      <c r="KMB211" s="224"/>
      <c r="KMC211" s="368"/>
      <c r="KMD211" s="368"/>
      <c r="KME211" s="332"/>
      <c r="KMF211" s="333"/>
      <c r="KMG211" s="368"/>
      <c r="KMH211" s="224"/>
      <c r="KMI211" s="224"/>
      <c r="KMJ211" s="334"/>
      <c r="KMK211" s="334"/>
      <c r="KML211" s="224"/>
      <c r="KMM211" s="368"/>
      <c r="KMN211" s="368"/>
      <c r="KMO211" s="332"/>
      <c r="KMP211" s="333"/>
      <c r="KMQ211" s="368"/>
      <c r="KMR211" s="224"/>
      <c r="KMS211" s="224"/>
      <c r="KMT211" s="334"/>
      <c r="KMU211" s="334"/>
      <c r="KMV211" s="224"/>
      <c r="KMW211" s="368"/>
      <c r="KMX211" s="368"/>
      <c r="KMY211" s="332"/>
      <c r="KMZ211" s="333"/>
      <c r="KNA211" s="368"/>
      <c r="KNB211" s="224"/>
      <c r="KNC211" s="224"/>
      <c r="KND211" s="334"/>
      <c r="KNE211" s="334"/>
      <c r="KNF211" s="224"/>
      <c r="KNG211" s="368"/>
      <c r="KNH211" s="368"/>
      <c r="KNI211" s="332"/>
      <c r="KNJ211" s="333"/>
      <c r="KNK211" s="368"/>
      <c r="KNL211" s="224"/>
      <c r="KNM211" s="224"/>
      <c r="KNN211" s="334"/>
      <c r="KNO211" s="334"/>
      <c r="KNP211" s="224"/>
      <c r="KNQ211" s="368"/>
      <c r="KNR211" s="368"/>
      <c r="KNS211" s="332"/>
      <c r="KNT211" s="333"/>
      <c r="KNU211" s="368"/>
      <c r="KNV211" s="224"/>
      <c r="KNW211" s="224"/>
      <c r="KNX211" s="334"/>
      <c r="KNY211" s="334"/>
      <c r="KNZ211" s="224"/>
      <c r="KOA211" s="368"/>
      <c r="KOB211" s="368"/>
      <c r="KOC211" s="332"/>
      <c r="KOD211" s="333"/>
      <c r="KOE211" s="368"/>
      <c r="KOF211" s="224"/>
      <c r="KOG211" s="224"/>
      <c r="KOH211" s="334"/>
      <c r="KOI211" s="334"/>
      <c r="KOJ211" s="224"/>
      <c r="KOK211" s="368"/>
      <c r="KOL211" s="368"/>
      <c r="KOM211" s="332"/>
      <c r="KON211" s="333"/>
      <c r="KOO211" s="368"/>
      <c r="KOP211" s="224"/>
      <c r="KOQ211" s="224"/>
      <c r="KOR211" s="334"/>
      <c r="KOS211" s="334"/>
      <c r="KOT211" s="224"/>
      <c r="KOU211" s="368"/>
      <c r="KOV211" s="368"/>
      <c r="KOW211" s="332"/>
      <c r="KOX211" s="333"/>
      <c r="KOY211" s="368"/>
      <c r="KOZ211" s="224"/>
      <c r="KPA211" s="224"/>
      <c r="KPB211" s="334"/>
      <c r="KPC211" s="334"/>
      <c r="KPD211" s="224"/>
      <c r="KPE211" s="368"/>
      <c r="KPF211" s="368"/>
      <c r="KPG211" s="332"/>
      <c r="KPH211" s="333"/>
      <c r="KPI211" s="368"/>
      <c r="KPJ211" s="224"/>
      <c r="KPK211" s="224"/>
      <c r="KPL211" s="334"/>
      <c r="KPM211" s="334"/>
      <c r="KPN211" s="224"/>
      <c r="KPO211" s="368"/>
      <c r="KPP211" s="368"/>
      <c r="KPQ211" s="332"/>
      <c r="KPR211" s="333"/>
      <c r="KPS211" s="368"/>
      <c r="KPT211" s="224"/>
      <c r="KPU211" s="224"/>
      <c r="KPV211" s="334"/>
      <c r="KPW211" s="334"/>
      <c r="KPX211" s="224"/>
      <c r="KPY211" s="368"/>
      <c r="KPZ211" s="368"/>
      <c r="KQA211" s="332"/>
      <c r="KQB211" s="333"/>
      <c r="KQC211" s="368"/>
      <c r="KQD211" s="224"/>
      <c r="KQE211" s="224"/>
      <c r="KQF211" s="334"/>
      <c r="KQG211" s="334"/>
      <c r="KQH211" s="224"/>
      <c r="KQI211" s="368"/>
      <c r="KQJ211" s="368"/>
      <c r="KQK211" s="332"/>
      <c r="KQL211" s="333"/>
      <c r="KQM211" s="368"/>
      <c r="KQN211" s="224"/>
      <c r="KQO211" s="224"/>
      <c r="KQP211" s="334"/>
      <c r="KQQ211" s="334"/>
      <c r="KQR211" s="224"/>
      <c r="KQS211" s="368"/>
      <c r="KQT211" s="368"/>
      <c r="KQU211" s="332"/>
      <c r="KQV211" s="333"/>
      <c r="KQW211" s="368"/>
      <c r="KQX211" s="224"/>
      <c r="KQY211" s="224"/>
      <c r="KQZ211" s="334"/>
      <c r="KRA211" s="334"/>
      <c r="KRB211" s="224"/>
      <c r="KRC211" s="368"/>
      <c r="KRD211" s="368"/>
      <c r="KRE211" s="332"/>
      <c r="KRF211" s="333"/>
      <c r="KRG211" s="368"/>
      <c r="KRH211" s="224"/>
      <c r="KRI211" s="224"/>
      <c r="KRJ211" s="334"/>
      <c r="KRK211" s="334"/>
      <c r="KRL211" s="224"/>
      <c r="KRM211" s="368"/>
      <c r="KRN211" s="368"/>
      <c r="KRO211" s="332"/>
      <c r="KRP211" s="333"/>
      <c r="KRQ211" s="368"/>
      <c r="KRR211" s="224"/>
      <c r="KRS211" s="224"/>
      <c r="KRT211" s="334"/>
      <c r="KRU211" s="334"/>
      <c r="KRV211" s="224"/>
      <c r="KRW211" s="368"/>
      <c r="KRX211" s="368"/>
      <c r="KRY211" s="332"/>
      <c r="KRZ211" s="333"/>
      <c r="KSA211" s="368"/>
      <c r="KSB211" s="224"/>
      <c r="KSC211" s="224"/>
      <c r="KSD211" s="334"/>
      <c r="KSE211" s="334"/>
      <c r="KSF211" s="224"/>
      <c r="KSG211" s="368"/>
      <c r="KSH211" s="368"/>
      <c r="KSI211" s="332"/>
      <c r="KSJ211" s="333"/>
      <c r="KSK211" s="368"/>
      <c r="KSL211" s="224"/>
      <c r="KSM211" s="224"/>
      <c r="KSN211" s="334"/>
      <c r="KSO211" s="334"/>
      <c r="KSP211" s="224"/>
      <c r="KSQ211" s="368"/>
      <c r="KSR211" s="368"/>
      <c r="KSS211" s="332"/>
      <c r="KST211" s="333"/>
      <c r="KSU211" s="368"/>
      <c r="KSV211" s="224"/>
      <c r="KSW211" s="224"/>
      <c r="KSX211" s="334"/>
      <c r="KSY211" s="334"/>
      <c r="KSZ211" s="224"/>
      <c r="KTA211" s="368"/>
      <c r="KTB211" s="368"/>
      <c r="KTC211" s="332"/>
      <c r="KTD211" s="333"/>
      <c r="KTE211" s="368"/>
      <c r="KTF211" s="224"/>
      <c r="KTG211" s="224"/>
      <c r="KTH211" s="334"/>
      <c r="KTI211" s="334"/>
      <c r="KTJ211" s="224"/>
      <c r="KTK211" s="368"/>
      <c r="KTL211" s="368"/>
      <c r="KTM211" s="332"/>
      <c r="KTN211" s="333"/>
      <c r="KTO211" s="368"/>
      <c r="KTP211" s="224"/>
      <c r="KTQ211" s="224"/>
      <c r="KTR211" s="334"/>
      <c r="KTS211" s="334"/>
      <c r="KTT211" s="224"/>
      <c r="KTU211" s="368"/>
      <c r="KTV211" s="368"/>
      <c r="KTW211" s="332"/>
      <c r="KTX211" s="333"/>
      <c r="KTY211" s="368"/>
      <c r="KTZ211" s="224"/>
      <c r="KUA211" s="224"/>
      <c r="KUB211" s="334"/>
      <c r="KUC211" s="334"/>
      <c r="KUD211" s="224"/>
      <c r="KUE211" s="368"/>
      <c r="KUF211" s="368"/>
      <c r="KUG211" s="332"/>
      <c r="KUH211" s="333"/>
      <c r="KUI211" s="368"/>
      <c r="KUJ211" s="224"/>
      <c r="KUK211" s="224"/>
      <c r="KUL211" s="334"/>
      <c r="KUM211" s="334"/>
      <c r="KUN211" s="224"/>
      <c r="KUO211" s="368"/>
      <c r="KUP211" s="368"/>
      <c r="KUQ211" s="332"/>
      <c r="KUR211" s="333"/>
      <c r="KUS211" s="368"/>
      <c r="KUT211" s="224"/>
      <c r="KUU211" s="224"/>
      <c r="KUV211" s="334"/>
      <c r="KUW211" s="334"/>
      <c r="KUX211" s="224"/>
      <c r="KUY211" s="368"/>
      <c r="KUZ211" s="368"/>
      <c r="KVA211" s="332"/>
      <c r="KVB211" s="333"/>
      <c r="KVC211" s="368"/>
      <c r="KVD211" s="224"/>
      <c r="KVE211" s="224"/>
      <c r="KVF211" s="334"/>
      <c r="KVG211" s="334"/>
      <c r="KVH211" s="224"/>
      <c r="KVI211" s="368"/>
      <c r="KVJ211" s="368"/>
      <c r="KVK211" s="332"/>
      <c r="KVL211" s="333"/>
      <c r="KVM211" s="368"/>
      <c r="KVN211" s="224"/>
      <c r="KVO211" s="224"/>
      <c r="KVP211" s="334"/>
      <c r="KVQ211" s="334"/>
      <c r="KVR211" s="224"/>
      <c r="KVS211" s="368"/>
      <c r="KVT211" s="368"/>
      <c r="KVU211" s="332"/>
      <c r="KVV211" s="333"/>
      <c r="KVW211" s="368"/>
      <c r="KVX211" s="224"/>
      <c r="KVY211" s="224"/>
      <c r="KVZ211" s="334"/>
      <c r="KWA211" s="334"/>
      <c r="KWB211" s="224"/>
      <c r="KWC211" s="368"/>
      <c r="KWD211" s="368"/>
      <c r="KWE211" s="332"/>
      <c r="KWF211" s="333"/>
      <c r="KWG211" s="368"/>
      <c r="KWH211" s="224"/>
      <c r="KWI211" s="224"/>
      <c r="KWJ211" s="334"/>
      <c r="KWK211" s="334"/>
      <c r="KWL211" s="224"/>
      <c r="KWM211" s="368"/>
      <c r="KWN211" s="368"/>
      <c r="KWO211" s="332"/>
      <c r="KWP211" s="333"/>
      <c r="KWQ211" s="368"/>
      <c r="KWR211" s="224"/>
      <c r="KWS211" s="224"/>
      <c r="KWT211" s="334"/>
      <c r="KWU211" s="334"/>
      <c r="KWV211" s="224"/>
      <c r="KWW211" s="368"/>
      <c r="KWX211" s="368"/>
      <c r="KWY211" s="332"/>
      <c r="KWZ211" s="333"/>
      <c r="KXA211" s="368"/>
      <c r="KXB211" s="224"/>
      <c r="KXC211" s="224"/>
      <c r="KXD211" s="334"/>
      <c r="KXE211" s="334"/>
      <c r="KXF211" s="224"/>
      <c r="KXG211" s="368"/>
      <c r="KXH211" s="368"/>
      <c r="KXI211" s="332"/>
      <c r="KXJ211" s="333"/>
      <c r="KXK211" s="368"/>
      <c r="KXL211" s="224"/>
      <c r="KXM211" s="224"/>
      <c r="KXN211" s="334"/>
      <c r="KXO211" s="334"/>
      <c r="KXP211" s="224"/>
      <c r="KXQ211" s="368"/>
      <c r="KXR211" s="368"/>
      <c r="KXS211" s="332"/>
      <c r="KXT211" s="333"/>
      <c r="KXU211" s="368"/>
      <c r="KXV211" s="224"/>
      <c r="KXW211" s="224"/>
      <c r="KXX211" s="334"/>
      <c r="KXY211" s="334"/>
      <c r="KXZ211" s="224"/>
      <c r="KYA211" s="368"/>
      <c r="KYB211" s="368"/>
      <c r="KYC211" s="332"/>
      <c r="KYD211" s="333"/>
      <c r="KYE211" s="368"/>
      <c r="KYF211" s="224"/>
      <c r="KYG211" s="224"/>
      <c r="KYH211" s="334"/>
      <c r="KYI211" s="334"/>
      <c r="KYJ211" s="224"/>
      <c r="KYK211" s="368"/>
      <c r="KYL211" s="368"/>
      <c r="KYM211" s="332"/>
      <c r="KYN211" s="333"/>
      <c r="KYO211" s="368"/>
      <c r="KYP211" s="224"/>
      <c r="KYQ211" s="224"/>
      <c r="KYR211" s="334"/>
      <c r="KYS211" s="334"/>
      <c r="KYT211" s="224"/>
      <c r="KYU211" s="368"/>
      <c r="KYV211" s="368"/>
      <c r="KYW211" s="332"/>
      <c r="KYX211" s="333"/>
      <c r="KYY211" s="368"/>
      <c r="KYZ211" s="224"/>
      <c r="KZA211" s="224"/>
      <c r="KZB211" s="334"/>
      <c r="KZC211" s="334"/>
      <c r="KZD211" s="224"/>
      <c r="KZE211" s="368"/>
      <c r="KZF211" s="368"/>
      <c r="KZG211" s="332"/>
      <c r="KZH211" s="333"/>
      <c r="KZI211" s="368"/>
      <c r="KZJ211" s="224"/>
      <c r="KZK211" s="224"/>
      <c r="KZL211" s="334"/>
      <c r="KZM211" s="334"/>
      <c r="KZN211" s="224"/>
      <c r="KZO211" s="368"/>
      <c r="KZP211" s="368"/>
      <c r="KZQ211" s="332"/>
      <c r="KZR211" s="333"/>
      <c r="KZS211" s="368"/>
      <c r="KZT211" s="224"/>
      <c r="KZU211" s="224"/>
      <c r="KZV211" s="334"/>
      <c r="KZW211" s="334"/>
      <c r="KZX211" s="224"/>
      <c r="KZY211" s="368"/>
      <c r="KZZ211" s="368"/>
      <c r="LAA211" s="332"/>
      <c r="LAB211" s="333"/>
      <c r="LAC211" s="368"/>
      <c r="LAD211" s="224"/>
      <c r="LAE211" s="224"/>
      <c r="LAF211" s="334"/>
      <c r="LAG211" s="334"/>
      <c r="LAH211" s="224"/>
      <c r="LAI211" s="368"/>
      <c r="LAJ211" s="368"/>
      <c r="LAK211" s="332"/>
      <c r="LAL211" s="333"/>
      <c r="LAM211" s="368"/>
      <c r="LAN211" s="224"/>
      <c r="LAO211" s="224"/>
      <c r="LAP211" s="334"/>
      <c r="LAQ211" s="334"/>
      <c r="LAR211" s="224"/>
      <c r="LAS211" s="368"/>
      <c r="LAT211" s="368"/>
      <c r="LAU211" s="332"/>
      <c r="LAV211" s="333"/>
      <c r="LAW211" s="368"/>
      <c r="LAX211" s="224"/>
      <c r="LAY211" s="224"/>
      <c r="LAZ211" s="334"/>
      <c r="LBA211" s="334"/>
      <c r="LBB211" s="224"/>
      <c r="LBC211" s="368"/>
      <c r="LBD211" s="368"/>
      <c r="LBE211" s="332"/>
      <c r="LBF211" s="333"/>
      <c r="LBG211" s="368"/>
      <c r="LBH211" s="224"/>
      <c r="LBI211" s="224"/>
      <c r="LBJ211" s="334"/>
      <c r="LBK211" s="334"/>
      <c r="LBL211" s="224"/>
      <c r="LBM211" s="368"/>
      <c r="LBN211" s="368"/>
      <c r="LBO211" s="332"/>
      <c r="LBP211" s="333"/>
      <c r="LBQ211" s="368"/>
      <c r="LBR211" s="224"/>
      <c r="LBS211" s="224"/>
      <c r="LBT211" s="334"/>
      <c r="LBU211" s="334"/>
      <c r="LBV211" s="224"/>
      <c r="LBW211" s="368"/>
      <c r="LBX211" s="368"/>
      <c r="LBY211" s="332"/>
      <c r="LBZ211" s="333"/>
      <c r="LCA211" s="368"/>
      <c r="LCB211" s="224"/>
      <c r="LCC211" s="224"/>
      <c r="LCD211" s="334"/>
      <c r="LCE211" s="334"/>
      <c r="LCF211" s="224"/>
      <c r="LCG211" s="368"/>
      <c r="LCH211" s="368"/>
      <c r="LCI211" s="332"/>
      <c r="LCJ211" s="333"/>
      <c r="LCK211" s="368"/>
      <c r="LCL211" s="224"/>
      <c r="LCM211" s="224"/>
      <c r="LCN211" s="334"/>
      <c r="LCO211" s="334"/>
      <c r="LCP211" s="224"/>
      <c r="LCQ211" s="368"/>
      <c r="LCR211" s="368"/>
      <c r="LCS211" s="332"/>
      <c r="LCT211" s="333"/>
      <c r="LCU211" s="368"/>
      <c r="LCV211" s="224"/>
      <c r="LCW211" s="224"/>
      <c r="LCX211" s="334"/>
      <c r="LCY211" s="334"/>
      <c r="LCZ211" s="224"/>
      <c r="LDA211" s="368"/>
      <c r="LDB211" s="368"/>
      <c r="LDC211" s="332"/>
      <c r="LDD211" s="333"/>
      <c r="LDE211" s="368"/>
      <c r="LDF211" s="224"/>
      <c r="LDG211" s="224"/>
      <c r="LDH211" s="334"/>
      <c r="LDI211" s="334"/>
      <c r="LDJ211" s="224"/>
      <c r="LDK211" s="368"/>
      <c r="LDL211" s="368"/>
      <c r="LDM211" s="332"/>
      <c r="LDN211" s="333"/>
      <c r="LDO211" s="368"/>
      <c r="LDP211" s="224"/>
      <c r="LDQ211" s="224"/>
      <c r="LDR211" s="334"/>
      <c r="LDS211" s="334"/>
      <c r="LDT211" s="224"/>
      <c r="LDU211" s="368"/>
      <c r="LDV211" s="368"/>
      <c r="LDW211" s="332"/>
      <c r="LDX211" s="333"/>
      <c r="LDY211" s="368"/>
      <c r="LDZ211" s="224"/>
      <c r="LEA211" s="224"/>
      <c r="LEB211" s="334"/>
      <c r="LEC211" s="334"/>
      <c r="LED211" s="224"/>
      <c r="LEE211" s="368"/>
      <c r="LEF211" s="368"/>
      <c r="LEG211" s="332"/>
      <c r="LEH211" s="333"/>
      <c r="LEI211" s="368"/>
      <c r="LEJ211" s="224"/>
      <c r="LEK211" s="224"/>
      <c r="LEL211" s="334"/>
      <c r="LEM211" s="334"/>
      <c r="LEN211" s="224"/>
      <c r="LEO211" s="368"/>
      <c r="LEP211" s="368"/>
      <c r="LEQ211" s="332"/>
      <c r="LER211" s="333"/>
      <c r="LES211" s="368"/>
      <c r="LET211" s="224"/>
      <c r="LEU211" s="224"/>
      <c r="LEV211" s="334"/>
      <c r="LEW211" s="334"/>
      <c r="LEX211" s="224"/>
      <c r="LEY211" s="368"/>
      <c r="LEZ211" s="368"/>
      <c r="LFA211" s="332"/>
      <c r="LFB211" s="333"/>
      <c r="LFC211" s="368"/>
      <c r="LFD211" s="224"/>
      <c r="LFE211" s="224"/>
      <c r="LFF211" s="334"/>
      <c r="LFG211" s="334"/>
      <c r="LFH211" s="224"/>
      <c r="LFI211" s="368"/>
      <c r="LFJ211" s="368"/>
      <c r="LFK211" s="332"/>
      <c r="LFL211" s="333"/>
      <c r="LFM211" s="368"/>
      <c r="LFN211" s="224"/>
      <c r="LFO211" s="224"/>
      <c r="LFP211" s="334"/>
      <c r="LFQ211" s="334"/>
      <c r="LFR211" s="224"/>
      <c r="LFS211" s="368"/>
      <c r="LFT211" s="368"/>
      <c r="LFU211" s="332"/>
      <c r="LFV211" s="333"/>
      <c r="LFW211" s="368"/>
      <c r="LFX211" s="224"/>
      <c r="LFY211" s="224"/>
      <c r="LFZ211" s="334"/>
      <c r="LGA211" s="334"/>
      <c r="LGB211" s="224"/>
      <c r="LGC211" s="368"/>
      <c r="LGD211" s="368"/>
      <c r="LGE211" s="332"/>
      <c r="LGF211" s="333"/>
      <c r="LGG211" s="368"/>
      <c r="LGH211" s="224"/>
      <c r="LGI211" s="224"/>
      <c r="LGJ211" s="334"/>
      <c r="LGK211" s="334"/>
      <c r="LGL211" s="224"/>
      <c r="LGM211" s="368"/>
      <c r="LGN211" s="368"/>
      <c r="LGO211" s="332"/>
      <c r="LGP211" s="333"/>
      <c r="LGQ211" s="368"/>
      <c r="LGR211" s="224"/>
      <c r="LGS211" s="224"/>
      <c r="LGT211" s="334"/>
      <c r="LGU211" s="334"/>
      <c r="LGV211" s="224"/>
      <c r="LGW211" s="368"/>
      <c r="LGX211" s="368"/>
      <c r="LGY211" s="332"/>
      <c r="LGZ211" s="333"/>
      <c r="LHA211" s="368"/>
      <c r="LHB211" s="224"/>
      <c r="LHC211" s="224"/>
      <c r="LHD211" s="334"/>
      <c r="LHE211" s="334"/>
      <c r="LHF211" s="224"/>
      <c r="LHG211" s="368"/>
      <c r="LHH211" s="368"/>
      <c r="LHI211" s="332"/>
      <c r="LHJ211" s="333"/>
      <c r="LHK211" s="368"/>
      <c r="LHL211" s="224"/>
      <c r="LHM211" s="224"/>
      <c r="LHN211" s="334"/>
      <c r="LHO211" s="334"/>
      <c r="LHP211" s="224"/>
      <c r="LHQ211" s="368"/>
      <c r="LHR211" s="368"/>
      <c r="LHS211" s="332"/>
      <c r="LHT211" s="333"/>
      <c r="LHU211" s="368"/>
      <c r="LHV211" s="224"/>
      <c r="LHW211" s="224"/>
      <c r="LHX211" s="334"/>
      <c r="LHY211" s="334"/>
      <c r="LHZ211" s="224"/>
      <c r="LIA211" s="368"/>
      <c r="LIB211" s="368"/>
      <c r="LIC211" s="332"/>
      <c r="LID211" s="333"/>
      <c r="LIE211" s="368"/>
      <c r="LIF211" s="224"/>
      <c r="LIG211" s="224"/>
      <c r="LIH211" s="334"/>
      <c r="LII211" s="334"/>
      <c r="LIJ211" s="224"/>
      <c r="LIK211" s="368"/>
      <c r="LIL211" s="368"/>
      <c r="LIM211" s="332"/>
      <c r="LIN211" s="333"/>
      <c r="LIO211" s="368"/>
      <c r="LIP211" s="224"/>
      <c r="LIQ211" s="224"/>
      <c r="LIR211" s="334"/>
      <c r="LIS211" s="334"/>
      <c r="LIT211" s="224"/>
      <c r="LIU211" s="368"/>
      <c r="LIV211" s="368"/>
      <c r="LIW211" s="332"/>
      <c r="LIX211" s="333"/>
      <c r="LIY211" s="368"/>
      <c r="LIZ211" s="224"/>
      <c r="LJA211" s="224"/>
      <c r="LJB211" s="334"/>
      <c r="LJC211" s="334"/>
      <c r="LJD211" s="224"/>
      <c r="LJE211" s="368"/>
      <c r="LJF211" s="368"/>
      <c r="LJG211" s="332"/>
      <c r="LJH211" s="333"/>
      <c r="LJI211" s="368"/>
      <c r="LJJ211" s="224"/>
      <c r="LJK211" s="224"/>
      <c r="LJL211" s="334"/>
      <c r="LJM211" s="334"/>
      <c r="LJN211" s="224"/>
      <c r="LJO211" s="368"/>
      <c r="LJP211" s="368"/>
      <c r="LJQ211" s="332"/>
      <c r="LJR211" s="333"/>
      <c r="LJS211" s="368"/>
      <c r="LJT211" s="224"/>
      <c r="LJU211" s="224"/>
      <c r="LJV211" s="334"/>
      <c r="LJW211" s="334"/>
      <c r="LJX211" s="224"/>
      <c r="LJY211" s="368"/>
      <c r="LJZ211" s="368"/>
      <c r="LKA211" s="332"/>
      <c r="LKB211" s="333"/>
      <c r="LKC211" s="368"/>
      <c r="LKD211" s="224"/>
      <c r="LKE211" s="224"/>
      <c r="LKF211" s="334"/>
      <c r="LKG211" s="334"/>
      <c r="LKH211" s="224"/>
      <c r="LKI211" s="368"/>
      <c r="LKJ211" s="368"/>
      <c r="LKK211" s="332"/>
      <c r="LKL211" s="333"/>
      <c r="LKM211" s="368"/>
      <c r="LKN211" s="224"/>
      <c r="LKO211" s="224"/>
      <c r="LKP211" s="334"/>
      <c r="LKQ211" s="334"/>
      <c r="LKR211" s="224"/>
      <c r="LKS211" s="368"/>
      <c r="LKT211" s="368"/>
      <c r="LKU211" s="332"/>
      <c r="LKV211" s="333"/>
      <c r="LKW211" s="368"/>
      <c r="LKX211" s="224"/>
      <c r="LKY211" s="224"/>
      <c r="LKZ211" s="334"/>
      <c r="LLA211" s="334"/>
      <c r="LLB211" s="224"/>
      <c r="LLC211" s="368"/>
      <c r="LLD211" s="368"/>
      <c r="LLE211" s="332"/>
      <c r="LLF211" s="333"/>
      <c r="LLG211" s="368"/>
      <c r="LLH211" s="224"/>
      <c r="LLI211" s="224"/>
      <c r="LLJ211" s="334"/>
      <c r="LLK211" s="334"/>
      <c r="LLL211" s="224"/>
      <c r="LLM211" s="368"/>
      <c r="LLN211" s="368"/>
      <c r="LLO211" s="332"/>
      <c r="LLP211" s="333"/>
      <c r="LLQ211" s="368"/>
      <c r="LLR211" s="224"/>
      <c r="LLS211" s="224"/>
      <c r="LLT211" s="334"/>
      <c r="LLU211" s="334"/>
      <c r="LLV211" s="224"/>
      <c r="LLW211" s="368"/>
      <c r="LLX211" s="368"/>
      <c r="LLY211" s="332"/>
      <c r="LLZ211" s="333"/>
      <c r="LMA211" s="368"/>
      <c r="LMB211" s="224"/>
      <c r="LMC211" s="224"/>
      <c r="LMD211" s="334"/>
      <c r="LME211" s="334"/>
      <c r="LMF211" s="224"/>
      <c r="LMG211" s="368"/>
      <c r="LMH211" s="368"/>
      <c r="LMI211" s="332"/>
      <c r="LMJ211" s="333"/>
      <c r="LMK211" s="368"/>
      <c r="LML211" s="224"/>
      <c r="LMM211" s="224"/>
      <c r="LMN211" s="334"/>
      <c r="LMO211" s="334"/>
      <c r="LMP211" s="224"/>
      <c r="LMQ211" s="368"/>
      <c r="LMR211" s="368"/>
      <c r="LMS211" s="332"/>
      <c r="LMT211" s="333"/>
      <c r="LMU211" s="368"/>
      <c r="LMV211" s="224"/>
      <c r="LMW211" s="224"/>
      <c r="LMX211" s="334"/>
      <c r="LMY211" s="334"/>
      <c r="LMZ211" s="224"/>
      <c r="LNA211" s="368"/>
      <c r="LNB211" s="368"/>
      <c r="LNC211" s="332"/>
      <c r="LND211" s="333"/>
      <c r="LNE211" s="368"/>
      <c r="LNF211" s="224"/>
      <c r="LNG211" s="224"/>
      <c r="LNH211" s="334"/>
      <c r="LNI211" s="334"/>
      <c r="LNJ211" s="224"/>
      <c r="LNK211" s="368"/>
      <c r="LNL211" s="368"/>
      <c r="LNM211" s="332"/>
      <c r="LNN211" s="333"/>
      <c r="LNO211" s="368"/>
      <c r="LNP211" s="224"/>
      <c r="LNQ211" s="224"/>
      <c r="LNR211" s="334"/>
      <c r="LNS211" s="334"/>
      <c r="LNT211" s="224"/>
      <c r="LNU211" s="368"/>
      <c r="LNV211" s="368"/>
      <c r="LNW211" s="332"/>
      <c r="LNX211" s="333"/>
      <c r="LNY211" s="368"/>
      <c r="LNZ211" s="224"/>
      <c r="LOA211" s="224"/>
      <c r="LOB211" s="334"/>
      <c r="LOC211" s="334"/>
      <c r="LOD211" s="224"/>
      <c r="LOE211" s="368"/>
      <c r="LOF211" s="368"/>
      <c r="LOG211" s="332"/>
      <c r="LOH211" s="333"/>
      <c r="LOI211" s="368"/>
      <c r="LOJ211" s="224"/>
      <c r="LOK211" s="224"/>
      <c r="LOL211" s="334"/>
      <c r="LOM211" s="334"/>
      <c r="LON211" s="224"/>
      <c r="LOO211" s="368"/>
      <c r="LOP211" s="368"/>
      <c r="LOQ211" s="332"/>
      <c r="LOR211" s="333"/>
      <c r="LOS211" s="368"/>
      <c r="LOT211" s="224"/>
      <c r="LOU211" s="224"/>
      <c r="LOV211" s="334"/>
      <c r="LOW211" s="334"/>
      <c r="LOX211" s="224"/>
      <c r="LOY211" s="368"/>
      <c r="LOZ211" s="368"/>
      <c r="LPA211" s="332"/>
      <c r="LPB211" s="333"/>
      <c r="LPC211" s="368"/>
      <c r="LPD211" s="224"/>
      <c r="LPE211" s="224"/>
      <c r="LPF211" s="334"/>
      <c r="LPG211" s="334"/>
      <c r="LPH211" s="224"/>
      <c r="LPI211" s="368"/>
      <c r="LPJ211" s="368"/>
      <c r="LPK211" s="332"/>
      <c r="LPL211" s="333"/>
      <c r="LPM211" s="368"/>
      <c r="LPN211" s="224"/>
      <c r="LPO211" s="224"/>
      <c r="LPP211" s="334"/>
      <c r="LPQ211" s="334"/>
      <c r="LPR211" s="224"/>
      <c r="LPS211" s="368"/>
      <c r="LPT211" s="368"/>
      <c r="LPU211" s="332"/>
      <c r="LPV211" s="333"/>
      <c r="LPW211" s="368"/>
      <c r="LPX211" s="224"/>
      <c r="LPY211" s="224"/>
      <c r="LPZ211" s="334"/>
      <c r="LQA211" s="334"/>
      <c r="LQB211" s="224"/>
      <c r="LQC211" s="368"/>
      <c r="LQD211" s="368"/>
      <c r="LQE211" s="332"/>
      <c r="LQF211" s="333"/>
      <c r="LQG211" s="368"/>
      <c r="LQH211" s="224"/>
      <c r="LQI211" s="224"/>
      <c r="LQJ211" s="334"/>
      <c r="LQK211" s="334"/>
      <c r="LQL211" s="224"/>
      <c r="LQM211" s="368"/>
      <c r="LQN211" s="368"/>
      <c r="LQO211" s="332"/>
      <c r="LQP211" s="333"/>
      <c r="LQQ211" s="368"/>
      <c r="LQR211" s="224"/>
      <c r="LQS211" s="224"/>
      <c r="LQT211" s="334"/>
      <c r="LQU211" s="334"/>
      <c r="LQV211" s="224"/>
      <c r="LQW211" s="368"/>
      <c r="LQX211" s="368"/>
      <c r="LQY211" s="332"/>
      <c r="LQZ211" s="333"/>
      <c r="LRA211" s="368"/>
      <c r="LRB211" s="224"/>
      <c r="LRC211" s="224"/>
      <c r="LRD211" s="334"/>
      <c r="LRE211" s="334"/>
      <c r="LRF211" s="224"/>
      <c r="LRG211" s="368"/>
      <c r="LRH211" s="368"/>
      <c r="LRI211" s="332"/>
      <c r="LRJ211" s="333"/>
      <c r="LRK211" s="368"/>
      <c r="LRL211" s="224"/>
      <c r="LRM211" s="224"/>
      <c r="LRN211" s="334"/>
      <c r="LRO211" s="334"/>
      <c r="LRP211" s="224"/>
      <c r="LRQ211" s="368"/>
      <c r="LRR211" s="368"/>
      <c r="LRS211" s="332"/>
      <c r="LRT211" s="333"/>
      <c r="LRU211" s="368"/>
      <c r="LRV211" s="224"/>
      <c r="LRW211" s="224"/>
      <c r="LRX211" s="334"/>
      <c r="LRY211" s="334"/>
      <c r="LRZ211" s="224"/>
      <c r="LSA211" s="368"/>
      <c r="LSB211" s="368"/>
      <c r="LSC211" s="332"/>
      <c r="LSD211" s="333"/>
      <c r="LSE211" s="368"/>
      <c r="LSF211" s="224"/>
      <c r="LSG211" s="224"/>
      <c r="LSH211" s="334"/>
      <c r="LSI211" s="334"/>
      <c r="LSJ211" s="224"/>
      <c r="LSK211" s="368"/>
      <c r="LSL211" s="368"/>
      <c r="LSM211" s="332"/>
      <c r="LSN211" s="333"/>
      <c r="LSO211" s="368"/>
      <c r="LSP211" s="224"/>
      <c r="LSQ211" s="224"/>
      <c r="LSR211" s="334"/>
      <c r="LSS211" s="334"/>
      <c r="LST211" s="224"/>
      <c r="LSU211" s="368"/>
      <c r="LSV211" s="368"/>
      <c r="LSW211" s="332"/>
      <c r="LSX211" s="333"/>
      <c r="LSY211" s="368"/>
      <c r="LSZ211" s="224"/>
      <c r="LTA211" s="224"/>
      <c r="LTB211" s="334"/>
      <c r="LTC211" s="334"/>
      <c r="LTD211" s="224"/>
      <c r="LTE211" s="368"/>
      <c r="LTF211" s="368"/>
      <c r="LTG211" s="332"/>
      <c r="LTH211" s="333"/>
      <c r="LTI211" s="368"/>
      <c r="LTJ211" s="224"/>
      <c r="LTK211" s="224"/>
      <c r="LTL211" s="334"/>
      <c r="LTM211" s="334"/>
      <c r="LTN211" s="224"/>
      <c r="LTO211" s="368"/>
      <c r="LTP211" s="368"/>
      <c r="LTQ211" s="332"/>
      <c r="LTR211" s="333"/>
      <c r="LTS211" s="368"/>
      <c r="LTT211" s="224"/>
      <c r="LTU211" s="224"/>
      <c r="LTV211" s="334"/>
      <c r="LTW211" s="334"/>
      <c r="LTX211" s="224"/>
      <c r="LTY211" s="368"/>
      <c r="LTZ211" s="368"/>
      <c r="LUA211" s="332"/>
      <c r="LUB211" s="333"/>
      <c r="LUC211" s="368"/>
      <c r="LUD211" s="224"/>
      <c r="LUE211" s="224"/>
      <c r="LUF211" s="334"/>
      <c r="LUG211" s="334"/>
      <c r="LUH211" s="224"/>
      <c r="LUI211" s="368"/>
      <c r="LUJ211" s="368"/>
      <c r="LUK211" s="332"/>
      <c r="LUL211" s="333"/>
      <c r="LUM211" s="368"/>
      <c r="LUN211" s="224"/>
      <c r="LUO211" s="224"/>
      <c r="LUP211" s="334"/>
      <c r="LUQ211" s="334"/>
      <c r="LUR211" s="224"/>
      <c r="LUS211" s="368"/>
      <c r="LUT211" s="368"/>
      <c r="LUU211" s="332"/>
      <c r="LUV211" s="333"/>
      <c r="LUW211" s="368"/>
      <c r="LUX211" s="224"/>
      <c r="LUY211" s="224"/>
      <c r="LUZ211" s="334"/>
      <c r="LVA211" s="334"/>
      <c r="LVB211" s="224"/>
      <c r="LVC211" s="368"/>
      <c r="LVD211" s="368"/>
      <c r="LVE211" s="332"/>
      <c r="LVF211" s="333"/>
      <c r="LVG211" s="368"/>
      <c r="LVH211" s="224"/>
      <c r="LVI211" s="224"/>
      <c r="LVJ211" s="334"/>
      <c r="LVK211" s="334"/>
      <c r="LVL211" s="224"/>
      <c r="LVM211" s="368"/>
      <c r="LVN211" s="368"/>
      <c r="LVO211" s="332"/>
      <c r="LVP211" s="333"/>
      <c r="LVQ211" s="368"/>
      <c r="LVR211" s="224"/>
      <c r="LVS211" s="224"/>
      <c r="LVT211" s="334"/>
      <c r="LVU211" s="334"/>
      <c r="LVV211" s="224"/>
      <c r="LVW211" s="368"/>
      <c r="LVX211" s="368"/>
      <c r="LVY211" s="332"/>
      <c r="LVZ211" s="333"/>
      <c r="LWA211" s="368"/>
      <c r="LWB211" s="224"/>
      <c r="LWC211" s="224"/>
      <c r="LWD211" s="334"/>
      <c r="LWE211" s="334"/>
      <c r="LWF211" s="224"/>
      <c r="LWG211" s="368"/>
      <c r="LWH211" s="368"/>
      <c r="LWI211" s="332"/>
      <c r="LWJ211" s="333"/>
      <c r="LWK211" s="368"/>
      <c r="LWL211" s="224"/>
      <c r="LWM211" s="224"/>
      <c r="LWN211" s="334"/>
      <c r="LWO211" s="334"/>
      <c r="LWP211" s="224"/>
      <c r="LWQ211" s="368"/>
      <c r="LWR211" s="368"/>
      <c r="LWS211" s="332"/>
      <c r="LWT211" s="333"/>
      <c r="LWU211" s="368"/>
      <c r="LWV211" s="224"/>
      <c r="LWW211" s="224"/>
      <c r="LWX211" s="334"/>
      <c r="LWY211" s="334"/>
      <c r="LWZ211" s="224"/>
      <c r="LXA211" s="368"/>
      <c r="LXB211" s="368"/>
      <c r="LXC211" s="332"/>
      <c r="LXD211" s="333"/>
      <c r="LXE211" s="368"/>
      <c r="LXF211" s="224"/>
      <c r="LXG211" s="224"/>
      <c r="LXH211" s="334"/>
      <c r="LXI211" s="334"/>
      <c r="LXJ211" s="224"/>
      <c r="LXK211" s="368"/>
      <c r="LXL211" s="368"/>
      <c r="LXM211" s="332"/>
      <c r="LXN211" s="333"/>
      <c r="LXO211" s="368"/>
      <c r="LXP211" s="224"/>
      <c r="LXQ211" s="224"/>
      <c r="LXR211" s="334"/>
      <c r="LXS211" s="334"/>
      <c r="LXT211" s="224"/>
      <c r="LXU211" s="368"/>
      <c r="LXV211" s="368"/>
      <c r="LXW211" s="332"/>
      <c r="LXX211" s="333"/>
      <c r="LXY211" s="368"/>
      <c r="LXZ211" s="224"/>
      <c r="LYA211" s="224"/>
      <c r="LYB211" s="334"/>
      <c r="LYC211" s="334"/>
      <c r="LYD211" s="224"/>
      <c r="LYE211" s="368"/>
      <c r="LYF211" s="368"/>
      <c r="LYG211" s="332"/>
      <c r="LYH211" s="333"/>
      <c r="LYI211" s="368"/>
      <c r="LYJ211" s="224"/>
      <c r="LYK211" s="224"/>
      <c r="LYL211" s="334"/>
      <c r="LYM211" s="334"/>
      <c r="LYN211" s="224"/>
      <c r="LYO211" s="368"/>
      <c r="LYP211" s="368"/>
      <c r="LYQ211" s="332"/>
      <c r="LYR211" s="333"/>
      <c r="LYS211" s="368"/>
      <c r="LYT211" s="224"/>
      <c r="LYU211" s="224"/>
      <c r="LYV211" s="334"/>
      <c r="LYW211" s="334"/>
      <c r="LYX211" s="224"/>
      <c r="LYY211" s="368"/>
      <c r="LYZ211" s="368"/>
      <c r="LZA211" s="332"/>
      <c r="LZB211" s="333"/>
      <c r="LZC211" s="368"/>
      <c r="LZD211" s="224"/>
      <c r="LZE211" s="224"/>
      <c r="LZF211" s="334"/>
      <c r="LZG211" s="334"/>
      <c r="LZH211" s="224"/>
      <c r="LZI211" s="368"/>
      <c r="LZJ211" s="368"/>
      <c r="LZK211" s="332"/>
      <c r="LZL211" s="333"/>
      <c r="LZM211" s="368"/>
      <c r="LZN211" s="224"/>
      <c r="LZO211" s="224"/>
      <c r="LZP211" s="334"/>
      <c r="LZQ211" s="334"/>
      <c r="LZR211" s="224"/>
      <c r="LZS211" s="368"/>
      <c r="LZT211" s="368"/>
      <c r="LZU211" s="332"/>
      <c r="LZV211" s="333"/>
      <c r="LZW211" s="368"/>
      <c r="LZX211" s="224"/>
      <c r="LZY211" s="224"/>
      <c r="LZZ211" s="334"/>
      <c r="MAA211" s="334"/>
      <c r="MAB211" s="224"/>
      <c r="MAC211" s="368"/>
      <c r="MAD211" s="368"/>
      <c r="MAE211" s="332"/>
      <c r="MAF211" s="333"/>
      <c r="MAG211" s="368"/>
      <c r="MAH211" s="224"/>
      <c r="MAI211" s="224"/>
      <c r="MAJ211" s="334"/>
      <c r="MAK211" s="334"/>
      <c r="MAL211" s="224"/>
      <c r="MAM211" s="368"/>
      <c r="MAN211" s="368"/>
      <c r="MAO211" s="332"/>
      <c r="MAP211" s="333"/>
      <c r="MAQ211" s="368"/>
      <c r="MAR211" s="224"/>
      <c r="MAS211" s="224"/>
      <c r="MAT211" s="334"/>
      <c r="MAU211" s="334"/>
      <c r="MAV211" s="224"/>
      <c r="MAW211" s="368"/>
      <c r="MAX211" s="368"/>
      <c r="MAY211" s="332"/>
      <c r="MAZ211" s="333"/>
      <c r="MBA211" s="368"/>
      <c r="MBB211" s="224"/>
      <c r="MBC211" s="224"/>
      <c r="MBD211" s="334"/>
      <c r="MBE211" s="334"/>
      <c r="MBF211" s="224"/>
      <c r="MBG211" s="368"/>
      <c r="MBH211" s="368"/>
      <c r="MBI211" s="332"/>
      <c r="MBJ211" s="333"/>
      <c r="MBK211" s="368"/>
      <c r="MBL211" s="224"/>
      <c r="MBM211" s="224"/>
      <c r="MBN211" s="334"/>
      <c r="MBO211" s="334"/>
      <c r="MBP211" s="224"/>
      <c r="MBQ211" s="368"/>
      <c r="MBR211" s="368"/>
      <c r="MBS211" s="332"/>
      <c r="MBT211" s="333"/>
      <c r="MBU211" s="368"/>
      <c r="MBV211" s="224"/>
      <c r="MBW211" s="224"/>
      <c r="MBX211" s="334"/>
      <c r="MBY211" s="334"/>
      <c r="MBZ211" s="224"/>
      <c r="MCA211" s="368"/>
      <c r="MCB211" s="368"/>
      <c r="MCC211" s="332"/>
      <c r="MCD211" s="333"/>
      <c r="MCE211" s="368"/>
      <c r="MCF211" s="224"/>
      <c r="MCG211" s="224"/>
      <c r="MCH211" s="334"/>
      <c r="MCI211" s="334"/>
      <c r="MCJ211" s="224"/>
      <c r="MCK211" s="368"/>
      <c r="MCL211" s="368"/>
      <c r="MCM211" s="332"/>
      <c r="MCN211" s="333"/>
      <c r="MCO211" s="368"/>
      <c r="MCP211" s="224"/>
      <c r="MCQ211" s="224"/>
      <c r="MCR211" s="334"/>
      <c r="MCS211" s="334"/>
      <c r="MCT211" s="224"/>
      <c r="MCU211" s="368"/>
      <c r="MCV211" s="368"/>
      <c r="MCW211" s="332"/>
      <c r="MCX211" s="333"/>
      <c r="MCY211" s="368"/>
      <c r="MCZ211" s="224"/>
      <c r="MDA211" s="224"/>
      <c r="MDB211" s="334"/>
      <c r="MDC211" s="334"/>
      <c r="MDD211" s="224"/>
      <c r="MDE211" s="368"/>
      <c r="MDF211" s="368"/>
      <c r="MDG211" s="332"/>
      <c r="MDH211" s="333"/>
      <c r="MDI211" s="368"/>
      <c r="MDJ211" s="224"/>
      <c r="MDK211" s="224"/>
      <c r="MDL211" s="334"/>
      <c r="MDM211" s="334"/>
      <c r="MDN211" s="224"/>
      <c r="MDO211" s="368"/>
      <c r="MDP211" s="368"/>
      <c r="MDQ211" s="332"/>
      <c r="MDR211" s="333"/>
      <c r="MDS211" s="368"/>
      <c r="MDT211" s="224"/>
      <c r="MDU211" s="224"/>
      <c r="MDV211" s="334"/>
      <c r="MDW211" s="334"/>
      <c r="MDX211" s="224"/>
      <c r="MDY211" s="368"/>
      <c r="MDZ211" s="368"/>
      <c r="MEA211" s="332"/>
      <c r="MEB211" s="333"/>
      <c r="MEC211" s="368"/>
      <c r="MED211" s="224"/>
      <c r="MEE211" s="224"/>
      <c r="MEF211" s="334"/>
      <c r="MEG211" s="334"/>
      <c r="MEH211" s="224"/>
      <c r="MEI211" s="368"/>
      <c r="MEJ211" s="368"/>
      <c r="MEK211" s="332"/>
      <c r="MEL211" s="333"/>
      <c r="MEM211" s="368"/>
      <c r="MEN211" s="224"/>
      <c r="MEO211" s="224"/>
      <c r="MEP211" s="334"/>
      <c r="MEQ211" s="334"/>
      <c r="MER211" s="224"/>
      <c r="MES211" s="368"/>
      <c r="MET211" s="368"/>
      <c r="MEU211" s="332"/>
      <c r="MEV211" s="333"/>
      <c r="MEW211" s="368"/>
      <c r="MEX211" s="224"/>
      <c r="MEY211" s="224"/>
      <c r="MEZ211" s="334"/>
      <c r="MFA211" s="334"/>
      <c r="MFB211" s="224"/>
      <c r="MFC211" s="368"/>
      <c r="MFD211" s="368"/>
      <c r="MFE211" s="332"/>
      <c r="MFF211" s="333"/>
      <c r="MFG211" s="368"/>
      <c r="MFH211" s="224"/>
      <c r="MFI211" s="224"/>
      <c r="MFJ211" s="334"/>
      <c r="MFK211" s="334"/>
      <c r="MFL211" s="224"/>
      <c r="MFM211" s="368"/>
      <c r="MFN211" s="368"/>
      <c r="MFO211" s="332"/>
      <c r="MFP211" s="333"/>
      <c r="MFQ211" s="368"/>
      <c r="MFR211" s="224"/>
      <c r="MFS211" s="224"/>
      <c r="MFT211" s="334"/>
      <c r="MFU211" s="334"/>
      <c r="MFV211" s="224"/>
      <c r="MFW211" s="368"/>
      <c r="MFX211" s="368"/>
      <c r="MFY211" s="332"/>
      <c r="MFZ211" s="333"/>
      <c r="MGA211" s="368"/>
      <c r="MGB211" s="224"/>
      <c r="MGC211" s="224"/>
      <c r="MGD211" s="334"/>
      <c r="MGE211" s="334"/>
      <c r="MGF211" s="224"/>
      <c r="MGG211" s="368"/>
      <c r="MGH211" s="368"/>
      <c r="MGI211" s="332"/>
      <c r="MGJ211" s="333"/>
      <c r="MGK211" s="368"/>
      <c r="MGL211" s="224"/>
      <c r="MGM211" s="224"/>
      <c r="MGN211" s="334"/>
      <c r="MGO211" s="334"/>
      <c r="MGP211" s="224"/>
      <c r="MGQ211" s="368"/>
      <c r="MGR211" s="368"/>
      <c r="MGS211" s="332"/>
      <c r="MGT211" s="333"/>
      <c r="MGU211" s="368"/>
      <c r="MGV211" s="224"/>
      <c r="MGW211" s="224"/>
      <c r="MGX211" s="334"/>
      <c r="MGY211" s="334"/>
      <c r="MGZ211" s="224"/>
      <c r="MHA211" s="368"/>
      <c r="MHB211" s="368"/>
      <c r="MHC211" s="332"/>
      <c r="MHD211" s="333"/>
      <c r="MHE211" s="368"/>
      <c r="MHF211" s="224"/>
      <c r="MHG211" s="224"/>
      <c r="MHH211" s="334"/>
      <c r="MHI211" s="334"/>
      <c r="MHJ211" s="224"/>
      <c r="MHK211" s="368"/>
      <c r="MHL211" s="368"/>
      <c r="MHM211" s="332"/>
      <c r="MHN211" s="333"/>
      <c r="MHO211" s="368"/>
      <c r="MHP211" s="224"/>
      <c r="MHQ211" s="224"/>
      <c r="MHR211" s="334"/>
      <c r="MHS211" s="334"/>
      <c r="MHT211" s="224"/>
      <c r="MHU211" s="368"/>
      <c r="MHV211" s="368"/>
      <c r="MHW211" s="332"/>
      <c r="MHX211" s="333"/>
      <c r="MHY211" s="368"/>
      <c r="MHZ211" s="224"/>
      <c r="MIA211" s="224"/>
      <c r="MIB211" s="334"/>
      <c r="MIC211" s="334"/>
      <c r="MID211" s="224"/>
      <c r="MIE211" s="368"/>
      <c r="MIF211" s="368"/>
      <c r="MIG211" s="332"/>
      <c r="MIH211" s="333"/>
      <c r="MII211" s="368"/>
      <c r="MIJ211" s="224"/>
      <c r="MIK211" s="224"/>
      <c r="MIL211" s="334"/>
      <c r="MIM211" s="334"/>
      <c r="MIN211" s="224"/>
      <c r="MIO211" s="368"/>
      <c r="MIP211" s="368"/>
      <c r="MIQ211" s="332"/>
      <c r="MIR211" s="333"/>
      <c r="MIS211" s="368"/>
      <c r="MIT211" s="224"/>
      <c r="MIU211" s="224"/>
      <c r="MIV211" s="334"/>
      <c r="MIW211" s="334"/>
      <c r="MIX211" s="224"/>
      <c r="MIY211" s="368"/>
      <c r="MIZ211" s="368"/>
      <c r="MJA211" s="332"/>
      <c r="MJB211" s="333"/>
      <c r="MJC211" s="368"/>
      <c r="MJD211" s="224"/>
      <c r="MJE211" s="224"/>
      <c r="MJF211" s="334"/>
      <c r="MJG211" s="334"/>
      <c r="MJH211" s="224"/>
      <c r="MJI211" s="368"/>
      <c r="MJJ211" s="368"/>
      <c r="MJK211" s="332"/>
      <c r="MJL211" s="333"/>
      <c r="MJM211" s="368"/>
      <c r="MJN211" s="224"/>
      <c r="MJO211" s="224"/>
      <c r="MJP211" s="334"/>
      <c r="MJQ211" s="334"/>
      <c r="MJR211" s="224"/>
      <c r="MJS211" s="368"/>
      <c r="MJT211" s="368"/>
      <c r="MJU211" s="332"/>
      <c r="MJV211" s="333"/>
      <c r="MJW211" s="368"/>
      <c r="MJX211" s="224"/>
      <c r="MJY211" s="224"/>
      <c r="MJZ211" s="334"/>
      <c r="MKA211" s="334"/>
      <c r="MKB211" s="224"/>
      <c r="MKC211" s="368"/>
      <c r="MKD211" s="368"/>
      <c r="MKE211" s="332"/>
      <c r="MKF211" s="333"/>
      <c r="MKG211" s="368"/>
      <c r="MKH211" s="224"/>
      <c r="MKI211" s="224"/>
      <c r="MKJ211" s="334"/>
      <c r="MKK211" s="334"/>
      <c r="MKL211" s="224"/>
      <c r="MKM211" s="368"/>
      <c r="MKN211" s="368"/>
      <c r="MKO211" s="332"/>
      <c r="MKP211" s="333"/>
      <c r="MKQ211" s="368"/>
      <c r="MKR211" s="224"/>
      <c r="MKS211" s="224"/>
      <c r="MKT211" s="334"/>
      <c r="MKU211" s="334"/>
      <c r="MKV211" s="224"/>
      <c r="MKW211" s="368"/>
      <c r="MKX211" s="368"/>
      <c r="MKY211" s="332"/>
      <c r="MKZ211" s="333"/>
      <c r="MLA211" s="368"/>
      <c r="MLB211" s="224"/>
      <c r="MLC211" s="224"/>
      <c r="MLD211" s="334"/>
      <c r="MLE211" s="334"/>
      <c r="MLF211" s="224"/>
      <c r="MLG211" s="368"/>
      <c r="MLH211" s="368"/>
      <c r="MLI211" s="332"/>
      <c r="MLJ211" s="333"/>
      <c r="MLK211" s="368"/>
      <c r="MLL211" s="224"/>
      <c r="MLM211" s="224"/>
      <c r="MLN211" s="334"/>
      <c r="MLO211" s="334"/>
      <c r="MLP211" s="224"/>
      <c r="MLQ211" s="368"/>
      <c r="MLR211" s="368"/>
      <c r="MLS211" s="332"/>
      <c r="MLT211" s="333"/>
      <c r="MLU211" s="368"/>
      <c r="MLV211" s="224"/>
      <c r="MLW211" s="224"/>
      <c r="MLX211" s="334"/>
      <c r="MLY211" s="334"/>
      <c r="MLZ211" s="224"/>
      <c r="MMA211" s="368"/>
      <c r="MMB211" s="368"/>
      <c r="MMC211" s="332"/>
      <c r="MMD211" s="333"/>
      <c r="MME211" s="368"/>
      <c r="MMF211" s="224"/>
      <c r="MMG211" s="224"/>
      <c r="MMH211" s="334"/>
      <c r="MMI211" s="334"/>
      <c r="MMJ211" s="224"/>
      <c r="MMK211" s="368"/>
      <c r="MML211" s="368"/>
      <c r="MMM211" s="332"/>
      <c r="MMN211" s="333"/>
      <c r="MMO211" s="368"/>
      <c r="MMP211" s="224"/>
      <c r="MMQ211" s="224"/>
      <c r="MMR211" s="334"/>
      <c r="MMS211" s="334"/>
      <c r="MMT211" s="224"/>
      <c r="MMU211" s="368"/>
      <c r="MMV211" s="368"/>
      <c r="MMW211" s="332"/>
      <c r="MMX211" s="333"/>
      <c r="MMY211" s="368"/>
      <c r="MMZ211" s="224"/>
      <c r="MNA211" s="224"/>
      <c r="MNB211" s="334"/>
      <c r="MNC211" s="334"/>
      <c r="MND211" s="224"/>
      <c r="MNE211" s="368"/>
      <c r="MNF211" s="368"/>
      <c r="MNG211" s="332"/>
      <c r="MNH211" s="333"/>
      <c r="MNI211" s="368"/>
      <c r="MNJ211" s="224"/>
      <c r="MNK211" s="224"/>
      <c r="MNL211" s="334"/>
      <c r="MNM211" s="334"/>
      <c r="MNN211" s="224"/>
      <c r="MNO211" s="368"/>
      <c r="MNP211" s="368"/>
      <c r="MNQ211" s="332"/>
      <c r="MNR211" s="333"/>
      <c r="MNS211" s="368"/>
      <c r="MNT211" s="224"/>
      <c r="MNU211" s="224"/>
      <c r="MNV211" s="334"/>
      <c r="MNW211" s="334"/>
      <c r="MNX211" s="224"/>
      <c r="MNY211" s="368"/>
      <c r="MNZ211" s="368"/>
      <c r="MOA211" s="332"/>
      <c r="MOB211" s="333"/>
      <c r="MOC211" s="368"/>
      <c r="MOD211" s="224"/>
      <c r="MOE211" s="224"/>
      <c r="MOF211" s="334"/>
      <c r="MOG211" s="334"/>
      <c r="MOH211" s="224"/>
      <c r="MOI211" s="368"/>
      <c r="MOJ211" s="368"/>
      <c r="MOK211" s="332"/>
      <c r="MOL211" s="333"/>
      <c r="MOM211" s="368"/>
      <c r="MON211" s="224"/>
      <c r="MOO211" s="224"/>
      <c r="MOP211" s="334"/>
      <c r="MOQ211" s="334"/>
      <c r="MOR211" s="224"/>
      <c r="MOS211" s="368"/>
      <c r="MOT211" s="368"/>
      <c r="MOU211" s="332"/>
      <c r="MOV211" s="333"/>
      <c r="MOW211" s="368"/>
      <c r="MOX211" s="224"/>
      <c r="MOY211" s="224"/>
      <c r="MOZ211" s="334"/>
      <c r="MPA211" s="334"/>
      <c r="MPB211" s="224"/>
      <c r="MPC211" s="368"/>
      <c r="MPD211" s="368"/>
      <c r="MPE211" s="332"/>
      <c r="MPF211" s="333"/>
      <c r="MPG211" s="368"/>
      <c r="MPH211" s="224"/>
      <c r="MPI211" s="224"/>
      <c r="MPJ211" s="334"/>
      <c r="MPK211" s="334"/>
      <c r="MPL211" s="224"/>
      <c r="MPM211" s="368"/>
      <c r="MPN211" s="368"/>
      <c r="MPO211" s="332"/>
      <c r="MPP211" s="333"/>
      <c r="MPQ211" s="368"/>
      <c r="MPR211" s="224"/>
      <c r="MPS211" s="224"/>
      <c r="MPT211" s="334"/>
      <c r="MPU211" s="334"/>
      <c r="MPV211" s="224"/>
      <c r="MPW211" s="368"/>
      <c r="MPX211" s="368"/>
      <c r="MPY211" s="332"/>
      <c r="MPZ211" s="333"/>
      <c r="MQA211" s="368"/>
      <c r="MQB211" s="224"/>
      <c r="MQC211" s="224"/>
      <c r="MQD211" s="334"/>
      <c r="MQE211" s="334"/>
      <c r="MQF211" s="224"/>
      <c r="MQG211" s="368"/>
      <c r="MQH211" s="368"/>
      <c r="MQI211" s="332"/>
      <c r="MQJ211" s="333"/>
      <c r="MQK211" s="368"/>
      <c r="MQL211" s="224"/>
      <c r="MQM211" s="224"/>
      <c r="MQN211" s="334"/>
      <c r="MQO211" s="334"/>
      <c r="MQP211" s="224"/>
      <c r="MQQ211" s="368"/>
      <c r="MQR211" s="368"/>
      <c r="MQS211" s="332"/>
      <c r="MQT211" s="333"/>
      <c r="MQU211" s="368"/>
      <c r="MQV211" s="224"/>
      <c r="MQW211" s="224"/>
      <c r="MQX211" s="334"/>
      <c r="MQY211" s="334"/>
      <c r="MQZ211" s="224"/>
      <c r="MRA211" s="368"/>
      <c r="MRB211" s="368"/>
      <c r="MRC211" s="332"/>
      <c r="MRD211" s="333"/>
      <c r="MRE211" s="368"/>
      <c r="MRF211" s="224"/>
      <c r="MRG211" s="224"/>
      <c r="MRH211" s="334"/>
      <c r="MRI211" s="334"/>
      <c r="MRJ211" s="224"/>
      <c r="MRK211" s="368"/>
      <c r="MRL211" s="368"/>
      <c r="MRM211" s="332"/>
      <c r="MRN211" s="333"/>
      <c r="MRO211" s="368"/>
      <c r="MRP211" s="224"/>
      <c r="MRQ211" s="224"/>
      <c r="MRR211" s="334"/>
      <c r="MRS211" s="334"/>
      <c r="MRT211" s="224"/>
      <c r="MRU211" s="368"/>
      <c r="MRV211" s="368"/>
      <c r="MRW211" s="332"/>
      <c r="MRX211" s="333"/>
      <c r="MRY211" s="368"/>
      <c r="MRZ211" s="224"/>
      <c r="MSA211" s="224"/>
      <c r="MSB211" s="334"/>
      <c r="MSC211" s="334"/>
      <c r="MSD211" s="224"/>
      <c r="MSE211" s="368"/>
      <c r="MSF211" s="368"/>
      <c r="MSG211" s="332"/>
      <c r="MSH211" s="333"/>
      <c r="MSI211" s="368"/>
      <c r="MSJ211" s="224"/>
      <c r="MSK211" s="224"/>
      <c r="MSL211" s="334"/>
      <c r="MSM211" s="334"/>
      <c r="MSN211" s="224"/>
      <c r="MSO211" s="368"/>
      <c r="MSP211" s="368"/>
      <c r="MSQ211" s="332"/>
      <c r="MSR211" s="333"/>
      <c r="MSS211" s="368"/>
      <c r="MST211" s="224"/>
      <c r="MSU211" s="224"/>
      <c r="MSV211" s="334"/>
      <c r="MSW211" s="334"/>
      <c r="MSX211" s="224"/>
      <c r="MSY211" s="368"/>
      <c r="MSZ211" s="368"/>
      <c r="MTA211" s="332"/>
      <c r="MTB211" s="333"/>
      <c r="MTC211" s="368"/>
      <c r="MTD211" s="224"/>
      <c r="MTE211" s="224"/>
      <c r="MTF211" s="334"/>
      <c r="MTG211" s="334"/>
      <c r="MTH211" s="224"/>
      <c r="MTI211" s="368"/>
      <c r="MTJ211" s="368"/>
      <c r="MTK211" s="332"/>
      <c r="MTL211" s="333"/>
      <c r="MTM211" s="368"/>
      <c r="MTN211" s="224"/>
      <c r="MTO211" s="224"/>
      <c r="MTP211" s="334"/>
      <c r="MTQ211" s="334"/>
      <c r="MTR211" s="224"/>
      <c r="MTS211" s="368"/>
      <c r="MTT211" s="368"/>
      <c r="MTU211" s="332"/>
      <c r="MTV211" s="333"/>
      <c r="MTW211" s="368"/>
      <c r="MTX211" s="224"/>
      <c r="MTY211" s="224"/>
      <c r="MTZ211" s="334"/>
      <c r="MUA211" s="334"/>
      <c r="MUB211" s="224"/>
      <c r="MUC211" s="368"/>
      <c r="MUD211" s="368"/>
      <c r="MUE211" s="332"/>
      <c r="MUF211" s="333"/>
      <c r="MUG211" s="368"/>
      <c r="MUH211" s="224"/>
      <c r="MUI211" s="224"/>
      <c r="MUJ211" s="334"/>
      <c r="MUK211" s="334"/>
      <c r="MUL211" s="224"/>
      <c r="MUM211" s="368"/>
      <c r="MUN211" s="368"/>
      <c r="MUO211" s="332"/>
      <c r="MUP211" s="333"/>
      <c r="MUQ211" s="368"/>
      <c r="MUR211" s="224"/>
      <c r="MUS211" s="224"/>
      <c r="MUT211" s="334"/>
      <c r="MUU211" s="334"/>
      <c r="MUV211" s="224"/>
      <c r="MUW211" s="368"/>
      <c r="MUX211" s="368"/>
      <c r="MUY211" s="332"/>
      <c r="MUZ211" s="333"/>
      <c r="MVA211" s="368"/>
      <c r="MVB211" s="224"/>
      <c r="MVC211" s="224"/>
      <c r="MVD211" s="334"/>
      <c r="MVE211" s="334"/>
      <c r="MVF211" s="224"/>
      <c r="MVG211" s="368"/>
      <c r="MVH211" s="368"/>
      <c r="MVI211" s="332"/>
      <c r="MVJ211" s="333"/>
      <c r="MVK211" s="368"/>
      <c r="MVL211" s="224"/>
      <c r="MVM211" s="224"/>
      <c r="MVN211" s="334"/>
      <c r="MVO211" s="334"/>
      <c r="MVP211" s="224"/>
      <c r="MVQ211" s="368"/>
      <c r="MVR211" s="368"/>
      <c r="MVS211" s="332"/>
      <c r="MVT211" s="333"/>
      <c r="MVU211" s="368"/>
      <c r="MVV211" s="224"/>
      <c r="MVW211" s="224"/>
      <c r="MVX211" s="334"/>
      <c r="MVY211" s="334"/>
      <c r="MVZ211" s="224"/>
      <c r="MWA211" s="368"/>
      <c r="MWB211" s="368"/>
      <c r="MWC211" s="332"/>
      <c r="MWD211" s="333"/>
      <c r="MWE211" s="368"/>
      <c r="MWF211" s="224"/>
      <c r="MWG211" s="224"/>
      <c r="MWH211" s="334"/>
      <c r="MWI211" s="334"/>
      <c r="MWJ211" s="224"/>
      <c r="MWK211" s="368"/>
      <c r="MWL211" s="368"/>
      <c r="MWM211" s="332"/>
      <c r="MWN211" s="333"/>
      <c r="MWO211" s="368"/>
      <c r="MWP211" s="224"/>
      <c r="MWQ211" s="224"/>
      <c r="MWR211" s="334"/>
      <c r="MWS211" s="334"/>
      <c r="MWT211" s="224"/>
      <c r="MWU211" s="368"/>
      <c r="MWV211" s="368"/>
      <c r="MWW211" s="332"/>
      <c r="MWX211" s="333"/>
      <c r="MWY211" s="368"/>
      <c r="MWZ211" s="224"/>
      <c r="MXA211" s="224"/>
      <c r="MXB211" s="334"/>
      <c r="MXC211" s="334"/>
      <c r="MXD211" s="224"/>
      <c r="MXE211" s="368"/>
      <c r="MXF211" s="368"/>
      <c r="MXG211" s="332"/>
      <c r="MXH211" s="333"/>
      <c r="MXI211" s="368"/>
      <c r="MXJ211" s="224"/>
      <c r="MXK211" s="224"/>
      <c r="MXL211" s="334"/>
      <c r="MXM211" s="334"/>
      <c r="MXN211" s="224"/>
      <c r="MXO211" s="368"/>
      <c r="MXP211" s="368"/>
      <c r="MXQ211" s="332"/>
      <c r="MXR211" s="333"/>
      <c r="MXS211" s="368"/>
      <c r="MXT211" s="224"/>
      <c r="MXU211" s="224"/>
      <c r="MXV211" s="334"/>
      <c r="MXW211" s="334"/>
      <c r="MXX211" s="224"/>
      <c r="MXY211" s="368"/>
      <c r="MXZ211" s="368"/>
      <c r="MYA211" s="332"/>
      <c r="MYB211" s="333"/>
      <c r="MYC211" s="368"/>
      <c r="MYD211" s="224"/>
      <c r="MYE211" s="224"/>
      <c r="MYF211" s="334"/>
      <c r="MYG211" s="334"/>
      <c r="MYH211" s="224"/>
      <c r="MYI211" s="368"/>
      <c r="MYJ211" s="368"/>
      <c r="MYK211" s="332"/>
      <c r="MYL211" s="333"/>
      <c r="MYM211" s="368"/>
      <c r="MYN211" s="224"/>
      <c r="MYO211" s="224"/>
      <c r="MYP211" s="334"/>
      <c r="MYQ211" s="334"/>
      <c r="MYR211" s="224"/>
      <c r="MYS211" s="368"/>
      <c r="MYT211" s="368"/>
      <c r="MYU211" s="332"/>
      <c r="MYV211" s="333"/>
      <c r="MYW211" s="368"/>
      <c r="MYX211" s="224"/>
      <c r="MYY211" s="224"/>
      <c r="MYZ211" s="334"/>
      <c r="MZA211" s="334"/>
      <c r="MZB211" s="224"/>
      <c r="MZC211" s="368"/>
      <c r="MZD211" s="368"/>
      <c r="MZE211" s="332"/>
      <c r="MZF211" s="333"/>
      <c r="MZG211" s="368"/>
      <c r="MZH211" s="224"/>
      <c r="MZI211" s="224"/>
      <c r="MZJ211" s="334"/>
      <c r="MZK211" s="334"/>
      <c r="MZL211" s="224"/>
      <c r="MZM211" s="368"/>
      <c r="MZN211" s="368"/>
      <c r="MZO211" s="332"/>
      <c r="MZP211" s="333"/>
      <c r="MZQ211" s="368"/>
      <c r="MZR211" s="224"/>
      <c r="MZS211" s="224"/>
      <c r="MZT211" s="334"/>
      <c r="MZU211" s="334"/>
      <c r="MZV211" s="224"/>
      <c r="MZW211" s="368"/>
      <c r="MZX211" s="368"/>
      <c r="MZY211" s="332"/>
      <c r="MZZ211" s="333"/>
      <c r="NAA211" s="368"/>
      <c r="NAB211" s="224"/>
      <c r="NAC211" s="224"/>
      <c r="NAD211" s="334"/>
      <c r="NAE211" s="334"/>
      <c r="NAF211" s="224"/>
      <c r="NAG211" s="368"/>
      <c r="NAH211" s="368"/>
      <c r="NAI211" s="332"/>
      <c r="NAJ211" s="333"/>
      <c r="NAK211" s="368"/>
      <c r="NAL211" s="224"/>
      <c r="NAM211" s="224"/>
      <c r="NAN211" s="334"/>
      <c r="NAO211" s="334"/>
      <c r="NAP211" s="224"/>
      <c r="NAQ211" s="368"/>
      <c r="NAR211" s="368"/>
      <c r="NAS211" s="332"/>
      <c r="NAT211" s="333"/>
      <c r="NAU211" s="368"/>
      <c r="NAV211" s="224"/>
      <c r="NAW211" s="224"/>
      <c r="NAX211" s="334"/>
      <c r="NAY211" s="334"/>
      <c r="NAZ211" s="224"/>
      <c r="NBA211" s="368"/>
      <c r="NBB211" s="368"/>
      <c r="NBC211" s="332"/>
      <c r="NBD211" s="333"/>
      <c r="NBE211" s="368"/>
      <c r="NBF211" s="224"/>
      <c r="NBG211" s="224"/>
      <c r="NBH211" s="334"/>
      <c r="NBI211" s="334"/>
      <c r="NBJ211" s="224"/>
      <c r="NBK211" s="368"/>
      <c r="NBL211" s="368"/>
      <c r="NBM211" s="332"/>
      <c r="NBN211" s="333"/>
      <c r="NBO211" s="368"/>
      <c r="NBP211" s="224"/>
      <c r="NBQ211" s="224"/>
      <c r="NBR211" s="334"/>
      <c r="NBS211" s="334"/>
      <c r="NBT211" s="224"/>
      <c r="NBU211" s="368"/>
      <c r="NBV211" s="368"/>
      <c r="NBW211" s="332"/>
      <c r="NBX211" s="333"/>
      <c r="NBY211" s="368"/>
      <c r="NBZ211" s="224"/>
      <c r="NCA211" s="224"/>
      <c r="NCB211" s="334"/>
      <c r="NCC211" s="334"/>
      <c r="NCD211" s="224"/>
      <c r="NCE211" s="368"/>
      <c r="NCF211" s="368"/>
      <c r="NCG211" s="332"/>
      <c r="NCH211" s="333"/>
      <c r="NCI211" s="368"/>
      <c r="NCJ211" s="224"/>
      <c r="NCK211" s="224"/>
      <c r="NCL211" s="334"/>
      <c r="NCM211" s="334"/>
      <c r="NCN211" s="224"/>
      <c r="NCO211" s="368"/>
      <c r="NCP211" s="368"/>
      <c r="NCQ211" s="332"/>
      <c r="NCR211" s="333"/>
      <c r="NCS211" s="368"/>
      <c r="NCT211" s="224"/>
      <c r="NCU211" s="224"/>
      <c r="NCV211" s="334"/>
      <c r="NCW211" s="334"/>
      <c r="NCX211" s="224"/>
      <c r="NCY211" s="368"/>
      <c r="NCZ211" s="368"/>
      <c r="NDA211" s="332"/>
      <c r="NDB211" s="333"/>
      <c r="NDC211" s="368"/>
      <c r="NDD211" s="224"/>
      <c r="NDE211" s="224"/>
      <c r="NDF211" s="334"/>
      <c r="NDG211" s="334"/>
      <c r="NDH211" s="224"/>
      <c r="NDI211" s="368"/>
      <c r="NDJ211" s="368"/>
      <c r="NDK211" s="332"/>
      <c r="NDL211" s="333"/>
      <c r="NDM211" s="368"/>
      <c r="NDN211" s="224"/>
      <c r="NDO211" s="224"/>
      <c r="NDP211" s="334"/>
      <c r="NDQ211" s="334"/>
      <c r="NDR211" s="224"/>
      <c r="NDS211" s="368"/>
      <c r="NDT211" s="368"/>
      <c r="NDU211" s="332"/>
      <c r="NDV211" s="333"/>
      <c r="NDW211" s="368"/>
      <c r="NDX211" s="224"/>
      <c r="NDY211" s="224"/>
      <c r="NDZ211" s="334"/>
      <c r="NEA211" s="334"/>
      <c r="NEB211" s="224"/>
      <c r="NEC211" s="368"/>
      <c r="NED211" s="368"/>
      <c r="NEE211" s="332"/>
      <c r="NEF211" s="333"/>
      <c r="NEG211" s="368"/>
      <c r="NEH211" s="224"/>
      <c r="NEI211" s="224"/>
      <c r="NEJ211" s="334"/>
      <c r="NEK211" s="334"/>
      <c r="NEL211" s="224"/>
      <c r="NEM211" s="368"/>
      <c r="NEN211" s="368"/>
      <c r="NEO211" s="332"/>
      <c r="NEP211" s="333"/>
      <c r="NEQ211" s="368"/>
      <c r="NER211" s="224"/>
      <c r="NES211" s="224"/>
      <c r="NET211" s="334"/>
      <c r="NEU211" s="334"/>
      <c r="NEV211" s="224"/>
      <c r="NEW211" s="368"/>
      <c r="NEX211" s="368"/>
      <c r="NEY211" s="332"/>
      <c r="NEZ211" s="333"/>
      <c r="NFA211" s="368"/>
      <c r="NFB211" s="224"/>
      <c r="NFC211" s="224"/>
      <c r="NFD211" s="334"/>
      <c r="NFE211" s="334"/>
      <c r="NFF211" s="224"/>
      <c r="NFG211" s="368"/>
      <c r="NFH211" s="368"/>
      <c r="NFI211" s="332"/>
      <c r="NFJ211" s="333"/>
      <c r="NFK211" s="368"/>
      <c r="NFL211" s="224"/>
      <c r="NFM211" s="224"/>
      <c r="NFN211" s="334"/>
      <c r="NFO211" s="334"/>
      <c r="NFP211" s="224"/>
      <c r="NFQ211" s="368"/>
      <c r="NFR211" s="368"/>
      <c r="NFS211" s="332"/>
      <c r="NFT211" s="333"/>
      <c r="NFU211" s="368"/>
      <c r="NFV211" s="224"/>
      <c r="NFW211" s="224"/>
      <c r="NFX211" s="334"/>
      <c r="NFY211" s="334"/>
      <c r="NFZ211" s="224"/>
      <c r="NGA211" s="368"/>
      <c r="NGB211" s="368"/>
      <c r="NGC211" s="332"/>
      <c r="NGD211" s="333"/>
      <c r="NGE211" s="368"/>
      <c r="NGF211" s="224"/>
      <c r="NGG211" s="224"/>
      <c r="NGH211" s="334"/>
      <c r="NGI211" s="334"/>
      <c r="NGJ211" s="224"/>
      <c r="NGK211" s="368"/>
      <c r="NGL211" s="368"/>
      <c r="NGM211" s="332"/>
      <c r="NGN211" s="333"/>
      <c r="NGO211" s="368"/>
      <c r="NGP211" s="224"/>
      <c r="NGQ211" s="224"/>
      <c r="NGR211" s="334"/>
      <c r="NGS211" s="334"/>
      <c r="NGT211" s="224"/>
      <c r="NGU211" s="368"/>
      <c r="NGV211" s="368"/>
      <c r="NGW211" s="332"/>
      <c r="NGX211" s="333"/>
      <c r="NGY211" s="368"/>
      <c r="NGZ211" s="224"/>
      <c r="NHA211" s="224"/>
      <c r="NHB211" s="334"/>
      <c r="NHC211" s="334"/>
      <c r="NHD211" s="224"/>
      <c r="NHE211" s="368"/>
      <c r="NHF211" s="368"/>
      <c r="NHG211" s="332"/>
      <c r="NHH211" s="333"/>
      <c r="NHI211" s="368"/>
      <c r="NHJ211" s="224"/>
      <c r="NHK211" s="224"/>
      <c r="NHL211" s="334"/>
      <c r="NHM211" s="334"/>
      <c r="NHN211" s="224"/>
      <c r="NHO211" s="368"/>
      <c r="NHP211" s="368"/>
      <c r="NHQ211" s="332"/>
      <c r="NHR211" s="333"/>
      <c r="NHS211" s="368"/>
      <c r="NHT211" s="224"/>
      <c r="NHU211" s="224"/>
      <c r="NHV211" s="334"/>
      <c r="NHW211" s="334"/>
      <c r="NHX211" s="224"/>
      <c r="NHY211" s="368"/>
      <c r="NHZ211" s="368"/>
      <c r="NIA211" s="332"/>
      <c r="NIB211" s="333"/>
      <c r="NIC211" s="368"/>
      <c r="NID211" s="224"/>
      <c r="NIE211" s="224"/>
      <c r="NIF211" s="334"/>
      <c r="NIG211" s="334"/>
      <c r="NIH211" s="224"/>
      <c r="NII211" s="368"/>
      <c r="NIJ211" s="368"/>
      <c r="NIK211" s="332"/>
      <c r="NIL211" s="333"/>
      <c r="NIM211" s="368"/>
      <c r="NIN211" s="224"/>
      <c r="NIO211" s="224"/>
      <c r="NIP211" s="334"/>
      <c r="NIQ211" s="334"/>
      <c r="NIR211" s="224"/>
      <c r="NIS211" s="368"/>
      <c r="NIT211" s="368"/>
      <c r="NIU211" s="332"/>
      <c r="NIV211" s="333"/>
      <c r="NIW211" s="368"/>
      <c r="NIX211" s="224"/>
      <c r="NIY211" s="224"/>
      <c r="NIZ211" s="334"/>
      <c r="NJA211" s="334"/>
      <c r="NJB211" s="224"/>
      <c r="NJC211" s="368"/>
      <c r="NJD211" s="368"/>
      <c r="NJE211" s="332"/>
      <c r="NJF211" s="333"/>
      <c r="NJG211" s="368"/>
      <c r="NJH211" s="224"/>
      <c r="NJI211" s="224"/>
      <c r="NJJ211" s="334"/>
      <c r="NJK211" s="334"/>
      <c r="NJL211" s="224"/>
      <c r="NJM211" s="368"/>
      <c r="NJN211" s="368"/>
      <c r="NJO211" s="332"/>
      <c r="NJP211" s="333"/>
      <c r="NJQ211" s="368"/>
      <c r="NJR211" s="224"/>
      <c r="NJS211" s="224"/>
      <c r="NJT211" s="334"/>
      <c r="NJU211" s="334"/>
      <c r="NJV211" s="224"/>
      <c r="NJW211" s="368"/>
      <c r="NJX211" s="368"/>
      <c r="NJY211" s="332"/>
      <c r="NJZ211" s="333"/>
      <c r="NKA211" s="368"/>
      <c r="NKB211" s="224"/>
      <c r="NKC211" s="224"/>
      <c r="NKD211" s="334"/>
      <c r="NKE211" s="334"/>
      <c r="NKF211" s="224"/>
      <c r="NKG211" s="368"/>
      <c r="NKH211" s="368"/>
      <c r="NKI211" s="332"/>
      <c r="NKJ211" s="333"/>
      <c r="NKK211" s="368"/>
      <c r="NKL211" s="224"/>
      <c r="NKM211" s="224"/>
      <c r="NKN211" s="334"/>
      <c r="NKO211" s="334"/>
      <c r="NKP211" s="224"/>
      <c r="NKQ211" s="368"/>
      <c r="NKR211" s="368"/>
      <c r="NKS211" s="332"/>
      <c r="NKT211" s="333"/>
      <c r="NKU211" s="368"/>
      <c r="NKV211" s="224"/>
      <c r="NKW211" s="224"/>
      <c r="NKX211" s="334"/>
      <c r="NKY211" s="334"/>
      <c r="NKZ211" s="224"/>
      <c r="NLA211" s="368"/>
      <c r="NLB211" s="368"/>
      <c r="NLC211" s="332"/>
      <c r="NLD211" s="333"/>
      <c r="NLE211" s="368"/>
      <c r="NLF211" s="224"/>
      <c r="NLG211" s="224"/>
      <c r="NLH211" s="334"/>
      <c r="NLI211" s="334"/>
      <c r="NLJ211" s="224"/>
      <c r="NLK211" s="368"/>
      <c r="NLL211" s="368"/>
      <c r="NLM211" s="332"/>
      <c r="NLN211" s="333"/>
      <c r="NLO211" s="368"/>
      <c r="NLP211" s="224"/>
      <c r="NLQ211" s="224"/>
      <c r="NLR211" s="334"/>
      <c r="NLS211" s="334"/>
      <c r="NLT211" s="224"/>
      <c r="NLU211" s="368"/>
      <c r="NLV211" s="368"/>
      <c r="NLW211" s="332"/>
      <c r="NLX211" s="333"/>
      <c r="NLY211" s="368"/>
      <c r="NLZ211" s="224"/>
      <c r="NMA211" s="224"/>
      <c r="NMB211" s="334"/>
      <c r="NMC211" s="334"/>
      <c r="NMD211" s="224"/>
      <c r="NME211" s="368"/>
      <c r="NMF211" s="368"/>
      <c r="NMG211" s="332"/>
      <c r="NMH211" s="333"/>
      <c r="NMI211" s="368"/>
      <c r="NMJ211" s="224"/>
      <c r="NMK211" s="224"/>
      <c r="NML211" s="334"/>
      <c r="NMM211" s="334"/>
      <c r="NMN211" s="224"/>
      <c r="NMO211" s="368"/>
      <c r="NMP211" s="368"/>
      <c r="NMQ211" s="332"/>
      <c r="NMR211" s="333"/>
      <c r="NMS211" s="368"/>
      <c r="NMT211" s="224"/>
      <c r="NMU211" s="224"/>
      <c r="NMV211" s="334"/>
      <c r="NMW211" s="334"/>
      <c r="NMX211" s="224"/>
      <c r="NMY211" s="368"/>
      <c r="NMZ211" s="368"/>
      <c r="NNA211" s="332"/>
      <c r="NNB211" s="333"/>
      <c r="NNC211" s="368"/>
      <c r="NND211" s="224"/>
      <c r="NNE211" s="224"/>
      <c r="NNF211" s="334"/>
      <c r="NNG211" s="334"/>
      <c r="NNH211" s="224"/>
      <c r="NNI211" s="368"/>
      <c r="NNJ211" s="368"/>
      <c r="NNK211" s="332"/>
      <c r="NNL211" s="333"/>
      <c r="NNM211" s="368"/>
      <c r="NNN211" s="224"/>
      <c r="NNO211" s="224"/>
      <c r="NNP211" s="334"/>
      <c r="NNQ211" s="334"/>
      <c r="NNR211" s="224"/>
      <c r="NNS211" s="368"/>
      <c r="NNT211" s="368"/>
      <c r="NNU211" s="332"/>
      <c r="NNV211" s="333"/>
      <c r="NNW211" s="368"/>
      <c r="NNX211" s="224"/>
      <c r="NNY211" s="224"/>
      <c r="NNZ211" s="334"/>
      <c r="NOA211" s="334"/>
      <c r="NOB211" s="224"/>
      <c r="NOC211" s="368"/>
      <c r="NOD211" s="368"/>
      <c r="NOE211" s="332"/>
      <c r="NOF211" s="333"/>
      <c r="NOG211" s="368"/>
      <c r="NOH211" s="224"/>
      <c r="NOI211" s="224"/>
      <c r="NOJ211" s="334"/>
      <c r="NOK211" s="334"/>
      <c r="NOL211" s="224"/>
      <c r="NOM211" s="368"/>
      <c r="NON211" s="368"/>
      <c r="NOO211" s="332"/>
      <c r="NOP211" s="333"/>
      <c r="NOQ211" s="368"/>
      <c r="NOR211" s="224"/>
      <c r="NOS211" s="224"/>
      <c r="NOT211" s="334"/>
      <c r="NOU211" s="334"/>
      <c r="NOV211" s="224"/>
      <c r="NOW211" s="368"/>
      <c r="NOX211" s="368"/>
      <c r="NOY211" s="332"/>
      <c r="NOZ211" s="333"/>
      <c r="NPA211" s="368"/>
      <c r="NPB211" s="224"/>
      <c r="NPC211" s="224"/>
      <c r="NPD211" s="334"/>
      <c r="NPE211" s="334"/>
      <c r="NPF211" s="224"/>
      <c r="NPG211" s="368"/>
      <c r="NPH211" s="368"/>
      <c r="NPI211" s="332"/>
      <c r="NPJ211" s="333"/>
      <c r="NPK211" s="368"/>
      <c r="NPL211" s="224"/>
      <c r="NPM211" s="224"/>
      <c r="NPN211" s="334"/>
      <c r="NPO211" s="334"/>
      <c r="NPP211" s="224"/>
      <c r="NPQ211" s="368"/>
      <c r="NPR211" s="368"/>
      <c r="NPS211" s="332"/>
      <c r="NPT211" s="333"/>
      <c r="NPU211" s="368"/>
      <c r="NPV211" s="224"/>
      <c r="NPW211" s="224"/>
      <c r="NPX211" s="334"/>
      <c r="NPY211" s="334"/>
      <c r="NPZ211" s="224"/>
      <c r="NQA211" s="368"/>
      <c r="NQB211" s="368"/>
      <c r="NQC211" s="332"/>
      <c r="NQD211" s="333"/>
      <c r="NQE211" s="368"/>
      <c r="NQF211" s="224"/>
      <c r="NQG211" s="224"/>
      <c r="NQH211" s="334"/>
      <c r="NQI211" s="334"/>
      <c r="NQJ211" s="224"/>
      <c r="NQK211" s="368"/>
      <c r="NQL211" s="368"/>
      <c r="NQM211" s="332"/>
      <c r="NQN211" s="333"/>
      <c r="NQO211" s="368"/>
      <c r="NQP211" s="224"/>
      <c r="NQQ211" s="224"/>
      <c r="NQR211" s="334"/>
      <c r="NQS211" s="334"/>
      <c r="NQT211" s="224"/>
      <c r="NQU211" s="368"/>
      <c r="NQV211" s="368"/>
      <c r="NQW211" s="332"/>
      <c r="NQX211" s="333"/>
      <c r="NQY211" s="368"/>
      <c r="NQZ211" s="224"/>
      <c r="NRA211" s="224"/>
      <c r="NRB211" s="334"/>
      <c r="NRC211" s="334"/>
      <c r="NRD211" s="224"/>
      <c r="NRE211" s="368"/>
      <c r="NRF211" s="368"/>
      <c r="NRG211" s="332"/>
      <c r="NRH211" s="333"/>
      <c r="NRI211" s="368"/>
      <c r="NRJ211" s="224"/>
      <c r="NRK211" s="224"/>
      <c r="NRL211" s="334"/>
      <c r="NRM211" s="334"/>
      <c r="NRN211" s="224"/>
      <c r="NRO211" s="368"/>
      <c r="NRP211" s="368"/>
      <c r="NRQ211" s="332"/>
      <c r="NRR211" s="333"/>
      <c r="NRS211" s="368"/>
      <c r="NRT211" s="224"/>
      <c r="NRU211" s="224"/>
      <c r="NRV211" s="334"/>
      <c r="NRW211" s="334"/>
      <c r="NRX211" s="224"/>
      <c r="NRY211" s="368"/>
      <c r="NRZ211" s="368"/>
      <c r="NSA211" s="332"/>
      <c r="NSB211" s="333"/>
      <c r="NSC211" s="368"/>
      <c r="NSD211" s="224"/>
      <c r="NSE211" s="224"/>
      <c r="NSF211" s="334"/>
      <c r="NSG211" s="334"/>
      <c r="NSH211" s="224"/>
      <c r="NSI211" s="368"/>
      <c r="NSJ211" s="368"/>
      <c r="NSK211" s="332"/>
      <c r="NSL211" s="333"/>
      <c r="NSM211" s="368"/>
      <c r="NSN211" s="224"/>
      <c r="NSO211" s="224"/>
      <c r="NSP211" s="334"/>
      <c r="NSQ211" s="334"/>
      <c r="NSR211" s="224"/>
      <c r="NSS211" s="368"/>
      <c r="NST211" s="368"/>
      <c r="NSU211" s="332"/>
      <c r="NSV211" s="333"/>
      <c r="NSW211" s="368"/>
      <c r="NSX211" s="224"/>
      <c r="NSY211" s="224"/>
      <c r="NSZ211" s="334"/>
      <c r="NTA211" s="334"/>
      <c r="NTB211" s="224"/>
      <c r="NTC211" s="368"/>
      <c r="NTD211" s="368"/>
      <c r="NTE211" s="332"/>
      <c r="NTF211" s="333"/>
      <c r="NTG211" s="368"/>
      <c r="NTH211" s="224"/>
      <c r="NTI211" s="224"/>
      <c r="NTJ211" s="334"/>
      <c r="NTK211" s="334"/>
      <c r="NTL211" s="224"/>
      <c r="NTM211" s="368"/>
      <c r="NTN211" s="368"/>
      <c r="NTO211" s="332"/>
      <c r="NTP211" s="333"/>
      <c r="NTQ211" s="368"/>
      <c r="NTR211" s="224"/>
      <c r="NTS211" s="224"/>
      <c r="NTT211" s="334"/>
      <c r="NTU211" s="334"/>
      <c r="NTV211" s="224"/>
      <c r="NTW211" s="368"/>
      <c r="NTX211" s="368"/>
      <c r="NTY211" s="332"/>
      <c r="NTZ211" s="333"/>
      <c r="NUA211" s="368"/>
      <c r="NUB211" s="224"/>
      <c r="NUC211" s="224"/>
      <c r="NUD211" s="334"/>
      <c r="NUE211" s="334"/>
      <c r="NUF211" s="224"/>
      <c r="NUG211" s="368"/>
      <c r="NUH211" s="368"/>
      <c r="NUI211" s="332"/>
      <c r="NUJ211" s="333"/>
      <c r="NUK211" s="368"/>
      <c r="NUL211" s="224"/>
      <c r="NUM211" s="224"/>
      <c r="NUN211" s="334"/>
      <c r="NUO211" s="334"/>
      <c r="NUP211" s="224"/>
      <c r="NUQ211" s="368"/>
      <c r="NUR211" s="368"/>
      <c r="NUS211" s="332"/>
      <c r="NUT211" s="333"/>
      <c r="NUU211" s="368"/>
      <c r="NUV211" s="224"/>
      <c r="NUW211" s="224"/>
      <c r="NUX211" s="334"/>
      <c r="NUY211" s="334"/>
      <c r="NUZ211" s="224"/>
      <c r="NVA211" s="368"/>
      <c r="NVB211" s="368"/>
      <c r="NVC211" s="332"/>
      <c r="NVD211" s="333"/>
      <c r="NVE211" s="368"/>
      <c r="NVF211" s="224"/>
      <c r="NVG211" s="224"/>
      <c r="NVH211" s="334"/>
      <c r="NVI211" s="334"/>
      <c r="NVJ211" s="224"/>
      <c r="NVK211" s="368"/>
      <c r="NVL211" s="368"/>
      <c r="NVM211" s="332"/>
      <c r="NVN211" s="333"/>
      <c r="NVO211" s="368"/>
      <c r="NVP211" s="224"/>
      <c r="NVQ211" s="224"/>
      <c r="NVR211" s="334"/>
      <c r="NVS211" s="334"/>
      <c r="NVT211" s="224"/>
      <c r="NVU211" s="368"/>
      <c r="NVV211" s="368"/>
      <c r="NVW211" s="332"/>
      <c r="NVX211" s="333"/>
      <c r="NVY211" s="368"/>
      <c r="NVZ211" s="224"/>
      <c r="NWA211" s="224"/>
      <c r="NWB211" s="334"/>
      <c r="NWC211" s="334"/>
      <c r="NWD211" s="224"/>
      <c r="NWE211" s="368"/>
      <c r="NWF211" s="368"/>
      <c r="NWG211" s="332"/>
      <c r="NWH211" s="333"/>
      <c r="NWI211" s="368"/>
      <c r="NWJ211" s="224"/>
      <c r="NWK211" s="224"/>
      <c r="NWL211" s="334"/>
      <c r="NWM211" s="334"/>
      <c r="NWN211" s="224"/>
      <c r="NWO211" s="368"/>
      <c r="NWP211" s="368"/>
      <c r="NWQ211" s="332"/>
      <c r="NWR211" s="333"/>
      <c r="NWS211" s="368"/>
      <c r="NWT211" s="224"/>
      <c r="NWU211" s="224"/>
      <c r="NWV211" s="334"/>
      <c r="NWW211" s="334"/>
      <c r="NWX211" s="224"/>
      <c r="NWY211" s="368"/>
      <c r="NWZ211" s="368"/>
      <c r="NXA211" s="332"/>
      <c r="NXB211" s="333"/>
      <c r="NXC211" s="368"/>
      <c r="NXD211" s="224"/>
      <c r="NXE211" s="224"/>
      <c r="NXF211" s="334"/>
      <c r="NXG211" s="334"/>
      <c r="NXH211" s="224"/>
      <c r="NXI211" s="368"/>
      <c r="NXJ211" s="368"/>
      <c r="NXK211" s="332"/>
      <c r="NXL211" s="333"/>
      <c r="NXM211" s="368"/>
      <c r="NXN211" s="224"/>
      <c r="NXO211" s="224"/>
      <c r="NXP211" s="334"/>
      <c r="NXQ211" s="334"/>
      <c r="NXR211" s="224"/>
      <c r="NXS211" s="368"/>
      <c r="NXT211" s="368"/>
      <c r="NXU211" s="332"/>
      <c r="NXV211" s="333"/>
      <c r="NXW211" s="368"/>
      <c r="NXX211" s="224"/>
      <c r="NXY211" s="224"/>
      <c r="NXZ211" s="334"/>
      <c r="NYA211" s="334"/>
      <c r="NYB211" s="224"/>
      <c r="NYC211" s="368"/>
      <c r="NYD211" s="368"/>
      <c r="NYE211" s="332"/>
      <c r="NYF211" s="333"/>
      <c r="NYG211" s="368"/>
      <c r="NYH211" s="224"/>
      <c r="NYI211" s="224"/>
      <c r="NYJ211" s="334"/>
      <c r="NYK211" s="334"/>
      <c r="NYL211" s="224"/>
      <c r="NYM211" s="368"/>
      <c r="NYN211" s="368"/>
      <c r="NYO211" s="332"/>
      <c r="NYP211" s="333"/>
      <c r="NYQ211" s="368"/>
      <c r="NYR211" s="224"/>
      <c r="NYS211" s="224"/>
      <c r="NYT211" s="334"/>
      <c r="NYU211" s="334"/>
      <c r="NYV211" s="224"/>
      <c r="NYW211" s="368"/>
      <c r="NYX211" s="368"/>
      <c r="NYY211" s="332"/>
      <c r="NYZ211" s="333"/>
      <c r="NZA211" s="368"/>
      <c r="NZB211" s="224"/>
      <c r="NZC211" s="224"/>
      <c r="NZD211" s="334"/>
      <c r="NZE211" s="334"/>
      <c r="NZF211" s="224"/>
      <c r="NZG211" s="368"/>
      <c r="NZH211" s="368"/>
      <c r="NZI211" s="332"/>
      <c r="NZJ211" s="333"/>
      <c r="NZK211" s="368"/>
      <c r="NZL211" s="224"/>
      <c r="NZM211" s="224"/>
      <c r="NZN211" s="334"/>
      <c r="NZO211" s="334"/>
      <c r="NZP211" s="224"/>
      <c r="NZQ211" s="368"/>
      <c r="NZR211" s="368"/>
      <c r="NZS211" s="332"/>
      <c r="NZT211" s="333"/>
      <c r="NZU211" s="368"/>
      <c r="NZV211" s="224"/>
      <c r="NZW211" s="224"/>
      <c r="NZX211" s="334"/>
      <c r="NZY211" s="334"/>
      <c r="NZZ211" s="224"/>
      <c r="OAA211" s="368"/>
      <c r="OAB211" s="368"/>
      <c r="OAC211" s="332"/>
      <c r="OAD211" s="333"/>
      <c r="OAE211" s="368"/>
      <c r="OAF211" s="224"/>
      <c r="OAG211" s="224"/>
      <c r="OAH211" s="334"/>
      <c r="OAI211" s="334"/>
      <c r="OAJ211" s="224"/>
      <c r="OAK211" s="368"/>
      <c r="OAL211" s="368"/>
      <c r="OAM211" s="332"/>
      <c r="OAN211" s="333"/>
      <c r="OAO211" s="368"/>
      <c r="OAP211" s="224"/>
      <c r="OAQ211" s="224"/>
      <c r="OAR211" s="334"/>
      <c r="OAS211" s="334"/>
      <c r="OAT211" s="224"/>
      <c r="OAU211" s="368"/>
      <c r="OAV211" s="368"/>
      <c r="OAW211" s="332"/>
      <c r="OAX211" s="333"/>
      <c r="OAY211" s="368"/>
      <c r="OAZ211" s="224"/>
      <c r="OBA211" s="224"/>
      <c r="OBB211" s="334"/>
      <c r="OBC211" s="334"/>
      <c r="OBD211" s="224"/>
      <c r="OBE211" s="368"/>
      <c r="OBF211" s="368"/>
      <c r="OBG211" s="332"/>
      <c r="OBH211" s="333"/>
      <c r="OBI211" s="368"/>
      <c r="OBJ211" s="224"/>
      <c r="OBK211" s="224"/>
      <c r="OBL211" s="334"/>
      <c r="OBM211" s="334"/>
      <c r="OBN211" s="224"/>
      <c r="OBO211" s="368"/>
      <c r="OBP211" s="368"/>
      <c r="OBQ211" s="332"/>
      <c r="OBR211" s="333"/>
      <c r="OBS211" s="368"/>
      <c r="OBT211" s="224"/>
      <c r="OBU211" s="224"/>
      <c r="OBV211" s="334"/>
      <c r="OBW211" s="334"/>
      <c r="OBX211" s="224"/>
      <c r="OBY211" s="368"/>
      <c r="OBZ211" s="368"/>
      <c r="OCA211" s="332"/>
      <c r="OCB211" s="333"/>
      <c r="OCC211" s="368"/>
      <c r="OCD211" s="224"/>
      <c r="OCE211" s="224"/>
      <c r="OCF211" s="334"/>
      <c r="OCG211" s="334"/>
      <c r="OCH211" s="224"/>
      <c r="OCI211" s="368"/>
      <c r="OCJ211" s="368"/>
      <c r="OCK211" s="332"/>
      <c r="OCL211" s="333"/>
      <c r="OCM211" s="368"/>
      <c r="OCN211" s="224"/>
      <c r="OCO211" s="224"/>
      <c r="OCP211" s="334"/>
      <c r="OCQ211" s="334"/>
      <c r="OCR211" s="224"/>
      <c r="OCS211" s="368"/>
      <c r="OCT211" s="368"/>
      <c r="OCU211" s="332"/>
      <c r="OCV211" s="333"/>
      <c r="OCW211" s="368"/>
      <c r="OCX211" s="224"/>
      <c r="OCY211" s="224"/>
      <c r="OCZ211" s="334"/>
      <c r="ODA211" s="334"/>
      <c r="ODB211" s="224"/>
      <c r="ODC211" s="368"/>
      <c r="ODD211" s="368"/>
      <c r="ODE211" s="332"/>
      <c r="ODF211" s="333"/>
      <c r="ODG211" s="368"/>
      <c r="ODH211" s="224"/>
      <c r="ODI211" s="224"/>
      <c r="ODJ211" s="334"/>
      <c r="ODK211" s="334"/>
      <c r="ODL211" s="224"/>
      <c r="ODM211" s="368"/>
      <c r="ODN211" s="368"/>
      <c r="ODO211" s="332"/>
      <c r="ODP211" s="333"/>
      <c r="ODQ211" s="368"/>
      <c r="ODR211" s="224"/>
      <c r="ODS211" s="224"/>
      <c r="ODT211" s="334"/>
      <c r="ODU211" s="334"/>
      <c r="ODV211" s="224"/>
      <c r="ODW211" s="368"/>
      <c r="ODX211" s="368"/>
      <c r="ODY211" s="332"/>
      <c r="ODZ211" s="333"/>
      <c r="OEA211" s="368"/>
      <c r="OEB211" s="224"/>
      <c r="OEC211" s="224"/>
      <c r="OED211" s="334"/>
      <c r="OEE211" s="334"/>
      <c r="OEF211" s="224"/>
      <c r="OEG211" s="368"/>
      <c r="OEH211" s="368"/>
      <c r="OEI211" s="332"/>
      <c r="OEJ211" s="333"/>
      <c r="OEK211" s="368"/>
      <c r="OEL211" s="224"/>
      <c r="OEM211" s="224"/>
      <c r="OEN211" s="334"/>
      <c r="OEO211" s="334"/>
      <c r="OEP211" s="224"/>
      <c r="OEQ211" s="368"/>
      <c r="OER211" s="368"/>
      <c r="OES211" s="332"/>
      <c r="OET211" s="333"/>
      <c r="OEU211" s="368"/>
      <c r="OEV211" s="224"/>
      <c r="OEW211" s="224"/>
      <c r="OEX211" s="334"/>
      <c r="OEY211" s="334"/>
      <c r="OEZ211" s="224"/>
      <c r="OFA211" s="368"/>
      <c r="OFB211" s="368"/>
      <c r="OFC211" s="332"/>
      <c r="OFD211" s="333"/>
      <c r="OFE211" s="368"/>
      <c r="OFF211" s="224"/>
      <c r="OFG211" s="224"/>
      <c r="OFH211" s="334"/>
      <c r="OFI211" s="334"/>
      <c r="OFJ211" s="224"/>
      <c r="OFK211" s="368"/>
      <c r="OFL211" s="368"/>
      <c r="OFM211" s="332"/>
      <c r="OFN211" s="333"/>
      <c r="OFO211" s="368"/>
      <c r="OFP211" s="224"/>
      <c r="OFQ211" s="224"/>
      <c r="OFR211" s="334"/>
      <c r="OFS211" s="334"/>
      <c r="OFT211" s="224"/>
      <c r="OFU211" s="368"/>
      <c r="OFV211" s="368"/>
      <c r="OFW211" s="332"/>
      <c r="OFX211" s="333"/>
      <c r="OFY211" s="368"/>
      <c r="OFZ211" s="224"/>
      <c r="OGA211" s="224"/>
      <c r="OGB211" s="334"/>
      <c r="OGC211" s="334"/>
      <c r="OGD211" s="224"/>
      <c r="OGE211" s="368"/>
      <c r="OGF211" s="368"/>
      <c r="OGG211" s="332"/>
      <c r="OGH211" s="333"/>
      <c r="OGI211" s="368"/>
      <c r="OGJ211" s="224"/>
      <c r="OGK211" s="224"/>
      <c r="OGL211" s="334"/>
      <c r="OGM211" s="334"/>
      <c r="OGN211" s="224"/>
      <c r="OGO211" s="368"/>
      <c r="OGP211" s="368"/>
      <c r="OGQ211" s="332"/>
      <c r="OGR211" s="333"/>
      <c r="OGS211" s="368"/>
      <c r="OGT211" s="224"/>
      <c r="OGU211" s="224"/>
      <c r="OGV211" s="334"/>
      <c r="OGW211" s="334"/>
      <c r="OGX211" s="224"/>
      <c r="OGY211" s="368"/>
      <c r="OGZ211" s="368"/>
      <c r="OHA211" s="332"/>
      <c r="OHB211" s="333"/>
      <c r="OHC211" s="368"/>
      <c r="OHD211" s="224"/>
      <c r="OHE211" s="224"/>
      <c r="OHF211" s="334"/>
      <c r="OHG211" s="334"/>
      <c r="OHH211" s="224"/>
      <c r="OHI211" s="368"/>
      <c r="OHJ211" s="368"/>
      <c r="OHK211" s="332"/>
      <c r="OHL211" s="333"/>
      <c r="OHM211" s="368"/>
      <c r="OHN211" s="224"/>
      <c r="OHO211" s="224"/>
      <c r="OHP211" s="334"/>
      <c r="OHQ211" s="334"/>
      <c r="OHR211" s="224"/>
      <c r="OHS211" s="368"/>
      <c r="OHT211" s="368"/>
      <c r="OHU211" s="332"/>
      <c r="OHV211" s="333"/>
      <c r="OHW211" s="368"/>
      <c r="OHX211" s="224"/>
      <c r="OHY211" s="224"/>
      <c r="OHZ211" s="334"/>
      <c r="OIA211" s="334"/>
      <c r="OIB211" s="224"/>
      <c r="OIC211" s="368"/>
      <c r="OID211" s="368"/>
      <c r="OIE211" s="332"/>
      <c r="OIF211" s="333"/>
      <c r="OIG211" s="368"/>
      <c r="OIH211" s="224"/>
      <c r="OII211" s="224"/>
      <c r="OIJ211" s="334"/>
      <c r="OIK211" s="334"/>
      <c r="OIL211" s="224"/>
      <c r="OIM211" s="368"/>
      <c r="OIN211" s="368"/>
      <c r="OIO211" s="332"/>
      <c r="OIP211" s="333"/>
      <c r="OIQ211" s="368"/>
      <c r="OIR211" s="224"/>
      <c r="OIS211" s="224"/>
      <c r="OIT211" s="334"/>
      <c r="OIU211" s="334"/>
      <c r="OIV211" s="224"/>
      <c r="OIW211" s="368"/>
      <c r="OIX211" s="368"/>
      <c r="OIY211" s="332"/>
      <c r="OIZ211" s="333"/>
      <c r="OJA211" s="368"/>
      <c r="OJB211" s="224"/>
      <c r="OJC211" s="224"/>
      <c r="OJD211" s="334"/>
      <c r="OJE211" s="334"/>
      <c r="OJF211" s="224"/>
      <c r="OJG211" s="368"/>
      <c r="OJH211" s="368"/>
      <c r="OJI211" s="332"/>
      <c r="OJJ211" s="333"/>
      <c r="OJK211" s="368"/>
      <c r="OJL211" s="224"/>
      <c r="OJM211" s="224"/>
      <c r="OJN211" s="334"/>
      <c r="OJO211" s="334"/>
      <c r="OJP211" s="224"/>
      <c r="OJQ211" s="368"/>
      <c r="OJR211" s="368"/>
      <c r="OJS211" s="332"/>
      <c r="OJT211" s="333"/>
      <c r="OJU211" s="368"/>
      <c r="OJV211" s="224"/>
      <c r="OJW211" s="224"/>
      <c r="OJX211" s="334"/>
      <c r="OJY211" s="334"/>
      <c r="OJZ211" s="224"/>
      <c r="OKA211" s="368"/>
      <c r="OKB211" s="368"/>
      <c r="OKC211" s="332"/>
      <c r="OKD211" s="333"/>
      <c r="OKE211" s="368"/>
      <c r="OKF211" s="224"/>
      <c r="OKG211" s="224"/>
      <c r="OKH211" s="334"/>
      <c r="OKI211" s="334"/>
      <c r="OKJ211" s="224"/>
      <c r="OKK211" s="368"/>
      <c r="OKL211" s="368"/>
      <c r="OKM211" s="332"/>
      <c r="OKN211" s="333"/>
      <c r="OKO211" s="368"/>
      <c r="OKP211" s="224"/>
      <c r="OKQ211" s="224"/>
      <c r="OKR211" s="334"/>
      <c r="OKS211" s="334"/>
      <c r="OKT211" s="224"/>
      <c r="OKU211" s="368"/>
      <c r="OKV211" s="368"/>
      <c r="OKW211" s="332"/>
      <c r="OKX211" s="333"/>
      <c r="OKY211" s="368"/>
      <c r="OKZ211" s="224"/>
      <c r="OLA211" s="224"/>
      <c r="OLB211" s="334"/>
      <c r="OLC211" s="334"/>
      <c r="OLD211" s="224"/>
      <c r="OLE211" s="368"/>
      <c r="OLF211" s="368"/>
      <c r="OLG211" s="332"/>
      <c r="OLH211" s="333"/>
      <c r="OLI211" s="368"/>
      <c r="OLJ211" s="224"/>
      <c r="OLK211" s="224"/>
      <c r="OLL211" s="334"/>
      <c r="OLM211" s="334"/>
      <c r="OLN211" s="224"/>
      <c r="OLO211" s="368"/>
      <c r="OLP211" s="368"/>
      <c r="OLQ211" s="332"/>
      <c r="OLR211" s="333"/>
      <c r="OLS211" s="368"/>
      <c r="OLT211" s="224"/>
      <c r="OLU211" s="224"/>
      <c r="OLV211" s="334"/>
      <c r="OLW211" s="334"/>
      <c r="OLX211" s="224"/>
      <c r="OLY211" s="368"/>
      <c r="OLZ211" s="368"/>
      <c r="OMA211" s="332"/>
      <c r="OMB211" s="333"/>
      <c r="OMC211" s="368"/>
      <c r="OMD211" s="224"/>
      <c r="OME211" s="224"/>
      <c r="OMF211" s="334"/>
      <c r="OMG211" s="334"/>
      <c r="OMH211" s="224"/>
      <c r="OMI211" s="368"/>
      <c r="OMJ211" s="368"/>
      <c r="OMK211" s="332"/>
      <c r="OML211" s="333"/>
      <c r="OMM211" s="368"/>
      <c r="OMN211" s="224"/>
      <c r="OMO211" s="224"/>
      <c r="OMP211" s="334"/>
      <c r="OMQ211" s="334"/>
      <c r="OMR211" s="224"/>
      <c r="OMS211" s="368"/>
      <c r="OMT211" s="368"/>
      <c r="OMU211" s="332"/>
      <c r="OMV211" s="333"/>
      <c r="OMW211" s="368"/>
      <c r="OMX211" s="224"/>
      <c r="OMY211" s="224"/>
      <c r="OMZ211" s="334"/>
      <c r="ONA211" s="334"/>
      <c r="ONB211" s="224"/>
      <c r="ONC211" s="368"/>
      <c r="OND211" s="368"/>
      <c r="ONE211" s="332"/>
      <c r="ONF211" s="333"/>
      <c r="ONG211" s="368"/>
      <c r="ONH211" s="224"/>
      <c r="ONI211" s="224"/>
      <c r="ONJ211" s="334"/>
      <c r="ONK211" s="334"/>
      <c r="ONL211" s="224"/>
      <c r="ONM211" s="368"/>
      <c r="ONN211" s="368"/>
      <c r="ONO211" s="332"/>
      <c r="ONP211" s="333"/>
      <c r="ONQ211" s="368"/>
      <c r="ONR211" s="224"/>
      <c r="ONS211" s="224"/>
      <c r="ONT211" s="334"/>
      <c r="ONU211" s="334"/>
      <c r="ONV211" s="224"/>
      <c r="ONW211" s="368"/>
      <c r="ONX211" s="368"/>
      <c r="ONY211" s="332"/>
      <c r="ONZ211" s="333"/>
      <c r="OOA211" s="368"/>
      <c r="OOB211" s="224"/>
      <c r="OOC211" s="224"/>
      <c r="OOD211" s="334"/>
      <c r="OOE211" s="334"/>
      <c r="OOF211" s="224"/>
      <c r="OOG211" s="368"/>
      <c r="OOH211" s="368"/>
      <c r="OOI211" s="332"/>
      <c r="OOJ211" s="333"/>
      <c r="OOK211" s="368"/>
      <c r="OOL211" s="224"/>
      <c r="OOM211" s="224"/>
      <c r="OON211" s="334"/>
      <c r="OOO211" s="334"/>
      <c r="OOP211" s="224"/>
      <c r="OOQ211" s="368"/>
      <c r="OOR211" s="368"/>
      <c r="OOS211" s="332"/>
      <c r="OOT211" s="333"/>
      <c r="OOU211" s="368"/>
      <c r="OOV211" s="224"/>
      <c r="OOW211" s="224"/>
      <c r="OOX211" s="334"/>
      <c r="OOY211" s="334"/>
      <c r="OOZ211" s="224"/>
      <c r="OPA211" s="368"/>
      <c r="OPB211" s="368"/>
      <c r="OPC211" s="332"/>
      <c r="OPD211" s="333"/>
      <c r="OPE211" s="368"/>
      <c r="OPF211" s="224"/>
      <c r="OPG211" s="224"/>
      <c r="OPH211" s="334"/>
      <c r="OPI211" s="334"/>
      <c r="OPJ211" s="224"/>
      <c r="OPK211" s="368"/>
      <c r="OPL211" s="368"/>
      <c r="OPM211" s="332"/>
      <c r="OPN211" s="333"/>
      <c r="OPO211" s="368"/>
      <c r="OPP211" s="224"/>
      <c r="OPQ211" s="224"/>
      <c r="OPR211" s="334"/>
      <c r="OPS211" s="334"/>
      <c r="OPT211" s="224"/>
      <c r="OPU211" s="368"/>
      <c r="OPV211" s="368"/>
      <c r="OPW211" s="332"/>
      <c r="OPX211" s="333"/>
      <c r="OPY211" s="368"/>
      <c r="OPZ211" s="224"/>
      <c r="OQA211" s="224"/>
      <c r="OQB211" s="334"/>
      <c r="OQC211" s="334"/>
      <c r="OQD211" s="224"/>
      <c r="OQE211" s="368"/>
      <c r="OQF211" s="368"/>
      <c r="OQG211" s="332"/>
      <c r="OQH211" s="333"/>
      <c r="OQI211" s="368"/>
      <c r="OQJ211" s="224"/>
      <c r="OQK211" s="224"/>
      <c r="OQL211" s="334"/>
      <c r="OQM211" s="334"/>
      <c r="OQN211" s="224"/>
      <c r="OQO211" s="368"/>
      <c r="OQP211" s="368"/>
      <c r="OQQ211" s="332"/>
      <c r="OQR211" s="333"/>
      <c r="OQS211" s="368"/>
      <c r="OQT211" s="224"/>
      <c r="OQU211" s="224"/>
      <c r="OQV211" s="334"/>
      <c r="OQW211" s="334"/>
      <c r="OQX211" s="224"/>
      <c r="OQY211" s="368"/>
      <c r="OQZ211" s="368"/>
      <c r="ORA211" s="332"/>
      <c r="ORB211" s="333"/>
      <c r="ORC211" s="368"/>
      <c r="ORD211" s="224"/>
      <c r="ORE211" s="224"/>
      <c r="ORF211" s="334"/>
      <c r="ORG211" s="334"/>
      <c r="ORH211" s="224"/>
      <c r="ORI211" s="368"/>
      <c r="ORJ211" s="368"/>
      <c r="ORK211" s="332"/>
      <c r="ORL211" s="333"/>
      <c r="ORM211" s="368"/>
      <c r="ORN211" s="224"/>
      <c r="ORO211" s="224"/>
      <c r="ORP211" s="334"/>
      <c r="ORQ211" s="334"/>
      <c r="ORR211" s="224"/>
      <c r="ORS211" s="368"/>
      <c r="ORT211" s="368"/>
      <c r="ORU211" s="332"/>
      <c r="ORV211" s="333"/>
      <c r="ORW211" s="368"/>
      <c r="ORX211" s="224"/>
      <c r="ORY211" s="224"/>
      <c r="ORZ211" s="334"/>
      <c r="OSA211" s="334"/>
      <c r="OSB211" s="224"/>
      <c r="OSC211" s="368"/>
      <c r="OSD211" s="368"/>
      <c r="OSE211" s="332"/>
      <c r="OSF211" s="333"/>
      <c r="OSG211" s="368"/>
      <c r="OSH211" s="224"/>
      <c r="OSI211" s="224"/>
      <c r="OSJ211" s="334"/>
      <c r="OSK211" s="334"/>
      <c r="OSL211" s="224"/>
      <c r="OSM211" s="368"/>
      <c r="OSN211" s="368"/>
      <c r="OSO211" s="332"/>
      <c r="OSP211" s="333"/>
      <c r="OSQ211" s="368"/>
      <c r="OSR211" s="224"/>
      <c r="OSS211" s="224"/>
      <c r="OST211" s="334"/>
      <c r="OSU211" s="334"/>
      <c r="OSV211" s="224"/>
      <c r="OSW211" s="368"/>
      <c r="OSX211" s="368"/>
      <c r="OSY211" s="332"/>
      <c r="OSZ211" s="333"/>
      <c r="OTA211" s="368"/>
      <c r="OTB211" s="224"/>
      <c r="OTC211" s="224"/>
      <c r="OTD211" s="334"/>
      <c r="OTE211" s="334"/>
      <c r="OTF211" s="224"/>
      <c r="OTG211" s="368"/>
      <c r="OTH211" s="368"/>
      <c r="OTI211" s="332"/>
      <c r="OTJ211" s="333"/>
      <c r="OTK211" s="368"/>
      <c r="OTL211" s="224"/>
      <c r="OTM211" s="224"/>
      <c r="OTN211" s="334"/>
      <c r="OTO211" s="334"/>
      <c r="OTP211" s="224"/>
      <c r="OTQ211" s="368"/>
      <c r="OTR211" s="368"/>
      <c r="OTS211" s="332"/>
      <c r="OTT211" s="333"/>
      <c r="OTU211" s="368"/>
      <c r="OTV211" s="224"/>
      <c r="OTW211" s="224"/>
      <c r="OTX211" s="334"/>
      <c r="OTY211" s="334"/>
      <c r="OTZ211" s="224"/>
      <c r="OUA211" s="368"/>
      <c r="OUB211" s="368"/>
      <c r="OUC211" s="332"/>
      <c r="OUD211" s="333"/>
      <c r="OUE211" s="368"/>
      <c r="OUF211" s="224"/>
      <c r="OUG211" s="224"/>
      <c r="OUH211" s="334"/>
      <c r="OUI211" s="334"/>
      <c r="OUJ211" s="224"/>
      <c r="OUK211" s="368"/>
      <c r="OUL211" s="368"/>
      <c r="OUM211" s="332"/>
      <c r="OUN211" s="333"/>
      <c r="OUO211" s="368"/>
      <c r="OUP211" s="224"/>
      <c r="OUQ211" s="224"/>
      <c r="OUR211" s="334"/>
      <c r="OUS211" s="334"/>
      <c r="OUT211" s="224"/>
      <c r="OUU211" s="368"/>
      <c r="OUV211" s="368"/>
      <c r="OUW211" s="332"/>
      <c r="OUX211" s="333"/>
      <c r="OUY211" s="368"/>
      <c r="OUZ211" s="224"/>
      <c r="OVA211" s="224"/>
      <c r="OVB211" s="334"/>
      <c r="OVC211" s="334"/>
      <c r="OVD211" s="224"/>
      <c r="OVE211" s="368"/>
      <c r="OVF211" s="368"/>
      <c r="OVG211" s="332"/>
      <c r="OVH211" s="333"/>
      <c r="OVI211" s="368"/>
      <c r="OVJ211" s="224"/>
      <c r="OVK211" s="224"/>
      <c r="OVL211" s="334"/>
      <c r="OVM211" s="334"/>
      <c r="OVN211" s="224"/>
      <c r="OVO211" s="368"/>
      <c r="OVP211" s="368"/>
      <c r="OVQ211" s="332"/>
      <c r="OVR211" s="333"/>
      <c r="OVS211" s="368"/>
      <c r="OVT211" s="224"/>
      <c r="OVU211" s="224"/>
      <c r="OVV211" s="334"/>
      <c r="OVW211" s="334"/>
      <c r="OVX211" s="224"/>
      <c r="OVY211" s="368"/>
      <c r="OVZ211" s="368"/>
      <c r="OWA211" s="332"/>
      <c r="OWB211" s="333"/>
      <c r="OWC211" s="368"/>
      <c r="OWD211" s="224"/>
      <c r="OWE211" s="224"/>
      <c r="OWF211" s="334"/>
      <c r="OWG211" s="334"/>
      <c r="OWH211" s="224"/>
      <c r="OWI211" s="368"/>
      <c r="OWJ211" s="368"/>
      <c r="OWK211" s="332"/>
      <c r="OWL211" s="333"/>
      <c r="OWM211" s="368"/>
      <c r="OWN211" s="224"/>
      <c r="OWO211" s="224"/>
      <c r="OWP211" s="334"/>
      <c r="OWQ211" s="334"/>
      <c r="OWR211" s="224"/>
      <c r="OWS211" s="368"/>
      <c r="OWT211" s="368"/>
      <c r="OWU211" s="332"/>
      <c r="OWV211" s="333"/>
      <c r="OWW211" s="368"/>
      <c r="OWX211" s="224"/>
      <c r="OWY211" s="224"/>
      <c r="OWZ211" s="334"/>
      <c r="OXA211" s="334"/>
      <c r="OXB211" s="224"/>
      <c r="OXC211" s="368"/>
      <c r="OXD211" s="368"/>
      <c r="OXE211" s="332"/>
      <c r="OXF211" s="333"/>
      <c r="OXG211" s="368"/>
      <c r="OXH211" s="224"/>
      <c r="OXI211" s="224"/>
      <c r="OXJ211" s="334"/>
      <c r="OXK211" s="334"/>
      <c r="OXL211" s="224"/>
      <c r="OXM211" s="368"/>
      <c r="OXN211" s="368"/>
      <c r="OXO211" s="332"/>
      <c r="OXP211" s="333"/>
      <c r="OXQ211" s="368"/>
      <c r="OXR211" s="224"/>
      <c r="OXS211" s="224"/>
      <c r="OXT211" s="334"/>
      <c r="OXU211" s="334"/>
      <c r="OXV211" s="224"/>
      <c r="OXW211" s="368"/>
      <c r="OXX211" s="368"/>
      <c r="OXY211" s="332"/>
      <c r="OXZ211" s="333"/>
      <c r="OYA211" s="368"/>
      <c r="OYB211" s="224"/>
      <c r="OYC211" s="224"/>
      <c r="OYD211" s="334"/>
      <c r="OYE211" s="334"/>
      <c r="OYF211" s="224"/>
      <c r="OYG211" s="368"/>
      <c r="OYH211" s="368"/>
      <c r="OYI211" s="332"/>
      <c r="OYJ211" s="333"/>
      <c r="OYK211" s="368"/>
      <c r="OYL211" s="224"/>
      <c r="OYM211" s="224"/>
      <c r="OYN211" s="334"/>
      <c r="OYO211" s="334"/>
      <c r="OYP211" s="224"/>
      <c r="OYQ211" s="368"/>
      <c r="OYR211" s="368"/>
      <c r="OYS211" s="332"/>
      <c r="OYT211" s="333"/>
      <c r="OYU211" s="368"/>
      <c r="OYV211" s="224"/>
      <c r="OYW211" s="224"/>
      <c r="OYX211" s="334"/>
      <c r="OYY211" s="334"/>
      <c r="OYZ211" s="224"/>
      <c r="OZA211" s="368"/>
      <c r="OZB211" s="368"/>
      <c r="OZC211" s="332"/>
      <c r="OZD211" s="333"/>
      <c r="OZE211" s="368"/>
      <c r="OZF211" s="224"/>
      <c r="OZG211" s="224"/>
      <c r="OZH211" s="334"/>
      <c r="OZI211" s="334"/>
      <c r="OZJ211" s="224"/>
      <c r="OZK211" s="368"/>
      <c r="OZL211" s="368"/>
      <c r="OZM211" s="332"/>
      <c r="OZN211" s="333"/>
      <c r="OZO211" s="368"/>
      <c r="OZP211" s="224"/>
      <c r="OZQ211" s="224"/>
      <c r="OZR211" s="334"/>
      <c r="OZS211" s="334"/>
      <c r="OZT211" s="224"/>
      <c r="OZU211" s="368"/>
      <c r="OZV211" s="368"/>
      <c r="OZW211" s="332"/>
      <c r="OZX211" s="333"/>
      <c r="OZY211" s="368"/>
      <c r="OZZ211" s="224"/>
      <c r="PAA211" s="224"/>
      <c r="PAB211" s="334"/>
      <c r="PAC211" s="334"/>
      <c r="PAD211" s="224"/>
      <c r="PAE211" s="368"/>
      <c r="PAF211" s="368"/>
      <c r="PAG211" s="332"/>
      <c r="PAH211" s="333"/>
      <c r="PAI211" s="368"/>
      <c r="PAJ211" s="224"/>
      <c r="PAK211" s="224"/>
      <c r="PAL211" s="334"/>
      <c r="PAM211" s="334"/>
      <c r="PAN211" s="224"/>
      <c r="PAO211" s="368"/>
      <c r="PAP211" s="368"/>
      <c r="PAQ211" s="332"/>
      <c r="PAR211" s="333"/>
      <c r="PAS211" s="368"/>
      <c r="PAT211" s="224"/>
      <c r="PAU211" s="224"/>
      <c r="PAV211" s="334"/>
      <c r="PAW211" s="334"/>
      <c r="PAX211" s="224"/>
      <c r="PAY211" s="368"/>
      <c r="PAZ211" s="368"/>
      <c r="PBA211" s="332"/>
      <c r="PBB211" s="333"/>
      <c r="PBC211" s="368"/>
      <c r="PBD211" s="224"/>
      <c r="PBE211" s="224"/>
      <c r="PBF211" s="334"/>
      <c r="PBG211" s="334"/>
      <c r="PBH211" s="224"/>
      <c r="PBI211" s="368"/>
      <c r="PBJ211" s="368"/>
      <c r="PBK211" s="332"/>
      <c r="PBL211" s="333"/>
      <c r="PBM211" s="368"/>
      <c r="PBN211" s="224"/>
      <c r="PBO211" s="224"/>
      <c r="PBP211" s="334"/>
      <c r="PBQ211" s="334"/>
      <c r="PBR211" s="224"/>
      <c r="PBS211" s="368"/>
      <c r="PBT211" s="368"/>
      <c r="PBU211" s="332"/>
      <c r="PBV211" s="333"/>
      <c r="PBW211" s="368"/>
      <c r="PBX211" s="224"/>
      <c r="PBY211" s="224"/>
      <c r="PBZ211" s="334"/>
      <c r="PCA211" s="334"/>
      <c r="PCB211" s="224"/>
      <c r="PCC211" s="368"/>
      <c r="PCD211" s="368"/>
      <c r="PCE211" s="332"/>
      <c r="PCF211" s="333"/>
      <c r="PCG211" s="368"/>
      <c r="PCH211" s="224"/>
      <c r="PCI211" s="224"/>
      <c r="PCJ211" s="334"/>
      <c r="PCK211" s="334"/>
      <c r="PCL211" s="224"/>
      <c r="PCM211" s="368"/>
      <c r="PCN211" s="368"/>
      <c r="PCO211" s="332"/>
      <c r="PCP211" s="333"/>
      <c r="PCQ211" s="368"/>
      <c r="PCR211" s="224"/>
      <c r="PCS211" s="224"/>
      <c r="PCT211" s="334"/>
      <c r="PCU211" s="334"/>
      <c r="PCV211" s="224"/>
      <c r="PCW211" s="368"/>
      <c r="PCX211" s="368"/>
      <c r="PCY211" s="332"/>
      <c r="PCZ211" s="333"/>
      <c r="PDA211" s="368"/>
      <c r="PDB211" s="224"/>
      <c r="PDC211" s="224"/>
      <c r="PDD211" s="334"/>
      <c r="PDE211" s="334"/>
      <c r="PDF211" s="224"/>
      <c r="PDG211" s="368"/>
      <c r="PDH211" s="368"/>
      <c r="PDI211" s="332"/>
      <c r="PDJ211" s="333"/>
      <c r="PDK211" s="368"/>
      <c r="PDL211" s="224"/>
      <c r="PDM211" s="224"/>
      <c r="PDN211" s="334"/>
      <c r="PDO211" s="334"/>
      <c r="PDP211" s="224"/>
      <c r="PDQ211" s="368"/>
      <c r="PDR211" s="368"/>
      <c r="PDS211" s="332"/>
      <c r="PDT211" s="333"/>
      <c r="PDU211" s="368"/>
      <c r="PDV211" s="224"/>
      <c r="PDW211" s="224"/>
      <c r="PDX211" s="334"/>
      <c r="PDY211" s="334"/>
      <c r="PDZ211" s="224"/>
      <c r="PEA211" s="368"/>
      <c r="PEB211" s="368"/>
      <c r="PEC211" s="332"/>
      <c r="PED211" s="333"/>
      <c r="PEE211" s="368"/>
      <c r="PEF211" s="224"/>
      <c r="PEG211" s="224"/>
      <c r="PEH211" s="334"/>
      <c r="PEI211" s="334"/>
      <c r="PEJ211" s="224"/>
      <c r="PEK211" s="368"/>
      <c r="PEL211" s="368"/>
      <c r="PEM211" s="332"/>
      <c r="PEN211" s="333"/>
      <c r="PEO211" s="368"/>
      <c r="PEP211" s="224"/>
      <c r="PEQ211" s="224"/>
      <c r="PER211" s="334"/>
      <c r="PES211" s="334"/>
      <c r="PET211" s="224"/>
      <c r="PEU211" s="368"/>
      <c r="PEV211" s="368"/>
      <c r="PEW211" s="332"/>
      <c r="PEX211" s="333"/>
      <c r="PEY211" s="368"/>
      <c r="PEZ211" s="224"/>
      <c r="PFA211" s="224"/>
      <c r="PFB211" s="334"/>
      <c r="PFC211" s="334"/>
      <c r="PFD211" s="224"/>
      <c r="PFE211" s="368"/>
      <c r="PFF211" s="368"/>
      <c r="PFG211" s="332"/>
      <c r="PFH211" s="333"/>
      <c r="PFI211" s="368"/>
      <c r="PFJ211" s="224"/>
      <c r="PFK211" s="224"/>
      <c r="PFL211" s="334"/>
      <c r="PFM211" s="334"/>
      <c r="PFN211" s="224"/>
      <c r="PFO211" s="368"/>
      <c r="PFP211" s="368"/>
      <c r="PFQ211" s="332"/>
      <c r="PFR211" s="333"/>
      <c r="PFS211" s="368"/>
      <c r="PFT211" s="224"/>
      <c r="PFU211" s="224"/>
      <c r="PFV211" s="334"/>
      <c r="PFW211" s="334"/>
      <c r="PFX211" s="224"/>
      <c r="PFY211" s="368"/>
      <c r="PFZ211" s="368"/>
      <c r="PGA211" s="332"/>
      <c r="PGB211" s="333"/>
      <c r="PGC211" s="368"/>
      <c r="PGD211" s="224"/>
      <c r="PGE211" s="224"/>
      <c r="PGF211" s="334"/>
      <c r="PGG211" s="334"/>
      <c r="PGH211" s="224"/>
      <c r="PGI211" s="368"/>
      <c r="PGJ211" s="368"/>
      <c r="PGK211" s="332"/>
      <c r="PGL211" s="333"/>
      <c r="PGM211" s="368"/>
      <c r="PGN211" s="224"/>
      <c r="PGO211" s="224"/>
      <c r="PGP211" s="334"/>
      <c r="PGQ211" s="334"/>
      <c r="PGR211" s="224"/>
      <c r="PGS211" s="368"/>
      <c r="PGT211" s="368"/>
      <c r="PGU211" s="332"/>
      <c r="PGV211" s="333"/>
      <c r="PGW211" s="368"/>
      <c r="PGX211" s="224"/>
      <c r="PGY211" s="224"/>
      <c r="PGZ211" s="334"/>
      <c r="PHA211" s="334"/>
      <c r="PHB211" s="224"/>
      <c r="PHC211" s="368"/>
      <c r="PHD211" s="368"/>
      <c r="PHE211" s="332"/>
      <c r="PHF211" s="333"/>
      <c r="PHG211" s="368"/>
      <c r="PHH211" s="224"/>
      <c r="PHI211" s="224"/>
      <c r="PHJ211" s="334"/>
      <c r="PHK211" s="334"/>
      <c r="PHL211" s="224"/>
      <c r="PHM211" s="368"/>
      <c r="PHN211" s="368"/>
      <c r="PHO211" s="332"/>
      <c r="PHP211" s="333"/>
      <c r="PHQ211" s="368"/>
      <c r="PHR211" s="224"/>
      <c r="PHS211" s="224"/>
      <c r="PHT211" s="334"/>
      <c r="PHU211" s="334"/>
      <c r="PHV211" s="224"/>
      <c r="PHW211" s="368"/>
      <c r="PHX211" s="368"/>
      <c r="PHY211" s="332"/>
      <c r="PHZ211" s="333"/>
      <c r="PIA211" s="368"/>
      <c r="PIB211" s="224"/>
      <c r="PIC211" s="224"/>
      <c r="PID211" s="334"/>
      <c r="PIE211" s="334"/>
      <c r="PIF211" s="224"/>
      <c r="PIG211" s="368"/>
      <c r="PIH211" s="368"/>
      <c r="PII211" s="332"/>
      <c r="PIJ211" s="333"/>
      <c r="PIK211" s="368"/>
      <c r="PIL211" s="224"/>
      <c r="PIM211" s="224"/>
      <c r="PIN211" s="334"/>
      <c r="PIO211" s="334"/>
      <c r="PIP211" s="224"/>
      <c r="PIQ211" s="368"/>
      <c r="PIR211" s="368"/>
      <c r="PIS211" s="332"/>
      <c r="PIT211" s="333"/>
      <c r="PIU211" s="368"/>
      <c r="PIV211" s="224"/>
      <c r="PIW211" s="224"/>
      <c r="PIX211" s="334"/>
      <c r="PIY211" s="334"/>
      <c r="PIZ211" s="224"/>
      <c r="PJA211" s="368"/>
      <c r="PJB211" s="368"/>
      <c r="PJC211" s="332"/>
      <c r="PJD211" s="333"/>
      <c r="PJE211" s="368"/>
      <c r="PJF211" s="224"/>
      <c r="PJG211" s="224"/>
      <c r="PJH211" s="334"/>
      <c r="PJI211" s="334"/>
      <c r="PJJ211" s="224"/>
      <c r="PJK211" s="368"/>
      <c r="PJL211" s="368"/>
      <c r="PJM211" s="332"/>
      <c r="PJN211" s="333"/>
      <c r="PJO211" s="368"/>
      <c r="PJP211" s="224"/>
      <c r="PJQ211" s="224"/>
      <c r="PJR211" s="334"/>
      <c r="PJS211" s="334"/>
      <c r="PJT211" s="224"/>
      <c r="PJU211" s="368"/>
      <c r="PJV211" s="368"/>
      <c r="PJW211" s="332"/>
      <c r="PJX211" s="333"/>
      <c r="PJY211" s="368"/>
      <c r="PJZ211" s="224"/>
      <c r="PKA211" s="224"/>
      <c r="PKB211" s="334"/>
      <c r="PKC211" s="334"/>
      <c r="PKD211" s="224"/>
      <c r="PKE211" s="368"/>
      <c r="PKF211" s="368"/>
      <c r="PKG211" s="332"/>
      <c r="PKH211" s="333"/>
      <c r="PKI211" s="368"/>
      <c r="PKJ211" s="224"/>
      <c r="PKK211" s="224"/>
      <c r="PKL211" s="334"/>
      <c r="PKM211" s="334"/>
      <c r="PKN211" s="224"/>
      <c r="PKO211" s="368"/>
      <c r="PKP211" s="368"/>
      <c r="PKQ211" s="332"/>
      <c r="PKR211" s="333"/>
      <c r="PKS211" s="368"/>
      <c r="PKT211" s="224"/>
      <c r="PKU211" s="224"/>
      <c r="PKV211" s="334"/>
      <c r="PKW211" s="334"/>
      <c r="PKX211" s="224"/>
      <c r="PKY211" s="368"/>
      <c r="PKZ211" s="368"/>
      <c r="PLA211" s="332"/>
      <c r="PLB211" s="333"/>
      <c r="PLC211" s="368"/>
      <c r="PLD211" s="224"/>
      <c r="PLE211" s="224"/>
      <c r="PLF211" s="334"/>
      <c r="PLG211" s="334"/>
      <c r="PLH211" s="224"/>
      <c r="PLI211" s="368"/>
      <c r="PLJ211" s="368"/>
      <c r="PLK211" s="332"/>
      <c r="PLL211" s="333"/>
      <c r="PLM211" s="368"/>
      <c r="PLN211" s="224"/>
      <c r="PLO211" s="224"/>
      <c r="PLP211" s="334"/>
      <c r="PLQ211" s="334"/>
      <c r="PLR211" s="224"/>
      <c r="PLS211" s="368"/>
      <c r="PLT211" s="368"/>
      <c r="PLU211" s="332"/>
      <c r="PLV211" s="333"/>
      <c r="PLW211" s="368"/>
      <c r="PLX211" s="224"/>
      <c r="PLY211" s="224"/>
      <c r="PLZ211" s="334"/>
      <c r="PMA211" s="334"/>
      <c r="PMB211" s="224"/>
      <c r="PMC211" s="368"/>
      <c r="PMD211" s="368"/>
      <c r="PME211" s="332"/>
      <c r="PMF211" s="333"/>
      <c r="PMG211" s="368"/>
      <c r="PMH211" s="224"/>
      <c r="PMI211" s="224"/>
      <c r="PMJ211" s="334"/>
      <c r="PMK211" s="334"/>
      <c r="PML211" s="224"/>
      <c r="PMM211" s="368"/>
      <c r="PMN211" s="368"/>
      <c r="PMO211" s="332"/>
      <c r="PMP211" s="333"/>
      <c r="PMQ211" s="368"/>
      <c r="PMR211" s="224"/>
      <c r="PMS211" s="224"/>
      <c r="PMT211" s="334"/>
      <c r="PMU211" s="334"/>
      <c r="PMV211" s="224"/>
      <c r="PMW211" s="368"/>
      <c r="PMX211" s="368"/>
      <c r="PMY211" s="332"/>
      <c r="PMZ211" s="333"/>
      <c r="PNA211" s="368"/>
      <c r="PNB211" s="224"/>
      <c r="PNC211" s="224"/>
      <c r="PND211" s="334"/>
      <c r="PNE211" s="334"/>
      <c r="PNF211" s="224"/>
      <c r="PNG211" s="368"/>
      <c r="PNH211" s="368"/>
      <c r="PNI211" s="332"/>
      <c r="PNJ211" s="333"/>
      <c r="PNK211" s="368"/>
      <c r="PNL211" s="224"/>
      <c r="PNM211" s="224"/>
      <c r="PNN211" s="334"/>
      <c r="PNO211" s="334"/>
      <c r="PNP211" s="224"/>
      <c r="PNQ211" s="368"/>
      <c r="PNR211" s="368"/>
      <c r="PNS211" s="332"/>
      <c r="PNT211" s="333"/>
      <c r="PNU211" s="368"/>
      <c r="PNV211" s="224"/>
      <c r="PNW211" s="224"/>
      <c r="PNX211" s="334"/>
      <c r="PNY211" s="334"/>
      <c r="PNZ211" s="224"/>
      <c r="POA211" s="368"/>
      <c r="POB211" s="368"/>
      <c r="POC211" s="332"/>
      <c r="POD211" s="333"/>
      <c r="POE211" s="368"/>
      <c r="POF211" s="224"/>
      <c r="POG211" s="224"/>
      <c r="POH211" s="334"/>
      <c r="POI211" s="334"/>
      <c r="POJ211" s="224"/>
      <c r="POK211" s="368"/>
      <c r="POL211" s="368"/>
      <c r="POM211" s="332"/>
      <c r="PON211" s="333"/>
      <c r="POO211" s="368"/>
      <c r="POP211" s="224"/>
      <c r="POQ211" s="224"/>
      <c r="POR211" s="334"/>
      <c r="POS211" s="334"/>
      <c r="POT211" s="224"/>
      <c r="POU211" s="368"/>
      <c r="POV211" s="368"/>
      <c r="POW211" s="332"/>
      <c r="POX211" s="333"/>
      <c r="POY211" s="368"/>
      <c r="POZ211" s="224"/>
      <c r="PPA211" s="224"/>
      <c r="PPB211" s="334"/>
      <c r="PPC211" s="334"/>
      <c r="PPD211" s="224"/>
      <c r="PPE211" s="368"/>
      <c r="PPF211" s="368"/>
      <c r="PPG211" s="332"/>
      <c r="PPH211" s="333"/>
      <c r="PPI211" s="368"/>
      <c r="PPJ211" s="224"/>
      <c r="PPK211" s="224"/>
      <c r="PPL211" s="334"/>
      <c r="PPM211" s="334"/>
      <c r="PPN211" s="224"/>
      <c r="PPO211" s="368"/>
      <c r="PPP211" s="368"/>
      <c r="PPQ211" s="332"/>
      <c r="PPR211" s="333"/>
      <c r="PPS211" s="368"/>
      <c r="PPT211" s="224"/>
      <c r="PPU211" s="224"/>
      <c r="PPV211" s="334"/>
      <c r="PPW211" s="334"/>
      <c r="PPX211" s="224"/>
      <c r="PPY211" s="368"/>
      <c r="PPZ211" s="368"/>
      <c r="PQA211" s="332"/>
      <c r="PQB211" s="333"/>
      <c r="PQC211" s="368"/>
      <c r="PQD211" s="224"/>
      <c r="PQE211" s="224"/>
      <c r="PQF211" s="334"/>
      <c r="PQG211" s="334"/>
      <c r="PQH211" s="224"/>
      <c r="PQI211" s="368"/>
      <c r="PQJ211" s="368"/>
      <c r="PQK211" s="332"/>
      <c r="PQL211" s="333"/>
      <c r="PQM211" s="368"/>
      <c r="PQN211" s="224"/>
      <c r="PQO211" s="224"/>
      <c r="PQP211" s="334"/>
      <c r="PQQ211" s="334"/>
      <c r="PQR211" s="224"/>
      <c r="PQS211" s="368"/>
      <c r="PQT211" s="368"/>
      <c r="PQU211" s="332"/>
      <c r="PQV211" s="333"/>
      <c r="PQW211" s="368"/>
      <c r="PQX211" s="224"/>
      <c r="PQY211" s="224"/>
      <c r="PQZ211" s="334"/>
      <c r="PRA211" s="334"/>
      <c r="PRB211" s="224"/>
      <c r="PRC211" s="368"/>
      <c r="PRD211" s="368"/>
      <c r="PRE211" s="332"/>
      <c r="PRF211" s="333"/>
      <c r="PRG211" s="368"/>
      <c r="PRH211" s="224"/>
      <c r="PRI211" s="224"/>
      <c r="PRJ211" s="334"/>
      <c r="PRK211" s="334"/>
      <c r="PRL211" s="224"/>
      <c r="PRM211" s="368"/>
      <c r="PRN211" s="368"/>
      <c r="PRO211" s="332"/>
      <c r="PRP211" s="333"/>
      <c r="PRQ211" s="368"/>
      <c r="PRR211" s="224"/>
      <c r="PRS211" s="224"/>
      <c r="PRT211" s="334"/>
      <c r="PRU211" s="334"/>
      <c r="PRV211" s="224"/>
      <c r="PRW211" s="368"/>
      <c r="PRX211" s="368"/>
      <c r="PRY211" s="332"/>
      <c r="PRZ211" s="333"/>
      <c r="PSA211" s="368"/>
      <c r="PSB211" s="224"/>
      <c r="PSC211" s="224"/>
      <c r="PSD211" s="334"/>
      <c r="PSE211" s="334"/>
      <c r="PSF211" s="224"/>
      <c r="PSG211" s="368"/>
      <c r="PSH211" s="368"/>
      <c r="PSI211" s="332"/>
      <c r="PSJ211" s="333"/>
      <c r="PSK211" s="368"/>
      <c r="PSL211" s="224"/>
      <c r="PSM211" s="224"/>
      <c r="PSN211" s="334"/>
      <c r="PSO211" s="334"/>
      <c r="PSP211" s="224"/>
      <c r="PSQ211" s="368"/>
      <c r="PSR211" s="368"/>
      <c r="PSS211" s="332"/>
      <c r="PST211" s="333"/>
      <c r="PSU211" s="368"/>
      <c r="PSV211" s="224"/>
      <c r="PSW211" s="224"/>
      <c r="PSX211" s="334"/>
      <c r="PSY211" s="334"/>
      <c r="PSZ211" s="224"/>
      <c r="PTA211" s="368"/>
      <c r="PTB211" s="368"/>
      <c r="PTC211" s="332"/>
      <c r="PTD211" s="333"/>
      <c r="PTE211" s="368"/>
      <c r="PTF211" s="224"/>
      <c r="PTG211" s="224"/>
      <c r="PTH211" s="334"/>
      <c r="PTI211" s="334"/>
      <c r="PTJ211" s="224"/>
      <c r="PTK211" s="368"/>
      <c r="PTL211" s="368"/>
      <c r="PTM211" s="332"/>
      <c r="PTN211" s="333"/>
      <c r="PTO211" s="368"/>
      <c r="PTP211" s="224"/>
      <c r="PTQ211" s="224"/>
      <c r="PTR211" s="334"/>
      <c r="PTS211" s="334"/>
      <c r="PTT211" s="224"/>
      <c r="PTU211" s="368"/>
      <c r="PTV211" s="368"/>
      <c r="PTW211" s="332"/>
      <c r="PTX211" s="333"/>
      <c r="PTY211" s="368"/>
      <c r="PTZ211" s="224"/>
      <c r="PUA211" s="224"/>
      <c r="PUB211" s="334"/>
      <c r="PUC211" s="334"/>
      <c r="PUD211" s="224"/>
      <c r="PUE211" s="368"/>
      <c r="PUF211" s="368"/>
      <c r="PUG211" s="332"/>
      <c r="PUH211" s="333"/>
      <c r="PUI211" s="368"/>
      <c r="PUJ211" s="224"/>
      <c r="PUK211" s="224"/>
      <c r="PUL211" s="334"/>
      <c r="PUM211" s="334"/>
      <c r="PUN211" s="224"/>
      <c r="PUO211" s="368"/>
      <c r="PUP211" s="368"/>
      <c r="PUQ211" s="332"/>
      <c r="PUR211" s="333"/>
      <c r="PUS211" s="368"/>
      <c r="PUT211" s="224"/>
      <c r="PUU211" s="224"/>
      <c r="PUV211" s="334"/>
      <c r="PUW211" s="334"/>
      <c r="PUX211" s="224"/>
      <c r="PUY211" s="368"/>
      <c r="PUZ211" s="368"/>
      <c r="PVA211" s="332"/>
      <c r="PVB211" s="333"/>
      <c r="PVC211" s="368"/>
      <c r="PVD211" s="224"/>
      <c r="PVE211" s="224"/>
      <c r="PVF211" s="334"/>
      <c r="PVG211" s="334"/>
      <c r="PVH211" s="224"/>
      <c r="PVI211" s="368"/>
      <c r="PVJ211" s="368"/>
      <c r="PVK211" s="332"/>
      <c r="PVL211" s="333"/>
      <c r="PVM211" s="368"/>
      <c r="PVN211" s="224"/>
      <c r="PVO211" s="224"/>
      <c r="PVP211" s="334"/>
      <c r="PVQ211" s="334"/>
      <c r="PVR211" s="224"/>
      <c r="PVS211" s="368"/>
      <c r="PVT211" s="368"/>
      <c r="PVU211" s="332"/>
      <c r="PVV211" s="333"/>
      <c r="PVW211" s="368"/>
      <c r="PVX211" s="224"/>
      <c r="PVY211" s="224"/>
      <c r="PVZ211" s="334"/>
      <c r="PWA211" s="334"/>
      <c r="PWB211" s="224"/>
      <c r="PWC211" s="368"/>
      <c r="PWD211" s="368"/>
      <c r="PWE211" s="332"/>
      <c r="PWF211" s="333"/>
      <c r="PWG211" s="368"/>
      <c r="PWH211" s="224"/>
      <c r="PWI211" s="224"/>
      <c r="PWJ211" s="334"/>
      <c r="PWK211" s="334"/>
      <c r="PWL211" s="224"/>
      <c r="PWM211" s="368"/>
      <c r="PWN211" s="368"/>
      <c r="PWO211" s="332"/>
      <c r="PWP211" s="333"/>
      <c r="PWQ211" s="368"/>
      <c r="PWR211" s="224"/>
      <c r="PWS211" s="224"/>
      <c r="PWT211" s="334"/>
      <c r="PWU211" s="334"/>
      <c r="PWV211" s="224"/>
      <c r="PWW211" s="368"/>
      <c r="PWX211" s="368"/>
      <c r="PWY211" s="332"/>
      <c r="PWZ211" s="333"/>
      <c r="PXA211" s="368"/>
      <c r="PXB211" s="224"/>
      <c r="PXC211" s="224"/>
      <c r="PXD211" s="334"/>
      <c r="PXE211" s="334"/>
      <c r="PXF211" s="224"/>
      <c r="PXG211" s="368"/>
      <c r="PXH211" s="368"/>
      <c r="PXI211" s="332"/>
      <c r="PXJ211" s="333"/>
      <c r="PXK211" s="368"/>
      <c r="PXL211" s="224"/>
      <c r="PXM211" s="224"/>
      <c r="PXN211" s="334"/>
      <c r="PXO211" s="334"/>
      <c r="PXP211" s="224"/>
      <c r="PXQ211" s="368"/>
      <c r="PXR211" s="368"/>
      <c r="PXS211" s="332"/>
      <c r="PXT211" s="333"/>
      <c r="PXU211" s="368"/>
      <c r="PXV211" s="224"/>
      <c r="PXW211" s="224"/>
      <c r="PXX211" s="334"/>
      <c r="PXY211" s="334"/>
      <c r="PXZ211" s="224"/>
      <c r="PYA211" s="368"/>
      <c r="PYB211" s="368"/>
      <c r="PYC211" s="332"/>
      <c r="PYD211" s="333"/>
      <c r="PYE211" s="368"/>
      <c r="PYF211" s="224"/>
      <c r="PYG211" s="224"/>
      <c r="PYH211" s="334"/>
      <c r="PYI211" s="334"/>
      <c r="PYJ211" s="224"/>
      <c r="PYK211" s="368"/>
      <c r="PYL211" s="368"/>
      <c r="PYM211" s="332"/>
      <c r="PYN211" s="333"/>
      <c r="PYO211" s="368"/>
      <c r="PYP211" s="224"/>
      <c r="PYQ211" s="224"/>
      <c r="PYR211" s="334"/>
      <c r="PYS211" s="334"/>
      <c r="PYT211" s="224"/>
      <c r="PYU211" s="368"/>
      <c r="PYV211" s="368"/>
      <c r="PYW211" s="332"/>
      <c r="PYX211" s="333"/>
      <c r="PYY211" s="368"/>
      <c r="PYZ211" s="224"/>
      <c r="PZA211" s="224"/>
      <c r="PZB211" s="334"/>
      <c r="PZC211" s="334"/>
      <c r="PZD211" s="224"/>
      <c r="PZE211" s="368"/>
      <c r="PZF211" s="368"/>
      <c r="PZG211" s="332"/>
      <c r="PZH211" s="333"/>
      <c r="PZI211" s="368"/>
      <c r="PZJ211" s="224"/>
      <c r="PZK211" s="224"/>
      <c r="PZL211" s="334"/>
      <c r="PZM211" s="334"/>
      <c r="PZN211" s="224"/>
      <c r="PZO211" s="368"/>
      <c r="PZP211" s="368"/>
      <c r="PZQ211" s="332"/>
      <c r="PZR211" s="333"/>
      <c r="PZS211" s="368"/>
      <c r="PZT211" s="224"/>
      <c r="PZU211" s="224"/>
      <c r="PZV211" s="334"/>
      <c r="PZW211" s="334"/>
      <c r="PZX211" s="224"/>
      <c r="PZY211" s="368"/>
      <c r="PZZ211" s="368"/>
      <c r="QAA211" s="332"/>
      <c r="QAB211" s="333"/>
      <c r="QAC211" s="368"/>
      <c r="QAD211" s="224"/>
      <c r="QAE211" s="224"/>
      <c r="QAF211" s="334"/>
      <c r="QAG211" s="334"/>
      <c r="QAH211" s="224"/>
      <c r="QAI211" s="368"/>
      <c r="QAJ211" s="368"/>
      <c r="QAK211" s="332"/>
      <c r="QAL211" s="333"/>
      <c r="QAM211" s="368"/>
      <c r="QAN211" s="224"/>
      <c r="QAO211" s="224"/>
      <c r="QAP211" s="334"/>
      <c r="QAQ211" s="334"/>
      <c r="QAR211" s="224"/>
      <c r="QAS211" s="368"/>
      <c r="QAT211" s="368"/>
      <c r="QAU211" s="332"/>
      <c r="QAV211" s="333"/>
      <c r="QAW211" s="368"/>
      <c r="QAX211" s="224"/>
      <c r="QAY211" s="224"/>
      <c r="QAZ211" s="334"/>
      <c r="QBA211" s="334"/>
      <c r="QBB211" s="224"/>
      <c r="QBC211" s="368"/>
      <c r="QBD211" s="368"/>
      <c r="QBE211" s="332"/>
      <c r="QBF211" s="333"/>
      <c r="QBG211" s="368"/>
      <c r="QBH211" s="224"/>
      <c r="QBI211" s="224"/>
      <c r="QBJ211" s="334"/>
      <c r="QBK211" s="334"/>
      <c r="QBL211" s="224"/>
      <c r="QBM211" s="368"/>
      <c r="QBN211" s="368"/>
      <c r="QBO211" s="332"/>
      <c r="QBP211" s="333"/>
      <c r="QBQ211" s="368"/>
      <c r="QBR211" s="224"/>
      <c r="QBS211" s="224"/>
      <c r="QBT211" s="334"/>
      <c r="QBU211" s="334"/>
      <c r="QBV211" s="224"/>
      <c r="QBW211" s="368"/>
      <c r="QBX211" s="368"/>
      <c r="QBY211" s="332"/>
      <c r="QBZ211" s="333"/>
      <c r="QCA211" s="368"/>
      <c r="QCB211" s="224"/>
      <c r="QCC211" s="224"/>
      <c r="QCD211" s="334"/>
      <c r="QCE211" s="334"/>
      <c r="QCF211" s="224"/>
      <c r="QCG211" s="368"/>
      <c r="QCH211" s="368"/>
      <c r="QCI211" s="332"/>
      <c r="QCJ211" s="333"/>
      <c r="QCK211" s="368"/>
      <c r="QCL211" s="224"/>
      <c r="QCM211" s="224"/>
      <c r="QCN211" s="334"/>
      <c r="QCO211" s="334"/>
      <c r="QCP211" s="224"/>
      <c r="QCQ211" s="368"/>
      <c r="QCR211" s="368"/>
      <c r="QCS211" s="332"/>
      <c r="QCT211" s="333"/>
      <c r="QCU211" s="368"/>
      <c r="QCV211" s="224"/>
      <c r="QCW211" s="224"/>
      <c r="QCX211" s="334"/>
      <c r="QCY211" s="334"/>
      <c r="QCZ211" s="224"/>
      <c r="QDA211" s="368"/>
      <c r="QDB211" s="368"/>
      <c r="QDC211" s="332"/>
      <c r="QDD211" s="333"/>
      <c r="QDE211" s="368"/>
      <c r="QDF211" s="224"/>
      <c r="QDG211" s="224"/>
      <c r="QDH211" s="334"/>
      <c r="QDI211" s="334"/>
      <c r="QDJ211" s="224"/>
      <c r="QDK211" s="368"/>
      <c r="QDL211" s="368"/>
      <c r="QDM211" s="332"/>
      <c r="QDN211" s="333"/>
      <c r="QDO211" s="368"/>
      <c r="QDP211" s="224"/>
      <c r="QDQ211" s="224"/>
      <c r="QDR211" s="334"/>
      <c r="QDS211" s="334"/>
      <c r="QDT211" s="224"/>
      <c r="QDU211" s="368"/>
      <c r="QDV211" s="368"/>
      <c r="QDW211" s="332"/>
      <c r="QDX211" s="333"/>
      <c r="QDY211" s="368"/>
      <c r="QDZ211" s="224"/>
      <c r="QEA211" s="224"/>
      <c r="QEB211" s="334"/>
      <c r="QEC211" s="334"/>
      <c r="QED211" s="224"/>
      <c r="QEE211" s="368"/>
      <c r="QEF211" s="368"/>
      <c r="QEG211" s="332"/>
      <c r="QEH211" s="333"/>
      <c r="QEI211" s="368"/>
      <c r="QEJ211" s="224"/>
      <c r="QEK211" s="224"/>
      <c r="QEL211" s="334"/>
      <c r="QEM211" s="334"/>
      <c r="QEN211" s="224"/>
      <c r="QEO211" s="368"/>
      <c r="QEP211" s="368"/>
      <c r="QEQ211" s="332"/>
      <c r="QER211" s="333"/>
      <c r="QES211" s="368"/>
      <c r="QET211" s="224"/>
      <c r="QEU211" s="224"/>
      <c r="QEV211" s="334"/>
      <c r="QEW211" s="334"/>
      <c r="QEX211" s="224"/>
      <c r="QEY211" s="368"/>
      <c r="QEZ211" s="368"/>
      <c r="QFA211" s="332"/>
      <c r="QFB211" s="333"/>
      <c r="QFC211" s="368"/>
      <c r="QFD211" s="224"/>
      <c r="QFE211" s="224"/>
      <c r="QFF211" s="334"/>
      <c r="QFG211" s="334"/>
      <c r="QFH211" s="224"/>
      <c r="QFI211" s="368"/>
      <c r="QFJ211" s="368"/>
      <c r="QFK211" s="332"/>
      <c r="QFL211" s="333"/>
      <c r="QFM211" s="368"/>
      <c r="QFN211" s="224"/>
      <c r="QFO211" s="224"/>
      <c r="QFP211" s="334"/>
      <c r="QFQ211" s="334"/>
      <c r="QFR211" s="224"/>
      <c r="QFS211" s="368"/>
      <c r="QFT211" s="368"/>
      <c r="QFU211" s="332"/>
      <c r="QFV211" s="333"/>
      <c r="QFW211" s="368"/>
      <c r="QFX211" s="224"/>
      <c r="QFY211" s="224"/>
      <c r="QFZ211" s="334"/>
      <c r="QGA211" s="334"/>
      <c r="QGB211" s="224"/>
      <c r="QGC211" s="368"/>
      <c r="QGD211" s="368"/>
      <c r="QGE211" s="332"/>
      <c r="QGF211" s="333"/>
      <c r="QGG211" s="368"/>
      <c r="QGH211" s="224"/>
      <c r="QGI211" s="224"/>
      <c r="QGJ211" s="334"/>
      <c r="QGK211" s="334"/>
      <c r="QGL211" s="224"/>
      <c r="QGM211" s="368"/>
      <c r="QGN211" s="368"/>
      <c r="QGO211" s="332"/>
      <c r="QGP211" s="333"/>
      <c r="QGQ211" s="368"/>
      <c r="QGR211" s="224"/>
      <c r="QGS211" s="224"/>
      <c r="QGT211" s="334"/>
      <c r="QGU211" s="334"/>
      <c r="QGV211" s="224"/>
      <c r="QGW211" s="368"/>
      <c r="QGX211" s="368"/>
      <c r="QGY211" s="332"/>
      <c r="QGZ211" s="333"/>
      <c r="QHA211" s="368"/>
      <c r="QHB211" s="224"/>
      <c r="QHC211" s="224"/>
      <c r="QHD211" s="334"/>
      <c r="QHE211" s="334"/>
      <c r="QHF211" s="224"/>
      <c r="QHG211" s="368"/>
      <c r="QHH211" s="368"/>
      <c r="QHI211" s="332"/>
      <c r="QHJ211" s="333"/>
      <c r="QHK211" s="368"/>
      <c r="QHL211" s="224"/>
      <c r="QHM211" s="224"/>
      <c r="QHN211" s="334"/>
      <c r="QHO211" s="334"/>
      <c r="QHP211" s="224"/>
      <c r="QHQ211" s="368"/>
      <c r="QHR211" s="368"/>
      <c r="QHS211" s="332"/>
      <c r="QHT211" s="333"/>
      <c r="QHU211" s="368"/>
      <c r="QHV211" s="224"/>
      <c r="QHW211" s="224"/>
      <c r="QHX211" s="334"/>
      <c r="QHY211" s="334"/>
      <c r="QHZ211" s="224"/>
      <c r="QIA211" s="368"/>
      <c r="QIB211" s="368"/>
      <c r="QIC211" s="332"/>
      <c r="QID211" s="333"/>
      <c r="QIE211" s="368"/>
      <c r="QIF211" s="224"/>
      <c r="QIG211" s="224"/>
      <c r="QIH211" s="334"/>
      <c r="QII211" s="334"/>
      <c r="QIJ211" s="224"/>
      <c r="QIK211" s="368"/>
      <c r="QIL211" s="368"/>
      <c r="QIM211" s="332"/>
      <c r="QIN211" s="333"/>
      <c r="QIO211" s="368"/>
      <c r="QIP211" s="224"/>
      <c r="QIQ211" s="224"/>
      <c r="QIR211" s="334"/>
      <c r="QIS211" s="334"/>
      <c r="QIT211" s="224"/>
      <c r="QIU211" s="368"/>
      <c r="QIV211" s="368"/>
      <c r="QIW211" s="332"/>
      <c r="QIX211" s="333"/>
      <c r="QIY211" s="368"/>
      <c r="QIZ211" s="224"/>
      <c r="QJA211" s="224"/>
      <c r="QJB211" s="334"/>
      <c r="QJC211" s="334"/>
      <c r="QJD211" s="224"/>
      <c r="QJE211" s="368"/>
      <c r="QJF211" s="368"/>
      <c r="QJG211" s="332"/>
      <c r="QJH211" s="333"/>
      <c r="QJI211" s="368"/>
      <c r="QJJ211" s="224"/>
      <c r="QJK211" s="224"/>
      <c r="QJL211" s="334"/>
      <c r="QJM211" s="334"/>
      <c r="QJN211" s="224"/>
      <c r="QJO211" s="368"/>
      <c r="QJP211" s="368"/>
      <c r="QJQ211" s="332"/>
      <c r="QJR211" s="333"/>
      <c r="QJS211" s="368"/>
      <c r="QJT211" s="224"/>
      <c r="QJU211" s="224"/>
      <c r="QJV211" s="334"/>
      <c r="QJW211" s="334"/>
      <c r="QJX211" s="224"/>
      <c r="QJY211" s="368"/>
      <c r="QJZ211" s="368"/>
      <c r="QKA211" s="332"/>
      <c r="QKB211" s="333"/>
      <c r="QKC211" s="368"/>
      <c r="QKD211" s="224"/>
      <c r="QKE211" s="224"/>
      <c r="QKF211" s="334"/>
      <c r="QKG211" s="334"/>
      <c r="QKH211" s="224"/>
      <c r="QKI211" s="368"/>
      <c r="QKJ211" s="368"/>
      <c r="QKK211" s="332"/>
      <c r="QKL211" s="333"/>
      <c r="QKM211" s="368"/>
      <c r="QKN211" s="224"/>
      <c r="QKO211" s="224"/>
      <c r="QKP211" s="334"/>
      <c r="QKQ211" s="334"/>
      <c r="QKR211" s="224"/>
      <c r="QKS211" s="368"/>
      <c r="QKT211" s="368"/>
      <c r="QKU211" s="332"/>
      <c r="QKV211" s="333"/>
      <c r="QKW211" s="368"/>
      <c r="QKX211" s="224"/>
      <c r="QKY211" s="224"/>
      <c r="QKZ211" s="334"/>
      <c r="QLA211" s="334"/>
      <c r="QLB211" s="224"/>
      <c r="QLC211" s="368"/>
      <c r="QLD211" s="368"/>
      <c r="QLE211" s="332"/>
      <c r="QLF211" s="333"/>
      <c r="QLG211" s="368"/>
      <c r="QLH211" s="224"/>
      <c r="QLI211" s="224"/>
      <c r="QLJ211" s="334"/>
      <c r="QLK211" s="334"/>
      <c r="QLL211" s="224"/>
      <c r="QLM211" s="368"/>
      <c r="QLN211" s="368"/>
      <c r="QLO211" s="332"/>
      <c r="QLP211" s="333"/>
      <c r="QLQ211" s="368"/>
      <c r="QLR211" s="224"/>
      <c r="QLS211" s="224"/>
      <c r="QLT211" s="334"/>
      <c r="QLU211" s="334"/>
      <c r="QLV211" s="224"/>
      <c r="QLW211" s="368"/>
      <c r="QLX211" s="368"/>
      <c r="QLY211" s="332"/>
      <c r="QLZ211" s="333"/>
      <c r="QMA211" s="368"/>
      <c r="QMB211" s="224"/>
      <c r="QMC211" s="224"/>
      <c r="QMD211" s="334"/>
      <c r="QME211" s="334"/>
      <c r="QMF211" s="224"/>
      <c r="QMG211" s="368"/>
      <c r="QMH211" s="368"/>
      <c r="QMI211" s="332"/>
      <c r="QMJ211" s="333"/>
      <c r="QMK211" s="368"/>
      <c r="QML211" s="224"/>
      <c r="QMM211" s="224"/>
      <c r="QMN211" s="334"/>
      <c r="QMO211" s="334"/>
      <c r="QMP211" s="224"/>
      <c r="QMQ211" s="368"/>
      <c r="QMR211" s="368"/>
      <c r="QMS211" s="332"/>
      <c r="QMT211" s="333"/>
      <c r="QMU211" s="368"/>
      <c r="QMV211" s="224"/>
      <c r="QMW211" s="224"/>
      <c r="QMX211" s="334"/>
      <c r="QMY211" s="334"/>
      <c r="QMZ211" s="224"/>
      <c r="QNA211" s="368"/>
      <c r="QNB211" s="368"/>
      <c r="QNC211" s="332"/>
      <c r="QND211" s="333"/>
      <c r="QNE211" s="368"/>
      <c r="QNF211" s="224"/>
      <c r="QNG211" s="224"/>
      <c r="QNH211" s="334"/>
      <c r="QNI211" s="334"/>
      <c r="QNJ211" s="224"/>
      <c r="QNK211" s="368"/>
      <c r="QNL211" s="368"/>
      <c r="QNM211" s="332"/>
      <c r="QNN211" s="333"/>
      <c r="QNO211" s="368"/>
      <c r="QNP211" s="224"/>
      <c r="QNQ211" s="224"/>
      <c r="QNR211" s="334"/>
      <c r="QNS211" s="334"/>
      <c r="QNT211" s="224"/>
      <c r="QNU211" s="368"/>
      <c r="QNV211" s="368"/>
      <c r="QNW211" s="332"/>
      <c r="QNX211" s="333"/>
      <c r="QNY211" s="368"/>
      <c r="QNZ211" s="224"/>
      <c r="QOA211" s="224"/>
      <c r="QOB211" s="334"/>
      <c r="QOC211" s="334"/>
      <c r="QOD211" s="224"/>
      <c r="QOE211" s="368"/>
      <c r="QOF211" s="368"/>
      <c r="QOG211" s="332"/>
      <c r="QOH211" s="333"/>
      <c r="QOI211" s="368"/>
      <c r="QOJ211" s="224"/>
      <c r="QOK211" s="224"/>
      <c r="QOL211" s="334"/>
      <c r="QOM211" s="334"/>
      <c r="QON211" s="224"/>
      <c r="QOO211" s="368"/>
      <c r="QOP211" s="368"/>
      <c r="QOQ211" s="332"/>
      <c r="QOR211" s="333"/>
      <c r="QOS211" s="368"/>
      <c r="QOT211" s="224"/>
      <c r="QOU211" s="224"/>
      <c r="QOV211" s="334"/>
      <c r="QOW211" s="334"/>
      <c r="QOX211" s="224"/>
      <c r="QOY211" s="368"/>
      <c r="QOZ211" s="368"/>
      <c r="QPA211" s="332"/>
      <c r="QPB211" s="333"/>
      <c r="QPC211" s="368"/>
      <c r="QPD211" s="224"/>
      <c r="QPE211" s="224"/>
      <c r="QPF211" s="334"/>
      <c r="QPG211" s="334"/>
      <c r="QPH211" s="224"/>
      <c r="QPI211" s="368"/>
      <c r="QPJ211" s="368"/>
      <c r="QPK211" s="332"/>
      <c r="QPL211" s="333"/>
      <c r="QPM211" s="368"/>
      <c r="QPN211" s="224"/>
      <c r="QPO211" s="224"/>
      <c r="QPP211" s="334"/>
      <c r="QPQ211" s="334"/>
      <c r="QPR211" s="224"/>
      <c r="QPS211" s="368"/>
      <c r="QPT211" s="368"/>
      <c r="QPU211" s="332"/>
      <c r="QPV211" s="333"/>
      <c r="QPW211" s="368"/>
      <c r="QPX211" s="224"/>
      <c r="QPY211" s="224"/>
      <c r="QPZ211" s="334"/>
      <c r="QQA211" s="334"/>
      <c r="QQB211" s="224"/>
      <c r="QQC211" s="368"/>
      <c r="QQD211" s="368"/>
      <c r="QQE211" s="332"/>
      <c r="QQF211" s="333"/>
      <c r="QQG211" s="368"/>
      <c r="QQH211" s="224"/>
      <c r="QQI211" s="224"/>
      <c r="QQJ211" s="334"/>
      <c r="QQK211" s="334"/>
      <c r="QQL211" s="224"/>
      <c r="QQM211" s="368"/>
      <c r="QQN211" s="368"/>
      <c r="QQO211" s="332"/>
      <c r="QQP211" s="333"/>
      <c r="QQQ211" s="368"/>
      <c r="QQR211" s="224"/>
      <c r="QQS211" s="224"/>
      <c r="QQT211" s="334"/>
      <c r="QQU211" s="334"/>
      <c r="QQV211" s="224"/>
      <c r="QQW211" s="368"/>
      <c r="QQX211" s="368"/>
      <c r="QQY211" s="332"/>
      <c r="QQZ211" s="333"/>
      <c r="QRA211" s="368"/>
      <c r="QRB211" s="224"/>
      <c r="QRC211" s="224"/>
      <c r="QRD211" s="334"/>
      <c r="QRE211" s="334"/>
      <c r="QRF211" s="224"/>
      <c r="QRG211" s="368"/>
      <c r="QRH211" s="368"/>
      <c r="QRI211" s="332"/>
      <c r="QRJ211" s="333"/>
      <c r="QRK211" s="368"/>
      <c r="QRL211" s="224"/>
      <c r="QRM211" s="224"/>
      <c r="QRN211" s="334"/>
      <c r="QRO211" s="334"/>
      <c r="QRP211" s="224"/>
      <c r="QRQ211" s="368"/>
      <c r="QRR211" s="368"/>
      <c r="QRS211" s="332"/>
      <c r="QRT211" s="333"/>
      <c r="QRU211" s="368"/>
      <c r="QRV211" s="224"/>
      <c r="QRW211" s="224"/>
      <c r="QRX211" s="334"/>
      <c r="QRY211" s="334"/>
      <c r="QRZ211" s="224"/>
      <c r="QSA211" s="368"/>
      <c r="QSB211" s="368"/>
      <c r="QSC211" s="332"/>
      <c r="QSD211" s="333"/>
      <c r="QSE211" s="368"/>
      <c r="QSF211" s="224"/>
      <c r="QSG211" s="224"/>
      <c r="QSH211" s="334"/>
      <c r="QSI211" s="334"/>
      <c r="QSJ211" s="224"/>
      <c r="QSK211" s="368"/>
      <c r="QSL211" s="368"/>
      <c r="QSM211" s="332"/>
      <c r="QSN211" s="333"/>
      <c r="QSO211" s="368"/>
      <c r="QSP211" s="224"/>
      <c r="QSQ211" s="224"/>
      <c r="QSR211" s="334"/>
      <c r="QSS211" s="334"/>
      <c r="QST211" s="224"/>
      <c r="QSU211" s="368"/>
      <c r="QSV211" s="368"/>
      <c r="QSW211" s="332"/>
      <c r="QSX211" s="333"/>
      <c r="QSY211" s="368"/>
      <c r="QSZ211" s="224"/>
      <c r="QTA211" s="224"/>
      <c r="QTB211" s="334"/>
      <c r="QTC211" s="334"/>
      <c r="QTD211" s="224"/>
      <c r="QTE211" s="368"/>
      <c r="QTF211" s="368"/>
      <c r="QTG211" s="332"/>
      <c r="QTH211" s="333"/>
      <c r="QTI211" s="368"/>
      <c r="QTJ211" s="224"/>
      <c r="QTK211" s="224"/>
      <c r="QTL211" s="334"/>
      <c r="QTM211" s="334"/>
      <c r="QTN211" s="224"/>
      <c r="QTO211" s="368"/>
      <c r="QTP211" s="368"/>
      <c r="QTQ211" s="332"/>
      <c r="QTR211" s="333"/>
      <c r="QTS211" s="368"/>
      <c r="QTT211" s="224"/>
      <c r="QTU211" s="224"/>
      <c r="QTV211" s="334"/>
      <c r="QTW211" s="334"/>
      <c r="QTX211" s="224"/>
      <c r="QTY211" s="368"/>
      <c r="QTZ211" s="368"/>
      <c r="QUA211" s="332"/>
      <c r="QUB211" s="333"/>
      <c r="QUC211" s="368"/>
      <c r="QUD211" s="224"/>
      <c r="QUE211" s="224"/>
      <c r="QUF211" s="334"/>
      <c r="QUG211" s="334"/>
      <c r="QUH211" s="224"/>
      <c r="QUI211" s="368"/>
      <c r="QUJ211" s="368"/>
      <c r="QUK211" s="332"/>
      <c r="QUL211" s="333"/>
      <c r="QUM211" s="368"/>
      <c r="QUN211" s="224"/>
      <c r="QUO211" s="224"/>
      <c r="QUP211" s="334"/>
      <c r="QUQ211" s="334"/>
      <c r="QUR211" s="224"/>
      <c r="QUS211" s="368"/>
      <c r="QUT211" s="368"/>
      <c r="QUU211" s="332"/>
      <c r="QUV211" s="333"/>
      <c r="QUW211" s="368"/>
      <c r="QUX211" s="224"/>
      <c r="QUY211" s="224"/>
      <c r="QUZ211" s="334"/>
      <c r="QVA211" s="334"/>
      <c r="QVB211" s="224"/>
      <c r="QVC211" s="368"/>
      <c r="QVD211" s="368"/>
      <c r="QVE211" s="332"/>
      <c r="QVF211" s="333"/>
      <c r="QVG211" s="368"/>
      <c r="QVH211" s="224"/>
      <c r="QVI211" s="224"/>
      <c r="QVJ211" s="334"/>
      <c r="QVK211" s="334"/>
      <c r="QVL211" s="224"/>
      <c r="QVM211" s="368"/>
      <c r="QVN211" s="368"/>
      <c r="QVO211" s="332"/>
      <c r="QVP211" s="333"/>
      <c r="QVQ211" s="368"/>
      <c r="QVR211" s="224"/>
      <c r="QVS211" s="224"/>
      <c r="QVT211" s="334"/>
      <c r="QVU211" s="334"/>
      <c r="QVV211" s="224"/>
      <c r="QVW211" s="368"/>
      <c r="QVX211" s="368"/>
      <c r="QVY211" s="332"/>
      <c r="QVZ211" s="333"/>
      <c r="QWA211" s="368"/>
      <c r="QWB211" s="224"/>
      <c r="QWC211" s="224"/>
      <c r="QWD211" s="334"/>
      <c r="QWE211" s="334"/>
      <c r="QWF211" s="224"/>
      <c r="QWG211" s="368"/>
      <c r="QWH211" s="368"/>
      <c r="QWI211" s="332"/>
      <c r="QWJ211" s="333"/>
      <c r="QWK211" s="368"/>
      <c r="QWL211" s="224"/>
      <c r="QWM211" s="224"/>
      <c r="QWN211" s="334"/>
      <c r="QWO211" s="334"/>
      <c r="QWP211" s="224"/>
      <c r="QWQ211" s="368"/>
      <c r="QWR211" s="368"/>
      <c r="QWS211" s="332"/>
      <c r="QWT211" s="333"/>
      <c r="QWU211" s="368"/>
      <c r="QWV211" s="224"/>
      <c r="QWW211" s="224"/>
      <c r="QWX211" s="334"/>
      <c r="QWY211" s="334"/>
      <c r="QWZ211" s="224"/>
      <c r="QXA211" s="368"/>
      <c r="QXB211" s="368"/>
      <c r="QXC211" s="332"/>
      <c r="QXD211" s="333"/>
      <c r="QXE211" s="368"/>
      <c r="QXF211" s="224"/>
      <c r="QXG211" s="224"/>
      <c r="QXH211" s="334"/>
      <c r="QXI211" s="334"/>
      <c r="QXJ211" s="224"/>
      <c r="QXK211" s="368"/>
      <c r="QXL211" s="368"/>
      <c r="QXM211" s="332"/>
      <c r="QXN211" s="333"/>
      <c r="QXO211" s="368"/>
      <c r="QXP211" s="224"/>
      <c r="QXQ211" s="224"/>
      <c r="QXR211" s="334"/>
      <c r="QXS211" s="334"/>
      <c r="QXT211" s="224"/>
      <c r="QXU211" s="368"/>
      <c r="QXV211" s="368"/>
      <c r="QXW211" s="332"/>
      <c r="QXX211" s="333"/>
      <c r="QXY211" s="368"/>
      <c r="QXZ211" s="224"/>
      <c r="QYA211" s="224"/>
      <c r="QYB211" s="334"/>
      <c r="QYC211" s="334"/>
      <c r="QYD211" s="224"/>
      <c r="QYE211" s="368"/>
      <c r="QYF211" s="368"/>
      <c r="QYG211" s="332"/>
      <c r="QYH211" s="333"/>
      <c r="QYI211" s="368"/>
      <c r="QYJ211" s="224"/>
      <c r="QYK211" s="224"/>
      <c r="QYL211" s="334"/>
      <c r="QYM211" s="334"/>
      <c r="QYN211" s="224"/>
      <c r="QYO211" s="368"/>
      <c r="QYP211" s="368"/>
      <c r="QYQ211" s="332"/>
      <c r="QYR211" s="333"/>
      <c r="QYS211" s="368"/>
      <c r="QYT211" s="224"/>
      <c r="QYU211" s="224"/>
      <c r="QYV211" s="334"/>
      <c r="QYW211" s="334"/>
      <c r="QYX211" s="224"/>
      <c r="QYY211" s="368"/>
      <c r="QYZ211" s="368"/>
      <c r="QZA211" s="332"/>
      <c r="QZB211" s="333"/>
      <c r="QZC211" s="368"/>
      <c r="QZD211" s="224"/>
      <c r="QZE211" s="224"/>
      <c r="QZF211" s="334"/>
      <c r="QZG211" s="334"/>
      <c r="QZH211" s="224"/>
      <c r="QZI211" s="368"/>
      <c r="QZJ211" s="368"/>
      <c r="QZK211" s="332"/>
      <c r="QZL211" s="333"/>
      <c r="QZM211" s="368"/>
      <c r="QZN211" s="224"/>
      <c r="QZO211" s="224"/>
      <c r="QZP211" s="334"/>
      <c r="QZQ211" s="334"/>
      <c r="QZR211" s="224"/>
      <c r="QZS211" s="368"/>
      <c r="QZT211" s="368"/>
      <c r="QZU211" s="332"/>
      <c r="QZV211" s="333"/>
      <c r="QZW211" s="368"/>
      <c r="QZX211" s="224"/>
      <c r="QZY211" s="224"/>
      <c r="QZZ211" s="334"/>
      <c r="RAA211" s="334"/>
      <c r="RAB211" s="224"/>
      <c r="RAC211" s="368"/>
      <c r="RAD211" s="368"/>
      <c r="RAE211" s="332"/>
      <c r="RAF211" s="333"/>
      <c r="RAG211" s="368"/>
      <c r="RAH211" s="224"/>
      <c r="RAI211" s="224"/>
      <c r="RAJ211" s="334"/>
      <c r="RAK211" s="334"/>
      <c r="RAL211" s="224"/>
      <c r="RAM211" s="368"/>
      <c r="RAN211" s="368"/>
      <c r="RAO211" s="332"/>
      <c r="RAP211" s="333"/>
      <c r="RAQ211" s="368"/>
      <c r="RAR211" s="224"/>
      <c r="RAS211" s="224"/>
      <c r="RAT211" s="334"/>
      <c r="RAU211" s="334"/>
      <c r="RAV211" s="224"/>
      <c r="RAW211" s="368"/>
      <c r="RAX211" s="368"/>
      <c r="RAY211" s="332"/>
      <c r="RAZ211" s="333"/>
      <c r="RBA211" s="368"/>
      <c r="RBB211" s="224"/>
      <c r="RBC211" s="224"/>
      <c r="RBD211" s="334"/>
      <c r="RBE211" s="334"/>
      <c r="RBF211" s="224"/>
      <c r="RBG211" s="368"/>
      <c r="RBH211" s="368"/>
      <c r="RBI211" s="332"/>
      <c r="RBJ211" s="333"/>
      <c r="RBK211" s="368"/>
      <c r="RBL211" s="224"/>
      <c r="RBM211" s="224"/>
      <c r="RBN211" s="334"/>
      <c r="RBO211" s="334"/>
      <c r="RBP211" s="224"/>
      <c r="RBQ211" s="368"/>
      <c r="RBR211" s="368"/>
      <c r="RBS211" s="332"/>
      <c r="RBT211" s="333"/>
      <c r="RBU211" s="368"/>
      <c r="RBV211" s="224"/>
      <c r="RBW211" s="224"/>
      <c r="RBX211" s="334"/>
      <c r="RBY211" s="334"/>
      <c r="RBZ211" s="224"/>
      <c r="RCA211" s="368"/>
      <c r="RCB211" s="368"/>
      <c r="RCC211" s="332"/>
      <c r="RCD211" s="333"/>
      <c r="RCE211" s="368"/>
      <c r="RCF211" s="224"/>
      <c r="RCG211" s="224"/>
      <c r="RCH211" s="334"/>
      <c r="RCI211" s="334"/>
      <c r="RCJ211" s="224"/>
      <c r="RCK211" s="368"/>
      <c r="RCL211" s="368"/>
      <c r="RCM211" s="332"/>
      <c r="RCN211" s="333"/>
      <c r="RCO211" s="368"/>
      <c r="RCP211" s="224"/>
      <c r="RCQ211" s="224"/>
      <c r="RCR211" s="334"/>
      <c r="RCS211" s="334"/>
      <c r="RCT211" s="224"/>
      <c r="RCU211" s="368"/>
      <c r="RCV211" s="368"/>
      <c r="RCW211" s="332"/>
      <c r="RCX211" s="333"/>
      <c r="RCY211" s="368"/>
      <c r="RCZ211" s="224"/>
      <c r="RDA211" s="224"/>
      <c r="RDB211" s="334"/>
      <c r="RDC211" s="334"/>
      <c r="RDD211" s="224"/>
      <c r="RDE211" s="368"/>
      <c r="RDF211" s="368"/>
      <c r="RDG211" s="332"/>
      <c r="RDH211" s="333"/>
      <c r="RDI211" s="368"/>
      <c r="RDJ211" s="224"/>
      <c r="RDK211" s="224"/>
      <c r="RDL211" s="334"/>
      <c r="RDM211" s="334"/>
      <c r="RDN211" s="224"/>
      <c r="RDO211" s="368"/>
      <c r="RDP211" s="368"/>
      <c r="RDQ211" s="332"/>
      <c r="RDR211" s="333"/>
      <c r="RDS211" s="368"/>
      <c r="RDT211" s="224"/>
      <c r="RDU211" s="224"/>
      <c r="RDV211" s="334"/>
      <c r="RDW211" s="334"/>
      <c r="RDX211" s="224"/>
      <c r="RDY211" s="368"/>
      <c r="RDZ211" s="368"/>
      <c r="REA211" s="332"/>
      <c r="REB211" s="333"/>
      <c r="REC211" s="368"/>
      <c r="RED211" s="224"/>
      <c r="REE211" s="224"/>
      <c r="REF211" s="334"/>
      <c r="REG211" s="334"/>
      <c r="REH211" s="224"/>
      <c r="REI211" s="368"/>
      <c r="REJ211" s="368"/>
      <c r="REK211" s="332"/>
      <c r="REL211" s="333"/>
      <c r="REM211" s="368"/>
      <c r="REN211" s="224"/>
      <c r="REO211" s="224"/>
      <c r="REP211" s="334"/>
      <c r="REQ211" s="334"/>
      <c r="RER211" s="224"/>
      <c r="RES211" s="368"/>
      <c r="RET211" s="368"/>
      <c r="REU211" s="332"/>
      <c r="REV211" s="333"/>
      <c r="REW211" s="368"/>
      <c r="REX211" s="224"/>
      <c r="REY211" s="224"/>
      <c r="REZ211" s="334"/>
      <c r="RFA211" s="334"/>
      <c r="RFB211" s="224"/>
      <c r="RFC211" s="368"/>
      <c r="RFD211" s="368"/>
      <c r="RFE211" s="332"/>
      <c r="RFF211" s="333"/>
      <c r="RFG211" s="368"/>
      <c r="RFH211" s="224"/>
      <c r="RFI211" s="224"/>
      <c r="RFJ211" s="334"/>
      <c r="RFK211" s="334"/>
      <c r="RFL211" s="224"/>
      <c r="RFM211" s="368"/>
      <c r="RFN211" s="368"/>
      <c r="RFO211" s="332"/>
      <c r="RFP211" s="333"/>
      <c r="RFQ211" s="368"/>
      <c r="RFR211" s="224"/>
      <c r="RFS211" s="224"/>
      <c r="RFT211" s="334"/>
      <c r="RFU211" s="334"/>
      <c r="RFV211" s="224"/>
      <c r="RFW211" s="368"/>
      <c r="RFX211" s="368"/>
      <c r="RFY211" s="332"/>
      <c r="RFZ211" s="333"/>
      <c r="RGA211" s="368"/>
      <c r="RGB211" s="224"/>
      <c r="RGC211" s="224"/>
      <c r="RGD211" s="334"/>
      <c r="RGE211" s="334"/>
      <c r="RGF211" s="224"/>
      <c r="RGG211" s="368"/>
      <c r="RGH211" s="368"/>
      <c r="RGI211" s="332"/>
      <c r="RGJ211" s="333"/>
      <c r="RGK211" s="368"/>
      <c r="RGL211" s="224"/>
      <c r="RGM211" s="224"/>
      <c r="RGN211" s="334"/>
      <c r="RGO211" s="334"/>
      <c r="RGP211" s="224"/>
      <c r="RGQ211" s="368"/>
      <c r="RGR211" s="368"/>
      <c r="RGS211" s="332"/>
      <c r="RGT211" s="333"/>
      <c r="RGU211" s="368"/>
      <c r="RGV211" s="224"/>
      <c r="RGW211" s="224"/>
      <c r="RGX211" s="334"/>
      <c r="RGY211" s="334"/>
      <c r="RGZ211" s="224"/>
      <c r="RHA211" s="368"/>
      <c r="RHB211" s="368"/>
      <c r="RHC211" s="332"/>
      <c r="RHD211" s="333"/>
      <c r="RHE211" s="368"/>
      <c r="RHF211" s="224"/>
      <c r="RHG211" s="224"/>
      <c r="RHH211" s="334"/>
      <c r="RHI211" s="334"/>
      <c r="RHJ211" s="224"/>
      <c r="RHK211" s="368"/>
      <c r="RHL211" s="368"/>
      <c r="RHM211" s="332"/>
      <c r="RHN211" s="333"/>
      <c r="RHO211" s="368"/>
      <c r="RHP211" s="224"/>
      <c r="RHQ211" s="224"/>
      <c r="RHR211" s="334"/>
      <c r="RHS211" s="334"/>
      <c r="RHT211" s="224"/>
      <c r="RHU211" s="368"/>
      <c r="RHV211" s="368"/>
      <c r="RHW211" s="332"/>
      <c r="RHX211" s="333"/>
      <c r="RHY211" s="368"/>
      <c r="RHZ211" s="224"/>
      <c r="RIA211" s="224"/>
      <c r="RIB211" s="334"/>
      <c r="RIC211" s="334"/>
      <c r="RID211" s="224"/>
      <c r="RIE211" s="368"/>
      <c r="RIF211" s="368"/>
      <c r="RIG211" s="332"/>
      <c r="RIH211" s="333"/>
      <c r="RII211" s="368"/>
      <c r="RIJ211" s="224"/>
      <c r="RIK211" s="224"/>
      <c r="RIL211" s="334"/>
      <c r="RIM211" s="334"/>
      <c r="RIN211" s="224"/>
      <c r="RIO211" s="368"/>
      <c r="RIP211" s="368"/>
      <c r="RIQ211" s="332"/>
      <c r="RIR211" s="333"/>
      <c r="RIS211" s="368"/>
      <c r="RIT211" s="224"/>
      <c r="RIU211" s="224"/>
      <c r="RIV211" s="334"/>
      <c r="RIW211" s="334"/>
      <c r="RIX211" s="224"/>
      <c r="RIY211" s="368"/>
      <c r="RIZ211" s="368"/>
      <c r="RJA211" s="332"/>
      <c r="RJB211" s="333"/>
      <c r="RJC211" s="368"/>
      <c r="RJD211" s="224"/>
      <c r="RJE211" s="224"/>
      <c r="RJF211" s="334"/>
      <c r="RJG211" s="334"/>
      <c r="RJH211" s="224"/>
      <c r="RJI211" s="368"/>
      <c r="RJJ211" s="368"/>
      <c r="RJK211" s="332"/>
      <c r="RJL211" s="333"/>
      <c r="RJM211" s="368"/>
      <c r="RJN211" s="224"/>
      <c r="RJO211" s="224"/>
      <c r="RJP211" s="334"/>
      <c r="RJQ211" s="334"/>
      <c r="RJR211" s="224"/>
      <c r="RJS211" s="368"/>
      <c r="RJT211" s="368"/>
      <c r="RJU211" s="332"/>
      <c r="RJV211" s="333"/>
      <c r="RJW211" s="368"/>
      <c r="RJX211" s="224"/>
      <c r="RJY211" s="224"/>
      <c r="RJZ211" s="334"/>
      <c r="RKA211" s="334"/>
      <c r="RKB211" s="224"/>
      <c r="RKC211" s="368"/>
      <c r="RKD211" s="368"/>
      <c r="RKE211" s="332"/>
      <c r="RKF211" s="333"/>
      <c r="RKG211" s="368"/>
      <c r="RKH211" s="224"/>
      <c r="RKI211" s="224"/>
      <c r="RKJ211" s="334"/>
      <c r="RKK211" s="334"/>
      <c r="RKL211" s="224"/>
      <c r="RKM211" s="368"/>
      <c r="RKN211" s="368"/>
      <c r="RKO211" s="332"/>
      <c r="RKP211" s="333"/>
      <c r="RKQ211" s="368"/>
      <c r="RKR211" s="224"/>
      <c r="RKS211" s="224"/>
      <c r="RKT211" s="334"/>
      <c r="RKU211" s="334"/>
      <c r="RKV211" s="224"/>
      <c r="RKW211" s="368"/>
      <c r="RKX211" s="368"/>
      <c r="RKY211" s="332"/>
      <c r="RKZ211" s="333"/>
      <c r="RLA211" s="368"/>
      <c r="RLB211" s="224"/>
      <c r="RLC211" s="224"/>
      <c r="RLD211" s="334"/>
      <c r="RLE211" s="334"/>
      <c r="RLF211" s="224"/>
      <c r="RLG211" s="368"/>
      <c r="RLH211" s="368"/>
      <c r="RLI211" s="332"/>
      <c r="RLJ211" s="333"/>
      <c r="RLK211" s="368"/>
      <c r="RLL211" s="224"/>
      <c r="RLM211" s="224"/>
      <c r="RLN211" s="334"/>
      <c r="RLO211" s="334"/>
      <c r="RLP211" s="224"/>
      <c r="RLQ211" s="368"/>
      <c r="RLR211" s="368"/>
      <c r="RLS211" s="332"/>
      <c r="RLT211" s="333"/>
      <c r="RLU211" s="368"/>
      <c r="RLV211" s="224"/>
      <c r="RLW211" s="224"/>
      <c r="RLX211" s="334"/>
      <c r="RLY211" s="334"/>
      <c r="RLZ211" s="224"/>
      <c r="RMA211" s="368"/>
      <c r="RMB211" s="368"/>
      <c r="RMC211" s="332"/>
      <c r="RMD211" s="333"/>
      <c r="RME211" s="368"/>
      <c r="RMF211" s="224"/>
      <c r="RMG211" s="224"/>
      <c r="RMH211" s="334"/>
      <c r="RMI211" s="334"/>
      <c r="RMJ211" s="224"/>
      <c r="RMK211" s="368"/>
      <c r="RML211" s="368"/>
      <c r="RMM211" s="332"/>
      <c r="RMN211" s="333"/>
      <c r="RMO211" s="368"/>
      <c r="RMP211" s="224"/>
      <c r="RMQ211" s="224"/>
      <c r="RMR211" s="334"/>
      <c r="RMS211" s="334"/>
      <c r="RMT211" s="224"/>
      <c r="RMU211" s="368"/>
      <c r="RMV211" s="368"/>
      <c r="RMW211" s="332"/>
      <c r="RMX211" s="333"/>
      <c r="RMY211" s="368"/>
      <c r="RMZ211" s="224"/>
      <c r="RNA211" s="224"/>
      <c r="RNB211" s="334"/>
      <c r="RNC211" s="334"/>
      <c r="RND211" s="224"/>
      <c r="RNE211" s="368"/>
      <c r="RNF211" s="368"/>
      <c r="RNG211" s="332"/>
      <c r="RNH211" s="333"/>
      <c r="RNI211" s="368"/>
      <c r="RNJ211" s="224"/>
      <c r="RNK211" s="224"/>
      <c r="RNL211" s="334"/>
      <c r="RNM211" s="334"/>
      <c r="RNN211" s="224"/>
      <c r="RNO211" s="368"/>
      <c r="RNP211" s="368"/>
      <c r="RNQ211" s="332"/>
      <c r="RNR211" s="333"/>
      <c r="RNS211" s="368"/>
      <c r="RNT211" s="224"/>
      <c r="RNU211" s="224"/>
      <c r="RNV211" s="334"/>
      <c r="RNW211" s="334"/>
      <c r="RNX211" s="224"/>
      <c r="RNY211" s="368"/>
      <c r="RNZ211" s="368"/>
      <c r="ROA211" s="332"/>
      <c r="ROB211" s="333"/>
      <c r="ROC211" s="368"/>
      <c r="ROD211" s="224"/>
      <c r="ROE211" s="224"/>
      <c r="ROF211" s="334"/>
      <c r="ROG211" s="334"/>
      <c r="ROH211" s="224"/>
      <c r="ROI211" s="368"/>
      <c r="ROJ211" s="368"/>
      <c r="ROK211" s="332"/>
      <c r="ROL211" s="333"/>
      <c r="ROM211" s="368"/>
      <c r="RON211" s="224"/>
      <c r="ROO211" s="224"/>
      <c r="ROP211" s="334"/>
      <c r="ROQ211" s="334"/>
      <c r="ROR211" s="224"/>
      <c r="ROS211" s="368"/>
      <c r="ROT211" s="368"/>
      <c r="ROU211" s="332"/>
      <c r="ROV211" s="333"/>
      <c r="ROW211" s="368"/>
      <c r="ROX211" s="224"/>
      <c r="ROY211" s="224"/>
      <c r="ROZ211" s="334"/>
      <c r="RPA211" s="334"/>
      <c r="RPB211" s="224"/>
      <c r="RPC211" s="368"/>
      <c r="RPD211" s="368"/>
      <c r="RPE211" s="332"/>
      <c r="RPF211" s="333"/>
      <c r="RPG211" s="368"/>
      <c r="RPH211" s="224"/>
      <c r="RPI211" s="224"/>
      <c r="RPJ211" s="334"/>
      <c r="RPK211" s="334"/>
      <c r="RPL211" s="224"/>
      <c r="RPM211" s="368"/>
      <c r="RPN211" s="368"/>
      <c r="RPO211" s="332"/>
      <c r="RPP211" s="333"/>
      <c r="RPQ211" s="368"/>
      <c r="RPR211" s="224"/>
      <c r="RPS211" s="224"/>
      <c r="RPT211" s="334"/>
      <c r="RPU211" s="334"/>
      <c r="RPV211" s="224"/>
      <c r="RPW211" s="368"/>
      <c r="RPX211" s="368"/>
      <c r="RPY211" s="332"/>
      <c r="RPZ211" s="333"/>
      <c r="RQA211" s="368"/>
      <c r="RQB211" s="224"/>
      <c r="RQC211" s="224"/>
      <c r="RQD211" s="334"/>
      <c r="RQE211" s="334"/>
      <c r="RQF211" s="224"/>
      <c r="RQG211" s="368"/>
      <c r="RQH211" s="368"/>
      <c r="RQI211" s="332"/>
      <c r="RQJ211" s="333"/>
      <c r="RQK211" s="368"/>
      <c r="RQL211" s="224"/>
      <c r="RQM211" s="224"/>
      <c r="RQN211" s="334"/>
      <c r="RQO211" s="334"/>
      <c r="RQP211" s="224"/>
      <c r="RQQ211" s="368"/>
      <c r="RQR211" s="368"/>
      <c r="RQS211" s="332"/>
      <c r="RQT211" s="333"/>
      <c r="RQU211" s="368"/>
      <c r="RQV211" s="224"/>
      <c r="RQW211" s="224"/>
      <c r="RQX211" s="334"/>
      <c r="RQY211" s="334"/>
      <c r="RQZ211" s="224"/>
      <c r="RRA211" s="368"/>
      <c r="RRB211" s="368"/>
      <c r="RRC211" s="332"/>
      <c r="RRD211" s="333"/>
      <c r="RRE211" s="368"/>
      <c r="RRF211" s="224"/>
      <c r="RRG211" s="224"/>
      <c r="RRH211" s="334"/>
      <c r="RRI211" s="334"/>
      <c r="RRJ211" s="224"/>
      <c r="RRK211" s="368"/>
      <c r="RRL211" s="368"/>
      <c r="RRM211" s="332"/>
      <c r="RRN211" s="333"/>
      <c r="RRO211" s="368"/>
      <c r="RRP211" s="224"/>
      <c r="RRQ211" s="224"/>
      <c r="RRR211" s="334"/>
      <c r="RRS211" s="334"/>
      <c r="RRT211" s="224"/>
      <c r="RRU211" s="368"/>
      <c r="RRV211" s="368"/>
      <c r="RRW211" s="332"/>
      <c r="RRX211" s="333"/>
      <c r="RRY211" s="368"/>
      <c r="RRZ211" s="224"/>
      <c r="RSA211" s="224"/>
      <c r="RSB211" s="334"/>
      <c r="RSC211" s="334"/>
      <c r="RSD211" s="224"/>
      <c r="RSE211" s="368"/>
      <c r="RSF211" s="368"/>
      <c r="RSG211" s="332"/>
      <c r="RSH211" s="333"/>
      <c r="RSI211" s="368"/>
      <c r="RSJ211" s="224"/>
      <c r="RSK211" s="224"/>
      <c r="RSL211" s="334"/>
      <c r="RSM211" s="334"/>
      <c r="RSN211" s="224"/>
      <c r="RSO211" s="368"/>
      <c r="RSP211" s="368"/>
      <c r="RSQ211" s="332"/>
      <c r="RSR211" s="333"/>
      <c r="RSS211" s="368"/>
      <c r="RST211" s="224"/>
      <c r="RSU211" s="224"/>
      <c r="RSV211" s="334"/>
      <c r="RSW211" s="334"/>
      <c r="RSX211" s="224"/>
      <c r="RSY211" s="368"/>
      <c r="RSZ211" s="368"/>
      <c r="RTA211" s="332"/>
      <c r="RTB211" s="333"/>
      <c r="RTC211" s="368"/>
      <c r="RTD211" s="224"/>
      <c r="RTE211" s="224"/>
      <c r="RTF211" s="334"/>
      <c r="RTG211" s="334"/>
      <c r="RTH211" s="224"/>
      <c r="RTI211" s="368"/>
      <c r="RTJ211" s="368"/>
      <c r="RTK211" s="332"/>
      <c r="RTL211" s="333"/>
      <c r="RTM211" s="368"/>
      <c r="RTN211" s="224"/>
      <c r="RTO211" s="224"/>
      <c r="RTP211" s="334"/>
      <c r="RTQ211" s="334"/>
      <c r="RTR211" s="224"/>
      <c r="RTS211" s="368"/>
      <c r="RTT211" s="368"/>
      <c r="RTU211" s="332"/>
      <c r="RTV211" s="333"/>
      <c r="RTW211" s="368"/>
      <c r="RTX211" s="224"/>
      <c r="RTY211" s="224"/>
      <c r="RTZ211" s="334"/>
      <c r="RUA211" s="334"/>
      <c r="RUB211" s="224"/>
      <c r="RUC211" s="368"/>
      <c r="RUD211" s="368"/>
      <c r="RUE211" s="332"/>
      <c r="RUF211" s="333"/>
      <c r="RUG211" s="368"/>
      <c r="RUH211" s="224"/>
      <c r="RUI211" s="224"/>
      <c r="RUJ211" s="334"/>
      <c r="RUK211" s="334"/>
      <c r="RUL211" s="224"/>
      <c r="RUM211" s="368"/>
      <c r="RUN211" s="368"/>
      <c r="RUO211" s="332"/>
      <c r="RUP211" s="333"/>
      <c r="RUQ211" s="368"/>
      <c r="RUR211" s="224"/>
      <c r="RUS211" s="224"/>
      <c r="RUT211" s="334"/>
      <c r="RUU211" s="334"/>
      <c r="RUV211" s="224"/>
      <c r="RUW211" s="368"/>
      <c r="RUX211" s="368"/>
      <c r="RUY211" s="332"/>
      <c r="RUZ211" s="333"/>
      <c r="RVA211" s="368"/>
      <c r="RVB211" s="224"/>
      <c r="RVC211" s="224"/>
      <c r="RVD211" s="334"/>
      <c r="RVE211" s="334"/>
      <c r="RVF211" s="224"/>
      <c r="RVG211" s="368"/>
      <c r="RVH211" s="368"/>
      <c r="RVI211" s="332"/>
      <c r="RVJ211" s="333"/>
      <c r="RVK211" s="368"/>
      <c r="RVL211" s="224"/>
      <c r="RVM211" s="224"/>
      <c r="RVN211" s="334"/>
      <c r="RVO211" s="334"/>
      <c r="RVP211" s="224"/>
      <c r="RVQ211" s="368"/>
      <c r="RVR211" s="368"/>
      <c r="RVS211" s="332"/>
      <c r="RVT211" s="333"/>
      <c r="RVU211" s="368"/>
      <c r="RVV211" s="224"/>
      <c r="RVW211" s="224"/>
      <c r="RVX211" s="334"/>
      <c r="RVY211" s="334"/>
      <c r="RVZ211" s="224"/>
      <c r="RWA211" s="368"/>
      <c r="RWB211" s="368"/>
      <c r="RWC211" s="332"/>
      <c r="RWD211" s="333"/>
      <c r="RWE211" s="368"/>
      <c r="RWF211" s="224"/>
      <c r="RWG211" s="224"/>
      <c r="RWH211" s="334"/>
      <c r="RWI211" s="334"/>
      <c r="RWJ211" s="224"/>
      <c r="RWK211" s="368"/>
      <c r="RWL211" s="368"/>
      <c r="RWM211" s="332"/>
      <c r="RWN211" s="333"/>
      <c r="RWO211" s="368"/>
      <c r="RWP211" s="224"/>
      <c r="RWQ211" s="224"/>
      <c r="RWR211" s="334"/>
      <c r="RWS211" s="334"/>
      <c r="RWT211" s="224"/>
      <c r="RWU211" s="368"/>
      <c r="RWV211" s="368"/>
      <c r="RWW211" s="332"/>
      <c r="RWX211" s="333"/>
      <c r="RWY211" s="368"/>
      <c r="RWZ211" s="224"/>
      <c r="RXA211" s="224"/>
      <c r="RXB211" s="334"/>
      <c r="RXC211" s="334"/>
      <c r="RXD211" s="224"/>
      <c r="RXE211" s="368"/>
      <c r="RXF211" s="368"/>
      <c r="RXG211" s="332"/>
      <c r="RXH211" s="333"/>
      <c r="RXI211" s="368"/>
      <c r="RXJ211" s="224"/>
      <c r="RXK211" s="224"/>
      <c r="RXL211" s="334"/>
      <c r="RXM211" s="334"/>
      <c r="RXN211" s="224"/>
      <c r="RXO211" s="368"/>
      <c r="RXP211" s="368"/>
      <c r="RXQ211" s="332"/>
      <c r="RXR211" s="333"/>
      <c r="RXS211" s="368"/>
      <c r="RXT211" s="224"/>
      <c r="RXU211" s="224"/>
      <c r="RXV211" s="334"/>
      <c r="RXW211" s="334"/>
      <c r="RXX211" s="224"/>
      <c r="RXY211" s="368"/>
      <c r="RXZ211" s="368"/>
      <c r="RYA211" s="332"/>
      <c r="RYB211" s="333"/>
      <c r="RYC211" s="368"/>
      <c r="RYD211" s="224"/>
      <c r="RYE211" s="224"/>
      <c r="RYF211" s="334"/>
      <c r="RYG211" s="334"/>
      <c r="RYH211" s="224"/>
      <c r="RYI211" s="368"/>
      <c r="RYJ211" s="368"/>
      <c r="RYK211" s="332"/>
      <c r="RYL211" s="333"/>
      <c r="RYM211" s="368"/>
      <c r="RYN211" s="224"/>
      <c r="RYO211" s="224"/>
      <c r="RYP211" s="334"/>
      <c r="RYQ211" s="334"/>
      <c r="RYR211" s="224"/>
      <c r="RYS211" s="368"/>
      <c r="RYT211" s="368"/>
      <c r="RYU211" s="332"/>
      <c r="RYV211" s="333"/>
      <c r="RYW211" s="368"/>
      <c r="RYX211" s="224"/>
      <c r="RYY211" s="224"/>
      <c r="RYZ211" s="334"/>
      <c r="RZA211" s="334"/>
      <c r="RZB211" s="224"/>
      <c r="RZC211" s="368"/>
      <c r="RZD211" s="368"/>
      <c r="RZE211" s="332"/>
      <c r="RZF211" s="333"/>
      <c r="RZG211" s="368"/>
      <c r="RZH211" s="224"/>
      <c r="RZI211" s="224"/>
      <c r="RZJ211" s="334"/>
      <c r="RZK211" s="334"/>
      <c r="RZL211" s="224"/>
      <c r="RZM211" s="368"/>
      <c r="RZN211" s="368"/>
      <c r="RZO211" s="332"/>
      <c r="RZP211" s="333"/>
      <c r="RZQ211" s="368"/>
      <c r="RZR211" s="224"/>
      <c r="RZS211" s="224"/>
      <c r="RZT211" s="334"/>
      <c r="RZU211" s="334"/>
      <c r="RZV211" s="224"/>
      <c r="RZW211" s="368"/>
      <c r="RZX211" s="368"/>
      <c r="RZY211" s="332"/>
      <c r="RZZ211" s="333"/>
      <c r="SAA211" s="368"/>
      <c r="SAB211" s="224"/>
      <c r="SAC211" s="224"/>
      <c r="SAD211" s="334"/>
      <c r="SAE211" s="334"/>
      <c r="SAF211" s="224"/>
      <c r="SAG211" s="368"/>
      <c r="SAH211" s="368"/>
      <c r="SAI211" s="332"/>
      <c r="SAJ211" s="333"/>
      <c r="SAK211" s="368"/>
      <c r="SAL211" s="224"/>
      <c r="SAM211" s="224"/>
      <c r="SAN211" s="334"/>
      <c r="SAO211" s="334"/>
      <c r="SAP211" s="224"/>
      <c r="SAQ211" s="368"/>
      <c r="SAR211" s="368"/>
      <c r="SAS211" s="332"/>
      <c r="SAT211" s="333"/>
      <c r="SAU211" s="368"/>
      <c r="SAV211" s="224"/>
      <c r="SAW211" s="224"/>
      <c r="SAX211" s="334"/>
      <c r="SAY211" s="334"/>
      <c r="SAZ211" s="224"/>
      <c r="SBA211" s="368"/>
      <c r="SBB211" s="368"/>
      <c r="SBC211" s="332"/>
      <c r="SBD211" s="333"/>
      <c r="SBE211" s="368"/>
      <c r="SBF211" s="224"/>
      <c r="SBG211" s="224"/>
      <c r="SBH211" s="334"/>
      <c r="SBI211" s="334"/>
      <c r="SBJ211" s="224"/>
      <c r="SBK211" s="368"/>
      <c r="SBL211" s="368"/>
      <c r="SBM211" s="332"/>
      <c r="SBN211" s="333"/>
      <c r="SBO211" s="368"/>
      <c r="SBP211" s="224"/>
      <c r="SBQ211" s="224"/>
      <c r="SBR211" s="334"/>
      <c r="SBS211" s="334"/>
      <c r="SBT211" s="224"/>
      <c r="SBU211" s="368"/>
      <c r="SBV211" s="368"/>
      <c r="SBW211" s="332"/>
      <c r="SBX211" s="333"/>
      <c r="SBY211" s="368"/>
      <c r="SBZ211" s="224"/>
      <c r="SCA211" s="224"/>
      <c r="SCB211" s="334"/>
      <c r="SCC211" s="334"/>
      <c r="SCD211" s="224"/>
      <c r="SCE211" s="368"/>
      <c r="SCF211" s="368"/>
      <c r="SCG211" s="332"/>
      <c r="SCH211" s="333"/>
      <c r="SCI211" s="368"/>
      <c r="SCJ211" s="224"/>
      <c r="SCK211" s="224"/>
      <c r="SCL211" s="334"/>
      <c r="SCM211" s="334"/>
      <c r="SCN211" s="224"/>
      <c r="SCO211" s="368"/>
      <c r="SCP211" s="368"/>
      <c r="SCQ211" s="332"/>
      <c r="SCR211" s="333"/>
      <c r="SCS211" s="368"/>
      <c r="SCT211" s="224"/>
      <c r="SCU211" s="224"/>
      <c r="SCV211" s="334"/>
      <c r="SCW211" s="334"/>
      <c r="SCX211" s="224"/>
      <c r="SCY211" s="368"/>
      <c r="SCZ211" s="368"/>
      <c r="SDA211" s="332"/>
      <c r="SDB211" s="333"/>
      <c r="SDC211" s="368"/>
      <c r="SDD211" s="224"/>
      <c r="SDE211" s="224"/>
      <c r="SDF211" s="334"/>
      <c r="SDG211" s="334"/>
      <c r="SDH211" s="224"/>
      <c r="SDI211" s="368"/>
      <c r="SDJ211" s="368"/>
      <c r="SDK211" s="332"/>
      <c r="SDL211" s="333"/>
      <c r="SDM211" s="368"/>
      <c r="SDN211" s="224"/>
      <c r="SDO211" s="224"/>
      <c r="SDP211" s="334"/>
      <c r="SDQ211" s="334"/>
      <c r="SDR211" s="224"/>
      <c r="SDS211" s="368"/>
      <c r="SDT211" s="368"/>
      <c r="SDU211" s="332"/>
      <c r="SDV211" s="333"/>
      <c r="SDW211" s="368"/>
      <c r="SDX211" s="224"/>
      <c r="SDY211" s="224"/>
      <c r="SDZ211" s="334"/>
      <c r="SEA211" s="334"/>
      <c r="SEB211" s="224"/>
      <c r="SEC211" s="368"/>
      <c r="SED211" s="368"/>
      <c r="SEE211" s="332"/>
      <c r="SEF211" s="333"/>
      <c r="SEG211" s="368"/>
      <c r="SEH211" s="224"/>
      <c r="SEI211" s="224"/>
      <c r="SEJ211" s="334"/>
      <c r="SEK211" s="334"/>
      <c r="SEL211" s="224"/>
      <c r="SEM211" s="368"/>
      <c r="SEN211" s="368"/>
      <c r="SEO211" s="332"/>
      <c r="SEP211" s="333"/>
      <c r="SEQ211" s="368"/>
      <c r="SER211" s="224"/>
      <c r="SES211" s="224"/>
      <c r="SET211" s="334"/>
      <c r="SEU211" s="334"/>
      <c r="SEV211" s="224"/>
      <c r="SEW211" s="368"/>
      <c r="SEX211" s="368"/>
      <c r="SEY211" s="332"/>
      <c r="SEZ211" s="333"/>
      <c r="SFA211" s="368"/>
      <c r="SFB211" s="224"/>
      <c r="SFC211" s="224"/>
      <c r="SFD211" s="334"/>
      <c r="SFE211" s="334"/>
      <c r="SFF211" s="224"/>
      <c r="SFG211" s="368"/>
      <c r="SFH211" s="368"/>
      <c r="SFI211" s="332"/>
      <c r="SFJ211" s="333"/>
      <c r="SFK211" s="368"/>
      <c r="SFL211" s="224"/>
      <c r="SFM211" s="224"/>
      <c r="SFN211" s="334"/>
      <c r="SFO211" s="334"/>
      <c r="SFP211" s="224"/>
      <c r="SFQ211" s="368"/>
      <c r="SFR211" s="368"/>
      <c r="SFS211" s="332"/>
      <c r="SFT211" s="333"/>
      <c r="SFU211" s="368"/>
      <c r="SFV211" s="224"/>
      <c r="SFW211" s="224"/>
      <c r="SFX211" s="334"/>
      <c r="SFY211" s="334"/>
      <c r="SFZ211" s="224"/>
      <c r="SGA211" s="368"/>
      <c r="SGB211" s="368"/>
      <c r="SGC211" s="332"/>
      <c r="SGD211" s="333"/>
      <c r="SGE211" s="368"/>
      <c r="SGF211" s="224"/>
      <c r="SGG211" s="224"/>
      <c r="SGH211" s="334"/>
      <c r="SGI211" s="334"/>
      <c r="SGJ211" s="224"/>
      <c r="SGK211" s="368"/>
      <c r="SGL211" s="368"/>
      <c r="SGM211" s="332"/>
      <c r="SGN211" s="333"/>
      <c r="SGO211" s="368"/>
      <c r="SGP211" s="224"/>
      <c r="SGQ211" s="224"/>
      <c r="SGR211" s="334"/>
      <c r="SGS211" s="334"/>
      <c r="SGT211" s="224"/>
      <c r="SGU211" s="368"/>
      <c r="SGV211" s="368"/>
      <c r="SGW211" s="332"/>
      <c r="SGX211" s="333"/>
      <c r="SGY211" s="368"/>
      <c r="SGZ211" s="224"/>
      <c r="SHA211" s="224"/>
      <c r="SHB211" s="334"/>
      <c r="SHC211" s="334"/>
      <c r="SHD211" s="224"/>
      <c r="SHE211" s="368"/>
      <c r="SHF211" s="368"/>
      <c r="SHG211" s="332"/>
      <c r="SHH211" s="333"/>
      <c r="SHI211" s="368"/>
      <c r="SHJ211" s="224"/>
      <c r="SHK211" s="224"/>
      <c r="SHL211" s="334"/>
      <c r="SHM211" s="334"/>
      <c r="SHN211" s="224"/>
      <c r="SHO211" s="368"/>
      <c r="SHP211" s="368"/>
      <c r="SHQ211" s="332"/>
      <c r="SHR211" s="333"/>
      <c r="SHS211" s="368"/>
      <c r="SHT211" s="224"/>
      <c r="SHU211" s="224"/>
      <c r="SHV211" s="334"/>
      <c r="SHW211" s="334"/>
      <c r="SHX211" s="224"/>
      <c r="SHY211" s="368"/>
      <c r="SHZ211" s="368"/>
      <c r="SIA211" s="332"/>
      <c r="SIB211" s="333"/>
      <c r="SIC211" s="368"/>
      <c r="SID211" s="224"/>
      <c r="SIE211" s="224"/>
      <c r="SIF211" s="334"/>
      <c r="SIG211" s="334"/>
      <c r="SIH211" s="224"/>
      <c r="SII211" s="368"/>
      <c r="SIJ211" s="368"/>
      <c r="SIK211" s="332"/>
      <c r="SIL211" s="333"/>
      <c r="SIM211" s="368"/>
      <c r="SIN211" s="224"/>
      <c r="SIO211" s="224"/>
      <c r="SIP211" s="334"/>
      <c r="SIQ211" s="334"/>
      <c r="SIR211" s="224"/>
      <c r="SIS211" s="368"/>
      <c r="SIT211" s="368"/>
      <c r="SIU211" s="332"/>
      <c r="SIV211" s="333"/>
      <c r="SIW211" s="368"/>
      <c r="SIX211" s="224"/>
      <c r="SIY211" s="224"/>
      <c r="SIZ211" s="334"/>
      <c r="SJA211" s="334"/>
      <c r="SJB211" s="224"/>
      <c r="SJC211" s="368"/>
      <c r="SJD211" s="368"/>
      <c r="SJE211" s="332"/>
      <c r="SJF211" s="333"/>
      <c r="SJG211" s="368"/>
      <c r="SJH211" s="224"/>
      <c r="SJI211" s="224"/>
      <c r="SJJ211" s="334"/>
      <c r="SJK211" s="334"/>
      <c r="SJL211" s="224"/>
      <c r="SJM211" s="368"/>
      <c r="SJN211" s="368"/>
      <c r="SJO211" s="332"/>
      <c r="SJP211" s="333"/>
      <c r="SJQ211" s="368"/>
      <c r="SJR211" s="224"/>
      <c r="SJS211" s="224"/>
      <c r="SJT211" s="334"/>
      <c r="SJU211" s="334"/>
      <c r="SJV211" s="224"/>
      <c r="SJW211" s="368"/>
      <c r="SJX211" s="368"/>
      <c r="SJY211" s="332"/>
      <c r="SJZ211" s="333"/>
      <c r="SKA211" s="368"/>
      <c r="SKB211" s="224"/>
      <c r="SKC211" s="224"/>
      <c r="SKD211" s="334"/>
      <c r="SKE211" s="334"/>
      <c r="SKF211" s="224"/>
      <c r="SKG211" s="368"/>
      <c r="SKH211" s="368"/>
      <c r="SKI211" s="332"/>
      <c r="SKJ211" s="333"/>
      <c r="SKK211" s="368"/>
      <c r="SKL211" s="224"/>
      <c r="SKM211" s="224"/>
      <c r="SKN211" s="334"/>
      <c r="SKO211" s="334"/>
      <c r="SKP211" s="224"/>
      <c r="SKQ211" s="368"/>
      <c r="SKR211" s="368"/>
      <c r="SKS211" s="332"/>
      <c r="SKT211" s="333"/>
      <c r="SKU211" s="368"/>
      <c r="SKV211" s="224"/>
      <c r="SKW211" s="224"/>
      <c r="SKX211" s="334"/>
      <c r="SKY211" s="334"/>
      <c r="SKZ211" s="224"/>
      <c r="SLA211" s="368"/>
      <c r="SLB211" s="368"/>
      <c r="SLC211" s="332"/>
      <c r="SLD211" s="333"/>
      <c r="SLE211" s="368"/>
      <c r="SLF211" s="224"/>
      <c r="SLG211" s="224"/>
      <c r="SLH211" s="334"/>
      <c r="SLI211" s="334"/>
      <c r="SLJ211" s="224"/>
      <c r="SLK211" s="368"/>
      <c r="SLL211" s="368"/>
      <c r="SLM211" s="332"/>
      <c r="SLN211" s="333"/>
      <c r="SLO211" s="368"/>
      <c r="SLP211" s="224"/>
      <c r="SLQ211" s="224"/>
      <c r="SLR211" s="334"/>
      <c r="SLS211" s="334"/>
      <c r="SLT211" s="224"/>
      <c r="SLU211" s="368"/>
      <c r="SLV211" s="368"/>
      <c r="SLW211" s="332"/>
      <c r="SLX211" s="333"/>
      <c r="SLY211" s="368"/>
      <c r="SLZ211" s="224"/>
      <c r="SMA211" s="224"/>
      <c r="SMB211" s="334"/>
      <c r="SMC211" s="334"/>
      <c r="SMD211" s="224"/>
      <c r="SME211" s="368"/>
      <c r="SMF211" s="368"/>
      <c r="SMG211" s="332"/>
      <c r="SMH211" s="333"/>
      <c r="SMI211" s="368"/>
      <c r="SMJ211" s="224"/>
      <c r="SMK211" s="224"/>
      <c r="SML211" s="334"/>
      <c r="SMM211" s="334"/>
      <c r="SMN211" s="224"/>
      <c r="SMO211" s="368"/>
      <c r="SMP211" s="368"/>
      <c r="SMQ211" s="332"/>
      <c r="SMR211" s="333"/>
      <c r="SMS211" s="368"/>
      <c r="SMT211" s="224"/>
      <c r="SMU211" s="224"/>
      <c r="SMV211" s="334"/>
      <c r="SMW211" s="334"/>
      <c r="SMX211" s="224"/>
      <c r="SMY211" s="368"/>
      <c r="SMZ211" s="368"/>
      <c r="SNA211" s="332"/>
      <c r="SNB211" s="333"/>
      <c r="SNC211" s="368"/>
      <c r="SND211" s="224"/>
      <c r="SNE211" s="224"/>
      <c r="SNF211" s="334"/>
      <c r="SNG211" s="334"/>
      <c r="SNH211" s="224"/>
      <c r="SNI211" s="368"/>
      <c r="SNJ211" s="368"/>
      <c r="SNK211" s="332"/>
      <c r="SNL211" s="333"/>
      <c r="SNM211" s="368"/>
      <c r="SNN211" s="224"/>
      <c r="SNO211" s="224"/>
      <c r="SNP211" s="334"/>
      <c r="SNQ211" s="334"/>
      <c r="SNR211" s="224"/>
      <c r="SNS211" s="368"/>
      <c r="SNT211" s="368"/>
      <c r="SNU211" s="332"/>
      <c r="SNV211" s="333"/>
      <c r="SNW211" s="368"/>
      <c r="SNX211" s="224"/>
      <c r="SNY211" s="224"/>
      <c r="SNZ211" s="334"/>
      <c r="SOA211" s="334"/>
      <c r="SOB211" s="224"/>
      <c r="SOC211" s="368"/>
      <c r="SOD211" s="368"/>
      <c r="SOE211" s="332"/>
      <c r="SOF211" s="333"/>
      <c r="SOG211" s="368"/>
      <c r="SOH211" s="224"/>
      <c r="SOI211" s="224"/>
      <c r="SOJ211" s="334"/>
      <c r="SOK211" s="334"/>
      <c r="SOL211" s="224"/>
      <c r="SOM211" s="368"/>
      <c r="SON211" s="368"/>
      <c r="SOO211" s="332"/>
      <c r="SOP211" s="333"/>
      <c r="SOQ211" s="368"/>
      <c r="SOR211" s="224"/>
      <c r="SOS211" s="224"/>
      <c r="SOT211" s="334"/>
      <c r="SOU211" s="334"/>
      <c r="SOV211" s="224"/>
      <c r="SOW211" s="368"/>
      <c r="SOX211" s="368"/>
      <c r="SOY211" s="332"/>
      <c r="SOZ211" s="333"/>
      <c r="SPA211" s="368"/>
      <c r="SPB211" s="224"/>
      <c r="SPC211" s="224"/>
      <c r="SPD211" s="334"/>
      <c r="SPE211" s="334"/>
      <c r="SPF211" s="224"/>
      <c r="SPG211" s="368"/>
      <c r="SPH211" s="368"/>
      <c r="SPI211" s="332"/>
      <c r="SPJ211" s="333"/>
      <c r="SPK211" s="368"/>
      <c r="SPL211" s="224"/>
      <c r="SPM211" s="224"/>
      <c r="SPN211" s="334"/>
      <c r="SPO211" s="334"/>
      <c r="SPP211" s="224"/>
      <c r="SPQ211" s="368"/>
      <c r="SPR211" s="368"/>
      <c r="SPS211" s="332"/>
      <c r="SPT211" s="333"/>
      <c r="SPU211" s="368"/>
      <c r="SPV211" s="224"/>
      <c r="SPW211" s="224"/>
      <c r="SPX211" s="334"/>
      <c r="SPY211" s="334"/>
      <c r="SPZ211" s="224"/>
      <c r="SQA211" s="368"/>
      <c r="SQB211" s="368"/>
      <c r="SQC211" s="332"/>
      <c r="SQD211" s="333"/>
      <c r="SQE211" s="368"/>
      <c r="SQF211" s="224"/>
      <c r="SQG211" s="224"/>
      <c r="SQH211" s="334"/>
      <c r="SQI211" s="334"/>
      <c r="SQJ211" s="224"/>
      <c r="SQK211" s="368"/>
      <c r="SQL211" s="368"/>
      <c r="SQM211" s="332"/>
      <c r="SQN211" s="333"/>
      <c r="SQO211" s="368"/>
      <c r="SQP211" s="224"/>
      <c r="SQQ211" s="224"/>
      <c r="SQR211" s="334"/>
      <c r="SQS211" s="334"/>
      <c r="SQT211" s="224"/>
      <c r="SQU211" s="368"/>
      <c r="SQV211" s="368"/>
      <c r="SQW211" s="332"/>
      <c r="SQX211" s="333"/>
      <c r="SQY211" s="368"/>
      <c r="SQZ211" s="224"/>
      <c r="SRA211" s="224"/>
      <c r="SRB211" s="334"/>
      <c r="SRC211" s="334"/>
      <c r="SRD211" s="224"/>
      <c r="SRE211" s="368"/>
      <c r="SRF211" s="368"/>
      <c r="SRG211" s="332"/>
      <c r="SRH211" s="333"/>
      <c r="SRI211" s="368"/>
      <c r="SRJ211" s="224"/>
      <c r="SRK211" s="224"/>
      <c r="SRL211" s="334"/>
      <c r="SRM211" s="334"/>
      <c r="SRN211" s="224"/>
      <c r="SRO211" s="368"/>
      <c r="SRP211" s="368"/>
      <c r="SRQ211" s="332"/>
      <c r="SRR211" s="333"/>
      <c r="SRS211" s="368"/>
      <c r="SRT211" s="224"/>
      <c r="SRU211" s="224"/>
      <c r="SRV211" s="334"/>
      <c r="SRW211" s="334"/>
      <c r="SRX211" s="224"/>
      <c r="SRY211" s="368"/>
      <c r="SRZ211" s="368"/>
      <c r="SSA211" s="332"/>
      <c r="SSB211" s="333"/>
      <c r="SSC211" s="368"/>
      <c r="SSD211" s="224"/>
      <c r="SSE211" s="224"/>
      <c r="SSF211" s="334"/>
      <c r="SSG211" s="334"/>
      <c r="SSH211" s="224"/>
      <c r="SSI211" s="368"/>
      <c r="SSJ211" s="368"/>
      <c r="SSK211" s="332"/>
      <c r="SSL211" s="333"/>
      <c r="SSM211" s="368"/>
      <c r="SSN211" s="224"/>
      <c r="SSO211" s="224"/>
      <c r="SSP211" s="334"/>
      <c r="SSQ211" s="334"/>
      <c r="SSR211" s="224"/>
      <c r="SSS211" s="368"/>
      <c r="SST211" s="368"/>
      <c r="SSU211" s="332"/>
      <c r="SSV211" s="333"/>
      <c r="SSW211" s="368"/>
      <c r="SSX211" s="224"/>
      <c r="SSY211" s="224"/>
      <c r="SSZ211" s="334"/>
      <c r="STA211" s="334"/>
      <c r="STB211" s="224"/>
      <c r="STC211" s="368"/>
      <c r="STD211" s="368"/>
      <c r="STE211" s="332"/>
      <c r="STF211" s="333"/>
      <c r="STG211" s="368"/>
      <c r="STH211" s="224"/>
      <c r="STI211" s="224"/>
      <c r="STJ211" s="334"/>
      <c r="STK211" s="334"/>
      <c r="STL211" s="224"/>
      <c r="STM211" s="368"/>
      <c r="STN211" s="368"/>
      <c r="STO211" s="332"/>
      <c r="STP211" s="333"/>
      <c r="STQ211" s="368"/>
      <c r="STR211" s="224"/>
      <c r="STS211" s="224"/>
      <c r="STT211" s="334"/>
      <c r="STU211" s="334"/>
      <c r="STV211" s="224"/>
      <c r="STW211" s="368"/>
      <c r="STX211" s="368"/>
      <c r="STY211" s="332"/>
      <c r="STZ211" s="333"/>
      <c r="SUA211" s="368"/>
      <c r="SUB211" s="224"/>
      <c r="SUC211" s="224"/>
      <c r="SUD211" s="334"/>
      <c r="SUE211" s="334"/>
      <c r="SUF211" s="224"/>
      <c r="SUG211" s="368"/>
      <c r="SUH211" s="368"/>
      <c r="SUI211" s="332"/>
      <c r="SUJ211" s="333"/>
      <c r="SUK211" s="368"/>
      <c r="SUL211" s="224"/>
      <c r="SUM211" s="224"/>
      <c r="SUN211" s="334"/>
      <c r="SUO211" s="334"/>
      <c r="SUP211" s="224"/>
      <c r="SUQ211" s="368"/>
      <c r="SUR211" s="368"/>
      <c r="SUS211" s="332"/>
      <c r="SUT211" s="333"/>
      <c r="SUU211" s="368"/>
      <c r="SUV211" s="224"/>
      <c r="SUW211" s="224"/>
      <c r="SUX211" s="334"/>
      <c r="SUY211" s="334"/>
      <c r="SUZ211" s="224"/>
      <c r="SVA211" s="368"/>
      <c r="SVB211" s="368"/>
      <c r="SVC211" s="332"/>
      <c r="SVD211" s="333"/>
      <c r="SVE211" s="368"/>
      <c r="SVF211" s="224"/>
      <c r="SVG211" s="224"/>
      <c r="SVH211" s="334"/>
      <c r="SVI211" s="334"/>
      <c r="SVJ211" s="224"/>
      <c r="SVK211" s="368"/>
      <c r="SVL211" s="368"/>
      <c r="SVM211" s="332"/>
      <c r="SVN211" s="333"/>
      <c r="SVO211" s="368"/>
      <c r="SVP211" s="224"/>
      <c r="SVQ211" s="224"/>
      <c r="SVR211" s="334"/>
      <c r="SVS211" s="334"/>
      <c r="SVT211" s="224"/>
      <c r="SVU211" s="368"/>
      <c r="SVV211" s="368"/>
      <c r="SVW211" s="332"/>
      <c r="SVX211" s="333"/>
      <c r="SVY211" s="368"/>
      <c r="SVZ211" s="224"/>
      <c r="SWA211" s="224"/>
      <c r="SWB211" s="334"/>
      <c r="SWC211" s="334"/>
      <c r="SWD211" s="224"/>
      <c r="SWE211" s="368"/>
      <c r="SWF211" s="368"/>
      <c r="SWG211" s="332"/>
      <c r="SWH211" s="333"/>
      <c r="SWI211" s="368"/>
      <c r="SWJ211" s="224"/>
      <c r="SWK211" s="224"/>
      <c r="SWL211" s="334"/>
      <c r="SWM211" s="334"/>
      <c r="SWN211" s="224"/>
      <c r="SWO211" s="368"/>
      <c r="SWP211" s="368"/>
      <c r="SWQ211" s="332"/>
      <c r="SWR211" s="333"/>
      <c r="SWS211" s="368"/>
      <c r="SWT211" s="224"/>
      <c r="SWU211" s="224"/>
      <c r="SWV211" s="334"/>
      <c r="SWW211" s="334"/>
      <c r="SWX211" s="224"/>
      <c r="SWY211" s="368"/>
      <c r="SWZ211" s="368"/>
      <c r="SXA211" s="332"/>
      <c r="SXB211" s="333"/>
      <c r="SXC211" s="368"/>
      <c r="SXD211" s="224"/>
      <c r="SXE211" s="224"/>
      <c r="SXF211" s="334"/>
      <c r="SXG211" s="334"/>
      <c r="SXH211" s="224"/>
      <c r="SXI211" s="368"/>
      <c r="SXJ211" s="368"/>
      <c r="SXK211" s="332"/>
      <c r="SXL211" s="333"/>
      <c r="SXM211" s="368"/>
      <c r="SXN211" s="224"/>
      <c r="SXO211" s="224"/>
      <c r="SXP211" s="334"/>
      <c r="SXQ211" s="334"/>
      <c r="SXR211" s="224"/>
      <c r="SXS211" s="368"/>
      <c r="SXT211" s="368"/>
      <c r="SXU211" s="332"/>
      <c r="SXV211" s="333"/>
      <c r="SXW211" s="368"/>
      <c r="SXX211" s="224"/>
      <c r="SXY211" s="224"/>
      <c r="SXZ211" s="334"/>
      <c r="SYA211" s="334"/>
      <c r="SYB211" s="224"/>
      <c r="SYC211" s="368"/>
      <c r="SYD211" s="368"/>
      <c r="SYE211" s="332"/>
      <c r="SYF211" s="333"/>
      <c r="SYG211" s="368"/>
      <c r="SYH211" s="224"/>
      <c r="SYI211" s="224"/>
      <c r="SYJ211" s="334"/>
      <c r="SYK211" s="334"/>
      <c r="SYL211" s="224"/>
      <c r="SYM211" s="368"/>
      <c r="SYN211" s="368"/>
      <c r="SYO211" s="332"/>
      <c r="SYP211" s="333"/>
      <c r="SYQ211" s="368"/>
      <c r="SYR211" s="224"/>
      <c r="SYS211" s="224"/>
      <c r="SYT211" s="334"/>
      <c r="SYU211" s="334"/>
      <c r="SYV211" s="224"/>
      <c r="SYW211" s="368"/>
      <c r="SYX211" s="368"/>
      <c r="SYY211" s="332"/>
      <c r="SYZ211" s="333"/>
      <c r="SZA211" s="368"/>
      <c r="SZB211" s="224"/>
      <c r="SZC211" s="224"/>
      <c r="SZD211" s="334"/>
      <c r="SZE211" s="334"/>
      <c r="SZF211" s="224"/>
      <c r="SZG211" s="368"/>
      <c r="SZH211" s="368"/>
      <c r="SZI211" s="332"/>
      <c r="SZJ211" s="333"/>
      <c r="SZK211" s="368"/>
      <c r="SZL211" s="224"/>
      <c r="SZM211" s="224"/>
      <c r="SZN211" s="334"/>
      <c r="SZO211" s="334"/>
      <c r="SZP211" s="224"/>
      <c r="SZQ211" s="368"/>
      <c r="SZR211" s="368"/>
      <c r="SZS211" s="332"/>
      <c r="SZT211" s="333"/>
      <c r="SZU211" s="368"/>
      <c r="SZV211" s="224"/>
      <c r="SZW211" s="224"/>
      <c r="SZX211" s="334"/>
      <c r="SZY211" s="334"/>
      <c r="SZZ211" s="224"/>
      <c r="TAA211" s="368"/>
      <c r="TAB211" s="368"/>
      <c r="TAC211" s="332"/>
      <c r="TAD211" s="333"/>
      <c r="TAE211" s="368"/>
      <c r="TAF211" s="224"/>
      <c r="TAG211" s="224"/>
      <c r="TAH211" s="334"/>
      <c r="TAI211" s="334"/>
      <c r="TAJ211" s="224"/>
      <c r="TAK211" s="368"/>
      <c r="TAL211" s="368"/>
      <c r="TAM211" s="332"/>
      <c r="TAN211" s="333"/>
      <c r="TAO211" s="368"/>
      <c r="TAP211" s="224"/>
      <c r="TAQ211" s="224"/>
      <c r="TAR211" s="334"/>
      <c r="TAS211" s="334"/>
      <c r="TAT211" s="224"/>
      <c r="TAU211" s="368"/>
      <c r="TAV211" s="368"/>
      <c r="TAW211" s="332"/>
      <c r="TAX211" s="333"/>
      <c r="TAY211" s="368"/>
      <c r="TAZ211" s="224"/>
      <c r="TBA211" s="224"/>
      <c r="TBB211" s="334"/>
      <c r="TBC211" s="334"/>
      <c r="TBD211" s="224"/>
      <c r="TBE211" s="368"/>
      <c r="TBF211" s="368"/>
      <c r="TBG211" s="332"/>
      <c r="TBH211" s="333"/>
      <c r="TBI211" s="368"/>
      <c r="TBJ211" s="224"/>
      <c r="TBK211" s="224"/>
      <c r="TBL211" s="334"/>
      <c r="TBM211" s="334"/>
      <c r="TBN211" s="224"/>
      <c r="TBO211" s="368"/>
      <c r="TBP211" s="368"/>
      <c r="TBQ211" s="332"/>
      <c r="TBR211" s="333"/>
      <c r="TBS211" s="368"/>
      <c r="TBT211" s="224"/>
      <c r="TBU211" s="224"/>
      <c r="TBV211" s="334"/>
      <c r="TBW211" s="334"/>
      <c r="TBX211" s="224"/>
      <c r="TBY211" s="368"/>
      <c r="TBZ211" s="368"/>
      <c r="TCA211" s="332"/>
      <c r="TCB211" s="333"/>
      <c r="TCC211" s="368"/>
      <c r="TCD211" s="224"/>
      <c r="TCE211" s="224"/>
      <c r="TCF211" s="334"/>
      <c r="TCG211" s="334"/>
      <c r="TCH211" s="224"/>
      <c r="TCI211" s="368"/>
      <c r="TCJ211" s="368"/>
      <c r="TCK211" s="332"/>
      <c r="TCL211" s="333"/>
      <c r="TCM211" s="368"/>
      <c r="TCN211" s="224"/>
      <c r="TCO211" s="224"/>
      <c r="TCP211" s="334"/>
      <c r="TCQ211" s="334"/>
      <c r="TCR211" s="224"/>
      <c r="TCS211" s="368"/>
      <c r="TCT211" s="368"/>
      <c r="TCU211" s="332"/>
      <c r="TCV211" s="333"/>
      <c r="TCW211" s="368"/>
      <c r="TCX211" s="224"/>
      <c r="TCY211" s="224"/>
      <c r="TCZ211" s="334"/>
      <c r="TDA211" s="334"/>
      <c r="TDB211" s="224"/>
      <c r="TDC211" s="368"/>
      <c r="TDD211" s="368"/>
      <c r="TDE211" s="332"/>
      <c r="TDF211" s="333"/>
      <c r="TDG211" s="368"/>
      <c r="TDH211" s="224"/>
      <c r="TDI211" s="224"/>
      <c r="TDJ211" s="334"/>
      <c r="TDK211" s="334"/>
      <c r="TDL211" s="224"/>
      <c r="TDM211" s="368"/>
      <c r="TDN211" s="368"/>
      <c r="TDO211" s="332"/>
      <c r="TDP211" s="333"/>
      <c r="TDQ211" s="368"/>
      <c r="TDR211" s="224"/>
      <c r="TDS211" s="224"/>
      <c r="TDT211" s="334"/>
      <c r="TDU211" s="334"/>
      <c r="TDV211" s="224"/>
      <c r="TDW211" s="368"/>
      <c r="TDX211" s="368"/>
      <c r="TDY211" s="332"/>
      <c r="TDZ211" s="333"/>
      <c r="TEA211" s="368"/>
      <c r="TEB211" s="224"/>
      <c r="TEC211" s="224"/>
      <c r="TED211" s="334"/>
      <c r="TEE211" s="334"/>
      <c r="TEF211" s="224"/>
      <c r="TEG211" s="368"/>
      <c r="TEH211" s="368"/>
      <c r="TEI211" s="332"/>
      <c r="TEJ211" s="333"/>
      <c r="TEK211" s="368"/>
      <c r="TEL211" s="224"/>
      <c r="TEM211" s="224"/>
      <c r="TEN211" s="334"/>
      <c r="TEO211" s="334"/>
      <c r="TEP211" s="224"/>
      <c r="TEQ211" s="368"/>
      <c r="TER211" s="368"/>
      <c r="TES211" s="332"/>
      <c r="TET211" s="333"/>
      <c r="TEU211" s="368"/>
      <c r="TEV211" s="224"/>
      <c r="TEW211" s="224"/>
      <c r="TEX211" s="334"/>
      <c r="TEY211" s="334"/>
      <c r="TEZ211" s="224"/>
      <c r="TFA211" s="368"/>
      <c r="TFB211" s="368"/>
      <c r="TFC211" s="332"/>
      <c r="TFD211" s="333"/>
      <c r="TFE211" s="368"/>
      <c r="TFF211" s="224"/>
      <c r="TFG211" s="224"/>
      <c r="TFH211" s="334"/>
      <c r="TFI211" s="334"/>
      <c r="TFJ211" s="224"/>
      <c r="TFK211" s="368"/>
      <c r="TFL211" s="368"/>
      <c r="TFM211" s="332"/>
      <c r="TFN211" s="333"/>
      <c r="TFO211" s="368"/>
      <c r="TFP211" s="224"/>
      <c r="TFQ211" s="224"/>
      <c r="TFR211" s="334"/>
      <c r="TFS211" s="334"/>
      <c r="TFT211" s="224"/>
      <c r="TFU211" s="368"/>
      <c r="TFV211" s="368"/>
      <c r="TFW211" s="332"/>
      <c r="TFX211" s="333"/>
      <c r="TFY211" s="368"/>
      <c r="TFZ211" s="224"/>
      <c r="TGA211" s="224"/>
      <c r="TGB211" s="334"/>
      <c r="TGC211" s="334"/>
      <c r="TGD211" s="224"/>
      <c r="TGE211" s="368"/>
      <c r="TGF211" s="368"/>
      <c r="TGG211" s="332"/>
      <c r="TGH211" s="333"/>
      <c r="TGI211" s="368"/>
      <c r="TGJ211" s="224"/>
      <c r="TGK211" s="224"/>
      <c r="TGL211" s="334"/>
      <c r="TGM211" s="334"/>
      <c r="TGN211" s="224"/>
      <c r="TGO211" s="368"/>
      <c r="TGP211" s="368"/>
      <c r="TGQ211" s="332"/>
      <c r="TGR211" s="333"/>
      <c r="TGS211" s="368"/>
      <c r="TGT211" s="224"/>
      <c r="TGU211" s="224"/>
      <c r="TGV211" s="334"/>
      <c r="TGW211" s="334"/>
      <c r="TGX211" s="224"/>
      <c r="TGY211" s="368"/>
      <c r="TGZ211" s="368"/>
      <c r="THA211" s="332"/>
      <c r="THB211" s="333"/>
      <c r="THC211" s="368"/>
      <c r="THD211" s="224"/>
      <c r="THE211" s="224"/>
      <c r="THF211" s="334"/>
      <c r="THG211" s="334"/>
      <c r="THH211" s="224"/>
      <c r="THI211" s="368"/>
      <c r="THJ211" s="368"/>
      <c r="THK211" s="332"/>
      <c r="THL211" s="333"/>
      <c r="THM211" s="368"/>
      <c r="THN211" s="224"/>
      <c r="THO211" s="224"/>
      <c r="THP211" s="334"/>
      <c r="THQ211" s="334"/>
      <c r="THR211" s="224"/>
      <c r="THS211" s="368"/>
      <c r="THT211" s="368"/>
      <c r="THU211" s="332"/>
      <c r="THV211" s="333"/>
      <c r="THW211" s="368"/>
      <c r="THX211" s="224"/>
      <c r="THY211" s="224"/>
      <c r="THZ211" s="334"/>
      <c r="TIA211" s="334"/>
      <c r="TIB211" s="224"/>
      <c r="TIC211" s="368"/>
      <c r="TID211" s="368"/>
      <c r="TIE211" s="332"/>
      <c r="TIF211" s="333"/>
      <c r="TIG211" s="368"/>
      <c r="TIH211" s="224"/>
      <c r="TII211" s="224"/>
      <c r="TIJ211" s="334"/>
      <c r="TIK211" s="334"/>
      <c r="TIL211" s="224"/>
      <c r="TIM211" s="368"/>
      <c r="TIN211" s="368"/>
      <c r="TIO211" s="332"/>
      <c r="TIP211" s="333"/>
      <c r="TIQ211" s="368"/>
      <c r="TIR211" s="224"/>
      <c r="TIS211" s="224"/>
      <c r="TIT211" s="334"/>
      <c r="TIU211" s="334"/>
      <c r="TIV211" s="224"/>
      <c r="TIW211" s="368"/>
      <c r="TIX211" s="368"/>
      <c r="TIY211" s="332"/>
      <c r="TIZ211" s="333"/>
      <c r="TJA211" s="368"/>
      <c r="TJB211" s="224"/>
      <c r="TJC211" s="224"/>
      <c r="TJD211" s="334"/>
      <c r="TJE211" s="334"/>
      <c r="TJF211" s="224"/>
      <c r="TJG211" s="368"/>
      <c r="TJH211" s="368"/>
      <c r="TJI211" s="332"/>
      <c r="TJJ211" s="333"/>
      <c r="TJK211" s="368"/>
      <c r="TJL211" s="224"/>
      <c r="TJM211" s="224"/>
      <c r="TJN211" s="334"/>
      <c r="TJO211" s="334"/>
      <c r="TJP211" s="224"/>
      <c r="TJQ211" s="368"/>
      <c r="TJR211" s="368"/>
      <c r="TJS211" s="332"/>
      <c r="TJT211" s="333"/>
      <c r="TJU211" s="368"/>
      <c r="TJV211" s="224"/>
      <c r="TJW211" s="224"/>
      <c r="TJX211" s="334"/>
      <c r="TJY211" s="334"/>
      <c r="TJZ211" s="224"/>
      <c r="TKA211" s="368"/>
      <c r="TKB211" s="368"/>
      <c r="TKC211" s="332"/>
      <c r="TKD211" s="333"/>
      <c r="TKE211" s="368"/>
      <c r="TKF211" s="224"/>
      <c r="TKG211" s="224"/>
      <c r="TKH211" s="334"/>
      <c r="TKI211" s="334"/>
      <c r="TKJ211" s="224"/>
      <c r="TKK211" s="368"/>
      <c r="TKL211" s="368"/>
      <c r="TKM211" s="332"/>
      <c r="TKN211" s="333"/>
      <c r="TKO211" s="368"/>
      <c r="TKP211" s="224"/>
      <c r="TKQ211" s="224"/>
      <c r="TKR211" s="334"/>
      <c r="TKS211" s="334"/>
      <c r="TKT211" s="224"/>
      <c r="TKU211" s="368"/>
      <c r="TKV211" s="368"/>
      <c r="TKW211" s="332"/>
      <c r="TKX211" s="333"/>
      <c r="TKY211" s="368"/>
      <c r="TKZ211" s="224"/>
      <c r="TLA211" s="224"/>
      <c r="TLB211" s="334"/>
      <c r="TLC211" s="334"/>
      <c r="TLD211" s="224"/>
      <c r="TLE211" s="368"/>
      <c r="TLF211" s="368"/>
      <c r="TLG211" s="332"/>
      <c r="TLH211" s="333"/>
      <c r="TLI211" s="368"/>
      <c r="TLJ211" s="224"/>
      <c r="TLK211" s="224"/>
      <c r="TLL211" s="334"/>
      <c r="TLM211" s="334"/>
      <c r="TLN211" s="224"/>
      <c r="TLO211" s="368"/>
      <c r="TLP211" s="368"/>
      <c r="TLQ211" s="332"/>
      <c r="TLR211" s="333"/>
      <c r="TLS211" s="368"/>
      <c r="TLT211" s="224"/>
      <c r="TLU211" s="224"/>
      <c r="TLV211" s="334"/>
      <c r="TLW211" s="334"/>
      <c r="TLX211" s="224"/>
      <c r="TLY211" s="368"/>
      <c r="TLZ211" s="368"/>
      <c r="TMA211" s="332"/>
      <c r="TMB211" s="333"/>
      <c r="TMC211" s="368"/>
      <c r="TMD211" s="224"/>
      <c r="TME211" s="224"/>
      <c r="TMF211" s="334"/>
      <c r="TMG211" s="334"/>
      <c r="TMH211" s="224"/>
      <c r="TMI211" s="368"/>
      <c r="TMJ211" s="368"/>
      <c r="TMK211" s="332"/>
      <c r="TML211" s="333"/>
      <c r="TMM211" s="368"/>
      <c r="TMN211" s="224"/>
      <c r="TMO211" s="224"/>
      <c r="TMP211" s="334"/>
      <c r="TMQ211" s="334"/>
      <c r="TMR211" s="224"/>
      <c r="TMS211" s="368"/>
      <c r="TMT211" s="368"/>
      <c r="TMU211" s="332"/>
      <c r="TMV211" s="333"/>
      <c r="TMW211" s="368"/>
      <c r="TMX211" s="224"/>
      <c r="TMY211" s="224"/>
      <c r="TMZ211" s="334"/>
      <c r="TNA211" s="334"/>
      <c r="TNB211" s="224"/>
      <c r="TNC211" s="368"/>
      <c r="TND211" s="368"/>
      <c r="TNE211" s="332"/>
      <c r="TNF211" s="333"/>
      <c r="TNG211" s="368"/>
      <c r="TNH211" s="224"/>
      <c r="TNI211" s="224"/>
      <c r="TNJ211" s="334"/>
      <c r="TNK211" s="334"/>
      <c r="TNL211" s="224"/>
      <c r="TNM211" s="368"/>
      <c r="TNN211" s="368"/>
      <c r="TNO211" s="332"/>
      <c r="TNP211" s="333"/>
      <c r="TNQ211" s="368"/>
      <c r="TNR211" s="224"/>
      <c r="TNS211" s="224"/>
      <c r="TNT211" s="334"/>
      <c r="TNU211" s="334"/>
      <c r="TNV211" s="224"/>
      <c r="TNW211" s="368"/>
      <c r="TNX211" s="368"/>
      <c r="TNY211" s="332"/>
      <c r="TNZ211" s="333"/>
      <c r="TOA211" s="368"/>
      <c r="TOB211" s="224"/>
      <c r="TOC211" s="224"/>
      <c r="TOD211" s="334"/>
      <c r="TOE211" s="334"/>
      <c r="TOF211" s="224"/>
      <c r="TOG211" s="368"/>
      <c r="TOH211" s="368"/>
      <c r="TOI211" s="332"/>
      <c r="TOJ211" s="333"/>
      <c r="TOK211" s="368"/>
      <c r="TOL211" s="224"/>
      <c r="TOM211" s="224"/>
      <c r="TON211" s="334"/>
      <c r="TOO211" s="334"/>
      <c r="TOP211" s="224"/>
      <c r="TOQ211" s="368"/>
      <c r="TOR211" s="368"/>
      <c r="TOS211" s="332"/>
      <c r="TOT211" s="333"/>
      <c r="TOU211" s="368"/>
      <c r="TOV211" s="224"/>
      <c r="TOW211" s="224"/>
      <c r="TOX211" s="334"/>
      <c r="TOY211" s="334"/>
      <c r="TOZ211" s="224"/>
      <c r="TPA211" s="368"/>
      <c r="TPB211" s="368"/>
      <c r="TPC211" s="332"/>
      <c r="TPD211" s="333"/>
      <c r="TPE211" s="368"/>
      <c r="TPF211" s="224"/>
      <c r="TPG211" s="224"/>
      <c r="TPH211" s="334"/>
      <c r="TPI211" s="334"/>
      <c r="TPJ211" s="224"/>
      <c r="TPK211" s="368"/>
      <c r="TPL211" s="368"/>
      <c r="TPM211" s="332"/>
      <c r="TPN211" s="333"/>
      <c r="TPO211" s="368"/>
      <c r="TPP211" s="224"/>
      <c r="TPQ211" s="224"/>
      <c r="TPR211" s="334"/>
      <c r="TPS211" s="334"/>
      <c r="TPT211" s="224"/>
      <c r="TPU211" s="368"/>
      <c r="TPV211" s="368"/>
      <c r="TPW211" s="332"/>
      <c r="TPX211" s="333"/>
      <c r="TPY211" s="368"/>
      <c r="TPZ211" s="224"/>
      <c r="TQA211" s="224"/>
      <c r="TQB211" s="334"/>
      <c r="TQC211" s="334"/>
      <c r="TQD211" s="224"/>
      <c r="TQE211" s="368"/>
      <c r="TQF211" s="368"/>
      <c r="TQG211" s="332"/>
      <c r="TQH211" s="333"/>
      <c r="TQI211" s="368"/>
      <c r="TQJ211" s="224"/>
      <c r="TQK211" s="224"/>
      <c r="TQL211" s="334"/>
      <c r="TQM211" s="334"/>
      <c r="TQN211" s="224"/>
      <c r="TQO211" s="368"/>
      <c r="TQP211" s="368"/>
      <c r="TQQ211" s="332"/>
      <c r="TQR211" s="333"/>
      <c r="TQS211" s="368"/>
      <c r="TQT211" s="224"/>
      <c r="TQU211" s="224"/>
      <c r="TQV211" s="334"/>
      <c r="TQW211" s="334"/>
      <c r="TQX211" s="224"/>
      <c r="TQY211" s="368"/>
      <c r="TQZ211" s="368"/>
      <c r="TRA211" s="332"/>
      <c r="TRB211" s="333"/>
      <c r="TRC211" s="368"/>
      <c r="TRD211" s="224"/>
      <c r="TRE211" s="224"/>
      <c r="TRF211" s="334"/>
      <c r="TRG211" s="334"/>
      <c r="TRH211" s="224"/>
      <c r="TRI211" s="368"/>
      <c r="TRJ211" s="368"/>
      <c r="TRK211" s="332"/>
      <c r="TRL211" s="333"/>
      <c r="TRM211" s="368"/>
      <c r="TRN211" s="224"/>
      <c r="TRO211" s="224"/>
      <c r="TRP211" s="334"/>
      <c r="TRQ211" s="334"/>
      <c r="TRR211" s="224"/>
      <c r="TRS211" s="368"/>
      <c r="TRT211" s="368"/>
      <c r="TRU211" s="332"/>
      <c r="TRV211" s="333"/>
      <c r="TRW211" s="368"/>
      <c r="TRX211" s="224"/>
      <c r="TRY211" s="224"/>
      <c r="TRZ211" s="334"/>
      <c r="TSA211" s="334"/>
      <c r="TSB211" s="224"/>
      <c r="TSC211" s="368"/>
      <c r="TSD211" s="368"/>
      <c r="TSE211" s="332"/>
      <c r="TSF211" s="333"/>
      <c r="TSG211" s="368"/>
      <c r="TSH211" s="224"/>
      <c r="TSI211" s="224"/>
      <c r="TSJ211" s="334"/>
      <c r="TSK211" s="334"/>
      <c r="TSL211" s="224"/>
      <c r="TSM211" s="368"/>
      <c r="TSN211" s="368"/>
      <c r="TSO211" s="332"/>
      <c r="TSP211" s="333"/>
      <c r="TSQ211" s="368"/>
      <c r="TSR211" s="224"/>
      <c r="TSS211" s="224"/>
      <c r="TST211" s="334"/>
      <c r="TSU211" s="334"/>
      <c r="TSV211" s="224"/>
      <c r="TSW211" s="368"/>
      <c r="TSX211" s="368"/>
      <c r="TSY211" s="332"/>
      <c r="TSZ211" s="333"/>
      <c r="TTA211" s="368"/>
      <c r="TTB211" s="224"/>
      <c r="TTC211" s="224"/>
      <c r="TTD211" s="334"/>
      <c r="TTE211" s="334"/>
      <c r="TTF211" s="224"/>
      <c r="TTG211" s="368"/>
      <c r="TTH211" s="368"/>
      <c r="TTI211" s="332"/>
      <c r="TTJ211" s="333"/>
      <c r="TTK211" s="368"/>
      <c r="TTL211" s="224"/>
      <c r="TTM211" s="224"/>
      <c r="TTN211" s="334"/>
      <c r="TTO211" s="334"/>
      <c r="TTP211" s="224"/>
      <c r="TTQ211" s="368"/>
      <c r="TTR211" s="368"/>
      <c r="TTS211" s="332"/>
      <c r="TTT211" s="333"/>
      <c r="TTU211" s="368"/>
      <c r="TTV211" s="224"/>
      <c r="TTW211" s="224"/>
      <c r="TTX211" s="334"/>
      <c r="TTY211" s="334"/>
      <c r="TTZ211" s="224"/>
      <c r="TUA211" s="368"/>
      <c r="TUB211" s="368"/>
      <c r="TUC211" s="332"/>
      <c r="TUD211" s="333"/>
      <c r="TUE211" s="368"/>
      <c r="TUF211" s="224"/>
      <c r="TUG211" s="224"/>
      <c r="TUH211" s="334"/>
      <c r="TUI211" s="334"/>
      <c r="TUJ211" s="224"/>
      <c r="TUK211" s="368"/>
      <c r="TUL211" s="368"/>
      <c r="TUM211" s="332"/>
      <c r="TUN211" s="333"/>
      <c r="TUO211" s="368"/>
      <c r="TUP211" s="224"/>
      <c r="TUQ211" s="224"/>
      <c r="TUR211" s="334"/>
      <c r="TUS211" s="334"/>
      <c r="TUT211" s="224"/>
      <c r="TUU211" s="368"/>
      <c r="TUV211" s="368"/>
      <c r="TUW211" s="332"/>
      <c r="TUX211" s="333"/>
      <c r="TUY211" s="368"/>
      <c r="TUZ211" s="224"/>
      <c r="TVA211" s="224"/>
      <c r="TVB211" s="334"/>
      <c r="TVC211" s="334"/>
      <c r="TVD211" s="224"/>
      <c r="TVE211" s="368"/>
      <c r="TVF211" s="368"/>
      <c r="TVG211" s="332"/>
      <c r="TVH211" s="333"/>
      <c r="TVI211" s="368"/>
      <c r="TVJ211" s="224"/>
      <c r="TVK211" s="224"/>
      <c r="TVL211" s="334"/>
      <c r="TVM211" s="334"/>
      <c r="TVN211" s="224"/>
      <c r="TVO211" s="368"/>
      <c r="TVP211" s="368"/>
      <c r="TVQ211" s="332"/>
      <c r="TVR211" s="333"/>
      <c r="TVS211" s="368"/>
      <c r="TVT211" s="224"/>
      <c r="TVU211" s="224"/>
      <c r="TVV211" s="334"/>
      <c r="TVW211" s="334"/>
      <c r="TVX211" s="224"/>
      <c r="TVY211" s="368"/>
      <c r="TVZ211" s="368"/>
      <c r="TWA211" s="332"/>
      <c r="TWB211" s="333"/>
      <c r="TWC211" s="368"/>
      <c r="TWD211" s="224"/>
      <c r="TWE211" s="224"/>
      <c r="TWF211" s="334"/>
      <c r="TWG211" s="334"/>
      <c r="TWH211" s="224"/>
      <c r="TWI211" s="368"/>
      <c r="TWJ211" s="368"/>
      <c r="TWK211" s="332"/>
      <c r="TWL211" s="333"/>
      <c r="TWM211" s="368"/>
      <c r="TWN211" s="224"/>
      <c r="TWO211" s="224"/>
      <c r="TWP211" s="334"/>
      <c r="TWQ211" s="334"/>
      <c r="TWR211" s="224"/>
      <c r="TWS211" s="368"/>
      <c r="TWT211" s="368"/>
      <c r="TWU211" s="332"/>
      <c r="TWV211" s="333"/>
      <c r="TWW211" s="368"/>
      <c r="TWX211" s="224"/>
      <c r="TWY211" s="224"/>
      <c r="TWZ211" s="334"/>
      <c r="TXA211" s="334"/>
      <c r="TXB211" s="224"/>
      <c r="TXC211" s="368"/>
      <c r="TXD211" s="368"/>
      <c r="TXE211" s="332"/>
      <c r="TXF211" s="333"/>
      <c r="TXG211" s="368"/>
      <c r="TXH211" s="224"/>
      <c r="TXI211" s="224"/>
      <c r="TXJ211" s="334"/>
      <c r="TXK211" s="334"/>
      <c r="TXL211" s="224"/>
      <c r="TXM211" s="368"/>
      <c r="TXN211" s="368"/>
      <c r="TXO211" s="332"/>
      <c r="TXP211" s="333"/>
      <c r="TXQ211" s="368"/>
      <c r="TXR211" s="224"/>
      <c r="TXS211" s="224"/>
      <c r="TXT211" s="334"/>
      <c r="TXU211" s="334"/>
      <c r="TXV211" s="224"/>
      <c r="TXW211" s="368"/>
      <c r="TXX211" s="368"/>
      <c r="TXY211" s="332"/>
      <c r="TXZ211" s="333"/>
      <c r="TYA211" s="368"/>
      <c r="TYB211" s="224"/>
      <c r="TYC211" s="224"/>
      <c r="TYD211" s="334"/>
      <c r="TYE211" s="334"/>
      <c r="TYF211" s="224"/>
      <c r="TYG211" s="368"/>
      <c r="TYH211" s="368"/>
      <c r="TYI211" s="332"/>
      <c r="TYJ211" s="333"/>
      <c r="TYK211" s="368"/>
      <c r="TYL211" s="224"/>
      <c r="TYM211" s="224"/>
      <c r="TYN211" s="334"/>
      <c r="TYO211" s="334"/>
      <c r="TYP211" s="224"/>
      <c r="TYQ211" s="368"/>
      <c r="TYR211" s="368"/>
      <c r="TYS211" s="332"/>
      <c r="TYT211" s="333"/>
      <c r="TYU211" s="368"/>
      <c r="TYV211" s="224"/>
      <c r="TYW211" s="224"/>
      <c r="TYX211" s="334"/>
      <c r="TYY211" s="334"/>
      <c r="TYZ211" s="224"/>
      <c r="TZA211" s="368"/>
      <c r="TZB211" s="368"/>
      <c r="TZC211" s="332"/>
      <c r="TZD211" s="333"/>
      <c r="TZE211" s="368"/>
      <c r="TZF211" s="224"/>
      <c r="TZG211" s="224"/>
      <c r="TZH211" s="334"/>
      <c r="TZI211" s="334"/>
      <c r="TZJ211" s="224"/>
      <c r="TZK211" s="368"/>
      <c r="TZL211" s="368"/>
      <c r="TZM211" s="332"/>
      <c r="TZN211" s="333"/>
      <c r="TZO211" s="368"/>
      <c r="TZP211" s="224"/>
      <c r="TZQ211" s="224"/>
      <c r="TZR211" s="334"/>
      <c r="TZS211" s="334"/>
      <c r="TZT211" s="224"/>
      <c r="TZU211" s="368"/>
      <c r="TZV211" s="368"/>
      <c r="TZW211" s="332"/>
      <c r="TZX211" s="333"/>
      <c r="TZY211" s="368"/>
      <c r="TZZ211" s="224"/>
      <c r="UAA211" s="224"/>
      <c r="UAB211" s="334"/>
      <c r="UAC211" s="334"/>
      <c r="UAD211" s="224"/>
      <c r="UAE211" s="368"/>
      <c r="UAF211" s="368"/>
      <c r="UAG211" s="332"/>
      <c r="UAH211" s="333"/>
      <c r="UAI211" s="368"/>
      <c r="UAJ211" s="224"/>
      <c r="UAK211" s="224"/>
      <c r="UAL211" s="334"/>
      <c r="UAM211" s="334"/>
      <c r="UAN211" s="224"/>
      <c r="UAO211" s="368"/>
      <c r="UAP211" s="368"/>
      <c r="UAQ211" s="332"/>
      <c r="UAR211" s="333"/>
      <c r="UAS211" s="368"/>
      <c r="UAT211" s="224"/>
      <c r="UAU211" s="224"/>
      <c r="UAV211" s="334"/>
      <c r="UAW211" s="334"/>
      <c r="UAX211" s="224"/>
      <c r="UAY211" s="368"/>
      <c r="UAZ211" s="368"/>
      <c r="UBA211" s="332"/>
      <c r="UBB211" s="333"/>
      <c r="UBC211" s="368"/>
      <c r="UBD211" s="224"/>
      <c r="UBE211" s="224"/>
      <c r="UBF211" s="334"/>
      <c r="UBG211" s="334"/>
      <c r="UBH211" s="224"/>
      <c r="UBI211" s="368"/>
      <c r="UBJ211" s="368"/>
      <c r="UBK211" s="332"/>
      <c r="UBL211" s="333"/>
      <c r="UBM211" s="368"/>
      <c r="UBN211" s="224"/>
      <c r="UBO211" s="224"/>
      <c r="UBP211" s="334"/>
      <c r="UBQ211" s="334"/>
      <c r="UBR211" s="224"/>
      <c r="UBS211" s="368"/>
      <c r="UBT211" s="368"/>
      <c r="UBU211" s="332"/>
      <c r="UBV211" s="333"/>
      <c r="UBW211" s="368"/>
      <c r="UBX211" s="224"/>
      <c r="UBY211" s="224"/>
      <c r="UBZ211" s="334"/>
      <c r="UCA211" s="334"/>
      <c r="UCB211" s="224"/>
      <c r="UCC211" s="368"/>
      <c r="UCD211" s="368"/>
      <c r="UCE211" s="332"/>
      <c r="UCF211" s="333"/>
      <c r="UCG211" s="368"/>
      <c r="UCH211" s="224"/>
      <c r="UCI211" s="224"/>
      <c r="UCJ211" s="334"/>
      <c r="UCK211" s="334"/>
      <c r="UCL211" s="224"/>
      <c r="UCM211" s="368"/>
      <c r="UCN211" s="368"/>
      <c r="UCO211" s="332"/>
      <c r="UCP211" s="333"/>
      <c r="UCQ211" s="368"/>
      <c r="UCR211" s="224"/>
      <c r="UCS211" s="224"/>
      <c r="UCT211" s="334"/>
      <c r="UCU211" s="334"/>
      <c r="UCV211" s="224"/>
      <c r="UCW211" s="368"/>
      <c r="UCX211" s="368"/>
      <c r="UCY211" s="332"/>
      <c r="UCZ211" s="333"/>
      <c r="UDA211" s="368"/>
      <c r="UDB211" s="224"/>
      <c r="UDC211" s="224"/>
      <c r="UDD211" s="334"/>
      <c r="UDE211" s="334"/>
      <c r="UDF211" s="224"/>
      <c r="UDG211" s="368"/>
      <c r="UDH211" s="368"/>
      <c r="UDI211" s="332"/>
      <c r="UDJ211" s="333"/>
      <c r="UDK211" s="368"/>
      <c r="UDL211" s="224"/>
      <c r="UDM211" s="224"/>
      <c r="UDN211" s="334"/>
      <c r="UDO211" s="334"/>
      <c r="UDP211" s="224"/>
      <c r="UDQ211" s="368"/>
      <c r="UDR211" s="368"/>
      <c r="UDS211" s="332"/>
      <c r="UDT211" s="333"/>
      <c r="UDU211" s="368"/>
      <c r="UDV211" s="224"/>
      <c r="UDW211" s="224"/>
      <c r="UDX211" s="334"/>
      <c r="UDY211" s="334"/>
      <c r="UDZ211" s="224"/>
      <c r="UEA211" s="368"/>
      <c r="UEB211" s="368"/>
      <c r="UEC211" s="332"/>
      <c r="UED211" s="333"/>
      <c r="UEE211" s="368"/>
      <c r="UEF211" s="224"/>
      <c r="UEG211" s="224"/>
      <c r="UEH211" s="334"/>
      <c r="UEI211" s="334"/>
      <c r="UEJ211" s="224"/>
      <c r="UEK211" s="368"/>
      <c r="UEL211" s="368"/>
      <c r="UEM211" s="332"/>
      <c r="UEN211" s="333"/>
      <c r="UEO211" s="368"/>
      <c r="UEP211" s="224"/>
      <c r="UEQ211" s="224"/>
      <c r="UER211" s="334"/>
      <c r="UES211" s="334"/>
      <c r="UET211" s="224"/>
      <c r="UEU211" s="368"/>
      <c r="UEV211" s="368"/>
      <c r="UEW211" s="332"/>
      <c r="UEX211" s="333"/>
      <c r="UEY211" s="368"/>
      <c r="UEZ211" s="224"/>
      <c r="UFA211" s="224"/>
      <c r="UFB211" s="334"/>
      <c r="UFC211" s="334"/>
      <c r="UFD211" s="224"/>
      <c r="UFE211" s="368"/>
      <c r="UFF211" s="368"/>
      <c r="UFG211" s="332"/>
      <c r="UFH211" s="333"/>
      <c r="UFI211" s="368"/>
      <c r="UFJ211" s="224"/>
      <c r="UFK211" s="224"/>
      <c r="UFL211" s="334"/>
      <c r="UFM211" s="334"/>
      <c r="UFN211" s="224"/>
      <c r="UFO211" s="368"/>
      <c r="UFP211" s="368"/>
      <c r="UFQ211" s="332"/>
      <c r="UFR211" s="333"/>
      <c r="UFS211" s="368"/>
      <c r="UFT211" s="224"/>
      <c r="UFU211" s="224"/>
      <c r="UFV211" s="334"/>
      <c r="UFW211" s="334"/>
      <c r="UFX211" s="224"/>
      <c r="UFY211" s="368"/>
      <c r="UFZ211" s="368"/>
      <c r="UGA211" s="332"/>
      <c r="UGB211" s="333"/>
      <c r="UGC211" s="368"/>
      <c r="UGD211" s="224"/>
      <c r="UGE211" s="224"/>
      <c r="UGF211" s="334"/>
      <c r="UGG211" s="334"/>
      <c r="UGH211" s="224"/>
      <c r="UGI211" s="368"/>
      <c r="UGJ211" s="368"/>
      <c r="UGK211" s="332"/>
      <c r="UGL211" s="333"/>
      <c r="UGM211" s="368"/>
      <c r="UGN211" s="224"/>
      <c r="UGO211" s="224"/>
      <c r="UGP211" s="334"/>
      <c r="UGQ211" s="334"/>
      <c r="UGR211" s="224"/>
      <c r="UGS211" s="368"/>
      <c r="UGT211" s="368"/>
      <c r="UGU211" s="332"/>
      <c r="UGV211" s="333"/>
      <c r="UGW211" s="368"/>
      <c r="UGX211" s="224"/>
      <c r="UGY211" s="224"/>
      <c r="UGZ211" s="334"/>
      <c r="UHA211" s="334"/>
      <c r="UHB211" s="224"/>
      <c r="UHC211" s="368"/>
      <c r="UHD211" s="368"/>
      <c r="UHE211" s="332"/>
      <c r="UHF211" s="333"/>
      <c r="UHG211" s="368"/>
      <c r="UHH211" s="224"/>
      <c r="UHI211" s="224"/>
      <c r="UHJ211" s="334"/>
      <c r="UHK211" s="334"/>
      <c r="UHL211" s="224"/>
      <c r="UHM211" s="368"/>
      <c r="UHN211" s="368"/>
      <c r="UHO211" s="332"/>
      <c r="UHP211" s="333"/>
      <c r="UHQ211" s="368"/>
      <c r="UHR211" s="224"/>
      <c r="UHS211" s="224"/>
      <c r="UHT211" s="334"/>
      <c r="UHU211" s="334"/>
      <c r="UHV211" s="224"/>
      <c r="UHW211" s="368"/>
      <c r="UHX211" s="368"/>
      <c r="UHY211" s="332"/>
      <c r="UHZ211" s="333"/>
      <c r="UIA211" s="368"/>
      <c r="UIB211" s="224"/>
      <c r="UIC211" s="224"/>
      <c r="UID211" s="334"/>
      <c r="UIE211" s="334"/>
      <c r="UIF211" s="224"/>
      <c r="UIG211" s="368"/>
      <c r="UIH211" s="368"/>
      <c r="UII211" s="332"/>
      <c r="UIJ211" s="333"/>
      <c r="UIK211" s="368"/>
      <c r="UIL211" s="224"/>
      <c r="UIM211" s="224"/>
      <c r="UIN211" s="334"/>
      <c r="UIO211" s="334"/>
      <c r="UIP211" s="224"/>
      <c r="UIQ211" s="368"/>
      <c r="UIR211" s="368"/>
      <c r="UIS211" s="332"/>
      <c r="UIT211" s="333"/>
      <c r="UIU211" s="368"/>
      <c r="UIV211" s="224"/>
      <c r="UIW211" s="224"/>
      <c r="UIX211" s="334"/>
      <c r="UIY211" s="334"/>
      <c r="UIZ211" s="224"/>
      <c r="UJA211" s="368"/>
      <c r="UJB211" s="368"/>
      <c r="UJC211" s="332"/>
      <c r="UJD211" s="333"/>
      <c r="UJE211" s="368"/>
      <c r="UJF211" s="224"/>
      <c r="UJG211" s="224"/>
      <c r="UJH211" s="334"/>
      <c r="UJI211" s="334"/>
      <c r="UJJ211" s="224"/>
      <c r="UJK211" s="368"/>
      <c r="UJL211" s="368"/>
      <c r="UJM211" s="332"/>
      <c r="UJN211" s="333"/>
      <c r="UJO211" s="368"/>
      <c r="UJP211" s="224"/>
      <c r="UJQ211" s="224"/>
      <c r="UJR211" s="334"/>
      <c r="UJS211" s="334"/>
      <c r="UJT211" s="224"/>
      <c r="UJU211" s="368"/>
      <c r="UJV211" s="368"/>
      <c r="UJW211" s="332"/>
      <c r="UJX211" s="333"/>
      <c r="UJY211" s="368"/>
      <c r="UJZ211" s="224"/>
      <c r="UKA211" s="224"/>
      <c r="UKB211" s="334"/>
      <c r="UKC211" s="334"/>
      <c r="UKD211" s="224"/>
      <c r="UKE211" s="368"/>
      <c r="UKF211" s="368"/>
      <c r="UKG211" s="332"/>
      <c r="UKH211" s="333"/>
      <c r="UKI211" s="368"/>
      <c r="UKJ211" s="224"/>
      <c r="UKK211" s="224"/>
      <c r="UKL211" s="334"/>
      <c r="UKM211" s="334"/>
      <c r="UKN211" s="224"/>
      <c r="UKO211" s="368"/>
      <c r="UKP211" s="368"/>
      <c r="UKQ211" s="332"/>
      <c r="UKR211" s="333"/>
      <c r="UKS211" s="368"/>
      <c r="UKT211" s="224"/>
      <c r="UKU211" s="224"/>
      <c r="UKV211" s="334"/>
      <c r="UKW211" s="334"/>
      <c r="UKX211" s="224"/>
      <c r="UKY211" s="368"/>
      <c r="UKZ211" s="368"/>
      <c r="ULA211" s="332"/>
      <c r="ULB211" s="333"/>
      <c r="ULC211" s="368"/>
      <c r="ULD211" s="224"/>
      <c r="ULE211" s="224"/>
      <c r="ULF211" s="334"/>
      <c r="ULG211" s="334"/>
      <c r="ULH211" s="224"/>
      <c r="ULI211" s="368"/>
      <c r="ULJ211" s="368"/>
      <c r="ULK211" s="332"/>
      <c r="ULL211" s="333"/>
      <c r="ULM211" s="368"/>
      <c r="ULN211" s="224"/>
      <c r="ULO211" s="224"/>
      <c r="ULP211" s="334"/>
      <c r="ULQ211" s="334"/>
      <c r="ULR211" s="224"/>
      <c r="ULS211" s="368"/>
      <c r="ULT211" s="368"/>
      <c r="ULU211" s="332"/>
      <c r="ULV211" s="333"/>
      <c r="ULW211" s="368"/>
      <c r="ULX211" s="224"/>
      <c r="ULY211" s="224"/>
      <c r="ULZ211" s="334"/>
      <c r="UMA211" s="334"/>
      <c r="UMB211" s="224"/>
      <c r="UMC211" s="368"/>
      <c r="UMD211" s="368"/>
      <c r="UME211" s="332"/>
      <c r="UMF211" s="333"/>
      <c r="UMG211" s="368"/>
      <c r="UMH211" s="224"/>
      <c r="UMI211" s="224"/>
      <c r="UMJ211" s="334"/>
      <c r="UMK211" s="334"/>
      <c r="UML211" s="224"/>
      <c r="UMM211" s="368"/>
      <c r="UMN211" s="368"/>
      <c r="UMO211" s="332"/>
      <c r="UMP211" s="333"/>
      <c r="UMQ211" s="368"/>
      <c r="UMR211" s="224"/>
      <c r="UMS211" s="224"/>
      <c r="UMT211" s="334"/>
      <c r="UMU211" s="334"/>
      <c r="UMV211" s="224"/>
      <c r="UMW211" s="368"/>
      <c r="UMX211" s="368"/>
      <c r="UMY211" s="332"/>
      <c r="UMZ211" s="333"/>
      <c r="UNA211" s="368"/>
      <c r="UNB211" s="224"/>
      <c r="UNC211" s="224"/>
      <c r="UND211" s="334"/>
      <c r="UNE211" s="334"/>
      <c r="UNF211" s="224"/>
      <c r="UNG211" s="368"/>
      <c r="UNH211" s="368"/>
      <c r="UNI211" s="332"/>
      <c r="UNJ211" s="333"/>
      <c r="UNK211" s="368"/>
      <c r="UNL211" s="224"/>
      <c r="UNM211" s="224"/>
      <c r="UNN211" s="334"/>
      <c r="UNO211" s="334"/>
      <c r="UNP211" s="224"/>
      <c r="UNQ211" s="368"/>
      <c r="UNR211" s="368"/>
      <c r="UNS211" s="332"/>
      <c r="UNT211" s="333"/>
      <c r="UNU211" s="368"/>
      <c r="UNV211" s="224"/>
      <c r="UNW211" s="224"/>
      <c r="UNX211" s="334"/>
      <c r="UNY211" s="334"/>
      <c r="UNZ211" s="224"/>
      <c r="UOA211" s="368"/>
      <c r="UOB211" s="368"/>
      <c r="UOC211" s="332"/>
      <c r="UOD211" s="333"/>
      <c r="UOE211" s="368"/>
      <c r="UOF211" s="224"/>
      <c r="UOG211" s="224"/>
      <c r="UOH211" s="334"/>
      <c r="UOI211" s="334"/>
      <c r="UOJ211" s="224"/>
      <c r="UOK211" s="368"/>
      <c r="UOL211" s="368"/>
      <c r="UOM211" s="332"/>
      <c r="UON211" s="333"/>
      <c r="UOO211" s="368"/>
      <c r="UOP211" s="224"/>
      <c r="UOQ211" s="224"/>
      <c r="UOR211" s="334"/>
      <c r="UOS211" s="334"/>
      <c r="UOT211" s="224"/>
      <c r="UOU211" s="368"/>
      <c r="UOV211" s="368"/>
      <c r="UOW211" s="332"/>
      <c r="UOX211" s="333"/>
      <c r="UOY211" s="368"/>
      <c r="UOZ211" s="224"/>
      <c r="UPA211" s="224"/>
      <c r="UPB211" s="334"/>
      <c r="UPC211" s="334"/>
      <c r="UPD211" s="224"/>
      <c r="UPE211" s="368"/>
      <c r="UPF211" s="368"/>
      <c r="UPG211" s="332"/>
      <c r="UPH211" s="333"/>
      <c r="UPI211" s="368"/>
      <c r="UPJ211" s="224"/>
      <c r="UPK211" s="224"/>
      <c r="UPL211" s="334"/>
      <c r="UPM211" s="334"/>
      <c r="UPN211" s="224"/>
      <c r="UPO211" s="368"/>
      <c r="UPP211" s="368"/>
      <c r="UPQ211" s="332"/>
      <c r="UPR211" s="333"/>
      <c r="UPS211" s="368"/>
      <c r="UPT211" s="224"/>
      <c r="UPU211" s="224"/>
      <c r="UPV211" s="334"/>
      <c r="UPW211" s="334"/>
      <c r="UPX211" s="224"/>
      <c r="UPY211" s="368"/>
      <c r="UPZ211" s="368"/>
      <c r="UQA211" s="332"/>
      <c r="UQB211" s="333"/>
      <c r="UQC211" s="368"/>
      <c r="UQD211" s="224"/>
      <c r="UQE211" s="224"/>
      <c r="UQF211" s="334"/>
      <c r="UQG211" s="334"/>
      <c r="UQH211" s="224"/>
      <c r="UQI211" s="368"/>
      <c r="UQJ211" s="368"/>
      <c r="UQK211" s="332"/>
      <c r="UQL211" s="333"/>
      <c r="UQM211" s="368"/>
      <c r="UQN211" s="224"/>
      <c r="UQO211" s="224"/>
      <c r="UQP211" s="334"/>
      <c r="UQQ211" s="334"/>
      <c r="UQR211" s="224"/>
      <c r="UQS211" s="368"/>
      <c r="UQT211" s="368"/>
      <c r="UQU211" s="332"/>
      <c r="UQV211" s="333"/>
      <c r="UQW211" s="368"/>
      <c r="UQX211" s="224"/>
      <c r="UQY211" s="224"/>
      <c r="UQZ211" s="334"/>
      <c r="URA211" s="334"/>
      <c r="URB211" s="224"/>
      <c r="URC211" s="368"/>
      <c r="URD211" s="368"/>
      <c r="URE211" s="332"/>
      <c r="URF211" s="333"/>
      <c r="URG211" s="368"/>
      <c r="URH211" s="224"/>
      <c r="URI211" s="224"/>
      <c r="URJ211" s="334"/>
      <c r="URK211" s="334"/>
      <c r="URL211" s="224"/>
      <c r="URM211" s="368"/>
      <c r="URN211" s="368"/>
      <c r="URO211" s="332"/>
      <c r="URP211" s="333"/>
      <c r="URQ211" s="368"/>
      <c r="URR211" s="224"/>
      <c r="URS211" s="224"/>
      <c r="URT211" s="334"/>
      <c r="URU211" s="334"/>
      <c r="URV211" s="224"/>
      <c r="URW211" s="368"/>
      <c r="URX211" s="368"/>
      <c r="URY211" s="332"/>
      <c r="URZ211" s="333"/>
      <c r="USA211" s="368"/>
      <c r="USB211" s="224"/>
      <c r="USC211" s="224"/>
      <c r="USD211" s="334"/>
      <c r="USE211" s="334"/>
      <c r="USF211" s="224"/>
      <c r="USG211" s="368"/>
      <c r="USH211" s="368"/>
      <c r="USI211" s="332"/>
      <c r="USJ211" s="333"/>
      <c r="USK211" s="368"/>
      <c r="USL211" s="224"/>
      <c r="USM211" s="224"/>
      <c r="USN211" s="334"/>
      <c r="USO211" s="334"/>
      <c r="USP211" s="224"/>
      <c r="USQ211" s="368"/>
      <c r="USR211" s="368"/>
      <c r="USS211" s="332"/>
      <c r="UST211" s="333"/>
      <c r="USU211" s="368"/>
      <c r="USV211" s="224"/>
      <c r="USW211" s="224"/>
      <c r="USX211" s="334"/>
      <c r="USY211" s="334"/>
      <c r="USZ211" s="224"/>
      <c r="UTA211" s="368"/>
      <c r="UTB211" s="368"/>
      <c r="UTC211" s="332"/>
      <c r="UTD211" s="333"/>
      <c r="UTE211" s="368"/>
      <c r="UTF211" s="224"/>
      <c r="UTG211" s="224"/>
      <c r="UTH211" s="334"/>
      <c r="UTI211" s="334"/>
      <c r="UTJ211" s="224"/>
      <c r="UTK211" s="368"/>
      <c r="UTL211" s="368"/>
      <c r="UTM211" s="332"/>
      <c r="UTN211" s="333"/>
      <c r="UTO211" s="368"/>
      <c r="UTP211" s="224"/>
      <c r="UTQ211" s="224"/>
      <c r="UTR211" s="334"/>
      <c r="UTS211" s="334"/>
      <c r="UTT211" s="224"/>
      <c r="UTU211" s="368"/>
      <c r="UTV211" s="368"/>
      <c r="UTW211" s="332"/>
      <c r="UTX211" s="333"/>
      <c r="UTY211" s="368"/>
      <c r="UTZ211" s="224"/>
      <c r="UUA211" s="224"/>
      <c r="UUB211" s="334"/>
      <c r="UUC211" s="334"/>
      <c r="UUD211" s="224"/>
      <c r="UUE211" s="368"/>
      <c r="UUF211" s="368"/>
      <c r="UUG211" s="332"/>
      <c r="UUH211" s="333"/>
      <c r="UUI211" s="368"/>
      <c r="UUJ211" s="224"/>
      <c r="UUK211" s="224"/>
      <c r="UUL211" s="334"/>
      <c r="UUM211" s="334"/>
      <c r="UUN211" s="224"/>
      <c r="UUO211" s="368"/>
      <c r="UUP211" s="368"/>
      <c r="UUQ211" s="332"/>
      <c r="UUR211" s="333"/>
      <c r="UUS211" s="368"/>
      <c r="UUT211" s="224"/>
      <c r="UUU211" s="224"/>
      <c r="UUV211" s="334"/>
      <c r="UUW211" s="334"/>
      <c r="UUX211" s="224"/>
      <c r="UUY211" s="368"/>
      <c r="UUZ211" s="368"/>
      <c r="UVA211" s="332"/>
      <c r="UVB211" s="333"/>
      <c r="UVC211" s="368"/>
      <c r="UVD211" s="224"/>
      <c r="UVE211" s="224"/>
      <c r="UVF211" s="334"/>
      <c r="UVG211" s="334"/>
      <c r="UVH211" s="224"/>
      <c r="UVI211" s="368"/>
      <c r="UVJ211" s="368"/>
      <c r="UVK211" s="332"/>
      <c r="UVL211" s="333"/>
      <c r="UVM211" s="368"/>
      <c r="UVN211" s="224"/>
      <c r="UVO211" s="224"/>
      <c r="UVP211" s="334"/>
      <c r="UVQ211" s="334"/>
      <c r="UVR211" s="224"/>
      <c r="UVS211" s="368"/>
      <c r="UVT211" s="368"/>
      <c r="UVU211" s="332"/>
      <c r="UVV211" s="333"/>
      <c r="UVW211" s="368"/>
      <c r="UVX211" s="224"/>
      <c r="UVY211" s="224"/>
      <c r="UVZ211" s="334"/>
      <c r="UWA211" s="334"/>
      <c r="UWB211" s="224"/>
      <c r="UWC211" s="368"/>
      <c r="UWD211" s="368"/>
      <c r="UWE211" s="332"/>
      <c r="UWF211" s="333"/>
      <c r="UWG211" s="368"/>
      <c r="UWH211" s="224"/>
      <c r="UWI211" s="224"/>
      <c r="UWJ211" s="334"/>
      <c r="UWK211" s="334"/>
      <c r="UWL211" s="224"/>
      <c r="UWM211" s="368"/>
      <c r="UWN211" s="368"/>
      <c r="UWO211" s="332"/>
      <c r="UWP211" s="333"/>
      <c r="UWQ211" s="368"/>
      <c r="UWR211" s="224"/>
      <c r="UWS211" s="224"/>
      <c r="UWT211" s="334"/>
      <c r="UWU211" s="334"/>
      <c r="UWV211" s="224"/>
      <c r="UWW211" s="368"/>
      <c r="UWX211" s="368"/>
      <c r="UWY211" s="332"/>
      <c r="UWZ211" s="333"/>
      <c r="UXA211" s="368"/>
      <c r="UXB211" s="224"/>
      <c r="UXC211" s="224"/>
      <c r="UXD211" s="334"/>
      <c r="UXE211" s="334"/>
      <c r="UXF211" s="224"/>
      <c r="UXG211" s="368"/>
      <c r="UXH211" s="368"/>
      <c r="UXI211" s="332"/>
      <c r="UXJ211" s="333"/>
      <c r="UXK211" s="368"/>
      <c r="UXL211" s="224"/>
      <c r="UXM211" s="224"/>
      <c r="UXN211" s="334"/>
      <c r="UXO211" s="334"/>
      <c r="UXP211" s="224"/>
      <c r="UXQ211" s="368"/>
      <c r="UXR211" s="368"/>
      <c r="UXS211" s="332"/>
      <c r="UXT211" s="333"/>
      <c r="UXU211" s="368"/>
      <c r="UXV211" s="224"/>
      <c r="UXW211" s="224"/>
      <c r="UXX211" s="334"/>
      <c r="UXY211" s="334"/>
      <c r="UXZ211" s="224"/>
      <c r="UYA211" s="368"/>
      <c r="UYB211" s="368"/>
      <c r="UYC211" s="332"/>
      <c r="UYD211" s="333"/>
      <c r="UYE211" s="368"/>
      <c r="UYF211" s="224"/>
      <c r="UYG211" s="224"/>
      <c r="UYH211" s="334"/>
      <c r="UYI211" s="334"/>
      <c r="UYJ211" s="224"/>
      <c r="UYK211" s="368"/>
      <c r="UYL211" s="368"/>
      <c r="UYM211" s="332"/>
      <c r="UYN211" s="333"/>
      <c r="UYO211" s="368"/>
      <c r="UYP211" s="224"/>
      <c r="UYQ211" s="224"/>
      <c r="UYR211" s="334"/>
      <c r="UYS211" s="334"/>
      <c r="UYT211" s="224"/>
      <c r="UYU211" s="368"/>
      <c r="UYV211" s="368"/>
      <c r="UYW211" s="332"/>
      <c r="UYX211" s="333"/>
      <c r="UYY211" s="368"/>
      <c r="UYZ211" s="224"/>
      <c r="UZA211" s="224"/>
      <c r="UZB211" s="334"/>
      <c r="UZC211" s="334"/>
      <c r="UZD211" s="224"/>
      <c r="UZE211" s="368"/>
      <c r="UZF211" s="368"/>
      <c r="UZG211" s="332"/>
      <c r="UZH211" s="333"/>
      <c r="UZI211" s="368"/>
      <c r="UZJ211" s="224"/>
      <c r="UZK211" s="224"/>
      <c r="UZL211" s="334"/>
      <c r="UZM211" s="334"/>
      <c r="UZN211" s="224"/>
      <c r="UZO211" s="368"/>
      <c r="UZP211" s="368"/>
      <c r="UZQ211" s="332"/>
      <c r="UZR211" s="333"/>
      <c r="UZS211" s="368"/>
      <c r="UZT211" s="224"/>
      <c r="UZU211" s="224"/>
      <c r="UZV211" s="334"/>
      <c r="UZW211" s="334"/>
      <c r="UZX211" s="224"/>
      <c r="UZY211" s="368"/>
      <c r="UZZ211" s="368"/>
      <c r="VAA211" s="332"/>
      <c r="VAB211" s="333"/>
      <c r="VAC211" s="368"/>
      <c r="VAD211" s="224"/>
      <c r="VAE211" s="224"/>
      <c r="VAF211" s="334"/>
      <c r="VAG211" s="334"/>
      <c r="VAH211" s="224"/>
      <c r="VAI211" s="368"/>
      <c r="VAJ211" s="368"/>
      <c r="VAK211" s="332"/>
      <c r="VAL211" s="333"/>
      <c r="VAM211" s="368"/>
      <c r="VAN211" s="224"/>
      <c r="VAO211" s="224"/>
      <c r="VAP211" s="334"/>
      <c r="VAQ211" s="334"/>
      <c r="VAR211" s="224"/>
      <c r="VAS211" s="368"/>
      <c r="VAT211" s="368"/>
      <c r="VAU211" s="332"/>
      <c r="VAV211" s="333"/>
      <c r="VAW211" s="368"/>
      <c r="VAX211" s="224"/>
      <c r="VAY211" s="224"/>
      <c r="VAZ211" s="334"/>
      <c r="VBA211" s="334"/>
      <c r="VBB211" s="224"/>
      <c r="VBC211" s="368"/>
      <c r="VBD211" s="368"/>
      <c r="VBE211" s="332"/>
      <c r="VBF211" s="333"/>
      <c r="VBG211" s="368"/>
      <c r="VBH211" s="224"/>
      <c r="VBI211" s="224"/>
      <c r="VBJ211" s="334"/>
      <c r="VBK211" s="334"/>
      <c r="VBL211" s="224"/>
      <c r="VBM211" s="368"/>
      <c r="VBN211" s="368"/>
      <c r="VBO211" s="332"/>
      <c r="VBP211" s="333"/>
      <c r="VBQ211" s="368"/>
      <c r="VBR211" s="224"/>
      <c r="VBS211" s="224"/>
      <c r="VBT211" s="334"/>
      <c r="VBU211" s="334"/>
      <c r="VBV211" s="224"/>
      <c r="VBW211" s="368"/>
      <c r="VBX211" s="368"/>
      <c r="VBY211" s="332"/>
      <c r="VBZ211" s="333"/>
      <c r="VCA211" s="368"/>
      <c r="VCB211" s="224"/>
      <c r="VCC211" s="224"/>
      <c r="VCD211" s="334"/>
      <c r="VCE211" s="334"/>
      <c r="VCF211" s="224"/>
      <c r="VCG211" s="368"/>
      <c r="VCH211" s="368"/>
      <c r="VCI211" s="332"/>
      <c r="VCJ211" s="333"/>
      <c r="VCK211" s="368"/>
      <c r="VCL211" s="224"/>
      <c r="VCM211" s="224"/>
      <c r="VCN211" s="334"/>
      <c r="VCO211" s="334"/>
      <c r="VCP211" s="224"/>
      <c r="VCQ211" s="368"/>
      <c r="VCR211" s="368"/>
      <c r="VCS211" s="332"/>
      <c r="VCT211" s="333"/>
      <c r="VCU211" s="368"/>
      <c r="VCV211" s="224"/>
      <c r="VCW211" s="224"/>
      <c r="VCX211" s="334"/>
      <c r="VCY211" s="334"/>
      <c r="VCZ211" s="224"/>
      <c r="VDA211" s="368"/>
      <c r="VDB211" s="368"/>
      <c r="VDC211" s="332"/>
      <c r="VDD211" s="333"/>
      <c r="VDE211" s="368"/>
      <c r="VDF211" s="224"/>
      <c r="VDG211" s="224"/>
      <c r="VDH211" s="334"/>
      <c r="VDI211" s="334"/>
      <c r="VDJ211" s="224"/>
      <c r="VDK211" s="368"/>
      <c r="VDL211" s="368"/>
      <c r="VDM211" s="332"/>
      <c r="VDN211" s="333"/>
      <c r="VDO211" s="368"/>
      <c r="VDP211" s="224"/>
      <c r="VDQ211" s="224"/>
      <c r="VDR211" s="334"/>
      <c r="VDS211" s="334"/>
      <c r="VDT211" s="224"/>
      <c r="VDU211" s="368"/>
      <c r="VDV211" s="368"/>
      <c r="VDW211" s="332"/>
      <c r="VDX211" s="333"/>
      <c r="VDY211" s="368"/>
      <c r="VDZ211" s="224"/>
      <c r="VEA211" s="224"/>
      <c r="VEB211" s="334"/>
      <c r="VEC211" s="334"/>
      <c r="VED211" s="224"/>
      <c r="VEE211" s="368"/>
      <c r="VEF211" s="368"/>
      <c r="VEG211" s="332"/>
      <c r="VEH211" s="333"/>
      <c r="VEI211" s="368"/>
      <c r="VEJ211" s="224"/>
      <c r="VEK211" s="224"/>
      <c r="VEL211" s="334"/>
      <c r="VEM211" s="334"/>
      <c r="VEN211" s="224"/>
      <c r="VEO211" s="368"/>
      <c r="VEP211" s="368"/>
      <c r="VEQ211" s="332"/>
      <c r="VER211" s="333"/>
      <c r="VES211" s="368"/>
      <c r="VET211" s="224"/>
      <c r="VEU211" s="224"/>
      <c r="VEV211" s="334"/>
      <c r="VEW211" s="334"/>
      <c r="VEX211" s="224"/>
      <c r="VEY211" s="368"/>
      <c r="VEZ211" s="368"/>
      <c r="VFA211" s="332"/>
      <c r="VFB211" s="333"/>
      <c r="VFC211" s="368"/>
      <c r="VFD211" s="224"/>
      <c r="VFE211" s="224"/>
      <c r="VFF211" s="334"/>
      <c r="VFG211" s="334"/>
      <c r="VFH211" s="224"/>
      <c r="VFI211" s="368"/>
      <c r="VFJ211" s="368"/>
      <c r="VFK211" s="332"/>
      <c r="VFL211" s="333"/>
      <c r="VFM211" s="368"/>
      <c r="VFN211" s="224"/>
      <c r="VFO211" s="224"/>
      <c r="VFP211" s="334"/>
      <c r="VFQ211" s="334"/>
      <c r="VFR211" s="224"/>
      <c r="VFS211" s="368"/>
      <c r="VFT211" s="368"/>
      <c r="VFU211" s="332"/>
      <c r="VFV211" s="333"/>
      <c r="VFW211" s="368"/>
      <c r="VFX211" s="224"/>
      <c r="VFY211" s="224"/>
      <c r="VFZ211" s="334"/>
      <c r="VGA211" s="334"/>
      <c r="VGB211" s="224"/>
      <c r="VGC211" s="368"/>
      <c r="VGD211" s="368"/>
      <c r="VGE211" s="332"/>
      <c r="VGF211" s="333"/>
      <c r="VGG211" s="368"/>
      <c r="VGH211" s="224"/>
      <c r="VGI211" s="224"/>
      <c r="VGJ211" s="334"/>
      <c r="VGK211" s="334"/>
      <c r="VGL211" s="224"/>
      <c r="VGM211" s="368"/>
      <c r="VGN211" s="368"/>
      <c r="VGO211" s="332"/>
      <c r="VGP211" s="333"/>
      <c r="VGQ211" s="368"/>
      <c r="VGR211" s="224"/>
      <c r="VGS211" s="224"/>
      <c r="VGT211" s="334"/>
      <c r="VGU211" s="334"/>
      <c r="VGV211" s="224"/>
      <c r="VGW211" s="368"/>
      <c r="VGX211" s="368"/>
      <c r="VGY211" s="332"/>
      <c r="VGZ211" s="333"/>
      <c r="VHA211" s="368"/>
      <c r="VHB211" s="224"/>
      <c r="VHC211" s="224"/>
      <c r="VHD211" s="334"/>
      <c r="VHE211" s="334"/>
      <c r="VHF211" s="224"/>
      <c r="VHG211" s="368"/>
      <c r="VHH211" s="368"/>
      <c r="VHI211" s="332"/>
      <c r="VHJ211" s="333"/>
      <c r="VHK211" s="368"/>
      <c r="VHL211" s="224"/>
      <c r="VHM211" s="224"/>
      <c r="VHN211" s="334"/>
      <c r="VHO211" s="334"/>
      <c r="VHP211" s="224"/>
      <c r="VHQ211" s="368"/>
      <c r="VHR211" s="368"/>
      <c r="VHS211" s="332"/>
      <c r="VHT211" s="333"/>
      <c r="VHU211" s="368"/>
      <c r="VHV211" s="224"/>
      <c r="VHW211" s="224"/>
      <c r="VHX211" s="334"/>
      <c r="VHY211" s="334"/>
      <c r="VHZ211" s="224"/>
      <c r="VIA211" s="368"/>
      <c r="VIB211" s="368"/>
      <c r="VIC211" s="332"/>
      <c r="VID211" s="333"/>
      <c r="VIE211" s="368"/>
      <c r="VIF211" s="224"/>
      <c r="VIG211" s="224"/>
      <c r="VIH211" s="334"/>
      <c r="VII211" s="334"/>
      <c r="VIJ211" s="224"/>
      <c r="VIK211" s="368"/>
      <c r="VIL211" s="368"/>
      <c r="VIM211" s="332"/>
      <c r="VIN211" s="333"/>
      <c r="VIO211" s="368"/>
      <c r="VIP211" s="224"/>
      <c r="VIQ211" s="224"/>
      <c r="VIR211" s="334"/>
      <c r="VIS211" s="334"/>
      <c r="VIT211" s="224"/>
      <c r="VIU211" s="368"/>
      <c r="VIV211" s="368"/>
      <c r="VIW211" s="332"/>
      <c r="VIX211" s="333"/>
      <c r="VIY211" s="368"/>
      <c r="VIZ211" s="224"/>
      <c r="VJA211" s="224"/>
      <c r="VJB211" s="334"/>
      <c r="VJC211" s="334"/>
      <c r="VJD211" s="224"/>
      <c r="VJE211" s="368"/>
      <c r="VJF211" s="368"/>
      <c r="VJG211" s="332"/>
      <c r="VJH211" s="333"/>
      <c r="VJI211" s="368"/>
      <c r="VJJ211" s="224"/>
      <c r="VJK211" s="224"/>
      <c r="VJL211" s="334"/>
      <c r="VJM211" s="334"/>
      <c r="VJN211" s="224"/>
      <c r="VJO211" s="368"/>
      <c r="VJP211" s="368"/>
      <c r="VJQ211" s="332"/>
      <c r="VJR211" s="333"/>
      <c r="VJS211" s="368"/>
      <c r="VJT211" s="224"/>
      <c r="VJU211" s="224"/>
      <c r="VJV211" s="334"/>
      <c r="VJW211" s="334"/>
      <c r="VJX211" s="224"/>
      <c r="VJY211" s="368"/>
      <c r="VJZ211" s="368"/>
      <c r="VKA211" s="332"/>
      <c r="VKB211" s="333"/>
      <c r="VKC211" s="368"/>
      <c r="VKD211" s="224"/>
      <c r="VKE211" s="224"/>
      <c r="VKF211" s="334"/>
      <c r="VKG211" s="334"/>
      <c r="VKH211" s="224"/>
      <c r="VKI211" s="368"/>
      <c r="VKJ211" s="368"/>
      <c r="VKK211" s="332"/>
      <c r="VKL211" s="333"/>
      <c r="VKM211" s="368"/>
      <c r="VKN211" s="224"/>
      <c r="VKO211" s="224"/>
      <c r="VKP211" s="334"/>
      <c r="VKQ211" s="334"/>
      <c r="VKR211" s="224"/>
      <c r="VKS211" s="368"/>
      <c r="VKT211" s="368"/>
      <c r="VKU211" s="332"/>
      <c r="VKV211" s="333"/>
      <c r="VKW211" s="368"/>
      <c r="VKX211" s="224"/>
      <c r="VKY211" s="224"/>
      <c r="VKZ211" s="334"/>
      <c r="VLA211" s="334"/>
      <c r="VLB211" s="224"/>
      <c r="VLC211" s="368"/>
      <c r="VLD211" s="368"/>
      <c r="VLE211" s="332"/>
      <c r="VLF211" s="333"/>
      <c r="VLG211" s="368"/>
      <c r="VLH211" s="224"/>
      <c r="VLI211" s="224"/>
      <c r="VLJ211" s="334"/>
      <c r="VLK211" s="334"/>
      <c r="VLL211" s="224"/>
      <c r="VLM211" s="368"/>
      <c r="VLN211" s="368"/>
      <c r="VLO211" s="332"/>
      <c r="VLP211" s="333"/>
      <c r="VLQ211" s="368"/>
      <c r="VLR211" s="224"/>
      <c r="VLS211" s="224"/>
      <c r="VLT211" s="334"/>
      <c r="VLU211" s="334"/>
      <c r="VLV211" s="224"/>
      <c r="VLW211" s="368"/>
      <c r="VLX211" s="368"/>
      <c r="VLY211" s="332"/>
      <c r="VLZ211" s="333"/>
      <c r="VMA211" s="368"/>
      <c r="VMB211" s="224"/>
      <c r="VMC211" s="224"/>
      <c r="VMD211" s="334"/>
      <c r="VME211" s="334"/>
      <c r="VMF211" s="224"/>
      <c r="VMG211" s="368"/>
      <c r="VMH211" s="368"/>
      <c r="VMI211" s="332"/>
      <c r="VMJ211" s="333"/>
      <c r="VMK211" s="368"/>
      <c r="VML211" s="224"/>
      <c r="VMM211" s="224"/>
      <c r="VMN211" s="334"/>
      <c r="VMO211" s="334"/>
      <c r="VMP211" s="224"/>
      <c r="VMQ211" s="368"/>
      <c r="VMR211" s="368"/>
      <c r="VMS211" s="332"/>
      <c r="VMT211" s="333"/>
      <c r="VMU211" s="368"/>
      <c r="VMV211" s="224"/>
      <c r="VMW211" s="224"/>
      <c r="VMX211" s="334"/>
      <c r="VMY211" s="334"/>
      <c r="VMZ211" s="224"/>
      <c r="VNA211" s="368"/>
      <c r="VNB211" s="368"/>
      <c r="VNC211" s="332"/>
      <c r="VND211" s="333"/>
      <c r="VNE211" s="368"/>
      <c r="VNF211" s="224"/>
      <c r="VNG211" s="224"/>
      <c r="VNH211" s="334"/>
      <c r="VNI211" s="334"/>
      <c r="VNJ211" s="224"/>
      <c r="VNK211" s="368"/>
      <c r="VNL211" s="368"/>
      <c r="VNM211" s="332"/>
      <c r="VNN211" s="333"/>
      <c r="VNO211" s="368"/>
      <c r="VNP211" s="224"/>
      <c r="VNQ211" s="224"/>
      <c r="VNR211" s="334"/>
      <c r="VNS211" s="334"/>
      <c r="VNT211" s="224"/>
      <c r="VNU211" s="368"/>
      <c r="VNV211" s="368"/>
      <c r="VNW211" s="332"/>
      <c r="VNX211" s="333"/>
      <c r="VNY211" s="368"/>
      <c r="VNZ211" s="224"/>
      <c r="VOA211" s="224"/>
      <c r="VOB211" s="334"/>
      <c r="VOC211" s="334"/>
      <c r="VOD211" s="224"/>
      <c r="VOE211" s="368"/>
      <c r="VOF211" s="368"/>
      <c r="VOG211" s="332"/>
      <c r="VOH211" s="333"/>
      <c r="VOI211" s="368"/>
      <c r="VOJ211" s="224"/>
      <c r="VOK211" s="224"/>
      <c r="VOL211" s="334"/>
      <c r="VOM211" s="334"/>
      <c r="VON211" s="224"/>
      <c r="VOO211" s="368"/>
      <c r="VOP211" s="368"/>
      <c r="VOQ211" s="332"/>
      <c r="VOR211" s="333"/>
      <c r="VOS211" s="368"/>
      <c r="VOT211" s="224"/>
      <c r="VOU211" s="224"/>
      <c r="VOV211" s="334"/>
      <c r="VOW211" s="334"/>
      <c r="VOX211" s="224"/>
      <c r="VOY211" s="368"/>
      <c r="VOZ211" s="368"/>
      <c r="VPA211" s="332"/>
      <c r="VPB211" s="333"/>
      <c r="VPC211" s="368"/>
      <c r="VPD211" s="224"/>
      <c r="VPE211" s="224"/>
      <c r="VPF211" s="334"/>
      <c r="VPG211" s="334"/>
      <c r="VPH211" s="224"/>
      <c r="VPI211" s="368"/>
      <c r="VPJ211" s="368"/>
      <c r="VPK211" s="332"/>
      <c r="VPL211" s="333"/>
      <c r="VPM211" s="368"/>
      <c r="VPN211" s="224"/>
      <c r="VPO211" s="224"/>
      <c r="VPP211" s="334"/>
      <c r="VPQ211" s="334"/>
      <c r="VPR211" s="224"/>
      <c r="VPS211" s="368"/>
      <c r="VPT211" s="368"/>
      <c r="VPU211" s="332"/>
      <c r="VPV211" s="333"/>
      <c r="VPW211" s="368"/>
      <c r="VPX211" s="224"/>
      <c r="VPY211" s="224"/>
      <c r="VPZ211" s="334"/>
      <c r="VQA211" s="334"/>
      <c r="VQB211" s="224"/>
      <c r="VQC211" s="368"/>
      <c r="VQD211" s="368"/>
      <c r="VQE211" s="332"/>
      <c r="VQF211" s="333"/>
      <c r="VQG211" s="368"/>
      <c r="VQH211" s="224"/>
      <c r="VQI211" s="224"/>
      <c r="VQJ211" s="334"/>
      <c r="VQK211" s="334"/>
      <c r="VQL211" s="224"/>
      <c r="VQM211" s="368"/>
      <c r="VQN211" s="368"/>
      <c r="VQO211" s="332"/>
      <c r="VQP211" s="333"/>
      <c r="VQQ211" s="368"/>
      <c r="VQR211" s="224"/>
      <c r="VQS211" s="224"/>
      <c r="VQT211" s="334"/>
      <c r="VQU211" s="334"/>
      <c r="VQV211" s="224"/>
      <c r="VQW211" s="368"/>
      <c r="VQX211" s="368"/>
      <c r="VQY211" s="332"/>
      <c r="VQZ211" s="333"/>
      <c r="VRA211" s="368"/>
      <c r="VRB211" s="224"/>
      <c r="VRC211" s="224"/>
      <c r="VRD211" s="334"/>
      <c r="VRE211" s="334"/>
      <c r="VRF211" s="224"/>
      <c r="VRG211" s="368"/>
      <c r="VRH211" s="368"/>
      <c r="VRI211" s="332"/>
      <c r="VRJ211" s="333"/>
      <c r="VRK211" s="368"/>
      <c r="VRL211" s="224"/>
      <c r="VRM211" s="224"/>
      <c r="VRN211" s="334"/>
      <c r="VRO211" s="334"/>
      <c r="VRP211" s="224"/>
      <c r="VRQ211" s="368"/>
      <c r="VRR211" s="368"/>
      <c r="VRS211" s="332"/>
      <c r="VRT211" s="333"/>
      <c r="VRU211" s="368"/>
      <c r="VRV211" s="224"/>
      <c r="VRW211" s="224"/>
      <c r="VRX211" s="334"/>
      <c r="VRY211" s="334"/>
      <c r="VRZ211" s="224"/>
      <c r="VSA211" s="368"/>
      <c r="VSB211" s="368"/>
      <c r="VSC211" s="332"/>
      <c r="VSD211" s="333"/>
      <c r="VSE211" s="368"/>
      <c r="VSF211" s="224"/>
      <c r="VSG211" s="224"/>
      <c r="VSH211" s="334"/>
      <c r="VSI211" s="334"/>
      <c r="VSJ211" s="224"/>
      <c r="VSK211" s="368"/>
      <c r="VSL211" s="368"/>
      <c r="VSM211" s="332"/>
      <c r="VSN211" s="333"/>
      <c r="VSO211" s="368"/>
      <c r="VSP211" s="224"/>
      <c r="VSQ211" s="224"/>
      <c r="VSR211" s="334"/>
      <c r="VSS211" s="334"/>
      <c r="VST211" s="224"/>
      <c r="VSU211" s="368"/>
      <c r="VSV211" s="368"/>
      <c r="VSW211" s="332"/>
      <c r="VSX211" s="333"/>
      <c r="VSY211" s="368"/>
      <c r="VSZ211" s="224"/>
      <c r="VTA211" s="224"/>
      <c r="VTB211" s="334"/>
      <c r="VTC211" s="334"/>
      <c r="VTD211" s="224"/>
      <c r="VTE211" s="368"/>
      <c r="VTF211" s="368"/>
      <c r="VTG211" s="332"/>
      <c r="VTH211" s="333"/>
      <c r="VTI211" s="368"/>
      <c r="VTJ211" s="224"/>
      <c r="VTK211" s="224"/>
      <c r="VTL211" s="334"/>
      <c r="VTM211" s="334"/>
      <c r="VTN211" s="224"/>
      <c r="VTO211" s="368"/>
      <c r="VTP211" s="368"/>
      <c r="VTQ211" s="332"/>
      <c r="VTR211" s="333"/>
      <c r="VTS211" s="368"/>
      <c r="VTT211" s="224"/>
      <c r="VTU211" s="224"/>
      <c r="VTV211" s="334"/>
      <c r="VTW211" s="334"/>
      <c r="VTX211" s="224"/>
      <c r="VTY211" s="368"/>
      <c r="VTZ211" s="368"/>
      <c r="VUA211" s="332"/>
      <c r="VUB211" s="333"/>
      <c r="VUC211" s="368"/>
      <c r="VUD211" s="224"/>
      <c r="VUE211" s="224"/>
      <c r="VUF211" s="334"/>
      <c r="VUG211" s="334"/>
      <c r="VUH211" s="224"/>
      <c r="VUI211" s="368"/>
      <c r="VUJ211" s="368"/>
      <c r="VUK211" s="332"/>
      <c r="VUL211" s="333"/>
      <c r="VUM211" s="368"/>
      <c r="VUN211" s="224"/>
      <c r="VUO211" s="224"/>
      <c r="VUP211" s="334"/>
      <c r="VUQ211" s="334"/>
      <c r="VUR211" s="224"/>
      <c r="VUS211" s="368"/>
      <c r="VUT211" s="368"/>
      <c r="VUU211" s="332"/>
      <c r="VUV211" s="333"/>
      <c r="VUW211" s="368"/>
      <c r="VUX211" s="224"/>
      <c r="VUY211" s="224"/>
      <c r="VUZ211" s="334"/>
      <c r="VVA211" s="334"/>
      <c r="VVB211" s="224"/>
      <c r="VVC211" s="368"/>
      <c r="VVD211" s="368"/>
      <c r="VVE211" s="332"/>
      <c r="VVF211" s="333"/>
      <c r="VVG211" s="368"/>
      <c r="VVH211" s="224"/>
      <c r="VVI211" s="224"/>
      <c r="VVJ211" s="334"/>
      <c r="VVK211" s="334"/>
      <c r="VVL211" s="224"/>
      <c r="VVM211" s="368"/>
      <c r="VVN211" s="368"/>
      <c r="VVO211" s="332"/>
      <c r="VVP211" s="333"/>
      <c r="VVQ211" s="368"/>
      <c r="VVR211" s="224"/>
      <c r="VVS211" s="224"/>
      <c r="VVT211" s="334"/>
      <c r="VVU211" s="334"/>
      <c r="VVV211" s="224"/>
      <c r="VVW211" s="368"/>
      <c r="VVX211" s="368"/>
      <c r="VVY211" s="332"/>
      <c r="VVZ211" s="333"/>
      <c r="VWA211" s="368"/>
      <c r="VWB211" s="224"/>
      <c r="VWC211" s="224"/>
      <c r="VWD211" s="334"/>
      <c r="VWE211" s="334"/>
      <c r="VWF211" s="224"/>
      <c r="VWG211" s="368"/>
      <c r="VWH211" s="368"/>
      <c r="VWI211" s="332"/>
      <c r="VWJ211" s="333"/>
      <c r="VWK211" s="368"/>
      <c r="VWL211" s="224"/>
      <c r="VWM211" s="224"/>
      <c r="VWN211" s="334"/>
      <c r="VWO211" s="334"/>
      <c r="VWP211" s="224"/>
      <c r="VWQ211" s="368"/>
      <c r="VWR211" s="368"/>
      <c r="VWS211" s="332"/>
      <c r="VWT211" s="333"/>
      <c r="VWU211" s="368"/>
      <c r="VWV211" s="224"/>
      <c r="VWW211" s="224"/>
      <c r="VWX211" s="334"/>
      <c r="VWY211" s="334"/>
      <c r="VWZ211" s="224"/>
      <c r="VXA211" s="368"/>
      <c r="VXB211" s="368"/>
      <c r="VXC211" s="332"/>
      <c r="VXD211" s="333"/>
      <c r="VXE211" s="368"/>
      <c r="VXF211" s="224"/>
      <c r="VXG211" s="224"/>
      <c r="VXH211" s="334"/>
      <c r="VXI211" s="334"/>
      <c r="VXJ211" s="224"/>
      <c r="VXK211" s="368"/>
      <c r="VXL211" s="368"/>
      <c r="VXM211" s="332"/>
      <c r="VXN211" s="333"/>
      <c r="VXO211" s="368"/>
      <c r="VXP211" s="224"/>
      <c r="VXQ211" s="224"/>
      <c r="VXR211" s="334"/>
      <c r="VXS211" s="334"/>
      <c r="VXT211" s="224"/>
      <c r="VXU211" s="368"/>
      <c r="VXV211" s="368"/>
      <c r="VXW211" s="332"/>
      <c r="VXX211" s="333"/>
      <c r="VXY211" s="368"/>
      <c r="VXZ211" s="224"/>
      <c r="VYA211" s="224"/>
      <c r="VYB211" s="334"/>
      <c r="VYC211" s="334"/>
      <c r="VYD211" s="224"/>
      <c r="VYE211" s="368"/>
      <c r="VYF211" s="368"/>
      <c r="VYG211" s="332"/>
      <c r="VYH211" s="333"/>
      <c r="VYI211" s="368"/>
      <c r="VYJ211" s="224"/>
      <c r="VYK211" s="224"/>
      <c r="VYL211" s="334"/>
      <c r="VYM211" s="334"/>
      <c r="VYN211" s="224"/>
      <c r="VYO211" s="368"/>
      <c r="VYP211" s="368"/>
      <c r="VYQ211" s="332"/>
      <c r="VYR211" s="333"/>
      <c r="VYS211" s="368"/>
      <c r="VYT211" s="224"/>
      <c r="VYU211" s="224"/>
      <c r="VYV211" s="334"/>
      <c r="VYW211" s="334"/>
      <c r="VYX211" s="224"/>
      <c r="VYY211" s="368"/>
      <c r="VYZ211" s="368"/>
      <c r="VZA211" s="332"/>
      <c r="VZB211" s="333"/>
      <c r="VZC211" s="368"/>
      <c r="VZD211" s="224"/>
      <c r="VZE211" s="224"/>
      <c r="VZF211" s="334"/>
      <c r="VZG211" s="334"/>
      <c r="VZH211" s="224"/>
      <c r="VZI211" s="368"/>
      <c r="VZJ211" s="368"/>
      <c r="VZK211" s="332"/>
      <c r="VZL211" s="333"/>
      <c r="VZM211" s="368"/>
      <c r="VZN211" s="224"/>
      <c r="VZO211" s="224"/>
      <c r="VZP211" s="334"/>
      <c r="VZQ211" s="334"/>
      <c r="VZR211" s="224"/>
      <c r="VZS211" s="368"/>
      <c r="VZT211" s="368"/>
      <c r="VZU211" s="332"/>
      <c r="VZV211" s="333"/>
      <c r="VZW211" s="368"/>
      <c r="VZX211" s="224"/>
      <c r="VZY211" s="224"/>
      <c r="VZZ211" s="334"/>
      <c r="WAA211" s="334"/>
      <c r="WAB211" s="224"/>
      <c r="WAC211" s="368"/>
      <c r="WAD211" s="368"/>
      <c r="WAE211" s="332"/>
      <c r="WAF211" s="333"/>
      <c r="WAG211" s="368"/>
      <c r="WAH211" s="224"/>
      <c r="WAI211" s="224"/>
      <c r="WAJ211" s="334"/>
      <c r="WAK211" s="334"/>
      <c r="WAL211" s="224"/>
      <c r="WAM211" s="368"/>
      <c r="WAN211" s="368"/>
      <c r="WAO211" s="332"/>
      <c r="WAP211" s="333"/>
      <c r="WAQ211" s="368"/>
      <c r="WAR211" s="224"/>
      <c r="WAS211" s="224"/>
      <c r="WAT211" s="334"/>
      <c r="WAU211" s="334"/>
      <c r="WAV211" s="224"/>
      <c r="WAW211" s="368"/>
      <c r="WAX211" s="368"/>
      <c r="WAY211" s="332"/>
      <c r="WAZ211" s="333"/>
      <c r="WBA211" s="368"/>
      <c r="WBB211" s="224"/>
      <c r="WBC211" s="224"/>
      <c r="WBD211" s="334"/>
      <c r="WBE211" s="334"/>
      <c r="WBF211" s="224"/>
      <c r="WBG211" s="368"/>
      <c r="WBH211" s="368"/>
      <c r="WBI211" s="332"/>
      <c r="WBJ211" s="333"/>
      <c r="WBK211" s="368"/>
      <c r="WBL211" s="224"/>
      <c r="WBM211" s="224"/>
      <c r="WBN211" s="334"/>
      <c r="WBO211" s="334"/>
      <c r="WBP211" s="224"/>
      <c r="WBQ211" s="368"/>
      <c r="WBR211" s="368"/>
      <c r="WBS211" s="332"/>
      <c r="WBT211" s="333"/>
      <c r="WBU211" s="368"/>
      <c r="WBV211" s="224"/>
      <c r="WBW211" s="224"/>
      <c r="WBX211" s="334"/>
      <c r="WBY211" s="334"/>
      <c r="WBZ211" s="224"/>
      <c r="WCA211" s="368"/>
      <c r="WCB211" s="368"/>
      <c r="WCC211" s="332"/>
      <c r="WCD211" s="333"/>
      <c r="WCE211" s="368"/>
      <c r="WCF211" s="224"/>
      <c r="WCG211" s="224"/>
      <c r="WCH211" s="334"/>
      <c r="WCI211" s="334"/>
      <c r="WCJ211" s="224"/>
      <c r="WCK211" s="368"/>
      <c r="WCL211" s="368"/>
      <c r="WCM211" s="332"/>
      <c r="WCN211" s="333"/>
      <c r="WCO211" s="368"/>
      <c r="WCP211" s="224"/>
      <c r="WCQ211" s="224"/>
      <c r="WCR211" s="334"/>
      <c r="WCS211" s="334"/>
      <c r="WCT211" s="224"/>
      <c r="WCU211" s="368"/>
      <c r="WCV211" s="368"/>
      <c r="WCW211" s="332"/>
      <c r="WCX211" s="333"/>
      <c r="WCY211" s="368"/>
      <c r="WCZ211" s="224"/>
      <c r="WDA211" s="224"/>
      <c r="WDB211" s="334"/>
      <c r="WDC211" s="334"/>
      <c r="WDD211" s="224"/>
      <c r="WDE211" s="368"/>
      <c r="WDF211" s="368"/>
      <c r="WDG211" s="332"/>
      <c r="WDH211" s="333"/>
      <c r="WDI211" s="368"/>
      <c r="WDJ211" s="224"/>
      <c r="WDK211" s="224"/>
      <c r="WDL211" s="334"/>
      <c r="WDM211" s="334"/>
      <c r="WDN211" s="224"/>
      <c r="WDO211" s="368"/>
      <c r="WDP211" s="368"/>
      <c r="WDQ211" s="332"/>
      <c r="WDR211" s="333"/>
      <c r="WDS211" s="368"/>
      <c r="WDT211" s="224"/>
      <c r="WDU211" s="224"/>
      <c r="WDV211" s="334"/>
      <c r="WDW211" s="334"/>
      <c r="WDX211" s="224"/>
      <c r="WDY211" s="368"/>
      <c r="WDZ211" s="368"/>
      <c r="WEA211" s="332"/>
      <c r="WEB211" s="333"/>
      <c r="WEC211" s="368"/>
      <c r="WED211" s="224"/>
      <c r="WEE211" s="224"/>
      <c r="WEF211" s="334"/>
      <c r="WEG211" s="334"/>
      <c r="WEH211" s="224"/>
      <c r="WEI211" s="368"/>
      <c r="WEJ211" s="368"/>
      <c r="WEK211" s="332"/>
      <c r="WEL211" s="333"/>
      <c r="WEM211" s="368"/>
      <c r="WEN211" s="224"/>
      <c r="WEO211" s="224"/>
      <c r="WEP211" s="334"/>
      <c r="WEQ211" s="334"/>
      <c r="WER211" s="224"/>
      <c r="WES211" s="368"/>
      <c r="WET211" s="368"/>
      <c r="WEU211" s="332"/>
      <c r="WEV211" s="333"/>
      <c r="WEW211" s="368"/>
      <c r="WEX211" s="224"/>
      <c r="WEY211" s="224"/>
      <c r="WEZ211" s="334"/>
      <c r="WFA211" s="334"/>
      <c r="WFB211" s="224"/>
      <c r="WFC211" s="368"/>
      <c r="WFD211" s="368"/>
      <c r="WFE211" s="332"/>
      <c r="WFF211" s="333"/>
      <c r="WFG211" s="368"/>
      <c r="WFH211" s="224"/>
      <c r="WFI211" s="224"/>
      <c r="WFJ211" s="334"/>
      <c r="WFK211" s="334"/>
      <c r="WFL211" s="224"/>
      <c r="WFM211" s="368"/>
      <c r="WFN211" s="368"/>
      <c r="WFO211" s="332"/>
      <c r="WFP211" s="333"/>
      <c r="WFQ211" s="368"/>
      <c r="WFR211" s="224"/>
      <c r="WFS211" s="224"/>
      <c r="WFT211" s="334"/>
      <c r="WFU211" s="334"/>
      <c r="WFV211" s="224"/>
      <c r="WFW211" s="368"/>
      <c r="WFX211" s="368"/>
      <c r="WFY211" s="332"/>
      <c r="WFZ211" s="333"/>
      <c r="WGA211" s="368"/>
      <c r="WGB211" s="224"/>
      <c r="WGC211" s="224"/>
      <c r="WGD211" s="334"/>
      <c r="WGE211" s="334"/>
      <c r="WGF211" s="224"/>
      <c r="WGG211" s="368"/>
      <c r="WGH211" s="368"/>
      <c r="WGI211" s="332"/>
      <c r="WGJ211" s="333"/>
      <c r="WGK211" s="368"/>
      <c r="WGL211" s="224"/>
      <c r="WGM211" s="224"/>
      <c r="WGN211" s="334"/>
      <c r="WGO211" s="334"/>
      <c r="WGP211" s="224"/>
      <c r="WGQ211" s="368"/>
      <c r="WGR211" s="368"/>
      <c r="WGS211" s="332"/>
      <c r="WGT211" s="333"/>
      <c r="WGU211" s="368"/>
      <c r="WGV211" s="224"/>
      <c r="WGW211" s="224"/>
      <c r="WGX211" s="334"/>
      <c r="WGY211" s="334"/>
      <c r="WGZ211" s="224"/>
      <c r="WHA211" s="368"/>
      <c r="WHB211" s="368"/>
      <c r="WHC211" s="332"/>
      <c r="WHD211" s="333"/>
      <c r="WHE211" s="368"/>
      <c r="WHF211" s="224"/>
      <c r="WHG211" s="224"/>
      <c r="WHH211" s="334"/>
      <c r="WHI211" s="334"/>
      <c r="WHJ211" s="224"/>
      <c r="WHK211" s="368"/>
      <c r="WHL211" s="368"/>
      <c r="WHM211" s="332"/>
      <c r="WHN211" s="333"/>
      <c r="WHO211" s="368"/>
      <c r="WHP211" s="224"/>
      <c r="WHQ211" s="224"/>
      <c r="WHR211" s="334"/>
      <c r="WHS211" s="334"/>
      <c r="WHT211" s="224"/>
      <c r="WHU211" s="368"/>
      <c r="WHV211" s="368"/>
      <c r="WHW211" s="332"/>
      <c r="WHX211" s="333"/>
      <c r="WHY211" s="368"/>
      <c r="WHZ211" s="224"/>
      <c r="WIA211" s="224"/>
      <c r="WIB211" s="334"/>
      <c r="WIC211" s="334"/>
      <c r="WID211" s="224"/>
      <c r="WIE211" s="368"/>
      <c r="WIF211" s="368"/>
      <c r="WIG211" s="332"/>
      <c r="WIH211" s="333"/>
      <c r="WII211" s="368"/>
      <c r="WIJ211" s="224"/>
      <c r="WIK211" s="224"/>
      <c r="WIL211" s="334"/>
      <c r="WIM211" s="334"/>
      <c r="WIN211" s="224"/>
      <c r="WIO211" s="368"/>
      <c r="WIP211" s="368"/>
      <c r="WIQ211" s="332"/>
      <c r="WIR211" s="333"/>
      <c r="WIS211" s="368"/>
      <c r="WIT211" s="224"/>
      <c r="WIU211" s="224"/>
      <c r="WIV211" s="334"/>
      <c r="WIW211" s="334"/>
      <c r="WIX211" s="224"/>
      <c r="WIY211" s="368"/>
      <c r="WIZ211" s="368"/>
      <c r="WJA211" s="332"/>
      <c r="WJB211" s="333"/>
      <c r="WJC211" s="368"/>
      <c r="WJD211" s="224"/>
      <c r="WJE211" s="224"/>
      <c r="WJF211" s="334"/>
      <c r="WJG211" s="334"/>
      <c r="WJH211" s="224"/>
      <c r="WJI211" s="368"/>
      <c r="WJJ211" s="368"/>
      <c r="WJK211" s="332"/>
      <c r="WJL211" s="333"/>
      <c r="WJM211" s="368"/>
      <c r="WJN211" s="224"/>
      <c r="WJO211" s="224"/>
      <c r="WJP211" s="334"/>
      <c r="WJQ211" s="334"/>
      <c r="WJR211" s="224"/>
      <c r="WJS211" s="368"/>
      <c r="WJT211" s="368"/>
      <c r="WJU211" s="332"/>
      <c r="WJV211" s="333"/>
      <c r="WJW211" s="368"/>
      <c r="WJX211" s="224"/>
      <c r="WJY211" s="224"/>
      <c r="WJZ211" s="334"/>
      <c r="WKA211" s="334"/>
      <c r="WKB211" s="224"/>
      <c r="WKC211" s="368"/>
      <c r="WKD211" s="368"/>
      <c r="WKE211" s="332"/>
      <c r="WKF211" s="333"/>
      <c r="WKG211" s="368"/>
      <c r="WKH211" s="224"/>
      <c r="WKI211" s="224"/>
      <c r="WKJ211" s="334"/>
      <c r="WKK211" s="334"/>
      <c r="WKL211" s="224"/>
      <c r="WKM211" s="368"/>
      <c r="WKN211" s="368"/>
      <c r="WKO211" s="332"/>
      <c r="WKP211" s="333"/>
      <c r="WKQ211" s="368"/>
      <c r="WKR211" s="224"/>
      <c r="WKS211" s="224"/>
      <c r="WKT211" s="334"/>
      <c r="WKU211" s="334"/>
      <c r="WKV211" s="224"/>
      <c r="WKW211" s="368"/>
      <c r="WKX211" s="368"/>
      <c r="WKY211" s="332"/>
      <c r="WKZ211" s="333"/>
      <c r="WLA211" s="368"/>
      <c r="WLB211" s="224"/>
      <c r="WLC211" s="224"/>
      <c r="WLD211" s="334"/>
      <c r="WLE211" s="334"/>
      <c r="WLF211" s="224"/>
      <c r="WLG211" s="368"/>
      <c r="WLH211" s="368"/>
      <c r="WLI211" s="332"/>
      <c r="WLJ211" s="333"/>
      <c r="WLK211" s="368"/>
      <c r="WLL211" s="224"/>
      <c r="WLM211" s="224"/>
      <c r="WLN211" s="334"/>
      <c r="WLO211" s="334"/>
      <c r="WLP211" s="224"/>
      <c r="WLQ211" s="368"/>
      <c r="WLR211" s="368"/>
      <c r="WLS211" s="332"/>
      <c r="WLT211" s="333"/>
      <c r="WLU211" s="368"/>
      <c r="WLV211" s="224"/>
      <c r="WLW211" s="224"/>
      <c r="WLX211" s="334"/>
      <c r="WLY211" s="334"/>
      <c r="WLZ211" s="224"/>
      <c r="WMA211" s="368"/>
      <c r="WMB211" s="368"/>
      <c r="WMC211" s="332"/>
      <c r="WMD211" s="333"/>
      <c r="WME211" s="368"/>
      <c r="WMF211" s="224"/>
      <c r="WMG211" s="224"/>
      <c r="WMH211" s="334"/>
      <c r="WMI211" s="334"/>
      <c r="WMJ211" s="224"/>
      <c r="WMK211" s="368"/>
      <c r="WML211" s="368"/>
      <c r="WMM211" s="332"/>
      <c r="WMN211" s="333"/>
      <c r="WMO211" s="368"/>
      <c r="WMP211" s="224"/>
      <c r="WMQ211" s="224"/>
      <c r="WMR211" s="334"/>
      <c r="WMS211" s="334"/>
      <c r="WMT211" s="224"/>
      <c r="WMU211" s="368"/>
      <c r="WMV211" s="368"/>
      <c r="WMW211" s="332"/>
      <c r="WMX211" s="333"/>
      <c r="WMY211" s="368"/>
      <c r="WMZ211" s="224"/>
      <c r="WNA211" s="224"/>
      <c r="WNB211" s="334"/>
      <c r="WNC211" s="334"/>
      <c r="WND211" s="224"/>
      <c r="WNE211" s="368"/>
      <c r="WNF211" s="368"/>
      <c r="WNG211" s="332"/>
      <c r="WNH211" s="333"/>
      <c r="WNI211" s="368"/>
      <c r="WNJ211" s="224"/>
      <c r="WNK211" s="224"/>
      <c r="WNL211" s="334"/>
      <c r="WNM211" s="334"/>
      <c r="WNN211" s="224"/>
      <c r="WNO211" s="368"/>
      <c r="WNP211" s="368"/>
      <c r="WNQ211" s="332"/>
      <c r="WNR211" s="333"/>
      <c r="WNS211" s="368"/>
      <c r="WNT211" s="224"/>
      <c r="WNU211" s="224"/>
      <c r="WNV211" s="334"/>
      <c r="WNW211" s="334"/>
      <c r="WNX211" s="224"/>
      <c r="WNY211" s="368"/>
      <c r="WNZ211" s="368"/>
      <c r="WOA211" s="332"/>
      <c r="WOB211" s="333"/>
      <c r="WOC211" s="368"/>
      <c r="WOD211" s="224"/>
      <c r="WOE211" s="224"/>
      <c r="WOF211" s="334"/>
      <c r="WOG211" s="334"/>
      <c r="WOH211" s="224"/>
      <c r="WOI211" s="368"/>
      <c r="WOJ211" s="368"/>
      <c r="WOK211" s="332"/>
      <c r="WOL211" s="333"/>
      <c r="WOM211" s="368"/>
      <c r="WON211" s="224"/>
      <c r="WOO211" s="224"/>
      <c r="WOP211" s="334"/>
      <c r="WOQ211" s="334"/>
      <c r="WOR211" s="224"/>
      <c r="WOS211" s="368"/>
      <c r="WOT211" s="368"/>
      <c r="WOU211" s="332"/>
      <c r="WOV211" s="333"/>
      <c r="WOW211" s="368"/>
      <c r="WOX211" s="224"/>
      <c r="WOY211" s="224"/>
      <c r="WOZ211" s="334"/>
      <c r="WPA211" s="334"/>
      <c r="WPB211" s="224"/>
      <c r="WPC211" s="368"/>
      <c r="WPD211" s="368"/>
      <c r="WPE211" s="332"/>
      <c r="WPF211" s="333"/>
      <c r="WPG211" s="368"/>
      <c r="WPH211" s="224"/>
      <c r="WPI211" s="224"/>
      <c r="WPJ211" s="334"/>
      <c r="WPK211" s="334"/>
      <c r="WPL211" s="224"/>
      <c r="WPM211" s="368"/>
      <c r="WPN211" s="368"/>
      <c r="WPO211" s="332"/>
      <c r="WPP211" s="333"/>
      <c r="WPQ211" s="368"/>
      <c r="WPR211" s="224"/>
      <c r="WPS211" s="224"/>
      <c r="WPT211" s="334"/>
      <c r="WPU211" s="334"/>
      <c r="WPV211" s="224"/>
      <c r="WPW211" s="368"/>
      <c r="WPX211" s="368"/>
      <c r="WPY211" s="332"/>
      <c r="WPZ211" s="333"/>
      <c r="WQA211" s="368"/>
      <c r="WQB211" s="224"/>
      <c r="WQC211" s="224"/>
      <c r="WQD211" s="334"/>
      <c r="WQE211" s="334"/>
      <c r="WQF211" s="224"/>
      <c r="WQG211" s="368"/>
      <c r="WQH211" s="368"/>
      <c r="WQI211" s="332"/>
      <c r="WQJ211" s="333"/>
      <c r="WQK211" s="368"/>
      <c r="WQL211" s="224"/>
      <c r="WQM211" s="224"/>
      <c r="WQN211" s="334"/>
      <c r="WQO211" s="334"/>
      <c r="WQP211" s="224"/>
      <c r="WQQ211" s="368"/>
      <c r="WQR211" s="368"/>
      <c r="WQS211" s="332"/>
      <c r="WQT211" s="333"/>
      <c r="WQU211" s="368"/>
      <c r="WQV211" s="224"/>
      <c r="WQW211" s="224"/>
      <c r="WQX211" s="334"/>
      <c r="WQY211" s="334"/>
      <c r="WQZ211" s="224"/>
      <c r="WRA211" s="368"/>
      <c r="WRB211" s="368"/>
      <c r="WRC211" s="332"/>
      <c r="WRD211" s="333"/>
      <c r="WRE211" s="368"/>
      <c r="WRF211" s="224"/>
      <c r="WRG211" s="224"/>
      <c r="WRH211" s="334"/>
      <c r="WRI211" s="334"/>
      <c r="WRJ211" s="224"/>
      <c r="WRK211" s="368"/>
      <c r="WRL211" s="368"/>
      <c r="WRM211" s="332"/>
      <c r="WRN211" s="333"/>
      <c r="WRO211" s="368"/>
      <c r="WRP211" s="224"/>
      <c r="WRQ211" s="224"/>
      <c r="WRR211" s="334"/>
      <c r="WRS211" s="334"/>
      <c r="WRT211" s="224"/>
      <c r="WRU211" s="368"/>
      <c r="WRV211" s="368"/>
      <c r="WRW211" s="332"/>
      <c r="WRX211" s="333"/>
      <c r="WRY211" s="368"/>
      <c r="WRZ211" s="224"/>
      <c r="WSA211" s="224"/>
      <c r="WSB211" s="334"/>
      <c r="WSC211" s="334"/>
      <c r="WSD211" s="224"/>
      <c r="WSE211" s="368"/>
      <c r="WSF211" s="368"/>
      <c r="WSG211" s="332"/>
      <c r="WSH211" s="333"/>
      <c r="WSI211" s="368"/>
      <c r="WSJ211" s="224"/>
      <c r="WSK211" s="224"/>
      <c r="WSL211" s="334"/>
      <c r="WSM211" s="334"/>
      <c r="WSN211" s="224"/>
      <c r="WSO211" s="368"/>
      <c r="WSP211" s="368"/>
      <c r="WSQ211" s="332"/>
      <c r="WSR211" s="333"/>
      <c r="WSS211" s="368"/>
      <c r="WST211" s="224"/>
      <c r="WSU211" s="224"/>
      <c r="WSV211" s="334"/>
      <c r="WSW211" s="334"/>
      <c r="WSX211" s="224"/>
      <c r="WSY211" s="368"/>
      <c r="WSZ211" s="368"/>
      <c r="WTA211" s="332"/>
      <c r="WTB211" s="333"/>
      <c r="WTC211" s="368"/>
      <c r="WTD211" s="224"/>
      <c r="WTE211" s="224"/>
      <c r="WTF211" s="334"/>
      <c r="WTG211" s="334"/>
      <c r="WTH211" s="224"/>
      <c r="WTI211" s="368"/>
      <c r="WTJ211" s="368"/>
      <c r="WTK211" s="332"/>
      <c r="WTL211" s="333"/>
      <c r="WTM211" s="368"/>
      <c r="WTN211" s="224"/>
      <c r="WTO211" s="224"/>
      <c r="WTP211" s="334"/>
      <c r="WTQ211" s="334"/>
      <c r="WTR211" s="224"/>
      <c r="WTS211" s="368"/>
      <c r="WTT211" s="368"/>
      <c r="WTU211" s="332"/>
      <c r="WTV211" s="333"/>
      <c r="WTW211" s="368"/>
      <c r="WTX211" s="224"/>
      <c r="WTY211" s="224"/>
      <c r="WTZ211" s="334"/>
      <c r="WUA211" s="334"/>
      <c r="WUB211" s="224"/>
      <c r="WUC211" s="368"/>
      <c r="WUD211" s="368"/>
      <c r="WUE211" s="332"/>
      <c r="WUF211" s="333"/>
      <c r="WUG211" s="368"/>
      <c r="WUH211" s="224"/>
      <c r="WUI211" s="224"/>
      <c r="WUJ211" s="334"/>
      <c r="WUK211" s="334"/>
      <c r="WUL211" s="224"/>
      <c r="WUM211" s="368"/>
      <c r="WUN211" s="368"/>
      <c r="WUO211" s="332"/>
      <c r="WUP211" s="333"/>
      <c r="WUQ211" s="368"/>
      <c r="WUR211" s="224"/>
      <c r="WUS211" s="224"/>
      <c r="WUT211" s="334"/>
      <c r="WUU211" s="334"/>
      <c r="WUV211" s="224"/>
      <c r="WUW211" s="368"/>
      <c r="WUX211" s="368"/>
      <c r="WUY211" s="332"/>
      <c r="WUZ211" s="333"/>
      <c r="WVA211" s="368"/>
      <c r="WVB211" s="224"/>
      <c r="WVC211" s="224"/>
      <c r="WVD211" s="334"/>
      <c r="WVE211" s="334"/>
      <c r="WVF211" s="224"/>
      <c r="WVG211" s="368"/>
      <c r="WVH211" s="368"/>
      <c r="WVI211" s="332"/>
      <c r="WVJ211" s="333"/>
      <c r="WVK211" s="368"/>
      <c r="WVL211" s="224"/>
      <c r="WVM211" s="224"/>
      <c r="WVN211" s="334"/>
      <c r="WVO211" s="334"/>
      <c r="WVP211" s="224"/>
      <c r="WVQ211" s="368"/>
      <c r="WVR211" s="368"/>
      <c r="WVS211" s="332"/>
      <c r="WVT211" s="333"/>
      <c r="WVU211" s="368"/>
      <c r="WVV211" s="224"/>
      <c r="WVW211" s="224"/>
      <c r="WVX211" s="334"/>
      <c r="WVY211" s="334"/>
      <c r="WVZ211" s="224"/>
      <c r="WWA211" s="368"/>
      <c r="WWB211" s="368"/>
      <c r="WWC211" s="332"/>
      <c r="WWD211" s="333"/>
      <c r="WWE211" s="368"/>
      <c r="WWF211" s="224"/>
      <c r="WWG211" s="224"/>
      <c r="WWH211" s="334"/>
      <c r="WWI211" s="334"/>
      <c r="WWJ211" s="224"/>
      <c r="WWK211" s="368"/>
      <c r="WWL211" s="368"/>
      <c r="WWM211" s="332"/>
      <c r="WWN211" s="333"/>
      <c r="WWO211" s="368"/>
      <c r="WWP211" s="224"/>
      <c r="WWQ211" s="224"/>
      <c r="WWR211" s="334"/>
      <c r="WWS211" s="334"/>
      <c r="WWT211" s="224"/>
      <c r="WWU211" s="368"/>
      <c r="WWV211" s="368"/>
      <c r="WWW211" s="332"/>
      <c r="WWX211" s="333"/>
      <c r="WWY211" s="368"/>
      <c r="WWZ211" s="224"/>
      <c r="WXA211" s="224"/>
      <c r="WXB211" s="334"/>
      <c r="WXC211" s="334"/>
      <c r="WXD211" s="224"/>
      <c r="WXE211" s="368"/>
      <c r="WXF211" s="368"/>
      <c r="WXG211" s="332"/>
      <c r="WXH211" s="333"/>
      <c r="WXI211" s="368"/>
      <c r="WXJ211" s="224"/>
      <c r="WXK211" s="224"/>
      <c r="WXL211" s="334"/>
      <c r="WXM211" s="334"/>
      <c r="WXN211" s="224"/>
      <c r="WXO211" s="368"/>
      <c r="WXP211" s="368"/>
      <c r="WXQ211" s="332"/>
      <c r="WXR211" s="333"/>
      <c r="WXS211" s="368"/>
      <c r="WXT211" s="224"/>
      <c r="WXU211" s="224"/>
      <c r="WXV211" s="334"/>
      <c r="WXW211" s="334"/>
      <c r="WXX211" s="224"/>
      <c r="WXY211" s="368"/>
      <c r="WXZ211" s="368"/>
      <c r="WYA211" s="332"/>
      <c r="WYB211" s="333"/>
      <c r="WYC211" s="368"/>
      <c r="WYD211" s="224"/>
      <c r="WYE211" s="224"/>
      <c r="WYF211" s="334"/>
      <c r="WYG211" s="334"/>
      <c r="WYH211" s="224"/>
      <c r="WYI211" s="368"/>
      <c r="WYJ211" s="368"/>
      <c r="WYK211" s="332"/>
      <c r="WYL211" s="333"/>
      <c r="WYM211" s="368"/>
      <c r="WYN211" s="224"/>
      <c r="WYO211" s="224"/>
      <c r="WYP211" s="334"/>
      <c r="WYQ211" s="334"/>
      <c r="WYR211" s="224"/>
      <c r="WYS211" s="368"/>
      <c r="WYT211" s="368"/>
      <c r="WYU211" s="332"/>
      <c r="WYV211" s="333"/>
      <c r="WYW211" s="368"/>
      <c r="WYX211" s="224"/>
      <c r="WYY211" s="224"/>
      <c r="WYZ211" s="334"/>
      <c r="WZA211" s="334"/>
      <c r="WZB211" s="224"/>
      <c r="WZC211" s="368"/>
      <c r="WZD211" s="368"/>
      <c r="WZE211" s="332"/>
      <c r="WZF211" s="333"/>
      <c r="WZG211" s="368"/>
      <c r="WZH211" s="224"/>
      <c r="WZI211" s="224"/>
      <c r="WZJ211" s="334"/>
      <c r="WZK211" s="334"/>
      <c r="WZL211" s="224"/>
      <c r="WZM211" s="368"/>
      <c r="WZN211" s="368"/>
      <c r="WZO211" s="332"/>
      <c r="WZP211" s="333"/>
      <c r="WZQ211" s="368"/>
      <c r="WZR211" s="224"/>
      <c r="WZS211" s="224"/>
      <c r="WZT211" s="334"/>
      <c r="WZU211" s="334"/>
      <c r="WZV211" s="224"/>
      <c r="WZW211" s="368"/>
      <c r="WZX211" s="368"/>
      <c r="WZY211" s="332"/>
      <c r="WZZ211" s="333"/>
      <c r="XAA211" s="368"/>
      <c r="XAB211" s="224"/>
      <c r="XAC211" s="224"/>
      <c r="XAD211" s="334"/>
      <c r="XAE211" s="334"/>
      <c r="XAF211" s="224"/>
      <c r="XAG211" s="368"/>
      <c r="XAH211" s="368"/>
      <c r="XAI211" s="332"/>
      <c r="XAJ211" s="333"/>
      <c r="XAK211" s="368"/>
      <c r="XAL211" s="224"/>
      <c r="XAM211" s="224"/>
      <c r="XAN211" s="334"/>
      <c r="XAO211" s="334"/>
      <c r="XAP211" s="224"/>
      <c r="XAQ211" s="368"/>
      <c r="XAR211" s="368"/>
      <c r="XAS211" s="332"/>
      <c r="XAT211" s="333"/>
      <c r="XAU211" s="368"/>
      <c r="XAV211" s="224"/>
      <c r="XAW211" s="224"/>
      <c r="XAX211" s="334"/>
      <c r="XAY211" s="334"/>
      <c r="XAZ211" s="224"/>
      <c r="XBA211" s="368"/>
      <c r="XBB211" s="368"/>
      <c r="XBC211" s="332"/>
      <c r="XBD211" s="333"/>
      <c r="XBE211" s="368"/>
      <c r="XBF211" s="224"/>
      <c r="XBG211" s="224"/>
      <c r="XBH211" s="334"/>
      <c r="XBI211" s="334"/>
      <c r="XBJ211" s="224"/>
      <c r="XBK211" s="368"/>
      <c r="XBL211" s="368"/>
      <c r="XBM211" s="332"/>
      <c r="XBN211" s="333"/>
      <c r="XBO211" s="368"/>
      <c r="XBP211" s="224"/>
      <c r="XBQ211" s="224"/>
      <c r="XBR211" s="334"/>
      <c r="XBS211" s="334"/>
      <c r="XBT211" s="224"/>
      <c r="XBU211" s="368"/>
      <c r="XBV211" s="368"/>
      <c r="XBW211" s="332"/>
      <c r="XBX211" s="333"/>
      <c r="XBY211" s="368"/>
      <c r="XBZ211" s="224"/>
      <c r="XCA211" s="224"/>
      <c r="XCB211" s="334"/>
      <c r="XCC211" s="334"/>
      <c r="XCD211" s="224"/>
      <c r="XCE211" s="368"/>
      <c r="XCF211" s="368"/>
      <c r="XCG211" s="332"/>
      <c r="XCH211" s="333"/>
      <c r="XCI211" s="368"/>
      <c r="XCJ211" s="224"/>
      <c r="XCK211" s="224"/>
      <c r="XCL211" s="334"/>
      <c r="XCM211" s="334"/>
      <c r="XCN211" s="224"/>
      <c r="XCO211" s="368"/>
      <c r="XCP211" s="368"/>
      <c r="XCQ211" s="332"/>
      <c r="XCR211" s="333"/>
      <c r="XCS211" s="368"/>
      <c r="XCT211" s="224"/>
      <c r="XCU211" s="224"/>
      <c r="XCV211" s="334"/>
      <c r="XCW211" s="334"/>
      <c r="XCX211" s="224"/>
      <c r="XCY211" s="368"/>
      <c r="XCZ211" s="368"/>
      <c r="XDA211" s="332"/>
      <c r="XDB211" s="333"/>
      <c r="XDC211" s="368"/>
      <c r="XDD211" s="224"/>
      <c r="XDE211" s="224"/>
      <c r="XDF211" s="334"/>
      <c r="XDG211" s="334"/>
      <c r="XDH211" s="224"/>
      <c r="XDI211" s="368"/>
      <c r="XDJ211" s="368"/>
      <c r="XDK211" s="332"/>
      <c r="XDL211" s="333"/>
      <c r="XDM211" s="368"/>
      <c r="XDN211" s="224"/>
      <c r="XDO211" s="224"/>
      <c r="XDP211" s="334"/>
      <c r="XDQ211" s="334"/>
      <c r="XDR211" s="224"/>
      <c r="XDS211" s="368"/>
      <c r="XDT211" s="368"/>
      <c r="XDU211" s="332"/>
      <c r="XDV211" s="333"/>
      <c r="XDW211" s="368"/>
      <c r="XDX211" s="224"/>
      <c r="XDY211" s="224"/>
      <c r="XDZ211" s="334"/>
      <c r="XEA211" s="334"/>
      <c r="XEB211" s="224"/>
      <c r="XEC211" s="368"/>
      <c r="XED211" s="368"/>
      <c r="XEE211" s="332"/>
      <c r="XEF211" s="333"/>
      <c r="XEG211" s="368"/>
      <c r="XEH211" s="224"/>
      <c r="XEI211" s="224"/>
      <c r="XEJ211" s="334"/>
      <c r="XEK211" s="334"/>
      <c r="XEL211" s="224"/>
      <c r="XEM211" s="368"/>
      <c r="XEN211" s="368"/>
      <c r="XEO211" s="332"/>
      <c r="XEP211" s="333"/>
    </row>
    <row r="212" spans="1:16383" ht="54.75" customHeight="1">
      <c r="A212" s="318">
        <v>83463</v>
      </c>
      <c r="B212" s="75" t="s">
        <v>16</v>
      </c>
      <c r="C212" s="318" t="s">
        <v>2211</v>
      </c>
      <c r="D212" s="538" t="s">
        <v>2119</v>
      </c>
      <c r="E212" s="318" t="s">
        <v>485</v>
      </c>
      <c r="F212" s="550">
        <v>2</v>
      </c>
      <c r="G212" s="316">
        <f t="shared" ref="G212:G222" si="64">$J$4</f>
        <v>0.24940000000000001</v>
      </c>
      <c r="H212" s="319"/>
      <c r="I212" s="530">
        <f t="shared" ref="I212:I275" si="65">H212*(1+G212)</f>
        <v>0</v>
      </c>
      <c r="J212" s="319">
        <f t="shared" ref="J212:J222" si="66">F212*I212</f>
        <v>0</v>
      </c>
      <c r="K212" s="416"/>
      <c r="L212" s="332"/>
      <c r="M212" s="333"/>
      <c r="N212" s="416"/>
      <c r="O212" s="224"/>
      <c r="P212" s="224"/>
      <c r="Q212" s="334"/>
      <c r="R212" s="334"/>
      <c r="S212" s="224"/>
      <c r="T212" s="416"/>
      <c r="U212" s="416"/>
      <c r="V212" s="332"/>
      <c r="W212" s="333"/>
      <c r="X212" s="416"/>
      <c r="Y212" s="224"/>
      <c r="Z212" s="224"/>
      <c r="AA212" s="334"/>
      <c r="AB212" s="334"/>
      <c r="AC212" s="224"/>
      <c r="AD212" s="416"/>
      <c r="AE212" s="416"/>
      <c r="AF212" s="332"/>
      <c r="AG212" s="333"/>
      <c r="AH212" s="416"/>
      <c r="AI212" s="224"/>
      <c r="AJ212" s="224"/>
      <c r="AK212" s="334"/>
      <c r="AL212" s="334"/>
      <c r="AM212" s="224"/>
      <c r="AN212" s="416"/>
      <c r="AO212" s="416"/>
      <c r="AP212" s="332"/>
      <c r="AQ212" s="333"/>
      <c r="AR212" s="416"/>
      <c r="AS212" s="224"/>
      <c r="AT212" s="224"/>
      <c r="AU212" s="334"/>
      <c r="AV212" s="334"/>
      <c r="AW212" s="224"/>
      <c r="AX212" s="416"/>
      <c r="AY212" s="416"/>
      <c r="AZ212" s="332"/>
      <c r="BA212" s="333"/>
      <c r="BB212" s="416"/>
      <c r="BC212" s="224"/>
      <c r="BD212" s="224"/>
      <c r="BE212" s="334"/>
      <c r="BF212" s="334"/>
      <c r="BG212" s="224"/>
      <c r="BH212" s="416"/>
      <c r="BI212" s="416"/>
      <c r="BJ212" s="332"/>
      <c r="BK212" s="333"/>
      <c r="BL212" s="416"/>
      <c r="BM212" s="224"/>
      <c r="BN212" s="224"/>
      <c r="BO212" s="334"/>
      <c r="BP212" s="334"/>
      <c r="BQ212" s="224"/>
      <c r="BR212" s="416"/>
      <c r="BS212" s="416"/>
      <c r="BT212" s="332"/>
      <c r="BU212" s="333"/>
      <c r="BV212" s="416"/>
      <c r="BW212" s="224"/>
      <c r="BX212" s="224"/>
      <c r="BY212" s="334"/>
      <c r="BZ212" s="334"/>
      <c r="CA212" s="224"/>
      <c r="CB212" s="416"/>
      <c r="CC212" s="416"/>
      <c r="CD212" s="332"/>
      <c r="CE212" s="333"/>
      <c r="CF212" s="416"/>
      <c r="CG212" s="224"/>
      <c r="CH212" s="224"/>
      <c r="CI212" s="334"/>
      <c r="CJ212" s="334"/>
      <c r="CK212" s="224"/>
      <c r="CL212" s="416"/>
      <c r="CM212" s="416"/>
      <c r="CN212" s="332"/>
      <c r="CO212" s="333"/>
      <c r="CP212" s="416"/>
      <c r="CQ212" s="224"/>
      <c r="CR212" s="224"/>
      <c r="CS212" s="334"/>
      <c r="CT212" s="334"/>
      <c r="CU212" s="224"/>
      <c r="CV212" s="416"/>
      <c r="CW212" s="416"/>
      <c r="CX212" s="332"/>
      <c r="CY212" s="333"/>
      <c r="CZ212" s="416"/>
      <c r="DA212" s="224"/>
      <c r="DB212" s="224"/>
      <c r="DC212" s="334"/>
      <c r="DD212" s="334"/>
      <c r="DE212" s="224"/>
      <c r="DF212" s="416"/>
      <c r="DG212" s="416"/>
      <c r="DH212" s="332"/>
      <c r="DI212" s="333"/>
      <c r="DJ212" s="416"/>
      <c r="DK212" s="224"/>
      <c r="DL212" s="224"/>
      <c r="DM212" s="334"/>
      <c r="DN212" s="334"/>
      <c r="DO212" s="224"/>
      <c r="DP212" s="416"/>
      <c r="DQ212" s="416"/>
      <c r="DR212" s="332"/>
      <c r="DS212" s="333"/>
      <c r="DT212" s="416"/>
      <c r="DU212" s="224"/>
      <c r="DV212" s="224"/>
      <c r="DW212" s="334"/>
      <c r="DX212" s="334"/>
      <c r="DY212" s="224"/>
      <c r="DZ212" s="416"/>
      <c r="EA212" s="416"/>
      <c r="EB212" s="332"/>
      <c r="EC212" s="333"/>
      <c r="ED212" s="416"/>
      <c r="EE212" s="224"/>
      <c r="EF212" s="224"/>
      <c r="EG212" s="334"/>
      <c r="EH212" s="334"/>
      <c r="EI212" s="224"/>
      <c r="EJ212" s="416"/>
      <c r="EK212" s="416"/>
      <c r="EL212" s="332"/>
      <c r="EM212" s="333"/>
      <c r="EN212" s="416"/>
      <c r="EO212" s="224"/>
      <c r="EP212" s="224"/>
      <c r="EQ212" s="334"/>
      <c r="ER212" s="334"/>
      <c r="ES212" s="224"/>
      <c r="ET212" s="416"/>
      <c r="EU212" s="416"/>
      <c r="EV212" s="332"/>
      <c r="EW212" s="333"/>
      <c r="EX212" s="416"/>
      <c r="EY212" s="224"/>
      <c r="EZ212" s="224"/>
      <c r="FA212" s="334"/>
      <c r="FB212" s="334"/>
      <c r="FC212" s="224"/>
      <c r="FD212" s="416"/>
      <c r="FE212" s="416"/>
      <c r="FF212" s="332"/>
      <c r="FG212" s="333"/>
      <c r="FH212" s="416"/>
      <c r="FI212" s="224"/>
      <c r="FJ212" s="224"/>
      <c r="FK212" s="334"/>
      <c r="FL212" s="334"/>
      <c r="FM212" s="224"/>
      <c r="FN212" s="416"/>
      <c r="FO212" s="416"/>
      <c r="FP212" s="332"/>
      <c r="FQ212" s="333"/>
      <c r="FR212" s="416"/>
      <c r="FS212" s="224"/>
      <c r="FT212" s="224"/>
      <c r="FU212" s="334"/>
      <c r="FV212" s="334"/>
      <c r="FW212" s="224"/>
      <c r="FX212" s="416"/>
      <c r="FY212" s="416"/>
      <c r="FZ212" s="332"/>
      <c r="GA212" s="333"/>
      <c r="GB212" s="416"/>
      <c r="GC212" s="224"/>
      <c r="GD212" s="224"/>
      <c r="GE212" s="334"/>
      <c r="GF212" s="334"/>
      <c r="GG212" s="224"/>
      <c r="GH212" s="416"/>
      <c r="GI212" s="416"/>
      <c r="GJ212" s="332"/>
      <c r="GK212" s="333"/>
      <c r="GL212" s="416"/>
      <c r="GM212" s="224"/>
      <c r="GN212" s="224"/>
      <c r="GO212" s="334"/>
      <c r="GP212" s="334"/>
      <c r="GQ212" s="224"/>
      <c r="GR212" s="416"/>
      <c r="GS212" s="416"/>
      <c r="GT212" s="332"/>
      <c r="GU212" s="333"/>
      <c r="GV212" s="416"/>
      <c r="GW212" s="224"/>
      <c r="GX212" s="224"/>
      <c r="GY212" s="334"/>
      <c r="GZ212" s="334"/>
      <c r="HA212" s="224"/>
      <c r="HB212" s="416"/>
      <c r="HC212" s="416"/>
      <c r="HD212" s="332"/>
      <c r="HE212" s="333"/>
      <c r="HF212" s="416"/>
      <c r="HG212" s="224"/>
      <c r="HH212" s="224"/>
      <c r="HI212" s="334"/>
      <c r="HJ212" s="334"/>
      <c r="HK212" s="224"/>
      <c r="HL212" s="416"/>
      <c r="HM212" s="416"/>
      <c r="HN212" s="332"/>
      <c r="HO212" s="333"/>
      <c r="HP212" s="416"/>
      <c r="HQ212" s="224"/>
      <c r="HR212" s="224"/>
      <c r="HS212" s="334"/>
      <c r="HT212" s="334"/>
      <c r="HU212" s="224"/>
      <c r="HV212" s="416"/>
      <c r="HW212" s="416"/>
      <c r="HX212" s="332"/>
      <c r="HY212" s="333"/>
      <c r="HZ212" s="416"/>
      <c r="IA212" s="224"/>
      <c r="IB212" s="224"/>
      <c r="IC212" s="334"/>
      <c r="ID212" s="334"/>
      <c r="IE212" s="224"/>
      <c r="IF212" s="416"/>
      <c r="IG212" s="416"/>
      <c r="IH212" s="332"/>
      <c r="II212" s="333"/>
      <c r="IJ212" s="416"/>
      <c r="IK212" s="224"/>
      <c r="IL212" s="224"/>
      <c r="IM212" s="334"/>
      <c r="IN212" s="334"/>
      <c r="IO212" s="224"/>
      <c r="IP212" s="416"/>
      <c r="IQ212" s="416"/>
      <c r="IR212" s="332"/>
      <c r="IS212" s="333"/>
      <c r="IT212" s="416"/>
      <c r="IU212" s="224"/>
      <c r="IV212" s="224"/>
      <c r="IW212" s="334"/>
      <c r="IX212" s="334"/>
      <c r="IY212" s="224"/>
      <c r="IZ212" s="416"/>
      <c r="JA212" s="416"/>
      <c r="JB212" s="332"/>
      <c r="JC212" s="333"/>
      <c r="JD212" s="416"/>
      <c r="JE212" s="224"/>
      <c r="JF212" s="224"/>
      <c r="JG212" s="334"/>
      <c r="JH212" s="334"/>
      <c r="JI212" s="224"/>
      <c r="JJ212" s="416"/>
      <c r="JK212" s="416"/>
      <c r="JL212" s="332"/>
      <c r="JM212" s="333"/>
      <c r="JN212" s="416"/>
      <c r="JO212" s="224"/>
      <c r="JP212" s="224"/>
      <c r="JQ212" s="334"/>
      <c r="JR212" s="334"/>
      <c r="JS212" s="224"/>
      <c r="JT212" s="416"/>
      <c r="JU212" s="416"/>
      <c r="JV212" s="332"/>
      <c r="JW212" s="333"/>
      <c r="JX212" s="416"/>
      <c r="JY212" s="224"/>
      <c r="JZ212" s="224"/>
      <c r="KA212" s="334"/>
      <c r="KB212" s="334"/>
      <c r="KC212" s="224"/>
      <c r="KD212" s="416"/>
      <c r="KE212" s="416"/>
      <c r="KF212" s="332"/>
      <c r="KG212" s="333"/>
      <c r="KH212" s="416"/>
      <c r="KI212" s="224"/>
      <c r="KJ212" s="224"/>
      <c r="KK212" s="334"/>
      <c r="KL212" s="334"/>
      <c r="KM212" s="224"/>
      <c r="KN212" s="416"/>
      <c r="KO212" s="416"/>
      <c r="KP212" s="332"/>
      <c r="KQ212" s="333"/>
      <c r="KR212" s="416"/>
      <c r="KS212" s="224"/>
      <c r="KT212" s="224"/>
      <c r="KU212" s="334"/>
      <c r="KV212" s="334"/>
      <c r="KW212" s="224"/>
      <c r="KX212" s="416"/>
      <c r="KY212" s="416"/>
      <c r="KZ212" s="332"/>
      <c r="LA212" s="333"/>
      <c r="LB212" s="416"/>
      <c r="LC212" s="224"/>
      <c r="LD212" s="224"/>
      <c r="LE212" s="334"/>
      <c r="LF212" s="334"/>
      <c r="LG212" s="224"/>
      <c r="LH212" s="416"/>
      <c r="LI212" s="416"/>
      <c r="LJ212" s="332"/>
      <c r="LK212" s="333"/>
      <c r="LL212" s="416"/>
      <c r="LM212" s="224"/>
      <c r="LN212" s="224"/>
      <c r="LO212" s="334"/>
      <c r="LP212" s="334"/>
      <c r="LQ212" s="224"/>
      <c r="LR212" s="416"/>
      <c r="LS212" s="416"/>
      <c r="LT212" s="332"/>
      <c r="LU212" s="333"/>
      <c r="LV212" s="416"/>
      <c r="LW212" s="224"/>
      <c r="LX212" s="224"/>
      <c r="LY212" s="334"/>
      <c r="LZ212" s="334"/>
      <c r="MA212" s="224"/>
      <c r="MB212" s="416"/>
      <c r="MC212" s="416"/>
      <c r="MD212" s="332"/>
      <c r="ME212" s="333"/>
      <c r="MF212" s="416"/>
      <c r="MG212" s="224"/>
      <c r="MH212" s="224"/>
      <c r="MI212" s="334"/>
      <c r="MJ212" s="334"/>
      <c r="MK212" s="224"/>
      <c r="ML212" s="416"/>
      <c r="MM212" s="416"/>
      <c r="MN212" s="332"/>
      <c r="MO212" s="333"/>
      <c r="MP212" s="416"/>
      <c r="MQ212" s="224"/>
      <c r="MR212" s="224"/>
      <c r="MS212" s="334"/>
      <c r="MT212" s="334"/>
      <c r="MU212" s="224"/>
      <c r="MV212" s="416"/>
      <c r="MW212" s="416"/>
      <c r="MX212" s="332"/>
      <c r="MY212" s="333"/>
      <c r="MZ212" s="416"/>
      <c r="NA212" s="224"/>
      <c r="NB212" s="224"/>
      <c r="NC212" s="334"/>
      <c r="ND212" s="334"/>
      <c r="NE212" s="224"/>
      <c r="NF212" s="416"/>
      <c r="NG212" s="416"/>
      <c r="NH212" s="332"/>
      <c r="NI212" s="333"/>
      <c r="NJ212" s="416"/>
      <c r="NK212" s="224"/>
      <c r="NL212" s="224"/>
      <c r="NM212" s="334"/>
      <c r="NN212" s="334"/>
      <c r="NO212" s="224"/>
      <c r="NP212" s="416"/>
      <c r="NQ212" s="416"/>
      <c r="NR212" s="332"/>
      <c r="NS212" s="333"/>
      <c r="NT212" s="416"/>
      <c r="NU212" s="224"/>
      <c r="NV212" s="224"/>
      <c r="NW212" s="334"/>
      <c r="NX212" s="334"/>
      <c r="NY212" s="224"/>
      <c r="NZ212" s="416"/>
      <c r="OA212" s="416"/>
      <c r="OB212" s="332"/>
      <c r="OC212" s="333"/>
      <c r="OD212" s="416"/>
      <c r="OE212" s="224"/>
      <c r="OF212" s="224"/>
      <c r="OG212" s="334"/>
      <c r="OH212" s="334"/>
      <c r="OI212" s="224"/>
      <c r="OJ212" s="416"/>
      <c r="OK212" s="416"/>
      <c r="OL212" s="332"/>
      <c r="OM212" s="333"/>
      <c r="ON212" s="416"/>
      <c r="OO212" s="224"/>
      <c r="OP212" s="224"/>
      <c r="OQ212" s="334"/>
      <c r="OR212" s="334"/>
      <c r="OS212" s="224"/>
      <c r="OT212" s="416"/>
      <c r="OU212" s="416"/>
      <c r="OV212" s="332"/>
      <c r="OW212" s="333"/>
      <c r="OX212" s="416"/>
      <c r="OY212" s="224"/>
      <c r="OZ212" s="224"/>
      <c r="PA212" s="334"/>
      <c r="PB212" s="334"/>
      <c r="PC212" s="224"/>
      <c r="PD212" s="416"/>
      <c r="PE212" s="416"/>
      <c r="PF212" s="332"/>
      <c r="PG212" s="333"/>
      <c r="PH212" s="416"/>
      <c r="PI212" s="224"/>
      <c r="PJ212" s="224"/>
      <c r="PK212" s="334"/>
      <c r="PL212" s="334"/>
      <c r="PM212" s="224"/>
      <c r="PN212" s="416"/>
      <c r="PO212" s="416"/>
      <c r="PP212" s="332"/>
      <c r="PQ212" s="333"/>
      <c r="PR212" s="416"/>
      <c r="PS212" s="224"/>
      <c r="PT212" s="224"/>
      <c r="PU212" s="334"/>
      <c r="PV212" s="334"/>
      <c r="PW212" s="224"/>
      <c r="PX212" s="416"/>
      <c r="PY212" s="416"/>
      <c r="PZ212" s="332"/>
      <c r="QA212" s="333"/>
      <c r="QB212" s="416"/>
      <c r="QC212" s="224"/>
      <c r="QD212" s="224"/>
      <c r="QE212" s="334"/>
      <c r="QF212" s="334"/>
      <c r="QG212" s="224"/>
      <c r="QH212" s="416"/>
      <c r="QI212" s="416"/>
      <c r="QJ212" s="332"/>
      <c r="QK212" s="333"/>
      <c r="QL212" s="416"/>
      <c r="QM212" s="224"/>
      <c r="QN212" s="224"/>
      <c r="QO212" s="334"/>
      <c r="QP212" s="334"/>
      <c r="QQ212" s="224"/>
      <c r="QR212" s="416"/>
      <c r="QS212" s="416"/>
      <c r="QT212" s="332"/>
      <c r="QU212" s="333"/>
      <c r="QV212" s="416"/>
      <c r="QW212" s="224"/>
      <c r="QX212" s="224"/>
      <c r="QY212" s="334"/>
      <c r="QZ212" s="334"/>
      <c r="RA212" s="224"/>
      <c r="RB212" s="416"/>
      <c r="RC212" s="416"/>
      <c r="RD212" s="332"/>
      <c r="RE212" s="333"/>
      <c r="RF212" s="416"/>
      <c r="RG212" s="224"/>
      <c r="RH212" s="224"/>
      <c r="RI212" s="334"/>
      <c r="RJ212" s="334"/>
      <c r="RK212" s="224"/>
      <c r="RL212" s="416"/>
      <c r="RM212" s="416"/>
      <c r="RN212" s="332"/>
      <c r="RO212" s="333"/>
      <c r="RP212" s="416"/>
      <c r="RQ212" s="224"/>
      <c r="RR212" s="224"/>
      <c r="RS212" s="334"/>
      <c r="RT212" s="334"/>
      <c r="RU212" s="224"/>
      <c r="RV212" s="416"/>
      <c r="RW212" s="416"/>
      <c r="RX212" s="332"/>
      <c r="RY212" s="333"/>
      <c r="RZ212" s="416"/>
      <c r="SA212" s="224"/>
      <c r="SB212" s="224"/>
      <c r="SC212" s="334"/>
      <c r="SD212" s="334"/>
      <c r="SE212" s="224"/>
      <c r="SF212" s="416"/>
      <c r="SG212" s="416"/>
      <c r="SH212" s="332"/>
      <c r="SI212" s="333"/>
      <c r="SJ212" s="416"/>
      <c r="SK212" s="224"/>
      <c r="SL212" s="224"/>
      <c r="SM212" s="334"/>
      <c r="SN212" s="334"/>
      <c r="SO212" s="224"/>
      <c r="SP212" s="416"/>
      <c r="SQ212" s="416"/>
      <c r="SR212" s="332"/>
      <c r="SS212" s="333"/>
      <c r="ST212" s="416"/>
      <c r="SU212" s="224"/>
      <c r="SV212" s="224"/>
      <c r="SW212" s="334"/>
      <c r="SX212" s="334"/>
      <c r="SY212" s="224"/>
      <c r="SZ212" s="416"/>
      <c r="TA212" s="416"/>
      <c r="TB212" s="332"/>
      <c r="TC212" s="333"/>
      <c r="TD212" s="416"/>
      <c r="TE212" s="224"/>
      <c r="TF212" s="224"/>
      <c r="TG212" s="334"/>
      <c r="TH212" s="334"/>
      <c r="TI212" s="224"/>
      <c r="TJ212" s="416"/>
      <c r="TK212" s="416"/>
      <c r="TL212" s="332"/>
      <c r="TM212" s="333"/>
      <c r="TN212" s="416"/>
      <c r="TO212" s="224"/>
      <c r="TP212" s="224"/>
      <c r="TQ212" s="334"/>
      <c r="TR212" s="334"/>
      <c r="TS212" s="224"/>
      <c r="TT212" s="416"/>
      <c r="TU212" s="416"/>
      <c r="TV212" s="332"/>
      <c r="TW212" s="333"/>
      <c r="TX212" s="416"/>
      <c r="TY212" s="224"/>
      <c r="TZ212" s="224"/>
      <c r="UA212" s="334"/>
      <c r="UB212" s="334"/>
      <c r="UC212" s="224"/>
      <c r="UD212" s="416"/>
      <c r="UE212" s="416"/>
      <c r="UF212" s="332"/>
      <c r="UG212" s="333"/>
      <c r="UH212" s="416"/>
      <c r="UI212" s="224"/>
      <c r="UJ212" s="224"/>
      <c r="UK212" s="334"/>
      <c r="UL212" s="334"/>
      <c r="UM212" s="224"/>
      <c r="UN212" s="416"/>
      <c r="UO212" s="416"/>
      <c r="UP212" s="332"/>
      <c r="UQ212" s="333"/>
      <c r="UR212" s="416"/>
      <c r="US212" s="224"/>
      <c r="UT212" s="224"/>
      <c r="UU212" s="334"/>
      <c r="UV212" s="334"/>
      <c r="UW212" s="224"/>
      <c r="UX212" s="416"/>
      <c r="UY212" s="416"/>
      <c r="UZ212" s="332"/>
      <c r="VA212" s="333"/>
      <c r="VB212" s="416"/>
      <c r="VC212" s="224"/>
      <c r="VD212" s="224"/>
      <c r="VE212" s="334"/>
      <c r="VF212" s="334"/>
      <c r="VG212" s="224"/>
      <c r="VH212" s="416"/>
      <c r="VI212" s="416"/>
      <c r="VJ212" s="332"/>
      <c r="VK212" s="333"/>
      <c r="VL212" s="416"/>
      <c r="VM212" s="224"/>
      <c r="VN212" s="224"/>
      <c r="VO212" s="334"/>
      <c r="VP212" s="334"/>
      <c r="VQ212" s="224"/>
      <c r="VR212" s="416"/>
      <c r="VS212" s="416"/>
      <c r="VT212" s="332"/>
      <c r="VU212" s="333"/>
      <c r="VV212" s="416"/>
      <c r="VW212" s="224"/>
      <c r="VX212" s="224"/>
      <c r="VY212" s="334"/>
      <c r="VZ212" s="334"/>
      <c r="WA212" s="224"/>
      <c r="WB212" s="416"/>
      <c r="WC212" s="416"/>
      <c r="WD212" s="332"/>
      <c r="WE212" s="333"/>
      <c r="WF212" s="416"/>
      <c r="WG212" s="224"/>
      <c r="WH212" s="224"/>
      <c r="WI212" s="334"/>
      <c r="WJ212" s="334"/>
      <c r="WK212" s="224"/>
      <c r="WL212" s="416"/>
      <c r="WM212" s="416"/>
      <c r="WN212" s="332"/>
      <c r="WO212" s="333"/>
      <c r="WP212" s="416"/>
      <c r="WQ212" s="224"/>
      <c r="WR212" s="224"/>
      <c r="WS212" s="334"/>
      <c r="WT212" s="334"/>
      <c r="WU212" s="224"/>
      <c r="WV212" s="416"/>
      <c r="WW212" s="416"/>
      <c r="WX212" s="332"/>
      <c r="WY212" s="333"/>
      <c r="WZ212" s="416"/>
      <c r="XA212" s="224"/>
      <c r="XB212" s="224"/>
      <c r="XC212" s="334"/>
      <c r="XD212" s="334"/>
      <c r="XE212" s="224"/>
      <c r="XF212" s="416"/>
      <c r="XG212" s="416"/>
      <c r="XH212" s="332"/>
      <c r="XI212" s="333"/>
      <c r="XJ212" s="416"/>
      <c r="XK212" s="224"/>
      <c r="XL212" s="224"/>
      <c r="XM212" s="334"/>
      <c r="XN212" s="334"/>
      <c r="XO212" s="224"/>
      <c r="XP212" s="416"/>
      <c r="XQ212" s="416"/>
      <c r="XR212" s="332"/>
      <c r="XS212" s="333"/>
      <c r="XT212" s="416"/>
      <c r="XU212" s="224"/>
      <c r="XV212" s="224"/>
      <c r="XW212" s="334"/>
      <c r="XX212" s="334"/>
      <c r="XY212" s="224"/>
      <c r="XZ212" s="416"/>
      <c r="YA212" s="416"/>
      <c r="YB212" s="332"/>
      <c r="YC212" s="333"/>
      <c r="YD212" s="416"/>
      <c r="YE212" s="224"/>
      <c r="YF212" s="224"/>
      <c r="YG212" s="334"/>
      <c r="YH212" s="334"/>
      <c r="YI212" s="224"/>
      <c r="YJ212" s="416"/>
      <c r="YK212" s="416"/>
      <c r="YL212" s="332"/>
      <c r="YM212" s="333"/>
      <c r="YN212" s="416"/>
      <c r="YO212" s="224"/>
      <c r="YP212" s="224"/>
      <c r="YQ212" s="334"/>
      <c r="YR212" s="334"/>
      <c r="YS212" s="224"/>
      <c r="YT212" s="416"/>
      <c r="YU212" s="416"/>
      <c r="YV212" s="332"/>
      <c r="YW212" s="333"/>
      <c r="YX212" s="416"/>
      <c r="YY212" s="224"/>
      <c r="YZ212" s="224"/>
      <c r="ZA212" s="334"/>
      <c r="ZB212" s="334"/>
      <c r="ZC212" s="224"/>
      <c r="ZD212" s="416"/>
      <c r="ZE212" s="416"/>
      <c r="ZF212" s="332"/>
      <c r="ZG212" s="333"/>
      <c r="ZH212" s="416"/>
      <c r="ZI212" s="224"/>
      <c r="ZJ212" s="224"/>
      <c r="ZK212" s="334"/>
      <c r="ZL212" s="334"/>
      <c r="ZM212" s="224"/>
      <c r="ZN212" s="416"/>
      <c r="ZO212" s="416"/>
      <c r="ZP212" s="332"/>
      <c r="ZQ212" s="333"/>
      <c r="ZR212" s="416"/>
      <c r="ZS212" s="224"/>
      <c r="ZT212" s="224"/>
      <c r="ZU212" s="334"/>
      <c r="ZV212" s="334"/>
      <c r="ZW212" s="224"/>
      <c r="ZX212" s="416"/>
      <c r="ZY212" s="416"/>
      <c r="ZZ212" s="332"/>
      <c r="AAA212" s="333"/>
      <c r="AAB212" s="416"/>
      <c r="AAC212" s="224"/>
      <c r="AAD212" s="224"/>
      <c r="AAE212" s="334"/>
      <c r="AAF212" s="334"/>
      <c r="AAG212" s="224"/>
      <c r="AAH212" s="416"/>
      <c r="AAI212" s="416"/>
      <c r="AAJ212" s="332"/>
      <c r="AAK212" s="333"/>
      <c r="AAL212" s="416"/>
      <c r="AAM212" s="224"/>
      <c r="AAN212" s="224"/>
      <c r="AAO212" s="334"/>
      <c r="AAP212" s="334"/>
      <c r="AAQ212" s="224"/>
      <c r="AAR212" s="416"/>
      <c r="AAS212" s="416"/>
      <c r="AAT212" s="332"/>
      <c r="AAU212" s="333"/>
      <c r="AAV212" s="416"/>
      <c r="AAW212" s="224"/>
      <c r="AAX212" s="224"/>
      <c r="AAY212" s="334"/>
      <c r="AAZ212" s="334"/>
      <c r="ABA212" s="224"/>
      <c r="ABB212" s="416"/>
      <c r="ABC212" s="416"/>
      <c r="ABD212" s="332"/>
      <c r="ABE212" s="333"/>
      <c r="ABF212" s="416"/>
      <c r="ABG212" s="224"/>
      <c r="ABH212" s="224"/>
      <c r="ABI212" s="334"/>
      <c r="ABJ212" s="334"/>
      <c r="ABK212" s="224"/>
      <c r="ABL212" s="416"/>
      <c r="ABM212" s="416"/>
      <c r="ABN212" s="332"/>
      <c r="ABO212" s="333"/>
      <c r="ABP212" s="416"/>
      <c r="ABQ212" s="224"/>
      <c r="ABR212" s="224"/>
      <c r="ABS212" s="334"/>
      <c r="ABT212" s="334"/>
      <c r="ABU212" s="224"/>
      <c r="ABV212" s="416"/>
      <c r="ABW212" s="416"/>
      <c r="ABX212" s="332"/>
      <c r="ABY212" s="333"/>
      <c r="ABZ212" s="416"/>
      <c r="ACA212" s="224"/>
      <c r="ACB212" s="224"/>
      <c r="ACC212" s="334"/>
      <c r="ACD212" s="334"/>
      <c r="ACE212" s="224"/>
      <c r="ACF212" s="416"/>
      <c r="ACG212" s="416"/>
      <c r="ACH212" s="332"/>
      <c r="ACI212" s="333"/>
      <c r="ACJ212" s="416"/>
      <c r="ACK212" s="224"/>
      <c r="ACL212" s="224"/>
      <c r="ACM212" s="334"/>
      <c r="ACN212" s="334"/>
      <c r="ACO212" s="224"/>
      <c r="ACP212" s="416"/>
      <c r="ACQ212" s="416"/>
      <c r="ACR212" s="332"/>
      <c r="ACS212" s="333"/>
      <c r="ACT212" s="416"/>
      <c r="ACU212" s="224"/>
      <c r="ACV212" s="224"/>
      <c r="ACW212" s="334"/>
      <c r="ACX212" s="334"/>
      <c r="ACY212" s="224"/>
      <c r="ACZ212" s="416"/>
      <c r="ADA212" s="416"/>
      <c r="ADB212" s="332"/>
      <c r="ADC212" s="333"/>
      <c r="ADD212" s="416"/>
      <c r="ADE212" s="224"/>
      <c r="ADF212" s="224"/>
      <c r="ADG212" s="334"/>
      <c r="ADH212" s="334"/>
      <c r="ADI212" s="224"/>
      <c r="ADJ212" s="416"/>
      <c r="ADK212" s="416"/>
      <c r="ADL212" s="332"/>
      <c r="ADM212" s="333"/>
      <c r="ADN212" s="416"/>
      <c r="ADO212" s="224"/>
      <c r="ADP212" s="224"/>
      <c r="ADQ212" s="334"/>
      <c r="ADR212" s="334"/>
      <c r="ADS212" s="224"/>
      <c r="ADT212" s="416"/>
      <c r="ADU212" s="416"/>
      <c r="ADV212" s="332"/>
      <c r="ADW212" s="333"/>
      <c r="ADX212" s="416"/>
      <c r="ADY212" s="224"/>
      <c r="ADZ212" s="224"/>
      <c r="AEA212" s="334"/>
      <c r="AEB212" s="334"/>
      <c r="AEC212" s="224"/>
      <c r="AED212" s="416"/>
      <c r="AEE212" s="416"/>
      <c r="AEF212" s="332"/>
      <c r="AEG212" s="333"/>
      <c r="AEH212" s="416"/>
      <c r="AEI212" s="224"/>
      <c r="AEJ212" s="224"/>
      <c r="AEK212" s="334"/>
      <c r="AEL212" s="334"/>
      <c r="AEM212" s="224"/>
      <c r="AEN212" s="416"/>
      <c r="AEO212" s="416"/>
      <c r="AEP212" s="332"/>
      <c r="AEQ212" s="333"/>
      <c r="AER212" s="416"/>
      <c r="AES212" s="224"/>
      <c r="AET212" s="224"/>
      <c r="AEU212" s="334"/>
      <c r="AEV212" s="334"/>
      <c r="AEW212" s="224"/>
      <c r="AEX212" s="416"/>
      <c r="AEY212" s="416"/>
      <c r="AEZ212" s="332"/>
      <c r="AFA212" s="333"/>
      <c r="AFB212" s="416"/>
      <c r="AFC212" s="224"/>
      <c r="AFD212" s="224"/>
      <c r="AFE212" s="334"/>
      <c r="AFF212" s="334"/>
      <c r="AFG212" s="224"/>
      <c r="AFH212" s="416"/>
      <c r="AFI212" s="416"/>
      <c r="AFJ212" s="332"/>
      <c r="AFK212" s="333"/>
      <c r="AFL212" s="416"/>
      <c r="AFM212" s="224"/>
      <c r="AFN212" s="224"/>
      <c r="AFO212" s="334"/>
      <c r="AFP212" s="334"/>
      <c r="AFQ212" s="224"/>
      <c r="AFR212" s="416"/>
      <c r="AFS212" s="416"/>
      <c r="AFT212" s="332"/>
      <c r="AFU212" s="333"/>
      <c r="AFV212" s="416"/>
      <c r="AFW212" s="224"/>
      <c r="AFX212" s="224"/>
      <c r="AFY212" s="334"/>
      <c r="AFZ212" s="334"/>
      <c r="AGA212" s="224"/>
      <c r="AGB212" s="416"/>
      <c r="AGC212" s="416"/>
      <c r="AGD212" s="332"/>
      <c r="AGE212" s="333"/>
      <c r="AGF212" s="416"/>
      <c r="AGG212" s="224"/>
      <c r="AGH212" s="224"/>
      <c r="AGI212" s="334"/>
      <c r="AGJ212" s="334"/>
      <c r="AGK212" s="224"/>
      <c r="AGL212" s="416"/>
      <c r="AGM212" s="416"/>
      <c r="AGN212" s="332"/>
      <c r="AGO212" s="333"/>
      <c r="AGP212" s="416"/>
      <c r="AGQ212" s="224"/>
      <c r="AGR212" s="224"/>
      <c r="AGS212" s="334"/>
      <c r="AGT212" s="334"/>
      <c r="AGU212" s="224"/>
      <c r="AGV212" s="416"/>
      <c r="AGW212" s="416"/>
      <c r="AGX212" s="332"/>
      <c r="AGY212" s="333"/>
      <c r="AGZ212" s="416"/>
      <c r="AHA212" s="224"/>
      <c r="AHB212" s="224"/>
      <c r="AHC212" s="334"/>
      <c r="AHD212" s="334"/>
      <c r="AHE212" s="224"/>
      <c r="AHF212" s="416"/>
      <c r="AHG212" s="416"/>
      <c r="AHH212" s="332"/>
      <c r="AHI212" s="333"/>
      <c r="AHJ212" s="416"/>
      <c r="AHK212" s="224"/>
      <c r="AHL212" s="224"/>
      <c r="AHM212" s="334"/>
      <c r="AHN212" s="334"/>
      <c r="AHO212" s="224"/>
      <c r="AHP212" s="416"/>
      <c r="AHQ212" s="416"/>
      <c r="AHR212" s="332"/>
      <c r="AHS212" s="333"/>
      <c r="AHT212" s="416"/>
      <c r="AHU212" s="224"/>
      <c r="AHV212" s="224"/>
      <c r="AHW212" s="334"/>
      <c r="AHX212" s="334"/>
      <c r="AHY212" s="224"/>
      <c r="AHZ212" s="416"/>
      <c r="AIA212" s="416"/>
      <c r="AIB212" s="332"/>
      <c r="AIC212" s="333"/>
      <c r="AID212" s="416"/>
      <c r="AIE212" s="224"/>
      <c r="AIF212" s="224"/>
      <c r="AIG212" s="334"/>
      <c r="AIH212" s="334"/>
      <c r="AII212" s="224"/>
      <c r="AIJ212" s="416"/>
      <c r="AIK212" s="416"/>
      <c r="AIL212" s="332"/>
      <c r="AIM212" s="333"/>
      <c r="AIN212" s="416"/>
      <c r="AIO212" s="224"/>
      <c r="AIP212" s="224"/>
      <c r="AIQ212" s="334"/>
      <c r="AIR212" s="334"/>
      <c r="AIS212" s="224"/>
      <c r="AIT212" s="416"/>
      <c r="AIU212" s="416"/>
      <c r="AIV212" s="332"/>
      <c r="AIW212" s="333"/>
      <c r="AIX212" s="416"/>
      <c r="AIY212" s="224"/>
      <c r="AIZ212" s="224"/>
      <c r="AJA212" s="334"/>
      <c r="AJB212" s="334"/>
      <c r="AJC212" s="224"/>
      <c r="AJD212" s="416"/>
      <c r="AJE212" s="416"/>
      <c r="AJF212" s="332"/>
      <c r="AJG212" s="333"/>
      <c r="AJH212" s="416"/>
      <c r="AJI212" s="224"/>
      <c r="AJJ212" s="224"/>
      <c r="AJK212" s="334"/>
      <c r="AJL212" s="334"/>
      <c r="AJM212" s="224"/>
      <c r="AJN212" s="416"/>
      <c r="AJO212" s="416"/>
      <c r="AJP212" s="332"/>
      <c r="AJQ212" s="333"/>
      <c r="AJR212" s="416"/>
      <c r="AJS212" s="224"/>
      <c r="AJT212" s="224"/>
      <c r="AJU212" s="334"/>
      <c r="AJV212" s="334"/>
      <c r="AJW212" s="224"/>
      <c r="AJX212" s="416"/>
      <c r="AJY212" s="416"/>
      <c r="AJZ212" s="332"/>
      <c r="AKA212" s="333"/>
      <c r="AKB212" s="416"/>
      <c r="AKC212" s="224"/>
      <c r="AKD212" s="224"/>
      <c r="AKE212" s="334"/>
      <c r="AKF212" s="334"/>
      <c r="AKG212" s="224"/>
      <c r="AKH212" s="416"/>
      <c r="AKI212" s="416"/>
      <c r="AKJ212" s="332"/>
      <c r="AKK212" s="333"/>
      <c r="AKL212" s="416"/>
      <c r="AKM212" s="224"/>
      <c r="AKN212" s="224"/>
      <c r="AKO212" s="334"/>
      <c r="AKP212" s="334"/>
      <c r="AKQ212" s="224"/>
      <c r="AKR212" s="416"/>
      <c r="AKS212" s="416"/>
      <c r="AKT212" s="332"/>
      <c r="AKU212" s="333"/>
      <c r="AKV212" s="416"/>
      <c r="AKW212" s="224"/>
      <c r="AKX212" s="224"/>
      <c r="AKY212" s="334"/>
      <c r="AKZ212" s="334"/>
      <c r="ALA212" s="224"/>
      <c r="ALB212" s="416"/>
      <c r="ALC212" s="416"/>
      <c r="ALD212" s="332"/>
      <c r="ALE212" s="333"/>
      <c r="ALF212" s="416"/>
      <c r="ALG212" s="224"/>
      <c r="ALH212" s="224"/>
      <c r="ALI212" s="334"/>
      <c r="ALJ212" s="334"/>
      <c r="ALK212" s="224"/>
      <c r="ALL212" s="416"/>
      <c r="ALM212" s="416"/>
      <c r="ALN212" s="332"/>
      <c r="ALO212" s="333"/>
      <c r="ALP212" s="416"/>
      <c r="ALQ212" s="224"/>
      <c r="ALR212" s="224"/>
      <c r="ALS212" s="334"/>
      <c r="ALT212" s="334"/>
      <c r="ALU212" s="224"/>
      <c r="ALV212" s="416"/>
      <c r="ALW212" s="416"/>
      <c r="ALX212" s="332"/>
      <c r="ALY212" s="333"/>
      <c r="ALZ212" s="416"/>
      <c r="AMA212" s="224"/>
      <c r="AMB212" s="224"/>
      <c r="AMC212" s="334"/>
      <c r="AMD212" s="334"/>
      <c r="AME212" s="224"/>
      <c r="AMF212" s="416"/>
      <c r="AMG212" s="416"/>
      <c r="AMH212" s="332"/>
      <c r="AMI212" s="333"/>
      <c r="AMJ212" s="416"/>
      <c r="AMK212" s="224"/>
      <c r="AML212" s="224"/>
      <c r="AMM212" s="334"/>
      <c r="AMN212" s="334"/>
      <c r="AMO212" s="224"/>
      <c r="AMP212" s="416"/>
      <c r="AMQ212" s="416"/>
      <c r="AMR212" s="332"/>
      <c r="AMS212" s="333"/>
      <c r="AMT212" s="416"/>
      <c r="AMU212" s="224"/>
      <c r="AMV212" s="224"/>
      <c r="AMW212" s="334"/>
      <c r="AMX212" s="334"/>
      <c r="AMY212" s="224"/>
      <c r="AMZ212" s="416"/>
      <c r="ANA212" s="416"/>
      <c r="ANB212" s="332"/>
      <c r="ANC212" s="333"/>
      <c r="AND212" s="416"/>
      <c r="ANE212" s="224"/>
      <c r="ANF212" s="224"/>
      <c r="ANG212" s="334"/>
      <c r="ANH212" s="334"/>
      <c r="ANI212" s="224"/>
      <c r="ANJ212" s="416"/>
      <c r="ANK212" s="416"/>
      <c r="ANL212" s="332"/>
      <c r="ANM212" s="333"/>
      <c r="ANN212" s="416"/>
      <c r="ANO212" s="224"/>
      <c r="ANP212" s="224"/>
      <c r="ANQ212" s="334"/>
      <c r="ANR212" s="334"/>
      <c r="ANS212" s="224"/>
      <c r="ANT212" s="416"/>
      <c r="ANU212" s="416"/>
      <c r="ANV212" s="332"/>
      <c r="ANW212" s="333"/>
      <c r="ANX212" s="416"/>
      <c r="ANY212" s="224"/>
      <c r="ANZ212" s="224"/>
      <c r="AOA212" s="334"/>
      <c r="AOB212" s="334"/>
      <c r="AOC212" s="224"/>
      <c r="AOD212" s="416"/>
      <c r="AOE212" s="416"/>
      <c r="AOF212" s="332"/>
      <c r="AOG212" s="333"/>
      <c r="AOH212" s="416"/>
      <c r="AOI212" s="224"/>
      <c r="AOJ212" s="224"/>
      <c r="AOK212" s="334"/>
      <c r="AOL212" s="334"/>
      <c r="AOM212" s="224"/>
      <c r="AON212" s="416"/>
      <c r="AOO212" s="416"/>
      <c r="AOP212" s="332"/>
      <c r="AOQ212" s="333"/>
      <c r="AOR212" s="416"/>
      <c r="AOS212" s="224"/>
      <c r="AOT212" s="224"/>
      <c r="AOU212" s="334"/>
      <c r="AOV212" s="334"/>
      <c r="AOW212" s="224"/>
      <c r="AOX212" s="416"/>
      <c r="AOY212" s="416"/>
      <c r="AOZ212" s="332"/>
      <c r="APA212" s="333"/>
      <c r="APB212" s="416"/>
      <c r="APC212" s="224"/>
      <c r="APD212" s="224"/>
      <c r="APE212" s="334"/>
      <c r="APF212" s="334"/>
      <c r="APG212" s="224"/>
      <c r="APH212" s="416"/>
      <c r="API212" s="416"/>
      <c r="APJ212" s="332"/>
      <c r="APK212" s="333"/>
      <c r="APL212" s="416"/>
      <c r="APM212" s="224"/>
      <c r="APN212" s="224"/>
      <c r="APO212" s="334"/>
      <c r="APP212" s="334"/>
      <c r="APQ212" s="224"/>
      <c r="APR212" s="416"/>
      <c r="APS212" s="416"/>
      <c r="APT212" s="332"/>
      <c r="APU212" s="333"/>
      <c r="APV212" s="416"/>
      <c r="APW212" s="224"/>
      <c r="APX212" s="224"/>
      <c r="APY212" s="334"/>
      <c r="APZ212" s="334"/>
      <c r="AQA212" s="224"/>
      <c r="AQB212" s="416"/>
      <c r="AQC212" s="416"/>
      <c r="AQD212" s="332"/>
      <c r="AQE212" s="333"/>
      <c r="AQF212" s="416"/>
      <c r="AQG212" s="224"/>
      <c r="AQH212" s="224"/>
      <c r="AQI212" s="334"/>
      <c r="AQJ212" s="334"/>
      <c r="AQK212" s="224"/>
      <c r="AQL212" s="416"/>
      <c r="AQM212" s="416"/>
      <c r="AQN212" s="332"/>
      <c r="AQO212" s="333"/>
      <c r="AQP212" s="416"/>
      <c r="AQQ212" s="224"/>
      <c r="AQR212" s="224"/>
      <c r="AQS212" s="334"/>
      <c r="AQT212" s="334"/>
      <c r="AQU212" s="224"/>
      <c r="AQV212" s="416"/>
      <c r="AQW212" s="416"/>
      <c r="AQX212" s="332"/>
      <c r="AQY212" s="333"/>
      <c r="AQZ212" s="416"/>
      <c r="ARA212" s="224"/>
      <c r="ARB212" s="224"/>
      <c r="ARC212" s="334"/>
      <c r="ARD212" s="334"/>
      <c r="ARE212" s="224"/>
      <c r="ARF212" s="416"/>
      <c r="ARG212" s="416"/>
      <c r="ARH212" s="332"/>
      <c r="ARI212" s="333"/>
      <c r="ARJ212" s="416"/>
      <c r="ARK212" s="224"/>
      <c r="ARL212" s="224"/>
      <c r="ARM212" s="334"/>
      <c r="ARN212" s="334"/>
      <c r="ARO212" s="224"/>
      <c r="ARP212" s="416"/>
      <c r="ARQ212" s="416"/>
      <c r="ARR212" s="332"/>
      <c r="ARS212" s="333"/>
      <c r="ART212" s="416"/>
      <c r="ARU212" s="224"/>
      <c r="ARV212" s="224"/>
      <c r="ARW212" s="334"/>
      <c r="ARX212" s="334"/>
      <c r="ARY212" s="224"/>
      <c r="ARZ212" s="416"/>
      <c r="ASA212" s="416"/>
      <c r="ASB212" s="332"/>
      <c r="ASC212" s="333"/>
      <c r="ASD212" s="416"/>
      <c r="ASE212" s="224"/>
      <c r="ASF212" s="224"/>
      <c r="ASG212" s="334"/>
      <c r="ASH212" s="334"/>
      <c r="ASI212" s="224"/>
      <c r="ASJ212" s="416"/>
      <c r="ASK212" s="416"/>
      <c r="ASL212" s="332"/>
      <c r="ASM212" s="333"/>
      <c r="ASN212" s="416"/>
      <c r="ASO212" s="224"/>
      <c r="ASP212" s="224"/>
      <c r="ASQ212" s="334"/>
      <c r="ASR212" s="334"/>
      <c r="ASS212" s="224"/>
      <c r="AST212" s="416"/>
      <c r="ASU212" s="416"/>
      <c r="ASV212" s="332"/>
      <c r="ASW212" s="333"/>
      <c r="ASX212" s="416"/>
      <c r="ASY212" s="224"/>
      <c r="ASZ212" s="224"/>
      <c r="ATA212" s="334"/>
      <c r="ATB212" s="334"/>
      <c r="ATC212" s="224"/>
      <c r="ATD212" s="416"/>
      <c r="ATE212" s="416"/>
      <c r="ATF212" s="332"/>
      <c r="ATG212" s="333"/>
      <c r="ATH212" s="416"/>
      <c r="ATI212" s="224"/>
      <c r="ATJ212" s="224"/>
      <c r="ATK212" s="334"/>
      <c r="ATL212" s="334"/>
      <c r="ATM212" s="224"/>
      <c r="ATN212" s="416"/>
      <c r="ATO212" s="416"/>
      <c r="ATP212" s="332"/>
      <c r="ATQ212" s="333"/>
      <c r="ATR212" s="416"/>
      <c r="ATS212" s="224"/>
      <c r="ATT212" s="224"/>
      <c r="ATU212" s="334"/>
      <c r="ATV212" s="334"/>
      <c r="ATW212" s="224"/>
      <c r="ATX212" s="416"/>
      <c r="ATY212" s="416"/>
      <c r="ATZ212" s="332"/>
      <c r="AUA212" s="333"/>
      <c r="AUB212" s="416"/>
      <c r="AUC212" s="224"/>
      <c r="AUD212" s="224"/>
      <c r="AUE212" s="334"/>
      <c r="AUF212" s="334"/>
      <c r="AUG212" s="224"/>
      <c r="AUH212" s="416"/>
      <c r="AUI212" s="416"/>
      <c r="AUJ212" s="332"/>
      <c r="AUK212" s="333"/>
      <c r="AUL212" s="416"/>
      <c r="AUM212" s="224"/>
      <c r="AUN212" s="224"/>
      <c r="AUO212" s="334"/>
      <c r="AUP212" s="334"/>
      <c r="AUQ212" s="224"/>
      <c r="AUR212" s="416"/>
      <c r="AUS212" s="416"/>
      <c r="AUT212" s="332"/>
      <c r="AUU212" s="333"/>
      <c r="AUV212" s="416"/>
      <c r="AUW212" s="224"/>
      <c r="AUX212" s="224"/>
      <c r="AUY212" s="334"/>
      <c r="AUZ212" s="334"/>
      <c r="AVA212" s="224"/>
      <c r="AVB212" s="416"/>
      <c r="AVC212" s="416"/>
      <c r="AVD212" s="332"/>
      <c r="AVE212" s="333"/>
      <c r="AVF212" s="416"/>
      <c r="AVG212" s="224"/>
      <c r="AVH212" s="224"/>
      <c r="AVI212" s="334"/>
      <c r="AVJ212" s="334"/>
      <c r="AVK212" s="224"/>
      <c r="AVL212" s="416"/>
      <c r="AVM212" s="416"/>
      <c r="AVN212" s="332"/>
      <c r="AVO212" s="333"/>
      <c r="AVP212" s="416"/>
      <c r="AVQ212" s="224"/>
      <c r="AVR212" s="224"/>
      <c r="AVS212" s="334"/>
      <c r="AVT212" s="334"/>
      <c r="AVU212" s="224"/>
      <c r="AVV212" s="416"/>
      <c r="AVW212" s="416"/>
      <c r="AVX212" s="332"/>
      <c r="AVY212" s="333"/>
      <c r="AVZ212" s="416"/>
      <c r="AWA212" s="224"/>
      <c r="AWB212" s="224"/>
      <c r="AWC212" s="334"/>
      <c r="AWD212" s="334"/>
      <c r="AWE212" s="224"/>
      <c r="AWF212" s="416"/>
      <c r="AWG212" s="416"/>
      <c r="AWH212" s="332"/>
      <c r="AWI212" s="333"/>
      <c r="AWJ212" s="416"/>
      <c r="AWK212" s="224"/>
      <c r="AWL212" s="224"/>
      <c r="AWM212" s="334"/>
      <c r="AWN212" s="334"/>
      <c r="AWO212" s="224"/>
      <c r="AWP212" s="416"/>
      <c r="AWQ212" s="416"/>
      <c r="AWR212" s="332"/>
      <c r="AWS212" s="333"/>
      <c r="AWT212" s="416"/>
      <c r="AWU212" s="224"/>
      <c r="AWV212" s="224"/>
      <c r="AWW212" s="334"/>
      <c r="AWX212" s="334"/>
      <c r="AWY212" s="224"/>
      <c r="AWZ212" s="416"/>
      <c r="AXA212" s="416"/>
      <c r="AXB212" s="332"/>
      <c r="AXC212" s="333"/>
      <c r="AXD212" s="416"/>
      <c r="AXE212" s="224"/>
      <c r="AXF212" s="224"/>
      <c r="AXG212" s="334"/>
      <c r="AXH212" s="334"/>
      <c r="AXI212" s="224"/>
      <c r="AXJ212" s="416"/>
      <c r="AXK212" s="416"/>
      <c r="AXL212" s="332"/>
      <c r="AXM212" s="333"/>
      <c r="AXN212" s="416"/>
      <c r="AXO212" s="224"/>
      <c r="AXP212" s="224"/>
      <c r="AXQ212" s="334"/>
      <c r="AXR212" s="334"/>
      <c r="AXS212" s="224"/>
      <c r="AXT212" s="416"/>
      <c r="AXU212" s="416"/>
      <c r="AXV212" s="332"/>
      <c r="AXW212" s="333"/>
      <c r="AXX212" s="416"/>
      <c r="AXY212" s="224"/>
      <c r="AXZ212" s="224"/>
      <c r="AYA212" s="334"/>
      <c r="AYB212" s="334"/>
      <c r="AYC212" s="224"/>
      <c r="AYD212" s="416"/>
      <c r="AYE212" s="416"/>
      <c r="AYF212" s="332"/>
      <c r="AYG212" s="333"/>
      <c r="AYH212" s="416"/>
      <c r="AYI212" s="224"/>
      <c r="AYJ212" s="224"/>
      <c r="AYK212" s="334"/>
      <c r="AYL212" s="334"/>
      <c r="AYM212" s="224"/>
      <c r="AYN212" s="416"/>
      <c r="AYO212" s="416"/>
      <c r="AYP212" s="332"/>
      <c r="AYQ212" s="333"/>
      <c r="AYR212" s="416"/>
      <c r="AYS212" s="224"/>
      <c r="AYT212" s="224"/>
      <c r="AYU212" s="334"/>
      <c r="AYV212" s="334"/>
      <c r="AYW212" s="224"/>
      <c r="AYX212" s="416"/>
      <c r="AYY212" s="416"/>
      <c r="AYZ212" s="332"/>
      <c r="AZA212" s="333"/>
      <c r="AZB212" s="416"/>
      <c r="AZC212" s="224"/>
      <c r="AZD212" s="224"/>
      <c r="AZE212" s="334"/>
      <c r="AZF212" s="334"/>
      <c r="AZG212" s="224"/>
      <c r="AZH212" s="416"/>
      <c r="AZI212" s="416"/>
      <c r="AZJ212" s="332"/>
      <c r="AZK212" s="333"/>
      <c r="AZL212" s="416"/>
      <c r="AZM212" s="224"/>
      <c r="AZN212" s="224"/>
      <c r="AZO212" s="334"/>
      <c r="AZP212" s="334"/>
      <c r="AZQ212" s="224"/>
      <c r="AZR212" s="416"/>
      <c r="AZS212" s="416"/>
      <c r="AZT212" s="332"/>
      <c r="AZU212" s="333"/>
      <c r="AZV212" s="416"/>
      <c r="AZW212" s="224"/>
      <c r="AZX212" s="224"/>
      <c r="AZY212" s="334"/>
      <c r="AZZ212" s="334"/>
      <c r="BAA212" s="224"/>
      <c r="BAB212" s="416"/>
      <c r="BAC212" s="416"/>
      <c r="BAD212" s="332"/>
      <c r="BAE212" s="333"/>
      <c r="BAF212" s="416"/>
      <c r="BAG212" s="224"/>
      <c r="BAH212" s="224"/>
      <c r="BAI212" s="334"/>
      <c r="BAJ212" s="334"/>
      <c r="BAK212" s="224"/>
      <c r="BAL212" s="416"/>
      <c r="BAM212" s="416"/>
      <c r="BAN212" s="332"/>
      <c r="BAO212" s="333"/>
      <c r="BAP212" s="416"/>
      <c r="BAQ212" s="224"/>
      <c r="BAR212" s="224"/>
      <c r="BAS212" s="334"/>
      <c r="BAT212" s="334"/>
      <c r="BAU212" s="224"/>
      <c r="BAV212" s="416"/>
      <c r="BAW212" s="416"/>
      <c r="BAX212" s="332"/>
      <c r="BAY212" s="333"/>
      <c r="BAZ212" s="416"/>
      <c r="BBA212" s="224"/>
      <c r="BBB212" s="224"/>
      <c r="BBC212" s="334"/>
      <c r="BBD212" s="334"/>
      <c r="BBE212" s="224"/>
      <c r="BBF212" s="416"/>
      <c r="BBG212" s="416"/>
      <c r="BBH212" s="332"/>
      <c r="BBI212" s="333"/>
      <c r="BBJ212" s="416"/>
      <c r="BBK212" s="224"/>
      <c r="BBL212" s="224"/>
      <c r="BBM212" s="334"/>
      <c r="BBN212" s="334"/>
      <c r="BBO212" s="224"/>
      <c r="BBP212" s="416"/>
      <c r="BBQ212" s="416"/>
      <c r="BBR212" s="332"/>
      <c r="BBS212" s="333"/>
      <c r="BBT212" s="416"/>
      <c r="BBU212" s="224"/>
      <c r="BBV212" s="224"/>
      <c r="BBW212" s="334"/>
      <c r="BBX212" s="334"/>
      <c r="BBY212" s="224"/>
      <c r="BBZ212" s="416"/>
      <c r="BCA212" s="416"/>
      <c r="BCB212" s="332"/>
      <c r="BCC212" s="333"/>
      <c r="BCD212" s="416"/>
      <c r="BCE212" s="224"/>
      <c r="BCF212" s="224"/>
      <c r="BCG212" s="334"/>
      <c r="BCH212" s="334"/>
      <c r="BCI212" s="224"/>
      <c r="BCJ212" s="416"/>
      <c r="BCK212" s="416"/>
      <c r="BCL212" s="332"/>
      <c r="BCM212" s="333"/>
      <c r="BCN212" s="416"/>
      <c r="BCO212" s="224"/>
      <c r="BCP212" s="224"/>
      <c r="BCQ212" s="334"/>
      <c r="BCR212" s="334"/>
      <c r="BCS212" s="224"/>
      <c r="BCT212" s="416"/>
      <c r="BCU212" s="416"/>
      <c r="BCV212" s="332"/>
      <c r="BCW212" s="333"/>
      <c r="BCX212" s="416"/>
      <c r="BCY212" s="224"/>
      <c r="BCZ212" s="224"/>
      <c r="BDA212" s="334"/>
      <c r="BDB212" s="334"/>
      <c r="BDC212" s="224"/>
      <c r="BDD212" s="416"/>
      <c r="BDE212" s="416"/>
      <c r="BDF212" s="332"/>
      <c r="BDG212" s="333"/>
      <c r="BDH212" s="416"/>
      <c r="BDI212" s="224"/>
      <c r="BDJ212" s="224"/>
      <c r="BDK212" s="334"/>
      <c r="BDL212" s="334"/>
      <c r="BDM212" s="224"/>
      <c r="BDN212" s="416"/>
      <c r="BDO212" s="416"/>
      <c r="BDP212" s="332"/>
      <c r="BDQ212" s="333"/>
      <c r="BDR212" s="416"/>
      <c r="BDS212" s="224"/>
      <c r="BDT212" s="224"/>
      <c r="BDU212" s="334"/>
      <c r="BDV212" s="334"/>
      <c r="BDW212" s="224"/>
      <c r="BDX212" s="416"/>
      <c r="BDY212" s="416"/>
      <c r="BDZ212" s="332"/>
      <c r="BEA212" s="333"/>
      <c r="BEB212" s="416"/>
      <c r="BEC212" s="224"/>
      <c r="BED212" s="224"/>
      <c r="BEE212" s="334"/>
      <c r="BEF212" s="334"/>
      <c r="BEG212" s="224"/>
      <c r="BEH212" s="416"/>
      <c r="BEI212" s="416"/>
      <c r="BEJ212" s="332"/>
      <c r="BEK212" s="333"/>
      <c r="BEL212" s="416"/>
      <c r="BEM212" s="224"/>
      <c r="BEN212" s="224"/>
      <c r="BEO212" s="334"/>
      <c r="BEP212" s="334"/>
      <c r="BEQ212" s="224"/>
      <c r="BER212" s="416"/>
      <c r="BES212" s="416"/>
      <c r="BET212" s="332"/>
      <c r="BEU212" s="333"/>
      <c r="BEV212" s="416"/>
      <c r="BEW212" s="224"/>
      <c r="BEX212" s="224"/>
      <c r="BEY212" s="334"/>
      <c r="BEZ212" s="334"/>
      <c r="BFA212" s="224"/>
      <c r="BFB212" s="416"/>
      <c r="BFC212" s="416"/>
      <c r="BFD212" s="332"/>
      <c r="BFE212" s="333"/>
      <c r="BFF212" s="416"/>
      <c r="BFG212" s="224"/>
      <c r="BFH212" s="224"/>
      <c r="BFI212" s="334"/>
      <c r="BFJ212" s="334"/>
      <c r="BFK212" s="224"/>
      <c r="BFL212" s="416"/>
      <c r="BFM212" s="416"/>
      <c r="BFN212" s="332"/>
      <c r="BFO212" s="333"/>
      <c r="BFP212" s="416"/>
      <c r="BFQ212" s="224"/>
      <c r="BFR212" s="224"/>
      <c r="BFS212" s="334"/>
      <c r="BFT212" s="334"/>
      <c r="BFU212" s="224"/>
      <c r="BFV212" s="416"/>
      <c r="BFW212" s="416"/>
      <c r="BFX212" s="332"/>
      <c r="BFY212" s="333"/>
      <c r="BFZ212" s="416"/>
      <c r="BGA212" s="224"/>
      <c r="BGB212" s="224"/>
      <c r="BGC212" s="334"/>
      <c r="BGD212" s="334"/>
      <c r="BGE212" s="224"/>
      <c r="BGF212" s="416"/>
      <c r="BGG212" s="416"/>
      <c r="BGH212" s="332"/>
      <c r="BGI212" s="333"/>
      <c r="BGJ212" s="416"/>
      <c r="BGK212" s="224"/>
      <c r="BGL212" s="224"/>
      <c r="BGM212" s="334"/>
      <c r="BGN212" s="334"/>
      <c r="BGO212" s="224"/>
      <c r="BGP212" s="416"/>
      <c r="BGQ212" s="416"/>
      <c r="BGR212" s="332"/>
      <c r="BGS212" s="333"/>
      <c r="BGT212" s="416"/>
      <c r="BGU212" s="224"/>
      <c r="BGV212" s="224"/>
      <c r="BGW212" s="334"/>
      <c r="BGX212" s="334"/>
      <c r="BGY212" s="224"/>
      <c r="BGZ212" s="416"/>
      <c r="BHA212" s="416"/>
      <c r="BHB212" s="332"/>
      <c r="BHC212" s="333"/>
      <c r="BHD212" s="416"/>
      <c r="BHE212" s="224"/>
      <c r="BHF212" s="224"/>
      <c r="BHG212" s="334"/>
      <c r="BHH212" s="334"/>
      <c r="BHI212" s="224"/>
      <c r="BHJ212" s="416"/>
      <c r="BHK212" s="416"/>
      <c r="BHL212" s="332"/>
      <c r="BHM212" s="333"/>
      <c r="BHN212" s="416"/>
      <c r="BHO212" s="224"/>
      <c r="BHP212" s="224"/>
      <c r="BHQ212" s="334"/>
      <c r="BHR212" s="334"/>
      <c r="BHS212" s="224"/>
      <c r="BHT212" s="416"/>
      <c r="BHU212" s="416"/>
      <c r="BHV212" s="332"/>
      <c r="BHW212" s="333"/>
      <c r="BHX212" s="416"/>
      <c r="BHY212" s="224"/>
      <c r="BHZ212" s="224"/>
      <c r="BIA212" s="334"/>
      <c r="BIB212" s="334"/>
      <c r="BIC212" s="224"/>
      <c r="BID212" s="416"/>
      <c r="BIE212" s="416"/>
      <c r="BIF212" s="332"/>
      <c r="BIG212" s="333"/>
      <c r="BIH212" s="416"/>
      <c r="BII212" s="224"/>
      <c r="BIJ212" s="224"/>
      <c r="BIK212" s="334"/>
      <c r="BIL212" s="334"/>
      <c r="BIM212" s="224"/>
      <c r="BIN212" s="416"/>
      <c r="BIO212" s="416"/>
      <c r="BIP212" s="332"/>
      <c r="BIQ212" s="333"/>
      <c r="BIR212" s="416"/>
      <c r="BIS212" s="224"/>
      <c r="BIT212" s="224"/>
      <c r="BIU212" s="334"/>
      <c r="BIV212" s="334"/>
      <c r="BIW212" s="224"/>
      <c r="BIX212" s="416"/>
      <c r="BIY212" s="416"/>
      <c r="BIZ212" s="332"/>
      <c r="BJA212" s="333"/>
      <c r="BJB212" s="416"/>
      <c r="BJC212" s="224"/>
      <c r="BJD212" s="224"/>
      <c r="BJE212" s="334"/>
      <c r="BJF212" s="334"/>
      <c r="BJG212" s="224"/>
      <c r="BJH212" s="416"/>
      <c r="BJI212" s="416"/>
      <c r="BJJ212" s="332"/>
      <c r="BJK212" s="333"/>
      <c r="BJL212" s="416"/>
      <c r="BJM212" s="224"/>
      <c r="BJN212" s="224"/>
      <c r="BJO212" s="334"/>
      <c r="BJP212" s="334"/>
      <c r="BJQ212" s="224"/>
      <c r="BJR212" s="416"/>
      <c r="BJS212" s="416"/>
      <c r="BJT212" s="332"/>
      <c r="BJU212" s="333"/>
      <c r="BJV212" s="416"/>
      <c r="BJW212" s="224"/>
      <c r="BJX212" s="224"/>
      <c r="BJY212" s="334"/>
      <c r="BJZ212" s="334"/>
      <c r="BKA212" s="224"/>
      <c r="BKB212" s="416"/>
      <c r="BKC212" s="416"/>
      <c r="BKD212" s="332"/>
      <c r="BKE212" s="333"/>
      <c r="BKF212" s="416"/>
      <c r="BKG212" s="224"/>
      <c r="BKH212" s="224"/>
      <c r="BKI212" s="334"/>
      <c r="BKJ212" s="334"/>
      <c r="BKK212" s="224"/>
      <c r="BKL212" s="416"/>
      <c r="BKM212" s="416"/>
      <c r="BKN212" s="332"/>
      <c r="BKO212" s="333"/>
      <c r="BKP212" s="416"/>
      <c r="BKQ212" s="224"/>
      <c r="BKR212" s="224"/>
      <c r="BKS212" s="334"/>
      <c r="BKT212" s="334"/>
      <c r="BKU212" s="224"/>
      <c r="BKV212" s="416"/>
      <c r="BKW212" s="416"/>
      <c r="BKX212" s="332"/>
      <c r="BKY212" s="333"/>
      <c r="BKZ212" s="416"/>
      <c r="BLA212" s="224"/>
      <c r="BLB212" s="224"/>
      <c r="BLC212" s="334"/>
      <c r="BLD212" s="334"/>
      <c r="BLE212" s="224"/>
      <c r="BLF212" s="416"/>
      <c r="BLG212" s="416"/>
      <c r="BLH212" s="332"/>
      <c r="BLI212" s="333"/>
      <c r="BLJ212" s="416"/>
      <c r="BLK212" s="224"/>
      <c r="BLL212" s="224"/>
      <c r="BLM212" s="334"/>
      <c r="BLN212" s="334"/>
      <c r="BLO212" s="224"/>
      <c r="BLP212" s="416"/>
      <c r="BLQ212" s="416"/>
      <c r="BLR212" s="332"/>
      <c r="BLS212" s="333"/>
      <c r="BLT212" s="416"/>
      <c r="BLU212" s="224"/>
      <c r="BLV212" s="224"/>
      <c r="BLW212" s="334"/>
      <c r="BLX212" s="334"/>
      <c r="BLY212" s="224"/>
      <c r="BLZ212" s="416"/>
      <c r="BMA212" s="416"/>
      <c r="BMB212" s="332"/>
      <c r="BMC212" s="333"/>
      <c r="BMD212" s="416"/>
      <c r="BME212" s="224"/>
      <c r="BMF212" s="224"/>
      <c r="BMG212" s="334"/>
      <c r="BMH212" s="334"/>
      <c r="BMI212" s="224"/>
      <c r="BMJ212" s="416"/>
      <c r="BMK212" s="416"/>
      <c r="BML212" s="332"/>
      <c r="BMM212" s="333"/>
      <c r="BMN212" s="416"/>
      <c r="BMO212" s="224"/>
      <c r="BMP212" s="224"/>
      <c r="BMQ212" s="334"/>
      <c r="BMR212" s="334"/>
      <c r="BMS212" s="224"/>
      <c r="BMT212" s="416"/>
      <c r="BMU212" s="416"/>
      <c r="BMV212" s="332"/>
      <c r="BMW212" s="333"/>
      <c r="BMX212" s="416"/>
      <c r="BMY212" s="224"/>
      <c r="BMZ212" s="224"/>
      <c r="BNA212" s="334"/>
      <c r="BNB212" s="334"/>
      <c r="BNC212" s="224"/>
      <c r="BND212" s="416"/>
      <c r="BNE212" s="416"/>
      <c r="BNF212" s="332"/>
      <c r="BNG212" s="333"/>
      <c r="BNH212" s="416"/>
      <c r="BNI212" s="224"/>
      <c r="BNJ212" s="224"/>
      <c r="BNK212" s="334"/>
      <c r="BNL212" s="334"/>
      <c r="BNM212" s="224"/>
      <c r="BNN212" s="416"/>
      <c r="BNO212" s="416"/>
      <c r="BNP212" s="332"/>
      <c r="BNQ212" s="333"/>
      <c r="BNR212" s="416"/>
      <c r="BNS212" s="224"/>
      <c r="BNT212" s="224"/>
      <c r="BNU212" s="334"/>
      <c r="BNV212" s="334"/>
      <c r="BNW212" s="224"/>
      <c r="BNX212" s="416"/>
      <c r="BNY212" s="416"/>
      <c r="BNZ212" s="332"/>
      <c r="BOA212" s="333"/>
      <c r="BOB212" s="416"/>
      <c r="BOC212" s="224"/>
      <c r="BOD212" s="224"/>
      <c r="BOE212" s="334"/>
      <c r="BOF212" s="334"/>
      <c r="BOG212" s="224"/>
      <c r="BOH212" s="416"/>
      <c r="BOI212" s="416"/>
      <c r="BOJ212" s="332"/>
      <c r="BOK212" s="333"/>
      <c r="BOL212" s="416"/>
      <c r="BOM212" s="224"/>
      <c r="BON212" s="224"/>
      <c r="BOO212" s="334"/>
      <c r="BOP212" s="334"/>
      <c r="BOQ212" s="224"/>
      <c r="BOR212" s="416"/>
      <c r="BOS212" s="416"/>
      <c r="BOT212" s="332"/>
      <c r="BOU212" s="333"/>
      <c r="BOV212" s="416"/>
      <c r="BOW212" s="224"/>
      <c r="BOX212" s="224"/>
      <c r="BOY212" s="334"/>
      <c r="BOZ212" s="334"/>
      <c r="BPA212" s="224"/>
      <c r="BPB212" s="416"/>
      <c r="BPC212" s="416"/>
      <c r="BPD212" s="332"/>
      <c r="BPE212" s="333"/>
      <c r="BPF212" s="416"/>
      <c r="BPG212" s="224"/>
      <c r="BPH212" s="224"/>
      <c r="BPI212" s="334"/>
      <c r="BPJ212" s="334"/>
      <c r="BPK212" s="224"/>
      <c r="BPL212" s="416"/>
      <c r="BPM212" s="416"/>
      <c r="BPN212" s="332"/>
      <c r="BPO212" s="333"/>
      <c r="BPP212" s="416"/>
      <c r="BPQ212" s="224"/>
      <c r="BPR212" s="224"/>
      <c r="BPS212" s="334"/>
      <c r="BPT212" s="334"/>
      <c r="BPU212" s="224"/>
      <c r="BPV212" s="416"/>
      <c r="BPW212" s="416"/>
      <c r="BPX212" s="332"/>
      <c r="BPY212" s="333"/>
      <c r="BPZ212" s="416"/>
      <c r="BQA212" s="224"/>
      <c r="BQB212" s="224"/>
      <c r="BQC212" s="334"/>
      <c r="BQD212" s="334"/>
      <c r="BQE212" s="224"/>
      <c r="BQF212" s="416"/>
      <c r="BQG212" s="416"/>
      <c r="BQH212" s="332"/>
      <c r="BQI212" s="333"/>
      <c r="BQJ212" s="416"/>
      <c r="BQK212" s="224"/>
      <c r="BQL212" s="224"/>
      <c r="BQM212" s="334"/>
      <c r="BQN212" s="334"/>
      <c r="BQO212" s="224"/>
      <c r="BQP212" s="416"/>
      <c r="BQQ212" s="416"/>
      <c r="BQR212" s="332"/>
      <c r="BQS212" s="333"/>
      <c r="BQT212" s="416"/>
      <c r="BQU212" s="224"/>
      <c r="BQV212" s="224"/>
      <c r="BQW212" s="334"/>
      <c r="BQX212" s="334"/>
      <c r="BQY212" s="224"/>
      <c r="BQZ212" s="416"/>
      <c r="BRA212" s="416"/>
      <c r="BRB212" s="332"/>
      <c r="BRC212" s="333"/>
      <c r="BRD212" s="416"/>
      <c r="BRE212" s="224"/>
      <c r="BRF212" s="224"/>
      <c r="BRG212" s="334"/>
      <c r="BRH212" s="334"/>
      <c r="BRI212" s="224"/>
      <c r="BRJ212" s="416"/>
      <c r="BRK212" s="416"/>
      <c r="BRL212" s="332"/>
      <c r="BRM212" s="333"/>
      <c r="BRN212" s="416"/>
      <c r="BRO212" s="224"/>
      <c r="BRP212" s="224"/>
      <c r="BRQ212" s="334"/>
      <c r="BRR212" s="334"/>
      <c r="BRS212" s="224"/>
      <c r="BRT212" s="416"/>
      <c r="BRU212" s="416"/>
      <c r="BRV212" s="332"/>
      <c r="BRW212" s="333"/>
      <c r="BRX212" s="416"/>
      <c r="BRY212" s="224"/>
      <c r="BRZ212" s="224"/>
      <c r="BSA212" s="334"/>
      <c r="BSB212" s="334"/>
      <c r="BSC212" s="224"/>
      <c r="BSD212" s="416"/>
      <c r="BSE212" s="416"/>
      <c r="BSF212" s="332"/>
      <c r="BSG212" s="333"/>
      <c r="BSH212" s="416"/>
      <c r="BSI212" s="224"/>
      <c r="BSJ212" s="224"/>
      <c r="BSK212" s="334"/>
      <c r="BSL212" s="334"/>
      <c r="BSM212" s="224"/>
      <c r="BSN212" s="416"/>
      <c r="BSO212" s="416"/>
      <c r="BSP212" s="332"/>
      <c r="BSQ212" s="333"/>
      <c r="BSR212" s="416"/>
      <c r="BSS212" s="224"/>
      <c r="BST212" s="224"/>
      <c r="BSU212" s="334"/>
      <c r="BSV212" s="334"/>
      <c r="BSW212" s="224"/>
      <c r="BSX212" s="416"/>
      <c r="BSY212" s="416"/>
      <c r="BSZ212" s="332"/>
      <c r="BTA212" s="333"/>
      <c r="BTB212" s="416"/>
      <c r="BTC212" s="224"/>
      <c r="BTD212" s="224"/>
      <c r="BTE212" s="334"/>
      <c r="BTF212" s="334"/>
      <c r="BTG212" s="224"/>
      <c r="BTH212" s="416"/>
      <c r="BTI212" s="416"/>
      <c r="BTJ212" s="332"/>
      <c r="BTK212" s="333"/>
      <c r="BTL212" s="416"/>
      <c r="BTM212" s="224"/>
      <c r="BTN212" s="224"/>
      <c r="BTO212" s="334"/>
      <c r="BTP212" s="334"/>
      <c r="BTQ212" s="224"/>
      <c r="BTR212" s="416"/>
      <c r="BTS212" s="416"/>
      <c r="BTT212" s="332"/>
      <c r="BTU212" s="333"/>
      <c r="BTV212" s="416"/>
      <c r="BTW212" s="224"/>
      <c r="BTX212" s="224"/>
      <c r="BTY212" s="334"/>
      <c r="BTZ212" s="334"/>
      <c r="BUA212" s="224"/>
      <c r="BUB212" s="416"/>
      <c r="BUC212" s="416"/>
      <c r="BUD212" s="332"/>
      <c r="BUE212" s="333"/>
      <c r="BUF212" s="416"/>
      <c r="BUG212" s="224"/>
      <c r="BUH212" s="224"/>
      <c r="BUI212" s="334"/>
      <c r="BUJ212" s="334"/>
      <c r="BUK212" s="224"/>
      <c r="BUL212" s="416"/>
      <c r="BUM212" s="416"/>
      <c r="BUN212" s="332"/>
      <c r="BUO212" s="333"/>
      <c r="BUP212" s="416"/>
      <c r="BUQ212" s="224"/>
      <c r="BUR212" s="224"/>
      <c r="BUS212" s="334"/>
      <c r="BUT212" s="334"/>
      <c r="BUU212" s="224"/>
      <c r="BUV212" s="416"/>
      <c r="BUW212" s="416"/>
      <c r="BUX212" s="332"/>
      <c r="BUY212" s="333"/>
      <c r="BUZ212" s="416"/>
      <c r="BVA212" s="224"/>
      <c r="BVB212" s="224"/>
      <c r="BVC212" s="334"/>
      <c r="BVD212" s="334"/>
      <c r="BVE212" s="224"/>
      <c r="BVF212" s="416"/>
      <c r="BVG212" s="416"/>
      <c r="BVH212" s="332"/>
      <c r="BVI212" s="333"/>
      <c r="BVJ212" s="416"/>
      <c r="BVK212" s="224"/>
      <c r="BVL212" s="224"/>
      <c r="BVM212" s="334"/>
      <c r="BVN212" s="334"/>
      <c r="BVO212" s="224"/>
      <c r="BVP212" s="416"/>
      <c r="BVQ212" s="416"/>
      <c r="BVR212" s="332"/>
      <c r="BVS212" s="333"/>
      <c r="BVT212" s="416"/>
      <c r="BVU212" s="224"/>
      <c r="BVV212" s="224"/>
      <c r="BVW212" s="334"/>
      <c r="BVX212" s="334"/>
      <c r="BVY212" s="224"/>
      <c r="BVZ212" s="416"/>
      <c r="BWA212" s="416"/>
      <c r="BWB212" s="332"/>
      <c r="BWC212" s="333"/>
      <c r="BWD212" s="416"/>
      <c r="BWE212" s="224"/>
      <c r="BWF212" s="224"/>
      <c r="BWG212" s="334"/>
      <c r="BWH212" s="334"/>
      <c r="BWI212" s="224"/>
      <c r="BWJ212" s="416"/>
      <c r="BWK212" s="416"/>
      <c r="BWL212" s="332"/>
      <c r="BWM212" s="333"/>
      <c r="BWN212" s="416"/>
      <c r="BWO212" s="224"/>
      <c r="BWP212" s="224"/>
      <c r="BWQ212" s="334"/>
      <c r="BWR212" s="334"/>
      <c r="BWS212" s="224"/>
      <c r="BWT212" s="416"/>
      <c r="BWU212" s="416"/>
      <c r="BWV212" s="332"/>
      <c r="BWW212" s="333"/>
      <c r="BWX212" s="416"/>
      <c r="BWY212" s="224"/>
      <c r="BWZ212" s="224"/>
      <c r="BXA212" s="334"/>
      <c r="BXB212" s="334"/>
      <c r="BXC212" s="224"/>
      <c r="BXD212" s="416"/>
      <c r="BXE212" s="416"/>
      <c r="BXF212" s="332"/>
      <c r="BXG212" s="333"/>
      <c r="BXH212" s="416"/>
      <c r="BXI212" s="224"/>
      <c r="BXJ212" s="224"/>
      <c r="BXK212" s="334"/>
      <c r="BXL212" s="334"/>
      <c r="BXM212" s="224"/>
      <c r="BXN212" s="416"/>
      <c r="BXO212" s="416"/>
      <c r="BXP212" s="332"/>
      <c r="BXQ212" s="333"/>
      <c r="BXR212" s="416"/>
      <c r="BXS212" s="224"/>
      <c r="BXT212" s="224"/>
      <c r="BXU212" s="334"/>
      <c r="BXV212" s="334"/>
      <c r="BXW212" s="224"/>
      <c r="BXX212" s="416"/>
      <c r="BXY212" s="416"/>
      <c r="BXZ212" s="332"/>
      <c r="BYA212" s="333"/>
      <c r="BYB212" s="416"/>
      <c r="BYC212" s="224"/>
      <c r="BYD212" s="224"/>
      <c r="BYE212" s="334"/>
      <c r="BYF212" s="334"/>
      <c r="BYG212" s="224"/>
      <c r="BYH212" s="416"/>
      <c r="BYI212" s="416"/>
      <c r="BYJ212" s="332"/>
      <c r="BYK212" s="333"/>
      <c r="BYL212" s="416"/>
      <c r="BYM212" s="224"/>
      <c r="BYN212" s="224"/>
      <c r="BYO212" s="334"/>
      <c r="BYP212" s="334"/>
      <c r="BYQ212" s="224"/>
      <c r="BYR212" s="416"/>
      <c r="BYS212" s="416"/>
      <c r="BYT212" s="332"/>
      <c r="BYU212" s="333"/>
      <c r="BYV212" s="416"/>
      <c r="BYW212" s="224"/>
      <c r="BYX212" s="224"/>
      <c r="BYY212" s="334"/>
      <c r="BYZ212" s="334"/>
      <c r="BZA212" s="224"/>
      <c r="BZB212" s="416"/>
      <c r="BZC212" s="416"/>
      <c r="BZD212" s="332"/>
      <c r="BZE212" s="333"/>
      <c r="BZF212" s="416"/>
      <c r="BZG212" s="224"/>
      <c r="BZH212" s="224"/>
      <c r="BZI212" s="334"/>
      <c r="BZJ212" s="334"/>
      <c r="BZK212" s="224"/>
      <c r="BZL212" s="416"/>
      <c r="BZM212" s="416"/>
      <c r="BZN212" s="332"/>
      <c r="BZO212" s="333"/>
      <c r="BZP212" s="416"/>
      <c r="BZQ212" s="224"/>
      <c r="BZR212" s="224"/>
      <c r="BZS212" s="334"/>
      <c r="BZT212" s="334"/>
      <c r="BZU212" s="224"/>
      <c r="BZV212" s="416"/>
      <c r="BZW212" s="416"/>
      <c r="BZX212" s="332"/>
      <c r="BZY212" s="333"/>
      <c r="BZZ212" s="416"/>
      <c r="CAA212" s="224"/>
      <c r="CAB212" s="224"/>
      <c r="CAC212" s="334"/>
      <c r="CAD212" s="334"/>
      <c r="CAE212" s="224"/>
      <c r="CAF212" s="416"/>
      <c r="CAG212" s="416"/>
      <c r="CAH212" s="332"/>
      <c r="CAI212" s="333"/>
      <c r="CAJ212" s="416"/>
      <c r="CAK212" s="224"/>
      <c r="CAL212" s="224"/>
      <c r="CAM212" s="334"/>
      <c r="CAN212" s="334"/>
      <c r="CAO212" s="224"/>
      <c r="CAP212" s="416"/>
      <c r="CAQ212" s="416"/>
      <c r="CAR212" s="332"/>
      <c r="CAS212" s="333"/>
      <c r="CAT212" s="416"/>
      <c r="CAU212" s="224"/>
      <c r="CAV212" s="224"/>
      <c r="CAW212" s="334"/>
      <c r="CAX212" s="334"/>
      <c r="CAY212" s="224"/>
      <c r="CAZ212" s="416"/>
      <c r="CBA212" s="416"/>
      <c r="CBB212" s="332"/>
      <c r="CBC212" s="333"/>
      <c r="CBD212" s="416"/>
      <c r="CBE212" s="224"/>
      <c r="CBF212" s="224"/>
      <c r="CBG212" s="334"/>
      <c r="CBH212" s="334"/>
      <c r="CBI212" s="224"/>
      <c r="CBJ212" s="416"/>
      <c r="CBK212" s="416"/>
      <c r="CBL212" s="332"/>
      <c r="CBM212" s="333"/>
      <c r="CBN212" s="416"/>
      <c r="CBO212" s="224"/>
      <c r="CBP212" s="224"/>
      <c r="CBQ212" s="334"/>
      <c r="CBR212" s="334"/>
      <c r="CBS212" s="224"/>
      <c r="CBT212" s="416"/>
      <c r="CBU212" s="416"/>
      <c r="CBV212" s="332"/>
      <c r="CBW212" s="333"/>
      <c r="CBX212" s="416"/>
      <c r="CBY212" s="224"/>
      <c r="CBZ212" s="224"/>
      <c r="CCA212" s="334"/>
      <c r="CCB212" s="334"/>
      <c r="CCC212" s="224"/>
      <c r="CCD212" s="416"/>
      <c r="CCE212" s="416"/>
      <c r="CCF212" s="332"/>
      <c r="CCG212" s="333"/>
      <c r="CCH212" s="416"/>
      <c r="CCI212" s="224"/>
      <c r="CCJ212" s="224"/>
      <c r="CCK212" s="334"/>
      <c r="CCL212" s="334"/>
      <c r="CCM212" s="224"/>
      <c r="CCN212" s="416"/>
      <c r="CCO212" s="416"/>
      <c r="CCP212" s="332"/>
      <c r="CCQ212" s="333"/>
      <c r="CCR212" s="416"/>
      <c r="CCS212" s="224"/>
      <c r="CCT212" s="224"/>
      <c r="CCU212" s="334"/>
      <c r="CCV212" s="334"/>
      <c r="CCW212" s="224"/>
      <c r="CCX212" s="416"/>
      <c r="CCY212" s="416"/>
      <c r="CCZ212" s="332"/>
      <c r="CDA212" s="333"/>
      <c r="CDB212" s="416"/>
      <c r="CDC212" s="224"/>
      <c r="CDD212" s="224"/>
      <c r="CDE212" s="334"/>
      <c r="CDF212" s="334"/>
      <c r="CDG212" s="224"/>
      <c r="CDH212" s="416"/>
      <c r="CDI212" s="416"/>
      <c r="CDJ212" s="332"/>
      <c r="CDK212" s="333"/>
      <c r="CDL212" s="416"/>
      <c r="CDM212" s="224"/>
      <c r="CDN212" s="224"/>
      <c r="CDO212" s="334"/>
      <c r="CDP212" s="334"/>
      <c r="CDQ212" s="224"/>
      <c r="CDR212" s="416"/>
      <c r="CDS212" s="416"/>
      <c r="CDT212" s="332"/>
      <c r="CDU212" s="333"/>
      <c r="CDV212" s="416"/>
      <c r="CDW212" s="224"/>
      <c r="CDX212" s="224"/>
      <c r="CDY212" s="334"/>
      <c r="CDZ212" s="334"/>
      <c r="CEA212" s="224"/>
      <c r="CEB212" s="416"/>
      <c r="CEC212" s="416"/>
      <c r="CED212" s="332"/>
      <c r="CEE212" s="333"/>
      <c r="CEF212" s="416"/>
      <c r="CEG212" s="224"/>
      <c r="CEH212" s="224"/>
      <c r="CEI212" s="334"/>
      <c r="CEJ212" s="334"/>
      <c r="CEK212" s="224"/>
      <c r="CEL212" s="416"/>
      <c r="CEM212" s="416"/>
      <c r="CEN212" s="332"/>
      <c r="CEO212" s="333"/>
      <c r="CEP212" s="416"/>
      <c r="CEQ212" s="224"/>
      <c r="CER212" s="224"/>
      <c r="CES212" s="334"/>
      <c r="CET212" s="334"/>
      <c r="CEU212" s="224"/>
      <c r="CEV212" s="416"/>
      <c r="CEW212" s="416"/>
      <c r="CEX212" s="332"/>
      <c r="CEY212" s="333"/>
      <c r="CEZ212" s="416"/>
      <c r="CFA212" s="224"/>
      <c r="CFB212" s="224"/>
      <c r="CFC212" s="334"/>
      <c r="CFD212" s="334"/>
      <c r="CFE212" s="224"/>
      <c r="CFF212" s="416"/>
      <c r="CFG212" s="416"/>
      <c r="CFH212" s="332"/>
      <c r="CFI212" s="333"/>
      <c r="CFJ212" s="416"/>
      <c r="CFK212" s="224"/>
      <c r="CFL212" s="224"/>
      <c r="CFM212" s="334"/>
      <c r="CFN212" s="334"/>
      <c r="CFO212" s="224"/>
      <c r="CFP212" s="416"/>
      <c r="CFQ212" s="416"/>
      <c r="CFR212" s="332"/>
      <c r="CFS212" s="333"/>
      <c r="CFT212" s="416"/>
      <c r="CFU212" s="224"/>
      <c r="CFV212" s="224"/>
      <c r="CFW212" s="334"/>
      <c r="CFX212" s="334"/>
      <c r="CFY212" s="224"/>
      <c r="CFZ212" s="416"/>
      <c r="CGA212" s="416"/>
      <c r="CGB212" s="332"/>
      <c r="CGC212" s="333"/>
      <c r="CGD212" s="416"/>
      <c r="CGE212" s="224"/>
      <c r="CGF212" s="224"/>
      <c r="CGG212" s="334"/>
      <c r="CGH212" s="334"/>
      <c r="CGI212" s="224"/>
      <c r="CGJ212" s="416"/>
      <c r="CGK212" s="416"/>
      <c r="CGL212" s="332"/>
      <c r="CGM212" s="333"/>
      <c r="CGN212" s="416"/>
      <c r="CGO212" s="224"/>
      <c r="CGP212" s="224"/>
      <c r="CGQ212" s="334"/>
      <c r="CGR212" s="334"/>
      <c r="CGS212" s="224"/>
      <c r="CGT212" s="416"/>
      <c r="CGU212" s="416"/>
      <c r="CGV212" s="332"/>
      <c r="CGW212" s="333"/>
      <c r="CGX212" s="416"/>
      <c r="CGY212" s="224"/>
      <c r="CGZ212" s="224"/>
      <c r="CHA212" s="334"/>
      <c r="CHB212" s="334"/>
      <c r="CHC212" s="224"/>
      <c r="CHD212" s="416"/>
      <c r="CHE212" s="416"/>
      <c r="CHF212" s="332"/>
      <c r="CHG212" s="333"/>
      <c r="CHH212" s="416"/>
      <c r="CHI212" s="224"/>
      <c r="CHJ212" s="224"/>
      <c r="CHK212" s="334"/>
      <c r="CHL212" s="334"/>
      <c r="CHM212" s="224"/>
      <c r="CHN212" s="416"/>
      <c r="CHO212" s="416"/>
      <c r="CHP212" s="332"/>
      <c r="CHQ212" s="333"/>
      <c r="CHR212" s="416"/>
      <c r="CHS212" s="224"/>
      <c r="CHT212" s="224"/>
      <c r="CHU212" s="334"/>
      <c r="CHV212" s="334"/>
      <c r="CHW212" s="224"/>
      <c r="CHX212" s="416"/>
      <c r="CHY212" s="416"/>
      <c r="CHZ212" s="332"/>
      <c r="CIA212" s="333"/>
      <c r="CIB212" s="416"/>
      <c r="CIC212" s="224"/>
      <c r="CID212" s="224"/>
      <c r="CIE212" s="334"/>
      <c r="CIF212" s="334"/>
      <c r="CIG212" s="224"/>
      <c r="CIH212" s="416"/>
      <c r="CII212" s="416"/>
      <c r="CIJ212" s="332"/>
      <c r="CIK212" s="333"/>
      <c r="CIL212" s="416"/>
      <c r="CIM212" s="224"/>
      <c r="CIN212" s="224"/>
      <c r="CIO212" s="334"/>
      <c r="CIP212" s="334"/>
      <c r="CIQ212" s="224"/>
      <c r="CIR212" s="416"/>
      <c r="CIS212" s="416"/>
      <c r="CIT212" s="332"/>
      <c r="CIU212" s="333"/>
      <c r="CIV212" s="416"/>
      <c r="CIW212" s="224"/>
      <c r="CIX212" s="224"/>
      <c r="CIY212" s="334"/>
      <c r="CIZ212" s="334"/>
      <c r="CJA212" s="224"/>
      <c r="CJB212" s="416"/>
      <c r="CJC212" s="416"/>
      <c r="CJD212" s="332"/>
      <c r="CJE212" s="333"/>
      <c r="CJF212" s="416"/>
      <c r="CJG212" s="224"/>
      <c r="CJH212" s="224"/>
      <c r="CJI212" s="334"/>
      <c r="CJJ212" s="334"/>
      <c r="CJK212" s="224"/>
      <c r="CJL212" s="416"/>
      <c r="CJM212" s="416"/>
      <c r="CJN212" s="332"/>
      <c r="CJO212" s="333"/>
      <c r="CJP212" s="416"/>
      <c r="CJQ212" s="224"/>
      <c r="CJR212" s="224"/>
      <c r="CJS212" s="334"/>
      <c r="CJT212" s="334"/>
      <c r="CJU212" s="224"/>
      <c r="CJV212" s="416"/>
      <c r="CJW212" s="416"/>
      <c r="CJX212" s="332"/>
      <c r="CJY212" s="333"/>
      <c r="CJZ212" s="416"/>
      <c r="CKA212" s="224"/>
      <c r="CKB212" s="224"/>
      <c r="CKC212" s="334"/>
      <c r="CKD212" s="334"/>
      <c r="CKE212" s="224"/>
      <c r="CKF212" s="416"/>
      <c r="CKG212" s="416"/>
      <c r="CKH212" s="332"/>
      <c r="CKI212" s="333"/>
      <c r="CKJ212" s="416"/>
      <c r="CKK212" s="224"/>
      <c r="CKL212" s="224"/>
      <c r="CKM212" s="334"/>
      <c r="CKN212" s="334"/>
      <c r="CKO212" s="224"/>
      <c r="CKP212" s="416"/>
      <c r="CKQ212" s="416"/>
      <c r="CKR212" s="332"/>
      <c r="CKS212" s="333"/>
      <c r="CKT212" s="416"/>
      <c r="CKU212" s="224"/>
      <c r="CKV212" s="224"/>
      <c r="CKW212" s="334"/>
      <c r="CKX212" s="334"/>
      <c r="CKY212" s="224"/>
      <c r="CKZ212" s="416"/>
      <c r="CLA212" s="416"/>
      <c r="CLB212" s="332"/>
      <c r="CLC212" s="333"/>
      <c r="CLD212" s="416"/>
      <c r="CLE212" s="224"/>
      <c r="CLF212" s="224"/>
      <c r="CLG212" s="334"/>
      <c r="CLH212" s="334"/>
      <c r="CLI212" s="224"/>
      <c r="CLJ212" s="416"/>
      <c r="CLK212" s="416"/>
      <c r="CLL212" s="332"/>
      <c r="CLM212" s="333"/>
      <c r="CLN212" s="416"/>
      <c r="CLO212" s="224"/>
      <c r="CLP212" s="224"/>
      <c r="CLQ212" s="334"/>
      <c r="CLR212" s="334"/>
      <c r="CLS212" s="224"/>
      <c r="CLT212" s="416"/>
      <c r="CLU212" s="416"/>
      <c r="CLV212" s="332"/>
      <c r="CLW212" s="333"/>
      <c r="CLX212" s="416"/>
      <c r="CLY212" s="224"/>
      <c r="CLZ212" s="224"/>
      <c r="CMA212" s="334"/>
      <c r="CMB212" s="334"/>
      <c r="CMC212" s="224"/>
      <c r="CMD212" s="416"/>
      <c r="CME212" s="416"/>
      <c r="CMF212" s="332"/>
      <c r="CMG212" s="333"/>
      <c r="CMH212" s="416"/>
      <c r="CMI212" s="224"/>
      <c r="CMJ212" s="224"/>
      <c r="CMK212" s="334"/>
      <c r="CML212" s="334"/>
      <c r="CMM212" s="224"/>
      <c r="CMN212" s="416"/>
      <c r="CMO212" s="416"/>
      <c r="CMP212" s="332"/>
      <c r="CMQ212" s="333"/>
      <c r="CMR212" s="416"/>
      <c r="CMS212" s="224"/>
      <c r="CMT212" s="224"/>
      <c r="CMU212" s="334"/>
      <c r="CMV212" s="334"/>
      <c r="CMW212" s="224"/>
      <c r="CMX212" s="416"/>
      <c r="CMY212" s="416"/>
      <c r="CMZ212" s="332"/>
      <c r="CNA212" s="333"/>
      <c r="CNB212" s="416"/>
      <c r="CNC212" s="224"/>
      <c r="CND212" s="224"/>
      <c r="CNE212" s="334"/>
      <c r="CNF212" s="334"/>
      <c r="CNG212" s="224"/>
      <c r="CNH212" s="416"/>
      <c r="CNI212" s="416"/>
      <c r="CNJ212" s="332"/>
      <c r="CNK212" s="333"/>
      <c r="CNL212" s="416"/>
      <c r="CNM212" s="224"/>
      <c r="CNN212" s="224"/>
      <c r="CNO212" s="334"/>
      <c r="CNP212" s="334"/>
      <c r="CNQ212" s="224"/>
      <c r="CNR212" s="416"/>
      <c r="CNS212" s="416"/>
      <c r="CNT212" s="332"/>
      <c r="CNU212" s="333"/>
      <c r="CNV212" s="416"/>
      <c r="CNW212" s="224"/>
      <c r="CNX212" s="224"/>
      <c r="CNY212" s="334"/>
      <c r="CNZ212" s="334"/>
      <c r="COA212" s="224"/>
      <c r="COB212" s="416"/>
      <c r="COC212" s="416"/>
      <c r="COD212" s="332"/>
      <c r="COE212" s="333"/>
      <c r="COF212" s="416"/>
      <c r="COG212" s="224"/>
      <c r="COH212" s="224"/>
      <c r="COI212" s="334"/>
      <c r="COJ212" s="334"/>
      <c r="COK212" s="224"/>
      <c r="COL212" s="416"/>
      <c r="COM212" s="416"/>
      <c r="CON212" s="332"/>
      <c r="COO212" s="333"/>
      <c r="COP212" s="416"/>
      <c r="COQ212" s="224"/>
      <c r="COR212" s="224"/>
      <c r="COS212" s="334"/>
      <c r="COT212" s="334"/>
      <c r="COU212" s="224"/>
      <c r="COV212" s="416"/>
      <c r="COW212" s="416"/>
      <c r="COX212" s="332"/>
      <c r="COY212" s="333"/>
      <c r="COZ212" s="416"/>
      <c r="CPA212" s="224"/>
      <c r="CPB212" s="224"/>
      <c r="CPC212" s="334"/>
      <c r="CPD212" s="334"/>
      <c r="CPE212" s="224"/>
      <c r="CPF212" s="416"/>
      <c r="CPG212" s="416"/>
      <c r="CPH212" s="332"/>
      <c r="CPI212" s="333"/>
      <c r="CPJ212" s="416"/>
      <c r="CPK212" s="224"/>
      <c r="CPL212" s="224"/>
      <c r="CPM212" s="334"/>
      <c r="CPN212" s="334"/>
      <c r="CPO212" s="224"/>
      <c r="CPP212" s="416"/>
      <c r="CPQ212" s="416"/>
      <c r="CPR212" s="332"/>
      <c r="CPS212" s="333"/>
      <c r="CPT212" s="416"/>
      <c r="CPU212" s="224"/>
      <c r="CPV212" s="224"/>
      <c r="CPW212" s="334"/>
      <c r="CPX212" s="334"/>
      <c r="CPY212" s="224"/>
      <c r="CPZ212" s="416"/>
      <c r="CQA212" s="416"/>
      <c r="CQB212" s="332"/>
      <c r="CQC212" s="333"/>
      <c r="CQD212" s="416"/>
      <c r="CQE212" s="224"/>
      <c r="CQF212" s="224"/>
      <c r="CQG212" s="334"/>
      <c r="CQH212" s="334"/>
      <c r="CQI212" s="224"/>
      <c r="CQJ212" s="416"/>
      <c r="CQK212" s="416"/>
      <c r="CQL212" s="332"/>
      <c r="CQM212" s="333"/>
      <c r="CQN212" s="416"/>
      <c r="CQO212" s="224"/>
      <c r="CQP212" s="224"/>
      <c r="CQQ212" s="334"/>
      <c r="CQR212" s="334"/>
      <c r="CQS212" s="224"/>
      <c r="CQT212" s="416"/>
      <c r="CQU212" s="416"/>
      <c r="CQV212" s="332"/>
      <c r="CQW212" s="333"/>
      <c r="CQX212" s="416"/>
      <c r="CQY212" s="224"/>
      <c r="CQZ212" s="224"/>
      <c r="CRA212" s="334"/>
      <c r="CRB212" s="334"/>
      <c r="CRC212" s="224"/>
      <c r="CRD212" s="416"/>
      <c r="CRE212" s="416"/>
      <c r="CRF212" s="332"/>
      <c r="CRG212" s="333"/>
      <c r="CRH212" s="416"/>
      <c r="CRI212" s="224"/>
      <c r="CRJ212" s="224"/>
      <c r="CRK212" s="334"/>
      <c r="CRL212" s="334"/>
      <c r="CRM212" s="224"/>
      <c r="CRN212" s="416"/>
      <c r="CRO212" s="416"/>
      <c r="CRP212" s="332"/>
      <c r="CRQ212" s="333"/>
      <c r="CRR212" s="416"/>
      <c r="CRS212" s="224"/>
      <c r="CRT212" s="224"/>
      <c r="CRU212" s="334"/>
      <c r="CRV212" s="334"/>
      <c r="CRW212" s="224"/>
      <c r="CRX212" s="416"/>
      <c r="CRY212" s="416"/>
      <c r="CRZ212" s="332"/>
      <c r="CSA212" s="333"/>
      <c r="CSB212" s="416"/>
      <c r="CSC212" s="224"/>
      <c r="CSD212" s="224"/>
      <c r="CSE212" s="334"/>
      <c r="CSF212" s="334"/>
      <c r="CSG212" s="224"/>
      <c r="CSH212" s="416"/>
      <c r="CSI212" s="416"/>
      <c r="CSJ212" s="332"/>
      <c r="CSK212" s="333"/>
      <c r="CSL212" s="416"/>
      <c r="CSM212" s="224"/>
      <c r="CSN212" s="224"/>
      <c r="CSO212" s="334"/>
      <c r="CSP212" s="334"/>
      <c r="CSQ212" s="224"/>
      <c r="CSR212" s="416"/>
      <c r="CSS212" s="416"/>
      <c r="CST212" s="332"/>
      <c r="CSU212" s="333"/>
      <c r="CSV212" s="416"/>
      <c r="CSW212" s="224"/>
      <c r="CSX212" s="224"/>
      <c r="CSY212" s="334"/>
      <c r="CSZ212" s="334"/>
      <c r="CTA212" s="224"/>
      <c r="CTB212" s="416"/>
      <c r="CTC212" s="416"/>
      <c r="CTD212" s="332"/>
      <c r="CTE212" s="333"/>
      <c r="CTF212" s="416"/>
      <c r="CTG212" s="224"/>
      <c r="CTH212" s="224"/>
      <c r="CTI212" s="334"/>
      <c r="CTJ212" s="334"/>
      <c r="CTK212" s="224"/>
      <c r="CTL212" s="416"/>
      <c r="CTM212" s="416"/>
      <c r="CTN212" s="332"/>
      <c r="CTO212" s="333"/>
      <c r="CTP212" s="416"/>
      <c r="CTQ212" s="224"/>
      <c r="CTR212" s="224"/>
      <c r="CTS212" s="334"/>
      <c r="CTT212" s="334"/>
      <c r="CTU212" s="224"/>
      <c r="CTV212" s="416"/>
      <c r="CTW212" s="416"/>
      <c r="CTX212" s="332"/>
      <c r="CTY212" s="333"/>
      <c r="CTZ212" s="416"/>
      <c r="CUA212" s="224"/>
      <c r="CUB212" s="224"/>
      <c r="CUC212" s="334"/>
      <c r="CUD212" s="334"/>
      <c r="CUE212" s="224"/>
      <c r="CUF212" s="416"/>
      <c r="CUG212" s="416"/>
      <c r="CUH212" s="332"/>
      <c r="CUI212" s="333"/>
      <c r="CUJ212" s="416"/>
      <c r="CUK212" s="224"/>
      <c r="CUL212" s="224"/>
      <c r="CUM212" s="334"/>
      <c r="CUN212" s="334"/>
      <c r="CUO212" s="224"/>
      <c r="CUP212" s="416"/>
      <c r="CUQ212" s="416"/>
      <c r="CUR212" s="332"/>
      <c r="CUS212" s="333"/>
      <c r="CUT212" s="416"/>
      <c r="CUU212" s="224"/>
      <c r="CUV212" s="224"/>
      <c r="CUW212" s="334"/>
      <c r="CUX212" s="334"/>
      <c r="CUY212" s="224"/>
      <c r="CUZ212" s="416"/>
      <c r="CVA212" s="416"/>
      <c r="CVB212" s="332"/>
      <c r="CVC212" s="333"/>
      <c r="CVD212" s="416"/>
      <c r="CVE212" s="224"/>
      <c r="CVF212" s="224"/>
      <c r="CVG212" s="334"/>
      <c r="CVH212" s="334"/>
      <c r="CVI212" s="224"/>
      <c r="CVJ212" s="416"/>
      <c r="CVK212" s="416"/>
      <c r="CVL212" s="332"/>
      <c r="CVM212" s="333"/>
      <c r="CVN212" s="416"/>
      <c r="CVO212" s="224"/>
      <c r="CVP212" s="224"/>
      <c r="CVQ212" s="334"/>
      <c r="CVR212" s="334"/>
      <c r="CVS212" s="224"/>
      <c r="CVT212" s="416"/>
      <c r="CVU212" s="416"/>
      <c r="CVV212" s="332"/>
      <c r="CVW212" s="333"/>
      <c r="CVX212" s="416"/>
      <c r="CVY212" s="224"/>
      <c r="CVZ212" s="224"/>
      <c r="CWA212" s="334"/>
      <c r="CWB212" s="334"/>
      <c r="CWC212" s="224"/>
      <c r="CWD212" s="416"/>
      <c r="CWE212" s="416"/>
      <c r="CWF212" s="332"/>
      <c r="CWG212" s="333"/>
      <c r="CWH212" s="416"/>
      <c r="CWI212" s="224"/>
      <c r="CWJ212" s="224"/>
      <c r="CWK212" s="334"/>
      <c r="CWL212" s="334"/>
      <c r="CWM212" s="224"/>
      <c r="CWN212" s="416"/>
      <c r="CWO212" s="416"/>
      <c r="CWP212" s="332"/>
      <c r="CWQ212" s="333"/>
      <c r="CWR212" s="416"/>
      <c r="CWS212" s="224"/>
      <c r="CWT212" s="224"/>
      <c r="CWU212" s="334"/>
      <c r="CWV212" s="334"/>
      <c r="CWW212" s="224"/>
      <c r="CWX212" s="416"/>
      <c r="CWY212" s="416"/>
      <c r="CWZ212" s="332"/>
      <c r="CXA212" s="333"/>
      <c r="CXB212" s="416"/>
      <c r="CXC212" s="224"/>
      <c r="CXD212" s="224"/>
      <c r="CXE212" s="334"/>
      <c r="CXF212" s="334"/>
      <c r="CXG212" s="224"/>
      <c r="CXH212" s="416"/>
      <c r="CXI212" s="416"/>
      <c r="CXJ212" s="332"/>
      <c r="CXK212" s="333"/>
      <c r="CXL212" s="416"/>
      <c r="CXM212" s="224"/>
      <c r="CXN212" s="224"/>
      <c r="CXO212" s="334"/>
      <c r="CXP212" s="334"/>
      <c r="CXQ212" s="224"/>
      <c r="CXR212" s="416"/>
      <c r="CXS212" s="416"/>
      <c r="CXT212" s="332"/>
      <c r="CXU212" s="333"/>
      <c r="CXV212" s="416"/>
      <c r="CXW212" s="224"/>
      <c r="CXX212" s="224"/>
      <c r="CXY212" s="334"/>
      <c r="CXZ212" s="334"/>
      <c r="CYA212" s="224"/>
      <c r="CYB212" s="416"/>
      <c r="CYC212" s="416"/>
      <c r="CYD212" s="332"/>
      <c r="CYE212" s="333"/>
      <c r="CYF212" s="416"/>
      <c r="CYG212" s="224"/>
      <c r="CYH212" s="224"/>
      <c r="CYI212" s="334"/>
      <c r="CYJ212" s="334"/>
      <c r="CYK212" s="224"/>
      <c r="CYL212" s="416"/>
      <c r="CYM212" s="416"/>
      <c r="CYN212" s="332"/>
      <c r="CYO212" s="333"/>
      <c r="CYP212" s="416"/>
      <c r="CYQ212" s="224"/>
      <c r="CYR212" s="224"/>
      <c r="CYS212" s="334"/>
      <c r="CYT212" s="334"/>
      <c r="CYU212" s="224"/>
      <c r="CYV212" s="416"/>
      <c r="CYW212" s="416"/>
      <c r="CYX212" s="332"/>
      <c r="CYY212" s="333"/>
      <c r="CYZ212" s="416"/>
      <c r="CZA212" s="224"/>
      <c r="CZB212" s="224"/>
      <c r="CZC212" s="334"/>
      <c r="CZD212" s="334"/>
      <c r="CZE212" s="224"/>
      <c r="CZF212" s="416"/>
      <c r="CZG212" s="416"/>
      <c r="CZH212" s="332"/>
      <c r="CZI212" s="333"/>
      <c r="CZJ212" s="416"/>
      <c r="CZK212" s="224"/>
      <c r="CZL212" s="224"/>
      <c r="CZM212" s="334"/>
      <c r="CZN212" s="334"/>
      <c r="CZO212" s="224"/>
      <c r="CZP212" s="416"/>
      <c r="CZQ212" s="416"/>
      <c r="CZR212" s="332"/>
      <c r="CZS212" s="333"/>
      <c r="CZT212" s="416"/>
      <c r="CZU212" s="224"/>
      <c r="CZV212" s="224"/>
      <c r="CZW212" s="334"/>
      <c r="CZX212" s="334"/>
      <c r="CZY212" s="224"/>
      <c r="CZZ212" s="416"/>
      <c r="DAA212" s="416"/>
      <c r="DAB212" s="332"/>
      <c r="DAC212" s="333"/>
      <c r="DAD212" s="416"/>
      <c r="DAE212" s="224"/>
      <c r="DAF212" s="224"/>
      <c r="DAG212" s="334"/>
      <c r="DAH212" s="334"/>
      <c r="DAI212" s="224"/>
      <c r="DAJ212" s="416"/>
      <c r="DAK212" s="416"/>
      <c r="DAL212" s="332"/>
      <c r="DAM212" s="333"/>
      <c r="DAN212" s="416"/>
      <c r="DAO212" s="224"/>
      <c r="DAP212" s="224"/>
      <c r="DAQ212" s="334"/>
      <c r="DAR212" s="334"/>
      <c r="DAS212" s="224"/>
      <c r="DAT212" s="416"/>
      <c r="DAU212" s="416"/>
      <c r="DAV212" s="332"/>
      <c r="DAW212" s="333"/>
      <c r="DAX212" s="416"/>
      <c r="DAY212" s="224"/>
      <c r="DAZ212" s="224"/>
      <c r="DBA212" s="334"/>
      <c r="DBB212" s="334"/>
      <c r="DBC212" s="224"/>
      <c r="DBD212" s="416"/>
      <c r="DBE212" s="416"/>
      <c r="DBF212" s="332"/>
      <c r="DBG212" s="333"/>
      <c r="DBH212" s="416"/>
      <c r="DBI212" s="224"/>
      <c r="DBJ212" s="224"/>
      <c r="DBK212" s="334"/>
      <c r="DBL212" s="334"/>
      <c r="DBM212" s="224"/>
      <c r="DBN212" s="416"/>
      <c r="DBO212" s="416"/>
      <c r="DBP212" s="332"/>
      <c r="DBQ212" s="333"/>
      <c r="DBR212" s="416"/>
      <c r="DBS212" s="224"/>
      <c r="DBT212" s="224"/>
      <c r="DBU212" s="334"/>
      <c r="DBV212" s="334"/>
      <c r="DBW212" s="224"/>
      <c r="DBX212" s="416"/>
      <c r="DBY212" s="416"/>
      <c r="DBZ212" s="332"/>
      <c r="DCA212" s="333"/>
      <c r="DCB212" s="416"/>
      <c r="DCC212" s="224"/>
      <c r="DCD212" s="224"/>
      <c r="DCE212" s="334"/>
      <c r="DCF212" s="334"/>
      <c r="DCG212" s="224"/>
      <c r="DCH212" s="416"/>
      <c r="DCI212" s="416"/>
      <c r="DCJ212" s="332"/>
      <c r="DCK212" s="333"/>
      <c r="DCL212" s="416"/>
      <c r="DCM212" s="224"/>
      <c r="DCN212" s="224"/>
      <c r="DCO212" s="334"/>
      <c r="DCP212" s="334"/>
      <c r="DCQ212" s="224"/>
      <c r="DCR212" s="416"/>
      <c r="DCS212" s="416"/>
      <c r="DCT212" s="332"/>
      <c r="DCU212" s="333"/>
      <c r="DCV212" s="416"/>
      <c r="DCW212" s="224"/>
      <c r="DCX212" s="224"/>
      <c r="DCY212" s="334"/>
      <c r="DCZ212" s="334"/>
      <c r="DDA212" s="224"/>
      <c r="DDB212" s="416"/>
      <c r="DDC212" s="416"/>
      <c r="DDD212" s="332"/>
      <c r="DDE212" s="333"/>
      <c r="DDF212" s="416"/>
      <c r="DDG212" s="224"/>
      <c r="DDH212" s="224"/>
      <c r="DDI212" s="334"/>
      <c r="DDJ212" s="334"/>
      <c r="DDK212" s="224"/>
      <c r="DDL212" s="416"/>
      <c r="DDM212" s="416"/>
      <c r="DDN212" s="332"/>
      <c r="DDO212" s="333"/>
      <c r="DDP212" s="416"/>
      <c r="DDQ212" s="224"/>
      <c r="DDR212" s="224"/>
      <c r="DDS212" s="334"/>
      <c r="DDT212" s="334"/>
      <c r="DDU212" s="224"/>
      <c r="DDV212" s="416"/>
      <c r="DDW212" s="416"/>
      <c r="DDX212" s="332"/>
      <c r="DDY212" s="333"/>
      <c r="DDZ212" s="416"/>
      <c r="DEA212" s="224"/>
      <c r="DEB212" s="224"/>
      <c r="DEC212" s="334"/>
      <c r="DED212" s="334"/>
      <c r="DEE212" s="224"/>
      <c r="DEF212" s="416"/>
      <c r="DEG212" s="416"/>
      <c r="DEH212" s="332"/>
      <c r="DEI212" s="333"/>
      <c r="DEJ212" s="416"/>
      <c r="DEK212" s="224"/>
      <c r="DEL212" s="224"/>
      <c r="DEM212" s="334"/>
      <c r="DEN212" s="334"/>
      <c r="DEO212" s="224"/>
      <c r="DEP212" s="416"/>
      <c r="DEQ212" s="416"/>
      <c r="DER212" s="332"/>
      <c r="DES212" s="333"/>
      <c r="DET212" s="416"/>
      <c r="DEU212" s="224"/>
      <c r="DEV212" s="224"/>
      <c r="DEW212" s="334"/>
      <c r="DEX212" s="334"/>
      <c r="DEY212" s="224"/>
      <c r="DEZ212" s="416"/>
      <c r="DFA212" s="416"/>
      <c r="DFB212" s="332"/>
      <c r="DFC212" s="333"/>
      <c r="DFD212" s="416"/>
      <c r="DFE212" s="224"/>
      <c r="DFF212" s="224"/>
      <c r="DFG212" s="334"/>
      <c r="DFH212" s="334"/>
      <c r="DFI212" s="224"/>
      <c r="DFJ212" s="416"/>
      <c r="DFK212" s="416"/>
      <c r="DFL212" s="332"/>
      <c r="DFM212" s="333"/>
      <c r="DFN212" s="416"/>
      <c r="DFO212" s="224"/>
      <c r="DFP212" s="224"/>
      <c r="DFQ212" s="334"/>
      <c r="DFR212" s="334"/>
      <c r="DFS212" s="224"/>
      <c r="DFT212" s="416"/>
      <c r="DFU212" s="416"/>
      <c r="DFV212" s="332"/>
      <c r="DFW212" s="333"/>
      <c r="DFX212" s="416"/>
      <c r="DFY212" s="224"/>
      <c r="DFZ212" s="224"/>
      <c r="DGA212" s="334"/>
      <c r="DGB212" s="334"/>
      <c r="DGC212" s="224"/>
      <c r="DGD212" s="416"/>
      <c r="DGE212" s="416"/>
      <c r="DGF212" s="332"/>
      <c r="DGG212" s="333"/>
      <c r="DGH212" s="416"/>
      <c r="DGI212" s="224"/>
      <c r="DGJ212" s="224"/>
      <c r="DGK212" s="334"/>
      <c r="DGL212" s="334"/>
      <c r="DGM212" s="224"/>
      <c r="DGN212" s="416"/>
      <c r="DGO212" s="416"/>
      <c r="DGP212" s="332"/>
      <c r="DGQ212" s="333"/>
      <c r="DGR212" s="416"/>
      <c r="DGS212" s="224"/>
      <c r="DGT212" s="224"/>
      <c r="DGU212" s="334"/>
      <c r="DGV212" s="334"/>
      <c r="DGW212" s="224"/>
      <c r="DGX212" s="416"/>
      <c r="DGY212" s="416"/>
      <c r="DGZ212" s="332"/>
      <c r="DHA212" s="333"/>
      <c r="DHB212" s="416"/>
      <c r="DHC212" s="224"/>
      <c r="DHD212" s="224"/>
      <c r="DHE212" s="334"/>
      <c r="DHF212" s="334"/>
      <c r="DHG212" s="224"/>
      <c r="DHH212" s="416"/>
      <c r="DHI212" s="416"/>
      <c r="DHJ212" s="332"/>
      <c r="DHK212" s="333"/>
      <c r="DHL212" s="416"/>
      <c r="DHM212" s="224"/>
      <c r="DHN212" s="224"/>
      <c r="DHO212" s="334"/>
      <c r="DHP212" s="334"/>
      <c r="DHQ212" s="224"/>
      <c r="DHR212" s="416"/>
      <c r="DHS212" s="416"/>
      <c r="DHT212" s="332"/>
      <c r="DHU212" s="333"/>
      <c r="DHV212" s="416"/>
      <c r="DHW212" s="224"/>
      <c r="DHX212" s="224"/>
      <c r="DHY212" s="334"/>
      <c r="DHZ212" s="334"/>
      <c r="DIA212" s="224"/>
      <c r="DIB212" s="416"/>
      <c r="DIC212" s="416"/>
      <c r="DID212" s="332"/>
      <c r="DIE212" s="333"/>
      <c r="DIF212" s="416"/>
      <c r="DIG212" s="224"/>
      <c r="DIH212" s="224"/>
      <c r="DII212" s="334"/>
      <c r="DIJ212" s="334"/>
      <c r="DIK212" s="224"/>
      <c r="DIL212" s="416"/>
      <c r="DIM212" s="416"/>
      <c r="DIN212" s="332"/>
      <c r="DIO212" s="333"/>
      <c r="DIP212" s="416"/>
      <c r="DIQ212" s="224"/>
      <c r="DIR212" s="224"/>
      <c r="DIS212" s="334"/>
      <c r="DIT212" s="334"/>
      <c r="DIU212" s="224"/>
      <c r="DIV212" s="416"/>
      <c r="DIW212" s="416"/>
      <c r="DIX212" s="332"/>
      <c r="DIY212" s="333"/>
      <c r="DIZ212" s="416"/>
      <c r="DJA212" s="224"/>
      <c r="DJB212" s="224"/>
      <c r="DJC212" s="334"/>
      <c r="DJD212" s="334"/>
      <c r="DJE212" s="224"/>
      <c r="DJF212" s="416"/>
      <c r="DJG212" s="416"/>
      <c r="DJH212" s="332"/>
      <c r="DJI212" s="333"/>
      <c r="DJJ212" s="416"/>
      <c r="DJK212" s="224"/>
      <c r="DJL212" s="224"/>
      <c r="DJM212" s="334"/>
      <c r="DJN212" s="334"/>
      <c r="DJO212" s="224"/>
      <c r="DJP212" s="416"/>
      <c r="DJQ212" s="416"/>
      <c r="DJR212" s="332"/>
      <c r="DJS212" s="333"/>
      <c r="DJT212" s="416"/>
      <c r="DJU212" s="224"/>
      <c r="DJV212" s="224"/>
      <c r="DJW212" s="334"/>
      <c r="DJX212" s="334"/>
      <c r="DJY212" s="224"/>
      <c r="DJZ212" s="416"/>
      <c r="DKA212" s="416"/>
      <c r="DKB212" s="332"/>
      <c r="DKC212" s="333"/>
      <c r="DKD212" s="416"/>
      <c r="DKE212" s="224"/>
      <c r="DKF212" s="224"/>
      <c r="DKG212" s="334"/>
      <c r="DKH212" s="334"/>
      <c r="DKI212" s="224"/>
      <c r="DKJ212" s="416"/>
      <c r="DKK212" s="416"/>
      <c r="DKL212" s="332"/>
      <c r="DKM212" s="333"/>
      <c r="DKN212" s="416"/>
      <c r="DKO212" s="224"/>
      <c r="DKP212" s="224"/>
      <c r="DKQ212" s="334"/>
      <c r="DKR212" s="334"/>
      <c r="DKS212" s="224"/>
      <c r="DKT212" s="416"/>
      <c r="DKU212" s="416"/>
      <c r="DKV212" s="332"/>
      <c r="DKW212" s="333"/>
      <c r="DKX212" s="416"/>
      <c r="DKY212" s="224"/>
      <c r="DKZ212" s="224"/>
      <c r="DLA212" s="334"/>
      <c r="DLB212" s="334"/>
      <c r="DLC212" s="224"/>
      <c r="DLD212" s="416"/>
      <c r="DLE212" s="416"/>
      <c r="DLF212" s="332"/>
      <c r="DLG212" s="333"/>
      <c r="DLH212" s="416"/>
      <c r="DLI212" s="224"/>
      <c r="DLJ212" s="224"/>
      <c r="DLK212" s="334"/>
      <c r="DLL212" s="334"/>
      <c r="DLM212" s="224"/>
      <c r="DLN212" s="416"/>
      <c r="DLO212" s="416"/>
      <c r="DLP212" s="332"/>
      <c r="DLQ212" s="333"/>
      <c r="DLR212" s="416"/>
      <c r="DLS212" s="224"/>
      <c r="DLT212" s="224"/>
      <c r="DLU212" s="334"/>
      <c r="DLV212" s="334"/>
      <c r="DLW212" s="224"/>
      <c r="DLX212" s="416"/>
      <c r="DLY212" s="416"/>
      <c r="DLZ212" s="332"/>
      <c r="DMA212" s="333"/>
      <c r="DMB212" s="416"/>
      <c r="DMC212" s="224"/>
      <c r="DMD212" s="224"/>
      <c r="DME212" s="334"/>
      <c r="DMF212" s="334"/>
      <c r="DMG212" s="224"/>
      <c r="DMH212" s="416"/>
      <c r="DMI212" s="416"/>
      <c r="DMJ212" s="332"/>
      <c r="DMK212" s="333"/>
      <c r="DML212" s="416"/>
      <c r="DMM212" s="224"/>
      <c r="DMN212" s="224"/>
      <c r="DMO212" s="334"/>
      <c r="DMP212" s="334"/>
      <c r="DMQ212" s="224"/>
      <c r="DMR212" s="416"/>
      <c r="DMS212" s="416"/>
      <c r="DMT212" s="332"/>
      <c r="DMU212" s="333"/>
      <c r="DMV212" s="416"/>
      <c r="DMW212" s="224"/>
      <c r="DMX212" s="224"/>
      <c r="DMY212" s="334"/>
      <c r="DMZ212" s="334"/>
      <c r="DNA212" s="224"/>
      <c r="DNB212" s="416"/>
      <c r="DNC212" s="416"/>
      <c r="DND212" s="332"/>
      <c r="DNE212" s="333"/>
      <c r="DNF212" s="416"/>
      <c r="DNG212" s="224"/>
      <c r="DNH212" s="224"/>
      <c r="DNI212" s="334"/>
      <c r="DNJ212" s="334"/>
      <c r="DNK212" s="224"/>
      <c r="DNL212" s="416"/>
      <c r="DNM212" s="416"/>
      <c r="DNN212" s="332"/>
      <c r="DNO212" s="333"/>
      <c r="DNP212" s="416"/>
      <c r="DNQ212" s="224"/>
      <c r="DNR212" s="224"/>
      <c r="DNS212" s="334"/>
      <c r="DNT212" s="334"/>
      <c r="DNU212" s="224"/>
      <c r="DNV212" s="416"/>
      <c r="DNW212" s="416"/>
      <c r="DNX212" s="332"/>
      <c r="DNY212" s="333"/>
      <c r="DNZ212" s="416"/>
      <c r="DOA212" s="224"/>
      <c r="DOB212" s="224"/>
      <c r="DOC212" s="334"/>
      <c r="DOD212" s="334"/>
      <c r="DOE212" s="224"/>
      <c r="DOF212" s="416"/>
      <c r="DOG212" s="416"/>
      <c r="DOH212" s="332"/>
      <c r="DOI212" s="333"/>
      <c r="DOJ212" s="416"/>
      <c r="DOK212" s="224"/>
      <c r="DOL212" s="224"/>
      <c r="DOM212" s="334"/>
      <c r="DON212" s="334"/>
      <c r="DOO212" s="224"/>
      <c r="DOP212" s="416"/>
      <c r="DOQ212" s="416"/>
      <c r="DOR212" s="332"/>
      <c r="DOS212" s="333"/>
      <c r="DOT212" s="416"/>
      <c r="DOU212" s="224"/>
      <c r="DOV212" s="224"/>
      <c r="DOW212" s="334"/>
      <c r="DOX212" s="334"/>
      <c r="DOY212" s="224"/>
      <c r="DOZ212" s="416"/>
      <c r="DPA212" s="416"/>
      <c r="DPB212" s="332"/>
      <c r="DPC212" s="333"/>
      <c r="DPD212" s="416"/>
      <c r="DPE212" s="224"/>
      <c r="DPF212" s="224"/>
      <c r="DPG212" s="334"/>
      <c r="DPH212" s="334"/>
      <c r="DPI212" s="224"/>
      <c r="DPJ212" s="416"/>
      <c r="DPK212" s="416"/>
      <c r="DPL212" s="332"/>
      <c r="DPM212" s="333"/>
      <c r="DPN212" s="416"/>
      <c r="DPO212" s="224"/>
      <c r="DPP212" s="224"/>
      <c r="DPQ212" s="334"/>
      <c r="DPR212" s="334"/>
      <c r="DPS212" s="224"/>
      <c r="DPT212" s="416"/>
      <c r="DPU212" s="416"/>
      <c r="DPV212" s="332"/>
      <c r="DPW212" s="333"/>
      <c r="DPX212" s="416"/>
      <c r="DPY212" s="224"/>
      <c r="DPZ212" s="224"/>
      <c r="DQA212" s="334"/>
      <c r="DQB212" s="334"/>
      <c r="DQC212" s="224"/>
      <c r="DQD212" s="416"/>
      <c r="DQE212" s="416"/>
      <c r="DQF212" s="332"/>
      <c r="DQG212" s="333"/>
      <c r="DQH212" s="416"/>
      <c r="DQI212" s="224"/>
      <c r="DQJ212" s="224"/>
      <c r="DQK212" s="334"/>
      <c r="DQL212" s="334"/>
      <c r="DQM212" s="224"/>
      <c r="DQN212" s="416"/>
      <c r="DQO212" s="416"/>
      <c r="DQP212" s="332"/>
      <c r="DQQ212" s="333"/>
      <c r="DQR212" s="416"/>
      <c r="DQS212" s="224"/>
      <c r="DQT212" s="224"/>
      <c r="DQU212" s="334"/>
      <c r="DQV212" s="334"/>
      <c r="DQW212" s="224"/>
      <c r="DQX212" s="416"/>
      <c r="DQY212" s="416"/>
      <c r="DQZ212" s="332"/>
      <c r="DRA212" s="333"/>
      <c r="DRB212" s="416"/>
      <c r="DRC212" s="224"/>
      <c r="DRD212" s="224"/>
      <c r="DRE212" s="334"/>
      <c r="DRF212" s="334"/>
      <c r="DRG212" s="224"/>
      <c r="DRH212" s="416"/>
      <c r="DRI212" s="416"/>
      <c r="DRJ212" s="332"/>
      <c r="DRK212" s="333"/>
      <c r="DRL212" s="416"/>
      <c r="DRM212" s="224"/>
      <c r="DRN212" s="224"/>
      <c r="DRO212" s="334"/>
      <c r="DRP212" s="334"/>
      <c r="DRQ212" s="224"/>
      <c r="DRR212" s="416"/>
      <c r="DRS212" s="416"/>
      <c r="DRT212" s="332"/>
      <c r="DRU212" s="333"/>
      <c r="DRV212" s="416"/>
      <c r="DRW212" s="224"/>
      <c r="DRX212" s="224"/>
      <c r="DRY212" s="334"/>
      <c r="DRZ212" s="334"/>
      <c r="DSA212" s="224"/>
      <c r="DSB212" s="416"/>
      <c r="DSC212" s="416"/>
      <c r="DSD212" s="332"/>
      <c r="DSE212" s="333"/>
      <c r="DSF212" s="416"/>
      <c r="DSG212" s="224"/>
      <c r="DSH212" s="224"/>
      <c r="DSI212" s="334"/>
      <c r="DSJ212" s="334"/>
      <c r="DSK212" s="224"/>
      <c r="DSL212" s="416"/>
      <c r="DSM212" s="416"/>
      <c r="DSN212" s="332"/>
      <c r="DSO212" s="333"/>
      <c r="DSP212" s="416"/>
      <c r="DSQ212" s="224"/>
      <c r="DSR212" s="224"/>
      <c r="DSS212" s="334"/>
      <c r="DST212" s="334"/>
      <c r="DSU212" s="224"/>
      <c r="DSV212" s="416"/>
      <c r="DSW212" s="416"/>
      <c r="DSX212" s="332"/>
      <c r="DSY212" s="333"/>
      <c r="DSZ212" s="416"/>
      <c r="DTA212" s="224"/>
      <c r="DTB212" s="224"/>
      <c r="DTC212" s="334"/>
      <c r="DTD212" s="334"/>
      <c r="DTE212" s="224"/>
      <c r="DTF212" s="416"/>
      <c r="DTG212" s="416"/>
      <c r="DTH212" s="332"/>
      <c r="DTI212" s="333"/>
      <c r="DTJ212" s="416"/>
      <c r="DTK212" s="224"/>
      <c r="DTL212" s="224"/>
      <c r="DTM212" s="334"/>
      <c r="DTN212" s="334"/>
      <c r="DTO212" s="224"/>
      <c r="DTP212" s="416"/>
      <c r="DTQ212" s="416"/>
      <c r="DTR212" s="332"/>
      <c r="DTS212" s="333"/>
      <c r="DTT212" s="416"/>
      <c r="DTU212" s="224"/>
      <c r="DTV212" s="224"/>
      <c r="DTW212" s="334"/>
      <c r="DTX212" s="334"/>
      <c r="DTY212" s="224"/>
      <c r="DTZ212" s="416"/>
      <c r="DUA212" s="416"/>
      <c r="DUB212" s="332"/>
      <c r="DUC212" s="333"/>
      <c r="DUD212" s="416"/>
      <c r="DUE212" s="224"/>
      <c r="DUF212" s="224"/>
      <c r="DUG212" s="334"/>
      <c r="DUH212" s="334"/>
      <c r="DUI212" s="224"/>
      <c r="DUJ212" s="416"/>
      <c r="DUK212" s="416"/>
      <c r="DUL212" s="332"/>
      <c r="DUM212" s="333"/>
      <c r="DUN212" s="416"/>
      <c r="DUO212" s="224"/>
      <c r="DUP212" s="224"/>
      <c r="DUQ212" s="334"/>
      <c r="DUR212" s="334"/>
      <c r="DUS212" s="224"/>
      <c r="DUT212" s="416"/>
      <c r="DUU212" s="416"/>
      <c r="DUV212" s="332"/>
      <c r="DUW212" s="333"/>
      <c r="DUX212" s="416"/>
      <c r="DUY212" s="224"/>
      <c r="DUZ212" s="224"/>
      <c r="DVA212" s="334"/>
      <c r="DVB212" s="334"/>
      <c r="DVC212" s="224"/>
      <c r="DVD212" s="416"/>
      <c r="DVE212" s="416"/>
      <c r="DVF212" s="332"/>
      <c r="DVG212" s="333"/>
      <c r="DVH212" s="416"/>
      <c r="DVI212" s="224"/>
      <c r="DVJ212" s="224"/>
      <c r="DVK212" s="334"/>
      <c r="DVL212" s="334"/>
      <c r="DVM212" s="224"/>
      <c r="DVN212" s="416"/>
      <c r="DVO212" s="416"/>
      <c r="DVP212" s="332"/>
      <c r="DVQ212" s="333"/>
      <c r="DVR212" s="416"/>
      <c r="DVS212" s="224"/>
      <c r="DVT212" s="224"/>
      <c r="DVU212" s="334"/>
      <c r="DVV212" s="334"/>
      <c r="DVW212" s="224"/>
      <c r="DVX212" s="416"/>
      <c r="DVY212" s="416"/>
      <c r="DVZ212" s="332"/>
      <c r="DWA212" s="333"/>
      <c r="DWB212" s="416"/>
      <c r="DWC212" s="224"/>
      <c r="DWD212" s="224"/>
      <c r="DWE212" s="334"/>
      <c r="DWF212" s="334"/>
      <c r="DWG212" s="224"/>
      <c r="DWH212" s="416"/>
      <c r="DWI212" s="416"/>
      <c r="DWJ212" s="332"/>
      <c r="DWK212" s="333"/>
      <c r="DWL212" s="416"/>
      <c r="DWM212" s="224"/>
      <c r="DWN212" s="224"/>
      <c r="DWO212" s="334"/>
      <c r="DWP212" s="334"/>
      <c r="DWQ212" s="224"/>
      <c r="DWR212" s="416"/>
      <c r="DWS212" s="416"/>
      <c r="DWT212" s="332"/>
      <c r="DWU212" s="333"/>
      <c r="DWV212" s="416"/>
      <c r="DWW212" s="224"/>
      <c r="DWX212" s="224"/>
      <c r="DWY212" s="334"/>
      <c r="DWZ212" s="334"/>
      <c r="DXA212" s="224"/>
      <c r="DXB212" s="416"/>
      <c r="DXC212" s="416"/>
      <c r="DXD212" s="332"/>
      <c r="DXE212" s="333"/>
      <c r="DXF212" s="416"/>
      <c r="DXG212" s="224"/>
      <c r="DXH212" s="224"/>
      <c r="DXI212" s="334"/>
      <c r="DXJ212" s="334"/>
      <c r="DXK212" s="224"/>
      <c r="DXL212" s="416"/>
      <c r="DXM212" s="416"/>
      <c r="DXN212" s="332"/>
      <c r="DXO212" s="333"/>
      <c r="DXP212" s="416"/>
      <c r="DXQ212" s="224"/>
      <c r="DXR212" s="224"/>
      <c r="DXS212" s="334"/>
      <c r="DXT212" s="334"/>
      <c r="DXU212" s="224"/>
      <c r="DXV212" s="416"/>
      <c r="DXW212" s="416"/>
      <c r="DXX212" s="332"/>
      <c r="DXY212" s="333"/>
      <c r="DXZ212" s="416"/>
      <c r="DYA212" s="224"/>
      <c r="DYB212" s="224"/>
      <c r="DYC212" s="334"/>
      <c r="DYD212" s="334"/>
      <c r="DYE212" s="224"/>
      <c r="DYF212" s="416"/>
      <c r="DYG212" s="416"/>
      <c r="DYH212" s="332"/>
      <c r="DYI212" s="333"/>
      <c r="DYJ212" s="416"/>
      <c r="DYK212" s="224"/>
      <c r="DYL212" s="224"/>
      <c r="DYM212" s="334"/>
      <c r="DYN212" s="334"/>
      <c r="DYO212" s="224"/>
      <c r="DYP212" s="416"/>
      <c r="DYQ212" s="416"/>
      <c r="DYR212" s="332"/>
      <c r="DYS212" s="333"/>
      <c r="DYT212" s="416"/>
      <c r="DYU212" s="224"/>
      <c r="DYV212" s="224"/>
      <c r="DYW212" s="334"/>
      <c r="DYX212" s="334"/>
      <c r="DYY212" s="224"/>
      <c r="DYZ212" s="416"/>
      <c r="DZA212" s="416"/>
      <c r="DZB212" s="332"/>
      <c r="DZC212" s="333"/>
      <c r="DZD212" s="416"/>
      <c r="DZE212" s="224"/>
      <c r="DZF212" s="224"/>
      <c r="DZG212" s="334"/>
      <c r="DZH212" s="334"/>
      <c r="DZI212" s="224"/>
      <c r="DZJ212" s="416"/>
      <c r="DZK212" s="416"/>
      <c r="DZL212" s="332"/>
      <c r="DZM212" s="333"/>
      <c r="DZN212" s="416"/>
      <c r="DZO212" s="224"/>
      <c r="DZP212" s="224"/>
      <c r="DZQ212" s="334"/>
      <c r="DZR212" s="334"/>
      <c r="DZS212" s="224"/>
      <c r="DZT212" s="416"/>
      <c r="DZU212" s="416"/>
      <c r="DZV212" s="332"/>
      <c r="DZW212" s="333"/>
      <c r="DZX212" s="416"/>
      <c r="DZY212" s="224"/>
      <c r="DZZ212" s="224"/>
      <c r="EAA212" s="334"/>
      <c r="EAB212" s="334"/>
      <c r="EAC212" s="224"/>
      <c r="EAD212" s="416"/>
      <c r="EAE212" s="416"/>
      <c r="EAF212" s="332"/>
      <c r="EAG212" s="333"/>
      <c r="EAH212" s="416"/>
      <c r="EAI212" s="224"/>
      <c r="EAJ212" s="224"/>
      <c r="EAK212" s="334"/>
      <c r="EAL212" s="334"/>
      <c r="EAM212" s="224"/>
      <c r="EAN212" s="416"/>
      <c r="EAO212" s="416"/>
      <c r="EAP212" s="332"/>
      <c r="EAQ212" s="333"/>
      <c r="EAR212" s="416"/>
      <c r="EAS212" s="224"/>
      <c r="EAT212" s="224"/>
      <c r="EAU212" s="334"/>
      <c r="EAV212" s="334"/>
      <c r="EAW212" s="224"/>
      <c r="EAX212" s="416"/>
      <c r="EAY212" s="416"/>
      <c r="EAZ212" s="332"/>
      <c r="EBA212" s="333"/>
      <c r="EBB212" s="416"/>
      <c r="EBC212" s="224"/>
      <c r="EBD212" s="224"/>
      <c r="EBE212" s="334"/>
      <c r="EBF212" s="334"/>
      <c r="EBG212" s="224"/>
      <c r="EBH212" s="416"/>
      <c r="EBI212" s="416"/>
      <c r="EBJ212" s="332"/>
      <c r="EBK212" s="333"/>
      <c r="EBL212" s="416"/>
      <c r="EBM212" s="224"/>
      <c r="EBN212" s="224"/>
      <c r="EBO212" s="334"/>
      <c r="EBP212" s="334"/>
      <c r="EBQ212" s="224"/>
      <c r="EBR212" s="416"/>
      <c r="EBS212" s="416"/>
      <c r="EBT212" s="332"/>
      <c r="EBU212" s="333"/>
      <c r="EBV212" s="416"/>
      <c r="EBW212" s="224"/>
      <c r="EBX212" s="224"/>
      <c r="EBY212" s="334"/>
      <c r="EBZ212" s="334"/>
      <c r="ECA212" s="224"/>
      <c r="ECB212" s="416"/>
      <c r="ECC212" s="416"/>
      <c r="ECD212" s="332"/>
      <c r="ECE212" s="333"/>
      <c r="ECF212" s="416"/>
      <c r="ECG212" s="224"/>
      <c r="ECH212" s="224"/>
      <c r="ECI212" s="334"/>
      <c r="ECJ212" s="334"/>
      <c r="ECK212" s="224"/>
      <c r="ECL212" s="416"/>
      <c r="ECM212" s="416"/>
      <c r="ECN212" s="332"/>
      <c r="ECO212" s="333"/>
      <c r="ECP212" s="416"/>
      <c r="ECQ212" s="224"/>
      <c r="ECR212" s="224"/>
      <c r="ECS212" s="334"/>
      <c r="ECT212" s="334"/>
      <c r="ECU212" s="224"/>
      <c r="ECV212" s="416"/>
      <c r="ECW212" s="416"/>
      <c r="ECX212" s="332"/>
      <c r="ECY212" s="333"/>
      <c r="ECZ212" s="416"/>
      <c r="EDA212" s="224"/>
      <c r="EDB212" s="224"/>
      <c r="EDC212" s="334"/>
      <c r="EDD212" s="334"/>
      <c r="EDE212" s="224"/>
      <c r="EDF212" s="416"/>
      <c r="EDG212" s="416"/>
      <c r="EDH212" s="332"/>
      <c r="EDI212" s="333"/>
      <c r="EDJ212" s="416"/>
      <c r="EDK212" s="224"/>
      <c r="EDL212" s="224"/>
      <c r="EDM212" s="334"/>
      <c r="EDN212" s="334"/>
      <c r="EDO212" s="224"/>
      <c r="EDP212" s="416"/>
      <c r="EDQ212" s="416"/>
      <c r="EDR212" s="332"/>
      <c r="EDS212" s="333"/>
      <c r="EDT212" s="416"/>
      <c r="EDU212" s="224"/>
      <c r="EDV212" s="224"/>
      <c r="EDW212" s="334"/>
      <c r="EDX212" s="334"/>
      <c r="EDY212" s="224"/>
      <c r="EDZ212" s="416"/>
      <c r="EEA212" s="416"/>
      <c r="EEB212" s="332"/>
      <c r="EEC212" s="333"/>
      <c r="EED212" s="416"/>
      <c r="EEE212" s="224"/>
      <c r="EEF212" s="224"/>
      <c r="EEG212" s="334"/>
      <c r="EEH212" s="334"/>
      <c r="EEI212" s="224"/>
      <c r="EEJ212" s="416"/>
      <c r="EEK212" s="416"/>
      <c r="EEL212" s="332"/>
      <c r="EEM212" s="333"/>
      <c r="EEN212" s="416"/>
      <c r="EEO212" s="224"/>
      <c r="EEP212" s="224"/>
      <c r="EEQ212" s="334"/>
      <c r="EER212" s="334"/>
      <c r="EES212" s="224"/>
      <c r="EET212" s="416"/>
      <c r="EEU212" s="416"/>
      <c r="EEV212" s="332"/>
      <c r="EEW212" s="333"/>
      <c r="EEX212" s="416"/>
      <c r="EEY212" s="224"/>
      <c r="EEZ212" s="224"/>
      <c r="EFA212" s="334"/>
      <c r="EFB212" s="334"/>
      <c r="EFC212" s="224"/>
      <c r="EFD212" s="416"/>
      <c r="EFE212" s="416"/>
      <c r="EFF212" s="332"/>
      <c r="EFG212" s="333"/>
      <c r="EFH212" s="416"/>
      <c r="EFI212" s="224"/>
      <c r="EFJ212" s="224"/>
      <c r="EFK212" s="334"/>
      <c r="EFL212" s="334"/>
      <c r="EFM212" s="224"/>
      <c r="EFN212" s="416"/>
      <c r="EFO212" s="416"/>
      <c r="EFP212" s="332"/>
      <c r="EFQ212" s="333"/>
      <c r="EFR212" s="416"/>
      <c r="EFS212" s="224"/>
      <c r="EFT212" s="224"/>
      <c r="EFU212" s="334"/>
      <c r="EFV212" s="334"/>
      <c r="EFW212" s="224"/>
      <c r="EFX212" s="416"/>
      <c r="EFY212" s="416"/>
      <c r="EFZ212" s="332"/>
      <c r="EGA212" s="333"/>
      <c r="EGB212" s="416"/>
      <c r="EGC212" s="224"/>
      <c r="EGD212" s="224"/>
      <c r="EGE212" s="334"/>
      <c r="EGF212" s="334"/>
      <c r="EGG212" s="224"/>
      <c r="EGH212" s="416"/>
      <c r="EGI212" s="416"/>
      <c r="EGJ212" s="332"/>
      <c r="EGK212" s="333"/>
      <c r="EGL212" s="416"/>
      <c r="EGM212" s="224"/>
      <c r="EGN212" s="224"/>
      <c r="EGO212" s="334"/>
      <c r="EGP212" s="334"/>
      <c r="EGQ212" s="224"/>
      <c r="EGR212" s="416"/>
      <c r="EGS212" s="416"/>
      <c r="EGT212" s="332"/>
      <c r="EGU212" s="333"/>
      <c r="EGV212" s="416"/>
      <c r="EGW212" s="224"/>
      <c r="EGX212" s="224"/>
      <c r="EGY212" s="334"/>
      <c r="EGZ212" s="334"/>
      <c r="EHA212" s="224"/>
      <c r="EHB212" s="416"/>
      <c r="EHC212" s="416"/>
      <c r="EHD212" s="332"/>
      <c r="EHE212" s="333"/>
      <c r="EHF212" s="416"/>
      <c r="EHG212" s="224"/>
      <c r="EHH212" s="224"/>
      <c r="EHI212" s="334"/>
      <c r="EHJ212" s="334"/>
      <c r="EHK212" s="224"/>
      <c r="EHL212" s="416"/>
      <c r="EHM212" s="416"/>
      <c r="EHN212" s="332"/>
      <c r="EHO212" s="333"/>
      <c r="EHP212" s="416"/>
      <c r="EHQ212" s="224"/>
      <c r="EHR212" s="224"/>
      <c r="EHS212" s="334"/>
      <c r="EHT212" s="334"/>
      <c r="EHU212" s="224"/>
      <c r="EHV212" s="416"/>
      <c r="EHW212" s="416"/>
      <c r="EHX212" s="332"/>
      <c r="EHY212" s="333"/>
      <c r="EHZ212" s="416"/>
      <c r="EIA212" s="224"/>
      <c r="EIB212" s="224"/>
      <c r="EIC212" s="334"/>
      <c r="EID212" s="334"/>
      <c r="EIE212" s="224"/>
      <c r="EIF212" s="416"/>
      <c r="EIG212" s="416"/>
      <c r="EIH212" s="332"/>
      <c r="EII212" s="333"/>
      <c r="EIJ212" s="416"/>
      <c r="EIK212" s="224"/>
      <c r="EIL212" s="224"/>
      <c r="EIM212" s="334"/>
      <c r="EIN212" s="334"/>
      <c r="EIO212" s="224"/>
      <c r="EIP212" s="416"/>
      <c r="EIQ212" s="416"/>
      <c r="EIR212" s="332"/>
      <c r="EIS212" s="333"/>
      <c r="EIT212" s="416"/>
      <c r="EIU212" s="224"/>
      <c r="EIV212" s="224"/>
      <c r="EIW212" s="334"/>
      <c r="EIX212" s="334"/>
      <c r="EIY212" s="224"/>
      <c r="EIZ212" s="416"/>
      <c r="EJA212" s="416"/>
      <c r="EJB212" s="332"/>
      <c r="EJC212" s="333"/>
      <c r="EJD212" s="416"/>
      <c r="EJE212" s="224"/>
      <c r="EJF212" s="224"/>
      <c r="EJG212" s="334"/>
      <c r="EJH212" s="334"/>
      <c r="EJI212" s="224"/>
      <c r="EJJ212" s="416"/>
      <c r="EJK212" s="416"/>
      <c r="EJL212" s="332"/>
      <c r="EJM212" s="333"/>
      <c r="EJN212" s="416"/>
      <c r="EJO212" s="224"/>
      <c r="EJP212" s="224"/>
      <c r="EJQ212" s="334"/>
      <c r="EJR212" s="334"/>
      <c r="EJS212" s="224"/>
      <c r="EJT212" s="416"/>
      <c r="EJU212" s="416"/>
      <c r="EJV212" s="332"/>
      <c r="EJW212" s="333"/>
      <c r="EJX212" s="416"/>
      <c r="EJY212" s="224"/>
      <c r="EJZ212" s="224"/>
      <c r="EKA212" s="334"/>
      <c r="EKB212" s="334"/>
      <c r="EKC212" s="224"/>
      <c r="EKD212" s="416"/>
      <c r="EKE212" s="416"/>
      <c r="EKF212" s="332"/>
      <c r="EKG212" s="333"/>
      <c r="EKH212" s="416"/>
      <c r="EKI212" s="224"/>
      <c r="EKJ212" s="224"/>
      <c r="EKK212" s="334"/>
      <c r="EKL212" s="334"/>
      <c r="EKM212" s="224"/>
      <c r="EKN212" s="416"/>
      <c r="EKO212" s="416"/>
      <c r="EKP212" s="332"/>
      <c r="EKQ212" s="333"/>
      <c r="EKR212" s="416"/>
      <c r="EKS212" s="224"/>
      <c r="EKT212" s="224"/>
      <c r="EKU212" s="334"/>
      <c r="EKV212" s="334"/>
      <c r="EKW212" s="224"/>
      <c r="EKX212" s="416"/>
      <c r="EKY212" s="416"/>
      <c r="EKZ212" s="332"/>
      <c r="ELA212" s="333"/>
      <c r="ELB212" s="416"/>
      <c r="ELC212" s="224"/>
      <c r="ELD212" s="224"/>
      <c r="ELE212" s="334"/>
      <c r="ELF212" s="334"/>
      <c r="ELG212" s="224"/>
      <c r="ELH212" s="416"/>
      <c r="ELI212" s="416"/>
      <c r="ELJ212" s="332"/>
      <c r="ELK212" s="333"/>
      <c r="ELL212" s="416"/>
      <c r="ELM212" s="224"/>
      <c r="ELN212" s="224"/>
      <c r="ELO212" s="334"/>
      <c r="ELP212" s="334"/>
      <c r="ELQ212" s="224"/>
      <c r="ELR212" s="416"/>
      <c r="ELS212" s="416"/>
      <c r="ELT212" s="332"/>
      <c r="ELU212" s="333"/>
      <c r="ELV212" s="416"/>
      <c r="ELW212" s="224"/>
      <c r="ELX212" s="224"/>
      <c r="ELY212" s="334"/>
      <c r="ELZ212" s="334"/>
      <c r="EMA212" s="224"/>
      <c r="EMB212" s="416"/>
      <c r="EMC212" s="416"/>
      <c r="EMD212" s="332"/>
      <c r="EME212" s="333"/>
      <c r="EMF212" s="416"/>
      <c r="EMG212" s="224"/>
      <c r="EMH212" s="224"/>
      <c r="EMI212" s="334"/>
      <c r="EMJ212" s="334"/>
      <c r="EMK212" s="224"/>
      <c r="EML212" s="416"/>
      <c r="EMM212" s="416"/>
      <c r="EMN212" s="332"/>
      <c r="EMO212" s="333"/>
      <c r="EMP212" s="416"/>
      <c r="EMQ212" s="224"/>
      <c r="EMR212" s="224"/>
      <c r="EMS212" s="334"/>
      <c r="EMT212" s="334"/>
      <c r="EMU212" s="224"/>
      <c r="EMV212" s="416"/>
      <c r="EMW212" s="416"/>
      <c r="EMX212" s="332"/>
      <c r="EMY212" s="333"/>
      <c r="EMZ212" s="416"/>
      <c r="ENA212" s="224"/>
      <c r="ENB212" s="224"/>
      <c r="ENC212" s="334"/>
      <c r="END212" s="334"/>
      <c r="ENE212" s="224"/>
      <c r="ENF212" s="416"/>
      <c r="ENG212" s="416"/>
      <c r="ENH212" s="332"/>
      <c r="ENI212" s="333"/>
      <c r="ENJ212" s="416"/>
      <c r="ENK212" s="224"/>
      <c r="ENL212" s="224"/>
      <c r="ENM212" s="334"/>
      <c r="ENN212" s="334"/>
      <c r="ENO212" s="224"/>
      <c r="ENP212" s="416"/>
      <c r="ENQ212" s="416"/>
      <c r="ENR212" s="332"/>
      <c r="ENS212" s="333"/>
      <c r="ENT212" s="416"/>
      <c r="ENU212" s="224"/>
      <c r="ENV212" s="224"/>
      <c r="ENW212" s="334"/>
      <c r="ENX212" s="334"/>
      <c r="ENY212" s="224"/>
      <c r="ENZ212" s="416"/>
      <c r="EOA212" s="416"/>
      <c r="EOB212" s="332"/>
      <c r="EOC212" s="333"/>
      <c r="EOD212" s="416"/>
      <c r="EOE212" s="224"/>
      <c r="EOF212" s="224"/>
      <c r="EOG212" s="334"/>
      <c r="EOH212" s="334"/>
      <c r="EOI212" s="224"/>
      <c r="EOJ212" s="416"/>
      <c r="EOK212" s="416"/>
      <c r="EOL212" s="332"/>
      <c r="EOM212" s="333"/>
      <c r="EON212" s="416"/>
      <c r="EOO212" s="224"/>
      <c r="EOP212" s="224"/>
      <c r="EOQ212" s="334"/>
      <c r="EOR212" s="334"/>
      <c r="EOS212" s="224"/>
      <c r="EOT212" s="416"/>
      <c r="EOU212" s="416"/>
      <c r="EOV212" s="332"/>
      <c r="EOW212" s="333"/>
      <c r="EOX212" s="416"/>
      <c r="EOY212" s="224"/>
      <c r="EOZ212" s="224"/>
      <c r="EPA212" s="334"/>
      <c r="EPB212" s="334"/>
      <c r="EPC212" s="224"/>
      <c r="EPD212" s="416"/>
      <c r="EPE212" s="416"/>
      <c r="EPF212" s="332"/>
      <c r="EPG212" s="333"/>
      <c r="EPH212" s="416"/>
      <c r="EPI212" s="224"/>
      <c r="EPJ212" s="224"/>
      <c r="EPK212" s="334"/>
      <c r="EPL212" s="334"/>
      <c r="EPM212" s="224"/>
      <c r="EPN212" s="416"/>
      <c r="EPO212" s="416"/>
      <c r="EPP212" s="332"/>
      <c r="EPQ212" s="333"/>
      <c r="EPR212" s="416"/>
      <c r="EPS212" s="224"/>
      <c r="EPT212" s="224"/>
      <c r="EPU212" s="334"/>
      <c r="EPV212" s="334"/>
      <c r="EPW212" s="224"/>
      <c r="EPX212" s="416"/>
      <c r="EPY212" s="416"/>
      <c r="EPZ212" s="332"/>
      <c r="EQA212" s="333"/>
      <c r="EQB212" s="416"/>
      <c r="EQC212" s="224"/>
      <c r="EQD212" s="224"/>
      <c r="EQE212" s="334"/>
      <c r="EQF212" s="334"/>
      <c r="EQG212" s="224"/>
      <c r="EQH212" s="416"/>
      <c r="EQI212" s="416"/>
      <c r="EQJ212" s="332"/>
      <c r="EQK212" s="333"/>
      <c r="EQL212" s="416"/>
      <c r="EQM212" s="224"/>
      <c r="EQN212" s="224"/>
      <c r="EQO212" s="334"/>
      <c r="EQP212" s="334"/>
      <c r="EQQ212" s="224"/>
      <c r="EQR212" s="416"/>
      <c r="EQS212" s="416"/>
      <c r="EQT212" s="332"/>
      <c r="EQU212" s="333"/>
      <c r="EQV212" s="416"/>
      <c r="EQW212" s="224"/>
      <c r="EQX212" s="224"/>
      <c r="EQY212" s="334"/>
      <c r="EQZ212" s="334"/>
      <c r="ERA212" s="224"/>
      <c r="ERB212" s="416"/>
      <c r="ERC212" s="416"/>
      <c r="ERD212" s="332"/>
      <c r="ERE212" s="333"/>
      <c r="ERF212" s="416"/>
      <c r="ERG212" s="224"/>
      <c r="ERH212" s="224"/>
      <c r="ERI212" s="334"/>
      <c r="ERJ212" s="334"/>
      <c r="ERK212" s="224"/>
      <c r="ERL212" s="416"/>
      <c r="ERM212" s="416"/>
      <c r="ERN212" s="332"/>
      <c r="ERO212" s="333"/>
      <c r="ERP212" s="416"/>
      <c r="ERQ212" s="224"/>
      <c r="ERR212" s="224"/>
      <c r="ERS212" s="334"/>
      <c r="ERT212" s="334"/>
      <c r="ERU212" s="224"/>
      <c r="ERV212" s="416"/>
      <c r="ERW212" s="416"/>
      <c r="ERX212" s="332"/>
      <c r="ERY212" s="333"/>
      <c r="ERZ212" s="416"/>
      <c r="ESA212" s="224"/>
      <c r="ESB212" s="224"/>
      <c r="ESC212" s="334"/>
      <c r="ESD212" s="334"/>
      <c r="ESE212" s="224"/>
      <c r="ESF212" s="416"/>
      <c r="ESG212" s="416"/>
      <c r="ESH212" s="332"/>
      <c r="ESI212" s="333"/>
      <c r="ESJ212" s="416"/>
      <c r="ESK212" s="224"/>
      <c r="ESL212" s="224"/>
      <c r="ESM212" s="334"/>
      <c r="ESN212" s="334"/>
      <c r="ESO212" s="224"/>
      <c r="ESP212" s="416"/>
      <c r="ESQ212" s="416"/>
      <c r="ESR212" s="332"/>
      <c r="ESS212" s="333"/>
      <c r="EST212" s="416"/>
      <c r="ESU212" s="224"/>
      <c r="ESV212" s="224"/>
      <c r="ESW212" s="334"/>
      <c r="ESX212" s="334"/>
      <c r="ESY212" s="224"/>
      <c r="ESZ212" s="416"/>
      <c r="ETA212" s="416"/>
      <c r="ETB212" s="332"/>
      <c r="ETC212" s="333"/>
      <c r="ETD212" s="416"/>
      <c r="ETE212" s="224"/>
      <c r="ETF212" s="224"/>
      <c r="ETG212" s="334"/>
      <c r="ETH212" s="334"/>
      <c r="ETI212" s="224"/>
      <c r="ETJ212" s="416"/>
      <c r="ETK212" s="416"/>
      <c r="ETL212" s="332"/>
      <c r="ETM212" s="333"/>
      <c r="ETN212" s="416"/>
      <c r="ETO212" s="224"/>
      <c r="ETP212" s="224"/>
      <c r="ETQ212" s="334"/>
      <c r="ETR212" s="334"/>
      <c r="ETS212" s="224"/>
      <c r="ETT212" s="416"/>
      <c r="ETU212" s="416"/>
      <c r="ETV212" s="332"/>
      <c r="ETW212" s="333"/>
      <c r="ETX212" s="416"/>
      <c r="ETY212" s="224"/>
      <c r="ETZ212" s="224"/>
      <c r="EUA212" s="334"/>
      <c r="EUB212" s="334"/>
      <c r="EUC212" s="224"/>
      <c r="EUD212" s="416"/>
      <c r="EUE212" s="416"/>
      <c r="EUF212" s="332"/>
      <c r="EUG212" s="333"/>
      <c r="EUH212" s="416"/>
      <c r="EUI212" s="224"/>
      <c r="EUJ212" s="224"/>
      <c r="EUK212" s="334"/>
      <c r="EUL212" s="334"/>
      <c r="EUM212" s="224"/>
      <c r="EUN212" s="416"/>
      <c r="EUO212" s="416"/>
      <c r="EUP212" s="332"/>
      <c r="EUQ212" s="333"/>
      <c r="EUR212" s="416"/>
      <c r="EUS212" s="224"/>
      <c r="EUT212" s="224"/>
      <c r="EUU212" s="334"/>
      <c r="EUV212" s="334"/>
      <c r="EUW212" s="224"/>
      <c r="EUX212" s="416"/>
      <c r="EUY212" s="416"/>
      <c r="EUZ212" s="332"/>
      <c r="EVA212" s="333"/>
      <c r="EVB212" s="416"/>
      <c r="EVC212" s="224"/>
      <c r="EVD212" s="224"/>
      <c r="EVE212" s="334"/>
      <c r="EVF212" s="334"/>
      <c r="EVG212" s="224"/>
      <c r="EVH212" s="416"/>
      <c r="EVI212" s="416"/>
      <c r="EVJ212" s="332"/>
      <c r="EVK212" s="333"/>
      <c r="EVL212" s="416"/>
      <c r="EVM212" s="224"/>
      <c r="EVN212" s="224"/>
      <c r="EVO212" s="334"/>
      <c r="EVP212" s="334"/>
      <c r="EVQ212" s="224"/>
      <c r="EVR212" s="416"/>
      <c r="EVS212" s="416"/>
      <c r="EVT212" s="332"/>
      <c r="EVU212" s="333"/>
      <c r="EVV212" s="416"/>
      <c r="EVW212" s="224"/>
      <c r="EVX212" s="224"/>
      <c r="EVY212" s="334"/>
      <c r="EVZ212" s="334"/>
      <c r="EWA212" s="224"/>
      <c r="EWB212" s="416"/>
      <c r="EWC212" s="416"/>
      <c r="EWD212" s="332"/>
      <c r="EWE212" s="333"/>
      <c r="EWF212" s="416"/>
      <c r="EWG212" s="224"/>
      <c r="EWH212" s="224"/>
      <c r="EWI212" s="334"/>
      <c r="EWJ212" s="334"/>
      <c r="EWK212" s="224"/>
      <c r="EWL212" s="416"/>
      <c r="EWM212" s="416"/>
      <c r="EWN212" s="332"/>
      <c r="EWO212" s="333"/>
      <c r="EWP212" s="416"/>
      <c r="EWQ212" s="224"/>
      <c r="EWR212" s="224"/>
      <c r="EWS212" s="334"/>
      <c r="EWT212" s="334"/>
      <c r="EWU212" s="224"/>
      <c r="EWV212" s="416"/>
      <c r="EWW212" s="416"/>
      <c r="EWX212" s="332"/>
      <c r="EWY212" s="333"/>
      <c r="EWZ212" s="416"/>
      <c r="EXA212" s="224"/>
      <c r="EXB212" s="224"/>
      <c r="EXC212" s="334"/>
      <c r="EXD212" s="334"/>
      <c r="EXE212" s="224"/>
      <c r="EXF212" s="416"/>
      <c r="EXG212" s="416"/>
      <c r="EXH212" s="332"/>
      <c r="EXI212" s="333"/>
      <c r="EXJ212" s="416"/>
      <c r="EXK212" s="224"/>
      <c r="EXL212" s="224"/>
      <c r="EXM212" s="334"/>
      <c r="EXN212" s="334"/>
      <c r="EXO212" s="224"/>
      <c r="EXP212" s="416"/>
      <c r="EXQ212" s="416"/>
      <c r="EXR212" s="332"/>
      <c r="EXS212" s="333"/>
      <c r="EXT212" s="416"/>
      <c r="EXU212" s="224"/>
      <c r="EXV212" s="224"/>
      <c r="EXW212" s="334"/>
      <c r="EXX212" s="334"/>
      <c r="EXY212" s="224"/>
      <c r="EXZ212" s="416"/>
      <c r="EYA212" s="416"/>
      <c r="EYB212" s="332"/>
      <c r="EYC212" s="333"/>
      <c r="EYD212" s="416"/>
      <c r="EYE212" s="224"/>
      <c r="EYF212" s="224"/>
      <c r="EYG212" s="334"/>
      <c r="EYH212" s="334"/>
      <c r="EYI212" s="224"/>
      <c r="EYJ212" s="416"/>
      <c r="EYK212" s="416"/>
      <c r="EYL212" s="332"/>
      <c r="EYM212" s="333"/>
      <c r="EYN212" s="416"/>
      <c r="EYO212" s="224"/>
      <c r="EYP212" s="224"/>
      <c r="EYQ212" s="334"/>
      <c r="EYR212" s="334"/>
      <c r="EYS212" s="224"/>
      <c r="EYT212" s="416"/>
      <c r="EYU212" s="416"/>
      <c r="EYV212" s="332"/>
      <c r="EYW212" s="333"/>
      <c r="EYX212" s="416"/>
      <c r="EYY212" s="224"/>
      <c r="EYZ212" s="224"/>
      <c r="EZA212" s="334"/>
      <c r="EZB212" s="334"/>
      <c r="EZC212" s="224"/>
      <c r="EZD212" s="416"/>
      <c r="EZE212" s="416"/>
      <c r="EZF212" s="332"/>
      <c r="EZG212" s="333"/>
      <c r="EZH212" s="416"/>
      <c r="EZI212" s="224"/>
      <c r="EZJ212" s="224"/>
      <c r="EZK212" s="334"/>
      <c r="EZL212" s="334"/>
      <c r="EZM212" s="224"/>
      <c r="EZN212" s="416"/>
      <c r="EZO212" s="416"/>
      <c r="EZP212" s="332"/>
      <c r="EZQ212" s="333"/>
      <c r="EZR212" s="416"/>
      <c r="EZS212" s="224"/>
      <c r="EZT212" s="224"/>
      <c r="EZU212" s="334"/>
      <c r="EZV212" s="334"/>
      <c r="EZW212" s="224"/>
      <c r="EZX212" s="416"/>
      <c r="EZY212" s="416"/>
      <c r="EZZ212" s="332"/>
      <c r="FAA212" s="333"/>
      <c r="FAB212" s="416"/>
      <c r="FAC212" s="224"/>
      <c r="FAD212" s="224"/>
      <c r="FAE212" s="334"/>
      <c r="FAF212" s="334"/>
      <c r="FAG212" s="224"/>
      <c r="FAH212" s="416"/>
      <c r="FAI212" s="416"/>
      <c r="FAJ212" s="332"/>
      <c r="FAK212" s="333"/>
      <c r="FAL212" s="416"/>
      <c r="FAM212" s="224"/>
      <c r="FAN212" s="224"/>
      <c r="FAO212" s="334"/>
      <c r="FAP212" s="334"/>
      <c r="FAQ212" s="224"/>
      <c r="FAR212" s="416"/>
      <c r="FAS212" s="416"/>
      <c r="FAT212" s="332"/>
      <c r="FAU212" s="333"/>
      <c r="FAV212" s="416"/>
      <c r="FAW212" s="224"/>
      <c r="FAX212" s="224"/>
      <c r="FAY212" s="334"/>
      <c r="FAZ212" s="334"/>
      <c r="FBA212" s="224"/>
      <c r="FBB212" s="416"/>
      <c r="FBC212" s="416"/>
      <c r="FBD212" s="332"/>
      <c r="FBE212" s="333"/>
      <c r="FBF212" s="416"/>
      <c r="FBG212" s="224"/>
      <c r="FBH212" s="224"/>
      <c r="FBI212" s="334"/>
      <c r="FBJ212" s="334"/>
      <c r="FBK212" s="224"/>
      <c r="FBL212" s="416"/>
      <c r="FBM212" s="416"/>
      <c r="FBN212" s="332"/>
      <c r="FBO212" s="333"/>
      <c r="FBP212" s="416"/>
      <c r="FBQ212" s="224"/>
      <c r="FBR212" s="224"/>
      <c r="FBS212" s="334"/>
      <c r="FBT212" s="334"/>
      <c r="FBU212" s="224"/>
      <c r="FBV212" s="416"/>
      <c r="FBW212" s="416"/>
      <c r="FBX212" s="332"/>
      <c r="FBY212" s="333"/>
      <c r="FBZ212" s="416"/>
      <c r="FCA212" s="224"/>
      <c r="FCB212" s="224"/>
      <c r="FCC212" s="334"/>
      <c r="FCD212" s="334"/>
      <c r="FCE212" s="224"/>
      <c r="FCF212" s="416"/>
      <c r="FCG212" s="416"/>
      <c r="FCH212" s="332"/>
      <c r="FCI212" s="333"/>
      <c r="FCJ212" s="416"/>
      <c r="FCK212" s="224"/>
      <c r="FCL212" s="224"/>
      <c r="FCM212" s="334"/>
      <c r="FCN212" s="334"/>
      <c r="FCO212" s="224"/>
      <c r="FCP212" s="416"/>
      <c r="FCQ212" s="416"/>
      <c r="FCR212" s="332"/>
      <c r="FCS212" s="333"/>
      <c r="FCT212" s="416"/>
      <c r="FCU212" s="224"/>
      <c r="FCV212" s="224"/>
      <c r="FCW212" s="334"/>
      <c r="FCX212" s="334"/>
      <c r="FCY212" s="224"/>
      <c r="FCZ212" s="416"/>
      <c r="FDA212" s="416"/>
      <c r="FDB212" s="332"/>
      <c r="FDC212" s="333"/>
      <c r="FDD212" s="416"/>
      <c r="FDE212" s="224"/>
      <c r="FDF212" s="224"/>
      <c r="FDG212" s="334"/>
      <c r="FDH212" s="334"/>
      <c r="FDI212" s="224"/>
      <c r="FDJ212" s="416"/>
      <c r="FDK212" s="416"/>
      <c r="FDL212" s="332"/>
      <c r="FDM212" s="333"/>
      <c r="FDN212" s="416"/>
      <c r="FDO212" s="224"/>
      <c r="FDP212" s="224"/>
      <c r="FDQ212" s="334"/>
      <c r="FDR212" s="334"/>
      <c r="FDS212" s="224"/>
      <c r="FDT212" s="416"/>
      <c r="FDU212" s="416"/>
      <c r="FDV212" s="332"/>
      <c r="FDW212" s="333"/>
      <c r="FDX212" s="416"/>
      <c r="FDY212" s="224"/>
      <c r="FDZ212" s="224"/>
      <c r="FEA212" s="334"/>
      <c r="FEB212" s="334"/>
      <c r="FEC212" s="224"/>
      <c r="FED212" s="416"/>
      <c r="FEE212" s="416"/>
      <c r="FEF212" s="332"/>
      <c r="FEG212" s="333"/>
      <c r="FEH212" s="416"/>
      <c r="FEI212" s="224"/>
      <c r="FEJ212" s="224"/>
      <c r="FEK212" s="334"/>
      <c r="FEL212" s="334"/>
      <c r="FEM212" s="224"/>
      <c r="FEN212" s="416"/>
      <c r="FEO212" s="416"/>
      <c r="FEP212" s="332"/>
      <c r="FEQ212" s="333"/>
      <c r="FER212" s="416"/>
      <c r="FES212" s="224"/>
      <c r="FET212" s="224"/>
      <c r="FEU212" s="334"/>
      <c r="FEV212" s="334"/>
      <c r="FEW212" s="224"/>
      <c r="FEX212" s="416"/>
      <c r="FEY212" s="416"/>
      <c r="FEZ212" s="332"/>
      <c r="FFA212" s="333"/>
      <c r="FFB212" s="416"/>
      <c r="FFC212" s="224"/>
      <c r="FFD212" s="224"/>
      <c r="FFE212" s="334"/>
      <c r="FFF212" s="334"/>
      <c r="FFG212" s="224"/>
      <c r="FFH212" s="416"/>
      <c r="FFI212" s="416"/>
      <c r="FFJ212" s="332"/>
      <c r="FFK212" s="333"/>
      <c r="FFL212" s="416"/>
      <c r="FFM212" s="224"/>
      <c r="FFN212" s="224"/>
      <c r="FFO212" s="334"/>
      <c r="FFP212" s="334"/>
      <c r="FFQ212" s="224"/>
      <c r="FFR212" s="416"/>
      <c r="FFS212" s="416"/>
      <c r="FFT212" s="332"/>
      <c r="FFU212" s="333"/>
      <c r="FFV212" s="416"/>
      <c r="FFW212" s="224"/>
      <c r="FFX212" s="224"/>
      <c r="FFY212" s="334"/>
      <c r="FFZ212" s="334"/>
      <c r="FGA212" s="224"/>
      <c r="FGB212" s="416"/>
      <c r="FGC212" s="416"/>
      <c r="FGD212" s="332"/>
      <c r="FGE212" s="333"/>
      <c r="FGF212" s="416"/>
      <c r="FGG212" s="224"/>
      <c r="FGH212" s="224"/>
      <c r="FGI212" s="334"/>
      <c r="FGJ212" s="334"/>
      <c r="FGK212" s="224"/>
      <c r="FGL212" s="416"/>
      <c r="FGM212" s="416"/>
      <c r="FGN212" s="332"/>
      <c r="FGO212" s="333"/>
      <c r="FGP212" s="416"/>
      <c r="FGQ212" s="224"/>
      <c r="FGR212" s="224"/>
      <c r="FGS212" s="334"/>
      <c r="FGT212" s="334"/>
      <c r="FGU212" s="224"/>
      <c r="FGV212" s="416"/>
      <c r="FGW212" s="416"/>
      <c r="FGX212" s="332"/>
      <c r="FGY212" s="333"/>
      <c r="FGZ212" s="416"/>
      <c r="FHA212" s="224"/>
      <c r="FHB212" s="224"/>
      <c r="FHC212" s="334"/>
      <c r="FHD212" s="334"/>
      <c r="FHE212" s="224"/>
      <c r="FHF212" s="416"/>
      <c r="FHG212" s="416"/>
      <c r="FHH212" s="332"/>
      <c r="FHI212" s="333"/>
      <c r="FHJ212" s="416"/>
      <c r="FHK212" s="224"/>
      <c r="FHL212" s="224"/>
      <c r="FHM212" s="334"/>
      <c r="FHN212" s="334"/>
      <c r="FHO212" s="224"/>
      <c r="FHP212" s="416"/>
      <c r="FHQ212" s="416"/>
      <c r="FHR212" s="332"/>
      <c r="FHS212" s="333"/>
      <c r="FHT212" s="416"/>
      <c r="FHU212" s="224"/>
      <c r="FHV212" s="224"/>
      <c r="FHW212" s="334"/>
      <c r="FHX212" s="334"/>
      <c r="FHY212" s="224"/>
      <c r="FHZ212" s="416"/>
      <c r="FIA212" s="416"/>
      <c r="FIB212" s="332"/>
      <c r="FIC212" s="333"/>
      <c r="FID212" s="416"/>
      <c r="FIE212" s="224"/>
      <c r="FIF212" s="224"/>
      <c r="FIG212" s="334"/>
      <c r="FIH212" s="334"/>
      <c r="FII212" s="224"/>
      <c r="FIJ212" s="416"/>
      <c r="FIK212" s="416"/>
      <c r="FIL212" s="332"/>
      <c r="FIM212" s="333"/>
      <c r="FIN212" s="416"/>
      <c r="FIO212" s="224"/>
      <c r="FIP212" s="224"/>
      <c r="FIQ212" s="334"/>
      <c r="FIR212" s="334"/>
      <c r="FIS212" s="224"/>
      <c r="FIT212" s="416"/>
      <c r="FIU212" s="416"/>
      <c r="FIV212" s="332"/>
      <c r="FIW212" s="333"/>
      <c r="FIX212" s="416"/>
      <c r="FIY212" s="224"/>
      <c r="FIZ212" s="224"/>
      <c r="FJA212" s="334"/>
      <c r="FJB212" s="334"/>
      <c r="FJC212" s="224"/>
      <c r="FJD212" s="416"/>
      <c r="FJE212" s="416"/>
      <c r="FJF212" s="332"/>
      <c r="FJG212" s="333"/>
      <c r="FJH212" s="416"/>
      <c r="FJI212" s="224"/>
      <c r="FJJ212" s="224"/>
      <c r="FJK212" s="334"/>
      <c r="FJL212" s="334"/>
      <c r="FJM212" s="224"/>
      <c r="FJN212" s="416"/>
      <c r="FJO212" s="416"/>
      <c r="FJP212" s="332"/>
      <c r="FJQ212" s="333"/>
      <c r="FJR212" s="416"/>
      <c r="FJS212" s="224"/>
      <c r="FJT212" s="224"/>
      <c r="FJU212" s="334"/>
      <c r="FJV212" s="334"/>
      <c r="FJW212" s="224"/>
      <c r="FJX212" s="416"/>
      <c r="FJY212" s="416"/>
      <c r="FJZ212" s="332"/>
      <c r="FKA212" s="333"/>
      <c r="FKB212" s="416"/>
      <c r="FKC212" s="224"/>
      <c r="FKD212" s="224"/>
      <c r="FKE212" s="334"/>
      <c r="FKF212" s="334"/>
      <c r="FKG212" s="224"/>
      <c r="FKH212" s="416"/>
      <c r="FKI212" s="416"/>
      <c r="FKJ212" s="332"/>
      <c r="FKK212" s="333"/>
      <c r="FKL212" s="416"/>
      <c r="FKM212" s="224"/>
      <c r="FKN212" s="224"/>
      <c r="FKO212" s="334"/>
      <c r="FKP212" s="334"/>
      <c r="FKQ212" s="224"/>
      <c r="FKR212" s="416"/>
      <c r="FKS212" s="416"/>
      <c r="FKT212" s="332"/>
      <c r="FKU212" s="333"/>
      <c r="FKV212" s="416"/>
      <c r="FKW212" s="224"/>
      <c r="FKX212" s="224"/>
      <c r="FKY212" s="334"/>
      <c r="FKZ212" s="334"/>
      <c r="FLA212" s="224"/>
      <c r="FLB212" s="416"/>
      <c r="FLC212" s="416"/>
      <c r="FLD212" s="332"/>
      <c r="FLE212" s="333"/>
      <c r="FLF212" s="416"/>
      <c r="FLG212" s="224"/>
      <c r="FLH212" s="224"/>
      <c r="FLI212" s="334"/>
      <c r="FLJ212" s="334"/>
      <c r="FLK212" s="224"/>
      <c r="FLL212" s="416"/>
      <c r="FLM212" s="416"/>
      <c r="FLN212" s="332"/>
      <c r="FLO212" s="333"/>
      <c r="FLP212" s="416"/>
      <c r="FLQ212" s="224"/>
      <c r="FLR212" s="224"/>
      <c r="FLS212" s="334"/>
      <c r="FLT212" s="334"/>
      <c r="FLU212" s="224"/>
      <c r="FLV212" s="416"/>
      <c r="FLW212" s="416"/>
      <c r="FLX212" s="332"/>
      <c r="FLY212" s="333"/>
      <c r="FLZ212" s="416"/>
      <c r="FMA212" s="224"/>
      <c r="FMB212" s="224"/>
      <c r="FMC212" s="334"/>
      <c r="FMD212" s="334"/>
      <c r="FME212" s="224"/>
      <c r="FMF212" s="416"/>
      <c r="FMG212" s="416"/>
      <c r="FMH212" s="332"/>
      <c r="FMI212" s="333"/>
      <c r="FMJ212" s="416"/>
      <c r="FMK212" s="224"/>
      <c r="FML212" s="224"/>
      <c r="FMM212" s="334"/>
      <c r="FMN212" s="334"/>
      <c r="FMO212" s="224"/>
      <c r="FMP212" s="416"/>
      <c r="FMQ212" s="416"/>
      <c r="FMR212" s="332"/>
      <c r="FMS212" s="333"/>
      <c r="FMT212" s="416"/>
      <c r="FMU212" s="224"/>
      <c r="FMV212" s="224"/>
      <c r="FMW212" s="334"/>
      <c r="FMX212" s="334"/>
      <c r="FMY212" s="224"/>
      <c r="FMZ212" s="416"/>
      <c r="FNA212" s="416"/>
      <c r="FNB212" s="332"/>
      <c r="FNC212" s="333"/>
      <c r="FND212" s="416"/>
      <c r="FNE212" s="224"/>
      <c r="FNF212" s="224"/>
      <c r="FNG212" s="334"/>
      <c r="FNH212" s="334"/>
      <c r="FNI212" s="224"/>
      <c r="FNJ212" s="416"/>
      <c r="FNK212" s="416"/>
      <c r="FNL212" s="332"/>
      <c r="FNM212" s="333"/>
      <c r="FNN212" s="416"/>
      <c r="FNO212" s="224"/>
      <c r="FNP212" s="224"/>
      <c r="FNQ212" s="334"/>
      <c r="FNR212" s="334"/>
      <c r="FNS212" s="224"/>
      <c r="FNT212" s="416"/>
      <c r="FNU212" s="416"/>
      <c r="FNV212" s="332"/>
      <c r="FNW212" s="333"/>
      <c r="FNX212" s="416"/>
      <c r="FNY212" s="224"/>
      <c r="FNZ212" s="224"/>
      <c r="FOA212" s="334"/>
      <c r="FOB212" s="334"/>
      <c r="FOC212" s="224"/>
      <c r="FOD212" s="416"/>
      <c r="FOE212" s="416"/>
      <c r="FOF212" s="332"/>
      <c r="FOG212" s="333"/>
      <c r="FOH212" s="416"/>
      <c r="FOI212" s="224"/>
      <c r="FOJ212" s="224"/>
      <c r="FOK212" s="334"/>
      <c r="FOL212" s="334"/>
      <c r="FOM212" s="224"/>
      <c r="FON212" s="416"/>
      <c r="FOO212" s="416"/>
      <c r="FOP212" s="332"/>
      <c r="FOQ212" s="333"/>
      <c r="FOR212" s="416"/>
      <c r="FOS212" s="224"/>
      <c r="FOT212" s="224"/>
      <c r="FOU212" s="334"/>
      <c r="FOV212" s="334"/>
      <c r="FOW212" s="224"/>
      <c r="FOX212" s="416"/>
      <c r="FOY212" s="416"/>
      <c r="FOZ212" s="332"/>
      <c r="FPA212" s="333"/>
      <c r="FPB212" s="416"/>
      <c r="FPC212" s="224"/>
      <c r="FPD212" s="224"/>
      <c r="FPE212" s="334"/>
      <c r="FPF212" s="334"/>
      <c r="FPG212" s="224"/>
      <c r="FPH212" s="416"/>
      <c r="FPI212" s="416"/>
      <c r="FPJ212" s="332"/>
      <c r="FPK212" s="333"/>
      <c r="FPL212" s="416"/>
      <c r="FPM212" s="224"/>
      <c r="FPN212" s="224"/>
      <c r="FPO212" s="334"/>
      <c r="FPP212" s="334"/>
      <c r="FPQ212" s="224"/>
      <c r="FPR212" s="416"/>
      <c r="FPS212" s="416"/>
      <c r="FPT212" s="332"/>
      <c r="FPU212" s="333"/>
      <c r="FPV212" s="416"/>
      <c r="FPW212" s="224"/>
      <c r="FPX212" s="224"/>
      <c r="FPY212" s="334"/>
      <c r="FPZ212" s="334"/>
      <c r="FQA212" s="224"/>
      <c r="FQB212" s="416"/>
      <c r="FQC212" s="416"/>
      <c r="FQD212" s="332"/>
      <c r="FQE212" s="333"/>
      <c r="FQF212" s="416"/>
      <c r="FQG212" s="224"/>
      <c r="FQH212" s="224"/>
      <c r="FQI212" s="334"/>
      <c r="FQJ212" s="334"/>
      <c r="FQK212" s="224"/>
      <c r="FQL212" s="416"/>
      <c r="FQM212" s="416"/>
      <c r="FQN212" s="332"/>
      <c r="FQO212" s="333"/>
      <c r="FQP212" s="416"/>
      <c r="FQQ212" s="224"/>
      <c r="FQR212" s="224"/>
      <c r="FQS212" s="334"/>
      <c r="FQT212" s="334"/>
      <c r="FQU212" s="224"/>
      <c r="FQV212" s="416"/>
      <c r="FQW212" s="416"/>
      <c r="FQX212" s="332"/>
      <c r="FQY212" s="333"/>
      <c r="FQZ212" s="416"/>
      <c r="FRA212" s="224"/>
      <c r="FRB212" s="224"/>
      <c r="FRC212" s="334"/>
      <c r="FRD212" s="334"/>
      <c r="FRE212" s="224"/>
      <c r="FRF212" s="416"/>
      <c r="FRG212" s="416"/>
      <c r="FRH212" s="332"/>
      <c r="FRI212" s="333"/>
      <c r="FRJ212" s="416"/>
      <c r="FRK212" s="224"/>
      <c r="FRL212" s="224"/>
      <c r="FRM212" s="334"/>
      <c r="FRN212" s="334"/>
      <c r="FRO212" s="224"/>
      <c r="FRP212" s="416"/>
      <c r="FRQ212" s="416"/>
      <c r="FRR212" s="332"/>
      <c r="FRS212" s="333"/>
      <c r="FRT212" s="416"/>
      <c r="FRU212" s="224"/>
      <c r="FRV212" s="224"/>
      <c r="FRW212" s="334"/>
      <c r="FRX212" s="334"/>
      <c r="FRY212" s="224"/>
      <c r="FRZ212" s="416"/>
      <c r="FSA212" s="416"/>
      <c r="FSB212" s="332"/>
      <c r="FSC212" s="333"/>
      <c r="FSD212" s="416"/>
      <c r="FSE212" s="224"/>
      <c r="FSF212" s="224"/>
      <c r="FSG212" s="334"/>
      <c r="FSH212" s="334"/>
      <c r="FSI212" s="224"/>
      <c r="FSJ212" s="416"/>
      <c r="FSK212" s="416"/>
      <c r="FSL212" s="332"/>
      <c r="FSM212" s="333"/>
      <c r="FSN212" s="416"/>
      <c r="FSO212" s="224"/>
      <c r="FSP212" s="224"/>
      <c r="FSQ212" s="334"/>
      <c r="FSR212" s="334"/>
      <c r="FSS212" s="224"/>
      <c r="FST212" s="416"/>
      <c r="FSU212" s="416"/>
      <c r="FSV212" s="332"/>
      <c r="FSW212" s="333"/>
      <c r="FSX212" s="416"/>
      <c r="FSY212" s="224"/>
      <c r="FSZ212" s="224"/>
      <c r="FTA212" s="334"/>
      <c r="FTB212" s="334"/>
      <c r="FTC212" s="224"/>
      <c r="FTD212" s="416"/>
      <c r="FTE212" s="416"/>
      <c r="FTF212" s="332"/>
      <c r="FTG212" s="333"/>
      <c r="FTH212" s="416"/>
      <c r="FTI212" s="224"/>
      <c r="FTJ212" s="224"/>
      <c r="FTK212" s="334"/>
      <c r="FTL212" s="334"/>
      <c r="FTM212" s="224"/>
      <c r="FTN212" s="416"/>
      <c r="FTO212" s="416"/>
      <c r="FTP212" s="332"/>
      <c r="FTQ212" s="333"/>
      <c r="FTR212" s="416"/>
      <c r="FTS212" s="224"/>
      <c r="FTT212" s="224"/>
      <c r="FTU212" s="334"/>
      <c r="FTV212" s="334"/>
      <c r="FTW212" s="224"/>
      <c r="FTX212" s="416"/>
      <c r="FTY212" s="416"/>
      <c r="FTZ212" s="332"/>
      <c r="FUA212" s="333"/>
      <c r="FUB212" s="416"/>
      <c r="FUC212" s="224"/>
      <c r="FUD212" s="224"/>
      <c r="FUE212" s="334"/>
      <c r="FUF212" s="334"/>
      <c r="FUG212" s="224"/>
      <c r="FUH212" s="416"/>
      <c r="FUI212" s="416"/>
      <c r="FUJ212" s="332"/>
      <c r="FUK212" s="333"/>
      <c r="FUL212" s="416"/>
      <c r="FUM212" s="224"/>
      <c r="FUN212" s="224"/>
      <c r="FUO212" s="334"/>
      <c r="FUP212" s="334"/>
      <c r="FUQ212" s="224"/>
      <c r="FUR212" s="416"/>
      <c r="FUS212" s="416"/>
      <c r="FUT212" s="332"/>
      <c r="FUU212" s="333"/>
      <c r="FUV212" s="416"/>
      <c r="FUW212" s="224"/>
      <c r="FUX212" s="224"/>
      <c r="FUY212" s="334"/>
      <c r="FUZ212" s="334"/>
      <c r="FVA212" s="224"/>
      <c r="FVB212" s="416"/>
      <c r="FVC212" s="416"/>
      <c r="FVD212" s="332"/>
      <c r="FVE212" s="333"/>
      <c r="FVF212" s="416"/>
      <c r="FVG212" s="224"/>
      <c r="FVH212" s="224"/>
      <c r="FVI212" s="334"/>
      <c r="FVJ212" s="334"/>
      <c r="FVK212" s="224"/>
      <c r="FVL212" s="416"/>
      <c r="FVM212" s="416"/>
      <c r="FVN212" s="332"/>
      <c r="FVO212" s="333"/>
      <c r="FVP212" s="416"/>
      <c r="FVQ212" s="224"/>
      <c r="FVR212" s="224"/>
      <c r="FVS212" s="334"/>
      <c r="FVT212" s="334"/>
      <c r="FVU212" s="224"/>
      <c r="FVV212" s="416"/>
      <c r="FVW212" s="416"/>
      <c r="FVX212" s="332"/>
      <c r="FVY212" s="333"/>
      <c r="FVZ212" s="416"/>
      <c r="FWA212" s="224"/>
      <c r="FWB212" s="224"/>
      <c r="FWC212" s="334"/>
      <c r="FWD212" s="334"/>
      <c r="FWE212" s="224"/>
      <c r="FWF212" s="416"/>
      <c r="FWG212" s="416"/>
      <c r="FWH212" s="332"/>
      <c r="FWI212" s="333"/>
      <c r="FWJ212" s="416"/>
      <c r="FWK212" s="224"/>
      <c r="FWL212" s="224"/>
      <c r="FWM212" s="334"/>
      <c r="FWN212" s="334"/>
      <c r="FWO212" s="224"/>
      <c r="FWP212" s="416"/>
      <c r="FWQ212" s="416"/>
      <c r="FWR212" s="332"/>
      <c r="FWS212" s="333"/>
      <c r="FWT212" s="416"/>
      <c r="FWU212" s="224"/>
      <c r="FWV212" s="224"/>
      <c r="FWW212" s="334"/>
      <c r="FWX212" s="334"/>
      <c r="FWY212" s="224"/>
      <c r="FWZ212" s="416"/>
      <c r="FXA212" s="416"/>
      <c r="FXB212" s="332"/>
      <c r="FXC212" s="333"/>
      <c r="FXD212" s="416"/>
      <c r="FXE212" s="224"/>
      <c r="FXF212" s="224"/>
      <c r="FXG212" s="334"/>
      <c r="FXH212" s="334"/>
      <c r="FXI212" s="224"/>
      <c r="FXJ212" s="416"/>
      <c r="FXK212" s="416"/>
      <c r="FXL212" s="332"/>
      <c r="FXM212" s="333"/>
      <c r="FXN212" s="416"/>
      <c r="FXO212" s="224"/>
      <c r="FXP212" s="224"/>
      <c r="FXQ212" s="334"/>
      <c r="FXR212" s="334"/>
      <c r="FXS212" s="224"/>
      <c r="FXT212" s="416"/>
      <c r="FXU212" s="416"/>
      <c r="FXV212" s="332"/>
      <c r="FXW212" s="333"/>
      <c r="FXX212" s="416"/>
      <c r="FXY212" s="224"/>
      <c r="FXZ212" s="224"/>
      <c r="FYA212" s="334"/>
      <c r="FYB212" s="334"/>
      <c r="FYC212" s="224"/>
      <c r="FYD212" s="416"/>
      <c r="FYE212" s="416"/>
      <c r="FYF212" s="332"/>
      <c r="FYG212" s="333"/>
      <c r="FYH212" s="416"/>
      <c r="FYI212" s="224"/>
      <c r="FYJ212" s="224"/>
      <c r="FYK212" s="334"/>
      <c r="FYL212" s="334"/>
      <c r="FYM212" s="224"/>
      <c r="FYN212" s="416"/>
      <c r="FYO212" s="416"/>
      <c r="FYP212" s="332"/>
      <c r="FYQ212" s="333"/>
      <c r="FYR212" s="416"/>
      <c r="FYS212" s="224"/>
      <c r="FYT212" s="224"/>
      <c r="FYU212" s="334"/>
      <c r="FYV212" s="334"/>
      <c r="FYW212" s="224"/>
      <c r="FYX212" s="416"/>
      <c r="FYY212" s="416"/>
      <c r="FYZ212" s="332"/>
      <c r="FZA212" s="333"/>
      <c r="FZB212" s="416"/>
      <c r="FZC212" s="224"/>
      <c r="FZD212" s="224"/>
      <c r="FZE212" s="334"/>
      <c r="FZF212" s="334"/>
      <c r="FZG212" s="224"/>
      <c r="FZH212" s="416"/>
      <c r="FZI212" s="416"/>
      <c r="FZJ212" s="332"/>
      <c r="FZK212" s="333"/>
      <c r="FZL212" s="416"/>
      <c r="FZM212" s="224"/>
      <c r="FZN212" s="224"/>
      <c r="FZO212" s="334"/>
      <c r="FZP212" s="334"/>
      <c r="FZQ212" s="224"/>
      <c r="FZR212" s="416"/>
      <c r="FZS212" s="416"/>
      <c r="FZT212" s="332"/>
      <c r="FZU212" s="333"/>
      <c r="FZV212" s="416"/>
      <c r="FZW212" s="224"/>
      <c r="FZX212" s="224"/>
      <c r="FZY212" s="334"/>
      <c r="FZZ212" s="334"/>
      <c r="GAA212" s="224"/>
      <c r="GAB212" s="416"/>
      <c r="GAC212" s="416"/>
      <c r="GAD212" s="332"/>
      <c r="GAE212" s="333"/>
      <c r="GAF212" s="416"/>
      <c r="GAG212" s="224"/>
      <c r="GAH212" s="224"/>
      <c r="GAI212" s="334"/>
      <c r="GAJ212" s="334"/>
      <c r="GAK212" s="224"/>
      <c r="GAL212" s="416"/>
      <c r="GAM212" s="416"/>
      <c r="GAN212" s="332"/>
      <c r="GAO212" s="333"/>
      <c r="GAP212" s="416"/>
      <c r="GAQ212" s="224"/>
      <c r="GAR212" s="224"/>
      <c r="GAS212" s="334"/>
      <c r="GAT212" s="334"/>
      <c r="GAU212" s="224"/>
      <c r="GAV212" s="416"/>
      <c r="GAW212" s="416"/>
      <c r="GAX212" s="332"/>
      <c r="GAY212" s="333"/>
      <c r="GAZ212" s="416"/>
      <c r="GBA212" s="224"/>
      <c r="GBB212" s="224"/>
      <c r="GBC212" s="334"/>
      <c r="GBD212" s="334"/>
      <c r="GBE212" s="224"/>
      <c r="GBF212" s="416"/>
      <c r="GBG212" s="416"/>
      <c r="GBH212" s="332"/>
      <c r="GBI212" s="333"/>
      <c r="GBJ212" s="416"/>
      <c r="GBK212" s="224"/>
      <c r="GBL212" s="224"/>
      <c r="GBM212" s="334"/>
      <c r="GBN212" s="334"/>
      <c r="GBO212" s="224"/>
      <c r="GBP212" s="416"/>
      <c r="GBQ212" s="416"/>
      <c r="GBR212" s="332"/>
      <c r="GBS212" s="333"/>
      <c r="GBT212" s="416"/>
      <c r="GBU212" s="224"/>
      <c r="GBV212" s="224"/>
      <c r="GBW212" s="334"/>
      <c r="GBX212" s="334"/>
      <c r="GBY212" s="224"/>
      <c r="GBZ212" s="416"/>
      <c r="GCA212" s="416"/>
      <c r="GCB212" s="332"/>
      <c r="GCC212" s="333"/>
      <c r="GCD212" s="416"/>
      <c r="GCE212" s="224"/>
      <c r="GCF212" s="224"/>
      <c r="GCG212" s="334"/>
      <c r="GCH212" s="334"/>
      <c r="GCI212" s="224"/>
      <c r="GCJ212" s="416"/>
      <c r="GCK212" s="416"/>
      <c r="GCL212" s="332"/>
      <c r="GCM212" s="333"/>
      <c r="GCN212" s="416"/>
      <c r="GCO212" s="224"/>
      <c r="GCP212" s="224"/>
      <c r="GCQ212" s="334"/>
      <c r="GCR212" s="334"/>
      <c r="GCS212" s="224"/>
      <c r="GCT212" s="416"/>
      <c r="GCU212" s="416"/>
      <c r="GCV212" s="332"/>
      <c r="GCW212" s="333"/>
      <c r="GCX212" s="416"/>
      <c r="GCY212" s="224"/>
      <c r="GCZ212" s="224"/>
      <c r="GDA212" s="334"/>
      <c r="GDB212" s="334"/>
      <c r="GDC212" s="224"/>
      <c r="GDD212" s="416"/>
      <c r="GDE212" s="416"/>
      <c r="GDF212" s="332"/>
      <c r="GDG212" s="333"/>
      <c r="GDH212" s="416"/>
      <c r="GDI212" s="224"/>
      <c r="GDJ212" s="224"/>
      <c r="GDK212" s="334"/>
      <c r="GDL212" s="334"/>
      <c r="GDM212" s="224"/>
      <c r="GDN212" s="416"/>
      <c r="GDO212" s="416"/>
      <c r="GDP212" s="332"/>
      <c r="GDQ212" s="333"/>
      <c r="GDR212" s="416"/>
      <c r="GDS212" s="224"/>
      <c r="GDT212" s="224"/>
      <c r="GDU212" s="334"/>
      <c r="GDV212" s="334"/>
      <c r="GDW212" s="224"/>
      <c r="GDX212" s="416"/>
      <c r="GDY212" s="416"/>
      <c r="GDZ212" s="332"/>
      <c r="GEA212" s="333"/>
      <c r="GEB212" s="416"/>
      <c r="GEC212" s="224"/>
      <c r="GED212" s="224"/>
      <c r="GEE212" s="334"/>
      <c r="GEF212" s="334"/>
      <c r="GEG212" s="224"/>
      <c r="GEH212" s="416"/>
      <c r="GEI212" s="416"/>
      <c r="GEJ212" s="332"/>
      <c r="GEK212" s="333"/>
      <c r="GEL212" s="416"/>
      <c r="GEM212" s="224"/>
      <c r="GEN212" s="224"/>
      <c r="GEO212" s="334"/>
      <c r="GEP212" s="334"/>
      <c r="GEQ212" s="224"/>
      <c r="GER212" s="416"/>
      <c r="GES212" s="416"/>
      <c r="GET212" s="332"/>
      <c r="GEU212" s="333"/>
      <c r="GEV212" s="416"/>
      <c r="GEW212" s="224"/>
      <c r="GEX212" s="224"/>
      <c r="GEY212" s="334"/>
      <c r="GEZ212" s="334"/>
      <c r="GFA212" s="224"/>
      <c r="GFB212" s="416"/>
      <c r="GFC212" s="416"/>
      <c r="GFD212" s="332"/>
      <c r="GFE212" s="333"/>
      <c r="GFF212" s="416"/>
      <c r="GFG212" s="224"/>
      <c r="GFH212" s="224"/>
      <c r="GFI212" s="334"/>
      <c r="GFJ212" s="334"/>
      <c r="GFK212" s="224"/>
      <c r="GFL212" s="416"/>
      <c r="GFM212" s="416"/>
      <c r="GFN212" s="332"/>
      <c r="GFO212" s="333"/>
      <c r="GFP212" s="416"/>
      <c r="GFQ212" s="224"/>
      <c r="GFR212" s="224"/>
      <c r="GFS212" s="334"/>
      <c r="GFT212" s="334"/>
      <c r="GFU212" s="224"/>
      <c r="GFV212" s="416"/>
      <c r="GFW212" s="416"/>
      <c r="GFX212" s="332"/>
      <c r="GFY212" s="333"/>
      <c r="GFZ212" s="416"/>
      <c r="GGA212" s="224"/>
      <c r="GGB212" s="224"/>
      <c r="GGC212" s="334"/>
      <c r="GGD212" s="334"/>
      <c r="GGE212" s="224"/>
      <c r="GGF212" s="416"/>
      <c r="GGG212" s="416"/>
      <c r="GGH212" s="332"/>
      <c r="GGI212" s="333"/>
      <c r="GGJ212" s="416"/>
      <c r="GGK212" s="224"/>
      <c r="GGL212" s="224"/>
      <c r="GGM212" s="334"/>
      <c r="GGN212" s="334"/>
      <c r="GGO212" s="224"/>
      <c r="GGP212" s="416"/>
      <c r="GGQ212" s="416"/>
      <c r="GGR212" s="332"/>
      <c r="GGS212" s="333"/>
      <c r="GGT212" s="416"/>
      <c r="GGU212" s="224"/>
      <c r="GGV212" s="224"/>
      <c r="GGW212" s="334"/>
      <c r="GGX212" s="334"/>
      <c r="GGY212" s="224"/>
      <c r="GGZ212" s="416"/>
      <c r="GHA212" s="416"/>
      <c r="GHB212" s="332"/>
      <c r="GHC212" s="333"/>
      <c r="GHD212" s="416"/>
      <c r="GHE212" s="224"/>
      <c r="GHF212" s="224"/>
      <c r="GHG212" s="334"/>
      <c r="GHH212" s="334"/>
      <c r="GHI212" s="224"/>
      <c r="GHJ212" s="416"/>
      <c r="GHK212" s="416"/>
      <c r="GHL212" s="332"/>
      <c r="GHM212" s="333"/>
      <c r="GHN212" s="416"/>
      <c r="GHO212" s="224"/>
      <c r="GHP212" s="224"/>
      <c r="GHQ212" s="334"/>
      <c r="GHR212" s="334"/>
      <c r="GHS212" s="224"/>
      <c r="GHT212" s="416"/>
      <c r="GHU212" s="416"/>
      <c r="GHV212" s="332"/>
      <c r="GHW212" s="333"/>
      <c r="GHX212" s="416"/>
      <c r="GHY212" s="224"/>
      <c r="GHZ212" s="224"/>
      <c r="GIA212" s="334"/>
      <c r="GIB212" s="334"/>
      <c r="GIC212" s="224"/>
      <c r="GID212" s="416"/>
      <c r="GIE212" s="416"/>
      <c r="GIF212" s="332"/>
      <c r="GIG212" s="333"/>
      <c r="GIH212" s="416"/>
      <c r="GII212" s="224"/>
      <c r="GIJ212" s="224"/>
      <c r="GIK212" s="334"/>
      <c r="GIL212" s="334"/>
      <c r="GIM212" s="224"/>
      <c r="GIN212" s="416"/>
      <c r="GIO212" s="416"/>
      <c r="GIP212" s="332"/>
      <c r="GIQ212" s="333"/>
      <c r="GIR212" s="416"/>
      <c r="GIS212" s="224"/>
      <c r="GIT212" s="224"/>
      <c r="GIU212" s="334"/>
      <c r="GIV212" s="334"/>
      <c r="GIW212" s="224"/>
      <c r="GIX212" s="416"/>
      <c r="GIY212" s="416"/>
      <c r="GIZ212" s="332"/>
      <c r="GJA212" s="333"/>
      <c r="GJB212" s="416"/>
      <c r="GJC212" s="224"/>
      <c r="GJD212" s="224"/>
      <c r="GJE212" s="334"/>
      <c r="GJF212" s="334"/>
      <c r="GJG212" s="224"/>
      <c r="GJH212" s="416"/>
      <c r="GJI212" s="416"/>
      <c r="GJJ212" s="332"/>
      <c r="GJK212" s="333"/>
      <c r="GJL212" s="416"/>
      <c r="GJM212" s="224"/>
      <c r="GJN212" s="224"/>
      <c r="GJO212" s="334"/>
      <c r="GJP212" s="334"/>
      <c r="GJQ212" s="224"/>
      <c r="GJR212" s="416"/>
      <c r="GJS212" s="416"/>
      <c r="GJT212" s="332"/>
      <c r="GJU212" s="333"/>
      <c r="GJV212" s="416"/>
      <c r="GJW212" s="224"/>
      <c r="GJX212" s="224"/>
      <c r="GJY212" s="334"/>
      <c r="GJZ212" s="334"/>
      <c r="GKA212" s="224"/>
      <c r="GKB212" s="416"/>
      <c r="GKC212" s="416"/>
      <c r="GKD212" s="332"/>
      <c r="GKE212" s="333"/>
      <c r="GKF212" s="416"/>
      <c r="GKG212" s="224"/>
      <c r="GKH212" s="224"/>
      <c r="GKI212" s="334"/>
      <c r="GKJ212" s="334"/>
      <c r="GKK212" s="224"/>
      <c r="GKL212" s="416"/>
      <c r="GKM212" s="416"/>
      <c r="GKN212" s="332"/>
      <c r="GKO212" s="333"/>
      <c r="GKP212" s="416"/>
      <c r="GKQ212" s="224"/>
      <c r="GKR212" s="224"/>
      <c r="GKS212" s="334"/>
      <c r="GKT212" s="334"/>
      <c r="GKU212" s="224"/>
      <c r="GKV212" s="416"/>
      <c r="GKW212" s="416"/>
      <c r="GKX212" s="332"/>
      <c r="GKY212" s="333"/>
      <c r="GKZ212" s="416"/>
      <c r="GLA212" s="224"/>
      <c r="GLB212" s="224"/>
      <c r="GLC212" s="334"/>
      <c r="GLD212" s="334"/>
      <c r="GLE212" s="224"/>
      <c r="GLF212" s="416"/>
      <c r="GLG212" s="416"/>
      <c r="GLH212" s="332"/>
      <c r="GLI212" s="333"/>
      <c r="GLJ212" s="416"/>
      <c r="GLK212" s="224"/>
      <c r="GLL212" s="224"/>
      <c r="GLM212" s="334"/>
      <c r="GLN212" s="334"/>
      <c r="GLO212" s="224"/>
      <c r="GLP212" s="416"/>
      <c r="GLQ212" s="416"/>
      <c r="GLR212" s="332"/>
      <c r="GLS212" s="333"/>
      <c r="GLT212" s="416"/>
      <c r="GLU212" s="224"/>
      <c r="GLV212" s="224"/>
      <c r="GLW212" s="334"/>
      <c r="GLX212" s="334"/>
      <c r="GLY212" s="224"/>
      <c r="GLZ212" s="416"/>
      <c r="GMA212" s="416"/>
      <c r="GMB212" s="332"/>
      <c r="GMC212" s="333"/>
      <c r="GMD212" s="416"/>
      <c r="GME212" s="224"/>
      <c r="GMF212" s="224"/>
      <c r="GMG212" s="334"/>
      <c r="GMH212" s="334"/>
      <c r="GMI212" s="224"/>
      <c r="GMJ212" s="416"/>
      <c r="GMK212" s="416"/>
      <c r="GML212" s="332"/>
      <c r="GMM212" s="333"/>
      <c r="GMN212" s="416"/>
      <c r="GMO212" s="224"/>
      <c r="GMP212" s="224"/>
      <c r="GMQ212" s="334"/>
      <c r="GMR212" s="334"/>
      <c r="GMS212" s="224"/>
      <c r="GMT212" s="416"/>
      <c r="GMU212" s="416"/>
      <c r="GMV212" s="332"/>
      <c r="GMW212" s="333"/>
      <c r="GMX212" s="416"/>
      <c r="GMY212" s="224"/>
      <c r="GMZ212" s="224"/>
      <c r="GNA212" s="334"/>
      <c r="GNB212" s="334"/>
      <c r="GNC212" s="224"/>
      <c r="GND212" s="416"/>
      <c r="GNE212" s="416"/>
      <c r="GNF212" s="332"/>
      <c r="GNG212" s="333"/>
      <c r="GNH212" s="416"/>
      <c r="GNI212" s="224"/>
      <c r="GNJ212" s="224"/>
      <c r="GNK212" s="334"/>
      <c r="GNL212" s="334"/>
      <c r="GNM212" s="224"/>
      <c r="GNN212" s="416"/>
      <c r="GNO212" s="416"/>
      <c r="GNP212" s="332"/>
      <c r="GNQ212" s="333"/>
      <c r="GNR212" s="416"/>
      <c r="GNS212" s="224"/>
      <c r="GNT212" s="224"/>
      <c r="GNU212" s="334"/>
      <c r="GNV212" s="334"/>
      <c r="GNW212" s="224"/>
      <c r="GNX212" s="416"/>
      <c r="GNY212" s="416"/>
      <c r="GNZ212" s="332"/>
      <c r="GOA212" s="333"/>
      <c r="GOB212" s="416"/>
      <c r="GOC212" s="224"/>
      <c r="GOD212" s="224"/>
      <c r="GOE212" s="334"/>
      <c r="GOF212" s="334"/>
      <c r="GOG212" s="224"/>
      <c r="GOH212" s="416"/>
      <c r="GOI212" s="416"/>
      <c r="GOJ212" s="332"/>
      <c r="GOK212" s="333"/>
      <c r="GOL212" s="416"/>
      <c r="GOM212" s="224"/>
      <c r="GON212" s="224"/>
      <c r="GOO212" s="334"/>
      <c r="GOP212" s="334"/>
      <c r="GOQ212" s="224"/>
      <c r="GOR212" s="416"/>
      <c r="GOS212" s="416"/>
      <c r="GOT212" s="332"/>
      <c r="GOU212" s="333"/>
      <c r="GOV212" s="416"/>
      <c r="GOW212" s="224"/>
      <c r="GOX212" s="224"/>
      <c r="GOY212" s="334"/>
      <c r="GOZ212" s="334"/>
      <c r="GPA212" s="224"/>
      <c r="GPB212" s="416"/>
      <c r="GPC212" s="416"/>
      <c r="GPD212" s="332"/>
      <c r="GPE212" s="333"/>
      <c r="GPF212" s="416"/>
      <c r="GPG212" s="224"/>
      <c r="GPH212" s="224"/>
      <c r="GPI212" s="334"/>
      <c r="GPJ212" s="334"/>
      <c r="GPK212" s="224"/>
      <c r="GPL212" s="416"/>
      <c r="GPM212" s="416"/>
      <c r="GPN212" s="332"/>
      <c r="GPO212" s="333"/>
      <c r="GPP212" s="416"/>
      <c r="GPQ212" s="224"/>
      <c r="GPR212" s="224"/>
      <c r="GPS212" s="334"/>
      <c r="GPT212" s="334"/>
      <c r="GPU212" s="224"/>
      <c r="GPV212" s="416"/>
      <c r="GPW212" s="416"/>
      <c r="GPX212" s="332"/>
      <c r="GPY212" s="333"/>
      <c r="GPZ212" s="416"/>
      <c r="GQA212" s="224"/>
      <c r="GQB212" s="224"/>
      <c r="GQC212" s="334"/>
      <c r="GQD212" s="334"/>
      <c r="GQE212" s="224"/>
      <c r="GQF212" s="416"/>
      <c r="GQG212" s="416"/>
      <c r="GQH212" s="332"/>
      <c r="GQI212" s="333"/>
      <c r="GQJ212" s="416"/>
      <c r="GQK212" s="224"/>
      <c r="GQL212" s="224"/>
      <c r="GQM212" s="334"/>
      <c r="GQN212" s="334"/>
      <c r="GQO212" s="224"/>
      <c r="GQP212" s="416"/>
      <c r="GQQ212" s="416"/>
      <c r="GQR212" s="332"/>
      <c r="GQS212" s="333"/>
      <c r="GQT212" s="416"/>
      <c r="GQU212" s="224"/>
      <c r="GQV212" s="224"/>
      <c r="GQW212" s="334"/>
      <c r="GQX212" s="334"/>
      <c r="GQY212" s="224"/>
      <c r="GQZ212" s="416"/>
      <c r="GRA212" s="416"/>
      <c r="GRB212" s="332"/>
      <c r="GRC212" s="333"/>
      <c r="GRD212" s="416"/>
      <c r="GRE212" s="224"/>
      <c r="GRF212" s="224"/>
      <c r="GRG212" s="334"/>
      <c r="GRH212" s="334"/>
      <c r="GRI212" s="224"/>
      <c r="GRJ212" s="416"/>
      <c r="GRK212" s="416"/>
      <c r="GRL212" s="332"/>
      <c r="GRM212" s="333"/>
      <c r="GRN212" s="416"/>
      <c r="GRO212" s="224"/>
      <c r="GRP212" s="224"/>
      <c r="GRQ212" s="334"/>
      <c r="GRR212" s="334"/>
      <c r="GRS212" s="224"/>
      <c r="GRT212" s="416"/>
      <c r="GRU212" s="416"/>
      <c r="GRV212" s="332"/>
      <c r="GRW212" s="333"/>
      <c r="GRX212" s="416"/>
      <c r="GRY212" s="224"/>
      <c r="GRZ212" s="224"/>
      <c r="GSA212" s="334"/>
      <c r="GSB212" s="334"/>
      <c r="GSC212" s="224"/>
      <c r="GSD212" s="416"/>
      <c r="GSE212" s="416"/>
      <c r="GSF212" s="332"/>
      <c r="GSG212" s="333"/>
      <c r="GSH212" s="416"/>
      <c r="GSI212" s="224"/>
      <c r="GSJ212" s="224"/>
      <c r="GSK212" s="334"/>
      <c r="GSL212" s="334"/>
      <c r="GSM212" s="224"/>
      <c r="GSN212" s="416"/>
      <c r="GSO212" s="416"/>
      <c r="GSP212" s="332"/>
      <c r="GSQ212" s="333"/>
      <c r="GSR212" s="416"/>
      <c r="GSS212" s="224"/>
      <c r="GST212" s="224"/>
      <c r="GSU212" s="334"/>
      <c r="GSV212" s="334"/>
      <c r="GSW212" s="224"/>
      <c r="GSX212" s="416"/>
      <c r="GSY212" s="416"/>
      <c r="GSZ212" s="332"/>
      <c r="GTA212" s="333"/>
      <c r="GTB212" s="416"/>
      <c r="GTC212" s="224"/>
      <c r="GTD212" s="224"/>
      <c r="GTE212" s="334"/>
      <c r="GTF212" s="334"/>
      <c r="GTG212" s="224"/>
      <c r="GTH212" s="416"/>
      <c r="GTI212" s="416"/>
      <c r="GTJ212" s="332"/>
      <c r="GTK212" s="333"/>
      <c r="GTL212" s="416"/>
      <c r="GTM212" s="224"/>
      <c r="GTN212" s="224"/>
      <c r="GTO212" s="334"/>
      <c r="GTP212" s="334"/>
      <c r="GTQ212" s="224"/>
      <c r="GTR212" s="416"/>
      <c r="GTS212" s="416"/>
      <c r="GTT212" s="332"/>
      <c r="GTU212" s="333"/>
      <c r="GTV212" s="416"/>
      <c r="GTW212" s="224"/>
      <c r="GTX212" s="224"/>
      <c r="GTY212" s="334"/>
      <c r="GTZ212" s="334"/>
      <c r="GUA212" s="224"/>
      <c r="GUB212" s="416"/>
      <c r="GUC212" s="416"/>
      <c r="GUD212" s="332"/>
      <c r="GUE212" s="333"/>
      <c r="GUF212" s="416"/>
      <c r="GUG212" s="224"/>
      <c r="GUH212" s="224"/>
      <c r="GUI212" s="334"/>
      <c r="GUJ212" s="334"/>
      <c r="GUK212" s="224"/>
      <c r="GUL212" s="416"/>
      <c r="GUM212" s="416"/>
      <c r="GUN212" s="332"/>
      <c r="GUO212" s="333"/>
      <c r="GUP212" s="416"/>
      <c r="GUQ212" s="224"/>
      <c r="GUR212" s="224"/>
      <c r="GUS212" s="334"/>
      <c r="GUT212" s="334"/>
      <c r="GUU212" s="224"/>
      <c r="GUV212" s="416"/>
      <c r="GUW212" s="416"/>
      <c r="GUX212" s="332"/>
      <c r="GUY212" s="333"/>
      <c r="GUZ212" s="416"/>
      <c r="GVA212" s="224"/>
      <c r="GVB212" s="224"/>
      <c r="GVC212" s="334"/>
      <c r="GVD212" s="334"/>
      <c r="GVE212" s="224"/>
      <c r="GVF212" s="416"/>
      <c r="GVG212" s="416"/>
      <c r="GVH212" s="332"/>
      <c r="GVI212" s="333"/>
      <c r="GVJ212" s="416"/>
      <c r="GVK212" s="224"/>
      <c r="GVL212" s="224"/>
      <c r="GVM212" s="334"/>
      <c r="GVN212" s="334"/>
      <c r="GVO212" s="224"/>
      <c r="GVP212" s="416"/>
      <c r="GVQ212" s="416"/>
      <c r="GVR212" s="332"/>
      <c r="GVS212" s="333"/>
      <c r="GVT212" s="416"/>
      <c r="GVU212" s="224"/>
      <c r="GVV212" s="224"/>
      <c r="GVW212" s="334"/>
      <c r="GVX212" s="334"/>
      <c r="GVY212" s="224"/>
      <c r="GVZ212" s="416"/>
      <c r="GWA212" s="416"/>
      <c r="GWB212" s="332"/>
      <c r="GWC212" s="333"/>
      <c r="GWD212" s="416"/>
      <c r="GWE212" s="224"/>
      <c r="GWF212" s="224"/>
      <c r="GWG212" s="334"/>
      <c r="GWH212" s="334"/>
      <c r="GWI212" s="224"/>
      <c r="GWJ212" s="416"/>
      <c r="GWK212" s="416"/>
      <c r="GWL212" s="332"/>
      <c r="GWM212" s="333"/>
      <c r="GWN212" s="416"/>
      <c r="GWO212" s="224"/>
      <c r="GWP212" s="224"/>
      <c r="GWQ212" s="334"/>
      <c r="GWR212" s="334"/>
      <c r="GWS212" s="224"/>
      <c r="GWT212" s="416"/>
      <c r="GWU212" s="416"/>
      <c r="GWV212" s="332"/>
      <c r="GWW212" s="333"/>
      <c r="GWX212" s="416"/>
      <c r="GWY212" s="224"/>
      <c r="GWZ212" s="224"/>
      <c r="GXA212" s="334"/>
      <c r="GXB212" s="334"/>
      <c r="GXC212" s="224"/>
      <c r="GXD212" s="416"/>
      <c r="GXE212" s="416"/>
      <c r="GXF212" s="332"/>
      <c r="GXG212" s="333"/>
      <c r="GXH212" s="416"/>
      <c r="GXI212" s="224"/>
      <c r="GXJ212" s="224"/>
      <c r="GXK212" s="334"/>
      <c r="GXL212" s="334"/>
      <c r="GXM212" s="224"/>
      <c r="GXN212" s="416"/>
      <c r="GXO212" s="416"/>
      <c r="GXP212" s="332"/>
      <c r="GXQ212" s="333"/>
      <c r="GXR212" s="416"/>
      <c r="GXS212" s="224"/>
      <c r="GXT212" s="224"/>
      <c r="GXU212" s="334"/>
      <c r="GXV212" s="334"/>
      <c r="GXW212" s="224"/>
      <c r="GXX212" s="416"/>
      <c r="GXY212" s="416"/>
      <c r="GXZ212" s="332"/>
      <c r="GYA212" s="333"/>
      <c r="GYB212" s="416"/>
      <c r="GYC212" s="224"/>
      <c r="GYD212" s="224"/>
      <c r="GYE212" s="334"/>
      <c r="GYF212" s="334"/>
      <c r="GYG212" s="224"/>
      <c r="GYH212" s="416"/>
      <c r="GYI212" s="416"/>
      <c r="GYJ212" s="332"/>
      <c r="GYK212" s="333"/>
      <c r="GYL212" s="416"/>
      <c r="GYM212" s="224"/>
      <c r="GYN212" s="224"/>
      <c r="GYO212" s="334"/>
      <c r="GYP212" s="334"/>
      <c r="GYQ212" s="224"/>
      <c r="GYR212" s="416"/>
      <c r="GYS212" s="416"/>
      <c r="GYT212" s="332"/>
      <c r="GYU212" s="333"/>
      <c r="GYV212" s="416"/>
      <c r="GYW212" s="224"/>
      <c r="GYX212" s="224"/>
      <c r="GYY212" s="334"/>
      <c r="GYZ212" s="334"/>
      <c r="GZA212" s="224"/>
      <c r="GZB212" s="416"/>
      <c r="GZC212" s="416"/>
      <c r="GZD212" s="332"/>
      <c r="GZE212" s="333"/>
      <c r="GZF212" s="416"/>
      <c r="GZG212" s="224"/>
      <c r="GZH212" s="224"/>
      <c r="GZI212" s="334"/>
      <c r="GZJ212" s="334"/>
      <c r="GZK212" s="224"/>
      <c r="GZL212" s="416"/>
      <c r="GZM212" s="416"/>
      <c r="GZN212" s="332"/>
      <c r="GZO212" s="333"/>
      <c r="GZP212" s="416"/>
      <c r="GZQ212" s="224"/>
      <c r="GZR212" s="224"/>
      <c r="GZS212" s="334"/>
      <c r="GZT212" s="334"/>
      <c r="GZU212" s="224"/>
      <c r="GZV212" s="416"/>
      <c r="GZW212" s="416"/>
      <c r="GZX212" s="332"/>
      <c r="GZY212" s="333"/>
      <c r="GZZ212" s="416"/>
      <c r="HAA212" s="224"/>
      <c r="HAB212" s="224"/>
      <c r="HAC212" s="334"/>
      <c r="HAD212" s="334"/>
      <c r="HAE212" s="224"/>
      <c r="HAF212" s="416"/>
      <c r="HAG212" s="416"/>
      <c r="HAH212" s="332"/>
      <c r="HAI212" s="333"/>
      <c r="HAJ212" s="416"/>
      <c r="HAK212" s="224"/>
      <c r="HAL212" s="224"/>
      <c r="HAM212" s="334"/>
      <c r="HAN212" s="334"/>
      <c r="HAO212" s="224"/>
      <c r="HAP212" s="416"/>
      <c r="HAQ212" s="416"/>
      <c r="HAR212" s="332"/>
      <c r="HAS212" s="333"/>
      <c r="HAT212" s="416"/>
      <c r="HAU212" s="224"/>
      <c r="HAV212" s="224"/>
      <c r="HAW212" s="334"/>
      <c r="HAX212" s="334"/>
      <c r="HAY212" s="224"/>
      <c r="HAZ212" s="416"/>
      <c r="HBA212" s="416"/>
      <c r="HBB212" s="332"/>
      <c r="HBC212" s="333"/>
      <c r="HBD212" s="416"/>
      <c r="HBE212" s="224"/>
      <c r="HBF212" s="224"/>
      <c r="HBG212" s="334"/>
      <c r="HBH212" s="334"/>
      <c r="HBI212" s="224"/>
      <c r="HBJ212" s="416"/>
      <c r="HBK212" s="416"/>
      <c r="HBL212" s="332"/>
      <c r="HBM212" s="333"/>
      <c r="HBN212" s="416"/>
      <c r="HBO212" s="224"/>
      <c r="HBP212" s="224"/>
      <c r="HBQ212" s="334"/>
      <c r="HBR212" s="334"/>
      <c r="HBS212" s="224"/>
      <c r="HBT212" s="416"/>
      <c r="HBU212" s="416"/>
      <c r="HBV212" s="332"/>
      <c r="HBW212" s="333"/>
      <c r="HBX212" s="416"/>
      <c r="HBY212" s="224"/>
      <c r="HBZ212" s="224"/>
      <c r="HCA212" s="334"/>
      <c r="HCB212" s="334"/>
      <c r="HCC212" s="224"/>
      <c r="HCD212" s="416"/>
      <c r="HCE212" s="416"/>
      <c r="HCF212" s="332"/>
      <c r="HCG212" s="333"/>
      <c r="HCH212" s="416"/>
      <c r="HCI212" s="224"/>
      <c r="HCJ212" s="224"/>
      <c r="HCK212" s="334"/>
      <c r="HCL212" s="334"/>
      <c r="HCM212" s="224"/>
      <c r="HCN212" s="416"/>
      <c r="HCO212" s="416"/>
      <c r="HCP212" s="332"/>
      <c r="HCQ212" s="333"/>
      <c r="HCR212" s="416"/>
      <c r="HCS212" s="224"/>
      <c r="HCT212" s="224"/>
      <c r="HCU212" s="334"/>
      <c r="HCV212" s="334"/>
      <c r="HCW212" s="224"/>
      <c r="HCX212" s="416"/>
      <c r="HCY212" s="416"/>
      <c r="HCZ212" s="332"/>
      <c r="HDA212" s="333"/>
      <c r="HDB212" s="416"/>
      <c r="HDC212" s="224"/>
      <c r="HDD212" s="224"/>
      <c r="HDE212" s="334"/>
      <c r="HDF212" s="334"/>
      <c r="HDG212" s="224"/>
      <c r="HDH212" s="416"/>
      <c r="HDI212" s="416"/>
      <c r="HDJ212" s="332"/>
      <c r="HDK212" s="333"/>
      <c r="HDL212" s="416"/>
      <c r="HDM212" s="224"/>
      <c r="HDN212" s="224"/>
      <c r="HDO212" s="334"/>
      <c r="HDP212" s="334"/>
      <c r="HDQ212" s="224"/>
      <c r="HDR212" s="416"/>
      <c r="HDS212" s="416"/>
      <c r="HDT212" s="332"/>
      <c r="HDU212" s="333"/>
      <c r="HDV212" s="416"/>
      <c r="HDW212" s="224"/>
      <c r="HDX212" s="224"/>
      <c r="HDY212" s="334"/>
      <c r="HDZ212" s="334"/>
      <c r="HEA212" s="224"/>
      <c r="HEB212" s="416"/>
      <c r="HEC212" s="416"/>
      <c r="HED212" s="332"/>
      <c r="HEE212" s="333"/>
      <c r="HEF212" s="416"/>
      <c r="HEG212" s="224"/>
      <c r="HEH212" s="224"/>
      <c r="HEI212" s="334"/>
      <c r="HEJ212" s="334"/>
      <c r="HEK212" s="224"/>
      <c r="HEL212" s="416"/>
      <c r="HEM212" s="416"/>
      <c r="HEN212" s="332"/>
      <c r="HEO212" s="333"/>
      <c r="HEP212" s="416"/>
      <c r="HEQ212" s="224"/>
      <c r="HER212" s="224"/>
      <c r="HES212" s="334"/>
      <c r="HET212" s="334"/>
      <c r="HEU212" s="224"/>
      <c r="HEV212" s="416"/>
      <c r="HEW212" s="416"/>
      <c r="HEX212" s="332"/>
      <c r="HEY212" s="333"/>
      <c r="HEZ212" s="416"/>
      <c r="HFA212" s="224"/>
      <c r="HFB212" s="224"/>
      <c r="HFC212" s="334"/>
      <c r="HFD212" s="334"/>
      <c r="HFE212" s="224"/>
      <c r="HFF212" s="416"/>
      <c r="HFG212" s="416"/>
      <c r="HFH212" s="332"/>
      <c r="HFI212" s="333"/>
      <c r="HFJ212" s="416"/>
      <c r="HFK212" s="224"/>
      <c r="HFL212" s="224"/>
      <c r="HFM212" s="334"/>
      <c r="HFN212" s="334"/>
      <c r="HFO212" s="224"/>
      <c r="HFP212" s="416"/>
      <c r="HFQ212" s="416"/>
      <c r="HFR212" s="332"/>
      <c r="HFS212" s="333"/>
      <c r="HFT212" s="416"/>
      <c r="HFU212" s="224"/>
      <c r="HFV212" s="224"/>
      <c r="HFW212" s="334"/>
      <c r="HFX212" s="334"/>
      <c r="HFY212" s="224"/>
      <c r="HFZ212" s="416"/>
      <c r="HGA212" s="416"/>
      <c r="HGB212" s="332"/>
      <c r="HGC212" s="333"/>
      <c r="HGD212" s="416"/>
      <c r="HGE212" s="224"/>
      <c r="HGF212" s="224"/>
      <c r="HGG212" s="334"/>
      <c r="HGH212" s="334"/>
      <c r="HGI212" s="224"/>
      <c r="HGJ212" s="416"/>
      <c r="HGK212" s="416"/>
      <c r="HGL212" s="332"/>
      <c r="HGM212" s="333"/>
      <c r="HGN212" s="416"/>
      <c r="HGO212" s="224"/>
      <c r="HGP212" s="224"/>
      <c r="HGQ212" s="334"/>
      <c r="HGR212" s="334"/>
      <c r="HGS212" s="224"/>
      <c r="HGT212" s="416"/>
      <c r="HGU212" s="416"/>
      <c r="HGV212" s="332"/>
      <c r="HGW212" s="333"/>
      <c r="HGX212" s="416"/>
      <c r="HGY212" s="224"/>
      <c r="HGZ212" s="224"/>
      <c r="HHA212" s="334"/>
      <c r="HHB212" s="334"/>
      <c r="HHC212" s="224"/>
      <c r="HHD212" s="416"/>
      <c r="HHE212" s="416"/>
      <c r="HHF212" s="332"/>
      <c r="HHG212" s="333"/>
      <c r="HHH212" s="416"/>
      <c r="HHI212" s="224"/>
      <c r="HHJ212" s="224"/>
      <c r="HHK212" s="334"/>
      <c r="HHL212" s="334"/>
      <c r="HHM212" s="224"/>
      <c r="HHN212" s="416"/>
      <c r="HHO212" s="416"/>
      <c r="HHP212" s="332"/>
      <c r="HHQ212" s="333"/>
      <c r="HHR212" s="416"/>
      <c r="HHS212" s="224"/>
      <c r="HHT212" s="224"/>
      <c r="HHU212" s="334"/>
      <c r="HHV212" s="334"/>
      <c r="HHW212" s="224"/>
      <c r="HHX212" s="416"/>
      <c r="HHY212" s="416"/>
      <c r="HHZ212" s="332"/>
      <c r="HIA212" s="333"/>
      <c r="HIB212" s="416"/>
      <c r="HIC212" s="224"/>
      <c r="HID212" s="224"/>
      <c r="HIE212" s="334"/>
      <c r="HIF212" s="334"/>
      <c r="HIG212" s="224"/>
      <c r="HIH212" s="416"/>
      <c r="HII212" s="416"/>
      <c r="HIJ212" s="332"/>
      <c r="HIK212" s="333"/>
      <c r="HIL212" s="416"/>
      <c r="HIM212" s="224"/>
      <c r="HIN212" s="224"/>
      <c r="HIO212" s="334"/>
      <c r="HIP212" s="334"/>
      <c r="HIQ212" s="224"/>
      <c r="HIR212" s="416"/>
      <c r="HIS212" s="416"/>
      <c r="HIT212" s="332"/>
      <c r="HIU212" s="333"/>
      <c r="HIV212" s="416"/>
      <c r="HIW212" s="224"/>
      <c r="HIX212" s="224"/>
      <c r="HIY212" s="334"/>
      <c r="HIZ212" s="334"/>
      <c r="HJA212" s="224"/>
      <c r="HJB212" s="416"/>
      <c r="HJC212" s="416"/>
      <c r="HJD212" s="332"/>
      <c r="HJE212" s="333"/>
      <c r="HJF212" s="416"/>
      <c r="HJG212" s="224"/>
      <c r="HJH212" s="224"/>
      <c r="HJI212" s="334"/>
      <c r="HJJ212" s="334"/>
      <c r="HJK212" s="224"/>
      <c r="HJL212" s="416"/>
      <c r="HJM212" s="416"/>
      <c r="HJN212" s="332"/>
      <c r="HJO212" s="333"/>
      <c r="HJP212" s="416"/>
      <c r="HJQ212" s="224"/>
      <c r="HJR212" s="224"/>
      <c r="HJS212" s="334"/>
      <c r="HJT212" s="334"/>
      <c r="HJU212" s="224"/>
      <c r="HJV212" s="416"/>
      <c r="HJW212" s="416"/>
      <c r="HJX212" s="332"/>
      <c r="HJY212" s="333"/>
      <c r="HJZ212" s="416"/>
      <c r="HKA212" s="224"/>
      <c r="HKB212" s="224"/>
      <c r="HKC212" s="334"/>
      <c r="HKD212" s="334"/>
      <c r="HKE212" s="224"/>
      <c r="HKF212" s="416"/>
      <c r="HKG212" s="416"/>
      <c r="HKH212" s="332"/>
      <c r="HKI212" s="333"/>
      <c r="HKJ212" s="416"/>
      <c r="HKK212" s="224"/>
      <c r="HKL212" s="224"/>
      <c r="HKM212" s="334"/>
      <c r="HKN212" s="334"/>
      <c r="HKO212" s="224"/>
      <c r="HKP212" s="416"/>
      <c r="HKQ212" s="416"/>
      <c r="HKR212" s="332"/>
      <c r="HKS212" s="333"/>
      <c r="HKT212" s="416"/>
      <c r="HKU212" s="224"/>
      <c r="HKV212" s="224"/>
      <c r="HKW212" s="334"/>
      <c r="HKX212" s="334"/>
      <c r="HKY212" s="224"/>
      <c r="HKZ212" s="416"/>
      <c r="HLA212" s="416"/>
      <c r="HLB212" s="332"/>
      <c r="HLC212" s="333"/>
      <c r="HLD212" s="416"/>
      <c r="HLE212" s="224"/>
      <c r="HLF212" s="224"/>
      <c r="HLG212" s="334"/>
      <c r="HLH212" s="334"/>
      <c r="HLI212" s="224"/>
      <c r="HLJ212" s="416"/>
      <c r="HLK212" s="416"/>
      <c r="HLL212" s="332"/>
      <c r="HLM212" s="333"/>
      <c r="HLN212" s="416"/>
      <c r="HLO212" s="224"/>
      <c r="HLP212" s="224"/>
      <c r="HLQ212" s="334"/>
      <c r="HLR212" s="334"/>
      <c r="HLS212" s="224"/>
      <c r="HLT212" s="416"/>
      <c r="HLU212" s="416"/>
      <c r="HLV212" s="332"/>
      <c r="HLW212" s="333"/>
      <c r="HLX212" s="416"/>
      <c r="HLY212" s="224"/>
      <c r="HLZ212" s="224"/>
      <c r="HMA212" s="334"/>
      <c r="HMB212" s="334"/>
      <c r="HMC212" s="224"/>
      <c r="HMD212" s="416"/>
      <c r="HME212" s="416"/>
      <c r="HMF212" s="332"/>
      <c r="HMG212" s="333"/>
      <c r="HMH212" s="416"/>
      <c r="HMI212" s="224"/>
      <c r="HMJ212" s="224"/>
      <c r="HMK212" s="334"/>
      <c r="HML212" s="334"/>
      <c r="HMM212" s="224"/>
      <c r="HMN212" s="416"/>
      <c r="HMO212" s="416"/>
      <c r="HMP212" s="332"/>
      <c r="HMQ212" s="333"/>
      <c r="HMR212" s="416"/>
      <c r="HMS212" s="224"/>
      <c r="HMT212" s="224"/>
      <c r="HMU212" s="334"/>
      <c r="HMV212" s="334"/>
      <c r="HMW212" s="224"/>
      <c r="HMX212" s="416"/>
      <c r="HMY212" s="416"/>
      <c r="HMZ212" s="332"/>
      <c r="HNA212" s="333"/>
      <c r="HNB212" s="416"/>
      <c r="HNC212" s="224"/>
      <c r="HND212" s="224"/>
      <c r="HNE212" s="334"/>
      <c r="HNF212" s="334"/>
      <c r="HNG212" s="224"/>
      <c r="HNH212" s="416"/>
      <c r="HNI212" s="416"/>
      <c r="HNJ212" s="332"/>
      <c r="HNK212" s="333"/>
      <c r="HNL212" s="416"/>
      <c r="HNM212" s="224"/>
      <c r="HNN212" s="224"/>
      <c r="HNO212" s="334"/>
      <c r="HNP212" s="334"/>
      <c r="HNQ212" s="224"/>
      <c r="HNR212" s="416"/>
      <c r="HNS212" s="416"/>
      <c r="HNT212" s="332"/>
      <c r="HNU212" s="333"/>
      <c r="HNV212" s="416"/>
      <c r="HNW212" s="224"/>
      <c r="HNX212" s="224"/>
      <c r="HNY212" s="334"/>
      <c r="HNZ212" s="334"/>
      <c r="HOA212" s="224"/>
      <c r="HOB212" s="416"/>
      <c r="HOC212" s="416"/>
      <c r="HOD212" s="332"/>
      <c r="HOE212" s="333"/>
      <c r="HOF212" s="416"/>
      <c r="HOG212" s="224"/>
      <c r="HOH212" s="224"/>
      <c r="HOI212" s="334"/>
      <c r="HOJ212" s="334"/>
      <c r="HOK212" s="224"/>
      <c r="HOL212" s="416"/>
      <c r="HOM212" s="416"/>
      <c r="HON212" s="332"/>
      <c r="HOO212" s="333"/>
      <c r="HOP212" s="416"/>
      <c r="HOQ212" s="224"/>
      <c r="HOR212" s="224"/>
      <c r="HOS212" s="334"/>
      <c r="HOT212" s="334"/>
      <c r="HOU212" s="224"/>
      <c r="HOV212" s="416"/>
      <c r="HOW212" s="416"/>
      <c r="HOX212" s="332"/>
      <c r="HOY212" s="333"/>
      <c r="HOZ212" s="416"/>
      <c r="HPA212" s="224"/>
      <c r="HPB212" s="224"/>
      <c r="HPC212" s="334"/>
      <c r="HPD212" s="334"/>
      <c r="HPE212" s="224"/>
      <c r="HPF212" s="416"/>
      <c r="HPG212" s="416"/>
      <c r="HPH212" s="332"/>
      <c r="HPI212" s="333"/>
      <c r="HPJ212" s="416"/>
      <c r="HPK212" s="224"/>
      <c r="HPL212" s="224"/>
      <c r="HPM212" s="334"/>
      <c r="HPN212" s="334"/>
      <c r="HPO212" s="224"/>
      <c r="HPP212" s="416"/>
      <c r="HPQ212" s="416"/>
      <c r="HPR212" s="332"/>
      <c r="HPS212" s="333"/>
      <c r="HPT212" s="416"/>
      <c r="HPU212" s="224"/>
      <c r="HPV212" s="224"/>
      <c r="HPW212" s="334"/>
      <c r="HPX212" s="334"/>
      <c r="HPY212" s="224"/>
      <c r="HPZ212" s="416"/>
      <c r="HQA212" s="416"/>
      <c r="HQB212" s="332"/>
      <c r="HQC212" s="333"/>
      <c r="HQD212" s="416"/>
      <c r="HQE212" s="224"/>
      <c r="HQF212" s="224"/>
      <c r="HQG212" s="334"/>
      <c r="HQH212" s="334"/>
      <c r="HQI212" s="224"/>
      <c r="HQJ212" s="416"/>
      <c r="HQK212" s="416"/>
      <c r="HQL212" s="332"/>
      <c r="HQM212" s="333"/>
      <c r="HQN212" s="416"/>
      <c r="HQO212" s="224"/>
      <c r="HQP212" s="224"/>
      <c r="HQQ212" s="334"/>
      <c r="HQR212" s="334"/>
      <c r="HQS212" s="224"/>
      <c r="HQT212" s="416"/>
      <c r="HQU212" s="416"/>
      <c r="HQV212" s="332"/>
      <c r="HQW212" s="333"/>
      <c r="HQX212" s="416"/>
      <c r="HQY212" s="224"/>
      <c r="HQZ212" s="224"/>
      <c r="HRA212" s="334"/>
      <c r="HRB212" s="334"/>
      <c r="HRC212" s="224"/>
      <c r="HRD212" s="416"/>
      <c r="HRE212" s="416"/>
      <c r="HRF212" s="332"/>
      <c r="HRG212" s="333"/>
      <c r="HRH212" s="416"/>
      <c r="HRI212" s="224"/>
      <c r="HRJ212" s="224"/>
      <c r="HRK212" s="334"/>
      <c r="HRL212" s="334"/>
      <c r="HRM212" s="224"/>
      <c r="HRN212" s="416"/>
      <c r="HRO212" s="416"/>
      <c r="HRP212" s="332"/>
      <c r="HRQ212" s="333"/>
      <c r="HRR212" s="416"/>
      <c r="HRS212" s="224"/>
      <c r="HRT212" s="224"/>
      <c r="HRU212" s="334"/>
      <c r="HRV212" s="334"/>
      <c r="HRW212" s="224"/>
      <c r="HRX212" s="416"/>
      <c r="HRY212" s="416"/>
      <c r="HRZ212" s="332"/>
      <c r="HSA212" s="333"/>
      <c r="HSB212" s="416"/>
      <c r="HSC212" s="224"/>
      <c r="HSD212" s="224"/>
      <c r="HSE212" s="334"/>
      <c r="HSF212" s="334"/>
      <c r="HSG212" s="224"/>
      <c r="HSH212" s="416"/>
      <c r="HSI212" s="416"/>
      <c r="HSJ212" s="332"/>
      <c r="HSK212" s="333"/>
      <c r="HSL212" s="416"/>
      <c r="HSM212" s="224"/>
      <c r="HSN212" s="224"/>
      <c r="HSO212" s="334"/>
      <c r="HSP212" s="334"/>
      <c r="HSQ212" s="224"/>
      <c r="HSR212" s="416"/>
      <c r="HSS212" s="416"/>
      <c r="HST212" s="332"/>
      <c r="HSU212" s="333"/>
      <c r="HSV212" s="416"/>
      <c r="HSW212" s="224"/>
      <c r="HSX212" s="224"/>
      <c r="HSY212" s="334"/>
      <c r="HSZ212" s="334"/>
      <c r="HTA212" s="224"/>
      <c r="HTB212" s="416"/>
      <c r="HTC212" s="416"/>
      <c r="HTD212" s="332"/>
      <c r="HTE212" s="333"/>
      <c r="HTF212" s="416"/>
      <c r="HTG212" s="224"/>
      <c r="HTH212" s="224"/>
      <c r="HTI212" s="334"/>
      <c r="HTJ212" s="334"/>
      <c r="HTK212" s="224"/>
      <c r="HTL212" s="416"/>
      <c r="HTM212" s="416"/>
      <c r="HTN212" s="332"/>
      <c r="HTO212" s="333"/>
      <c r="HTP212" s="416"/>
      <c r="HTQ212" s="224"/>
      <c r="HTR212" s="224"/>
      <c r="HTS212" s="334"/>
      <c r="HTT212" s="334"/>
      <c r="HTU212" s="224"/>
      <c r="HTV212" s="416"/>
      <c r="HTW212" s="416"/>
      <c r="HTX212" s="332"/>
      <c r="HTY212" s="333"/>
      <c r="HTZ212" s="416"/>
      <c r="HUA212" s="224"/>
      <c r="HUB212" s="224"/>
      <c r="HUC212" s="334"/>
      <c r="HUD212" s="334"/>
      <c r="HUE212" s="224"/>
      <c r="HUF212" s="416"/>
      <c r="HUG212" s="416"/>
      <c r="HUH212" s="332"/>
      <c r="HUI212" s="333"/>
      <c r="HUJ212" s="416"/>
      <c r="HUK212" s="224"/>
      <c r="HUL212" s="224"/>
      <c r="HUM212" s="334"/>
      <c r="HUN212" s="334"/>
      <c r="HUO212" s="224"/>
      <c r="HUP212" s="416"/>
      <c r="HUQ212" s="416"/>
      <c r="HUR212" s="332"/>
      <c r="HUS212" s="333"/>
      <c r="HUT212" s="416"/>
      <c r="HUU212" s="224"/>
      <c r="HUV212" s="224"/>
      <c r="HUW212" s="334"/>
      <c r="HUX212" s="334"/>
      <c r="HUY212" s="224"/>
      <c r="HUZ212" s="416"/>
      <c r="HVA212" s="416"/>
      <c r="HVB212" s="332"/>
      <c r="HVC212" s="333"/>
      <c r="HVD212" s="416"/>
      <c r="HVE212" s="224"/>
      <c r="HVF212" s="224"/>
      <c r="HVG212" s="334"/>
      <c r="HVH212" s="334"/>
      <c r="HVI212" s="224"/>
      <c r="HVJ212" s="416"/>
      <c r="HVK212" s="416"/>
      <c r="HVL212" s="332"/>
      <c r="HVM212" s="333"/>
      <c r="HVN212" s="416"/>
      <c r="HVO212" s="224"/>
      <c r="HVP212" s="224"/>
      <c r="HVQ212" s="334"/>
      <c r="HVR212" s="334"/>
      <c r="HVS212" s="224"/>
      <c r="HVT212" s="416"/>
      <c r="HVU212" s="416"/>
      <c r="HVV212" s="332"/>
      <c r="HVW212" s="333"/>
      <c r="HVX212" s="416"/>
      <c r="HVY212" s="224"/>
      <c r="HVZ212" s="224"/>
      <c r="HWA212" s="334"/>
      <c r="HWB212" s="334"/>
      <c r="HWC212" s="224"/>
      <c r="HWD212" s="416"/>
      <c r="HWE212" s="416"/>
      <c r="HWF212" s="332"/>
      <c r="HWG212" s="333"/>
      <c r="HWH212" s="416"/>
      <c r="HWI212" s="224"/>
      <c r="HWJ212" s="224"/>
      <c r="HWK212" s="334"/>
      <c r="HWL212" s="334"/>
      <c r="HWM212" s="224"/>
      <c r="HWN212" s="416"/>
      <c r="HWO212" s="416"/>
      <c r="HWP212" s="332"/>
      <c r="HWQ212" s="333"/>
      <c r="HWR212" s="416"/>
      <c r="HWS212" s="224"/>
      <c r="HWT212" s="224"/>
      <c r="HWU212" s="334"/>
      <c r="HWV212" s="334"/>
      <c r="HWW212" s="224"/>
      <c r="HWX212" s="416"/>
      <c r="HWY212" s="416"/>
      <c r="HWZ212" s="332"/>
      <c r="HXA212" s="333"/>
      <c r="HXB212" s="416"/>
      <c r="HXC212" s="224"/>
      <c r="HXD212" s="224"/>
      <c r="HXE212" s="334"/>
      <c r="HXF212" s="334"/>
      <c r="HXG212" s="224"/>
      <c r="HXH212" s="416"/>
      <c r="HXI212" s="416"/>
      <c r="HXJ212" s="332"/>
      <c r="HXK212" s="333"/>
      <c r="HXL212" s="416"/>
      <c r="HXM212" s="224"/>
      <c r="HXN212" s="224"/>
      <c r="HXO212" s="334"/>
      <c r="HXP212" s="334"/>
      <c r="HXQ212" s="224"/>
      <c r="HXR212" s="416"/>
      <c r="HXS212" s="416"/>
      <c r="HXT212" s="332"/>
      <c r="HXU212" s="333"/>
      <c r="HXV212" s="416"/>
      <c r="HXW212" s="224"/>
      <c r="HXX212" s="224"/>
      <c r="HXY212" s="334"/>
      <c r="HXZ212" s="334"/>
      <c r="HYA212" s="224"/>
      <c r="HYB212" s="416"/>
      <c r="HYC212" s="416"/>
      <c r="HYD212" s="332"/>
      <c r="HYE212" s="333"/>
      <c r="HYF212" s="416"/>
      <c r="HYG212" s="224"/>
      <c r="HYH212" s="224"/>
      <c r="HYI212" s="334"/>
      <c r="HYJ212" s="334"/>
      <c r="HYK212" s="224"/>
      <c r="HYL212" s="416"/>
      <c r="HYM212" s="416"/>
      <c r="HYN212" s="332"/>
      <c r="HYO212" s="333"/>
      <c r="HYP212" s="416"/>
      <c r="HYQ212" s="224"/>
      <c r="HYR212" s="224"/>
      <c r="HYS212" s="334"/>
      <c r="HYT212" s="334"/>
      <c r="HYU212" s="224"/>
      <c r="HYV212" s="416"/>
      <c r="HYW212" s="416"/>
      <c r="HYX212" s="332"/>
      <c r="HYY212" s="333"/>
      <c r="HYZ212" s="416"/>
      <c r="HZA212" s="224"/>
      <c r="HZB212" s="224"/>
      <c r="HZC212" s="334"/>
      <c r="HZD212" s="334"/>
      <c r="HZE212" s="224"/>
      <c r="HZF212" s="416"/>
      <c r="HZG212" s="416"/>
      <c r="HZH212" s="332"/>
      <c r="HZI212" s="333"/>
      <c r="HZJ212" s="416"/>
      <c r="HZK212" s="224"/>
      <c r="HZL212" s="224"/>
      <c r="HZM212" s="334"/>
      <c r="HZN212" s="334"/>
      <c r="HZO212" s="224"/>
      <c r="HZP212" s="416"/>
      <c r="HZQ212" s="416"/>
      <c r="HZR212" s="332"/>
      <c r="HZS212" s="333"/>
      <c r="HZT212" s="416"/>
      <c r="HZU212" s="224"/>
      <c r="HZV212" s="224"/>
      <c r="HZW212" s="334"/>
      <c r="HZX212" s="334"/>
      <c r="HZY212" s="224"/>
      <c r="HZZ212" s="416"/>
      <c r="IAA212" s="416"/>
      <c r="IAB212" s="332"/>
      <c r="IAC212" s="333"/>
      <c r="IAD212" s="416"/>
      <c r="IAE212" s="224"/>
      <c r="IAF212" s="224"/>
      <c r="IAG212" s="334"/>
      <c r="IAH212" s="334"/>
      <c r="IAI212" s="224"/>
      <c r="IAJ212" s="416"/>
      <c r="IAK212" s="416"/>
      <c r="IAL212" s="332"/>
      <c r="IAM212" s="333"/>
      <c r="IAN212" s="416"/>
      <c r="IAO212" s="224"/>
      <c r="IAP212" s="224"/>
      <c r="IAQ212" s="334"/>
      <c r="IAR212" s="334"/>
      <c r="IAS212" s="224"/>
      <c r="IAT212" s="416"/>
      <c r="IAU212" s="416"/>
      <c r="IAV212" s="332"/>
      <c r="IAW212" s="333"/>
      <c r="IAX212" s="416"/>
      <c r="IAY212" s="224"/>
      <c r="IAZ212" s="224"/>
      <c r="IBA212" s="334"/>
      <c r="IBB212" s="334"/>
      <c r="IBC212" s="224"/>
      <c r="IBD212" s="416"/>
      <c r="IBE212" s="416"/>
      <c r="IBF212" s="332"/>
      <c r="IBG212" s="333"/>
      <c r="IBH212" s="416"/>
      <c r="IBI212" s="224"/>
      <c r="IBJ212" s="224"/>
      <c r="IBK212" s="334"/>
      <c r="IBL212" s="334"/>
      <c r="IBM212" s="224"/>
      <c r="IBN212" s="416"/>
      <c r="IBO212" s="416"/>
      <c r="IBP212" s="332"/>
      <c r="IBQ212" s="333"/>
      <c r="IBR212" s="416"/>
      <c r="IBS212" s="224"/>
      <c r="IBT212" s="224"/>
      <c r="IBU212" s="334"/>
      <c r="IBV212" s="334"/>
      <c r="IBW212" s="224"/>
      <c r="IBX212" s="416"/>
      <c r="IBY212" s="416"/>
      <c r="IBZ212" s="332"/>
      <c r="ICA212" s="333"/>
      <c r="ICB212" s="416"/>
      <c r="ICC212" s="224"/>
      <c r="ICD212" s="224"/>
      <c r="ICE212" s="334"/>
      <c r="ICF212" s="334"/>
      <c r="ICG212" s="224"/>
      <c r="ICH212" s="416"/>
      <c r="ICI212" s="416"/>
      <c r="ICJ212" s="332"/>
      <c r="ICK212" s="333"/>
      <c r="ICL212" s="416"/>
      <c r="ICM212" s="224"/>
      <c r="ICN212" s="224"/>
      <c r="ICO212" s="334"/>
      <c r="ICP212" s="334"/>
      <c r="ICQ212" s="224"/>
      <c r="ICR212" s="416"/>
      <c r="ICS212" s="416"/>
      <c r="ICT212" s="332"/>
      <c r="ICU212" s="333"/>
      <c r="ICV212" s="416"/>
      <c r="ICW212" s="224"/>
      <c r="ICX212" s="224"/>
      <c r="ICY212" s="334"/>
      <c r="ICZ212" s="334"/>
      <c r="IDA212" s="224"/>
      <c r="IDB212" s="416"/>
      <c r="IDC212" s="416"/>
      <c r="IDD212" s="332"/>
      <c r="IDE212" s="333"/>
      <c r="IDF212" s="416"/>
      <c r="IDG212" s="224"/>
      <c r="IDH212" s="224"/>
      <c r="IDI212" s="334"/>
      <c r="IDJ212" s="334"/>
      <c r="IDK212" s="224"/>
      <c r="IDL212" s="416"/>
      <c r="IDM212" s="416"/>
      <c r="IDN212" s="332"/>
      <c r="IDO212" s="333"/>
      <c r="IDP212" s="416"/>
      <c r="IDQ212" s="224"/>
      <c r="IDR212" s="224"/>
      <c r="IDS212" s="334"/>
      <c r="IDT212" s="334"/>
      <c r="IDU212" s="224"/>
      <c r="IDV212" s="416"/>
      <c r="IDW212" s="416"/>
      <c r="IDX212" s="332"/>
      <c r="IDY212" s="333"/>
      <c r="IDZ212" s="416"/>
      <c r="IEA212" s="224"/>
      <c r="IEB212" s="224"/>
      <c r="IEC212" s="334"/>
      <c r="IED212" s="334"/>
      <c r="IEE212" s="224"/>
      <c r="IEF212" s="416"/>
      <c r="IEG212" s="416"/>
      <c r="IEH212" s="332"/>
      <c r="IEI212" s="333"/>
      <c r="IEJ212" s="416"/>
      <c r="IEK212" s="224"/>
      <c r="IEL212" s="224"/>
      <c r="IEM212" s="334"/>
      <c r="IEN212" s="334"/>
      <c r="IEO212" s="224"/>
      <c r="IEP212" s="416"/>
      <c r="IEQ212" s="416"/>
      <c r="IER212" s="332"/>
      <c r="IES212" s="333"/>
      <c r="IET212" s="416"/>
      <c r="IEU212" s="224"/>
      <c r="IEV212" s="224"/>
      <c r="IEW212" s="334"/>
      <c r="IEX212" s="334"/>
      <c r="IEY212" s="224"/>
      <c r="IEZ212" s="416"/>
      <c r="IFA212" s="416"/>
      <c r="IFB212" s="332"/>
      <c r="IFC212" s="333"/>
      <c r="IFD212" s="416"/>
      <c r="IFE212" s="224"/>
      <c r="IFF212" s="224"/>
      <c r="IFG212" s="334"/>
      <c r="IFH212" s="334"/>
      <c r="IFI212" s="224"/>
      <c r="IFJ212" s="416"/>
      <c r="IFK212" s="416"/>
      <c r="IFL212" s="332"/>
      <c r="IFM212" s="333"/>
      <c r="IFN212" s="416"/>
      <c r="IFO212" s="224"/>
      <c r="IFP212" s="224"/>
      <c r="IFQ212" s="334"/>
      <c r="IFR212" s="334"/>
      <c r="IFS212" s="224"/>
      <c r="IFT212" s="416"/>
      <c r="IFU212" s="416"/>
      <c r="IFV212" s="332"/>
      <c r="IFW212" s="333"/>
      <c r="IFX212" s="416"/>
      <c r="IFY212" s="224"/>
      <c r="IFZ212" s="224"/>
      <c r="IGA212" s="334"/>
      <c r="IGB212" s="334"/>
      <c r="IGC212" s="224"/>
      <c r="IGD212" s="416"/>
      <c r="IGE212" s="416"/>
      <c r="IGF212" s="332"/>
      <c r="IGG212" s="333"/>
      <c r="IGH212" s="416"/>
      <c r="IGI212" s="224"/>
      <c r="IGJ212" s="224"/>
      <c r="IGK212" s="334"/>
      <c r="IGL212" s="334"/>
      <c r="IGM212" s="224"/>
      <c r="IGN212" s="416"/>
      <c r="IGO212" s="416"/>
      <c r="IGP212" s="332"/>
      <c r="IGQ212" s="333"/>
      <c r="IGR212" s="416"/>
      <c r="IGS212" s="224"/>
      <c r="IGT212" s="224"/>
      <c r="IGU212" s="334"/>
      <c r="IGV212" s="334"/>
      <c r="IGW212" s="224"/>
      <c r="IGX212" s="416"/>
      <c r="IGY212" s="416"/>
      <c r="IGZ212" s="332"/>
      <c r="IHA212" s="333"/>
      <c r="IHB212" s="416"/>
      <c r="IHC212" s="224"/>
      <c r="IHD212" s="224"/>
      <c r="IHE212" s="334"/>
      <c r="IHF212" s="334"/>
      <c r="IHG212" s="224"/>
      <c r="IHH212" s="416"/>
      <c r="IHI212" s="416"/>
      <c r="IHJ212" s="332"/>
      <c r="IHK212" s="333"/>
      <c r="IHL212" s="416"/>
      <c r="IHM212" s="224"/>
      <c r="IHN212" s="224"/>
      <c r="IHO212" s="334"/>
      <c r="IHP212" s="334"/>
      <c r="IHQ212" s="224"/>
      <c r="IHR212" s="416"/>
      <c r="IHS212" s="416"/>
      <c r="IHT212" s="332"/>
      <c r="IHU212" s="333"/>
      <c r="IHV212" s="416"/>
      <c r="IHW212" s="224"/>
      <c r="IHX212" s="224"/>
      <c r="IHY212" s="334"/>
      <c r="IHZ212" s="334"/>
      <c r="IIA212" s="224"/>
      <c r="IIB212" s="416"/>
      <c r="IIC212" s="416"/>
      <c r="IID212" s="332"/>
      <c r="IIE212" s="333"/>
      <c r="IIF212" s="416"/>
      <c r="IIG212" s="224"/>
      <c r="IIH212" s="224"/>
      <c r="III212" s="334"/>
      <c r="IIJ212" s="334"/>
      <c r="IIK212" s="224"/>
      <c r="IIL212" s="416"/>
      <c r="IIM212" s="416"/>
      <c r="IIN212" s="332"/>
      <c r="IIO212" s="333"/>
      <c r="IIP212" s="416"/>
      <c r="IIQ212" s="224"/>
      <c r="IIR212" s="224"/>
      <c r="IIS212" s="334"/>
      <c r="IIT212" s="334"/>
      <c r="IIU212" s="224"/>
      <c r="IIV212" s="416"/>
      <c r="IIW212" s="416"/>
      <c r="IIX212" s="332"/>
      <c r="IIY212" s="333"/>
      <c r="IIZ212" s="416"/>
      <c r="IJA212" s="224"/>
      <c r="IJB212" s="224"/>
      <c r="IJC212" s="334"/>
      <c r="IJD212" s="334"/>
      <c r="IJE212" s="224"/>
      <c r="IJF212" s="416"/>
      <c r="IJG212" s="416"/>
      <c r="IJH212" s="332"/>
      <c r="IJI212" s="333"/>
      <c r="IJJ212" s="416"/>
      <c r="IJK212" s="224"/>
      <c r="IJL212" s="224"/>
      <c r="IJM212" s="334"/>
      <c r="IJN212" s="334"/>
      <c r="IJO212" s="224"/>
      <c r="IJP212" s="416"/>
      <c r="IJQ212" s="416"/>
      <c r="IJR212" s="332"/>
      <c r="IJS212" s="333"/>
      <c r="IJT212" s="416"/>
      <c r="IJU212" s="224"/>
      <c r="IJV212" s="224"/>
      <c r="IJW212" s="334"/>
      <c r="IJX212" s="334"/>
      <c r="IJY212" s="224"/>
      <c r="IJZ212" s="416"/>
      <c r="IKA212" s="416"/>
      <c r="IKB212" s="332"/>
      <c r="IKC212" s="333"/>
      <c r="IKD212" s="416"/>
      <c r="IKE212" s="224"/>
      <c r="IKF212" s="224"/>
      <c r="IKG212" s="334"/>
      <c r="IKH212" s="334"/>
      <c r="IKI212" s="224"/>
      <c r="IKJ212" s="416"/>
      <c r="IKK212" s="416"/>
      <c r="IKL212" s="332"/>
      <c r="IKM212" s="333"/>
      <c r="IKN212" s="416"/>
      <c r="IKO212" s="224"/>
      <c r="IKP212" s="224"/>
      <c r="IKQ212" s="334"/>
      <c r="IKR212" s="334"/>
      <c r="IKS212" s="224"/>
      <c r="IKT212" s="416"/>
      <c r="IKU212" s="416"/>
      <c r="IKV212" s="332"/>
      <c r="IKW212" s="333"/>
      <c r="IKX212" s="416"/>
      <c r="IKY212" s="224"/>
      <c r="IKZ212" s="224"/>
      <c r="ILA212" s="334"/>
      <c r="ILB212" s="334"/>
      <c r="ILC212" s="224"/>
      <c r="ILD212" s="416"/>
      <c r="ILE212" s="416"/>
      <c r="ILF212" s="332"/>
      <c r="ILG212" s="333"/>
      <c r="ILH212" s="416"/>
      <c r="ILI212" s="224"/>
      <c r="ILJ212" s="224"/>
      <c r="ILK212" s="334"/>
      <c r="ILL212" s="334"/>
      <c r="ILM212" s="224"/>
      <c r="ILN212" s="416"/>
      <c r="ILO212" s="416"/>
      <c r="ILP212" s="332"/>
      <c r="ILQ212" s="333"/>
      <c r="ILR212" s="416"/>
      <c r="ILS212" s="224"/>
      <c r="ILT212" s="224"/>
      <c r="ILU212" s="334"/>
      <c r="ILV212" s="334"/>
      <c r="ILW212" s="224"/>
      <c r="ILX212" s="416"/>
      <c r="ILY212" s="416"/>
      <c r="ILZ212" s="332"/>
      <c r="IMA212" s="333"/>
      <c r="IMB212" s="416"/>
      <c r="IMC212" s="224"/>
      <c r="IMD212" s="224"/>
      <c r="IME212" s="334"/>
      <c r="IMF212" s="334"/>
      <c r="IMG212" s="224"/>
      <c r="IMH212" s="416"/>
      <c r="IMI212" s="416"/>
      <c r="IMJ212" s="332"/>
      <c r="IMK212" s="333"/>
      <c r="IML212" s="416"/>
      <c r="IMM212" s="224"/>
      <c r="IMN212" s="224"/>
      <c r="IMO212" s="334"/>
      <c r="IMP212" s="334"/>
      <c r="IMQ212" s="224"/>
      <c r="IMR212" s="416"/>
      <c r="IMS212" s="416"/>
      <c r="IMT212" s="332"/>
      <c r="IMU212" s="333"/>
      <c r="IMV212" s="416"/>
      <c r="IMW212" s="224"/>
      <c r="IMX212" s="224"/>
      <c r="IMY212" s="334"/>
      <c r="IMZ212" s="334"/>
      <c r="INA212" s="224"/>
      <c r="INB212" s="416"/>
      <c r="INC212" s="416"/>
      <c r="IND212" s="332"/>
      <c r="INE212" s="333"/>
      <c r="INF212" s="416"/>
      <c r="ING212" s="224"/>
      <c r="INH212" s="224"/>
      <c r="INI212" s="334"/>
      <c r="INJ212" s="334"/>
      <c r="INK212" s="224"/>
      <c r="INL212" s="416"/>
      <c r="INM212" s="416"/>
      <c r="INN212" s="332"/>
      <c r="INO212" s="333"/>
      <c r="INP212" s="416"/>
      <c r="INQ212" s="224"/>
      <c r="INR212" s="224"/>
      <c r="INS212" s="334"/>
      <c r="INT212" s="334"/>
      <c r="INU212" s="224"/>
      <c r="INV212" s="416"/>
      <c r="INW212" s="416"/>
      <c r="INX212" s="332"/>
      <c r="INY212" s="333"/>
      <c r="INZ212" s="416"/>
      <c r="IOA212" s="224"/>
      <c r="IOB212" s="224"/>
      <c r="IOC212" s="334"/>
      <c r="IOD212" s="334"/>
      <c r="IOE212" s="224"/>
      <c r="IOF212" s="416"/>
      <c r="IOG212" s="416"/>
      <c r="IOH212" s="332"/>
      <c r="IOI212" s="333"/>
      <c r="IOJ212" s="416"/>
      <c r="IOK212" s="224"/>
      <c r="IOL212" s="224"/>
      <c r="IOM212" s="334"/>
      <c r="ION212" s="334"/>
      <c r="IOO212" s="224"/>
      <c r="IOP212" s="416"/>
      <c r="IOQ212" s="416"/>
      <c r="IOR212" s="332"/>
      <c r="IOS212" s="333"/>
      <c r="IOT212" s="416"/>
      <c r="IOU212" s="224"/>
      <c r="IOV212" s="224"/>
      <c r="IOW212" s="334"/>
      <c r="IOX212" s="334"/>
      <c r="IOY212" s="224"/>
      <c r="IOZ212" s="416"/>
      <c r="IPA212" s="416"/>
      <c r="IPB212" s="332"/>
      <c r="IPC212" s="333"/>
      <c r="IPD212" s="416"/>
      <c r="IPE212" s="224"/>
      <c r="IPF212" s="224"/>
      <c r="IPG212" s="334"/>
      <c r="IPH212" s="334"/>
      <c r="IPI212" s="224"/>
      <c r="IPJ212" s="416"/>
      <c r="IPK212" s="416"/>
      <c r="IPL212" s="332"/>
      <c r="IPM212" s="333"/>
      <c r="IPN212" s="416"/>
      <c r="IPO212" s="224"/>
      <c r="IPP212" s="224"/>
      <c r="IPQ212" s="334"/>
      <c r="IPR212" s="334"/>
      <c r="IPS212" s="224"/>
      <c r="IPT212" s="416"/>
      <c r="IPU212" s="416"/>
      <c r="IPV212" s="332"/>
      <c r="IPW212" s="333"/>
      <c r="IPX212" s="416"/>
      <c r="IPY212" s="224"/>
      <c r="IPZ212" s="224"/>
      <c r="IQA212" s="334"/>
      <c r="IQB212" s="334"/>
      <c r="IQC212" s="224"/>
      <c r="IQD212" s="416"/>
      <c r="IQE212" s="416"/>
      <c r="IQF212" s="332"/>
      <c r="IQG212" s="333"/>
      <c r="IQH212" s="416"/>
      <c r="IQI212" s="224"/>
      <c r="IQJ212" s="224"/>
      <c r="IQK212" s="334"/>
      <c r="IQL212" s="334"/>
      <c r="IQM212" s="224"/>
      <c r="IQN212" s="416"/>
      <c r="IQO212" s="416"/>
      <c r="IQP212" s="332"/>
      <c r="IQQ212" s="333"/>
      <c r="IQR212" s="416"/>
      <c r="IQS212" s="224"/>
      <c r="IQT212" s="224"/>
      <c r="IQU212" s="334"/>
      <c r="IQV212" s="334"/>
      <c r="IQW212" s="224"/>
      <c r="IQX212" s="416"/>
      <c r="IQY212" s="416"/>
      <c r="IQZ212" s="332"/>
      <c r="IRA212" s="333"/>
      <c r="IRB212" s="416"/>
      <c r="IRC212" s="224"/>
      <c r="IRD212" s="224"/>
      <c r="IRE212" s="334"/>
      <c r="IRF212" s="334"/>
      <c r="IRG212" s="224"/>
      <c r="IRH212" s="416"/>
      <c r="IRI212" s="416"/>
      <c r="IRJ212" s="332"/>
      <c r="IRK212" s="333"/>
      <c r="IRL212" s="416"/>
      <c r="IRM212" s="224"/>
      <c r="IRN212" s="224"/>
      <c r="IRO212" s="334"/>
      <c r="IRP212" s="334"/>
      <c r="IRQ212" s="224"/>
      <c r="IRR212" s="416"/>
      <c r="IRS212" s="416"/>
      <c r="IRT212" s="332"/>
      <c r="IRU212" s="333"/>
      <c r="IRV212" s="416"/>
      <c r="IRW212" s="224"/>
      <c r="IRX212" s="224"/>
      <c r="IRY212" s="334"/>
      <c r="IRZ212" s="334"/>
      <c r="ISA212" s="224"/>
      <c r="ISB212" s="416"/>
      <c r="ISC212" s="416"/>
      <c r="ISD212" s="332"/>
      <c r="ISE212" s="333"/>
      <c r="ISF212" s="416"/>
      <c r="ISG212" s="224"/>
      <c r="ISH212" s="224"/>
      <c r="ISI212" s="334"/>
      <c r="ISJ212" s="334"/>
      <c r="ISK212" s="224"/>
      <c r="ISL212" s="416"/>
      <c r="ISM212" s="416"/>
      <c r="ISN212" s="332"/>
      <c r="ISO212" s="333"/>
      <c r="ISP212" s="416"/>
      <c r="ISQ212" s="224"/>
      <c r="ISR212" s="224"/>
      <c r="ISS212" s="334"/>
      <c r="IST212" s="334"/>
      <c r="ISU212" s="224"/>
      <c r="ISV212" s="416"/>
      <c r="ISW212" s="416"/>
      <c r="ISX212" s="332"/>
      <c r="ISY212" s="333"/>
      <c r="ISZ212" s="416"/>
      <c r="ITA212" s="224"/>
      <c r="ITB212" s="224"/>
      <c r="ITC212" s="334"/>
      <c r="ITD212" s="334"/>
      <c r="ITE212" s="224"/>
      <c r="ITF212" s="416"/>
      <c r="ITG212" s="416"/>
      <c r="ITH212" s="332"/>
      <c r="ITI212" s="333"/>
      <c r="ITJ212" s="416"/>
      <c r="ITK212" s="224"/>
      <c r="ITL212" s="224"/>
      <c r="ITM212" s="334"/>
      <c r="ITN212" s="334"/>
      <c r="ITO212" s="224"/>
      <c r="ITP212" s="416"/>
      <c r="ITQ212" s="416"/>
      <c r="ITR212" s="332"/>
      <c r="ITS212" s="333"/>
      <c r="ITT212" s="416"/>
      <c r="ITU212" s="224"/>
      <c r="ITV212" s="224"/>
      <c r="ITW212" s="334"/>
      <c r="ITX212" s="334"/>
      <c r="ITY212" s="224"/>
      <c r="ITZ212" s="416"/>
      <c r="IUA212" s="416"/>
      <c r="IUB212" s="332"/>
      <c r="IUC212" s="333"/>
      <c r="IUD212" s="416"/>
      <c r="IUE212" s="224"/>
      <c r="IUF212" s="224"/>
      <c r="IUG212" s="334"/>
      <c r="IUH212" s="334"/>
      <c r="IUI212" s="224"/>
      <c r="IUJ212" s="416"/>
      <c r="IUK212" s="416"/>
      <c r="IUL212" s="332"/>
      <c r="IUM212" s="333"/>
      <c r="IUN212" s="416"/>
      <c r="IUO212" s="224"/>
      <c r="IUP212" s="224"/>
      <c r="IUQ212" s="334"/>
      <c r="IUR212" s="334"/>
      <c r="IUS212" s="224"/>
      <c r="IUT212" s="416"/>
      <c r="IUU212" s="416"/>
      <c r="IUV212" s="332"/>
      <c r="IUW212" s="333"/>
      <c r="IUX212" s="416"/>
      <c r="IUY212" s="224"/>
      <c r="IUZ212" s="224"/>
      <c r="IVA212" s="334"/>
      <c r="IVB212" s="334"/>
      <c r="IVC212" s="224"/>
      <c r="IVD212" s="416"/>
      <c r="IVE212" s="416"/>
      <c r="IVF212" s="332"/>
      <c r="IVG212" s="333"/>
      <c r="IVH212" s="416"/>
      <c r="IVI212" s="224"/>
      <c r="IVJ212" s="224"/>
      <c r="IVK212" s="334"/>
      <c r="IVL212" s="334"/>
      <c r="IVM212" s="224"/>
      <c r="IVN212" s="416"/>
      <c r="IVO212" s="416"/>
      <c r="IVP212" s="332"/>
      <c r="IVQ212" s="333"/>
      <c r="IVR212" s="416"/>
      <c r="IVS212" s="224"/>
      <c r="IVT212" s="224"/>
      <c r="IVU212" s="334"/>
      <c r="IVV212" s="334"/>
      <c r="IVW212" s="224"/>
      <c r="IVX212" s="416"/>
      <c r="IVY212" s="416"/>
      <c r="IVZ212" s="332"/>
      <c r="IWA212" s="333"/>
      <c r="IWB212" s="416"/>
      <c r="IWC212" s="224"/>
      <c r="IWD212" s="224"/>
      <c r="IWE212" s="334"/>
      <c r="IWF212" s="334"/>
      <c r="IWG212" s="224"/>
      <c r="IWH212" s="416"/>
      <c r="IWI212" s="416"/>
      <c r="IWJ212" s="332"/>
      <c r="IWK212" s="333"/>
      <c r="IWL212" s="416"/>
      <c r="IWM212" s="224"/>
      <c r="IWN212" s="224"/>
      <c r="IWO212" s="334"/>
      <c r="IWP212" s="334"/>
      <c r="IWQ212" s="224"/>
      <c r="IWR212" s="416"/>
      <c r="IWS212" s="416"/>
      <c r="IWT212" s="332"/>
      <c r="IWU212" s="333"/>
      <c r="IWV212" s="416"/>
      <c r="IWW212" s="224"/>
      <c r="IWX212" s="224"/>
      <c r="IWY212" s="334"/>
      <c r="IWZ212" s="334"/>
      <c r="IXA212" s="224"/>
      <c r="IXB212" s="416"/>
      <c r="IXC212" s="416"/>
      <c r="IXD212" s="332"/>
      <c r="IXE212" s="333"/>
      <c r="IXF212" s="416"/>
      <c r="IXG212" s="224"/>
      <c r="IXH212" s="224"/>
      <c r="IXI212" s="334"/>
      <c r="IXJ212" s="334"/>
      <c r="IXK212" s="224"/>
      <c r="IXL212" s="416"/>
      <c r="IXM212" s="416"/>
      <c r="IXN212" s="332"/>
      <c r="IXO212" s="333"/>
      <c r="IXP212" s="416"/>
      <c r="IXQ212" s="224"/>
      <c r="IXR212" s="224"/>
      <c r="IXS212" s="334"/>
      <c r="IXT212" s="334"/>
      <c r="IXU212" s="224"/>
      <c r="IXV212" s="416"/>
      <c r="IXW212" s="416"/>
      <c r="IXX212" s="332"/>
      <c r="IXY212" s="333"/>
      <c r="IXZ212" s="416"/>
      <c r="IYA212" s="224"/>
      <c r="IYB212" s="224"/>
      <c r="IYC212" s="334"/>
      <c r="IYD212" s="334"/>
      <c r="IYE212" s="224"/>
      <c r="IYF212" s="416"/>
      <c r="IYG212" s="416"/>
      <c r="IYH212" s="332"/>
      <c r="IYI212" s="333"/>
      <c r="IYJ212" s="416"/>
      <c r="IYK212" s="224"/>
      <c r="IYL212" s="224"/>
      <c r="IYM212" s="334"/>
      <c r="IYN212" s="334"/>
      <c r="IYO212" s="224"/>
      <c r="IYP212" s="416"/>
      <c r="IYQ212" s="416"/>
      <c r="IYR212" s="332"/>
      <c r="IYS212" s="333"/>
      <c r="IYT212" s="416"/>
      <c r="IYU212" s="224"/>
      <c r="IYV212" s="224"/>
      <c r="IYW212" s="334"/>
      <c r="IYX212" s="334"/>
      <c r="IYY212" s="224"/>
      <c r="IYZ212" s="416"/>
      <c r="IZA212" s="416"/>
      <c r="IZB212" s="332"/>
      <c r="IZC212" s="333"/>
      <c r="IZD212" s="416"/>
      <c r="IZE212" s="224"/>
      <c r="IZF212" s="224"/>
      <c r="IZG212" s="334"/>
      <c r="IZH212" s="334"/>
      <c r="IZI212" s="224"/>
      <c r="IZJ212" s="416"/>
      <c r="IZK212" s="416"/>
      <c r="IZL212" s="332"/>
      <c r="IZM212" s="333"/>
      <c r="IZN212" s="416"/>
      <c r="IZO212" s="224"/>
      <c r="IZP212" s="224"/>
      <c r="IZQ212" s="334"/>
      <c r="IZR212" s="334"/>
      <c r="IZS212" s="224"/>
      <c r="IZT212" s="416"/>
      <c r="IZU212" s="416"/>
      <c r="IZV212" s="332"/>
      <c r="IZW212" s="333"/>
      <c r="IZX212" s="416"/>
      <c r="IZY212" s="224"/>
      <c r="IZZ212" s="224"/>
      <c r="JAA212" s="334"/>
      <c r="JAB212" s="334"/>
      <c r="JAC212" s="224"/>
      <c r="JAD212" s="416"/>
      <c r="JAE212" s="416"/>
      <c r="JAF212" s="332"/>
      <c r="JAG212" s="333"/>
      <c r="JAH212" s="416"/>
      <c r="JAI212" s="224"/>
      <c r="JAJ212" s="224"/>
      <c r="JAK212" s="334"/>
      <c r="JAL212" s="334"/>
      <c r="JAM212" s="224"/>
      <c r="JAN212" s="416"/>
      <c r="JAO212" s="416"/>
      <c r="JAP212" s="332"/>
      <c r="JAQ212" s="333"/>
      <c r="JAR212" s="416"/>
      <c r="JAS212" s="224"/>
      <c r="JAT212" s="224"/>
      <c r="JAU212" s="334"/>
      <c r="JAV212" s="334"/>
      <c r="JAW212" s="224"/>
      <c r="JAX212" s="416"/>
      <c r="JAY212" s="416"/>
      <c r="JAZ212" s="332"/>
      <c r="JBA212" s="333"/>
      <c r="JBB212" s="416"/>
      <c r="JBC212" s="224"/>
      <c r="JBD212" s="224"/>
      <c r="JBE212" s="334"/>
      <c r="JBF212" s="334"/>
      <c r="JBG212" s="224"/>
      <c r="JBH212" s="416"/>
      <c r="JBI212" s="416"/>
      <c r="JBJ212" s="332"/>
      <c r="JBK212" s="333"/>
      <c r="JBL212" s="416"/>
      <c r="JBM212" s="224"/>
      <c r="JBN212" s="224"/>
      <c r="JBO212" s="334"/>
      <c r="JBP212" s="334"/>
      <c r="JBQ212" s="224"/>
      <c r="JBR212" s="416"/>
      <c r="JBS212" s="416"/>
      <c r="JBT212" s="332"/>
      <c r="JBU212" s="333"/>
      <c r="JBV212" s="416"/>
      <c r="JBW212" s="224"/>
      <c r="JBX212" s="224"/>
      <c r="JBY212" s="334"/>
      <c r="JBZ212" s="334"/>
      <c r="JCA212" s="224"/>
      <c r="JCB212" s="416"/>
      <c r="JCC212" s="416"/>
      <c r="JCD212" s="332"/>
      <c r="JCE212" s="333"/>
      <c r="JCF212" s="416"/>
      <c r="JCG212" s="224"/>
      <c r="JCH212" s="224"/>
      <c r="JCI212" s="334"/>
      <c r="JCJ212" s="334"/>
      <c r="JCK212" s="224"/>
      <c r="JCL212" s="416"/>
      <c r="JCM212" s="416"/>
      <c r="JCN212" s="332"/>
      <c r="JCO212" s="333"/>
      <c r="JCP212" s="416"/>
      <c r="JCQ212" s="224"/>
      <c r="JCR212" s="224"/>
      <c r="JCS212" s="334"/>
      <c r="JCT212" s="334"/>
      <c r="JCU212" s="224"/>
      <c r="JCV212" s="416"/>
      <c r="JCW212" s="416"/>
      <c r="JCX212" s="332"/>
      <c r="JCY212" s="333"/>
      <c r="JCZ212" s="416"/>
      <c r="JDA212" s="224"/>
      <c r="JDB212" s="224"/>
      <c r="JDC212" s="334"/>
      <c r="JDD212" s="334"/>
      <c r="JDE212" s="224"/>
      <c r="JDF212" s="416"/>
      <c r="JDG212" s="416"/>
      <c r="JDH212" s="332"/>
      <c r="JDI212" s="333"/>
      <c r="JDJ212" s="416"/>
      <c r="JDK212" s="224"/>
      <c r="JDL212" s="224"/>
      <c r="JDM212" s="334"/>
      <c r="JDN212" s="334"/>
      <c r="JDO212" s="224"/>
      <c r="JDP212" s="416"/>
      <c r="JDQ212" s="416"/>
      <c r="JDR212" s="332"/>
      <c r="JDS212" s="333"/>
      <c r="JDT212" s="416"/>
      <c r="JDU212" s="224"/>
      <c r="JDV212" s="224"/>
      <c r="JDW212" s="334"/>
      <c r="JDX212" s="334"/>
      <c r="JDY212" s="224"/>
      <c r="JDZ212" s="416"/>
      <c r="JEA212" s="416"/>
      <c r="JEB212" s="332"/>
      <c r="JEC212" s="333"/>
      <c r="JED212" s="416"/>
      <c r="JEE212" s="224"/>
      <c r="JEF212" s="224"/>
      <c r="JEG212" s="334"/>
      <c r="JEH212" s="334"/>
      <c r="JEI212" s="224"/>
      <c r="JEJ212" s="416"/>
      <c r="JEK212" s="416"/>
      <c r="JEL212" s="332"/>
      <c r="JEM212" s="333"/>
      <c r="JEN212" s="416"/>
      <c r="JEO212" s="224"/>
      <c r="JEP212" s="224"/>
      <c r="JEQ212" s="334"/>
      <c r="JER212" s="334"/>
      <c r="JES212" s="224"/>
      <c r="JET212" s="416"/>
      <c r="JEU212" s="416"/>
      <c r="JEV212" s="332"/>
      <c r="JEW212" s="333"/>
      <c r="JEX212" s="416"/>
      <c r="JEY212" s="224"/>
      <c r="JEZ212" s="224"/>
      <c r="JFA212" s="334"/>
      <c r="JFB212" s="334"/>
      <c r="JFC212" s="224"/>
      <c r="JFD212" s="416"/>
      <c r="JFE212" s="416"/>
      <c r="JFF212" s="332"/>
      <c r="JFG212" s="333"/>
      <c r="JFH212" s="416"/>
      <c r="JFI212" s="224"/>
      <c r="JFJ212" s="224"/>
      <c r="JFK212" s="334"/>
      <c r="JFL212" s="334"/>
      <c r="JFM212" s="224"/>
      <c r="JFN212" s="416"/>
      <c r="JFO212" s="416"/>
      <c r="JFP212" s="332"/>
      <c r="JFQ212" s="333"/>
      <c r="JFR212" s="416"/>
      <c r="JFS212" s="224"/>
      <c r="JFT212" s="224"/>
      <c r="JFU212" s="334"/>
      <c r="JFV212" s="334"/>
      <c r="JFW212" s="224"/>
      <c r="JFX212" s="416"/>
      <c r="JFY212" s="416"/>
      <c r="JFZ212" s="332"/>
      <c r="JGA212" s="333"/>
      <c r="JGB212" s="416"/>
      <c r="JGC212" s="224"/>
      <c r="JGD212" s="224"/>
      <c r="JGE212" s="334"/>
      <c r="JGF212" s="334"/>
      <c r="JGG212" s="224"/>
      <c r="JGH212" s="416"/>
      <c r="JGI212" s="416"/>
      <c r="JGJ212" s="332"/>
      <c r="JGK212" s="333"/>
      <c r="JGL212" s="416"/>
      <c r="JGM212" s="224"/>
      <c r="JGN212" s="224"/>
      <c r="JGO212" s="334"/>
      <c r="JGP212" s="334"/>
      <c r="JGQ212" s="224"/>
      <c r="JGR212" s="416"/>
      <c r="JGS212" s="416"/>
      <c r="JGT212" s="332"/>
      <c r="JGU212" s="333"/>
      <c r="JGV212" s="416"/>
      <c r="JGW212" s="224"/>
      <c r="JGX212" s="224"/>
      <c r="JGY212" s="334"/>
      <c r="JGZ212" s="334"/>
      <c r="JHA212" s="224"/>
      <c r="JHB212" s="416"/>
      <c r="JHC212" s="416"/>
      <c r="JHD212" s="332"/>
      <c r="JHE212" s="333"/>
      <c r="JHF212" s="416"/>
      <c r="JHG212" s="224"/>
      <c r="JHH212" s="224"/>
      <c r="JHI212" s="334"/>
      <c r="JHJ212" s="334"/>
      <c r="JHK212" s="224"/>
      <c r="JHL212" s="416"/>
      <c r="JHM212" s="416"/>
      <c r="JHN212" s="332"/>
      <c r="JHO212" s="333"/>
      <c r="JHP212" s="416"/>
      <c r="JHQ212" s="224"/>
      <c r="JHR212" s="224"/>
      <c r="JHS212" s="334"/>
      <c r="JHT212" s="334"/>
      <c r="JHU212" s="224"/>
      <c r="JHV212" s="416"/>
      <c r="JHW212" s="416"/>
      <c r="JHX212" s="332"/>
      <c r="JHY212" s="333"/>
      <c r="JHZ212" s="416"/>
      <c r="JIA212" s="224"/>
      <c r="JIB212" s="224"/>
      <c r="JIC212" s="334"/>
      <c r="JID212" s="334"/>
      <c r="JIE212" s="224"/>
      <c r="JIF212" s="416"/>
      <c r="JIG212" s="416"/>
      <c r="JIH212" s="332"/>
      <c r="JII212" s="333"/>
      <c r="JIJ212" s="416"/>
      <c r="JIK212" s="224"/>
      <c r="JIL212" s="224"/>
      <c r="JIM212" s="334"/>
      <c r="JIN212" s="334"/>
      <c r="JIO212" s="224"/>
      <c r="JIP212" s="416"/>
      <c r="JIQ212" s="416"/>
      <c r="JIR212" s="332"/>
      <c r="JIS212" s="333"/>
      <c r="JIT212" s="416"/>
      <c r="JIU212" s="224"/>
      <c r="JIV212" s="224"/>
      <c r="JIW212" s="334"/>
      <c r="JIX212" s="334"/>
      <c r="JIY212" s="224"/>
      <c r="JIZ212" s="416"/>
      <c r="JJA212" s="416"/>
      <c r="JJB212" s="332"/>
      <c r="JJC212" s="333"/>
      <c r="JJD212" s="416"/>
      <c r="JJE212" s="224"/>
      <c r="JJF212" s="224"/>
      <c r="JJG212" s="334"/>
      <c r="JJH212" s="334"/>
      <c r="JJI212" s="224"/>
      <c r="JJJ212" s="416"/>
      <c r="JJK212" s="416"/>
      <c r="JJL212" s="332"/>
      <c r="JJM212" s="333"/>
      <c r="JJN212" s="416"/>
      <c r="JJO212" s="224"/>
      <c r="JJP212" s="224"/>
      <c r="JJQ212" s="334"/>
      <c r="JJR212" s="334"/>
      <c r="JJS212" s="224"/>
      <c r="JJT212" s="416"/>
      <c r="JJU212" s="416"/>
      <c r="JJV212" s="332"/>
      <c r="JJW212" s="333"/>
      <c r="JJX212" s="416"/>
      <c r="JJY212" s="224"/>
      <c r="JJZ212" s="224"/>
      <c r="JKA212" s="334"/>
      <c r="JKB212" s="334"/>
      <c r="JKC212" s="224"/>
      <c r="JKD212" s="416"/>
      <c r="JKE212" s="416"/>
      <c r="JKF212" s="332"/>
      <c r="JKG212" s="333"/>
      <c r="JKH212" s="416"/>
      <c r="JKI212" s="224"/>
      <c r="JKJ212" s="224"/>
      <c r="JKK212" s="334"/>
      <c r="JKL212" s="334"/>
      <c r="JKM212" s="224"/>
      <c r="JKN212" s="416"/>
      <c r="JKO212" s="416"/>
      <c r="JKP212" s="332"/>
      <c r="JKQ212" s="333"/>
      <c r="JKR212" s="416"/>
      <c r="JKS212" s="224"/>
      <c r="JKT212" s="224"/>
      <c r="JKU212" s="334"/>
      <c r="JKV212" s="334"/>
      <c r="JKW212" s="224"/>
      <c r="JKX212" s="416"/>
      <c r="JKY212" s="416"/>
      <c r="JKZ212" s="332"/>
      <c r="JLA212" s="333"/>
      <c r="JLB212" s="416"/>
      <c r="JLC212" s="224"/>
      <c r="JLD212" s="224"/>
      <c r="JLE212" s="334"/>
      <c r="JLF212" s="334"/>
      <c r="JLG212" s="224"/>
      <c r="JLH212" s="416"/>
      <c r="JLI212" s="416"/>
      <c r="JLJ212" s="332"/>
      <c r="JLK212" s="333"/>
      <c r="JLL212" s="416"/>
      <c r="JLM212" s="224"/>
      <c r="JLN212" s="224"/>
      <c r="JLO212" s="334"/>
      <c r="JLP212" s="334"/>
      <c r="JLQ212" s="224"/>
      <c r="JLR212" s="416"/>
      <c r="JLS212" s="416"/>
      <c r="JLT212" s="332"/>
      <c r="JLU212" s="333"/>
      <c r="JLV212" s="416"/>
      <c r="JLW212" s="224"/>
      <c r="JLX212" s="224"/>
      <c r="JLY212" s="334"/>
      <c r="JLZ212" s="334"/>
      <c r="JMA212" s="224"/>
      <c r="JMB212" s="416"/>
      <c r="JMC212" s="416"/>
      <c r="JMD212" s="332"/>
      <c r="JME212" s="333"/>
      <c r="JMF212" s="416"/>
      <c r="JMG212" s="224"/>
      <c r="JMH212" s="224"/>
      <c r="JMI212" s="334"/>
      <c r="JMJ212" s="334"/>
      <c r="JMK212" s="224"/>
      <c r="JML212" s="416"/>
      <c r="JMM212" s="416"/>
      <c r="JMN212" s="332"/>
      <c r="JMO212" s="333"/>
      <c r="JMP212" s="416"/>
      <c r="JMQ212" s="224"/>
      <c r="JMR212" s="224"/>
      <c r="JMS212" s="334"/>
      <c r="JMT212" s="334"/>
      <c r="JMU212" s="224"/>
      <c r="JMV212" s="416"/>
      <c r="JMW212" s="416"/>
      <c r="JMX212" s="332"/>
      <c r="JMY212" s="333"/>
      <c r="JMZ212" s="416"/>
      <c r="JNA212" s="224"/>
      <c r="JNB212" s="224"/>
      <c r="JNC212" s="334"/>
      <c r="JND212" s="334"/>
      <c r="JNE212" s="224"/>
      <c r="JNF212" s="416"/>
      <c r="JNG212" s="416"/>
      <c r="JNH212" s="332"/>
      <c r="JNI212" s="333"/>
      <c r="JNJ212" s="416"/>
      <c r="JNK212" s="224"/>
      <c r="JNL212" s="224"/>
      <c r="JNM212" s="334"/>
      <c r="JNN212" s="334"/>
      <c r="JNO212" s="224"/>
      <c r="JNP212" s="416"/>
      <c r="JNQ212" s="416"/>
      <c r="JNR212" s="332"/>
      <c r="JNS212" s="333"/>
      <c r="JNT212" s="416"/>
      <c r="JNU212" s="224"/>
      <c r="JNV212" s="224"/>
      <c r="JNW212" s="334"/>
      <c r="JNX212" s="334"/>
      <c r="JNY212" s="224"/>
      <c r="JNZ212" s="416"/>
      <c r="JOA212" s="416"/>
      <c r="JOB212" s="332"/>
      <c r="JOC212" s="333"/>
      <c r="JOD212" s="416"/>
      <c r="JOE212" s="224"/>
      <c r="JOF212" s="224"/>
      <c r="JOG212" s="334"/>
      <c r="JOH212" s="334"/>
      <c r="JOI212" s="224"/>
      <c r="JOJ212" s="416"/>
      <c r="JOK212" s="416"/>
      <c r="JOL212" s="332"/>
      <c r="JOM212" s="333"/>
      <c r="JON212" s="416"/>
      <c r="JOO212" s="224"/>
      <c r="JOP212" s="224"/>
      <c r="JOQ212" s="334"/>
      <c r="JOR212" s="334"/>
      <c r="JOS212" s="224"/>
      <c r="JOT212" s="416"/>
      <c r="JOU212" s="416"/>
      <c r="JOV212" s="332"/>
      <c r="JOW212" s="333"/>
      <c r="JOX212" s="416"/>
      <c r="JOY212" s="224"/>
      <c r="JOZ212" s="224"/>
      <c r="JPA212" s="334"/>
      <c r="JPB212" s="334"/>
      <c r="JPC212" s="224"/>
      <c r="JPD212" s="416"/>
      <c r="JPE212" s="416"/>
      <c r="JPF212" s="332"/>
      <c r="JPG212" s="333"/>
      <c r="JPH212" s="416"/>
      <c r="JPI212" s="224"/>
      <c r="JPJ212" s="224"/>
      <c r="JPK212" s="334"/>
      <c r="JPL212" s="334"/>
      <c r="JPM212" s="224"/>
      <c r="JPN212" s="416"/>
      <c r="JPO212" s="416"/>
      <c r="JPP212" s="332"/>
      <c r="JPQ212" s="333"/>
      <c r="JPR212" s="416"/>
      <c r="JPS212" s="224"/>
      <c r="JPT212" s="224"/>
      <c r="JPU212" s="334"/>
      <c r="JPV212" s="334"/>
      <c r="JPW212" s="224"/>
      <c r="JPX212" s="416"/>
      <c r="JPY212" s="416"/>
      <c r="JPZ212" s="332"/>
      <c r="JQA212" s="333"/>
      <c r="JQB212" s="416"/>
      <c r="JQC212" s="224"/>
      <c r="JQD212" s="224"/>
      <c r="JQE212" s="334"/>
      <c r="JQF212" s="334"/>
      <c r="JQG212" s="224"/>
      <c r="JQH212" s="416"/>
      <c r="JQI212" s="416"/>
      <c r="JQJ212" s="332"/>
      <c r="JQK212" s="333"/>
      <c r="JQL212" s="416"/>
      <c r="JQM212" s="224"/>
      <c r="JQN212" s="224"/>
      <c r="JQO212" s="334"/>
      <c r="JQP212" s="334"/>
      <c r="JQQ212" s="224"/>
      <c r="JQR212" s="416"/>
      <c r="JQS212" s="416"/>
      <c r="JQT212" s="332"/>
      <c r="JQU212" s="333"/>
      <c r="JQV212" s="416"/>
      <c r="JQW212" s="224"/>
      <c r="JQX212" s="224"/>
      <c r="JQY212" s="334"/>
      <c r="JQZ212" s="334"/>
      <c r="JRA212" s="224"/>
      <c r="JRB212" s="416"/>
      <c r="JRC212" s="416"/>
      <c r="JRD212" s="332"/>
      <c r="JRE212" s="333"/>
      <c r="JRF212" s="416"/>
      <c r="JRG212" s="224"/>
      <c r="JRH212" s="224"/>
      <c r="JRI212" s="334"/>
      <c r="JRJ212" s="334"/>
      <c r="JRK212" s="224"/>
      <c r="JRL212" s="416"/>
      <c r="JRM212" s="416"/>
      <c r="JRN212" s="332"/>
      <c r="JRO212" s="333"/>
      <c r="JRP212" s="416"/>
      <c r="JRQ212" s="224"/>
      <c r="JRR212" s="224"/>
      <c r="JRS212" s="334"/>
      <c r="JRT212" s="334"/>
      <c r="JRU212" s="224"/>
      <c r="JRV212" s="416"/>
      <c r="JRW212" s="416"/>
      <c r="JRX212" s="332"/>
      <c r="JRY212" s="333"/>
      <c r="JRZ212" s="416"/>
      <c r="JSA212" s="224"/>
      <c r="JSB212" s="224"/>
      <c r="JSC212" s="334"/>
      <c r="JSD212" s="334"/>
      <c r="JSE212" s="224"/>
      <c r="JSF212" s="416"/>
      <c r="JSG212" s="416"/>
      <c r="JSH212" s="332"/>
      <c r="JSI212" s="333"/>
      <c r="JSJ212" s="416"/>
      <c r="JSK212" s="224"/>
      <c r="JSL212" s="224"/>
      <c r="JSM212" s="334"/>
      <c r="JSN212" s="334"/>
      <c r="JSO212" s="224"/>
      <c r="JSP212" s="416"/>
      <c r="JSQ212" s="416"/>
      <c r="JSR212" s="332"/>
      <c r="JSS212" s="333"/>
      <c r="JST212" s="416"/>
      <c r="JSU212" s="224"/>
      <c r="JSV212" s="224"/>
      <c r="JSW212" s="334"/>
      <c r="JSX212" s="334"/>
      <c r="JSY212" s="224"/>
      <c r="JSZ212" s="416"/>
      <c r="JTA212" s="416"/>
      <c r="JTB212" s="332"/>
      <c r="JTC212" s="333"/>
      <c r="JTD212" s="416"/>
      <c r="JTE212" s="224"/>
      <c r="JTF212" s="224"/>
      <c r="JTG212" s="334"/>
      <c r="JTH212" s="334"/>
      <c r="JTI212" s="224"/>
      <c r="JTJ212" s="416"/>
      <c r="JTK212" s="416"/>
      <c r="JTL212" s="332"/>
      <c r="JTM212" s="333"/>
      <c r="JTN212" s="416"/>
      <c r="JTO212" s="224"/>
      <c r="JTP212" s="224"/>
      <c r="JTQ212" s="334"/>
      <c r="JTR212" s="334"/>
      <c r="JTS212" s="224"/>
      <c r="JTT212" s="416"/>
      <c r="JTU212" s="416"/>
      <c r="JTV212" s="332"/>
      <c r="JTW212" s="333"/>
      <c r="JTX212" s="416"/>
      <c r="JTY212" s="224"/>
      <c r="JTZ212" s="224"/>
      <c r="JUA212" s="334"/>
      <c r="JUB212" s="334"/>
      <c r="JUC212" s="224"/>
      <c r="JUD212" s="416"/>
      <c r="JUE212" s="416"/>
      <c r="JUF212" s="332"/>
      <c r="JUG212" s="333"/>
      <c r="JUH212" s="416"/>
      <c r="JUI212" s="224"/>
      <c r="JUJ212" s="224"/>
      <c r="JUK212" s="334"/>
      <c r="JUL212" s="334"/>
      <c r="JUM212" s="224"/>
      <c r="JUN212" s="416"/>
      <c r="JUO212" s="416"/>
      <c r="JUP212" s="332"/>
      <c r="JUQ212" s="333"/>
      <c r="JUR212" s="416"/>
      <c r="JUS212" s="224"/>
      <c r="JUT212" s="224"/>
      <c r="JUU212" s="334"/>
      <c r="JUV212" s="334"/>
      <c r="JUW212" s="224"/>
      <c r="JUX212" s="416"/>
      <c r="JUY212" s="416"/>
      <c r="JUZ212" s="332"/>
      <c r="JVA212" s="333"/>
      <c r="JVB212" s="416"/>
      <c r="JVC212" s="224"/>
      <c r="JVD212" s="224"/>
      <c r="JVE212" s="334"/>
      <c r="JVF212" s="334"/>
      <c r="JVG212" s="224"/>
      <c r="JVH212" s="416"/>
      <c r="JVI212" s="416"/>
      <c r="JVJ212" s="332"/>
      <c r="JVK212" s="333"/>
      <c r="JVL212" s="416"/>
      <c r="JVM212" s="224"/>
      <c r="JVN212" s="224"/>
      <c r="JVO212" s="334"/>
      <c r="JVP212" s="334"/>
      <c r="JVQ212" s="224"/>
      <c r="JVR212" s="416"/>
      <c r="JVS212" s="416"/>
      <c r="JVT212" s="332"/>
      <c r="JVU212" s="333"/>
      <c r="JVV212" s="416"/>
      <c r="JVW212" s="224"/>
      <c r="JVX212" s="224"/>
      <c r="JVY212" s="334"/>
      <c r="JVZ212" s="334"/>
      <c r="JWA212" s="224"/>
      <c r="JWB212" s="416"/>
      <c r="JWC212" s="416"/>
      <c r="JWD212" s="332"/>
      <c r="JWE212" s="333"/>
      <c r="JWF212" s="416"/>
      <c r="JWG212" s="224"/>
      <c r="JWH212" s="224"/>
      <c r="JWI212" s="334"/>
      <c r="JWJ212" s="334"/>
      <c r="JWK212" s="224"/>
      <c r="JWL212" s="416"/>
      <c r="JWM212" s="416"/>
      <c r="JWN212" s="332"/>
      <c r="JWO212" s="333"/>
      <c r="JWP212" s="416"/>
      <c r="JWQ212" s="224"/>
      <c r="JWR212" s="224"/>
      <c r="JWS212" s="334"/>
      <c r="JWT212" s="334"/>
      <c r="JWU212" s="224"/>
      <c r="JWV212" s="416"/>
      <c r="JWW212" s="416"/>
      <c r="JWX212" s="332"/>
      <c r="JWY212" s="333"/>
      <c r="JWZ212" s="416"/>
      <c r="JXA212" s="224"/>
      <c r="JXB212" s="224"/>
      <c r="JXC212" s="334"/>
      <c r="JXD212" s="334"/>
      <c r="JXE212" s="224"/>
      <c r="JXF212" s="416"/>
      <c r="JXG212" s="416"/>
      <c r="JXH212" s="332"/>
      <c r="JXI212" s="333"/>
      <c r="JXJ212" s="416"/>
      <c r="JXK212" s="224"/>
      <c r="JXL212" s="224"/>
      <c r="JXM212" s="334"/>
      <c r="JXN212" s="334"/>
      <c r="JXO212" s="224"/>
      <c r="JXP212" s="416"/>
      <c r="JXQ212" s="416"/>
      <c r="JXR212" s="332"/>
      <c r="JXS212" s="333"/>
      <c r="JXT212" s="416"/>
      <c r="JXU212" s="224"/>
      <c r="JXV212" s="224"/>
      <c r="JXW212" s="334"/>
      <c r="JXX212" s="334"/>
      <c r="JXY212" s="224"/>
      <c r="JXZ212" s="416"/>
      <c r="JYA212" s="416"/>
      <c r="JYB212" s="332"/>
      <c r="JYC212" s="333"/>
      <c r="JYD212" s="416"/>
      <c r="JYE212" s="224"/>
      <c r="JYF212" s="224"/>
      <c r="JYG212" s="334"/>
      <c r="JYH212" s="334"/>
      <c r="JYI212" s="224"/>
      <c r="JYJ212" s="416"/>
      <c r="JYK212" s="416"/>
      <c r="JYL212" s="332"/>
      <c r="JYM212" s="333"/>
      <c r="JYN212" s="416"/>
      <c r="JYO212" s="224"/>
      <c r="JYP212" s="224"/>
      <c r="JYQ212" s="334"/>
      <c r="JYR212" s="334"/>
      <c r="JYS212" s="224"/>
      <c r="JYT212" s="416"/>
      <c r="JYU212" s="416"/>
      <c r="JYV212" s="332"/>
      <c r="JYW212" s="333"/>
      <c r="JYX212" s="416"/>
      <c r="JYY212" s="224"/>
      <c r="JYZ212" s="224"/>
      <c r="JZA212" s="334"/>
      <c r="JZB212" s="334"/>
      <c r="JZC212" s="224"/>
      <c r="JZD212" s="416"/>
      <c r="JZE212" s="416"/>
      <c r="JZF212" s="332"/>
      <c r="JZG212" s="333"/>
      <c r="JZH212" s="416"/>
      <c r="JZI212" s="224"/>
      <c r="JZJ212" s="224"/>
      <c r="JZK212" s="334"/>
      <c r="JZL212" s="334"/>
      <c r="JZM212" s="224"/>
      <c r="JZN212" s="416"/>
      <c r="JZO212" s="416"/>
      <c r="JZP212" s="332"/>
      <c r="JZQ212" s="333"/>
      <c r="JZR212" s="416"/>
      <c r="JZS212" s="224"/>
      <c r="JZT212" s="224"/>
      <c r="JZU212" s="334"/>
      <c r="JZV212" s="334"/>
      <c r="JZW212" s="224"/>
      <c r="JZX212" s="416"/>
      <c r="JZY212" s="416"/>
      <c r="JZZ212" s="332"/>
      <c r="KAA212" s="333"/>
      <c r="KAB212" s="416"/>
      <c r="KAC212" s="224"/>
      <c r="KAD212" s="224"/>
      <c r="KAE212" s="334"/>
      <c r="KAF212" s="334"/>
      <c r="KAG212" s="224"/>
      <c r="KAH212" s="416"/>
      <c r="KAI212" s="416"/>
      <c r="KAJ212" s="332"/>
      <c r="KAK212" s="333"/>
      <c r="KAL212" s="416"/>
      <c r="KAM212" s="224"/>
      <c r="KAN212" s="224"/>
      <c r="KAO212" s="334"/>
      <c r="KAP212" s="334"/>
      <c r="KAQ212" s="224"/>
      <c r="KAR212" s="416"/>
      <c r="KAS212" s="416"/>
      <c r="KAT212" s="332"/>
      <c r="KAU212" s="333"/>
      <c r="KAV212" s="416"/>
      <c r="KAW212" s="224"/>
      <c r="KAX212" s="224"/>
      <c r="KAY212" s="334"/>
      <c r="KAZ212" s="334"/>
      <c r="KBA212" s="224"/>
      <c r="KBB212" s="416"/>
      <c r="KBC212" s="416"/>
      <c r="KBD212" s="332"/>
      <c r="KBE212" s="333"/>
      <c r="KBF212" s="416"/>
      <c r="KBG212" s="224"/>
      <c r="KBH212" s="224"/>
      <c r="KBI212" s="334"/>
      <c r="KBJ212" s="334"/>
      <c r="KBK212" s="224"/>
      <c r="KBL212" s="416"/>
      <c r="KBM212" s="416"/>
      <c r="KBN212" s="332"/>
      <c r="KBO212" s="333"/>
      <c r="KBP212" s="416"/>
      <c r="KBQ212" s="224"/>
      <c r="KBR212" s="224"/>
      <c r="KBS212" s="334"/>
      <c r="KBT212" s="334"/>
      <c r="KBU212" s="224"/>
      <c r="KBV212" s="416"/>
      <c r="KBW212" s="416"/>
      <c r="KBX212" s="332"/>
      <c r="KBY212" s="333"/>
      <c r="KBZ212" s="416"/>
      <c r="KCA212" s="224"/>
      <c r="KCB212" s="224"/>
      <c r="KCC212" s="334"/>
      <c r="KCD212" s="334"/>
      <c r="KCE212" s="224"/>
      <c r="KCF212" s="416"/>
      <c r="KCG212" s="416"/>
      <c r="KCH212" s="332"/>
      <c r="KCI212" s="333"/>
      <c r="KCJ212" s="416"/>
      <c r="KCK212" s="224"/>
      <c r="KCL212" s="224"/>
      <c r="KCM212" s="334"/>
      <c r="KCN212" s="334"/>
      <c r="KCO212" s="224"/>
      <c r="KCP212" s="416"/>
      <c r="KCQ212" s="416"/>
      <c r="KCR212" s="332"/>
      <c r="KCS212" s="333"/>
      <c r="KCT212" s="416"/>
      <c r="KCU212" s="224"/>
      <c r="KCV212" s="224"/>
      <c r="KCW212" s="334"/>
      <c r="KCX212" s="334"/>
      <c r="KCY212" s="224"/>
      <c r="KCZ212" s="416"/>
      <c r="KDA212" s="416"/>
      <c r="KDB212" s="332"/>
      <c r="KDC212" s="333"/>
      <c r="KDD212" s="416"/>
      <c r="KDE212" s="224"/>
      <c r="KDF212" s="224"/>
      <c r="KDG212" s="334"/>
      <c r="KDH212" s="334"/>
      <c r="KDI212" s="224"/>
      <c r="KDJ212" s="416"/>
      <c r="KDK212" s="416"/>
      <c r="KDL212" s="332"/>
      <c r="KDM212" s="333"/>
      <c r="KDN212" s="416"/>
      <c r="KDO212" s="224"/>
      <c r="KDP212" s="224"/>
      <c r="KDQ212" s="334"/>
      <c r="KDR212" s="334"/>
      <c r="KDS212" s="224"/>
      <c r="KDT212" s="416"/>
      <c r="KDU212" s="416"/>
      <c r="KDV212" s="332"/>
      <c r="KDW212" s="333"/>
      <c r="KDX212" s="416"/>
      <c r="KDY212" s="224"/>
      <c r="KDZ212" s="224"/>
      <c r="KEA212" s="334"/>
      <c r="KEB212" s="334"/>
      <c r="KEC212" s="224"/>
      <c r="KED212" s="416"/>
      <c r="KEE212" s="416"/>
      <c r="KEF212" s="332"/>
      <c r="KEG212" s="333"/>
      <c r="KEH212" s="416"/>
      <c r="KEI212" s="224"/>
      <c r="KEJ212" s="224"/>
      <c r="KEK212" s="334"/>
      <c r="KEL212" s="334"/>
      <c r="KEM212" s="224"/>
      <c r="KEN212" s="416"/>
      <c r="KEO212" s="416"/>
      <c r="KEP212" s="332"/>
      <c r="KEQ212" s="333"/>
      <c r="KER212" s="416"/>
      <c r="KES212" s="224"/>
      <c r="KET212" s="224"/>
      <c r="KEU212" s="334"/>
      <c r="KEV212" s="334"/>
      <c r="KEW212" s="224"/>
      <c r="KEX212" s="416"/>
      <c r="KEY212" s="416"/>
      <c r="KEZ212" s="332"/>
      <c r="KFA212" s="333"/>
      <c r="KFB212" s="416"/>
      <c r="KFC212" s="224"/>
      <c r="KFD212" s="224"/>
      <c r="KFE212" s="334"/>
      <c r="KFF212" s="334"/>
      <c r="KFG212" s="224"/>
      <c r="KFH212" s="416"/>
      <c r="KFI212" s="416"/>
      <c r="KFJ212" s="332"/>
      <c r="KFK212" s="333"/>
      <c r="KFL212" s="416"/>
      <c r="KFM212" s="224"/>
      <c r="KFN212" s="224"/>
      <c r="KFO212" s="334"/>
      <c r="KFP212" s="334"/>
      <c r="KFQ212" s="224"/>
      <c r="KFR212" s="416"/>
      <c r="KFS212" s="416"/>
      <c r="KFT212" s="332"/>
      <c r="KFU212" s="333"/>
      <c r="KFV212" s="416"/>
      <c r="KFW212" s="224"/>
      <c r="KFX212" s="224"/>
      <c r="KFY212" s="334"/>
      <c r="KFZ212" s="334"/>
      <c r="KGA212" s="224"/>
      <c r="KGB212" s="416"/>
      <c r="KGC212" s="416"/>
      <c r="KGD212" s="332"/>
      <c r="KGE212" s="333"/>
      <c r="KGF212" s="416"/>
      <c r="KGG212" s="224"/>
      <c r="KGH212" s="224"/>
      <c r="KGI212" s="334"/>
      <c r="KGJ212" s="334"/>
      <c r="KGK212" s="224"/>
      <c r="KGL212" s="416"/>
      <c r="KGM212" s="416"/>
      <c r="KGN212" s="332"/>
      <c r="KGO212" s="333"/>
      <c r="KGP212" s="416"/>
      <c r="KGQ212" s="224"/>
      <c r="KGR212" s="224"/>
      <c r="KGS212" s="334"/>
      <c r="KGT212" s="334"/>
      <c r="KGU212" s="224"/>
      <c r="KGV212" s="416"/>
      <c r="KGW212" s="416"/>
      <c r="KGX212" s="332"/>
      <c r="KGY212" s="333"/>
      <c r="KGZ212" s="416"/>
      <c r="KHA212" s="224"/>
      <c r="KHB212" s="224"/>
      <c r="KHC212" s="334"/>
      <c r="KHD212" s="334"/>
      <c r="KHE212" s="224"/>
      <c r="KHF212" s="416"/>
      <c r="KHG212" s="416"/>
      <c r="KHH212" s="332"/>
      <c r="KHI212" s="333"/>
      <c r="KHJ212" s="416"/>
      <c r="KHK212" s="224"/>
      <c r="KHL212" s="224"/>
      <c r="KHM212" s="334"/>
      <c r="KHN212" s="334"/>
      <c r="KHO212" s="224"/>
      <c r="KHP212" s="416"/>
      <c r="KHQ212" s="416"/>
      <c r="KHR212" s="332"/>
      <c r="KHS212" s="333"/>
      <c r="KHT212" s="416"/>
      <c r="KHU212" s="224"/>
      <c r="KHV212" s="224"/>
      <c r="KHW212" s="334"/>
      <c r="KHX212" s="334"/>
      <c r="KHY212" s="224"/>
      <c r="KHZ212" s="416"/>
      <c r="KIA212" s="416"/>
      <c r="KIB212" s="332"/>
      <c r="KIC212" s="333"/>
      <c r="KID212" s="416"/>
      <c r="KIE212" s="224"/>
      <c r="KIF212" s="224"/>
      <c r="KIG212" s="334"/>
      <c r="KIH212" s="334"/>
      <c r="KII212" s="224"/>
      <c r="KIJ212" s="416"/>
      <c r="KIK212" s="416"/>
      <c r="KIL212" s="332"/>
      <c r="KIM212" s="333"/>
      <c r="KIN212" s="416"/>
      <c r="KIO212" s="224"/>
      <c r="KIP212" s="224"/>
      <c r="KIQ212" s="334"/>
      <c r="KIR212" s="334"/>
      <c r="KIS212" s="224"/>
      <c r="KIT212" s="416"/>
      <c r="KIU212" s="416"/>
      <c r="KIV212" s="332"/>
      <c r="KIW212" s="333"/>
      <c r="KIX212" s="416"/>
      <c r="KIY212" s="224"/>
      <c r="KIZ212" s="224"/>
      <c r="KJA212" s="334"/>
      <c r="KJB212" s="334"/>
      <c r="KJC212" s="224"/>
      <c r="KJD212" s="416"/>
      <c r="KJE212" s="416"/>
      <c r="KJF212" s="332"/>
      <c r="KJG212" s="333"/>
      <c r="KJH212" s="416"/>
      <c r="KJI212" s="224"/>
      <c r="KJJ212" s="224"/>
      <c r="KJK212" s="334"/>
      <c r="KJL212" s="334"/>
      <c r="KJM212" s="224"/>
      <c r="KJN212" s="416"/>
      <c r="KJO212" s="416"/>
      <c r="KJP212" s="332"/>
      <c r="KJQ212" s="333"/>
      <c r="KJR212" s="416"/>
      <c r="KJS212" s="224"/>
      <c r="KJT212" s="224"/>
      <c r="KJU212" s="334"/>
      <c r="KJV212" s="334"/>
      <c r="KJW212" s="224"/>
      <c r="KJX212" s="416"/>
      <c r="KJY212" s="416"/>
      <c r="KJZ212" s="332"/>
      <c r="KKA212" s="333"/>
      <c r="KKB212" s="416"/>
      <c r="KKC212" s="224"/>
      <c r="KKD212" s="224"/>
      <c r="KKE212" s="334"/>
      <c r="KKF212" s="334"/>
      <c r="KKG212" s="224"/>
      <c r="KKH212" s="416"/>
      <c r="KKI212" s="416"/>
      <c r="KKJ212" s="332"/>
      <c r="KKK212" s="333"/>
      <c r="KKL212" s="416"/>
      <c r="KKM212" s="224"/>
      <c r="KKN212" s="224"/>
      <c r="KKO212" s="334"/>
      <c r="KKP212" s="334"/>
      <c r="KKQ212" s="224"/>
      <c r="KKR212" s="416"/>
      <c r="KKS212" s="416"/>
      <c r="KKT212" s="332"/>
      <c r="KKU212" s="333"/>
      <c r="KKV212" s="416"/>
      <c r="KKW212" s="224"/>
      <c r="KKX212" s="224"/>
      <c r="KKY212" s="334"/>
      <c r="KKZ212" s="334"/>
      <c r="KLA212" s="224"/>
      <c r="KLB212" s="416"/>
      <c r="KLC212" s="416"/>
      <c r="KLD212" s="332"/>
      <c r="KLE212" s="333"/>
      <c r="KLF212" s="416"/>
      <c r="KLG212" s="224"/>
      <c r="KLH212" s="224"/>
      <c r="KLI212" s="334"/>
      <c r="KLJ212" s="334"/>
      <c r="KLK212" s="224"/>
      <c r="KLL212" s="416"/>
      <c r="KLM212" s="416"/>
      <c r="KLN212" s="332"/>
      <c r="KLO212" s="333"/>
      <c r="KLP212" s="416"/>
      <c r="KLQ212" s="224"/>
      <c r="KLR212" s="224"/>
      <c r="KLS212" s="334"/>
      <c r="KLT212" s="334"/>
      <c r="KLU212" s="224"/>
      <c r="KLV212" s="416"/>
      <c r="KLW212" s="416"/>
      <c r="KLX212" s="332"/>
      <c r="KLY212" s="333"/>
      <c r="KLZ212" s="416"/>
      <c r="KMA212" s="224"/>
      <c r="KMB212" s="224"/>
      <c r="KMC212" s="334"/>
      <c r="KMD212" s="334"/>
      <c r="KME212" s="224"/>
      <c r="KMF212" s="416"/>
      <c r="KMG212" s="416"/>
      <c r="KMH212" s="332"/>
      <c r="KMI212" s="333"/>
      <c r="KMJ212" s="416"/>
      <c r="KMK212" s="224"/>
      <c r="KML212" s="224"/>
      <c r="KMM212" s="334"/>
      <c r="KMN212" s="334"/>
      <c r="KMO212" s="224"/>
      <c r="KMP212" s="416"/>
      <c r="KMQ212" s="416"/>
      <c r="KMR212" s="332"/>
      <c r="KMS212" s="333"/>
      <c r="KMT212" s="416"/>
      <c r="KMU212" s="224"/>
      <c r="KMV212" s="224"/>
      <c r="KMW212" s="334"/>
      <c r="KMX212" s="334"/>
      <c r="KMY212" s="224"/>
      <c r="KMZ212" s="416"/>
      <c r="KNA212" s="416"/>
      <c r="KNB212" s="332"/>
      <c r="KNC212" s="333"/>
      <c r="KND212" s="416"/>
      <c r="KNE212" s="224"/>
      <c r="KNF212" s="224"/>
      <c r="KNG212" s="334"/>
      <c r="KNH212" s="334"/>
      <c r="KNI212" s="224"/>
      <c r="KNJ212" s="416"/>
      <c r="KNK212" s="416"/>
      <c r="KNL212" s="332"/>
      <c r="KNM212" s="333"/>
      <c r="KNN212" s="416"/>
      <c r="KNO212" s="224"/>
      <c r="KNP212" s="224"/>
      <c r="KNQ212" s="334"/>
      <c r="KNR212" s="334"/>
      <c r="KNS212" s="224"/>
      <c r="KNT212" s="416"/>
      <c r="KNU212" s="416"/>
      <c r="KNV212" s="332"/>
      <c r="KNW212" s="333"/>
      <c r="KNX212" s="416"/>
      <c r="KNY212" s="224"/>
      <c r="KNZ212" s="224"/>
      <c r="KOA212" s="334"/>
      <c r="KOB212" s="334"/>
      <c r="KOC212" s="224"/>
      <c r="KOD212" s="416"/>
      <c r="KOE212" s="416"/>
      <c r="KOF212" s="332"/>
      <c r="KOG212" s="333"/>
      <c r="KOH212" s="416"/>
      <c r="KOI212" s="224"/>
      <c r="KOJ212" s="224"/>
      <c r="KOK212" s="334"/>
      <c r="KOL212" s="334"/>
      <c r="KOM212" s="224"/>
      <c r="KON212" s="416"/>
      <c r="KOO212" s="416"/>
      <c r="KOP212" s="332"/>
      <c r="KOQ212" s="333"/>
      <c r="KOR212" s="416"/>
      <c r="KOS212" s="224"/>
      <c r="KOT212" s="224"/>
      <c r="KOU212" s="334"/>
      <c r="KOV212" s="334"/>
      <c r="KOW212" s="224"/>
      <c r="KOX212" s="416"/>
      <c r="KOY212" s="416"/>
      <c r="KOZ212" s="332"/>
      <c r="KPA212" s="333"/>
      <c r="KPB212" s="416"/>
      <c r="KPC212" s="224"/>
      <c r="KPD212" s="224"/>
      <c r="KPE212" s="334"/>
      <c r="KPF212" s="334"/>
      <c r="KPG212" s="224"/>
      <c r="KPH212" s="416"/>
      <c r="KPI212" s="416"/>
      <c r="KPJ212" s="332"/>
      <c r="KPK212" s="333"/>
      <c r="KPL212" s="416"/>
      <c r="KPM212" s="224"/>
      <c r="KPN212" s="224"/>
      <c r="KPO212" s="334"/>
      <c r="KPP212" s="334"/>
      <c r="KPQ212" s="224"/>
      <c r="KPR212" s="416"/>
      <c r="KPS212" s="416"/>
      <c r="KPT212" s="332"/>
      <c r="KPU212" s="333"/>
      <c r="KPV212" s="416"/>
      <c r="KPW212" s="224"/>
      <c r="KPX212" s="224"/>
      <c r="KPY212" s="334"/>
      <c r="KPZ212" s="334"/>
      <c r="KQA212" s="224"/>
      <c r="KQB212" s="416"/>
      <c r="KQC212" s="416"/>
      <c r="KQD212" s="332"/>
      <c r="KQE212" s="333"/>
      <c r="KQF212" s="416"/>
      <c r="KQG212" s="224"/>
      <c r="KQH212" s="224"/>
      <c r="KQI212" s="334"/>
      <c r="KQJ212" s="334"/>
      <c r="KQK212" s="224"/>
      <c r="KQL212" s="416"/>
      <c r="KQM212" s="416"/>
      <c r="KQN212" s="332"/>
      <c r="KQO212" s="333"/>
      <c r="KQP212" s="416"/>
      <c r="KQQ212" s="224"/>
      <c r="KQR212" s="224"/>
      <c r="KQS212" s="334"/>
      <c r="KQT212" s="334"/>
      <c r="KQU212" s="224"/>
      <c r="KQV212" s="416"/>
      <c r="KQW212" s="416"/>
      <c r="KQX212" s="332"/>
      <c r="KQY212" s="333"/>
      <c r="KQZ212" s="416"/>
      <c r="KRA212" s="224"/>
      <c r="KRB212" s="224"/>
      <c r="KRC212" s="334"/>
      <c r="KRD212" s="334"/>
      <c r="KRE212" s="224"/>
      <c r="KRF212" s="416"/>
      <c r="KRG212" s="416"/>
      <c r="KRH212" s="332"/>
      <c r="KRI212" s="333"/>
      <c r="KRJ212" s="416"/>
      <c r="KRK212" s="224"/>
      <c r="KRL212" s="224"/>
      <c r="KRM212" s="334"/>
      <c r="KRN212" s="334"/>
      <c r="KRO212" s="224"/>
      <c r="KRP212" s="416"/>
      <c r="KRQ212" s="416"/>
      <c r="KRR212" s="332"/>
      <c r="KRS212" s="333"/>
      <c r="KRT212" s="416"/>
      <c r="KRU212" s="224"/>
      <c r="KRV212" s="224"/>
      <c r="KRW212" s="334"/>
      <c r="KRX212" s="334"/>
      <c r="KRY212" s="224"/>
      <c r="KRZ212" s="416"/>
      <c r="KSA212" s="416"/>
      <c r="KSB212" s="332"/>
      <c r="KSC212" s="333"/>
      <c r="KSD212" s="416"/>
      <c r="KSE212" s="224"/>
      <c r="KSF212" s="224"/>
      <c r="KSG212" s="334"/>
      <c r="KSH212" s="334"/>
      <c r="KSI212" s="224"/>
      <c r="KSJ212" s="416"/>
      <c r="KSK212" s="416"/>
      <c r="KSL212" s="332"/>
      <c r="KSM212" s="333"/>
      <c r="KSN212" s="416"/>
      <c r="KSO212" s="224"/>
      <c r="KSP212" s="224"/>
      <c r="KSQ212" s="334"/>
      <c r="KSR212" s="334"/>
      <c r="KSS212" s="224"/>
      <c r="KST212" s="416"/>
      <c r="KSU212" s="416"/>
      <c r="KSV212" s="332"/>
      <c r="KSW212" s="333"/>
      <c r="KSX212" s="416"/>
      <c r="KSY212" s="224"/>
      <c r="KSZ212" s="224"/>
      <c r="KTA212" s="334"/>
      <c r="KTB212" s="334"/>
      <c r="KTC212" s="224"/>
      <c r="KTD212" s="416"/>
      <c r="KTE212" s="416"/>
      <c r="KTF212" s="332"/>
      <c r="KTG212" s="333"/>
      <c r="KTH212" s="416"/>
      <c r="KTI212" s="224"/>
      <c r="KTJ212" s="224"/>
      <c r="KTK212" s="334"/>
      <c r="KTL212" s="334"/>
      <c r="KTM212" s="224"/>
      <c r="KTN212" s="416"/>
      <c r="KTO212" s="416"/>
      <c r="KTP212" s="332"/>
      <c r="KTQ212" s="333"/>
      <c r="KTR212" s="416"/>
      <c r="KTS212" s="224"/>
      <c r="KTT212" s="224"/>
      <c r="KTU212" s="334"/>
      <c r="KTV212" s="334"/>
      <c r="KTW212" s="224"/>
      <c r="KTX212" s="416"/>
      <c r="KTY212" s="416"/>
      <c r="KTZ212" s="332"/>
      <c r="KUA212" s="333"/>
      <c r="KUB212" s="416"/>
      <c r="KUC212" s="224"/>
      <c r="KUD212" s="224"/>
      <c r="KUE212" s="334"/>
      <c r="KUF212" s="334"/>
      <c r="KUG212" s="224"/>
      <c r="KUH212" s="416"/>
      <c r="KUI212" s="416"/>
      <c r="KUJ212" s="332"/>
      <c r="KUK212" s="333"/>
      <c r="KUL212" s="416"/>
      <c r="KUM212" s="224"/>
      <c r="KUN212" s="224"/>
      <c r="KUO212" s="334"/>
      <c r="KUP212" s="334"/>
      <c r="KUQ212" s="224"/>
      <c r="KUR212" s="416"/>
      <c r="KUS212" s="416"/>
      <c r="KUT212" s="332"/>
      <c r="KUU212" s="333"/>
      <c r="KUV212" s="416"/>
      <c r="KUW212" s="224"/>
      <c r="KUX212" s="224"/>
      <c r="KUY212" s="334"/>
      <c r="KUZ212" s="334"/>
      <c r="KVA212" s="224"/>
      <c r="KVB212" s="416"/>
      <c r="KVC212" s="416"/>
      <c r="KVD212" s="332"/>
      <c r="KVE212" s="333"/>
      <c r="KVF212" s="416"/>
      <c r="KVG212" s="224"/>
      <c r="KVH212" s="224"/>
      <c r="KVI212" s="334"/>
      <c r="KVJ212" s="334"/>
      <c r="KVK212" s="224"/>
      <c r="KVL212" s="416"/>
      <c r="KVM212" s="416"/>
      <c r="KVN212" s="332"/>
      <c r="KVO212" s="333"/>
      <c r="KVP212" s="416"/>
      <c r="KVQ212" s="224"/>
      <c r="KVR212" s="224"/>
      <c r="KVS212" s="334"/>
      <c r="KVT212" s="334"/>
      <c r="KVU212" s="224"/>
      <c r="KVV212" s="416"/>
      <c r="KVW212" s="416"/>
      <c r="KVX212" s="332"/>
      <c r="KVY212" s="333"/>
      <c r="KVZ212" s="416"/>
      <c r="KWA212" s="224"/>
      <c r="KWB212" s="224"/>
      <c r="KWC212" s="334"/>
      <c r="KWD212" s="334"/>
      <c r="KWE212" s="224"/>
      <c r="KWF212" s="416"/>
      <c r="KWG212" s="416"/>
      <c r="KWH212" s="332"/>
      <c r="KWI212" s="333"/>
      <c r="KWJ212" s="416"/>
      <c r="KWK212" s="224"/>
      <c r="KWL212" s="224"/>
      <c r="KWM212" s="334"/>
      <c r="KWN212" s="334"/>
      <c r="KWO212" s="224"/>
      <c r="KWP212" s="416"/>
      <c r="KWQ212" s="416"/>
      <c r="KWR212" s="332"/>
      <c r="KWS212" s="333"/>
      <c r="KWT212" s="416"/>
      <c r="KWU212" s="224"/>
      <c r="KWV212" s="224"/>
      <c r="KWW212" s="334"/>
      <c r="KWX212" s="334"/>
      <c r="KWY212" s="224"/>
      <c r="KWZ212" s="416"/>
      <c r="KXA212" s="416"/>
      <c r="KXB212" s="332"/>
      <c r="KXC212" s="333"/>
      <c r="KXD212" s="416"/>
      <c r="KXE212" s="224"/>
      <c r="KXF212" s="224"/>
      <c r="KXG212" s="334"/>
      <c r="KXH212" s="334"/>
      <c r="KXI212" s="224"/>
      <c r="KXJ212" s="416"/>
      <c r="KXK212" s="416"/>
      <c r="KXL212" s="332"/>
      <c r="KXM212" s="333"/>
      <c r="KXN212" s="416"/>
      <c r="KXO212" s="224"/>
      <c r="KXP212" s="224"/>
      <c r="KXQ212" s="334"/>
      <c r="KXR212" s="334"/>
      <c r="KXS212" s="224"/>
      <c r="KXT212" s="416"/>
      <c r="KXU212" s="416"/>
      <c r="KXV212" s="332"/>
      <c r="KXW212" s="333"/>
      <c r="KXX212" s="416"/>
      <c r="KXY212" s="224"/>
      <c r="KXZ212" s="224"/>
      <c r="KYA212" s="334"/>
      <c r="KYB212" s="334"/>
      <c r="KYC212" s="224"/>
      <c r="KYD212" s="416"/>
      <c r="KYE212" s="416"/>
      <c r="KYF212" s="332"/>
      <c r="KYG212" s="333"/>
      <c r="KYH212" s="416"/>
      <c r="KYI212" s="224"/>
      <c r="KYJ212" s="224"/>
      <c r="KYK212" s="334"/>
      <c r="KYL212" s="334"/>
      <c r="KYM212" s="224"/>
      <c r="KYN212" s="416"/>
      <c r="KYO212" s="416"/>
      <c r="KYP212" s="332"/>
      <c r="KYQ212" s="333"/>
      <c r="KYR212" s="416"/>
      <c r="KYS212" s="224"/>
      <c r="KYT212" s="224"/>
      <c r="KYU212" s="334"/>
      <c r="KYV212" s="334"/>
      <c r="KYW212" s="224"/>
      <c r="KYX212" s="416"/>
      <c r="KYY212" s="416"/>
      <c r="KYZ212" s="332"/>
      <c r="KZA212" s="333"/>
      <c r="KZB212" s="416"/>
      <c r="KZC212" s="224"/>
      <c r="KZD212" s="224"/>
      <c r="KZE212" s="334"/>
      <c r="KZF212" s="334"/>
      <c r="KZG212" s="224"/>
      <c r="KZH212" s="416"/>
      <c r="KZI212" s="416"/>
      <c r="KZJ212" s="332"/>
      <c r="KZK212" s="333"/>
      <c r="KZL212" s="416"/>
      <c r="KZM212" s="224"/>
      <c r="KZN212" s="224"/>
      <c r="KZO212" s="334"/>
      <c r="KZP212" s="334"/>
      <c r="KZQ212" s="224"/>
      <c r="KZR212" s="416"/>
      <c r="KZS212" s="416"/>
      <c r="KZT212" s="332"/>
      <c r="KZU212" s="333"/>
      <c r="KZV212" s="416"/>
      <c r="KZW212" s="224"/>
      <c r="KZX212" s="224"/>
      <c r="KZY212" s="334"/>
      <c r="KZZ212" s="334"/>
      <c r="LAA212" s="224"/>
      <c r="LAB212" s="416"/>
      <c r="LAC212" s="416"/>
      <c r="LAD212" s="332"/>
      <c r="LAE212" s="333"/>
      <c r="LAF212" s="416"/>
      <c r="LAG212" s="224"/>
      <c r="LAH212" s="224"/>
      <c r="LAI212" s="334"/>
      <c r="LAJ212" s="334"/>
      <c r="LAK212" s="224"/>
      <c r="LAL212" s="416"/>
      <c r="LAM212" s="416"/>
      <c r="LAN212" s="332"/>
      <c r="LAO212" s="333"/>
      <c r="LAP212" s="416"/>
      <c r="LAQ212" s="224"/>
      <c r="LAR212" s="224"/>
      <c r="LAS212" s="334"/>
      <c r="LAT212" s="334"/>
      <c r="LAU212" s="224"/>
      <c r="LAV212" s="416"/>
      <c r="LAW212" s="416"/>
      <c r="LAX212" s="332"/>
      <c r="LAY212" s="333"/>
      <c r="LAZ212" s="416"/>
      <c r="LBA212" s="224"/>
      <c r="LBB212" s="224"/>
      <c r="LBC212" s="334"/>
      <c r="LBD212" s="334"/>
      <c r="LBE212" s="224"/>
      <c r="LBF212" s="416"/>
      <c r="LBG212" s="416"/>
      <c r="LBH212" s="332"/>
      <c r="LBI212" s="333"/>
      <c r="LBJ212" s="416"/>
      <c r="LBK212" s="224"/>
      <c r="LBL212" s="224"/>
      <c r="LBM212" s="334"/>
      <c r="LBN212" s="334"/>
      <c r="LBO212" s="224"/>
      <c r="LBP212" s="416"/>
      <c r="LBQ212" s="416"/>
      <c r="LBR212" s="332"/>
      <c r="LBS212" s="333"/>
      <c r="LBT212" s="416"/>
      <c r="LBU212" s="224"/>
      <c r="LBV212" s="224"/>
      <c r="LBW212" s="334"/>
      <c r="LBX212" s="334"/>
      <c r="LBY212" s="224"/>
      <c r="LBZ212" s="416"/>
      <c r="LCA212" s="416"/>
      <c r="LCB212" s="332"/>
      <c r="LCC212" s="333"/>
      <c r="LCD212" s="416"/>
      <c r="LCE212" s="224"/>
      <c r="LCF212" s="224"/>
      <c r="LCG212" s="334"/>
      <c r="LCH212" s="334"/>
      <c r="LCI212" s="224"/>
      <c r="LCJ212" s="416"/>
      <c r="LCK212" s="416"/>
      <c r="LCL212" s="332"/>
      <c r="LCM212" s="333"/>
      <c r="LCN212" s="416"/>
      <c r="LCO212" s="224"/>
      <c r="LCP212" s="224"/>
      <c r="LCQ212" s="334"/>
      <c r="LCR212" s="334"/>
      <c r="LCS212" s="224"/>
      <c r="LCT212" s="416"/>
      <c r="LCU212" s="416"/>
      <c r="LCV212" s="332"/>
      <c r="LCW212" s="333"/>
      <c r="LCX212" s="416"/>
      <c r="LCY212" s="224"/>
      <c r="LCZ212" s="224"/>
      <c r="LDA212" s="334"/>
      <c r="LDB212" s="334"/>
      <c r="LDC212" s="224"/>
      <c r="LDD212" s="416"/>
      <c r="LDE212" s="416"/>
      <c r="LDF212" s="332"/>
      <c r="LDG212" s="333"/>
      <c r="LDH212" s="416"/>
      <c r="LDI212" s="224"/>
      <c r="LDJ212" s="224"/>
      <c r="LDK212" s="334"/>
      <c r="LDL212" s="334"/>
      <c r="LDM212" s="224"/>
      <c r="LDN212" s="416"/>
      <c r="LDO212" s="416"/>
      <c r="LDP212" s="332"/>
      <c r="LDQ212" s="333"/>
      <c r="LDR212" s="416"/>
      <c r="LDS212" s="224"/>
      <c r="LDT212" s="224"/>
      <c r="LDU212" s="334"/>
      <c r="LDV212" s="334"/>
      <c r="LDW212" s="224"/>
      <c r="LDX212" s="416"/>
      <c r="LDY212" s="416"/>
      <c r="LDZ212" s="332"/>
      <c r="LEA212" s="333"/>
      <c r="LEB212" s="416"/>
      <c r="LEC212" s="224"/>
      <c r="LED212" s="224"/>
      <c r="LEE212" s="334"/>
      <c r="LEF212" s="334"/>
      <c r="LEG212" s="224"/>
      <c r="LEH212" s="416"/>
      <c r="LEI212" s="416"/>
      <c r="LEJ212" s="332"/>
      <c r="LEK212" s="333"/>
      <c r="LEL212" s="416"/>
      <c r="LEM212" s="224"/>
      <c r="LEN212" s="224"/>
      <c r="LEO212" s="334"/>
      <c r="LEP212" s="334"/>
      <c r="LEQ212" s="224"/>
      <c r="LER212" s="416"/>
      <c r="LES212" s="416"/>
      <c r="LET212" s="332"/>
      <c r="LEU212" s="333"/>
      <c r="LEV212" s="416"/>
      <c r="LEW212" s="224"/>
      <c r="LEX212" s="224"/>
      <c r="LEY212" s="334"/>
      <c r="LEZ212" s="334"/>
      <c r="LFA212" s="224"/>
      <c r="LFB212" s="416"/>
      <c r="LFC212" s="416"/>
      <c r="LFD212" s="332"/>
      <c r="LFE212" s="333"/>
      <c r="LFF212" s="416"/>
      <c r="LFG212" s="224"/>
      <c r="LFH212" s="224"/>
      <c r="LFI212" s="334"/>
      <c r="LFJ212" s="334"/>
      <c r="LFK212" s="224"/>
      <c r="LFL212" s="416"/>
      <c r="LFM212" s="416"/>
      <c r="LFN212" s="332"/>
      <c r="LFO212" s="333"/>
      <c r="LFP212" s="416"/>
      <c r="LFQ212" s="224"/>
      <c r="LFR212" s="224"/>
      <c r="LFS212" s="334"/>
      <c r="LFT212" s="334"/>
      <c r="LFU212" s="224"/>
      <c r="LFV212" s="416"/>
      <c r="LFW212" s="416"/>
      <c r="LFX212" s="332"/>
      <c r="LFY212" s="333"/>
      <c r="LFZ212" s="416"/>
      <c r="LGA212" s="224"/>
      <c r="LGB212" s="224"/>
      <c r="LGC212" s="334"/>
      <c r="LGD212" s="334"/>
      <c r="LGE212" s="224"/>
      <c r="LGF212" s="416"/>
      <c r="LGG212" s="416"/>
      <c r="LGH212" s="332"/>
      <c r="LGI212" s="333"/>
      <c r="LGJ212" s="416"/>
      <c r="LGK212" s="224"/>
      <c r="LGL212" s="224"/>
      <c r="LGM212" s="334"/>
      <c r="LGN212" s="334"/>
      <c r="LGO212" s="224"/>
      <c r="LGP212" s="416"/>
      <c r="LGQ212" s="416"/>
      <c r="LGR212" s="332"/>
      <c r="LGS212" s="333"/>
      <c r="LGT212" s="416"/>
      <c r="LGU212" s="224"/>
      <c r="LGV212" s="224"/>
      <c r="LGW212" s="334"/>
      <c r="LGX212" s="334"/>
      <c r="LGY212" s="224"/>
      <c r="LGZ212" s="416"/>
      <c r="LHA212" s="416"/>
      <c r="LHB212" s="332"/>
      <c r="LHC212" s="333"/>
      <c r="LHD212" s="416"/>
      <c r="LHE212" s="224"/>
      <c r="LHF212" s="224"/>
      <c r="LHG212" s="334"/>
      <c r="LHH212" s="334"/>
      <c r="LHI212" s="224"/>
      <c r="LHJ212" s="416"/>
      <c r="LHK212" s="416"/>
      <c r="LHL212" s="332"/>
      <c r="LHM212" s="333"/>
      <c r="LHN212" s="416"/>
      <c r="LHO212" s="224"/>
      <c r="LHP212" s="224"/>
      <c r="LHQ212" s="334"/>
      <c r="LHR212" s="334"/>
      <c r="LHS212" s="224"/>
      <c r="LHT212" s="416"/>
      <c r="LHU212" s="416"/>
      <c r="LHV212" s="332"/>
      <c r="LHW212" s="333"/>
      <c r="LHX212" s="416"/>
      <c r="LHY212" s="224"/>
      <c r="LHZ212" s="224"/>
      <c r="LIA212" s="334"/>
      <c r="LIB212" s="334"/>
      <c r="LIC212" s="224"/>
      <c r="LID212" s="416"/>
      <c r="LIE212" s="416"/>
      <c r="LIF212" s="332"/>
      <c r="LIG212" s="333"/>
      <c r="LIH212" s="416"/>
      <c r="LII212" s="224"/>
      <c r="LIJ212" s="224"/>
      <c r="LIK212" s="334"/>
      <c r="LIL212" s="334"/>
      <c r="LIM212" s="224"/>
      <c r="LIN212" s="416"/>
      <c r="LIO212" s="416"/>
      <c r="LIP212" s="332"/>
      <c r="LIQ212" s="333"/>
      <c r="LIR212" s="416"/>
      <c r="LIS212" s="224"/>
      <c r="LIT212" s="224"/>
      <c r="LIU212" s="334"/>
      <c r="LIV212" s="334"/>
      <c r="LIW212" s="224"/>
      <c r="LIX212" s="416"/>
      <c r="LIY212" s="416"/>
      <c r="LIZ212" s="332"/>
      <c r="LJA212" s="333"/>
      <c r="LJB212" s="416"/>
      <c r="LJC212" s="224"/>
      <c r="LJD212" s="224"/>
      <c r="LJE212" s="334"/>
      <c r="LJF212" s="334"/>
      <c r="LJG212" s="224"/>
      <c r="LJH212" s="416"/>
      <c r="LJI212" s="416"/>
      <c r="LJJ212" s="332"/>
      <c r="LJK212" s="333"/>
      <c r="LJL212" s="416"/>
      <c r="LJM212" s="224"/>
      <c r="LJN212" s="224"/>
      <c r="LJO212" s="334"/>
      <c r="LJP212" s="334"/>
      <c r="LJQ212" s="224"/>
      <c r="LJR212" s="416"/>
      <c r="LJS212" s="416"/>
      <c r="LJT212" s="332"/>
      <c r="LJU212" s="333"/>
      <c r="LJV212" s="416"/>
      <c r="LJW212" s="224"/>
      <c r="LJX212" s="224"/>
      <c r="LJY212" s="334"/>
      <c r="LJZ212" s="334"/>
      <c r="LKA212" s="224"/>
      <c r="LKB212" s="416"/>
      <c r="LKC212" s="416"/>
      <c r="LKD212" s="332"/>
      <c r="LKE212" s="333"/>
      <c r="LKF212" s="416"/>
      <c r="LKG212" s="224"/>
      <c r="LKH212" s="224"/>
      <c r="LKI212" s="334"/>
      <c r="LKJ212" s="334"/>
      <c r="LKK212" s="224"/>
      <c r="LKL212" s="416"/>
      <c r="LKM212" s="416"/>
      <c r="LKN212" s="332"/>
      <c r="LKO212" s="333"/>
      <c r="LKP212" s="416"/>
      <c r="LKQ212" s="224"/>
      <c r="LKR212" s="224"/>
      <c r="LKS212" s="334"/>
      <c r="LKT212" s="334"/>
      <c r="LKU212" s="224"/>
      <c r="LKV212" s="416"/>
      <c r="LKW212" s="416"/>
      <c r="LKX212" s="332"/>
      <c r="LKY212" s="333"/>
      <c r="LKZ212" s="416"/>
      <c r="LLA212" s="224"/>
      <c r="LLB212" s="224"/>
      <c r="LLC212" s="334"/>
      <c r="LLD212" s="334"/>
      <c r="LLE212" s="224"/>
      <c r="LLF212" s="416"/>
      <c r="LLG212" s="416"/>
      <c r="LLH212" s="332"/>
      <c r="LLI212" s="333"/>
      <c r="LLJ212" s="416"/>
      <c r="LLK212" s="224"/>
      <c r="LLL212" s="224"/>
      <c r="LLM212" s="334"/>
      <c r="LLN212" s="334"/>
      <c r="LLO212" s="224"/>
      <c r="LLP212" s="416"/>
      <c r="LLQ212" s="416"/>
      <c r="LLR212" s="332"/>
      <c r="LLS212" s="333"/>
      <c r="LLT212" s="416"/>
      <c r="LLU212" s="224"/>
      <c r="LLV212" s="224"/>
      <c r="LLW212" s="334"/>
      <c r="LLX212" s="334"/>
      <c r="LLY212" s="224"/>
      <c r="LLZ212" s="416"/>
      <c r="LMA212" s="416"/>
      <c r="LMB212" s="332"/>
      <c r="LMC212" s="333"/>
      <c r="LMD212" s="416"/>
      <c r="LME212" s="224"/>
      <c r="LMF212" s="224"/>
      <c r="LMG212" s="334"/>
      <c r="LMH212" s="334"/>
      <c r="LMI212" s="224"/>
      <c r="LMJ212" s="416"/>
      <c r="LMK212" s="416"/>
      <c r="LML212" s="332"/>
      <c r="LMM212" s="333"/>
      <c r="LMN212" s="416"/>
      <c r="LMO212" s="224"/>
      <c r="LMP212" s="224"/>
      <c r="LMQ212" s="334"/>
      <c r="LMR212" s="334"/>
      <c r="LMS212" s="224"/>
      <c r="LMT212" s="416"/>
      <c r="LMU212" s="416"/>
      <c r="LMV212" s="332"/>
      <c r="LMW212" s="333"/>
      <c r="LMX212" s="416"/>
      <c r="LMY212" s="224"/>
      <c r="LMZ212" s="224"/>
      <c r="LNA212" s="334"/>
      <c r="LNB212" s="334"/>
      <c r="LNC212" s="224"/>
      <c r="LND212" s="416"/>
      <c r="LNE212" s="416"/>
      <c r="LNF212" s="332"/>
      <c r="LNG212" s="333"/>
      <c r="LNH212" s="416"/>
      <c r="LNI212" s="224"/>
      <c r="LNJ212" s="224"/>
      <c r="LNK212" s="334"/>
      <c r="LNL212" s="334"/>
      <c r="LNM212" s="224"/>
      <c r="LNN212" s="416"/>
      <c r="LNO212" s="416"/>
      <c r="LNP212" s="332"/>
      <c r="LNQ212" s="333"/>
      <c r="LNR212" s="416"/>
      <c r="LNS212" s="224"/>
      <c r="LNT212" s="224"/>
      <c r="LNU212" s="334"/>
      <c r="LNV212" s="334"/>
      <c r="LNW212" s="224"/>
      <c r="LNX212" s="416"/>
      <c r="LNY212" s="416"/>
      <c r="LNZ212" s="332"/>
      <c r="LOA212" s="333"/>
      <c r="LOB212" s="416"/>
      <c r="LOC212" s="224"/>
      <c r="LOD212" s="224"/>
      <c r="LOE212" s="334"/>
      <c r="LOF212" s="334"/>
      <c r="LOG212" s="224"/>
      <c r="LOH212" s="416"/>
      <c r="LOI212" s="416"/>
      <c r="LOJ212" s="332"/>
      <c r="LOK212" s="333"/>
      <c r="LOL212" s="416"/>
      <c r="LOM212" s="224"/>
      <c r="LON212" s="224"/>
      <c r="LOO212" s="334"/>
      <c r="LOP212" s="334"/>
      <c r="LOQ212" s="224"/>
      <c r="LOR212" s="416"/>
      <c r="LOS212" s="416"/>
      <c r="LOT212" s="332"/>
      <c r="LOU212" s="333"/>
      <c r="LOV212" s="416"/>
      <c r="LOW212" s="224"/>
      <c r="LOX212" s="224"/>
      <c r="LOY212" s="334"/>
      <c r="LOZ212" s="334"/>
      <c r="LPA212" s="224"/>
      <c r="LPB212" s="416"/>
      <c r="LPC212" s="416"/>
      <c r="LPD212" s="332"/>
      <c r="LPE212" s="333"/>
      <c r="LPF212" s="416"/>
      <c r="LPG212" s="224"/>
      <c r="LPH212" s="224"/>
      <c r="LPI212" s="334"/>
      <c r="LPJ212" s="334"/>
      <c r="LPK212" s="224"/>
      <c r="LPL212" s="416"/>
      <c r="LPM212" s="416"/>
      <c r="LPN212" s="332"/>
      <c r="LPO212" s="333"/>
      <c r="LPP212" s="416"/>
      <c r="LPQ212" s="224"/>
      <c r="LPR212" s="224"/>
      <c r="LPS212" s="334"/>
      <c r="LPT212" s="334"/>
      <c r="LPU212" s="224"/>
      <c r="LPV212" s="416"/>
      <c r="LPW212" s="416"/>
      <c r="LPX212" s="332"/>
      <c r="LPY212" s="333"/>
      <c r="LPZ212" s="416"/>
      <c r="LQA212" s="224"/>
      <c r="LQB212" s="224"/>
      <c r="LQC212" s="334"/>
      <c r="LQD212" s="334"/>
      <c r="LQE212" s="224"/>
      <c r="LQF212" s="416"/>
      <c r="LQG212" s="416"/>
      <c r="LQH212" s="332"/>
      <c r="LQI212" s="333"/>
      <c r="LQJ212" s="416"/>
      <c r="LQK212" s="224"/>
      <c r="LQL212" s="224"/>
      <c r="LQM212" s="334"/>
      <c r="LQN212" s="334"/>
      <c r="LQO212" s="224"/>
      <c r="LQP212" s="416"/>
      <c r="LQQ212" s="416"/>
      <c r="LQR212" s="332"/>
      <c r="LQS212" s="333"/>
      <c r="LQT212" s="416"/>
      <c r="LQU212" s="224"/>
      <c r="LQV212" s="224"/>
      <c r="LQW212" s="334"/>
      <c r="LQX212" s="334"/>
      <c r="LQY212" s="224"/>
      <c r="LQZ212" s="416"/>
      <c r="LRA212" s="416"/>
      <c r="LRB212" s="332"/>
      <c r="LRC212" s="333"/>
      <c r="LRD212" s="416"/>
      <c r="LRE212" s="224"/>
      <c r="LRF212" s="224"/>
      <c r="LRG212" s="334"/>
      <c r="LRH212" s="334"/>
      <c r="LRI212" s="224"/>
      <c r="LRJ212" s="416"/>
      <c r="LRK212" s="416"/>
      <c r="LRL212" s="332"/>
      <c r="LRM212" s="333"/>
      <c r="LRN212" s="416"/>
      <c r="LRO212" s="224"/>
      <c r="LRP212" s="224"/>
      <c r="LRQ212" s="334"/>
      <c r="LRR212" s="334"/>
      <c r="LRS212" s="224"/>
      <c r="LRT212" s="416"/>
      <c r="LRU212" s="416"/>
      <c r="LRV212" s="332"/>
      <c r="LRW212" s="333"/>
      <c r="LRX212" s="416"/>
      <c r="LRY212" s="224"/>
      <c r="LRZ212" s="224"/>
      <c r="LSA212" s="334"/>
      <c r="LSB212" s="334"/>
      <c r="LSC212" s="224"/>
      <c r="LSD212" s="416"/>
      <c r="LSE212" s="416"/>
      <c r="LSF212" s="332"/>
      <c r="LSG212" s="333"/>
      <c r="LSH212" s="416"/>
      <c r="LSI212" s="224"/>
      <c r="LSJ212" s="224"/>
      <c r="LSK212" s="334"/>
      <c r="LSL212" s="334"/>
      <c r="LSM212" s="224"/>
      <c r="LSN212" s="416"/>
      <c r="LSO212" s="416"/>
      <c r="LSP212" s="332"/>
      <c r="LSQ212" s="333"/>
      <c r="LSR212" s="416"/>
      <c r="LSS212" s="224"/>
      <c r="LST212" s="224"/>
      <c r="LSU212" s="334"/>
      <c r="LSV212" s="334"/>
      <c r="LSW212" s="224"/>
      <c r="LSX212" s="416"/>
      <c r="LSY212" s="416"/>
      <c r="LSZ212" s="332"/>
      <c r="LTA212" s="333"/>
      <c r="LTB212" s="416"/>
      <c r="LTC212" s="224"/>
      <c r="LTD212" s="224"/>
      <c r="LTE212" s="334"/>
      <c r="LTF212" s="334"/>
      <c r="LTG212" s="224"/>
      <c r="LTH212" s="416"/>
      <c r="LTI212" s="416"/>
      <c r="LTJ212" s="332"/>
      <c r="LTK212" s="333"/>
      <c r="LTL212" s="416"/>
      <c r="LTM212" s="224"/>
      <c r="LTN212" s="224"/>
      <c r="LTO212" s="334"/>
      <c r="LTP212" s="334"/>
      <c r="LTQ212" s="224"/>
      <c r="LTR212" s="416"/>
      <c r="LTS212" s="416"/>
      <c r="LTT212" s="332"/>
      <c r="LTU212" s="333"/>
      <c r="LTV212" s="416"/>
      <c r="LTW212" s="224"/>
      <c r="LTX212" s="224"/>
      <c r="LTY212" s="334"/>
      <c r="LTZ212" s="334"/>
      <c r="LUA212" s="224"/>
      <c r="LUB212" s="416"/>
      <c r="LUC212" s="416"/>
      <c r="LUD212" s="332"/>
      <c r="LUE212" s="333"/>
      <c r="LUF212" s="416"/>
      <c r="LUG212" s="224"/>
      <c r="LUH212" s="224"/>
      <c r="LUI212" s="334"/>
      <c r="LUJ212" s="334"/>
      <c r="LUK212" s="224"/>
      <c r="LUL212" s="416"/>
      <c r="LUM212" s="416"/>
      <c r="LUN212" s="332"/>
      <c r="LUO212" s="333"/>
      <c r="LUP212" s="416"/>
      <c r="LUQ212" s="224"/>
      <c r="LUR212" s="224"/>
      <c r="LUS212" s="334"/>
      <c r="LUT212" s="334"/>
      <c r="LUU212" s="224"/>
      <c r="LUV212" s="416"/>
      <c r="LUW212" s="416"/>
      <c r="LUX212" s="332"/>
      <c r="LUY212" s="333"/>
      <c r="LUZ212" s="416"/>
      <c r="LVA212" s="224"/>
      <c r="LVB212" s="224"/>
      <c r="LVC212" s="334"/>
      <c r="LVD212" s="334"/>
      <c r="LVE212" s="224"/>
      <c r="LVF212" s="416"/>
      <c r="LVG212" s="416"/>
      <c r="LVH212" s="332"/>
      <c r="LVI212" s="333"/>
      <c r="LVJ212" s="416"/>
      <c r="LVK212" s="224"/>
      <c r="LVL212" s="224"/>
      <c r="LVM212" s="334"/>
      <c r="LVN212" s="334"/>
      <c r="LVO212" s="224"/>
      <c r="LVP212" s="416"/>
      <c r="LVQ212" s="416"/>
      <c r="LVR212" s="332"/>
      <c r="LVS212" s="333"/>
      <c r="LVT212" s="416"/>
      <c r="LVU212" s="224"/>
      <c r="LVV212" s="224"/>
      <c r="LVW212" s="334"/>
      <c r="LVX212" s="334"/>
      <c r="LVY212" s="224"/>
      <c r="LVZ212" s="416"/>
      <c r="LWA212" s="416"/>
      <c r="LWB212" s="332"/>
      <c r="LWC212" s="333"/>
      <c r="LWD212" s="416"/>
      <c r="LWE212" s="224"/>
      <c r="LWF212" s="224"/>
      <c r="LWG212" s="334"/>
      <c r="LWH212" s="334"/>
      <c r="LWI212" s="224"/>
      <c r="LWJ212" s="416"/>
      <c r="LWK212" s="416"/>
      <c r="LWL212" s="332"/>
      <c r="LWM212" s="333"/>
      <c r="LWN212" s="416"/>
      <c r="LWO212" s="224"/>
      <c r="LWP212" s="224"/>
      <c r="LWQ212" s="334"/>
      <c r="LWR212" s="334"/>
      <c r="LWS212" s="224"/>
      <c r="LWT212" s="416"/>
      <c r="LWU212" s="416"/>
      <c r="LWV212" s="332"/>
      <c r="LWW212" s="333"/>
      <c r="LWX212" s="416"/>
      <c r="LWY212" s="224"/>
      <c r="LWZ212" s="224"/>
      <c r="LXA212" s="334"/>
      <c r="LXB212" s="334"/>
      <c r="LXC212" s="224"/>
      <c r="LXD212" s="416"/>
      <c r="LXE212" s="416"/>
      <c r="LXF212" s="332"/>
      <c r="LXG212" s="333"/>
      <c r="LXH212" s="416"/>
      <c r="LXI212" s="224"/>
      <c r="LXJ212" s="224"/>
      <c r="LXK212" s="334"/>
      <c r="LXL212" s="334"/>
      <c r="LXM212" s="224"/>
      <c r="LXN212" s="416"/>
      <c r="LXO212" s="416"/>
      <c r="LXP212" s="332"/>
      <c r="LXQ212" s="333"/>
      <c r="LXR212" s="416"/>
      <c r="LXS212" s="224"/>
      <c r="LXT212" s="224"/>
      <c r="LXU212" s="334"/>
      <c r="LXV212" s="334"/>
      <c r="LXW212" s="224"/>
      <c r="LXX212" s="416"/>
      <c r="LXY212" s="416"/>
      <c r="LXZ212" s="332"/>
      <c r="LYA212" s="333"/>
      <c r="LYB212" s="416"/>
      <c r="LYC212" s="224"/>
      <c r="LYD212" s="224"/>
      <c r="LYE212" s="334"/>
      <c r="LYF212" s="334"/>
      <c r="LYG212" s="224"/>
      <c r="LYH212" s="416"/>
      <c r="LYI212" s="416"/>
      <c r="LYJ212" s="332"/>
      <c r="LYK212" s="333"/>
      <c r="LYL212" s="416"/>
      <c r="LYM212" s="224"/>
      <c r="LYN212" s="224"/>
      <c r="LYO212" s="334"/>
      <c r="LYP212" s="334"/>
      <c r="LYQ212" s="224"/>
      <c r="LYR212" s="416"/>
      <c r="LYS212" s="416"/>
      <c r="LYT212" s="332"/>
      <c r="LYU212" s="333"/>
      <c r="LYV212" s="416"/>
      <c r="LYW212" s="224"/>
      <c r="LYX212" s="224"/>
      <c r="LYY212" s="334"/>
      <c r="LYZ212" s="334"/>
      <c r="LZA212" s="224"/>
      <c r="LZB212" s="416"/>
      <c r="LZC212" s="416"/>
      <c r="LZD212" s="332"/>
      <c r="LZE212" s="333"/>
      <c r="LZF212" s="416"/>
      <c r="LZG212" s="224"/>
      <c r="LZH212" s="224"/>
      <c r="LZI212" s="334"/>
      <c r="LZJ212" s="334"/>
      <c r="LZK212" s="224"/>
      <c r="LZL212" s="416"/>
      <c r="LZM212" s="416"/>
      <c r="LZN212" s="332"/>
      <c r="LZO212" s="333"/>
      <c r="LZP212" s="416"/>
      <c r="LZQ212" s="224"/>
      <c r="LZR212" s="224"/>
      <c r="LZS212" s="334"/>
      <c r="LZT212" s="334"/>
      <c r="LZU212" s="224"/>
      <c r="LZV212" s="416"/>
      <c r="LZW212" s="416"/>
      <c r="LZX212" s="332"/>
      <c r="LZY212" s="333"/>
      <c r="LZZ212" s="416"/>
      <c r="MAA212" s="224"/>
      <c r="MAB212" s="224"/>
      <c r="MAC212" s="334"/>
      <c r="MAD212" s="334"/>
      <c r="MAE212" s="224"/>
      <c r="MAF212" s="416"/>
      <c r="MAG212" s="416"/>
      <c r="MAH212" s="332"/>
      <c r="MAI212" s="333"/>
      <c r="MAJ212" s="416"/>
      <c r="MAK212" s="224"/>
      <c r="MAL212" s="224"/>
      <c r="MAM212" s="334"/>
      <c r="MAN212" s="334"/>
      <c r="MAO212" s="224"/>
      <c r="MAP212" s="416"/>
      <c r="MAQ212" s="416"/>
      <c r="MAR212" s="332"/>
      <c r="MAS212" s="333"/>
      <c r="MAT212" s="416"/>
      <c r="MAU212" s="224"/>
      <c r="MAV212" s="224"/>
      <c r="MAW212" s="334"/>
      <c r="MAX212" s="334"/>
      <c r="MAY212" s="224"/>
      <c r="MAZ212" s="416"/>
      <c r="MBA212" s="416"/>
      <c r="MBB212" s="332"/>
      <c r="MBC212" s="333"/>
      <c r="MBD212" s="416"/>
      <c r="MBE212" s="224"/>
      <c r="MBF212" s="224"/>
      <c r="MBG212" s="334"/>
      <c r="MBH212" s="334"/>
      <c r="MBI212" s="224"/>
      <c r="MBJ212" s="416"/>
      <c r="MBK212" s="416"/>
      <c r="MBL212" s="332"/>
      <c r="MBM212" s="333"/>
      <c r="MBN212" s="416"/>
      <c r="MBO212" s="224"/>
      <c r="MBP212" s="224"/>
      <c r="MBQ212" s="334"/>
      <c r="MBR212" s="334"/>
      <c r="MBS212" s="224"/>
      <c r="MBT212" s="416"/>
      <c r="MBU212" s="416"/>
      <c r="MBV212" s="332"/>
      <c r="MBW212" s="333"/>
      <c r="MBX212" s="416"/>
      <c r="MBY212" s="224"/>
      <c r="MBZ212" s="224"/>
      <c r="MCA212" s="334"/>
      <c r="MCB212" s="334"/>
      <c r="MCC212" s="224"/>
      <c r="MCD212" s="416"/>
      <c r="MCE212" s="416"/>
      <c r="MCF212" s="332"/>
      <c r="MCG212" s="333"/>
      <c r="MCH212" s="416"/>
      <c r="MCI212" s="224"/>
      <c r="MCJ212" s="224"/>
      <c r="MCK212" s="334"/>
      <c r="MCL212" s="334"/>
      <c r="MCM212" s="224"/>
      <c r="MCN212" s="416"/>
      <c r="MCO212" s="416"/>
      <c r="MCP212" s="332"/>
      <c r="MCQ212" s="333"/>
      <c r="MCR212" s="416"/>
      <c r="MCS212" s="224"/>
      <c r="MCT212" s="224"/>
      <c r="MCU212" s="334"/>
      <c r="MCV212" s="334"/>
      <c r="MCW212" s="224"/>
      <c r="MCX212" s="416"/>
      <c r="MCY212" s="416"/>
      <c r="MCZ212" s="332"/>
      <c r="MDA212" s="333"/>
      <c r="MDB212" s="416"/>
      <c r="MDC212" s="224"/>
      <c r="MDD212" s="224"/>
      <c r="MDE212" s="334"/>
      <c r="MDF212" s="334"/>
      <c r="MDG212" s="224"/>
      <c r="MDH212" s="416"/>
      <c r="MDI212" s="416"/>
      <c r="MDJ212" s="332"/>
      <c r="MDK212" s="333"/>
      <c r="MDL212" s="416"/>
      <c r="MDM212" s="224"/>
      <c r="MDN212" s="224"/>
      <c r="MDO212" s="334"/>
      <c r="MDP212" s="334"/>
      <c r="MDQ212" s="224"/>
      <c r="MDR212" s="416"/>
      <c r="MDS212" s="416"/>
      <c r="MDT212" s="332"/>
      <c r="MDU212" s="333"/>
      <c r="MDV212" s="416"/>
      <c r="MDW212" s="224"/>
      <c r="MDX212" s="224"/>
      <c r="MDY212" s="334"/>
      <c r="MDZ212" s="334"/>
      <c r="MEA212" s="224"/>
      <c r="MEB212" s="416"/>
      <c r="MEC212" s="416"/>
      <c r="MED212" s="332"/>
      <c r="MEE212" s="333"/>
      <c r="MEF212" s="416"/>
      <c r="MEG212" s="224"/>
      <c r="MEH212" s="224"/>
      <c r="MEI212" s="334"/>
      <c r="MEJ212" s="334"/>
      <c r="MEK212" s="224"/>
      <c r="MEL212" s="416"/>
      <c r="MEM212" s="416"/>
      <c r="MEN212" s="332"/>
      <c r="MEO212" s="333"/>
      <c r="MEP212" s="416"/>
      <c r="MEQ212" s="224"/>
      <c r="MER212" s="224"/>
      <c r="MES212" s="334"/>
      <c r="MET212" s="334"/>
      <c r="MEU212" s="224"/>
      <c r="MEV212" s="416"/>
      <c r="MEW212" s="416"/>
      <c r="MEX212" s="332"/>
      <c r="MEY212" s="333"/>
      <c r="MEZ212" s="416"/>
      <c r="MFA212" s="224"/>
      <c r="MFB212" s="224"/>
      <c r="MFC212" s="334"/>
      <c r="MFD212" s="334"/>
      <c r="MFE212" s="224"/>
      <c r="MFF212" s="416"/>
      <c r="MFG212" s="416"/>
      <c r="MFH212" s="332"/>
      <c r="MFI212" s="333"/>
      <c r="MFJ212" s="416"/>
      <c r="MFK212" s="224"/>
      <c r="MFL212" s="224"/>
      <c r="MFM212" s="334"/>
      <c r="MFN212" s="334"/>
      <c r="MFO212" s="224"/>
      <c r="MFP212" s="416"/>
      <c r="MFQ212" s="416"/>
      <c r="MFR212" s="332"/>
      <c r="MFS212" s="333"/>
      <c r="MFT212" s="416"/>
      <c r="MFU212" s="224"/>
      <c r="MFV212" s="224"/>
      <c r="MFW212" s="334"/>
      <c r="MFX212" s="334"/>
      <c r="MFY212" s="224"/>
      <c r="MFZ212" s="416"/>
      <c r="MGA212" s="416"/>
      <c r="MGB212" s="332"/>
      <c r="MGC212" s="333"/>
      <c r="MGD212" s="416"/>
      <c r="MGE212" s="224"/>
      <c r="MGF212" s="224"/>
      <c r="MGG212" s="334"/>
      <c r="MGH212" s="334"/>
      <c r="MGI212" s="224"/>
      <c r="MGJ212" s="416"/>
      <c r="MGK212" s="416"/>
      <c r="MGL212" s="332"/>
      <c r="MGM212" s="333"/>
      <c r="MGN212" s="416"/>
      <c r="MGO212" s="224"/>
      <c r="MGP212" s="224"/>
      <c r="MGQ212" s="334"/>
      <c r="MGR212" s="334"/>
      <c r="MGS212" s="224"/>
      <c r="MGT212" s="416"/>
      <c r="MGU212" s="416"/>
      <c r="MGV212" s="332"/>
      <c r="MGW212" s="333"/>
      <c r="MGX212" s="416"/>
      <c r="MGY212" s="224"/>
      <c r="MGZ212" s="224"/>
      <c r="MHA212" s="334"/>
      <c r="MHB212" s="334"/>
      <c r="MHC212" s="224"/>
      <c r="MHD212" s="416"/>
      <c r="MHE212" s="416"/>
      <c r="MHF212" s="332"/>
      <c r="MHG212" s="333"/>
      <c r="MHH212" s="416"/>
      <c r="MHI212" s="224"/>
      <c r="MHJ212" s="224"/>
      <c r="MHK212" s="334"/>
      <c r="MHL212" s="334"/>
      <c r="MHM212" s="224"/>
      <c r="MHN212" s="416"/>
      <c r="MHO212" s="416"/>
      <c r="MHP212" s="332"/>
      <c r="MHQ212" s="333"/>
      <c r="MHR212" s="416"/>
      <c r="MHS212" s="224"/>
      <c r="MHT212" s="224"/>
      <c r="MHU212" s="334"/>
      <c r="MHV212" s="334"/>
      <c r="MHW212" s="224"/>
      <c r="MHX212" s="416"/>
      <c r="MHY212" s="416"/>
      <c r="MHZ212" s="332"/>
      <c r="MIA212" s="333"/>
      <c r="MIB212" s="416"/>
      <c r="MIC212" s="224"/>
      <c r="MID212" s="224"/>
      <c r="MIE212" s="334"/>
      <c r="MIF212" s="334"/>
      <c r="MIG212" s="224"/>
      <c r="MIH212" s="416"/>
      <c r="MII212" s="416"/>
      <c r="MIJ212" s="332"/>
      <c r="MIK212" s="333"/>
      <c r="MIL212" s="416"/>
      <c r="MIM212" s="224"/>
      <c r="MIN212" s="224"/>
      <c r="MIO212" s="334"/>
      <c r="MIP212" s="334"/>
      <c r="MIQ212" s="224"/>
      <c r="MIR212" s="416"/>
      <c r="MIS212" s="416"/>
      <c r="MIT212" s="332"/>
      <c r="MIU212" s="333"/>
      <c r="MIV212" s="416"/>
      <c r="MIW212" s="224"/>
      <c r="MIX212" s="224"/>
      <c r="MIY212" s="334"/>
      <c r="MIZ212" s="334"/>
      <c r="MJA212" s="224"/>
      <c r="MJB212" s="416"/>
      <c r="MJC212" s="416"/>
      <c r="MJD212" s="332"/>
      <c r="MJE212" s="333"/>
      <c r="MJF212" s="416"/>
      <c r="MJG212" s="224"/>
      <c r="MJH212" s="224"/>
      <c r="MJI212" s="334"/>
      <c r="MJJ212" s="334"/>
      <c r="MJK212" s="224"/>
      <c r="MJL212" s="416"/>
      <c r="MJM212" s="416"/>
      <c r="MJN212" s="332"/>
      <c r="MJO212" s="333"/>
      <c r="MJP212" s="416"/>
      <c r="MJQ212" s="224"/>
      <c r="MJR212" s="224"/>
      <c r="MJS212" s="334"/>
      <c r="MJT212" s="334"/>
      <c r="MJU212" s="224"/>
      <c r="MJV212" s="416"/>
      <c r="MJW212" s="416"/>
      <c r="MJX212" s="332"/>
      <c r="MJY212" s="333"/>
      <c r="MJZ212" s="416"/>
      <c r="MKA212" s="224"/>
      <c r="MKB212" s="224"/>
      <c r="MKC212" s="334"/>
      <c r="MKD212" s="334"/>
      <c r="MKE212" s="224"/>
      <c r="MKF212" s="416"/>
      <c r="MKG212" s="416"/>
      <c r="MKH212" s="332"/>
      <c r="MKI212" s="333"/>
      <c r="MKJ212" s="416"/>
      <c r="MKK212" s="224"/>
      <c r="MKL212" s="224"/>
      <c r="MKM212" s="334"/>
      <c r="MKN212" s="334"/>
      <c r="MKO212" s="224"/>
      <c r="MKP212" s="416"/>
      <c r="MKQ212" s="416"/>
      <c r="MKR212" s="332"/>
      <c r="MKS212" s="333"/>
      <c r="MKT212" s="416"/>
      <c r="MKU212" s="224"/>
      <c r="MKV212" s="224"/>
      <c r="MKW212" s="334"/>
      <c r="MKX212" s="334"/>
      <c r="MKY212" s="224"/>
      <c r="MKZ212" s="416"/>
      <c r="MLA212" s="416"/>
      <c r="MLB212" s="332"/>
      <c r="MLC212" s="333"/>
      <c r="MLD212" s="416"/>
      <c r="MLE212" s="224"/>
      <c r="MLF212" s="224"/>
      <c r="MLG212" s="334"/>
      <c r="MLH212" s="334"/>
      <c r="MLI212" s="224"/>
      <c r="MLJ212" s="416"/>
      <c r="MLK212" s="416"/>
      <c r="MLL212" s="332"/>
      <c r="MLM212" s="333"/>
      <c r="MLN212" s="416"/>
      <c r="MLO212" s="224"/>
      <c r="MLP212" s="224"/>
      <c r="MLQ212" s="334"/>
      <c r="MLR212" s="334"/>
      <c r="MLS212" s="224"/>
      <c r="MLT212" s="416"/>
      <c r="MLU212" s="416"/>
      <c r="MLV212" s="332"/>
      <c r="MLW212" s="333"/>
      <c r="MLX212" s="416"/>
      <c r="MLY212" s="224"/>
      <c r="MLZ212" s="224"/>
      <c r="MMA212" s="334"/>
      <c r="MMB212" s="334"/>
      <c r="MMC212" s="224"/>
      <c r="MMD212" s="416"/>
      <c r="MME212" s="416"/>
      <c r="MMF212" s="332"/>
      <c r="MMG212" s="333"/>
      <c r="MMH212" s="416"/>
      <c r="MMI212" s="224"/>
      <c r="MMJ212" s="224"/>
      <c r="MMK212" s="334"/>
      <c r="MML212" s="334"/>
      <c r="MMM212" s="224"/>
      <c r="MMN212" s="416"/>
      <c r="MMO212" s="416"/>
      <c r="MMP212" s="332"/>
      <c r="MMQ212" s="333"/>
      <c r="MMR212" s="416"/>
      <c r="MMS212" s="224"/>
      <c r="MMT212" s="224"/>
      <c r="MMU212" s="334"/>
      <c r="MMV212" s="334"/>
      <c r="MMW212" s="224"/>
      <c r="MMX212" s="416"/>
      <c r="MMY212" s="416"/>
      <c r="MMZ212" s="332"/>
      <c r="MNA212" s="333"/>
      <c r="MNB212" s="416"/>
      <c r="MNC212" s="224"/>
      <c r="MND212" s="224"/>
      <c r="MNE212" s="334"/>
      <c r="MNF212" s="334"/>
      <c r="MNG212" s="224"/>
      <c r="MNH212" s="416"/>
      <c r="MNI212" s="416"/>
      <c r="MNJ212" s="332"/>
      <c r="MNK212" s="333"/>
      <c r="MNL212" s="416"/>
      <c r="MNM212" s="224"/>
      <c r="MNN212" s="224"/>
      <c r="MNO212" s="334"/>
      <c r="MNP212" s="334"/>
      <c r="MNQ212" s="224"/>
      <c r="MNR212" s="416"/>
      <c r="MNS212" s="416"/>
      <c r="MNT212" s="332"/>
      <c r="MNU212" s="333"/>
      <c r="MNV212" s="416"/>
      <c r="MNW212" s="224"/>
      <c r="MNX212" s="224"/>
      <c r="MNY212" s="334"/>
      <c r="MNZ212" s="334"/>
      <c r="MOA212" s="224"/>
      <c r="MOB212" s="416"/>
      <c r="MOC212" s="416"/>
      <c r="MOD212" s="332"/>
      <c r="MOE212" s="333"/>
      <c r="MOF212" s="416"/>
      <c r="MOG212" s="224"/>
      <c r="MOH212" s="224"/>
      <c r="MOI212" s="334"/>
      <c r="MOJ212" s="334"/>
      <c r="MOK212" s="224"/>
      <c r="MOL212" s="416"/>
      <c r="MOM212" s="416"/>
      <c r="MON212" s="332"/>
      <c r="MOO212" s="333"/>
      <c r="MOP212" s="416"/>
      <c r="MOQ212" s="224"/>
      <c r="MOR212" s="224"/>
      <c r="MOS212" s="334"/>
      <c r="MOT212" s="334"/>
      <c r="MOU212" s="224"/>
      <c r="MOV212" s="416"/>
      <c r="MOW212" s="416"/>
      <c r="MOX212" s="332"/>
      <c r="MOY212" s="333"/>
      <c r="MOZ212" s="416"/>
      <c r="MPA212" s="224"/>
      <c r="MPB212" s="224"/>
      <c r="MPC212" s="334"/>
      <c r="MPD212" s="334"/>
      <c r="MPE212" s="224"/>
      <c r="MPF212" s="416"/>
      <c r="MPG212" s="416"/>
      <c r="MPH212" s="332"/>
      <c r="MPI212" s="333"/>
      <c r="MPJ212" s="416"/>
      <c r="MPK212" s="224"/>
      <c r="MPL212" s="224"/>
      <c r="MPM212" s="334"/>
      <c r="MPN212" s="334"/>
      <c r="MPO212" s="224"/>
      <c r="MPP212" s="416"/>
      <c r="MPQ212" s="416"/>
      <c r="MPR212" s="332"/>
      <c r="MPS212" s="333"/>
      <c r="MPT212" s="416"/>
      <c r="MPU212" s="224"/>
      <c r="MPV212" s="224"/>
      <c r="MPW212" s="334"/>
      <c r="MPX212" s="334"/>
      <c r="MPY212" s="224"/>
      <c r="MPZ212" s="416"/>
      <c r="MQA212" s="416"/>
      <c r="MQB212" s="332"/>
      <c r="MQC212" s="333"/>
      <c r="MQD212" s="416"/>
      <c r="MQE212" s="224"/>
      <c r="MQF212" s="224"/>
      <c r="MQG212" s="334"/>
      <c r="MQH212" s="334"/>
      <c r="MQI212" s="224"/>
      <c r="MQJ212" s="416"/>
      <c r="MQK212" s="416"/>
      <c r="MQL212" s="332"/>
      <c r="MQM212" s="333"/>
      <c r="MQN212" s="416"/>
      <c r="MQO212" s="224"/>
      <c r="MQP212" s="224"/>
      <c r="MQQ212" s="334"/>
      <c r="MQR212" s="334"/>
      <c r="MQS212" s="224"/>
      <c r="MQT212" s="416"/>
      <c r="MQU212" s="416"/>
      <c r="MQV212" s="332"/>
      <c r="MQW212" s="333"/>
      <c r="MQX212" s="416"/>
      <c r="MQY212" s="224"/>
      <c r="MQZ212" s="224"/>
      <c r="MRA212" s="334"/>
      <c r="MRB212" s="334"/>
      <c r="MRC212" s="224"/>
      <c r="MRD212" s="416"/>
      <c r="MRE212" s="416"/>
      <c r="MRF212" s="332"/>
      <c r="MRG212" s="333"/>
      <c r="MRH212" s="416"/>
      <c r="MRI212" s="224"/>
      <c r="MRJ212" s="224"/>
      <c r="MRK212" s="334"/>
      <c r="MRL212" s="334"/>
      <c r="MRM212" s="224"/>
      <c r="MRN212" s="416"/>
      <c r="MRO212" s="416"/>
      <c r="MRP212" s="332"/>
      <c r="MRQ212" s="333"/>
      <c r="MRR212" s="416"/>
      <c r="MRS212" s="224"/>
      <c r="MRT212" s="224"/>
      <c r="MRU212" s="334"/>
      <c r="MRV212" s="334"/>
      <c r="MRW212" s="224"/>
      <c r="MRX212" s="416"/>
      <c r="MRY212" s="416"/>
      <c r="MRZ212" s="332"/>
      <c r="MSA212" s="333"/>
      <c r="MSB212" s="416"/>
      <c r="MSC212" s="224"/>
      <c r="MSD212" s="224"/>
      <c r="MSE212" s="334"/>
      <c r="MSF212" s="334"/>
      <c r="MSG212" s="224"/>
      <c r="MSH212" s="416"/>
      <c r="MSI212" s="416"/>
      <c r="MSJ212" s="332"/>
      <c r="MSK212" s="333"/>
      <c r="MSL212" s="416"/>
      <c r="MSM212" s="224"/>
      <c r="MSN212" s="224"/>
      <c r="MSO212" s="334"/>
      <c r="MSP212" s="334"/>
      <c r="MSQ212" s="224"/>
      <c r="MSR212" s="416"/>
      <c r="MSS212" s="416"/>
      <c r="MST212" s="332"/>
      <c r="MSU212" s="333"/>
      <c r="MSV212" s="416"/>
      <c r="MSW212" s="224"/>
      <c r="MSX212" s="224"/>
      <c r="MSY212" s="334"/>
      <c r="MSZ212" s="334"/>
      <c r="MTA212" s="224"/>
      <c r="MTB212" s="416"/>
      <c r="MTC212" s="416"/>
      <c r="MTD212" s="332"/>
      <c r="MTE212" s="333"/>
      <c r="MTF212" s="416"/>
      <c r="MTG212" s="224"/>
      <c r="MTH212" s="224"/>
      <c r="MTI212" s="334"/>
      <c r="MTJ212" s="334"/>
      <c r="MTK212" s="224"/>
      <c r="MTL212" s="416"/>
      <c r="MTM212" s="416"/>
      <c r="MTN212" s="332"/>
      <c r="MTO212" s="333"/>
      <c r="MTP212" s="416"/>
      <c r="MTQ212" s="224"/>
      <c r="MTR212" s="224"/>
      <c r="MTS212" s="334"/>
      <c r="MTT212" s="334"/>
      <c r="MTU212" s="224"/>
      <c r="MTV212" s="416"/>
      <c r="MTW212" s="416"/>
      <c r="MTX212" s="332"/>
      <c r="MTY212" s="333"/>
      <c r="MTZ212" s="416"/>
      <c r="MUA212" s="224"/>
      <c r="MUB212" s="224"/>
      <c r="MUC212" s="334"/>
      <c r="MUD212" s="334"/>
      <c r="MUE212" s="224"/>
      <c r="MUF212" s="416"/>
      <c r="MUG212" s="416"/>
      <c r="MUH212" s="332"/>
      <c r="MUI212" s="333"/>
      <c r="MUJ212" s="416"/>
      <c r="MUK212" s="224"/>
      <c r="MUL212" s="224"/>
      <c r="MUM212" s="334"/>
      <c r="MUN212" s="334"/>
      <c r="MUO212" s="224"/>
      <c r="MUP212" s="416"/>
      <c r="MUQ212" s="416"/>
      <c r="MUR212" s="332"/>
      <c r="MUS212" s="333"/>
      <c r="MUT212" s="416"/>
      <c r="MUU212" s="224"/>
      <c r="MUV212" s="224"/>
      <c r="MUW212" s="334"/>
      <c r="MUX212" s="334"/>
      <c r="MUY212" s="224"/>
      <c r="MUZ212" s="416"/>
      <c r="MVA212" s="416"/>
      <c r="MVB212" s="332"/>
      <c r="MVC212" s="333"/>
      <c r="MVD212" s="416"/>
      <c r="MVE212" s="224"/>
      <c r="MVF212" s="224"/>
      <c r="MVG212" s="334"/>
      <c r="MVH212" s="334"/>
      <c r="MVI212" s="224"/>
      <c r="MVJ212" s="416"/>
      <c r="MVK212" s="416"/>
      <c r="MVL212" s="332"/>
      <c r="MVM212" s="333"/>
      <c r="MVN212" s="416"/>
      <c r="MVO212" s="224"/>
      <c r="MVP212" s="224"/>
      <c r="MVQ212" s="334"/>
      <c r="MVR212" s="334"/>
      <c r="MVS212" s="224"/>
      <c r="MVT212" s="416"/>
      <c r="MVU212" s="416"/>
      <c r="MVV212" s="332"/>
      <c r="MVW212" s="333"/>
      <c r="MVX212" s="416"/>
      <c r="MVY212" s="224"/>
      <c r="MVZ212" s="224"/>
      <c r="MWA212" s="334"/>
      <c r="MWB212" s="334"/>
      <c r="MWC212" s="224"/>
      <c r="MWD212" s="416"/>
      <c r="MWE212" s="416"/>
      <c r="MWF212" s="332"/>
      <c r="MWG212" s="333"/>
      <c r="MWH212" s="416"/>
      <c r="MWI212" s="224"/>
      <c r="MWJ212" s="224"/>
      <c r="MWK212" s="334"/>
      <c r="MWL212" s="334"/>
      <c r="MWM212" s="224"/>
      <c r="MWN212" s="416"/>
      <c r="MWO212" s="416"/>
      <c r="MWP212" s="332"/>
      <c r="MWQ212" s="333"/>
      <c r="MWR212" s="416"/>
      <c r="MWS212" s="224"/>
      <c r="MWT212" s="224"/>
      <c r="MWU212" s="334"/>
      <c r="MWV212" s="334"/>
      <c r="MWW212" s="224"/>
      <c r="MWX212" s="416"/>
      <c r="MWY212" s="416"/>
      <c r="MWZ212" s="332"/>
      <c r="MXA212" s="333"/>
      <c r="MXB212" s="416"/>
      <c r="MXC212" s="224"/>
      <c r="MXD212" s="224"/>
      <c r="MXE212" s="334"/>
      <c r="MXF212" s="334"/>
      <c r="MXG212" s="224"/>
      <c r="MXH212" s="416"/>
      <c r="MXI212" s="416"/>
      <c r="MXJ212" s="332"/>
      <c r="MXK212" s="333"/>
      <c r="MXL212" s="416"/>
      <c r="MXM212" s="224"/>
      <c r="MXN212" s="224"/>
      <c r="MXO212" s="334"/>
      <c r="MXP212" s="334"/>
      <c r="MXQ212" s="224"/>
      <c r="MXR212" s="416"/>
      <c r="MXS212" s="416"/>
      <c r="MXT212" s="332"/>
      <c r="MXU212" s="333"/>
      <c r="MXV212" s="416"/>
      <c r="MXW212" s="224"/>
      <c r="MXX212" s="224"/>
      <c r="MXY212" s="334"/>
      <c r="MXZ212" s="334"/>
      <c r="MYA212" s="224"/>
      <c r="MYB212" s="416"/>
      <c r="MYC212" s="416"/>
      <c r="MYD212" s="332"/>
      <c r="MYE212" s="333"/>
      <c r="MYF212" s="416"/>
      <c r="MYG212" s="224"/>
      <c r="MYH212" s="224"/>
      <c r="MYI212" s="334"/>
      <c r="MYJ212" s="334"/>
      <c r="MYK212" s="224"/>
      <c r="MYL212" s="416"/>
      <c r="MYM212" s="416"/>
      <c r="MYN212" s="332"/>
      <c r="MYO212" s="333"/>
      <c r="MYP212" s="416"/>
      <c r="MYQ212" s="224"/>
      <c r="MYR212" s="224"/>
      <c r="MYS212" s="334"/>
      <c r="MYT212" s="334"/>
      <c r="MYU212" s="224"/>
      <c r="MYV212" s="416"/>
      <c r="MYW212" s="416"/>
      <c r="MYX212" s="332"/>
      <c r="MYY212" s="333"/>
      <c r="MYZ212" s="416"/>
      <c r="MZA212" s="224"/>
      <c r="MZB212" s="224"/>
      <c r="MZC212" s="334"/>
      <c r="MZD212" s="334"/>
      <c r="MZE212" s="224"/>
      <c r="MZF212" s="416"/>
      <c r="MZG212" s="416"/>
      <c r="MZH212" s="332"/>
      <c r="MZI212" s="333"/>
      <c r="MZJ212" s="416"/>
      <c r="MZK212" s="224"/>
      <c r="MZL212" s="224"/>
      <c r="MZM212" s="334"/>
      <c r="MZN212" s="334"/>
      <c r="MZO212" s="224"/>
      <c r="MZP212" s="416"/>
      <c r="MZQ212" s="416"/>
      <c r="MZR212" s="332"/>
      <c r="MZS212" s="333"/>
      <c r="MZT212" s="416"/>
      <c r="MZU212" s="224"/>
      <c r="MZV212" s="224"/>
      <c r="MZW212" s="334"/>
      <c r="MZX212" s="334"/>
      <c r="MZY212" s="224"/>
      <c r="MZZ212" s="416"/>
      <c r="NAA212" s="416"/>
      <c r="NAB212" s="332"/>
      <c r="NAC212" s="333"/>
      <c r="NAD212" s="416"/>
      <c r="NAE212" s="224"/>
      <c r="NAF212" s="224"/>
      <c r="NAG212" s="334"/>
      <c r="NAH212" s="334"/>
      <c r="NAI212" s="224"/>
      <c r="NAJ212" s="416"/>
      <c r="NAK212" s="416"/>
      <c r="NAL212" s="332"/>
      <c r="NAM212" s="333"/>
      <c r="NAN212" s="416"/>
      <c r="NAO212" s="224"/>
      <c r="NAP212" s="224"/>
      <c r="NAQ212" s="334"/>
      <c r="NAR212" s="334"/>
      <c r="NAS212" s="224"/>
      <c r="NAT212" s="416"/>
      <c r="NAU212" s="416"/>
      <c r="NAV212" s="332"/>
      <c r="NAW212" s="333"/>
      <c r="NAX212" s="416"/>
      <c r="NAY212" s="224"/>
      <c r="NAZ212" s="224"/>
      <c r="NBA212" s="334"/>
      <c r="NBB212" s="334"/>
      <c r="NBC212" s="224"/>
      <c r="NBD212" s="416"/>
      <c r="NBE212" s="416"/>
      <c r="NBF212" s="332"/>
      <c r="NBG212" s="333"/>
      <c r="NBH212" s="416"/>
      <c r="NBI212" s="224"/>
      <c r="NBJ212" s="224"/>
      <c r="NBK212" s="334"/>
      <c r="NBL212" s="334"/>
      <c r="NBM212" s="224"/>
      <c r="NBN212" s="416"/>
      <c r="NBO212" s="416"/>
      <c r="NBP212" s="332"/>
      <c r="NBQ212" s="333"/>
      <c r="NBR212" s="416"/>
      <c r="NBS212" s="224"/>
      <c r="NBT212" s="224"/>
      <c r="NBU212" s="334"/>
      <c r="NBV212" s="334"/>
      <c r="NBW212" s="224"/>
      <c r="NBX212" s="416"/>
      <c r="NBY212" s="416"/>
      <c r="NBZ212" s="332"/>
      <c r="NCA212" s="333"/>
      <c r="NCB212" s="416"/>
      <c r="NCC212" s="224"/>
      <c r="NCD212" s="224"/>
      <c r="NCE212" s="334"/>
      <c r="NCF212" s="334"/>
      <c r="NCG212" s="224"/>
      <c r="NCH212" s="416"/>
      <c r="NCI212" s="416"/>
      <c r="NCJ212" s="332"/>
      <c r="NCK212" s="333"/>
      <c r="NCL212" s="416"/>
      <c r="NCM212" s="224"/>
      <c r="NCN212" s="224"/>
      <c r="NCO212" s="334"/>
      <c r="NCP212" s="334"/>
      <c r="NCQ212" s="224"/>
      <c r="NCR212" s="416"/>
      <c r="NCS212" s="416"/>
      <c r="NCT212" s="332"/>
      <c r="NCU212" s="333"/>
      <c r="NCV212" s="416"/>
      <c r="NCW212" s="224"/>
      <c r="NCX212" s="224"/>
      <c r="NCY212" s="334"/>
      <c r="NCZ212" s="334"/>
      <c r="NDA212" s="224"/>
      <c r="NDB212" s="416"/>
      <c r="NDC212" s="416"/>
      <c r="NDD212" s="332"/>
      <c r="NDE212" s="333"/>
      <c r="NDF212" s="416"/>
      <c r="NDG212" s="224"/>
      <c r="NDH212" s="224"/>
      <c r="NDI212" s="334"/>
      <c r="NDJ212" s="334"/>
      <c r="NDK212" s="224"/>
      <c r="NDL212" s="416"/>
      <c r="NDM212" s="416"/>
      <c r="NDN212" s="332"/>
      <c r="NDO212" s="333"/>
      <c r="NDP212" s="416"/>
      <c r="NDQ212" s="224"/>
      <c r="NDR212" s="224"/>
      <c r="NDS212" s="334"/>
      <c r="NDT212" s="334"/>
      <c r="NDU212" s="224"/>
      <c r="NDV212" s="416"/>
      <c r="NDW212" s="416"/>
      <c r="NDX212" s="332"/>
      <c r="NDY212" s="333"/>
      <c r="NDZ212" s="416"/>
      <c r="NEA212" s="224"/>
      <c r="NEB212" s="224"/>
      <c r="NEC212" s="334"/>
      <c r="NED212" s="334"/>
      <c r="NEE212" s="224"/>
      <c r="NEF212" s="416"/>
      <c r="NEG212" s="416"/>
      <c r="NEH212" s="332"/>
      <c r="NEI212" s="333"/>
      <c r="NEJ212" s="416"/>
      <c r="NEK212" s="224"/>
      <c r="NEL212" s="224"/>
      <c r="NEM212" s="334"/>
      <c r="NEN212" s="334"/>
      <c r="NEO212" s="224"/>
      <c r="NEP212" s="416"/>
      <c r="NEQ212" s="416"/>
      <c r="NER212" s="332"/>
      <c r="NES212" s="333"/>
      <c r="NET212" s="416"/>
      <c r="NEU212" s="224"/>
      <c r="NEV212" s="224"/>
      <c r="NEW212" s="334"/>
      <c r="NEX212" s="334"/>
      <c r="NEY212" s="224"/>
      <c r="NEZ212" s="416"/>
      <c r="NFA212" s="416"/>
      <c r="NFB212" s="332"/>
      <c r="NFC212" s="333"/>
      <c r="NFD212" s="416"/>
      <c r="NFE212" s="224"/>
      <c r="NFF212" s="224"/>
      <c r="NFG212" s="334"/>
      <c r="NFH212" s="334"/>
      <c r="NFI212" s="224"/>
      <c r="NFJ212" s="416"/>
      <c r="NFK212" s="416"/>
      <c r="NFL212" s="332"/>
      <c r="NFM212" s="333"/>
      <c r="NFN212" s="416"/>
      <c r="NFO212" s="224"/>
      <c r="NFP212" s="224"/>
      <c r="NFQ212" s="334"/>
      <c r="NFR212" s="334"/>
      <c r="NFS212" s="224"/>
      <c r="NFT212" s="416"/>
      <c r="NFU212" s="416"/>
      <c r="NFV212" s="332"/>
      <c r="NFW212" s="333"/>
      <c r="NFX212" s="416"/>
      <c r="NFY212" s="224"/>
      <c r="NFZ212" s="224"/>
      <c r="NGA212" s="334"/>
      <c r="NGB212" s="334"/>
      <c r="NGC212" s="224"/>
      <c r="NGD212" s="416"/>
      <c r="NGE212" s="416"/>
      <c r="NGF212" s="332"/>
      <c r="NGG212" s="333"/>
      <c r="NGH212" s="416"/>
      <c r="NGI212" s="224"/>
      <c r="NGJ212" s="224"/>
      <c r="NGK212" s="334"/>
      <c r="NGL212" s="334"/>
      <c r="NGM212" s="224"/>
      <c r="NGN212" s="416"/>
      <c r="NGO212" s="416"/>
      <c r="NGP212" s="332"/>
      <c r="NGQ212" s="333"/>
      <c r="NGR212" s="416"/>
      <c r="NGS212" s="224"/>
      <c r="NGT212" s="224"/>
      <c r="NGU212" s="334"/>
      <c r="NGV212" s="334"/>
      <c r="NGW212" s="224"/>
      <c r="NGX212" s="416"/>
      <c r="NGY212" s="416"/>
      <c r="NGZ212" s="332"/>
      <c r="NHA212" s="333"/>
      <c r="NHB212" s="416"/>
      <c r="NHC212" s="224"/>
      <c r="NHD212" s="224"/>
      <c r="NHE212" s="334"/>
      <c r="NHF212" s="334"/>
      <c r="NHG212" s="224"/>
      <c r="NHH212" s="416"/>
      <c r="NHI212" s="416"/>
      <c r="NHJ212" s="332"/>
      <c r="NHK212" s="333"/>
      <c r="NHL212" s="416"/>
      <c r="NHM212" s="224"/>
      <c r="NHN212" s="224"/>
      <c r="NHO212" s="334"/>
      <c r="NHP212" s="334"/>
      <c r="NHQ212" s="224"/>
      <c r="NHR212" s="416"/>
      <c r="NHS212" s="416"/>
      <c r="NHT212" s="332"/>
      <c r="NHU212" s="333"/>
      <c r="NHV212" s="416"/>
      <c r="NHW212" s="224"/>
      <c r="NHX212" s="224"/>
      <c r="NHY212" s="334"/>
      <c r="NHZ212" s="334"/>
      <c r="NIA212" s="224"/>
      <c r="NIB212" s="416"/>
      <c r="NIC212" s="416"/>
      <c r="NID212" s="332"/>
      <c r="NIE212" s="333"/>
      <c r="NIF212" s="416"/>
      <c r="NIG212" s="224"/>
      <c r="NIH212" s="224"/>
      <c r="NII212" s="334"/>
      <c r="NIJ212" s="334"/>
      <c r="NIK212" s="224"/>
      <c r="NIL212" s="416"/>
      <c r="NIM212" s="416"/>
      <c r="NIN212" s="332"/>
      <c r="NIO212" s="333"/>
      <c r="NIP212" s="416"/>
      <c r="NIQ212" s="224"/>
      <c r="NIR212" s="224"/>
      <c r="NIS212" s="334"/>
      <c r="NIT212" s="334"/>
      <c r="NIU212" s="224"/>
      <c r="NIV212" s="416"/>
      <c r="NIW212" s="416"/>
      <c r="NIX212" s="332"/>
      <c r="NIY212" s="333"/>
      <c r="NIZ212" s="416"/>
      <c r="NJA212" s="224"/>
      <c r="NJB212" s="224"/>
      <c r="NJC212" s="334"/>
      <c r="NJD212" s="334"/>
      <c r="NJE212" s="224"/>
      <c r="NJF212" s="416"/>
      <c r="NJG212" s="416"/>
      <c r="NJH212" s="332"/>
      <c r="NJI212" s="333"/>
      <c r="NJJ212" s="416"/>
      <c r="NJK212" s="224"/>
      <c r="NJL212" s="224"/>
      <c r="NJM212" s="334"/>
      <c r="NJN212" s="334"/>
      <c r="NJO212" s="224"/>
      <c r="NJP212" s="416"/>
      <c r="NJQ212" s="416"/>
      <c r="NJR212" s="332"/>
      <c r="NJS212" s="333"/>
      <c r="NJT212" s="416"/>
      <c r="NJU212" s="224"/>
      <c r="NJV212" s="224"/>
      <c r="NJW212" s="334"/>
      <c r="NJX212" s="334"/>
      <c r="NJY212" s="224"/>
      <c r="NJZ212" s="416"/>
      <c r="NKA212" s="416"/>
      <c r="NKB212" s="332"/>
      <c r="NKC212" s="333"/>
      <c r="NKD212" s="416"/>
      <c r="NKE212" s="224"/>
      <c r="NKF212" s="224"/>
      <c r="NKG212" s="334"/>
      <c r="NKH212" s="334"/>
      <c r="NKI212" s="224"/>
      <c r="NKJ212" s="416"/>
      <c r="NKK212" s="416"/>
      <c r="NKL212" s="332"/>
      <c r="NKM212" s="333"/>
      <c r="NKN212" s="416"/>
      <c r="NKO212" s="224"/>
      <c r="NKP212" s="224"/>
      <c r="NKQ212" s="334"/>
      <c r="NKR212" s="334"/>
      <c r="NKS212" s="224"/>
      <c r="NKT212" s="416"/>
      <c r="NKU212" s="416"/>
      <c r="NKV212" s="332"/>
      <c r="NKW212" s="333"/>
      <c r="NKX212" s="416"/>
      <c r="NKY212" s="224"/>
      <c r="NKZ212" s="224"/>
      <c r="NLA212" s="334"/>
      <c r="NLB212" s="334"/>
      <c r="NLC212" s="224"/>
      <c r="NLD212" s="416"/>
      <c r="NLE212" s="416"/>
      <c r="NLF212" s="332"/>
      <c r="NLG212" s="333"/>
      <c r="NLH212" s="416"/>
      <c r="NLI212" s="224"/>
      <c r="NLJ212" s="224"/>
      <c r="NLK212" s="334"/>
      <c r="NLL212" s="334"/>
      <c r="NLM212" s="224"/>
      <c r="NLN212" s="416"/>
      <c r="NLO212" s="416"/>
      <c r="NLP212" s="332"/>
      <c r="NLQ212" s="333"/>
      <c r="NLR212" s="416"/>
      <c r="NLS212" s="224"/>
      <c r="NLT212" s="224"/>
      <c r="NLU212" s="334"/>
      <c r="NLV212" s="334"/>
      <c r="NLW212" s="224"/>
      <c r="NLX212" s="416"/>
      <c r="NLY212" s="416"/>
      <c r="NLZ212" s="332"/>
      <c r="NMA212" s="333"/>
      <c r="NMB212" s="416"/>
      <c r="NMC212" s="224"/>
      <c r="NMD212" s="224"/>
      <c r="NME212" s="334"/>
      <c r="NMF212" s="334"/>
      <c r="NMG212" s="224"/>
      <c r="NMH212" s="416"/>
      <c r="NMI212" s="416"/>
      <c r="NMJ212" s="332"/>
      <c r="NMK212" s="333"/>
      <c r="NML212" s="416"/>
      <c r="NMM212" s="224"/>
      <c r="NMN212" s="224"/>
      <c r="NMO212" s="334"/>
      <c r="NMP212" s="334"/>
      <c r="NMQ212" s="224"/>
      <c r="NMR212" s="416"/>
      <c r="NMS212" s="416"/>
      <c r="NMT212" s="332"/>
      <c r="NMU212" s="333"/>
      <c r="NMV212" s="416"/>
      <c r="NMW212" s="224"/>
      <c r="NMX212" s="224"/>
      <c r="NMY212" s="334"/>
      <c r="NMZ212" s="334"/>
      <c r="NNA212" s="224"/>
      <c r="NNB212" s="416"/>
      <c r="NNC212" s="416"/>
      <c r="NND212" s="332"/>
      <c r="NNE212" s="333"/>
      <c r="NNF212" s="416"/>
      <c r="NNG212" s="224"/>
      <c r="NNH212" s="224"/>
      <c r="NNI212" s="334"/>
      <c r="NNJ212" s="334"/>
      <c r="NNK212" s="224"/>
      <c r="NNL212" s="416"/>
      <c r="NNM212" s="416"/>
      <c r="NNN212" s="332"/>
      <c r="NNO212" s="333"/>
      <c r="NNP212" s="416"/>
      <c r="NNQ212" s="224"/>
      <c r="NNR212" s="224"/>
      <c r="NNS212" s="334"/>
      <c r="NNT212" s="334"/>
      <c r="NNU212" s="224"/>
      <c r="NNV212" s="416"/>
      <c r="NNW212" s="416"/>
      <c r="NNX212" s="332"/>
      <c r="NNY212" s="333"/>
      <c r="NNZ212" s="416"/>
      <c r="NOA212" s="224"/>
      <c r="NOB212" s="224"/>
      <c r="NOC212" s="334"/>
      <c r="NOD212" s="334"/>
      <c r="NOE212" s="224"/>
      <c r="NOF212" s="416"/>
      <c r="NOG212" s="416"/>
      <c r="NOH212" s="332"/>
      <c r="NOI212" s="333"/>
      <c r="NOJ212" s="416"/>
      <c r="NOK212" s="224"/>
      <c r="NOL212" s="224"/>
      <c r="NOM212" s="334"/>
      <c r="NON212" s="334"/>
      <c r="NOO212" s="224"/>
      <c r="NOP212" s="416"/>
      <c r="NOQ212" s="416"/>
      <c r="NOR212" s="332"/>
      <c r="NOS212" s="333"/>
      <c r="NOT212" s="416"/>
      <c r="NOU212" s="224"/>
      <c r="NOV212" s="224"/>
      <c r="NOW212" s="334"/>
      <c r="NOX212" s="334"/>
      <c r="NOY212" s="224"/>
      <c r="NOZ212" s="416"/>
      <c r="NPA212" s="416"/>
      <c r="NPB212" s="332"/>
      <c r="NPC212" s="333"/>
      <c r="NPD212" s="416"/>
      <c r="NPE212" s="224"/>
      <c r="NPF212" s="224"/>
      <c r="NPG212" s="334"/>
      <c r="NPH212" s="334"/>
      <c r="NPI212" s="224"/>
      <c r="NPJ212" s="416"/>
      <c r="NPK212" s="416"/>
      <c r="NPL212" s="332"/>
      <c r="NPM212" s="333"/>
      <c r="NPN212" s="416"/>
      <c r="NPO212" s="224"/>
      <c r="NPP212" s="224"/>
      <c r="NPQ212" s="334"/>
      <c r="NPR212" s="334"/>
      <c r="NPS212" s="224"/>
      <c r="NPT212" s="416"/>
      <c r="NPU212" s="416"/>
      <c r="NPV212" s="332"/>
      <c r="NPW212" s="333"/>
      <c r="NPX212" s="416"/>
      <c r="NPY212" s="224"/>
      <c r="NPZ212" s="224"/>
      <c r="NQA212" s="334"/>
      <c r="NQB212" s="334"/>
      <c r="NQC212" s="224"/>
      <c r="NQD212" s="416"/>
      <c r="NQE212" s="416"/>
      <c r="NQF212" s="332"/>
      <c r="NQG212" s="333"/>
      <c r="NQH212" s="416"/>
      <c r="NQI212" s="224"/>
      <c r="NQJ212" s="224"/>
      <c r="NQK212" s="334"/>
      <c r="NQL212" s="334"/>
      <c r="NQM212" s="224"/>
      <c r="NQN212" s="416"/>
      <c r="NQO212" s="416"/>
      <c r="NQP212" s="332"/>
      <c r="NQQ212" s="333"/>
      <c r="NQR212" s="416"/>
      <c r="NQS212" s="224"/>
      <c r="NQT212" s="224"/>
      <c r="NQU212" s="334"/>
      <c r="NQV212" s="334"/>
      <c r="NQW212" s="224"/>
      <c r="NQX212" s="416"/>
      <c r="NQY212" s="416"/>
      <c r="NQZ212" s="332"/>
      <c r="NRA212" s="333"/>
      <c r="NRB212" s="416"/>
      <c r="NRC212" s="224"/>
      <c r="NRD212" s="224"/>
      <c r="NRE212" s="334"/>
      <c r="NRF212" s="334"/>
      <c r="NRG212" s="224"/>
      <c r="NRH212" s="416"/>
      <c r="NRI212" s="416"/>
      <c r="NRJ212" s="332"/>
      <c r="NRK212" s="333"/>
      <c r="NRL212" s="416"/>
      <c r="NRM212" s="224"/>
      <c r="NRN212" s="224"/>
      <c r="NRO212" s="334"/>
      <c r="NRP212" s="334"/>
      <c r="NRQ212" s="224"/>
      <c r="NRR212" s="416"/>
      <c r="NRS212" s="416"/>
      <c r="NRT212" s="332"/>
      <c r="NRU212" s="333"/>
      <c r="NRV212" s="416"/>
      <c r="NRW212" s="224"/>
      <c r="NRX212" s="224"/>
      <c r="NRY212" s="334"/>
      <c r="NRZ212" s="334"/>
      <c r="NSA212" s="224"/>
      <c r="NSB212" s="416"/>
      <c r="NSC212" s="416"/>
      <c r="NSD212" s="332"/>
      <c r="NSE212" s="333"/>
      <c r="NSF212" s="416"/>
      <c r="NSG212" s="224"/>
      <c r="NSH212" s="224"/>
      <c r="NSI212" s="334"/>
      <c r="NSJ212" s="334"/>
      <c r="NSK212" s="224"/>
      <c r="NSL212" s="416"/>
      <c r="NSM212" s="416"/>
      <c r="NSN212" s="332"/>
      <c r="NSO212" s="333"/>
      <c r="NSP212" s="416"/>
      <c r="NSQ212" s="224"/>
      <c r="NSR212" s="224"/>
      <c r="NSS212" s="334"/>
      <c r="NST212" s="334"/>
      <c r="NSU212" s="224"/>
      <c r="NSV212" s="416"/>
      <c r="NSW212" s="416"/>
      <c r="NSX212" s="332"/>
      <c r="NSY212" s="333"/>
      <c r="NSZ212" s="416"/>
      <c r="NTA212" s="224"/>
      <c r="NTB212" s="224"/>
      <c r="NTC212" s="334"/>
      <c r="NTD212" s="334"/>
      <c r="NTE212" s="224"/>
      <c r="NTF212" s="416"/>
      <c r="NTG212" s="416"/>
      <c r="NTH212" s="332"/>
      <c r="NTI212" s="333"/>
      <c r="NTJ212" s="416"/>
      <c r="NTK212" s="224"/>
      <c r="NTL212" s="224"/>
      <c r="NTM212" s="334"/>
      <c r="NTN212" s="334"/>
      <c r="NTO212" s="224"/>
      <c r="NTP212" s="416"/>
      <c r="NTQ212" s="416"/>
      <c r="NTR212" s="332"/>
      <c r="NTS212" s="333"/>
      <c r="NTT212" s="416"/>
      <c r="NTU212" s="224"/>
      <c r="NTV212" s="224"/>
      <c r="NTW212" s="334"/>
      <c r="NTX212" s="334"/>
      <c r="NTY212" s="224"/>
      <c r="NTZ212" s="416"/>
      <c r="NUA212" s="416"/>
      <c r="NUB212" s="332"/>
      <c r="NUC212" s="333"/>
      <c r="NUD212" s="416"/>
      <c r="NUE212" s="224"/>
      <c r="NUF212" s="224"/>
      <c r="NUG212" s="334"/>
      <c r="NUH212" s="334"/>
      <c r="NUI212" s="224"/>
      <c r="NUJ212" s="416"/>
      <c r="NUK212" s="416"/>
      <c r="NUL212" s="332"/>
      <c r="NUM212" s="333"/>
      <c r="NUN212" s="416"/>
      <c r="NUO212" s="224"/>
      <c r="NUP212" s="224"/>
      <c r="NUQ212" s="334"/>
      <c r="NUR212" s="334"/>
      <c r="NUS212" s="224"/>
      <c r="NUT212" s="416"/>
      <c r="NUU212" s="416"/>
      <c r="NUV212" s="332"/>
      <c r="NUW212" s="333"/>
      <c r="NUX212" s="416"/>
      <c r="NUY212" s="224"/>
      <c r="NUZ212" s="224"/>
      <c r="NVA212" s="334"/>
      <c r="NVB212" s="334"/>
      <c r="NVC212" s="224"/>
      <c r="NVD212" s="416"/>
      <c r="NVE212" s="416"/>
      <c r="NVF212" s="332"/>
      <c r="NVG212" s="333"/>
      <c r="NVH212" s="416"/>
      <c r="NVI212" s="224"/>
      <c r="NVJ212" s="224"/>
      <c r="NVK212" s="334"/>
      <c r="NVL212" s="334"/>
      <c r="NVM212" s="224"/>
      <c r="NVN212" s="416"/>
      <c r="NVO212" s="416"/>
      <c r="NVP212" s="332"/>
      <c r="NVQ212" s="333"/>
      <c r="NVR212" s="416"/>
      <c r="NVS212" s="224"/>
      <c r="NVT212" s="224"/>
      <c r="NVU212" s="334"/>
      <c r="NVV212" s="334"/>
      <c r="NVW212" s="224"/>
      <c r="NVX212" s="416"/>
      <c r="NVY212" s="416"/>
      <c r="NVZ212" s="332"/>
      <c r="NWA212" s="333"/>
      <c r="NWB212" s="416"/>
      <c r="NWC212" s="224"/>
      <c r="NWD212" s="224"/>
      <c r="NWE212" s="334"/>
      <c r="NWF212" s="334"/>
      <c r="NWG212" s="224"/>
      <c r="NWH212" s="416"/>
      <c r="NWI212" s="416"/>
      <c r="NWJ212" s="332"/>
      <c r="NWK212" s="333"/>
      <c r="NWL212" s="416"/>
      <c r="NWM212" s="224"/>
      <c r="NWN212" s="224"/>
      <c r="NWO212" s="334"/>
      <c r="NWP212" s="334"/>
      <c r="NWQ212" s="224"/>
      <c r="NWR212" s="416"/>
      <c r="NWS212" s="416"/>
      <c r="NWT212" s="332"/>
      <c r="NWU212" s="333"/>
      <c r="NWV212" s="416"/>
      <c r="NWW212" s="224"/>
      <c r="NWX212" s="224"/>
      <c r="NWY212" s="334"/>
      <c r="NWZ212" s="334"/>
      <c r="NXA212" s="224"/>
      <c r="NXB212" s="416"/>
      <c r="NXC212" s="416"/>
      <c r="NXD212" s="332"/>
      <c r="NXE212" s="333"/>
      <c r="NXF212" s="416"/>
      <c r="NXG212" s="224"/>
      <c r="NXH212" s="224"/>
      <c r="NXI212" s="334"/>
      <c r="NXJ212" s="334"/>
      <c r="NXK212" s="224"/>
      <c r="NXL212" s="416"/>
      <c r="NXM212" s="416"/>
      <c r="NXN212" s="332"/>
      <c r="NXO212" s="333"/>
      <c r="NXP212" s="416"/>
      <c r="NXQ212" s="224"/>
      <c r="NXR212" s="224"/>
      <c r="NXS212" s="334"/>
      <c r="NXT212" s="334"/>
      <c r="NXU212" s="224"/>
      <c r="NXV212" s="416"/>
      <c r="NXW212" s="416"/>
      <c r="NXX212" s="332"/>
      <c r="NXY212" s="333"/>
      <c r="NXZ212" s="416"/>
      <c r="NYA212" s="224"/>
      <c r="NYB212" s="224"/>
      <c r="NYC212" s="334"/>
      <c r="NYD212" s="334"/>
      <c r="NYE212" s="224"/>
      <c r="NYF212" s="416"/>
      <c r="NYG212" s="416"/>
      <c r="NYH212" s="332"/>
      <c r="NYI212" s="333"/>
      <c r="NYJ212" s="416"/>
      <c r="NYK212" s="224"/>
      <c r="NYL212" s="224"/>
      <c r="NYM212" s="334"/>
      <c r="NYN212" s="334"/>
      <c r="NYO212" s="224"/>
      <c r="NYP212" s="416"/>
      <c r="NYQ212" s="416"/>
      <c r="NYR212" s="332"/>
      <c r="NYS212" s="333"/>
      <c r="NYT212" s="416"/>
      <c r="NYU212" s="224"/>
      <c r="NYV212" s="224"/>
      <c r="NYW212" s="334"/>
      <c r="NYX212" s="334"/>
      <c r="NYY212" s="224"/>
      <c r="NYZ212" s="416"/>
      <c r="NZA212" s="416"/>
      <c r="NZB212" s="332"/>
      <c r="NZC212" s="333"/>
      <c r="NZD212" s="416"/>
      <c r="NZE212" s="224"/>
      <c r="NZF212" s="224"/>
      <c r="NZG212" s="334"/>
      <c r="NZH212" s="334"/>
      <c r="NZI212" s="224"/>
      <c r="NZJ212" s="416"/>
      <c r="NZK212" s="416"/>
      <c r="NZL212" s="332"/>
      <c r="NZM212" s="333"/>
      <c r="NZN212" s="416"/>
      <c r="NZO212" s="224"/>
      <c r="NZP212" s="224"/>
      <c r="NZQ212" s="334"/>
      <c r="NZR212" s="334"/>
      <c r="NZS212" s="224"/>
      <c r="NZT212" s="416"/>
      <c r="NZU212" s="416"/>
      <c r="NZV212" s="332"/>
      <c r="NZW212" s="333"/>
      <c r="NZX212" s="416"/>
      <c r="NZY212" s="224"/>
      <c r="NZZ212" s="224"/>
      <c r="OAA212" s="334"/>
      <c r="OAB212" s="334"/>
      <c r="OAC212" s="224"/>
      <c r="OAD212" s="416"/>
      <c r="OAE212" s="416"/>
      <c r="OAF212" s="332"/>
      <c r="OAG212" s="333"/>
      <c r="OAH212" s="416"/>
      <c r="OAI212" s="224"/>
      <c r="OAJ212" s="224"/>
      <c r="OAK212" s="334"/>
      <c r="OAL212" s="334"/>
      <c r="OAM212" s="224"/>
      <c r="OAN212" s="416"/>
      <c r="OAO212" s="416"/>
      <c r="OAP212" s="332"/>
      <c r="OAQ212" s="333"/>
      <c r="OAR212" s="416"/>
      <c r="OAS212" s="224"/>
      <c r="OAT212" s="224"/>
      <c r="OAU212" s="334"/>
      <c r="OAV212" s="334"/>
      <c r="OAW212" s="224"/>
      <c r="OAX212" s="416"/>
      <c r="OAY212" s="416"/>
      <c r="OAZ212" s="332"/>
      <c r="OBA212" s="333"/>
      <c r="OBB212" s="416"/>
      <c r="OBC212" s="224"/>
      <c r="OBD212" s="224"/>
      <c r="OBE212" s="334"/>
      <c r="OBF212" s="334"/>
      <c r="OBG212" s="224"/>
      <c r="OBH212" s="416"/>
      <c r="OBI212" s="416"/>
      <c r="OBJ212" s="332"/>
      <c r="OBK212" s="333"/>
      <c r="OBL212" s="416"/>
      <c r="OBM212" s="224"/>
      <c r="OBN212" s="224"/>
      <c r="OBO212" s="334"/>
      <c r="OBP212" s="334"/>
      <c r="OBQ212" s="224"/>
      <c r="OBR212" s="416"/>
      <c r="OBS212" s="416"/>
      <c r="OBT212" s="332"/>
      <c r="OBU212" s="333"/>
      <c r="OBV212" s="416"/>
      <c r="OBW212" s="224"/>
      <c r="OBX212" s="224"/>
      <c r="OBY212" s="334"/>
      <c r="OBZ212" s="334"/>
      <c r="OCA212" s="224"/>
      <c r="OCB212" s="416"/>
      <c r="OCC212" s="416"/>
      <c r="OCD212" s="332"/>
      <c r="OCE212" s="333"/>
      <c r="OCF212" s="416"/>
      <c r="OCG212" s="224"/>
      <c r="OCH212" s="224"/>
      <c r="OCI212" s="334"/>
      <c r="OCJ212" s="334"/>
      <c r="OCK212" s="224"/>
      <c r="OCL212" s="416"/>
      <c r="OCM212" s="416"/>
      <c r="OCN212" s="332"/>
      <c r="OCO212" s="333"/>
      <c r="OCP212" s="416"/>
      <c r="OCQ212" s="224"/>
      <c r="OCR212" s="224"/>
      <c r="OCS212" s="334"/>
      <c r="OCT212" s="334"/>
      <c r="OCU212" s="224"/>
      <c r="OCV212" s="416"/>
      <c r="OCW212" s="416"/>
      <c r="OCX212" s="332"/>
      <c r="OCY212" s="333"/>
      <c r="OCZ212" s="416"/>
      <c r="ODA212" s="224"/>
      <c r="ODB212" s="224"/>
      <c r="ODC212" s="334"/>
      <c r="ODD212" s="334"/>
      <c r="ODE212" s="224"/>
      <c r="ODF212" s="416"/>
      <c r="ODG212" s="416"/>
      <c r="ODH212" s="332"/>
      <c r="ODI212" s="333"/>
      <c r="ODJ212" s="416"/>
      <c r="ODK212" s="224"/>
      <c r="ODL212" s="224"/>
      <c r="ODM212" s="334"/>
      <c r="ODN212" s="334"/>
      <c r="ODO212" s="224"/>
      <c r="ODP212" s="416"/>
      <c r="ODQ212" s="416"/>
      <c r="ODR212" s="332"/>
      <c r="ODS212" s="333"/>
      <c r="ODT212" s="416"/>
      <c r="ODU212" s="224"/>
      <c r="ODV212" s="224"/>
      <c r="ODW212" s="334"/>
      <c r="ODX212" s="334"/>
      <c r="ODY212" s="224"/>
      <c r="ODZ212" s="416"/>
      <c r="OEA212" s="416"/>
      <c r="OEB212" s="332"/>
      <c r="OEC212" s="333"/>
      <c r="OED212" s="416"/>
      <c r="OEE212" s="224"/>
      <c r="OEF212" s="224"/>
      <c r="OEG212" s="334"/>
      <c r="OEH212" s="334"/>
      <c r="OEI212" s="224"/>
      <c r="OEJ212" s="416"/>
      <c r="OEK212" s="416"/>
      <c r="OEL212" s="332"/>
      <c r="OEM212" s="333"/>
      <c r="OEN212" s="416"/>
      <c r="OEO212" s="224"/>
      <c r="OEP212" s="224"/>
      <c r="OEQ212" s="334"/>
      <c r="OER212" s="334"/>
      <c r="OES212" s="224"/>
      <c r="OET212" s="416"/>
      <c r="OEU212" s="416"/>
      <c r="OEV212" s="332"/>
      <c r="OEW212" s="333"/>
      <c r="OEX212" s="416"/>
      <c r="OEY212" s="224"/>
      <c r="OEZ212" s="224"/>
      <c r="OFA212" s="334"/>
      <c r="OFB212" s="334"/>
      <c r="OFC212" s="224"/>
      <c r="OFD212" s="416"/>
      <c r="OFE212" s="416"/>
      <c r="OFF212" s="332"/>
      <c r="OFG212" s="333"/>
      <c r="OFH212" s="416"/>
      <c r="OFI212" s="224"/>
      <c r="OFJ212" s="224"/>
      <c r="OFK212" s="334"/>
      <c r="OFL212" s="334"/>
      <c r="OFM212" s="224"/>
      <c r="OFN212" s="416"/>
      <c r="OFO212" s="416"/>
      <c r="OFP212" s="332"/>
      <c r="OFQ212" s="333"/>
      <c r="OFR212" s="416"/>
      <c r="OFS212" s="224"/>
      <c r="OFT212" s="224"/>
      <c r="OFU212" s="334"/>
      <c r="OFV212" s="334"/>
      <c r="OFW212" s="224"/>
      <c r="OFX212" s="416"/>
      <c r="OFY212" s="416"/>
      <c r="OFZ212" s="332"/>
      <c r="OGA212" s="333"/>
      <c r="OGB212" s="416"/>
      <c r="OGC212" s="224"/>
      <c r="OGD212" s="224"/>
      <c r="OGE212" s="334"/>
      <c r="OGF212" s="334"/>
      <c r="OGG212" s="224"/>
      <c r="OGH212" s="416"/>
      <c r="OGI212" s="416"/>
      <c r="OGJ212" s="332"/>
      <c r="OGK212" s="333"/>
      <c r="OGL212" s="416"/>
      <c r="OGM212" s="224"/>
      <c r="OGN212" s="224"/>
      <c r="OGO212" s="334"/>
      <c r="OGP212" s="334"/>
      <c r="OGQ212" s="224"/>
      <c r="OGR212" s="416"/>
      <c r="OGS212" s="416"/>
      <c r="OGT212" s="332"/>
      <c r="OGU212" s="333"/>
      <c r="OGV212" s="416"/>
      <c r="OGW212" s="224"/>
      <c r="OGX212" s="224"/>
      <c r="OGY212" s="334"/>
      <c r="OGZ212" s="334"/>
      <c r="OHA212" s="224"/>
      <c r="OHB212" s="416"/>
      <c r="OHC212" s="416"/>
      <c r="OHD212" s="332"/>
      <c r="OHE212" s="333"/>
      <c r="OHF212" s="416"/>
      <c r="OHG212" s="224"/>
      <c r="OHH212" s="224"/>
      <c r="OHI212" s="334"/>
      <c r="OHJ212" s="334"/>
      <c r="OHK212" s="224"/>
      <c r="OHL212" s="416"/>
      <c r="OHM212" s="416"/>
      <c r="OHN212" s="332"/>
      <c r="OHO212" s="333"/>
      <c r="OHP212" s="416"/>
      <c r="OHQ212" s="224"/>
      <c r="OHR212" s="224"/>
      <c r="OHS212" s="334"/>
      <c r="OHT212" s="334"/>
      <c r="OHU212" s="224"/>
      <c r="OHV212" s="416"/>
      <c r="OHW212" s="416"/>
      <c r="OHX212" s="332"/>
      <c r="OHY212" s="333"/>
      <c r="OHZ212" s="416"/>
      <c r="OIA212" s="224"/>
      <c r="OIB212" s="224"/>
      <c r="OIC212" s="334"/>
      <c r="OID212" s="334"/>
      <c r="OIE212" s="224"/>
      <c r="OIF212" s="416"/>
      <c r="OIG212" s="416"/>
      <c r="OIH212" s="332"/>
      <c r="OII212" s="333"/>
      <c r="OIJ212" s="416"/>
      <c r="OIK212" s="224"/>
      <c r="OIL212" s="224"/>
      <c r="OIM212" s="334"/>
      <c r="OIN212" s="334"/>
      <c r="OIO212" s="224"/>
      <c r="OIP212" s="416"/>
      <c r="OIQ212" s="416"/>
      <c r="OIR212" s="332"/>
      <c r="OIS212" s="333"/>
      <c r="OIT212" s="416"/>
      <c r="OIU212" s="224"/>
      <c r="OIV212" s="224"/>
      <c r="OIW212" s="334"/>
      <c r="OIX212" s="334"/>
      <c r="OIY212" s="224"/>
      <c r="OIZ212" s="416"/>
      <c r="OJA212" s="416"/>
      <c r="OJB212" s="332"/>
      <c r="OJC212" s="333"/>
      <c r="OJD212" s="416"/>
      <c r="OJE212" s="224"/>
      <c r="OJF212" s="224"/>
      <c r="OJG212" s="334"/>
      <c r="OJH212" s="334"/>
      <c r="OJI212" s="224"/>
      <c r="OJJ212" s="416"/>
      <c r="OJK212" s="416"/>
      <c r="OJL212" s="332"/>
      <c r="OJM212" s="333"/>
      <c r="OJN212" s="416"/>
      <c r="OJO212" s="224"/>
      <c r="OJP212" s="224"/>
      <c r="OJQ212" s="334"/>
      <c r="OJR212" s="334"/>
      <c r="OJS212" s="224"/>
      <c r="OJT212" s="416"/>
      <c r="OJU212" s="416"/>
      <c r="OJV212" s="332"/>
      <c r="OJW212" s="333"/>
      <c r="OJX212" s="416"/>
      <c r="OJY212" s="224"/>
      <c r="OJZ212" s="224"/>
      <c r="OKA212" s="334"/>
      <c r="OKB212" s="334"/>
      <c r="OKC212" s="224"/>
      <c r="OKD212" s="416"/>
      <c r="OKE212" s="416"/>
      <c r="OKF212" s="332"/>
      <c r="OKG212" s="333"/>
      <c r="OKH212" s="416"/>
      <c r="OKI212" s="224"/>
      <c r="OKJ212" s="224"/>
      <c r="OKK212" s="334"/>
      <c r="OKL212" s="334"/>
      <c r="OKM212" s="224"/>
      <c r="OKN212" s="416"/>
      <c r="OKO212" s="416"/>
      <c r="OKP212" s="332"/>
      <c r="OKQ212" s="333"/>
      <c r="OKR212" s="416"/>
      <c r="OKS212" s="224"/>
      <c r="OKT212" s="224"/>
      <c r="OKU212" s="334"/>
      <c r="OKV212" s="334"/>
      <c r="OKW212" s="224"/>
      <c r="OKX212" s="416"/>
      <c r="OKY212" s="416"/>
      <c r="OKZ212" s="332"/>
      <c r="OLA212" s="333"/>
      <c r="OLB212" s="416"/>
      <c r="OLC212" s="224"/>
      <c r="OLD212" s="224"/>
      <c r="OLE212" s="334"/>
      <c r="OLF212" s="334"/>
      <c r="OLG212" s="224"/>
      <c r="OLH212" s="416"/>
      <c r="OLI212" s="416"/>
      <c r="OLJ212" s="332"/>
      <c r="OLK212" s="333"/>
      <c r="OLL212" s="416"/>
      <c r="OLM212" s="224"/>
      <c r="OLN212" s="224"/>
      <c r="OLO212" s="334"/>
      <c r="OLP212" s="334"/>
      <c r="OLQ212" s="224"/>
      <c r="OLR212" s="416"/>
      <c r="OLS212" s="416"/>
      <c r="OLT212" s="332"/>
      <c r="OLU212" s="333"/>
      <c r="OLV212" s="416"/>
      <c r="OLW212" s="224"/>
      <c r="OLX212" s="224"/>
      <c r="OLY212" s="334"/>
      <c r="OLZ212" s="334"/>
      <c r="OMA212" s="224"/>
      <c r="OMB212" s="416"/>
      <c r="OMC212" s="416"/>
      <c r="OMD212" s="332"/>
      <c r="OME212" s="333"/>
      <c r="OMF212" s="416"/>
      <c r="OMG212" s="224"/>
      <c r="OMH212" s="224"/>
      <c r="OMI212" s="334"/>
      <c r="OMJ212" s="334"/>
      <c r="OMK212" s="224"/>
      <c r="OML212" s="416"/>
      <c r="OMM212" s="416"/>
      <c r="OMN212" s="332"/>
      <c r="OMO212" s="333"/>
      <c r="OMP212" s="416"/>
      <c r="OMQ212" s="224"/>
      <c r="OMR212" s="224"/>
      <c r="OMS212" s="334"/>
      <c r="OMT212" s="334"/>
      <c r="OMU212" s="224"/>
      <c r="OMV212" s="416"/>
      <c r="OMW212" s="416"/>
      <c r="OMX212" s="332"/>
      <c r="OMY212" s="333"/>
      <c r="OMZ212" s="416"/>
      <c r="ONA212" s="224"/>
      <c r="ONB212" s="224"/>
      <c r="ONC212" s="334"/>
      <c r="OND212" s="334"/>
      <c r="ONE212" s="224"/>
      <c r="ONF212" s="416"/>
      <c r="ONG212" s="416"/>
      <c r="ONH212" s="332"/>
      <c r="ONI212" s="333"/>
      <c r="ONJ212" s="416"/>
      <c r="ONK212" s="224"/>
      <c r="ONL212" s="224"/>
      <c r="ONM212" s="334"/>
      <c r="ONN212" s="334"/>
      <c r="ONO212" s="224"/>
      <c r="ONP212" s="416"/>
      <c r="ONQ212" s="416"/>
      <c r="ONR212" s="332"/>
      <c r="ONS212" s="333"/>
      <c r="ONT212" s="416"/>
      <c r="ONU212" s="224"/>
      <c r="ONV212" s="224"/>
      <c r="ONW212" s="334"/>
      <c r="ONX212" s="334"/>
      <c r="ONY212" s="224"/>
      <c r="ONZ212" s="416"/>
      <c r="OOA212" s="416"/>
      <c r="OOB212" s="332"/>
      <c r="OOC212" s="333"/>
      <c r="OOD212" s="416"/>
      <c r="OOE212" s="224"/>
      <c r="OOF212" s="224"/>
      <c r="OOG212" s="334"/>
      <c r="OOH212" s="334"/>
      <c r="OOI212" s="224"/>
      <c r="OOJ212" s="416"/>
      <c r="OOK212" s="416"/>
      <c r="OOL212" s="332"/>
      <c r="OOM212" s="333"/>
      <c r="OON212" s="416"/>
      <c r="OOO212" s="224"/>
      <c r="OOP212" s="224"/>
      <c r="OOQ212" s="334"/>
      <c r="OOR212" s="334"/>
      <c r="OOS212" s="224"/>
      <c r="OOT212" s="416"/>
      <c r="OOU212" s="416"/>
      <c r="OOV212" s="332"/>
      <c r="OOW212" s="333"/>
      <c r="OOX212" s="416"/>
      <c r="OOY212" s="224"/>
      <c r="OOZ212" s="224"/>
      <c r="OPA212" s="334"/>
      <c r="OPB212" s="334"/>
      <c r="OPC212" s="224"/>
      <c r="OPD212" s="416"/>
      <c r="OPE212" s="416"/>
      <c r="OPF212" s="332"/>
      <c r="OPG212" s="333"/>
      <c r="OPH212" s="416"/>
      <c r="OPI212" s="224"/>
      <c r="OPJ212" s="224"/>
      <c r="OPK212" s="334"/>
      <c r="OPL212" s="334"/>
      <c r="OPM212" s="224"/>
      <c r="OPN212" s="416"/>
      <c r="OPO212" s="416"/>
      <c r="OPP212" s="332"/>
      <c r="OPQ212" s="333"/>
      <c r="OPR212" s="416"/>
      <c r="OPS212" s="224"/>
      <c r="OPT212" s="224"/>
      <c r="OPU212" s="334"/>
      <c r="OPV212" s="334"/>
      <c r="OPW212" s="224"/>
      <c r="OPX212" s="416"/>
      <c r="OPY212" s="416"/>
      <c r="OPZ212" s="332"/>
      <c r="OQA212" s="333"/>
      <c r="OQB212" s="416"/>
      <c r="OQC212" s="224"/>
      <c r="OQD212" s="224"/>
      <c r="OQE212" s="334"/>
      <c r="OQF212" s="334"/>
      <c r="OQG212" s="224"/>
      <c r="OQH212" s="416"/>
      <c r="OQI212" s="416"/>
      <c r="OQJ212" s="332"/>
      <c r="OQK212" s="333"/>
      <c r="OQL212" s="416"/>
      <c r="OQM212" s="224"/>
      <c r="OQN212" s="224"/>
      <c r="OQO212" s="334"/>
      <c r="OQP212" s="334"/>
      <c r="OQQ212" s="224"/>
      <c r="OQR212" s="416"/>
      <c r="OQS212" s="416"/>
      <c r="OQT212" s="332"/>
      <c r="OQU212" s="333"/>
      <c r="OQV212" s="416"/>
      <c r="OQW212" s="224"/>
      <c r="OQX212" s="224"/>
      <c r="OQY212" s="334"/>
      <c r="OQZ212" s="334"/>
      <c r="ORA212" s="224"/>
      <c r="ORB212" s="416"/>
      <c r="ORC212" s="416"/>
      <c r="ORD212" s="332"/>
      <c r="ORE212" s="333"/>
      <c r="ORF212" s="416"/>
      <c r="ORG212" s="224"/>
      <c r="ORH212" s="224"/>
      <c r="ORI212" s="334"/>
      <c r="ORJ212" s="334"/>
      <c r="ORK212" s="224"/>
      <c r="ORL212" s="416"/>
      <c r="ORM212" s="416"/>
      <c r="ORN212" s="332"/>
      <c r="ORO212" s="333"/>
      <c r="ORP212" s="416"/>
      <c r="ORQ212" s="224"/>
      <c r="ORR212" s="224"/>
      <c r="ORS212" s="334"/>
      <c r="ORT212" s="334"/>
      <c r="ORU212" s="224"/>
      <c r="ORV212" s="416"/>
      <c r="ORW212" s="416"/>
      <c r="ORX212" s="332"/>
      <c r="ORY212" s="333"/>
      <c r="ORZ212" s="416"/>
      <c r="OSA212" s="224"/>
      <c r="OSB212" s="224"/>
      <c r="OSC212" s="334"/>
      <c r="OSD212" s="334"/>
      <c r="OSE212" s="224"/>
      <c r="OSF212" s="416"/>
      <c r="OSG212" s="416"/>
      <c r="OSH212" s="332"/>
      <c r="OSI212" s="333"/>
      <c r="OSJ212" s="416"/>
      <c r="OSK212" s="224"/>
      <c r="OSL212" s="224"/>
      <c r="OSM212" s="334"/>
      <c r="OSN212" s="334"/>
      <c r="OSO212" s="224"/>
      <c r="OSP212" s="416"/>
      <c r="OSQ212" s="416"/>
      <c r="OSR212" s="332"/>
      <c r="OSS212" s="333"/>
      <c r="OST212" s="416"/>
      <c r="OSU212" s="224"/>
      <c r="OSV212" s="224"/>
      <c r="OSW212" s="334"/>
      <c r="OSX212" s="334"/>
      <c r="OSY212" s="224"/>
      <c r="OSZ212" s="416"/>
      <c r="OTA212" s="416"/>
      <c r="OTB212" s="332"/>
      <c r="OTC212" s="333"/>
      <c r="OTD212" s="416"/>
      <c r="OTE212" s="224"/>
      <c r="OTF212" s="224"/>
      <c r="OTG212" s="334"/>
      <c r="OTH212" s="334"/>
      <c r="OTI212" s="224"/>
      <c r="OTJ212" s="416"/>
      <c r="OTK212" s="416"/>
      <c r="OTL212" s="332"/>
      <c r="OTM212" s="333"/>
      <c r="OTN212" s="416"/>
      <c r="OTO212" s="224"/>
      <c r="OTP212" s="224"/>
      <c r="OTQ212" s="334"/>
      <c r="OTR212" s="334"/>
      <c r="OTS212" s="224"/>
      <c r="OTT212" s="416"/>
      <c r="OTU212" s="416"/>
      <c r="OTV212" s="332"/>
      <c r="OTW212" s="333"/>
      <c r="OTX212" s="416"/>
      <c r="OTY212" s="224"/>
      <c r="OTZ212" s="224"/>
      <c r="OUA212" s="334"/>
      <c r="OUB212" s="334"/>
      <c r="OUC212" s="224"/>
      <c r="OUD212" s="416"/>
      <c r="OUE212" s="416"/>
      <c r="OUF212" s="332"/>
      <c r="OUG212" s="333"/>
      <c r="OUH212" s="416"/>
      <c r="OUI212" s="224"/>
      <c r="OUJ212" s="224"/>
      <c r="OUK212" s="334"/>
      <c r="OUL212" s="334"/>
      <c r="OUM212" s="224"/>
      <c r="OUN212" s="416"/>
      <c r="OUO212" s="416"/>
      <c r="OUP212" s="332"/>
      <c r="OUQ212" s="333"/>
      <c r="OUR212" s="416"/>
      <c r="OUS212" s="224"/>
      <c r="OUT212" s="224"/>
      <c r="OUU212" s="334"/>
      <c r="OUV212" s="334"/>
      <c r="OUW212" s="224"/>
      <c r="OUX212" s="416"/>
      <c r="OUY212" s="416"/>
      <c r="OUZ212" s="332"/>
      <c r="OVA212" s="333"/>
      <c r="OVB212" s="416"/>
      <c r="OVC212" s="224"/>
      <c r="OVD212" s="224"/>
      <c r="OVE212" s="334"/>
      <c r="OVF212" s="334"/>
      <c r="OVG212" s="224"/>
      <c r="OVH212" s="416"/>
      <c r="OVI212" s="416"/>
      <c r="OVJ212" s="332"/>
      <c r="OVK212" s="333"/>
      <c r="OVL212" s="416"/>
      <c r="OVM212" s="224"/>
      <c r="OVN212" s="224"/>
      <c r="OVO212" s="334"/>
      <c r="OVP212" s="334"/>
      <c r="OVQ212" s="224"/>
      <c r="OVR212" s="416"/>
      <c r="OVS212" s="416"/>
      <c r="OVT212" s="332"/>
      <c r="OVU212" s="333"/>
      <c r="OVV212" s="416"/>
      <c r="OVW212" s="224"/>
      <c r="OVX212" s="224"/>
      <c r="OVY212" s="334"/>
      <c r="OVZ212" s="334"/>
      <c r="OWA212" s="224"/>
      <c r="OWB212" s="416"/>
      <c r="OWC212" s="416"/>
      <c r="OWD212" s="332"/>
      <c r="OWE212" s="333"/>
      <c r="OWF212" s="416"/>
      <c r="OWG212" s="224"/>
      <c r="OWH212" s="224"/>
      <c r="OWI212" s="334"/>
      <c r="OWJ212" s="334"/>
      <c r="OWK212" s="224"/>
      <c r="OWL212" s="416"/>
      <c r="OWM212" s="416"/>
      <c r="OWN212" s="332"/>
      <c r="OWO212" s="333"/>
      <c r="OWP212" s="416"/>
      <c r="OWQ212" s="224"/>
      <c r="OWR212" s="224"/>
      <c r="OWS212" s="334"/>
      <c r="OWT212" s="334"/>
      <c r="OWU212" s="224"/>
      <c r="OWV212" s="416"/>
      <c r="OWW212" s="416"/>
      <c r="OWX212" s="332"/>
      <c r="OWY212" s="333"/>
      <c r="OWZ212" s="416"/>
      <c r="OXA212" s="224"/>
      <c r="OXB212" s="224"/>
      <c r="OXC212" s="334"/>
      <c r="OXD212" s="334"/>
      <c r="OXE212" s="224"/>
      <c r="OXF212" s="416"/>
      <c r="OXG212" s="416"/>
      <c r="OXH212" s="332"/>
      <c r="OXI212" s="333"/>
      <c r="OXJ212" s="416"/>
      <c r="OXK212" s="224"/>
      <c r="OXL212" s="224"/>
      <c r="OXM212" s="334"/>
      <c r="OXN212" s="334"/>
      <c r="OXO212" s="224"/>
      <c r="OXP212" s="416"/>
      <c r="OXQ212" s="416"/>
      <c r="OXR212" s="332"/>
      <c r="OXS212" s="333"/>
      <c r="OXT212" s="416"/>
      <c r="OXU212" s="224"/>
      <c r="OXV212" s="224"/>
      <c r="OXW212" s="334"/>
      <c r="OXX212" s="334"/>
      <c r="OXY212" s="224"/>
      <c r="OXZ212" s="416"/>
      <c r="OYA212" s="416"/>
      <c r="OYB212" s="332"/>
      <c r="OYC212" s="333"/>
      <c r="OYD212" s="416"/>
      <c r="OYE212" s="224"/>
      <c r="OYF212" s="224"/>
      <c r="OYG212" s="334"/>
      <c r="OYH212" s="334"/>
      <c r="OYI212" s="224"/>
      <c r="OYJ212" s="416"/>
      <c r="OYK212" s="416"/>
      <c r="OYL212" s="332"/>
      <c r="OYM212" s="333"/>
      <c r="OYN212" s="416"/>
      <c r="OYO212" s="224"/>
      <c r="OYP212" s="224"/>
      <c r="OYQ212" s="334"/>
      <c r="OYR212" s="334"/>
      <c r="OYS212" s="224"/>
      <c r="OYT212" s="416"/>
      <c r="OYU212" s="416"/>
      <c r="OYV212" s="332"/>
      <c r="OYW212" s="333"/>
      <c r="OYX212" s="416"/>
      <c r="OYY212" s="224"/>
      <c r="OYZ212" s="224"/>
      <c r="OZA212" s="334"/>
      <c r="OZB212" s="334"/>
      <c r="OZC212" s="224"/>
      <c r="OZD212" s="416"/>
      <c r="OZE212" s="416"/>
      <c r="OZF212" s="332"/>
      <c r="OZG212" s="333"/>
      <c r="OZH212" s="416"/>
      <c r="OZI212" s="224"/>
      <c r="OZJ212" s="224"/>
      <c r="OZK212" s="334"/>
      <c r="OZL212" s="334"/>
      <c r="OZM212" s="224"/>
      <c r="OZN212" s="416"/>
      <c r="OZO212" s="416"/>
      <c r="OZP212" s="332"/>
      <c r="OZQ212" s="333"/>
      <c r="OZR212" s="416"/>
      <c r="OZS212" s="224"/>
      <c r="OZT212" s="224"/>
      <c r="OZU212" s="334"/>
      <c r="OZV212" s="334"/>
      <c r="OZW212" s="224"/>
      <c r="OZX212" s="416"/>
      <c r="OZY212" s="416"/>
      <c r="OZZ212" s="332"/>
      <c r="PAA212" s="333"/>
      <c r="PAB212" s="416"/>
      <c r="PAC212" s="224"/>
      <c r="PAD212" s="224"/>
      <c r="PAE212" s="334"/>
      <c r="PAF212" s="334"/>
      <c r="PAG212" s="224"/>
      <c r="PAH212" s="416"/>
      <c r="PAI212" s="416"/>
      <c r="PAJ212" s="332"/>
      <c r="PAK212" s="333"/>
      <c r="PAL212" s="416"/>
      <c r="PAM212" s="224"/>
      <c r="PAN212" s="224"/>
      <c r="PAO212" s="334"/>
      <c r="PAP212" s="334"/>
      <c r="PAQ212" s="224"/>
      <c r="PAR212" s="416"/>
      <c r="PAS212" s="416"/>
      <c r="PAT212" s="332"/>
      <c r="PAU212" s="333"/>
      <c r="PAV212" s="416"/>
      <c r="PAW212" s="224"/>
      <c r="PAX212" s="224"/>
      <c r="PAY212" s="334"/>
      <c r="PAZ212" s="334"/>
      <c r="PBA212" s="224"/>
      <c r="PBB212" s="416"/>
      <c r="PBC212" s="416"/>
      <c r="PBD212" s="332"/>
      <c r="PBE212" s="333"/>
      <c r="PBF212" s="416"/>
      <c r="PBG212" s="224"/>
      <c r="PBH212" s="224"/>
      <c r="PBI212" s="334"/>
      <c r="PBJ212" s="334"/>
      <c r="PBK212" s="224"/>
      <c r="PBL212" s="416"/>
      <c r="PBM212" s="416"/>
      <c r="PBN212" s="332"/>
      <c r="PBO212" s="333"/>
      <c r="PBP212" s="416"/>
      <c r="PBQ212" s="224"/>
      <c r="PBR212" s="224"/>
      <c r="PBS212" s="334"/>
      <c r="PBT212" s="334"/>
      <c r="PBU212" s="224"/>
      <c r="PBV212" s="416"/>
      <c r="PBW212" s="416"/>
      <c r="PBX212" s="332"/>
      <c r="PBY212" s="333"/>
      <c r="PBZ212" s="416"/>
      <c r="PCA212" s="224"/>
      <c r="PCB212" s="224"/>
      <c r="PCC212" s="334"/>
      <c r="PCD212" s="334"/>
      <c r="PCE212" s="224"/>
      <c r="PCF212" s="416"/>
      <c r="PCG212" s="416"/>
      <c r="PCH212" s="332"/>
      <c r="PCI212" s="333"/>
      <c r="PCJ212" s="416"/>
      <c r="PCK212" s="224"/>
      <c r="PCL212" s="224"/>
      <c r="PCM212" s="334"/>
      <c r="PCN212" s="334"/>
      <c r="PCO212" s="224"/>
      <c r="PCP212" s="416"/>
      <c r="PCQ212" s="416"/>
      <c r="PCR212" s="332"/>
      <c r="PCS212" s="333"/>
      <c r="PCT212" s="416"/>
      <c r="PCU212" s="224"/>
      <c r="PCV212" s="224"/>
      <c r="PCW212" s="334"/>
      <c r="PCX212" s="334"/>
      <c r="PCY212" s="224"/>
      <c r="PCZ212" s="416"/>
      <c r="PDA212" s="416"/>
      <c r="PDB212" s="332"/>
      <c r="PDC212" s="333"/>
      <c r="PDD212" s="416"/>
      <c r="PDE212" s="224"/>
      <c r="PDF212" s="224"/>
      <c r="PDG212" s="334"/>
      <c r="PDH212" s="334"/>
      <c r="PDI212" s="224"/>
      <c r="PDJ212" s="416"/>
      <c r="PDK212" s="416"/>
      <c r="PDL212" s="332"/>
      <c r="PDM212" s="333"/>
      <c r="PDN212" s="416"/>
      <c r="PDO212" s="224"/>
      <c r="PDP212" s="224"/>
      <c r="PDQ212" s="334"/>
      <c r="PDR212" s="334"/>
      <c r="PDS212" s="224"/>
      <c r="PDT212" s="416"/>
      <c r="PDU212" s="416"/>
      <c r="PDV212" s="332"/>
      <c r="PDW212" s="333"/>
      <c r="PDX212" s="416"/>
      <c r="PDY212" s="224"/>
      <c r="PDZ212" s="224"/>
      <c r="PEA212" s="334"/>
      <c r="PEB212" s="334"/>
      <c r="PEC212" s="224"/>
      <c r="PED212" s="416"/>
      <c r="PEE212" s="416"/>
      <c r="PEF212" s="332"/>
      <c r="PEG212" s="333"/>
      <c r="PEH212" s="416"/>
      <c r="PEI212" s="224"/>
      <c r="PEJ212" s="224"/>
      <c r="PEK212" s="334"/>
      <c r="PEL212" s="334"/>
      <c r="PEM212" s="224"/>
      <c r="PEN212" s="416"/>
      <c r="PEO212" s="416"/>
      <c r="PEP212" s="332"/>
      <c r="PEQ212" s="333"/>
      <c r="PER212" s="416"/>
      <c r="PES212" s="224"/>
      <c r="PET212" s="224"/>
      <c r="PEU212" s="334"/>
      <c r="PEV212" s="334"/>
      <c r="PEW212" s="224"/>
      <c r="PEX212" s="416"/>
      <c r="PEY212" s="416"/>
      <c r="PEZ212" s="332"/>
      <c r="PFA212" s="333"/>
      <c r="PFB212" s="416"/>
      <c r="PFC212" s="224"/>
      <c r="PFD212" s="224"/>
      <c r="PFE212" s="334"/>
      <c r="PFF212" s="334"/>
      <c r="PFG212" s="224"/>
      <c r="PFH212" s="416"/>
      <c r="PFI212" s="416"/>
      <c r="PFJ212" s="332"/>
      <c r="PFK212" s="333"/>
      <c r="PFL212" s="416"/>
      <c r="PFM212" s="224"/>
      <c r="PFN212" s="224"/>
      <c r="PFO212" s="334"/>
      <c r="PFP212" s="334"/>
      <c r="PFQ212" s="224"/>
      <c r="PFR212" s="416"/>
      <c r="PFS212" s="416"/>
      <c r="PFT212" s="332"/>
      <c r="PFU212" s="333"/>
      <c r="PFV212" s="416"/>
      <c r="PFW212" s="224"/>
      <c r="PFX212" s="224"/>
      <c r="PFY212" s="334"/>
      <c r="PFZ212" s="334"/>
      <c r="PGA212" s="224"/>
      <c r="PGB212" s="416"/>
      <c r="PGC212" s="416"/>
      <c r="PGD212" s="332"/>
      <c r="PGE212" s="333"/>
      <c r="PGF212" s="416"/>
      <c r="PGG212" s="224"/>
      <c r="PGH212" s="224"/>
      <c r="PGI212" s="334"/>
      <c r="PGJ212" s="334"/>
      <c r="PGK212" s="224"/>
      <c r="PGL212" s="416"/>
      <c r="PGM212" s="416"/>
      <c r="PGN212" s="332"/>
      <c r="PGO212" s="333"/>
      <c r="PGP212" s="416"/>
      <c r="PGQ212" s="224"/>
      <c r="PGR212" s="224"/>
      <c r="PGS212" s="334"/>
      <c r="PGT212" s="334"/>
      <c r="PGU212" s="224"/>
      <c r="PGV212" s="416"/>
      <c r="PGW212" s="416"/>
      <c r="PGX212" s="332"/>
      <c r="PGY212" s="333"/>
      <c r="PGZ212" s="416"/>
      <c r="PHA212" s="224"/>
      <c r="PHB212" s="224"/>
      <c r="PHC212" s="334"/>
      <c r="PHD212" s="334"/>
      <c r="PHE212" s="224"/>
      <c r="PHF212" s="416"/>
      <c r="PHG212" s="416"/>
      <c r="PHH212" s="332"/>
      <c r="PHI212" s="333"/>
      <c r="PHJ212" s="416"/>
      <c r="PHK212" s="224"/>
      <c r="PHL212" s="224"/>
      <c r="PHM212" s="334"/>
      <c r="PHN212" s="334"/>
      <c r="PHO212" s="224"/>
      <c r="PHP212" s="416"/>
      <c r="PHQ212" s="416"/>
      <c r="PHR212" s="332"/>
      <c r="PHS212" s="333"/>
      <c r="PHT212" s="416"/>
      <c r="PHU212" s="224"/>
      <c r="PHV212" s="224"/>
      <c r="PHW212" s="334"/>
      <c r="PHX212" s="334"/>
      <c r="PHY212" s="224"/>
      <c r="PHZ212" s="416"/>
      <c r="PIA212" s="416"/>
      <c r="PIB212" s="332"/>
      <c r="PIC212" s="333"/>
      <c r="PID212" s="416"/>
      <c r="PIE212" s="224"/>
      <c r="PIF212" s="224"/>
      <c r="PIG212" s="334"/>
      <c r="PIH212" s="334"/>
      <c r="PII212" s="224"/>
      <c r="PIJ212" s="416"/>
      <c r="PIK212" s="416"/>
      <c r="PIL212" s="332"/>
      <c r="PIM212" s="333"/>
      <c r="PIN212" s="416"/>
      <c r="PIO212" s="224"/>
      <c r="PIP212" s="224"/>
      <c r="PIQ212" s="334"/>
      <c r="PIR212" s="334"/>
      <c r="PIS212" s="224"/>
      <c r="PIT212" s="416"/>
      <c r="PIU212" s="416"/>
      <c r="PIV212" s="332"/>
      <c r="PIW212" s="333"/>
      <c r="PIX212" s="416"/>
      <c r="PIY212" s="224"/>
      <c r="PIZ212" s="224"/>
      <c r="PJA212" s="334"/>
      <c r="PJB212" s="334"/>
      <c r="PJC212" s="224"/>
      <c r="PJD212" s="416"/>
      <c r="PJE212" s="416"/>
      <c r="PJF212" s="332"/>
      <c r="PJG212" s="333"/>
      <c r="PJH212" s="416"/>
      <c r="PJI212" s="224"/>
      <c r="PJJ212" s="224"/>
      <c r="PJK212" s="334"/>
      <c r="PJL212" s="334"/>
      <c r="PJM212" s="224"/>
      <c r="PJN212" s="416"/>
      <c r="PJO212" s="416"/>
      <c r="PJP212" s="332"/>
      <c r="PJQ212" s="333"/>
      <c r="PJR212" s="416"/>
      <c r="PJS212" s="224"/>
      <c r="PJT212" s="224"/>
      <c r="PJU212" s="334"/>
      <c r="PJV212" s="334"/>
      <c r="PJW212" s="224"/>
      <c r="PJX212" s="416"/>
      <c r="PJY212" s="416"/>
      <c r="PJZ212" s="332"/>
      <c r="PKA212" s="333"/>
      <c r="PKB212" s="416"/>
      <c r="PKC212" s="224"/>
      <c r="PKD212" s="224"/>
      <c r="PKE212" s="334"/>
      <c r="PKF212" s="334"/>
      <c r="PKG212" s="224"/>
      <c r="PKH212" s="416"/>
      <c r="PKI212" s="416"/>
      <c r="PKJ212" s="332"/>
      <c r="PKK212" s="333"/>
      <c r="PKL212" s="416"/>
      <c r="PKM212" s="224"/>
      <c r="PKN212" s="224"/>
      <c r="PKO212" s="334"/>
      <c r="PKP212" s="334"/>
      <c r="PKQ212" s="224"/>
      <c r="PKR212" s="416"/>
      <c r="PKS212" s="416"/>
      <c r="PKT212" s="332"/>
      <c r="PKU212" s="333"/>
      <c r="PKV212" s="416"/>
      <c r="PKW212" s="224"/>
      <c r="PKX212" s="224"/>
      <c r="PKY212" s="334"/>
      <c r="PKZ212" s="334"/>
      <c r="PLA212" s="224"/>
      <c r="PLB212" s="416"/>
      <c r="PLC212" s="416"/>
      <c r="PLD212" s="332"/>
      <c r="PLE212" s="333"/>
      <c r="PLF212" s="416"/>
      <c r="PLG212" s="224"/>
      <c r="PLH212" s="224"/>
      <c r="PLI212" s="334"/>
      <c r="PLJ212" s="334"/>
      <c r="PLK212" s="224"/>
      <c r="PLL212" s="416"/>
      <c r="PLM212" s="416"/>
      <c r="PLN212" s="332"/>
      <c r="PLO212" s="333"/>
      <c r="PLP212" s="416"/>
      <c r="PLQ212" s="224"/>
      <c r="PLR212" s="224"/>
      <c r="PLS212" s="334"/>
      <c r="PLT212" s="334"/>
      <c r="PLU212" s="224"/>
      <c r="PLV212" s="416"/>
      <c r="PLW212" s="416"/>
      <c r="PLX212" s="332"/>
      <c r="PLY212" s="333"/>
      <c r="PLZ212" s="416"/>
      <c r="PMA212" s="224"/>
      <c r="PMB212" s="224"/>
      <c r="PMC212" s="334"/>
      <c r="PMD212" s="334"/>
      <c r="PME212" s="224"/>
      <c r="PMF212" s="416"/>
      <c r="PMG212" s="416"/>
      <c r="PMH212" s="332"/>
      <c r="PMI212" s="333"/>
      <c r="PMJ212" s="416"/>
      <c r="PMK212" s="224"/>
      <c r="PML212" s="224"/>
      <c r="PMM212" s="334"/>
      <c r="PMN212" s="334"/>
      <c r="PMO212" s="224"/>
      <c r="PMP212" s="416"/>
      <c r="PMQ212" s="416"/>
      <c r="PMR212" s="332"/>
      <c r="PMS212" s="333"/>
      <c r="PMT212" s="416"/>
      <c r="PMU212" s="224"/>
      <c r="PMV212" s="224"/>
      <c r="PMW212" s="334"/>
      <c r="PMX212" s="334"/>
      <c r="PMY212" s="224"/>
      <c r="PMZ212" s="416"/>
      <c r="PNA212" s="416"/>
      <c r="PNB212" s="332"/>
      <c r="PNC212" s="333"/>
      <c r="PND212" s="416"/>
      <c r="PNE212" s="224"/>
      <c r="PNF212" s="224"/>
      <c r="PNG212" s="334"/>
      <c r="PNH212" s="334"/>
      <c r="PNI212" s="224"/>
      <c r="PNJ212" s="416"/>
      <c r="PNK212" s="416"/>
      <c r="PNL212" s="332"/>
      <c r="PNM212" s="333"/>
      <c r="PNN212" s="416"/>
      <c r="PNO212" s="224"/>
      <c r="PNP212" s="224"/>
      <c r="PNQ212" s="334"/>
      <c r="PNR212" s="334"/>
      <c r="PNS212" s="224"/>
      <c r="PNT212" s="416"/>
      <c r="PNU212" s="416"/>
      <c r="PNV212" s="332"/>
      <c r="PNW212" s="333"/>
      <c r="PNX212" s="416"/>
      <c r="PNY212" s="224"/>
      <c r="PNZ212" s="224"/>
      <c r="POA212" s="334"/>
      <c r="POB212" s="334"/>
      <c r="POC212" s="224"/>
      <c r="POD212" s="416"/>
      <c r="POE212" s="416"/>
      <c r="POF212" s="332"/>
      <c r="POG212" s="333"/>
      <c r="POH212" s="416"/>
      <c r="POI212" s="224"/>
      <c r="POJ212" s="224"/>
      <c r="POK212" s="334"/>
      <c r="POL212" s="334"/>
      <c r="POM212" s="224"/>
      <c r="PON212" s="416"/>
      <c r="POO212" s="416"/>
      <c r="POP212" s="332"/>
      <c r="POQ212" s="333"/>
      <c r="POR212" s="416"/>
      <c r="POS212" s="224"/>
      <c r="POT212" s="224"/>
      <c r="POU212" s="334"/>
      <c r="POV212" s="334"/>
      <c r="POW212" s="224"/>
      <c r="POX212" s="416"/>
      <c r="POY212" s="416"/>
      <c r="POZ212" s="332"/>
      <c r="PPA212" s="333"/>
      <c r="PPB212" s="416"/>
      <c r="PPC212" s="224"/>
      <c r="PPD212" s="224"/>
      <c r="PPE212" s="334"/>
      <c r="PPF212" s="334"/>
      <c r="PPG212" s="224"/>
      <c r="PPH212" s="416"/>
      <c r="PPI212" s="416"/>
      <c r="PPJ212" s="332"/>
      <c r="PPK212" s="333"/>
      <c r="PPL212" s="416"/>
      <c r="PPM212" s="224"/>
      <c r="PPN212" s="224"/>
      <c r="PPO212" s="334"/>
      <c r="PPP212" s="334"/>
      <c r="PPQ212" s="224"/>
      <c r="PPR212" s="416"/>
      <c r="PPS212" s="416"/>
      <c r="PPT212" s="332"/>
      <c r="PPU212" s="333"/>
      <c r="PPV212" s="416"/>
      <c r="PPW212" s="224"/>
      <c r="PPX212" s="224"/>
      <c r="PPY212" s="334"/>
      <c r="PPZ212" s="334"/>
      <c r="PQA212" s="224"/>
      <c r="PQB212" s="416"/>
      <c r="PQC212" s="416"/>
      <c r="PQD212" s="332"/>
      <c r="PQE212" s="333"/>
      <c r="PQF212" s="416"/>
      <c r="PQG212" s="224"/>
      <c r="PQH212" s="224"/>
      <c r="PQI212" s="334"/>
      <c r="PQJ212" s="334"/>
      <c r="PQK212" s="224"/>
      <c r="PQL212" s="416"/>
      <c r="PQM212" s="416"/>
      <c r="PQN212" s="332"/>
      <c r="PQO212" s="333"/>
      <c r="PQP212" s="416"/>
      <c r="PQQ212" s="224"/>
      <c r="PQR212" s="224"/>
      <c r="PQS212" s="334"/>
      <c r="PQT212" s="334"/>
      <c r="PQU212" s="224"/>
      <c r="PQV212" s="416"/>
      <c r="PQW212" s="416"/>
      <c r="PQX212" s="332"/>
      <c r="PQY212" s="333"/>
      <c r="PQZ212" s="416"/>
      <c r="PRA212" s="224"/>
      <c r="PRB212" s="224"/>
      <c r="PRC212" s="334"/>
      <c r="PRD212" s="334"/>
      <c r="PRE212" s="224"/>
      <c r="PRF212" s="416"/>
      <c r="PRG212" s="416"/>
      <c r="PRH212" s="332"/>
      <c r="PRI212" s="333"/>
      <c r="PRJ212" s="416"/>
      <c r="PRK212" s="224"/>
      <c r="PRL212" s="224"/>
      <c r="PRM212" s="334"/>
      <c r="PRN212" s="334"/>
      <c r="PRO212" s="224"/>
      <c r="PRP212" s="416"/>
      <c r="PRQ212" s="416"/>
      <c r="PRR212" s="332"/>
      <c r="PRS212" s="333"/>
      <c r="PRT212" s="416"/>
      <c r="PRU212" s="224"/>
      <c r="PRV212" s="224"/>
      <c r="PRW212" s="334"/>
      <c r="PRX212" s="334"/>
      <c r="PRY212" s="224"/>
      <c r="PRZ212" s="416"/>
      <c r="PSA212" s="416"/>
      <c r="PSB212" s="332"/>
      <c r="PSC212" s="333"/>
      <c r="PSD212" s="416"/>
      <c r="PSE212" s="224"/>
      <c r="PSF212" s="224"/>
      <c r="PSG212" s="334"/>
      <c r="PSH212" s="334"/>
      <c r="PSI212" s="224"/>
      <c r="PSJ212" s="416"/>
      <c r="PSK212" s="416"/>
      <c r="PSL212" s="332"/>
      <c r="PSM212" s="333"/>
      <c r="PSN212" s="416"/>
      <c r="PSO212" s="224"/>
      <c r="PSP212" s="224"/>
      <c r="PSQ212" s="334"/>
      <c r="PSR212" s="334"/>
      <c r="PSS212" s="224"/>
      <c r="PST212" s="416"/>
      <c r="PSU212" s="416"/>
      <c r="PSV212" s="332"/>
      <c r="PSW212" s="333"/>
      <c r="PSX212" s="416"/>
      <c r="PSY212" s="224"/>
      <c r="PSZ212" s="224"/>
      <c r="PTA212" s="334"/>
      <c r="PTB212" s="334"/>
      <c r="PTC212" s="224"/>
      <c r="PTD212" s="416"/>
      <c r="PTE212" s="416"/>
      <c r="PTF212" s="332"/>
      <c r="PTG212" s="333"/>
      <c r="PTH212" s="416"/>
      <c r="PTI212" s="224"/>
      <c r="PTJ212" s="224"/>
      <c r="PTK212" s="334"/>
      <c r="PTL212" s="334"/>
      <c r="PTM212" s="224"/>
      <c r="PTN212" s="416"/>
      <c r="PTO212" s="416"/>
      <c r="PTP212" s="332"/>
      <c r="PTQ212" s="333"/>
      <c r="PTR212" s="416"/>
      <c r="PTS212" s="224"/>
      <c r="PTT212" s="224"/>
      <c r="PTU212" s="334"/>
      <c r="PTV212" s="334"/>
      <c r="PTW212" s="224"/>
      <c r="PTX212" s="416"/>
      <c r="PTY212" s="416"/>
      <c r="PTZ212" s="332"/>
      <c r="PUA212" s="333"/>
      <c r="PUB212" s="416"/>
      <c r="PUC212" s="224"/>
      <c r="PUD212" s="224"/>
      <c r="PUE212" s="334"/>
      <c r="PUF212" s="334"/>
      <c r="PUG212" s="224"/>
      <c r="PUH212" s="416"/>
      <c r="PUI212" s="416"/>
      <c r="PUJ212" s="332"/>
      <c r="PUK212" s="333"/>
      <c r="PUL212" s="416"/>
      <c r="PUM212" s="224"/>
      <c r="PUN212" s="224"/>
      <c r="PUO212" s="334"/>
      <c r="PUP212" s="334"/>
      <c r="PUQ212" s="224"/>
      <c r="PUR212" s="416"/>
      <c r="PUS212" s="416"/>
      <c r="PUT212" s="332"/>
      <c r="PUU212" s="333"/>
      <c r="PUV212" s="416"/>
      <c r="PUW212" s="224"/>
      <c r="PUX212" s="224"/>
      <c r="PUY212" s="334"/>
      <c r="PUZ212" s="334"/>
      <c r="PVA212" s="224"/>
      <c r="PVB212" s="416"/>
      <c r="PVC212" s="416"/>
      <c r="PVD212" s="332"/>
      <c r="PVE212" s="333"/>
      <c r="PVF212" s="416"/>
      <c r="PVG212" s="224"/>
      <c r="PVH212" s="224"/>
      <c r="PVI212" s="334"/>
      <c r="PVJ212" s="334"/>
      <c r="PVK212" s="224"/>
      <c r="PVL212" s="416"/>
      <c r="PVM212" s="416"/>
      <c r="PVN212" s="332"/>
      <c r="PVO212" s="333"/>
      <c r="PVP212" s="416"/>
      <c r="PVQ212" s="224"/>
      <c r="PVR212" s="224"/>
      <c r="PVS212" s="334"/>
      <c r="PVT212" s="334"/>
      <c r="PVU212" s="224"/>
      <c r="PVV212" s="416"/>
      <c r="PVW212" s="416"/>
      <c r="PVX212" s="332"/>
      <c r="PVY212" s="333"/>
      <c r="PVZ212" s="416"/>
      <c r="PWA212" s="224"/>
      <c r="PWB212" s="224"/>
      <c r="PWC212" s="334"/>
      <c r="PWD212" s="334"/>
      <c r="PWE212" s="224"/>
      <c r="PWF212" s="416"/>
      <c r="PWG212" s="416"/>
      <c r="PWH212" s="332"/>
      <c r="PWI212" s="333"/>
      <c r="PWJ212" s="416"/>
      <c r="PWK212" s="224"/>
      <c r="PWL212" s="224"/>
      <c r="PWM212" s="334"/>
      <c r="PWN212" s="334"/>
      <c r="PWO212" s="224"/>
      <c r="PWP212" s="416"/>
      <c r="PWQ212" s="416"/>
      <c r="PWR212" s="332"/>
      <c r="PWS212" s="333"/>
      <c r="PWT212" s="416"/>
      <c r="PWU212" s="224"/>
      <c r="PWV212" s="224"/>
      <c r="PWW212" s="334"/>
      <c r="PWX212" s="334"/>
      <c r="PWY212" s="224"/>
      <c r="PWZ212" s="416"/>
      <c r="PXA212" s="416"/>
      <c r="PXB212" s="332"/>
      <c r="PXC212" s="333"/>
      <c r="PXD212" s="416"/>
      <c r="PXE212" s="224"/>
      <c r="PXF212" s="224"/>
      <c r="PXG212" s="334"/>
      <c r="PXH212" s="334"/>
      <c r="PXI212" s="224"/>
      <c r="PXJ212" s="416"/>
      <c r="PXK212" s="416"/>
      <c r="PXL212" s="332"/>
      <c r="PXM212" s="333"/>
      <c r="PXN212" s="416"/>
      <c r="PXO212" s="224"/>
      <c r="PXP212" s="224"/>
      <c r="PXQ212" s="334"/>
      <c r="PXR212" s="334"/>
      <c r="PXS212" s="224"/>
      <c r="PXT212" s="416"/>
      <c r="PXU212" s="416"/>
      <c r="PXV212" s="332"/>
      <c r="PXW212" s="333"/>
      <c r="PXX212" s="416"/>
      <c r="PXY212" s="224"/>
      <c r="PXZ212" s="224"/>
      <c r="PYA212" s="334"/>
      <c r="PYB212" s="334"/>
      <c r="PYC212" s="224"/>
      <c r="PYD212" s="416"/>
      <c r="PYE212" s="416"/>
      <c r="PYF212" s="332"/>
      <c r="PYG212" s="333"/>
      <c r="PYH212" s="416"/>
      <c r="PYI212" s="224"/>
      <c r="PYJ212" s="224"/>
      <c r="PYK212" s="334"/>
      <c r="PYL212" s="334"/>
      <c r="PYM212" s="224"/>
      <c r="PYN212" s="416"/>
      <c r="PYO212" s="416"/>
      <c r="PYP212" s="332"/>
      <c r="PYQ212" s="333"/>
      <c r="PYR212" s="416"/>
      <c r="PYS212" s="224"/>
      <c r="PYT212" s="224"/>
      <c r="PYU212" s="334"/>
      <c r="PYV212" s="334"/>
      <c r="PYW212" s="224"/>
      <c r="PYX212" s="416"/>
      <c r="PYY212" s="416"/>
      <c r="PYZ212" s="332"/>
      <c r="PZA212" s="333"/>
      <c r="PZB212" s="416"/>
      <c r="PZC212" s="224"/>
      <c r="PZD212" s="224"/>
      <c r="PZE212" s="334"/>
      <c r="PZF212" s="334"/>
      <c r="PZG212" s="224"/>
      <c r="PZH212" s="416"/>
      <c r="PZI212" s="416"/>
      <c r="PZJ212" s="332"/>
      <c r="PZK212" s="333"/>
      <c r="PZL212" s="416"/>
      <c r="PZM212" s="224"/>
      <c r="PZN212" s="224"/>
      <c r="PZO212" s="334"/>
      <c r="PZP212" s="334"/>
      <c r="PZQ212" s="224"/>
      <c r="PZR212" s="416"/>
      <c r="PZS212" s="416"/>
      <c r="PZT212" s="332"/>
      <c r="PZU212" s="333"/>
      <c r="PZV212" s="416"/>
      <c r="PZW212" s="224"/>
      <c r="PZX212" s="224"/>
      <c r="PZY212" s="334"/>
      <c r="PZZ212" s="334"/>
      <c r="QAA212" s="224"/>
      <c r="QAB212" s="416"/>
      <c r="QAC212" s="416"/>
      <c r="QAD212" s="332"/>
      <c r="QAE212" s="333"/>
      <c r="QAF212" s="416"/>
      <c r="QAG212" s="224"/>
      <c r="QAH212" s="224"/>
      <c r="QAI212" s="334"/>
      <c r="QAJ212" s="334"/>
      <c r="QAK212" s="224"/>
      <c r="QAL212" s="416"/>
      <c r="QAM212" s="416"/>
      <c r="QAN212" s="332"/>
      <c r="QAO212" s="333"/>
      <c r="QAP212" s="416"/>
      <c r="QAQ212" s="224"/>
      <c r="QAR212" s="224"/>
      <c r="QAS212" s="334"/>
      <c r="QAT212" s="334"/>
      <c r="QAU212" s="224"/>
      <c r="QAV212" s="416"/>
      <c r="QAW212" s="416"/>
      <c r="QAX212" s="332"/>
      <c r="QAY212" s="333"/>
      <c r="QAZ212" s="416"/>
      <c r="QBA212" s="224"/>
      <c r="QBB212" s="224"/>
      <c r="QBC212" s="334"/>
      <c r="QBD212" s="334"/>
      <c r="QBE212" s="224"/>
      <c r="QBF212" s="416"/>
      <c r="QBG212" s="416"/>
      <c r="QBH212" s="332"/>
      <c r="QBI212" s="333"/>
      <c r="QBJ212" s="416"/>
      <c r="QBK212" s="224"/>
      <c r="QBL212" s="224"/>
      <c r="QBM212" s="334"/>
      <c r="QBN212" s="334"/>
      <c r="QBO212" s="224"/>
      <c r="QBP212" s="416"/>
      <c r="QBQ212" s="416"/>
      <c r="QBR212" s="332"/>
      <c r="QBS212" s="333"/>
      <c r="QBT212" s="416"/>
      <c r="QBU212" s="224"/>
      <c r="QBV212" s="224"/>
      <c r="QBW212" s="334"/>
      <c r="QBX212" s="334"/>
      <c r="QBY212" s="224"/>
      <c r="QBZ212" s="416"/>
      <c r="QCA212" s="416"/>
      <c r="QCB212" s="332"/>
      <c r="QCC212" s="333"/>
      <c r="QCD212" s="416"/>
      <c r="QCE212" s="224"/>
      <c r="QCF212" s="224"/>
      <c r="QCG212" s="334"/>
      <c r="QCH212" s="334"/>
      <c r="QCI212" s="224"/>
      <c r="QCJ212" s="416"/>
      <c r="QCK212" s="416"/>
      <c r="QCL212" s="332"/>
      <c r="QCM212" s="333"/>
      <c r="QCN212" s="416"/>
      <c r="QCO212" s="224"/>
      <c r="QCP212" s="224"/>
      <c r="QCQ212" s="334"/>
      <c r="QCR212" s="334"/>
      <c r="QCS212" s="224"/>
      <c r="QCT212" s="416"/>
      <c r="QCU212" s="416"/>
      <c r="QCV212" s="332"/>
      <c r="QCW212" s="333"/>
      <c r="QCX212" s="416"/>
      <c r="QCY212" s="224"/>
      <c r="QCZ212" s="224"/>
      <c r="QDA212" s="334"/>
      <c r="QDB212" s="334"/>
      <c r="QDC212" s="224"/>
      <c r="QDD212" s="416"/>
      <c r="QDE212" s="416"/>
      <c r="QDF212" s="332"/>
      <c r="QDG212" s="333"/>
      <c r="QDH212" s="416"/>
      <c r="QDI212" s="224"/>
      <c r="QDJ212" s="224"/>
      <c r="QDK212" s="334"/>
      <c r="QDL212" s="334"/>
      <c r="QDM212" s="224"/>
      <c r="QDN212" s="416"/>
      <c r="QDO212" s="416"/>
      <c r="QDP212" s="332"/>
      <c r="QDQ212" s="333"/>
      <c r="QDR212" s="416"/>
      <c r="QDS212" s="224"/>
      <c r="QDT212" s="224"/>
      <c r="QDU212" s="334"/>
      <c r="QDV212" s="334"/>
      <c r="QDW212" s="224"/>
      <c r="QDX212" s="416"/>
      <c r="QDY212" s="416"/>
      <c r="QDZ212" s="332"/>
      <c r="QEA212" s="333"/>
      <c r="QEB212" s="416"/>
      <c r="QEC212" s="224"/>
      <c r="QED212" s="224"/>
      <c r="QEE212" s="334"/>
      <c r="QEF212" s="334"/>
      <c r="QEG212" s="224"/>
      <c r="QEH212" s="416"/>
      <c r="QEI212" s="416"/>
      <c r="QEJ212" s="332"/>
      <c r="QEK212" s="333"/>
      <c r="QEL212" s="416"/>
      <c r="QEM212" s="224"/>
      <c r="QEN212" s="224"/>
      <c r="QEO212" s="334"/>
      <c r="QEP212" s="334"/>
      <c r="QEQ212" s="224"/>
      <c r="QER212" s="416"/>
      <c r="QES212" s="416"/>
      <c r="QET212" s="332"/>
      <c r="QEU212" s="333"/>
      <c r="QEV212" s="416"/>
      <c r="QEW212" s="224"/>
      <c r="QEX212" s="224"/>
      <c r="QEY212" s="334"/>
      <c r="QEZ212" s="334"/>
      <c r="QFA212" s="224"/>
      <c r="QFB212" s="416"/>
      <c r="QFC212" s="416"/>
      <c r="QFD212" s="332"/>
      <c r="QFE212" s="333"/>
      <c r="QFF212" s="416"/>
      <c r="QFG212" s="224"/>
      <c r="QFH212" s="224"/>
      <c r="QFI212" s="334"/>
      <c r="QFJ212" s="334"/>
      <c r="QFK212" s="224"/>
      <c r="QFL212" s="416"/>
      <c r="QFM212" s="416"/>
      <c r="QFN212" s="332"/>
      <c r="QFO212" s="333"/>
      <c r="QFP212" s="416"/>
      <c r="QFQ212" s="224"/>
      <c r="QFR212" s="224"/>
      <c r="QFS212" s="334"/>
      <c r="QFT212" s="334"/>
      <c r="QFU212" s="224"/>
      <c r="QFV212" s="416"/>
      <c r="QFW212" s="416"/>
      <c r="QFX212" s="332"/>
      <c r="QFY212" s="333"/>
      <c r="QFZ212" s="416"/>
      <c r="QGA212" s="224"/>
      <c r="QGB212" s="224"/>
      <c r="QGC212" s="334"/>
      <c r="QGD212" s="334"/>
      <c r="QGE212" s="224"/>
      <c r="QGF212" s="416"/>
      <c r="QGG212" s="416"/>
      <c r="QGH212" s="332"/>
      <c r="QGI212" s="333"/>
      <c r="QGJ212" s="416"/>
      <c r="QGK212" s="224"/>
      <c r="QGL212" s="224"/>
      <c r="QGM212" s="334"/>
      <c r="QGN212" s="334"/>
      <c r="QGO212" s="224"/>
      <c r="QGP212" s="416"/>
      <c r="QGQ212" s="416"/>
      <c r="QGR212" s="332"/>
      <c r="QGS212" s="333"/>
      <c r="QGT212" s="416"/>
      <c r="QGU212" s="224"/>
      <c r="QGV212" s="224"/>
      <c r="QGW212" s="334"/>
      <c r="QGX212" s="334"/>
      <c r="QGY212" s="224"/>
      <c r="QGZ212" s="416"/>
      <c r="QHA212" s="416"/>
      <c r="QHB212" s="332"/>
      <c r="QHC212" s="333"/>
      <c r="QHD212" s="416"/>
      <c r="QHE212" s="224"/>
      <c r="QHF212" s="224"/>
      <c r="QHG212" s="334"/>
      <c r="QHH212" s="334"/>
      <c r="QHI212" s="224"/>
      <c r="QHJ212" s="416"/>
      <c r="QHK212" s="416"/>
      <c r="QHL212" s="332"/>
      <c r="QHM212" s="333"/>
      <c r="QHN212" s="416"/>
      <c r="QHO212" s="224"/>
      <c r="QHP212" s="224"/>
      <c r="QHQ212" s="334"/>
      <c r="QHR212" s="334"/>
      <c r="QHS212" s="224"/>
      <c r="QHT212" s="416"/>
      <c r="QHU212" s="416"/>
      <c r="QHV212" s="332"/>
      <c r="QHW212" s="333"/>
      <c r="QHX212" s="416"/>
      <c r="QHY212" s="224"/>
      <c r="QHZ212" s="224"/>
      <c r="QIA212" s="334"/>
      <c r="QIB212" s="334"/>
      <c r="QIC212" s="224"/>
      <c r="QID212" s="416"/>
      <c r="QIE212" s="416"/>
      <c r="QIF212" s="332"/>
      <c r="QIG212" s="333"/>
      <c r="QIH212" s="416"/>
      <c r="QII212" s="224"/>
      <c r="QIJ212" s="224"/>
      <c r="QIK212" s="334"/>
      <c r="QIL212" s="334"/>
      <c r="QIM212" s="224"/>
      <c r="QIN212" s="416"/>
      <c r="QIO212" s="416"/>
      <c r="QIP212" s="332"/>
      <c r="QIQ212" s="333"/>
      <c r="QIR212" s="416"/>
      <c r="QIS212" s="224"/>
      <c r="QIT212" s="224"/>
      <c r="QIU212" s="334"/>
      <c r="QIV212" s="334"/>
      <c r="QIW212" s="224"/>
      <c r="QIX212" s="416"/>
      <c r="QIY212" s="416"/>
      <c r="QIZ212" s="332"/>
      <c r="QJA212" s="333"/>
      <c r="QJB212" s="416"/>
      <c r="QJC212" s="224"/>
      <c r="QJD212" s="224"/>
      <c r="QJE212" s="334"/>
      <c r="QJF212" s="334"/>
      <c r="QJG212" s="224"/>
      <c r="QJH212" s="416"/>
      <c r="QJI212" s="416"/>
      <c r="QJJ212" s="332"/>
      <c r="QJK212" s="333"/>
      <c r="QJL212" s="416"/>
      <c r="QJM212" s="224"/>
      <c r="QJN212" s="224"/>
      <c r="QJO212" s="334"/>
      <c r="QJP212" s="334"/>
      <c r="QJQ212" s="224"/>
      <c r="QJR212" s="416"/>
      <c r="QJS212" s="416"/>
      <c r="QJT212" s="332"/>
      <c r="QJU212" s="333"/>
      <c r="QJV212" s="416"/>
      <c r="QJW212" s="224"/>
      <c r="QJX212" s="224"/>
      <c r="QJY212" s="334"/>
      <c r="QJZ212" s="334"/>
      <c r="QKA212" s="224"/>
      <c r="QKB212" s="416"/>
      <c r="QKC212" s="416"/>
      <c r="QKD212" s="332"/>
      <c r="QKE212" s="333"/>
      <c r="QKF212" s="416"/>
      <c r="QKG212" s="224"/>
      <c r="QKH212" s="224"/>
      <c r="QKI212" s="334"/>
      <c r="QKJ212" s="334"/>
      <c r="QKK212" s="224"/>
      <c r="QKL212" s="416"/>
      <c r="QKM212" s="416"/>
      <c r="QKN212" s="332"/>
      <c r="QKO212" s="333"/>
      <c r="QKP212" s="416"/>
      <c r="QKQ212" s="224"/>
      <c r="QKR212" s="224"/>
      <c r="QKS212" s="334"/>
      <c r="QKT212" s="334"/>
      <c r="QKU212" s="224"/>
      <c r="QKV212" s="416"/>
      <c r="QKW212" s="416"/>
      <c r="QKX212" s="332"/>
      <c r="QKY212" s="333"/>
      <c r="QKZ212" s="416"/>
      <c r="QLA212" s="224"/>
      <c r="QLB212" s="224"/>
      <c r="QLC212" s="334"/>
      <c r="QLD212" s="334"/>
      <c r="QLE212" s="224"/>
      <c r="QLF212" s="416"/>
      <c r="QLG212" s="416"/>
      <c r="QLH212" s="332"/>
      <c r="QLI212" s="333"/>
      <c r="QLJ212" s="416"/>
      <c r="QLK212" s="224"/>
      <c r="QLL212" s="224"/>
      <c r="QLM212" s="334"/>
      <c r="QLN212" s="334"/>
      <c r="QLO212" s="224"/>
      <c r="QLP212" s="416"/>
      <c r="QLQ212" s="416"/>
      <c r="QLR212" s="332"/>
      <c r="QLS212" s="333"/>
      <c r="QLT212" s="416"/>
      <c r="QLU212" s="224"/>
      <c r="QLV212" s="224"/>
      <c r="QLW212" s="334"/>
      <c r="QLX212" s="334"/>
      <c r="QLY212" s="224"/>
      <c r="QLZ212" s="416"/>
      <c r="QMA212" s="416"/>
      <c r="QMB212" s="332"/>
      <c r="QMC212" s="333"/>
      <c r="QMD212" s="416"/>
      <c r="QME212" s="224"/>
      <c r="QMF212" s="224"/>
      <c r="QMG212" s="334"/>
      <c r="QMH212" s="334"/>
      <c r="QMI212" s="224"/>
      <c r="QMJ212" s="416"/>
      <c r="QMK212" s="416"/>
      <c r="QML212" s="332"/>
      <c r="QMM212" s="333"/>
      <c r="QMN212" s="416"/>
      <c r="QMO212" s="224"/>
      <c r="QMP212" s="224"/>
      <c r="QMQ212" s="334"/>
      <c r="QMR212" s="334"/>
      <c r="QMS212" s="224"/>
      <c r="QMT212" s="416"/>
      <c r="QMU212" s="416"/>
      <c r="QMV212" s="332"/>
      <c r="QMW212" s="333"/>
      <c r="QMX212" s="416"/>
      <c r="QMY212" s="224"/>
      <c r="QMZ212" s="224"/>
      <c r="QNA212" s="334"/>
      <c r="QNB212" s="334"/>
      <c r="QNC212" s="224"/>
      <c r="QND212" s="416"/>
      <c r="QNE212" s="416"/>
      <c r="QNF212" s="332"/>
      <c r="QNG212" s="333"/>
      <c r="QNH212" s="416"/>
      <c r="QNI212" s="224"/>
      <c r="QNJ212" s="224"/>
      <c r="QNK212" s="334"/>
      <c r="QNL212" s="334"/>
      <c r="QNM212" s="224"/>
      <c r="QNN212" s="416"/>
      <c r="QNO212" s="416"/>
      <c r="QNP212" s="332"/>
      <c r="QNQ212" s="333"/>
      <c r="QNR212" s="416"/>
      <c r="QNS212" s="224"/>
      <c r="QNT212" s="224"/>
      <c r="QNU212" s="334"/>
      <c r="QNV212" s="334"/>
      <c r="QNW212" s="224"/>
      <c r="QNX212" s="416"/>
      <c r="QNY212" s="416"/>
      <c r="QNZ212" s="332"/>
      <c r="QOA212" s="333"/>
      <c r="QOB212" s="416"/>
      <c r="QOC212" s="224"/>
      <c r="QOD212" s="224"/>
      <c r="QOE212" s="334"/>
      <c r="QOF212" s="334"/>
      <c r="QOG212" s="224"/>
      <c r="QOH212" s="416"/>
      <c r="QOI212" s="416"/>
      <c r="QOJ212" s="332"/>
      <c r="QOK212" s="333"/>
      <c r="QOL212" s="416"/>
      <c r="QOM212" s="224"/>
      <c r="QON212" s="224"/>
      <c r="QOO212" s="334"/>
      <c r="QOP212" s="334"/>
      <c r="QOQ212" s="224"/>
      <c r="QOR212" s="416"/>
      <c r="QOS212" s="416"/>
      <c r="QOT212" s="332"/>
      <c r="QOU212" s="333"/>
      <c r="QOV212" s="416"/>
      <c r="QOW212" s="224"/>
      <c r="QOX212" s="224"/>
      <c r="QOY212" s="334"/>
      <c r="QOZ212" s="334"/>
      <c r="QPA212" s="224"/>
      <c r="QPB212" s="416"/>
      <c r="QPC212" s="416"/>
      <c r="QPD212" s="332"/>
      <c r="QPE212" s="333"/>
      <c r="QPF212" s="416"/>
      <c r="QPG212" s="224"/>
      <c r="QPH212" s="224"/>
      <c r="QPI212" s="334"/>
      <c r="QPJ212" s="334"/>
      <c r="QPK212" s="224"/>
      <c r="QPL212" s="416"/>
      <c r="QPM212" s="416"/>
      <c r="QPN212" s="332"/>
      <c r="QPO212" s="333"/>
      <c r="QPP212" s="416"/>
      <c r="QPQ212" s="224"/>
      <c r="QPR212" s="224"/>
      <c r="QPS212" s="334"/>
      <c r="QPT212" s="334"/>
      <c r="QPU212" s="224"/>
      <c r="QPV212" s="416"/>
      <c r="QPW212" s="416"/>
      <c r="QPX212" s="332"/>
      <c r="QPY212" s="333"/>
      <c r="QPZ212" s="416"/>
      <c r="QQA212" s="224"/>
      <c r="QQB212" s="224"/>
      <c r="QQC212" s="334"/>
      <c r="QQD212" s="334"/>
      <c r="QQE212" s="224"/>
      <c r="QQF212" s="416"/>
      <c r="QQG212" s="416"/>
      <c r="QQH212" s="332"/>
      <c r="QQI212" s="333"/>
      <c r="QQJ212" s="416"/>
      <c r="QQK212" s="224"/>
      <c r="QQL212" s="224"/>
      <c r="QQM212" s="334"/>
      <c r="QQN212" s="334"/>
      <c r="QQO212" s="224"/>
      <c r="QQP212" s="416"/>
      <c r="QQQ212" s="416"/>
      <c r="QQR212" s="332"/>
      <c r="QQS212" s="333"/>
      <c r="QQT212" s="416"/>
      <c r="QQU212" s="224"/>
      <c r="QQV212" s="224"/>
      <c r="QQW212" s="334"/>
      <c r="QQX212" s="334"/>
      <c r="QQY212" s="224"/>
      <c r="QQZ212" s="416"/>
      <c r="QRA212" s="416"/>
      <c r="QRB212" s="332"/>
      <c r="QRC212" s="333"/>
      <c r="QRD212" s="416"/>
      <c r="QRE212" s="224"/>
      <c r="QRF212" s="224"/>
      <c r="QRG212" s="334"/>
      <c r="QRH212" s="334"/>
      <c r="QRI212" s="224"/>
      <c r="QRJ212" s="416"/>
      <c r="QRK212" s="416"/>
      <c r="QRL212" s="332"/>
      <c r="QRM212" s="333"/>
      <c r="QRN212" s="416"/>
      <c r="QRO212" s="224"/>
      <c r="QRP212" s="224"/>
      <c r="QRQ212" s="334"/>
      <c r="QRR212" s="334"/>
      <c r="QRS212" s="224"/>
      <c r="QRT212" s="416"/>
      <c r="QRU212" s="416"/>
      <c r="QRV212" s="332"/>
      <c r="QRW212" s="333"/>
      <c r="QRX212" s="416"/>
      <c r="QRY212" s="224"/>
      <c r="QRZ212" s="224"/>
      <c r="QSA212" s="334"/>
      <c r="QSB212" s="334"/>
      <c r="QSC212" s="224"/>
      <c r="QSD212" s="416"/>
      <c r="QSE212" s="416"/>
      <c r="QSF212" s="332"/>
      <c r="QSG212" s="333"/>
      <c r="QSH212" s="416"/>
      <c r="QSI212" s="224"/>
      <c r="QSJ212" s="224"/>
      <c r="QSK212" s="334"/>
      <c r="QSL212" s="334"/>
      <c r="QSM212" s="224"/>
      <c r="QSN212" s="416"/>
      <c r="QSO212" s="416"/>
      <c r="QSP212" s="332"/>
      <c r="QSQ212" s="333"/>
      <c r="QSR212" s="416"/>
      <c r="QSS212" s="224"/>
      <c r="QST212" s="224"/>
      <c r="QSU212" s="334"/>
      <c r="QSV212" s="334"/>
      <c r="QSW212" s="224"/>
      <c r="QSX212" s="416"/>
      <c r="QSY212" s="416"/>
      <c r="QSZ212" s="332"/>
      <c r="QTA212" s="333"/>
      <c r="QTB212" s="416"/>
      <c r="QTC212" s="224"/>
      <c r="QTD212" s="224"/>
      <c r="QTE212" s="334"/>
      <c r="QTF212" s="334"/>
      <c r="QTG212" s="224"/>
      <c r="QTH212" s="416"/>
      <c r="QTI212" s="416"/>
      <c r="QTJ212" s="332"/>
      <c r="QTK212" s="333"/>
      <c r="QTL212" s="416"/>
      <c r="QTM212" s="224"/>
      <c r="QTN212" s="224"/>
      <c r="QTO212" s="334"/>
      <c r="QTP212" s="334"/>
      <c r="QTQ212" s="224"/>
      <c r="QTR212" s="416"/>
      <c r="QTS212" s="416"/>
      <c r="QTT212" s="332"/>
      <c r="QTU212" s="333"/>
      <c r="QTV212" s="416"/>
      <c r="QTW212" s="224"/>
      <c r="QTX212" s="224"/>
      <c r="QTY212" s="334"/>
      <c r="QTZ212" s="334"/>
      <c r="QUA212" s="224"/>
      <c r="QUB212" s="416"/>
      <c r="QUC212" s="416"/>
      <c r="QUD212" s="332"/>
      <c r="QUE212" s="333"/>
      <c r="QUF212" s="416"/>
      <c r="QUG212" s="224"/>
      <c r="QUH212" s="224"/>
      <c r="QUI212" s="334"/>
      <c r="QUJ212" s="334"/>
      <c r="QUK212" s="224"/>
      <c r="QUL212" s="416"/>
      <c r="QUM212" s="416"/>
      <c r="QUN212" s="332"/>
      <c r="QUO212" s="333"/>
      <c r="QUP212" s="416"/>
      <c r="QUQ212" s="224"/>
      <c r="QUR212" s="224"/>
      <c r="QUS212" s="334"/>
      <c r="QUT212" s="334"/>
      <c r="QUU212" s="224"/>
      <c r="QUV212" s="416"/>
      <c r="QUW212" s="416"/>
      <c r="QUX212" s="332"/>
      <c r="QUY212" s="333"/>
      <c r="QUZ212" s="416"/>
      <c r="QVA212" s="224"/>
      <c r="QVB212" s="224"/>
      <c r="QVC212" s="334"/>
      <c r="QVD212" s="334"/>
      <c r="QVE212" s="224"/>
      <c r="QVF212" s="416"/>
      <c r="QVG212" s="416"/>
      <c r="QVH212" s="332"/>
      <c r="QVI212" s="333"/>
      <c r="QVJ212" s="416"/>
      <c r="QVK212" s="224"/>
      <c r="QVL212" s="224"/>
      <c r="QVM212" s="334"/>
      <c r="QVN212" s="334"/>
      <c r="QVO212" s="224"/>
      <c r="QVP212" s="416"/>
      <c r="QVQ212" s="416"/>
      <c r="QVR212" s="332"/>
      <c r="QVS212" s="333"/>
      <c r="QVT212" s="416"/>
      <c r="QVU212" s="224"/>
      <c r="QVV212" s="224"/>
      <c r="QVW212" s="334"/>
      <c r="QVX212" s="334"/>
      <c r="QVY212" s="224"/>
      <c r="QVZ212" s="416"/>
      <c r="QWA212" s="416"/>
      <c r="QWB212" s="332"/>
      <c r="QWC212" s="333"/>
      <c r="QWD212" s="416"/>
      <c r="QWE212" s="224"/>
      <c r="QWF212" s="224"/>
      <c r="QWG212" s="334"/>
      <c r="QWH212" s="334"/>
      <c r="QWI212" s="224"/>
      <c r="QWJ212" s="416"/>
      <c r="QWK212" s="416"/>
      <c r="QWL212" s="332"/>
      <c r="QWM212" s="333"/>
      <c r="QWN212" s="416"/>
      <c r="QWO212" s="224"/>
      <c r="QWP212" s="224"/>
      <c r="QWQ212" s="334"/>
      <c r="QWR212" s="334"/>
      <c r="QWS212" s="224"/>
      <c r="QWT212" s="416"/>
      <c r="QWU212" s="416"/>
      <c r="QWV212" s="332"/>
      <c r="QWW212" s="333"/>
      <c r="QWX212" s="416"/>
      <c r="QWY212" s="224"/>
      <c r="QWZ212" s="224"/>
      <c r="QXA212" s="334"/>
      <c r="QXB212" s="334"/>
      <c r="QXC212" s="224"/>
      <c r="QXD212" s="416"/>
      <c r="QXE212" s="416"/>
      <c r="QXF212" s="332"/>
      <c r="QXG212" s="333"/>
      <c r="QXH212" s="416"/>
      <c r="QXI212" s="224"/>
      <c r="QXJ212" s="224"/>
      <c r="QXK212" s="334"/>
      <c r="QXL212" s="334"/>
      <c r="QXM212" s="224"/>
      <c r="QXN212" s="416"/>
      <c r="QXO212" s="416"/>
      <c r="QXP212" s="332"/>
      <c r="QXQ212" s="333"/>
      <c r="QXR212" s="416"/>
      <c r="QXS212" s="224"/>
      <c r="QXT212" s="224"/>
      <c r="QXU212" s="334"/>
      <c r="QXV212" s="334"/>
      <c r="QXW212" s="224"/>
      <c r="QXX212" s="416"/>
      <c r="QXY212" s="416"/>
      <c r="QXZ212" s="332"/>
      <c r="QYA212" s="333"/>
      <c r="QYB212" s="416"/>
      <c r="QYC212" s="224"/>
      <c r="QYD212" s="224"/>
      <c r="QYE212" s="334"/>
      <c r="QYF212" s="334"/>
      <c r="QYG212" s="224"/>
      <c r="QYH212" s="416"/>
      <c r="QYI212" s="416"/>
      <c r="QYJ212" s="332"/>
      <c r="QYK212" s="333"/>
      <c r="QYL212" s="416"/>
      <c r="QYM212" s="224"/>
      <c r="QYN212" s="224"/>
      <c r="QYO212" s="334"/>
      <c r="QYP212" s="334"/>
      <c r="QYQ212" s="224"/>
      <c r="QYR212" s="416"/>
      <c r="QYS212" s="416"/>
      <c r="QYT212" s="332"/>
      <c r="QYU212" s="333"/>
      <c r="QYV212" s="416"/>
      <c r="QYW212" s="224"/>
      <c r="QYX212" s="224"/>
      <c r="QYY212" s="334"/>
      <c r="QYZ212" s="334"/>
      <c r="QZA212" s="224"/>
      <c r="QZB212" s="416"/>
      <c r="QZC212" s="416"/>
      <c r="QZD212" s="332"/>
      <c r="QZE212" s="333"/>
      <c r="QZF212" s="416"/>
      <c r="QZG212" s="224"/>
      <c r="QZH212" s="224"/>
      <c r="QZI212" s="334"/>
      <c r="QZJ212" s="334"/>
      <c r="QZK212" s="224"/>
      <c r="QZL212" s="416"/>
      <c r="QZM212" s="416"/>
      <c r="QZN212" s="332"/>
      <c r="QZO212" s="333"/>
      <c r="QZP212" s="416"/>
      <c r="QZQ212" s="224"/>
      <c r="QZR212" s="224"/>
      <c r="QZS212" s="334"/>
      <c r="QZT212" s="334"/>
      <c r="QZU212" s="224"/>
      <c r="QZV212" s="416"/>
      <c r="QZW212" s="416"/>
      <c r="QZX212" s="332"/>
      <c r="QZY212" s="333"/>
      <c r="QZZ212" s="416"/>
      <c r="RAA212" s="224"/>
      <c r="RAB212" s="224"/>
      <c r="RAC212" s="334"/>
      <c r="RAD212" s="334"/>
      <c r="RAE212" s="224"/>
      <c r="RAF212" s="416"/>
      <c r="RAG212" s="416"/>
      <c r="RAH212" s="332"/>
      <c r="RAI212" s="333"/>
      <c r="RAJ212" s="416"/>
      <c r="RAK212" s="224"/>
      <c r="RAL212" s="224"/>
      <c r="RAM212" s="334"/>
      <c r="RAN212" s="334"/>
      <c r="RAO212" s="224"/>
      <c r="RAP212" s="416"/>
      <c r="RAQ212" s="416"/>
      <c r="RAR212" s="332"/>
      <c r="RAS212" s="333"/>
      <c r="RAT212" s="416"/>
      <c r="RAU212" s="224"/>
      <c r="RAV212" s="224"/>
      <c r="RAW212" s="334"/>
      <c r="RAX212" s="334"/>
      <c r="RAY212" s="224"/>
      <c r="RAZ212" s="416"/>
      <c r="RBA212" s="416"/>
      <c r="RBB212" s="332"/>
      <c r="RBC212" s="333"/>
      <c r="RBD212" s="416"/>
      <c r="RBE212" s="224"/>
      <c r="RBF212" s="224"/>
      <c r="RBG212" s="334"/>
      <c r="RBH212" s="334"/>
      <c r="RBI212" s="224"/>
      <c r="RBJ212" s="416"/>
      <c r="RBK212" s="416"/>
      <c r="RBL212" s="332"/>
      <c r="RBM212" s="333"/>
      <c r="RBN212" s="416"/>
      <c r="RBO212" s="224"/>
      <c r="RBP212" s="224"/>
      <c r="RBQ212" s="334"/>
      <c r="RBR212" s="334"/>
      <c r="RBS212" s="224"/>
      <c r="RBT212" s="416"/>
      <c r="RBU212" s="416"/>
      <c r="RBV212" s="332"/>
      <c r="RBW212" s="333"/>
      <c r="RBX212" s="416"/>
      <c r="RBY212" s="224"/>
      <c r="RBZ212" s="224"/>
      <c r="RCA212" s="334"/>
      <c r="RCB212" s="334"/>
      <c r="RCC212" s="224"/>
      <c r="RCD212" s="416"/>
      <c r="RCE212" s="416"/>
      <c r="RCF212" s="332"/>
      <c r="RCG212" s="333"/>
      <c r="RCH212" s="416"/>
      <c r="RCI212" s="224"/>
      <c r="RCJ212" s="224"/>
      <c r="RCK212" s="334"/>
      <c r="RCL212" s="334"/>
      <c r="RCM212" s="224"/>
      <c r="RCN212" s="416"/>
      <c r="RCO212" s="416"/>
      <c r="RCP212" s="332"/>
      <c r="RCQ212" s="333"/>
      <c r="RCR212" s="416"/>
      <c r="RCS212" s="224"/>
      <c r="RCT212" s="224"/>
      <c r="RCU212" s="334"/>
      <c r="RCV212" s="334"/>
      <c r="RCW212" s="224"/>
      <c r="RCX212" s="416"/>
      <c r="RCY212" s="416"/>
      <c r="RCZ212" s="332"/>
      <c r="RDA212" s="333"/>
      <c r="RDB212" s="416"/>
      <c r="RDC212" s="224"/>
      <c r="RDD212" s="224"/>
      <c r="RDE212" s="334"/>
      <c r="RDF212" s="334"/>
      <c r="RDG212" s="224"/>
      <c r="RDH212" s="416"/>
      <c r="RDI212" s="416"/>
      <c r="RDJ212" s="332"/>
      <c r="RDK212" s="333"/>
      <c r="RDL212" s="416"/>
      <c r="RDM212" s="224"/>
      <c r="RDN212" s="224"/>
      <c r="RDO212" s="334"/>
      <c r="RDP212" s="334"/>
      <c r="RDQ212" s="224"/>
      <c r="RDR212" s="416"/>
      <c r="RDS212" s="416"/>
      <c r="RDT212" s="332"/>
      <c r="RDU212" s="333"/>
      <c r="RDV212" s="416"/>
      <c r="RDW212" s="224"/>
      <c r="RDX212" s="224"/>
      <c r="RDY212" s="334"/>
      <c r="RDZ212" s="334"/>
      <c r="REA212" s="224"/>
      <c r="REB212" s="416"/>
      <c r="REC212" s="416"/>
      <c r="RED212" s="332"/>
      <c r="REE212" s="333"/>
      <c r="REF212" s="416"/>
      <c r="REG212" s="224"/>
      <c r="REH212" s="224"/>
      <c r="REI212" s="334"/>
      <c r="REJ212" s="334"/>
      <c r="REK212" s="224"/>
      <c r="REL212" s="416"/>
      <c r="REM212" s="416"/>
      <c r="REN212" s="332"/>
      <c r="REO212" s="333"/>
      <c r="REP212" s="416"/>
      <c r="REQ212" s="224"/>
      <c r="RER212" s="224"/>
      <c r="RES212" s="334"/>
      <c r="RET212" s="334"/>
      <c r="REU212" s="224"/>
      <c r="REV212" s="416"/>
      <c r="REW212" s="416"/>
      <c r="REX212" s="332"/>
      <c r="REY212" s="333"/>
      <c r="REZ212" s="416"/>
      <c r="RFA212" s="224"/>
      <c r="RFB212" s="224"/>
      <c r="RFC212" s="334"/>
      <c r="RFD212" s="334"/>
      <c r="RFE212" s="224"/>
      <c r="RFF212" s="416"/>
      <c r="RFG212" s="416"/>
      <c r="RFH212" s="332"/>
      <c r="RFI212" s="333"/>
      <c r="RFJ212" s="416"/>
      <c r="RFK212" s="224"/>
      <c r="RFL212" s="224"/>
      <c r="RFM212" s="334"/>
      <c r="RFN212" s="334"/>
      <c r="RFO212" s="224"/>
      <c r="RFP212" s="416"/>
      <c r="RFQ212" s="416"/>
      <c r="RFR212" s="332"/>
      <c r="RFS212" s="333"/>
      <c r="RFT212" s="416"/>
      <c r="RFU212" s="224"/>
      <c r="RFV212" s="224"/>
      <c r="RFW212" s="334"/>
      <c r="RFX212" s="334"/>
      <c r="RFY212" s="224"/>
      <c r="RFZ212" s="416"/>
      <c r="RGA212" s="416"/>
      <c r="RGB212" s="332"/>
      <c r="RGC212" s="333"/>
      <c r="RGD212" s="416"/>
      <c r="RGE212" s="224"/>
      <c r="RGF212" s="224"/>
      <c r="RGG212" s="334"/>
      <c r="RGH212" s="334"/>
      <c r="RGI212" s="224"/>
      <c r="RGJ212" s="416"/>
      <c r="RGK212" s="416"/>
      <c r="RGL212" s="332"/>
      <c r="RGM212" s="333"/>
      <c r="RGN212" s="416"/>
      <c r="RGO212" s="224"/>
      <c r="RGP212" s="224"/>
      <c r="RGQ212" s="334"/>
      <c r="RGR212" s="334"/>
      <c r="RGS212" s="224"/>
      <c r="RGT212" s="416"/>
      <c r="RGU212" s="416"/>
      <c r="RGV212" s="332"/>
      <c r="RGW212" s="333"/>
      <c r="RGX212" s="416"/>
      <c r="RGY212" s="224"/>
      <c r="RGZ212" s="224"/>
      <c r="RHA212" s="334"/>
      <c r="RHB212" s="334"/>
      <c r="RHC212" s="224"/>
      <c r="RHD212" s="416"/>
      <c r="RHE212" s="416"/>
      <c r="RHF212" s="332"/>
      <c r="RHG212" s="333"/>
      <c r="RHH212" s="416"/>
      <c r="RHI212" s="224"/>
      <c r="RHJ212" s="224"/>
      <c r="RHK212" s="334"/>
      <c r="RHL212" s="334"/>
      <c r="RHM212" s="224"/>
      <c r="RHN212" s="416"/>
      <c r="RHO212" s="416"/>
      <c r="RHP212" s="332"/>
      <c r="RHQ212" s="333"/>
      <c r="RHR212" s="416"/>
      <c r="RHS212" s="224"/>
      <c r="RHT212" s="224"/>
      <c r="RHU212" s="334"/>
      <c r="RHV212" s="334"/>
      <c r="RHW212" s="224"/>
      <c r="RHX212" s="416"/>
      <c r="RHY212" s="416"/>
      <c r="RHZ212" s="332"/>
      <c r="RIA212" s="333"/>
      <c r="RIB212" s="416"/>
      <c r="RIC212" s="224"/>
      <c r="RID212" s="224"/>
      <c r="RIE212" s="334"/>
      <c r="RIF212" s="334"/>
      <c r="RIG212" s="224"/>
      <c r="RIH212" s="416"/>
      <c r="RII212" s="416"/>
      <c r="RIJ212" s="332"/>
      <c r="RIK212" s="333"/>
      <c r="RIL212" s="416"/>
      <c r="RIM212" s="224"/>
      <c r="RIN212" s="224"/>
      <c r="RIO212" s="334"/>
      <c r="RIP212" s="334"/>
      <c r="RIQ212" s="224"/>
      <c r="RIR212" s="416"/>
      <c r="RIS212" s="416"/>
      <c r="RIT212" s="332"/>
      <c r="RIU212" s="333"/>
      <c r="RIV212" s="416"/>
      <c r="RIW212" s="224"/>
      <c r="RIX212" s="224"/>
      <c r="RIY212" s="334"/>
      <c r="RIZ212" s="334"/>
      <c r="RJA212" s="224"/>
      <c r="RJB212" s="416"/>
      <c r="RJC212" s="416"/>
      <c r="RJD212" s="332"/>
      <c r="RJE212" s="333"/>
      <c r="RJF212" s="416"/>
      <c r="RJG212" s="224"/>
      <c r="RJH212" s="224"/>
      <c r="RJI212" s="334"/>
      <c r="RJJ212" s="334"/>
      <c r="RJK212" s="224"/>
      <c r="RJL212" s="416"/>
      <c r="RJM212" s="416"/>
      <c r="RJN212" s="332"/>
      <c r="RJO212" s="333"/>
      <c r="RJP212" s="416"/>
      <c r="RJQ212" s="224"/>
      <c r="RJR212" s="224"/>
      <c r="RJS212" s="334"/>
      <c r="RJT212" s="334"/>
      <c r="RJU212" s="224"/>
      <c r="RJV212" s="416"/>
      <c r="RJW212" s="416"/>
      <c r="RJX212" s="332"/>
      <c r="RJY212" s="333"/>
      <c r="RJZ212" s="416"/>
      <c r="RKA212" s="224"/>
      <c r="RKB212" s="224"/>
      <c r="RKC212" s="334"/>
      <c r="RKD212" s="334"/>
      <c r="RKE212" s="224"/>
      <c r="RKF212" s="416"/>
      <c r="RKG212" s="416"/>
      <c r="RKH212" s="332"/>
      <c r="RKI212" s="333"/>
      <c r="RKJ212" s="416"/>
      <c r="RKK212" s="224"/>
      <c r="RKL212" s="224"/>
      <c r="RKM212" s="334"/>
      <c r="RKN212" s="334"/>
      <c r="RKO212" s="224"/>
      <c r="RKP212" s="416"/>
      <c r="RKQ212" s="416"/>
      <c r="RKR212" s="332"/>
      <c r="RKS212" s="333"/>
      <c r="RKT212" s="416"/>
      <c r="RKU212" s="224"/>
      <c r="RKV212" s="224"/>
      <c r="RKW212" s="334"/>
      <c r="RKX212" s="334"/>
      <c r="RKY212" s="224"/>
      <c r="RKZ212" s="416"/>
      <c r="RLA212" s="416"/>
      <c r="RLB212" s="332"/>
      <c r="RLC212" s="333"/>
      <c r="RLD212" s="416"/>
      <c r="RLE212" s="224"/>
      <c r="RLF212" s="224"/>
      <c r="RLG212" s="334"/>
      <c r="RLH212" s="334"/>
      <c r="RLI212" s="224"/>
      <c r="RLJ212" s="416"/>
      <c r="RLK212" s="416"/>
      <c r="RLL212" s="332"/>
      <c r="RLM212" s="333"/>
      <c r="RLN212" s="416"/>
      <c r="RLO212" s="224"/>
      <c r="RLP212" s="224"/>
      <c r="RLQ212" s="334"/>
      <c r="RLR212" s="334"/>
      <c r="RLS212" s="224"/>
      <c r="RLT212" s="416"/>
      <c r="RLU212" s="416"/>
      <c r="RLV212" s="332"/>
      <c r="RLW212" s="333"/>
      <c r="RLX212" s="416"/>
      <c r="RLY212" s="224"/>
      <c r="RLZ212" s="224"/>
      <c r="RMA212" s="334"/>
      <c r="RMB212" s="334"/>
      <c r="RMC212" s="224"/>
      <c r="RMD212" s="416"/>
      <c r="RME212" s="416"/>
      <c r="RMF212" s="332"/>
      <c r="RMG212" s="333"/>
      <c r="RMH212" s="416"/>
      <c r="RMI212" s="224"/>
      <c r="RMJ212" s="224"/>
      <c r="RMK212" s="334"/>
      <c r="RML212" s="334"/>
      <c r="RMM212" s="224"/>
      <c r="RMN212" s="416"/>
      <c r="RMO212" s="416"/>
      <c r="RMP212" s="332"/>
      <c r="RMQ212" s="333"/>
      <c r="RMR212" s="416"/>
      <c r="RMS212" s="224"/>
      <c r="RMT212" s="224"/>
      <c r="RMU212" s="334"/>
      <c r="RMV212" s="334"/>
      <c r="RMW212" s="224"/>
      <c r="RMX212" s="416"/>
      <c r="RMY212" s="416"/>
      <c r="RMZ212" s="332"/>
      <c r="RNA212" s="333"/>
      <c r="RNB212" s="416"/>
      <c r="RNC212" s="224"/>
      <c r="RND212" s="224"/>
      <c r="RNE212" s="334"/>
      <c r="RNF212" s="334"/>
      <c r="RNG212" s="224"/>
      <c r="RNH212" s="416"/>
      <c r="RNI212" s="416"/>
      <c r="RNJ212" s="332"/>
      <c r="RNK212" s="333"/>
      <c r="RNL212" s="416"/>
      <c r="RNM212" s="224"/>
      <c r="RNN212" s="224"/>
      <c r="RNO212" s="334"/>
      <c r="RNP212" s="334"/>
      <c r="RNQ212" s="224"/>
      <c r="RNR212" s="416"/>
      <c r="RNS212" s="416"/>
      <c r="RNT212" s="332"/>
      <c r="RNU212" s="333"/>
      <c r="RNV212" s="416"/>
      <c r="RNW212" s="224"/>
      <c r="RNX212" s="224"/>
      <c r="RNY212" s="334"/>
      <c r="RNZ212" s="334"/>
      <c r="ROA212" s="224"/>
      <c r="ROB212" s="416"/>
      <c r="ROC212" s="416"/>
      <c r="ROD212" s="332"/>
      <c r="ROE212" s="333"/>
      <c r="ROF212" s="416"/>
      <c r="ROG212" s="224"/>
      <c r="ROH212" s="224"/>
      <c r="ROI212" s="334"/>
      <c r="ROJ212" s="334"/>
      <c r="ROK212" s="224"/>
      <c r="ROL212" s="416"/>
      <c r="ROM212" s="416"/>
      <c r="RON212" s="332"/>
      <c r="ROO212" s="333"/>
      <c r="ROP212" s="416"/>
      <c r="ROQ212" s="224"/>
      <c r="ROR212" s="224"/>
      <c r="ROS212" s="334"/>
      <c r="ROT212" s="334"/>
      <c r="ROU212" s="224"/>
      <c r="ROV212" s="416"/>
      <c r="ROW212" s="416"/>
      <c r="ROX212" s="332"/>
      <c r="ROY212" s="333"/>
      <c r="ROZ212" s="416"/>
      <c r="RPA212" s="224"/>
      <c r="RPB212" s="224"/>
      <c r="RPC212" s="334"/>
      <c r="RPD212" s="334"/>
      <c r="RPE212" s="224"/>
      <c r="RPF212" s="416"/>
      <c r="RPG212" s="416"/>
      <c r="RPH212" s="332"/>
      <c r="RPI212" s="333"/>
      <c r="RPJ212" s="416"/>
      <c r="RPK212" s="224"/>
      <c r="RPL212" s="224"/>
      <c r="RPM212" s="334"/>
      <c r="RPN212" s="334"/>
      <c r="RPO212" s="224"/>
      <c r="RPP212" s="416"/>
      <c r="RPQ212" s="416"/>
      <c r="RPR212" s="332"/>
      <c r="RPS212" s="333"/>
      <c r="RPT212" s="416"/>
      <c r="RPU212" s="224"/>
      <c r="RPV212" s="224"/>
      <c r="RPW212" s="334"/>
      <c r="RPX212" s="334"/>
      <c r="RPY212" s="224"/>
      <c r="RPZ212" s="416"/>
      <c r="RQA212" s="416"/>
      <c r="RQB212" s="332"/>
      <c r="RQC212" s="333"/>
      <c r="RQD212" s="416"/>
      <c r="RQE212" s="224"/>
      <c r="RQF212" s="224"/>
      <c r="RQG212" s="334"/>
      <c r="RQH212" s="334"/>
      <c r="RQI212" s="224"/>
      <c r="RQJ212" s="416"/>
      <c r="RQK212" s="416"/>
      <c r="RQL212" s="332"/>
      <c r="RQM212" s="333"/>
      <c r="RQN212" s="416"/>
      <c r="RQO212" s="224"/>
      <c r="RQP212" s="224"/>
      <c r="RQQ212" s="334"/>
      <c r="RQR212" s="334"/>
      <c r="RQS212" s="224"/>
      <c r="RQT212" s="416"/>
      <c r="RQU212" s="416"/>
      <c r="RQV212" s="332"/>
      <c r="RQW212" s="333"/>
      <c r="RQX212" s="416"/>
      <c r="RQY212" s="224"/>
      <c r="RQZ212" s="224"/>
      <c r="RRA212" s="334"/>
      <c r="RRB212" s="334"/>
      <c r="RRC212" s="224"/>
      <c r="RRD212" s="416"/>
      <c r="RRE212" s="416"/>
      <c r="RRF212" s="332"/>
      <c r="RRG212" s="333"/>
      <c r="RRH212" s="416"/>
      <c r="RRI212" s="224"/>
      <c r="RRJ212" s="224"/>
      <c r="RRK212" s="334"/>
      <c r="RRL212" s="334"/>
      <c r="RRM212" s="224"/>
      <c r="RRN212" s="416"/>
      <c r="RRO212" s="416"/>
      <c r="RRP212" s="332"/>
      <c r="RRQ212" s="333"/>
      <c r="RRR212" s="416"/>
      <c r="RRS212" s="224"/>
      <c r="RRT212" s="224"/>
      <c r="RRU212" s="334"/>
      <c r="RRV212" s="334"/>
      <c r="RRW212" s="224"/>
      <c r="RRX212" s="416"/>
      <c r="RRY212" s="416"/>
      <c r="RRZ212" s="332"/>
      <c r="RSA212" s="333"/>
      <c r="RSB212" s="416"/>
      <c r="RSC212" s="224"/>
      <c r="RSD212" s="224"/>
      <c r="RSE212" s="334"/>
      <c r="RSF212" s="334"/>
      <c r="RSG212" s="224"/>
      <c r="RSH212" s="416"/>
      <c r="RSI212" s="416"/>
      <c r="RSJ212" s="332"/>
      <c r="RSK212" s="333"/>
      <c r="RSL212" s="416"/>
      <c r="RSM212" s="224"/>
      <c r="RSN212" s="224"/>
      <c r="RSO212" s="334"/>
      <c r="RSP212" s="334"/>
      <c r="RSQ212" s="224"/>
      <c r="RSR212" s="416"/>
      <c r="RSS212" s="416"/>
      <c r="RST212" s="332"/>
      <c r="RSU212" s="333"/>
      <c r="RSV212" s="416"/>
      <c r="RSW212" s="224"/>
      <c r="RSX212" s="224"/>
      <c r="RSY212" s="334"/>
      <c r="RSZ212" s="334"/>
      <c r="RTA212" s="224"/>
      <c r="RTB212" s="416"/>
      <c r="RTC212" s="416"/>
      <c r="RTD212" s="332"/>
      <c r="RTE212" s="333"/>
      <c r="RTF212" s="416"/>
      <c r="RTG212" s="224"/>
      <c r="RTH212" s="224"/>
      <c r="RTI212" s="334"/>
      <c r="RTJ212" s="334"/>
      <c r="RTK212" s="224"/>
      <c r="RTL212" s="416"/>
      <c r="RTM212" s="416"/>
      <c r="RTN212" s="332"/>
      <c r="RTO212" s="333"/>
      <c r="RTP212" s="416"/>
      <c r="RTQ212" s="224"/>
      <c r="RTR212" s="224"/>
      <c r="RTS212" s="334"/>
      <c r="RTT212" s="334"/>
      <c r="RTU212" s="224"/>
      <c r="RTV212" s="416"/>
      <c r="RTW212" s="416"/>
      <c r="RTX212" s="332"/>
      <c r="RTY212" s="333"/>
      <c r="RTZ212" s="416"/>
      <c r="RUA212" s="224"/>
      <c r="RUB212" s="224"/>
      <c r="RUC212" s="334"/>
      <c r="RUD212" s="334"/>
      <c r="RUE212" s="224"/>
      <c r="RUF212" s="416"/>
      <c r="RUG212" s="416"/>
      <c r="RUH212" s="332"/>
      <c r="RUI212" s="333"/>
      <c r="RUJ212" s="416"/>
      <c r="RUK212" s="224"/>
      <c r="RUL212" s="224"/>
      <c r="RUM212" s="334"/>
      <c r="RUN212" s="334"/>
      <c r="RUO212" s="224"/>
      <c r="RUP212" s="416"/>
      <c r="RUQ212" s="416"/>
      <c r="RUR212" s="332"/>
      <c r="RUS212" s="333"/>
      <c r="RUT212" s="416"/>
      <c r="RUU212" s="224"/>
      <c r="RUV212" s="224"/>
      <c r="RUW212" s="334"/>
      <c r="RUX212" s="334"/>
      <c r="RUY212" s="224"/>
      <c r="RUZ212" s="416"/>
      <c r="RVA212" s="416"/>
      <c r="RVB212" s="332"/>
      <c r="RVC212" s="333"/>
      <c r="RVD212" s="416"/>
      <c r="RVE212" s="224"/>
      <c r="RVF212" s="224"/>
      <c r="RVG212" s="334"/>
      <c r="RVH212" s="334"/>
      <c r="RVI212" s="224"/>
      <c r="RVJ212" s="416"/>
      <c r="RVK212" s="416"/>
      <c r="RVL212" s="332"/>
      <c r="RVM212" s="333"/>
      <c r="RVN212" s="416"/>
      <c r="RVO212" s="224"/>
      <c r="RVP212" s="224"/>
      <c r="RVQ212" s="334"/>
      <c r="RVR212" s="334"/>
      <c r="RVS212" s="224"/>
      <c r="RVT212" s="416"/>
      <c r="RVU212" s="416"/>
      <c r="RVV212" s="332"/>
      <c r="RVW212" s="333"/>
      <c r="RVX212" s="416"/>
      <c r="RVY212" s="224"/>
      <c r="RVZ212" s="224"/>
      <c r="RWA212" s="334"/>
      <c r="RWB212" s="334"/>
      <c r="RWC212" s="224"/>
      <c r="RWD212" s="416"/>
      <c r="RWE212" s="416"/>
      <c r="RWF212" s="332"/>
      <c r="RWG212" s="333"/>
      <c r="RWH212" s="416"/>
      <c r="RWI212" s="224"/>
      <c r="RWJ212" s="224"/>
      <c r="RWK212" s="334"/>
      <c r="RWL212" s="334"/>
      <c r="RWM212" s="224"/>
      <c r="RWN212" s="416"/>
      <c r="RWO212" s="416"/>
      <c r="RWP212" s="332"/>
      <c r="RWQ212" s="333"/>
      <c r="RWR212" s="416"/>
      <c r="RWS212" s="224"/>
      <c r="RWT212" s="224"/>
      <c r="RWU212" s="334"/>
      <c r="RWV212" s="334"/>
      <c r="RWW212" s="224"/>
      <c r="RWX212" s="416"/>
      <c r="RWY212" s="416"/>
      <c r="RWZ212" s="332"/>
      <c r="RXA212" s="333"/>
      <c r="RXB212" s="416"/>
      <c r="RXC212" s="224"/>
      <c r="RXD212" s="224"/>
      <c r="RXE212" s="334"/>
      <c r="RXF212" s="334"/>
      <c r="RXG212" s="224"/>
      <c r="RXH212" s="416"/>
      <c r="RXI212" s="416"/>
      <c r="RXJ212" s="332"/>
      <c r="RXK212" s="333"/>
      <c r="RXL212" s="416"/>
      <c r="RXM212" s="224"/>
      <c r="RXN212" s="224"/>
      <c r="RXO212" s="334"/>
      <c r="RXP212" s="334"/>
      <c r="RXQ212" s="224"/>
      <c r="RXR212" s="416"/>
      <c r="RXS212" s="416"/>
      <c r="RXT212" s="332"/>
      <c r="RXU212" s="333"/>
      <c r="RXV212" s="416"/>
      <c r="RXW212" s="224"/>
      <c r="RXX212" s="224"/>
      <c r="RXY212" s="334"/>
      <c r="RXZ212" s="334"/>
      <c r="RYA212" s="224"/>
      <c r="RYB212" s="416"/>
      <c r="RYC212" s="416"/>
      <c r="RYD212" s="332"/>
      <c r="RYE212" s="333"/>
      <c r="RYF212" s="416"/>
      <c r="RYG212" s="224"/>
      <c r="RYH212" s="224"/>
      <c r="RYI212" s="334"/>
      <c r="RYJ212" s="334"/>
      <c r="RYK212" s="224"/>
      <c r="RYL212" s="416"/>
      <c r="RYM212" s="416"/>
      <c r="RYN212" s="332"/>
      <c r="RYO212" s="333"/>
      <c r="RYP212" s="416"/>
      <c r="RYQ212" s="224"/>
      <c r="RYR212" s="224"/>
      <c r="RYS212" s="334"/>
      <c r="RYT212" s="334"/>
      <c r="RYU212" s="224"/>
      <c r="RYV212" s="416"/>
      <c r="RYW212" s="416"/>
      <c r="RYX212" s="332"/>
      <c r="RYY212" s="333"/>
      <c r="RYZ212" s="416"/>
      <c r="RZA212" s="224"/>
      <c r="RZB212" s="224"/>
      <c r="RZC212" s="334"/>
      <c r="RZD212" s="334"/>
      <c r="RZE212" s="224"/>
      <c r="RZF212" s="416"/>
      <c r="RZG212" s="416"/>
      <c r="RZH212" s="332"/>
      <c r="RZI212" s="333"/>
      <c r="RZJ212" s="416"/>
      <c r="RZK212" s="224"/>
      <c r="RZL212" s="224"/>
      <c r="RZM212" s="334"/>
      <c r="RZN212" s="334"/>
      <c r="RZO212" s="224"/>
      <c r="RZP212" s="416"/>
      <c r="RZQ212" s="416"/>
      <c r="RZR212" s="332"/>
      <c r="RZS212" s="333"/>
      <c r="RZT212" s="416"/>
      <c r="RZU212" s="224"/>
      <c r="RZV212" s="224"/>
      <c r="RZW212" s="334"/>
      <c r="RZX212" s="334"/>
      <c r="RZY212" s="224"/>
      <c r="RZZ212" s="416"/>
      <c r="SAA212" s="416"/>
      <c r="SAB212" s="332"/>
      <c r="SAC212" s="333"/>
      <c r="SAD212" s="416"/>
      <c r="SAE212" s="224"/>
      <c r="SAF212" s="224"/>
      <c r="SAG212" s="334"/>
      <c r="SAH212" s="334"/>
      <c r="SAI212" s="224"/>
      <c r="SAJ212" s="416"/>
      <c r="SAK212" s="416"/>
      <c r="SAL212" s="332"/>
      <c r="SAM212" s="333"/>
      <c r="SAN212" s="416"/>
      <c r="SAO212" s="224"/>
      <c r="SAP212" s="224"/>
      <c r="SAQ212" s="334"/>
      <c r="SAR212" s="334"/>
      <c r="SAS212" s="224"/>
      <c r="SAT212" s="416"/>
      <c r="SAU212" s="416"/>
      <c r="SAV212" s="332"/>
      <c r="SAW212" s="333"/>
      <c r="SAX212" s="416"/>
      <c r="SAY212" s="224"/>
      <c r="SAZ212" s="224"/>
      <c r="SBA212" s="334"/>
      <c r="SBB212" s="334"/>
      <c r="SBC212" s="224"/>
      <c r="SBD212" s="416"/>
      <c r="SBE212" s="416"/>
      <c r="SBF212" s="332"/>
      <c r="SBG212" s="333"/>
      <c r="SBH212" s="416"/>
      <c r="SBI212" s="224"/>
      <c r="SBJ212" s="224"/>
      <c r="SBK212" s="334"/>
      <c r="SBL212" s="334"/>
      <c r="SBM212" s="224"/>
      <c r="SBN212" s="416"/>
      <c r="SBO212" s="416"/>
      <c r="SBP212" s="332"/>
      <c r="SBQ212" s="333"/>
      <c r="SBR212" s="416"/>
      <c r="SBS212" s="224"/>
      <c r="SBT212" s="224"/>
      <c r="SBU212" s="334"/>
      <c r="SBV212" s="334"/>
      <c r="SBW212" s="224"/>
      <c r="SBX212" s="416"/>
      <c r="SBY212" s="416"/>
      <c r="SBZ212" s="332"/>
      <c r="SCA212" s="333"/>
      <c r="SCB212" s="416"/>
      <c r="SCC212" s="224"/>
      <c r="SCD212" s="224"/>
      <c r="SCE212" s="334"/>
      <c r="SCF212" s="334"/>
      <c r="SCG212" s="224"/>
      <c r="SCH212" s="416"/>
      <c r="SCI212" s="416"/>
      <c r="SCJ212" s="332"/>
      <c r="SCK212" s="333"/>
      <c r="SCL212" s="416"/>
      <c r="SCM212" s="224"/>
      <c r="SCN212" s="224"/>
      <c r="SCO212" s="334"/>
      <c r="SCP212" s="334"/>
      <c r="SCQ212" s="224"/>
      <c r="SCR212" s="416"/>
      <c r="SCS212" s="416"/>
      <c r="SCT212" s="332"/>
      <c r="SCU212" s="333"/>
      <c r="SCV212" s="416"/>
      <c r="SCW212" s="224"/>
      <c r="SCX212" s="224"/>
      <c r="SCY212" s="334"/>
      <c r="SCZ212" s="334"/>
      <c r="SDA212" s="224"/>
      <c r="SDB212" s="416"/>
      <c r="SDC212" s="416"/>
      <c r="SDD212" s="332"/>
      <c r="SDE212" s="333"/>
      <c r="SDF212" s="416"/>
      <c r="SDG212" s="224"/>
      <c r="SDH212" s="224"/>
      <c r="SDI212" s="334"/>
      <c r="SDJ212" s="334"/>
      <c r="SDK212" s="224"/>
      <c r="SDL212" s="416"/>
      <c r="SDM212" s="416"/>
      <c r="SDN212" s="332"/>
      <c r="SDO212" s="333"/>
      <c r="SDP212" s="416"/>
      <c r="SDQ212" s="224"/>
      <c r="SDR212" s="224"/>
      <c r="SDS212" s="334"/>
      <c r="SDT212" s="334"/>
      <c r="SDU212" s="224"/>
      <c r="SDV212" s="416"/>
      <c r="SDW212" s="416"/>
      <c r="SDX212" s="332"/>
      <c r="SDY212" s="333"/>
      <c r="SDZ212" s="416"/>
      <c r="SEA212" s="224"/>
      <c r="SEB212" s="224"/>
      <c r="SEC212" s="334"/>
      <c r="SED212" s="334"/>
      <c r="SEE212" s="224"/>
      <c r="SEF212" s="416"/>
      <c r="SEG212" s="416"/>
      <c r="SEH212" s="332"/>
      <c r="SEI212" s="333"/>
      <c r="SEJ212" s="416"/>
      <c r="SEK212" s="224"/>
      <c r="SEL212" s="224"/>
      <c r="SEM212" s="334"/>
      <c r="SEN212" s="334"/>
      <c r="SEO212" s="224"/>
      <c r="SEP212" s="416"/>
      <c r="SEQ212" s="416"/>
      <c r="SER212" s="332"/>
      <c r="SES212" s="333"/>
      <c r="SET212" s="416"/>
      <c r="SEU212" s="224"/>
      <c r="SEV212" s="224"/>
      <c r="SEW212" s="334"/>
      <c r="SEX212" s="334"/>
      <c r="SEY212" s="224"/>
      <c r="SEZ212" s="416"/>
      <c r="SFA212" s="416"/>
      <c r="SFB212" s="332"/>
      <c r="SFC212" s="333"/>
      <c r="SFD212" s="416"/>
      <c r="SFE212" s="224"/>
      <c r="SFF212" s="224"/>
      <c r="SFG212" s="334"/>
      <c r="SFH212" s="334"/>
      <c r="SFI212" s="224"/>
      <c r="SFJ212" s="416"/>
      <c r="SFK212" s="416"/>
      <c r="SFL212" s="332"/>
      <c r="SFM212" s="333"/>
      <c r="SFN212" s="416"/>
      <c r="SFO212" s="224"/>
      <c r="SFP212" s="224"/>
      <c r="SFQ212" s="334"/>
      <c r="SFR212" s="334"/>
      <c r="SFS212" s="224"/>
      <c r="SFT212" s="416"/>
      <c r="SFU212" s="416"/>
      <c r="SFV212" s="332"/>
      <c r="SFW212" s="333"/>
      <c r="SFX212" s="416"/>
      <c r="SFY212" s="224"/>
      <c r="SFZ212" s="224"/>
      <c r="SGA212" s="334"/>
      <c r="SGB212" s="334"/>
      <c r="SGC212" s="224"/>
      <c r="SGD212" s="416"/>
      <c r="SGE212" s="416"/>
      <c r="SGF212" s="332"/>
      <c r="SGG212" s="333"/>
      <c r="SGH212" s="416"/>
      <c r="SGI212" s="224"/>
      <c r="SGJ212" s="224"/>
      <c r="SGK212" s="334"/>
      <c r="SGL212" s="334"/>
      <c r="SGM212" s="224"/>
      <c r="SGN212" s="416"/>
      <c r="SGO212" s="416"/>
      <c r="SGP212" s="332"/>
      <c r="SGQ212" s="333"/>
      <c r="SGR212" s="416"/>
      <c r="SGS212" s="224"/>
      <c r="SGT212" s="224"/>
      <c r="SGU212" s="334"/>
      <c r="SGV212" s="334"/>
      <c r="SGW212" s="224"/>
      <c r="SGX212" s="416"/>
      <c r="SGY212" s="416"/>
      <c r="SGZ212" s="332"/>
      <c r="SHA212" s="333"/>
      <c r="SHB212" s="416"/>
      <c r="SHC212" s="224"/>
      <c r="SHD212" s="224"/>
      <c r="SHE212" s="334"/>
      <c r="SHF212" s="334"/>
      <c r="SHG212" s="224"/>
      <c r="SHH212" s="416"/>
      <c r="SHI212" s="416"/>
      <c r="SHJ212" s="332"/>
      <c r="SHK212" s="333"/>
      <c r="SHL212" s="416"/>
      <c r="SHM212" s="224"/>
      <c r="SHN212" s="224"/>
      <c r="SHO212" s="334"/>
      <c r="SHP212" s="334"/>
      <c r="SHQ212" s="224"/>
      <c r="SHR212" s="416"/>
      <c r="SHS212" s="416"/>
      <c r="SHT212" s="332"/>
      <c r="SHU212" s="333"/>
      <c r="SHV212" s="416"/>
      <c r="SHW212" s="224"/>
      <c r="SHX212" s="224"/>
      <c r="SHY212" s="334"/>
      <c r="SHZ212" s="334"/>
      <c r="SIA212" s="224"/>
      <c r="SIB212" s="416"/>
      <c r="SIC212" s="416"/>
      <c r="SID212" s="332"/>
      <c r="SIE212" s="333"/>
      <c r="SIF212" s="416"/>
      <c r="SIG212" s="224"/>
      <c r="SIH212" s="224"/>
      <c r="SII212" s="334"/>
      <c r="SIJ212" s="334"/>
      <c r="SIK212" s="224"/>
      <c r="SIL212" s="416"/>
      <c r="SIM212" s="416"/>
      <c r="SIN212" s="332"/>
      <c r="SIO212" s="333"/>
      <c r="SIP212" s="416"/>
      <c r="SIQ212" s="224"/>
      <c r="SIR212" s="224"/>
      <c r="SIS212" s="334"/>
      <c r="SIT212" s="334"/>
      <c r="SIU212" s="224"/>
      <c r="SIV212" s="416"/>
      <c r="SIW212" s="416"/>
      <c r="SIX212" s="332"/>
      <c r="SIY212" s="333"/>
      <c r="SIZ212" s="416"/>
      <c r="SJA212" s="224"/>
      <c r="SJB212" s="224"/>
      <c r="SJC212" s="334"/>
      <c r="SJD212" s="334"/>
      <c r="SJE212" s="224"/>
      <c r="SJF212" s="416"/>
      <c r="SJG212" s="416"/>
      <c r="SJH212" s="332"/>
      <c r="SJI212" s="333"/>
      <c r="SJJ212" s="416"/>
      <c r="SJK212" s="224"/>
      <c r="SJL212" s="224"/>
      <c r="SJM212" s="334"/>
      <c r="SJN212" s="334"/>
      <c r="SJO212" s="224"/>
      <c r="SJP212" s="416"/>
      <c r="SJQ212" s="416"/>
      <c r="SJR212" s="332"/>
      <c r="SJS212" s="333"/>
      <c r="SJT212" s="416"/>
      <c r="SJU212" s="224"/>
      <c r="SJV212" s="224"/>
      <c r="SJW212" s="334"/>
      <c r="SJX212" s="334"/>
      <c r="SJY212" s="224"/>
      <c r="SJZ212" s="416"/>
      <c r="SKA212" s="416"/>
      <c r="SKB212" s="332"/>
      <c r="SKC212" s="333"/>
      <c r="SKD212" s="416"/>
      <c r="SKE212" s="224"/>
      <c r="SKF212" s="224"/>
      <c r="SKG212" s="334"/>
      <c r="SKH212" s="334"/>
      <c r="SKI212" s="224"/>
      <c r="SKJ212" s="416"/>
      <c r="SKK212" s="416"/>
      <c r="SKL212" s="332"/>
      <c r="SKM212" s="333"/>
      <c r="SKN212" s="416"/>
      <c r="SKO212" s="224"/>
      <c r="SKP212" s="224"/>
      <c r="SKQ212" s="334"/>
      <c r="SKR212" s="334"/>
      <c r="SKS212" s="224"/>
      <c r="SKT212" s="416"/>
      <c r="SKU212" s="416"/>
      <c r="SKV212" s="332"/>
      <c r="SKW212" s="333"/>
      <c r="SKX212" s="416"/>
      <c r="SKY212" s="224"/>
      <c r="SKZ212" s="224"/>
      <c r="SLA212" s="334"/>
      <c r="SLB212" s="334"/>
      <c r="SLC212" s="224"/>
      <c r="SLD212" s="416"/>
      <c r="SLE212" s="416"/>
      <c r="SLF212" s="332"/>
      <c r="SLG212" s="333"/>
      <c r="SLH212" s="416"/>
      <c r="SLI212" s="224"/>
      <c r="SLJ212" s="224"/>
      <c r="SLK212" s="334"/>
      <c r="SLL212" s="334"/>
      <c r="SLM212" s="224"/>
      <c r="SLN212" s="416"/>
      <c r="SLO212" s="416"/>
      <c r="SLP212" s="332"/>
      <c r="SLQ212" s="333"/>
      <c r="SLR212" s="416"/>
      <c r="SLS212" s="224"/>
      <c r="SLT212" s="224"/>
      <c r="SLU212" s="334"/>
      <c r="SLV212" s="334"/>
      <c r="SLW212" s="224"/>
      <c r="SLX212" s="416"/>
      <c r="SLY212" s="416"/>
      <c r="SLZ212" s="332"/>
      <c r="SMA212" s="333"/>
      <c r="SMB212" s="416"/>
      <c r="SMC212" s="224"/>
      <c r="SMD212" s="224"/>
      <c r="SME212" s="334"/>
      <c r="SMF212" s="334"/>
      <c r="SMG212" s="224"/>
      <c r="SMH212" s="416"/>
      <c r="SMI212" s="416"/>
      <c r="SMJ212" s="332"/>
      <c r="SMK212" s="333"/>
      <c r="SML212" s="416"/>
      <c r="SMM212" s="224"/>
      <c r="SMN212" s="224"/>
      <c r="SMO212" s="334"/>
      <c r="SMP212" s="334"/>
      <c r="SMQ212" s="224"/>
      <c r="SMR212" s="416"/>
      <c r="SMS212" s="416"/>
      <c r="SMT212" s="332"/>
      <c r="SMU212" s="333"/>
      <c r="SMV212" s="416"/>
      <c r="SMW212" s="224"/>
      <c r="SMX212" s="224"/>
      <c r="SMY212" s="334"/>
      <c r="SMZ212" s="334"/>
      <c r="SNA212" s="224"/>
      <c r="SNB212" s="416"/>
      <c r="SNC212" s="416"/>
      <c r="SND212" s="332"/>
      <c r="SNE212" s="333"/>
      <c r="SNF212" s="416"/>
      <c r="SNG212" s="224"/>
      <c r="SNH212" s="224"/>
      <c r="SNI212" s="334"/>
      <c r="SNJ212" s="334"/>
      <c r="SNK212" s="224"/>
      <c r="SNL212" s="416"/>
      <c r="SNM212" s="416"/>
      <c r="SNN212" s="332"/>
      <c r="SNO212" s="333"/>
      <c r="SNP212" s="416"/>
      <c r="SNQ212" s="224"/>
      <c r="SNR212" s="224"/>
      <c r="SNS212" s="334"/>
      <c r="SNT212" s="334"/>
      <c r="SNU212" s="224"/>
      <c r="SNV212" s="416"/>
      <c r="SNW212" s="416"/>
      <c r="SNX212" s="332"/>
      <c r="SNY212" s="333"/>
      <c r="SNZ212" s="416"/>
      <c r="SOA212" s="224"/>
      <c r="SOB212" s="224"/>
      <c r="SOC212" s="334"/>
      <c r="SOD212" s="334"/>
      <c r="SOE212" s="224"/>
      <c r="SOF212" s="416"/>
      <c r="SOG212" s="416"/>
      <c r="SOH212" s="332"/>
      <c r="SOI212" s="333"/>
      <c r="SOJ212" s="416"/>
      <c r="SOK212" s="224"/>
      <c r="SOL212" s="224"/>
      <c r="SOM212" s="334"/>
      <c r="SON212" s="334"/>
      <c r="SOO212" s="224"/>
      <c r="SOP212" s="416"/>
      <c r="SOQ212" s="416"/>
      <c r="SOR212" s="332"/>
      <c r="SOS212" s="333"/>
      <c r="SOT212" s="416"/>
      <c r="SOU212" s="224"/>
      <c r="SOV212" s="224"/>
      <c r="SOW212" s="334"/>
      <c r="SOX212" s="334"/>
      <c r="SOY212" s="224"/>
      <c r="SOZ212" s="416"/>
      <c r="SPA212" s="416"/>
      <c r="SPB212" s="332"/>
      <c r="SPC212" s="333"/>
      <c r="SPD212" s="416"/>
      <c r="SPE212" s="224"/>
      <c r="SPF212" s="224"/>
      <c r="SPG212" s="334"/>
      <c r="SPH212" s="334"/>
      <c r="SPI212" s="224"/>
      <c r="SPJ212" s="416"/>
      <c r="SPK212" s="416"/>
      <c r="SPL212" s="332"/>
      <c r="SPM212" s="333"/>
      <c r="SPN212" s="416"/>
      <c r="SPO212" s="224"/>
      <c r="SPP212" s="224"/>
      <c r="SPQ212" s="334"/>
      <c r="SPR212" s="334"/>
      <c r="SPS212" s="224"/>
      <c r="SPT212" s="416"/>
      <c r="SPU212" s="416"/>
      <c r="SPV212" s="332"/>
      <c r="SPW212" s="333"/>
      <c r="SPX212" s="416"/>
      <c r="SPY212" s="224"/>
      <c r="SPZ212" s="224"/>
      <c r="SQA212" s="334"/>
      <c r="SQB212" s="334"/>
      <c r="SQC212" s="224"/>
      <c r="SQD212" s="416"/>
      <c r="SQE212" s="416"/>
      <c r="SQF212" s="332"/>
      <c r="SQG212" s="333"/>
      <c r="SQH212" s="416"/>
      <c r="SQI212" s="224"/>
      <c r="SQJ212" s="224"/>
      <c r="SQK212" s="334"/>
      <c r="SQL212" s="334"/>
      <c r="SQM212" s="224"/>
      <c r="SQN212" s="416"/>
      <c r="SQO212" s="416"/>
      <c r="SQP212" s="332"/>
      <c r="SQQ212" s="333"/>
      <c r="SQR212" s="416"/>
      <c r="SQS212" s="224"/>
      <c r="SQT212" s="224"/>
      <c r="SQU212" s="334"/>
      <c r="SQV212" s="334"/>
      <c r="SQW212" s="224"/>
      <c r="SQX212" s="416"/>
      <c r="SQY212" s="416"/>
      <c r="SQZ212" s="332"/>
      <c r="SRA212" s="333"/>
      <c r="SRB212" s="416"/>
      <c r="SRC212" s="224"/>
      <c r="SRD212" s="224"/>
      <c r="SRE212" s="334"/>
      <c r="SRF212" s="334"/>
      <c r="SRG212" s="224"/>
      <c r="SRH212" s="416"/>
      <c r="SRI212" s="416"/>
      <c r="SRJ212" s="332"/>
      <c r="SRK212" s="333"/>
      <c r="SRL212" s="416"/>
      <c r="SRM212" s="224"/>
      <c r="SRN212" s="224"/>
      <c r="SRO212" s="334"/>
      <c r="SRP212" s="334"/>
      <c r="SRQ212" s="224"/>
      <c r="SRR212" s="416"/>
      <c r="SRS212" s="416"/>
      <c r="SRT212" s="332"/>
      <c r="SRU212" s="333"/>
      <c r="SRV212" s="416"/>
      <c r="SRW212" s="224"/>
      <c r="SRX212" s="224"/>
      <c r="SRY212" s="334"/>
      <c r="SRZ212" s="334"/>
      <c r="SSA212" s="224"/>
      <c r="SSB212" s="416"/>
      <c r="SSC212" s="416"/>
      <c r="SSD212" s="332"/>
      <c r="SSE212" s="333"/>
      <c r="SSF212" s="416"/>
      <c r="SSG212" s="224"/>
      <c r="SSH212" s="224"/>
      <c r="SSI212" s="334"/>
      <c r="SSJ212" s="334"/>
      <c r="SSK212" s="224"/>
      <c r="SSL212" s="416"/>
      <c r="SSM212" s="416"/>
      <c r="SSN212" s="332"/>
      <c r="SSO212" s="333"/>
      <c r="SSP212" s="416"/>
      <c r="SSQ212" s="224"/>
      <c r="SSR212" s="224"/>
      <c r="SSS212" s="334"/>
      <c r="SST212" s="334"/>
      <c r="SSU212" s="224"/>
      <c r="SSV212" s="416"/>
      <c r="SSW212" s="416"/>
      <c r="SSX212" s="332"/>
      <c r="SSY212" s="333"/>
      <c r="SSZ212" s="416"/>
      <c r="STA212" s="224"/>
      <c r="STB212" s="224"/>
      <c r="STC212" s="334"/>
      <c r="STD212" s="334"/>
      <c r="STE212" s="224"/>
      <c r="STF212" s="416"/>
      <c r="STG212" s="416"/>
      <c r="STH212" s="332"/>
      <c r="STI212" s="333"/>
      <c r="STJ212" s="416"/>
      <c r="STK212" s="224"/>
      <c r="STL212" s="224"/>
      <c r="STM212" s="334"/>
      <c r="STN212" s="334"/>
      <c r="STO212" s="224"/>
      <c r="STP212" s="416"/>
      <c r="STQ212" s="416"/>
      <c r="STR212" s="332"/>
      <c r="STS212" s="333"/>
      <c r="STT212" s="416"/>
      <c r="STU212" s="224"/>
      <c r="STV212" s="224"/>
      <c r="STW212" s="334"/>
      <c r="STX212" s="334"/>
      <c r="STY212" s="224"/>
      <c r="STZ212" s="416"/>
      <c r="SUA212" s="416"/>
      <c r="SUB212" s="332"/>
      <c r="SUC212" s="333"/>
      <c r="SUD212" s="416"/>
      <c r="SUE212" s="224"/>
      <c r="SUF212" s="224"/>
      <c r="SUG212" s="334"/>
      <c r="SUH212" s="334"/>
      <c r="SUI212" s="224"/>
      <c r="SUJ212" s="416"/>
      <c r="SUK212" s="416"/>
      <c r="SUL212" s="332"/>
      <c r="SUM212" s="333"/>
      <c r="SUN212" s="416"/>
      <c r="SUO212" s="224"/>
      <c r="SUP212" s="224"/>
      <c r="SUQ212" s="334"/>
      <c r="SUR212" s="334"/>
      <c r="SUS212" s="224"/>
      <c r="SUT212" s="416"/>
      <c r="SUU212" s="416"/>
      <c r="SUV212" s="332"/>
      <c r="SUW212" s="333"/>
      <c r="SUX212" s="416"/>
      <c r="SUY212" s="224"/>
      <c r="SUZ212" s="224"/>
      <c r="SVA212" s="334"/>
      <c r="SVB212" s="334"/>
      <c r="SVC212" s="224"/>
      <c r="SVD212" s="416"/>
      <c r="SVE212" s="416"/>
      <c r="SVF212" s="332"/>
      <c r="SVG212" s="333"/>
      <c r="SVH212" s="416"/>
      <c r="SVI212" s="224"/>
      <c r="SVJ212" s="224"/>
      <c r="SVK212" s="334"/>
      <c r="SVL212" s="334"/>
      <c r="SVM212" s="224"/>
      <c r="SVN212" s="416"/>
      <c r="SVO212" s="416"/>
      <c r="SVP212" s="332"/>
      <c r="SVQ212" s="333"/>
      <c r="SVR212" s="416"/>
      <c r="SVS212" s="224"/>
      <c r="SVT212" s="224"/>
      <c r="SVU212" s="334"/>
      <c r="SVV212" s="334"/>
      <c r="SVW212" s="224"/>
      <c r="SVX212" s="416"/>
      <c r="SVY212" s="416"/>
      <c r="SVZ212" s="332"/>
      <c r="SWA212" s="333"/>
      <c r="SWB212" s="416"/>
      <c r="SWC212" s="224"/>
      <c r="SWD212" s="224"/>
      <c r="SWE212" s="334"/>
      <c r="SWF212" s="334"/>
      <c r="SWG212" s="224"/>
      <c r="SWH212" s="416"/>
      <c r="SWI212" s="416"/>
      <c r="SWJ212" s="332"/>
      <c r="SWK212" s="333"/>
      <c r="SWL212" s="416"/>
      <c r="SWM212" s="224"/>
      <c r="SWN212" s="224"/>
      <c r="SWO212" s="334"/>
      <c r="SWP212" s="334"/>
      <c r="SWQ212" s="224"/>
      <c r="SWR212" s="416"/>
      <c r="SWS212" s="416"/>
      <c r="SWT212" s="332"/>
      <c r="SWU212" s="333"/>
      <c r="SWV212" s="416"/>
      <c r="SWW212" s="224"/>
      <c r="SWX212" s="224"/>
      <c r="SWY212" s="334"/>
      <c r="SWZ212" s="334"/>
      <c r="SXA212" s="224"/>
      <c r="SXB212" s="416"/>
      <c r="SXC212" s="416"/>
      <c r="SXD212" s="332"/>
      <c r="SXE212" s="333"/>
      <c r="SXF212" s="416"/>
      <c r="SXG212" s="224"/>
      <c r="SXH212" s="224"/>
      <c r="SXI212" s="334"/>
      <c r="SXJ212" s="334"/>
      <c r="SXK212" s="224"/>
      <c r="SXL212" s="416"/>
      <c r="SXM212" s="416"/>
      <c r="SXN212" s="332"/>
      <c r="SXO212" s="333"/>
      <c r="SXP212" s="416"/>
      <c r="SXQ212" s="224"/>
      <c r="SXR212" s="224"/>
      <c r="SXS212" s="334"/>
      <c r="SXT212" s="334"/>
      <c r="SXU212" s="224"/>
      <c r="SXV212" s="416"/>
      <c r="SXW212" s="416"/>
      <c r="SXX212" s="332"/>
      <c r="SXY212" s="333"/>
      <c r="SXZ212" s="416"/>
      <c r="SYA212" s="224"/>
      <c r="SYB212" s="224"/>
      <c r="SYC212" s="334"/>
      <c r="SYD212" s="334"/>
      <c r="SYE212" s="224"/>
      <c r="SYF212" s="416"/>
      <c r="SYG212" s="416"/>
      <c r="SYH212" s="332"/>
      <c r="SYI212" s="333"/>
      <c r="SYJ212" s="416"/>
      <c r="SYK212" s="224"/>
      <c r="SYL212" s="224"/>
      <c r="SYM212" s="334"/>
      <c r="SYN212" s="334"/>
      <c r="SYO212" s="224"/>
      <c r="SYP212" s="416"/>
      <c r="SYQ212" s="416"/>
      <c r="SYR212" s="332"/>
      <c r="SYS212" s="333"/>
      <c r="SYT212" s="416"/>
      <c r="SYU212" s="224"/>
      <c r="SYV212" s="224"/>
      <c r="SYW212" s="334"/>
      <c r="SYX212" s="334"/>
      <c r="SYY212" s="224"/>
      <c r="SYZ212" s="416"/>
      <c r="SZA212" s="416"/>
      <c r="SZB212" s="332"/>
      <c r="SZC212" s="333"/>
      <c r="SZD212" s="416"/>
      <c r="SZE212" s="224"/>
      <c r="SZF212" s="224"/>
      <c r="SZG212" s="334"/>
      <c r="SZH212" s="334"/>
      <c r="SZI212" s="224"/>
      <c r="SZJ212" s="416"/>
      <c r="SZK212" s="416"/>
      <c r="SZL212" s="332"/>
      <c r="SZM212" s="333"/>
      <c r="SZN212" s="416"/>
      <c r="SZO212" s="224"/>
      <c r="SZP212" s="224"/>
      <c r="SZQ212" s="334"/>
      <c r="SZR212" s="334"/>
      <c r="SZS212" s="224"/>
      <c r="SZT212" s="416"/>
      <c r="SZU212" s="416"/>
      <c r="SZV212" s="332"/>
      <c r="SZW212" s="333"/>
      <c r="SZX212" s="416"/>
      <c r="SZY212" s="224"/>
      <c r="SZZ212" s="224"/>
      <c r="TAA212" s="334"/>
      <c r="TAB212" s="334"/>
      <c r="TAC212" s="224"/>
      <c r="TAD212" s="416"/>
      <c r="TAE212" s="416"/>
      <c r="TAF212" s="332"/>
      <c r="TAG212" s="333"/>
      <c r="TAH212" s="416"/>
      <c r="TAI212" s="224"/>
      <c r="TAJ212" s="224"/>
      <c r="TAK212" s="334"/>
      <c r="TAL212" s="334"/>
      <c r="TAM212" s="224"/>
      <c r="TAN212" s="416"/>
      <c r="TAO212" s="416"/>
      <c r="TAP212" s="332"/>
      <c r="TAQ212" s="333"/>
      <c r="TAR212" s="416"/>
      <c r="TAS212" s="224"/>
      <c r="TAT212" s="224"/>
      <c r="TAU212" s="334"/>
      <c r="TAV212" s="334"/>
      <c r="TAW212" s="224"/>
      <c r="TAX212" s="416"/>
      <c r="TAY212" s="416"/>
      <c r="TAZ212" s="332"/>
      <c r="TBA212" s="333"/>
      <c r="TBB212" s="416"/>
      <c r="TBC212" s="224"/>
      <c r="TBD212" s="224"/>
      <c r="TBE212" s="334"/>
      <c r="TBF212" s="334"/>
      <c r="TBG212" s="224"/>
      <c r="TBH212" s="416"/>
      <c r="TBI212" s="416"/>
      <c r="TBJ212" s="332"/>
      <c r="TBK212" s="333"/>
      <c r="TBL212" s="416"/>
      <c r="TBM212" s="224"/>
      <c r="TBN212" s="224"/>
      <c r="TBO212" s="334"/>
      <c r="TBP212" s="334"/>
      <c r="TBQ212" s="224"/>
      <c r="TBR212" s="416"/>
      <c r="TBS212" s="416"/>
      <c r="TBT212" s="332"/>
      <c r="TBU212" s="333"/>
      <c r="TBV212" s="416"/>
      <c r="TBW212" s="224"/>
      <c r="TBX212" s="224"/>
      <c r="TBY212" s="334"/>
      <c r="TBZ212" s="334"/>
      <c r="TCA212" s="224"/>
      <c r="TCB212" s="416"/>
      <c r="TCC212" s="416"/>
      <c r="TCD212" s="332"/>
      <c r="TCE212" s="333"/>
      <c r="TCF212" s="416"/>
      <c r="TCG212" s="224"/>
      <c r="TCH212" s="224"/>
      <c r="TCI212" s="334"/>
      <c r="TCJ212" s="334"/>
      <c r="TCK212" s="224"/>
      <c r="TCL212" s="416"/>
      <c r="TCM212" s="416"/>
      <c r="TCN212" s="332"/>
      <c r="TCO212" s="333"/>
      <c r="TCP212" s="416"/>
      <c r="TCQ212" s="224"/>
      <c r="TCR212" s="224"/>
      <c r="TCS212" s="334"/>
      <c r="TCT212" s="334"/>
      <c r="TCU212" s="224"/>
      <c r="TCV212" s="416"/>
      <c r="TCW212" s="416"/>
      <c r="TCX212" s="332"/>
      <c r="TCY212" s="333"/>
      <c r="TCZ212" s="416"/>
      <c r="TDA212" s="224"/>
      <c r="TDB212" s="224"/>
      <c r="TDC212" s="334"/>
      <c r="TDD212" s="334"/>
      <c r="TDE212" s="224"/>
      <c r="TDF212" s="416"/>
      <c r="TDG212" s="416"/>
      <c r="TDH212" s="332"/>
      <c r="TDI212" s="333"/>
      <c r="TDJ212" s="416"/>
      <c r="TDK212" s="224"/>
      <c r="TDL212" s="224"/>
      <c r="TDM212" s="334"/>
      <c r="TDN212" s="334"/>
      <c r="TDO212" s="224"/>
      <c r="TDP212" s="416"/>
      <c r="TDQ212" s="416"/>
      <c r="TDR212" s="332"/>
      <c r="TDS212" s="333"/>
      <c r="TDT212" s="416"/>
      <c r="TDU212" s="224"/>
      <c r="TDV212" s="224"/>
      <c r="TDW212" s="334"/>
      <c r="TDX212" s="334"/>
      <c r="TDY212" s="224"/>
      <c r="TDZ212" s="416"/>
      <c r="TEA212" s="416"/>
      <c r="TEB212" s="332"/>
      <c r="TEC212" s="333"/>
      <c r="TED212" s="416"/>
      <c r="TEE212" s="224"/>
      <c r="TEF212" s="224"/>
      <c r="TEG212" s="334"/>
      <c r="TEH212" s="334"/>
      <c r="TEI212" s="224"/>
      <c r="TEJ212" s="416"/>
      <c r="TEK212" s="416"/>
      <c r="TEL212" s="332"/>
      <c r="TEM212" s="333"/>
      <c r="TEN212" s="416"/>
      <c r="TEO212" s="224"/>
      <c r="TEP212" s="224"/>
      <c r="TEQ212" s="334"/>
      <c r="TER212" s="334"/>
      <c r="TES212" s="224"/>
      <c r="TET212" s="416"/>
      <c r="TEU212" s="416"/>
      <c r="TEV212" s="332"/>
      <c r="TEW212" s="333"/>
      <c r="TEX212" s="416"/>
      <c r="TEY212" s="224"/>
      <c r="TEZ212" s="224"/>
      <c r="TFA212" s="334"/>
      <c r="TFB212" s="334"/>
      <c r="TFC212" s="224"/>
      <c r="TFD212" s="416"/>
      <c r="TFE212" s="416"/>
      <c r="TFF212" s="332"/>
      <c r="TFG212" s="333"/>
      <c r="TFH212" s="416"/>
      <c r="TFI212" s="224"/>
      <c r="TFJ212" s="224"/>
      <c r="TFK212" s="334"/>
      <c r="TFL212" s="334"/>
      <c r="TFM212" s="224"/>
      <c r="TFN212" s="416"/>
      <c r="TFO212" s="416"/>
      <c r="TFP212" s="332"/>
      <c r="TFQ212" s="333"/>
      <c r="TFR212" s="416"/>
      <c r="TFS212" s="224"/>
      <c r="TFT212" s="224"/>
      <c r="TFU212" s="334"/>
      <c r="TFV212" s="334"/>
      <c r="TFW212" s="224"/>
      <c r="TFX212" s="416"/>
      <c r="TFY212" s="416"/>
      <c r="TFZ212" s="332"/>
      <c r="TGA212" s="333"/>
      <c r="TGB212" s="416"/>
      <c r="TGC212" s="224"/>
      <c r="TGD212" s="224"/>
      <c r="TGE212" s="334"/>
      <c r="TGF212" s="334"/>
      <c r="TGG212" s="224"/>
      <c r="TGH212" s="416"/>
      <c r="TGI212" s="416"/>
      <c r="TGJ212" s="332"/>
      <c r="TGK212" s="333"/>
      <c r="TGL212" s="416"/>
      <c r="TGM212" s="224"/>
      <c r="TGN212" s="224"/>
      <c r="TGO212" s="334"/>
      <c r="TGP212" s="334"/>
      <c r="TGQ212" s="224"/>
      <c r="TGR212" s="416"/>
      <c r="TGS212" s="416"/>
      <c r="TGT212" s="332"/>
      <c r="TGU212" s="333"/>
      <c r="TGV212" s="416"/>
      <c r="TGW212" s="224"/>
      <c r="TGX212" s="224"/>
      <c r="TGY212" s="334"/>
      <c r="TGZ212" s="334"/>
      <c r="THA212" s="224"/>
      <c r="THB212" s="416"/>
      <c r="THC212" s="416"/>
      <c r="THD212" s="332"/>
      <c r="THE212" s="333"/>
      <c r="THF212" s="416"/>
      <c r="THG212" s="224"/>
      <c r="THH212" s="224"/>
      <c r="THI212" s="334"/>
      <c r="THJ212" s="334"/>
      <c r="THK212" s="224"/>
      <c r="THL212" s="416"/>
      <c r="THM212" s="416"/>
      <c r="THN212" s="332"/>
      <c r="THO212" s="333"/>
      <c r="THP212" s="416"/>
      <c r="THQ212" s="224"/>
      <c r="THR212" s="224"/>
      <c r="THS212" s="334"/>
      <c r="THT212" s="334"/>
      <c r="THU212" s="224"/>
      <c r="THV212" s="416"/>
      <c r="THW212" s="416"/>
      <c r="THX212" s="332"/>
      <c r="THY212" s="333"/>
      <c r="THZ212" s="416"/>
      <c r="TIA212" s="224"/>
      <c r="TIB212" s="224"/>
      <c r="TIC212" s="334"/>
      <c r="TID212" s="334"/>
      <c r="TIE212" s="224"/>
      <c r="TIF212" s="416"/>
      <c r="TIG212" s="416"/>
      <c r="TIH212" s="332"/>
      <c r="TII212" s="333"/>
      <c r="TIJ212" s="416"/>
      <c r="TIK212" s="224"/>
      <c r="TIL212" s="224"/>
      <c r="TIM212" s="334"/>
      <c r="TIN212" s="334"/>
      <c r="TIO212" s="224"/>
      <c r="TIP212" s="416"/>
      <c r="TIQ212" s="416"/>
      <c r="TIR212" s="332"/>
      <c r="TIS212" s="333"/>
      <c r="TIT212" s="416"/>
      <c r="TIU212" s="224"/>
      <c r="TIV212" s="224"/>
      <c r="TIW212" s="334"/>
      <c r="TIX212" s="334"/>
      <c r="TIY212" s="224"/>
      <c r="TIZ212" s="416"/>
      <c r="TJA212" s="416"/>
      <c r="TJB212" s="332"/>
      <c r="TJC212" s="333"/>
      <c r="TJD212" s="416"/>
      <c r="TJE212" s="224"/>
      <c r="TJF212" s="224"/>
      <c r="TJG212" s="334"/>
      <c r="TJH212" s="334"/>
      <c r="TJI212" s="224"/>
      <c r="TJJ212" s="416"/>
      <c r="TJK212" s="416"/>
      <c r="TJL212" s="332"/>
      <c r="TJM212" s="333"/>
      <c r="TJN212" s="416"/>
      <c r="TJO212" s="224"/>
      <c r="TJP212" s="224"/>
      <c r="TJQ212" s="334"/>
      <c r="TJR212" s="334"/>
      <c r="TJS212" s="224"/>
      <c r="TJT212" s="416"/>
      <c r="TJU212" s="416"/>
      <c r="TJV212" s="332"/>
      <c r="TJW212" s="333"/>
      <c r="TJX212" s="416"/>
      <c r="TJY212" s="224"/>
      <c r="TJZ212" s="224"/>
      <c r="TKA212" s="334"/>
      <c r="TKB212" s="334"/>
      <c r="TKC212" s="224"/>
      <c r="TKD212" s="416"/>
      <c r="TKE212" s="416"/>
      <c r="TKF212" s="332"/>
      <c r="TKG212" s="333"/>
      <c r="TKH212" s="416"/>
      <c r="TKI212" s="224"/>
      <c r="TKJ212" s="224"/>
      <c r="TKK212" s="334"/>
      <c r="TKL212" s="334"/>
      <c r="TKM212" s="224"/>
      <c r="TKN212" s="416"/>
      <c r="TKO212" s="416"/>
      <c r="TKP212" s="332"/>
      <c r="TKQ212" s="333"/>
      <c r="TKR212" s="416"/>
      <c r="TKS212" s="224"/>
      <c r="TKT212" s="224"/>
      <c r="TKU212" s="334"/>
      <c r="TKV212" s="334"/>
      <c r="TKW212" s="224"/>
      <c r="TKX212" s="416"/>
      <c r="TKY212" s="416"/>
      <c r="TKZ212" s="332"/>
      <c r="TLA212" s="333"/>
      <c r="TLB212" s="416"/>
      <c r="TLC212" s="224"/>
      <c r="TLD212" s="224"/>
      <c r="TLE212" s="334"/>
      <c r="TLF212" s="334"/>
      <c r="TLG212" s="224"/>
      <c r="TLH212" s="416"/>
      <c r="TLI212" s="416"/>
      <c r="TLJ212" s="332"/>
      <c r="TLK212" s="333"/>
      <c r="TLL212" s="416"/>
      <c r="TLM212" s="224"/>
      <c r="TLN212" s="224"/>
      <c r="TLO212" s="334"/>
      <c r="TLP212" s="334"/>
      <c r="TLQ212" s="224"/>
      <c r="TLR212" s="416"/>
      <c r="TLS212" s="416"/>
      <c r="TLT212" s="332"/>
      <c r="TLU212" s="333"/>
      <c r="TLV212" s="416"/>
      <c r="TLW212" s="224"/>
      <c r="TLX212" s="224"/>
      <c r="TLY212" s="334"/>
      <c r="TLZ212" s="334"/>
      <c r="TMA212" s="224"/>
      <c r="TMB212" s="416"/>
      <c r="TMC212" s="416"/>
      <c r="TMD212" s="332"/>
      <c r="TME212" s="333"/>
      <c r="TMF212" s="416"/>
      <c r="TMG212" s="224"/>
      <c r="TMH212" s="224"/>
      <c r="TMI212" s="334"/>
      <c r="TMJ212" s="334"/>
      <c r="TMK212" s="224"/>
      <c r="TML212" s="416"/>
      <c r="TMM212" s="416"/>
      <c r="TMN212" s="332"/>
      <c r="TMO212" s="333"/>
      <c r="TMP212" s="416"/>
      <c r="TMQ212" s="224"/>
      <c r="TMR212" s="224"/>
      <c r="TMS212" s="334"/>
      <c r="TMT212" s="334"/>
      <c r="TMU212" s="224"/>
      <c r="TMV212" s="416"/>
      <c r="TMW212" s="416"/>
      <c r="TMX212" s="332"/>
      <c r="TMY212" s="333"/>
      <c r="TMZ212" s="416"/>
      <c r="TNA212" s="224"/>
      <c r="TNB212" s="224"/>
      <c r="TNC212" s="334"/>
      <c r="TND212" s="334"/>
      <c r="TNE212" s="224"/>
      <c r="TNF212" s="416"/>
      <c r="TNG212" s="416"/>
      <c r="TNH212" s="332"/>
      <c r="TNI212" s="333"/>
      <c r="TNJ212" s="416"/>
      <c r="TNK212" s="224"/>
      <c r="TNL212" s="224"/>
      <c r="TNM212" s="334"/>
      <c r="TNN212" s="334"/>
      <c r="TNO212" s="224"/>
      <c r="TNP212" s="416"/>
      <c r="TNQ212" s="416"/>
      <c r="TNR212" s="332"/>
      <c r="TNS212" s="333"/>
      <c r="TNT212" s="416"/>
      <c r="TNU212" s="224"/>
      <c r="TNV212" s="224"/>
      <c r="TNW212" s="334"/>
      <c r="TNX212" s="334"/>
      <c r="TNY212" s="224"/>
      <c r="TNZ212" s="416"/>
      <c r="TOA212" s="416"/>
      <c r="TOB212" s="332"/>
      <c r="TOC212" s="333"/>
      <c r="TOD212" s="416"/>
      <c r="TOE212" s="224"/>
      <c r="TOF212" s="224"/>
      <c r="TOG212" s="334"/>
      <c r="TOH212" s="334"/>
      <c r="TOI212" s="224"/>
      <c r="TOJ212" s="416"/>
      <c r="TOK212" s="416"/>
      <c r="TOL212" s="332"/>
      <c r="TOM212" s="333"/>
      <c r="TON212" s="416"/>
      <c r="TOO212" s="224"/>
      <c r="TOP212" s="224"/>
      <c r="TOQ212" s="334"/>
      <c r="TOR212" s="334"/>
      <c r="TOS212" s="224"/>
      <c r="TOT212" s="416"/>
      <c r="TOU212" s="416"/>
      <c r="TOV212" s="332"/>
      <c r="TOW212" s="333"/>
      <c r="TOX212" s="416"/>
      <c r="TOY212" s="224"/>
      <c r="TOZ212" s="224"/>
      <c r="TPA212" s="334"/>
      <c r="TPB212" s="334"/>
      <c r="TPC212" s="224"/>
      <c r="TPD212" s="416"/>
      <c r="TPE212" s="416"/>
      <c r="TPF212" s="332"/>
      <c r="TPG212" s="333"/>
      <c r="TPH212" s="416"/>
      <c r="TPI212" s="224"/>
      <c r="TPJ212" s="224"/>
      <c r="TPK212" s="334"/>
      <c r="TPL212" s="334"/>
      <c r="TPM212" s="224"/>
      <c r="TPN212" s="416"/>
      <c r="TPO212" s="416"/>
      <c r="TPP212" s="332"/>
      <c r="TPQ212" s="333"/>
      <c r="TPR212" s="416"/>
      <c r="TPS212" s="224"/>
      <c r="TPT212" s="224"/>
      <c r="TPU212" s="334"/>
      <c r="TPV212" s="334"/>
      <c r="TPW212" s="224"/>
      <c r="TPX212" s="416"/>
      <c r="TPY212" s="416"/>
      <c r="TPZ212" s="332"/>
      <c r="TQA212" s="333"/>
      <c r="TQB212" s="416"/>
      <c r="TQC212" s="224"/>
      <c r="TQD212" s="224"/>
      <c r="TQE212" s="334"/>
      <c r="TQF212" s="334"/>
      <c r="TQG212" s="224"/>
      <c r="TQH212" s="416"/>
      <c r="TQI212" s="416"/>
      <c r="TQJ212" s="332"/>
      <c r="TQK212" s="333"/>
      <c r="TQL212" s="416"/>
      <c r="TQM212" s="224"/>
      <c r="TQN212" s="224"/>
      <c r="TQO212" s="334"/>
      <c r="TQP212" s="334"/>
      <c r="TQQ212" s="224"/>
      <c r="TQR212" s="416"/>
      <c r="TQS212" s="416"/>
      <c r="TQT212" s="332"/>
      <c r="TQU212" s="333"/>
      <c r="TQV212" s="416"/>
      <c r="TQW212" s="224"/>
      <c r="TQX212" s="224"/>
      <c r="TQY212" s="334"/>
      <c r="TQZ212" s="334"/>
      <c r="TRA212" s="224"/>
      <c r="TRB212" s="416"/>
      <c r="TRC212" s="416"/>
      <c r="TRD212" s="332"/>
      <c r="TRE212" s="333"/>
      <c r="TRF212" s="416"/>
      <c r="TRG212" s="224"/>
      <c r="TRH212" s="224"/>
      <c r="TRI212" s="334"/>
      <c r="TRJ212" s="334"/>
      <c r="TRK212" s="224"/>
      <c r="TRL212" s="416"/>
      <c r="TRM212" s="416"/>
      <c r="TRN212" s="332"/>
      <c r="TRO212" s="333"/>
      <c r="TRP212" s="416"/>
      <c r="TRQ212" s="224"/>
      <c r="TRR212" s="224"/>
      <c r="TRS212" s="334"/>
      <c r="TRT212" s="334"/>
      <c r="TRU212" s="224"/>
      <c r="TRV212" s="416"/>
      <c r="TRW212" s="416"/>
      <c r="TRX212" s="332"/>
      <c r="TRY212" s="333"/>
      <c r="TRZ212" s="416"/>
      <c r="TSA212" s="224"/>
      <c r="TSB212" s="224"/>
      <c r="TSC212" s="334"/>
      <c r="TSD212" s="334"/>
      <c r="TSE212" s="224"/>
      <c r="TSF212" s="416"/>
      <c r="TSG212" s="416"/>
      <c r="TSH212" s="332"/>
      <c r="TSI212" s="333"/>
      <c r="TSJ212" s="416"/>
      <c r="TSK212" s="224"/>
      <c r="TSL212" s="224"/>
      <c r="TSM212" s="334"/>
      <c r="TSN212" s="334"/>
      <c r="TSO212" s="224"/>
      <c r="TSP212" s="416"/>
      <c r="TSQ212" s="416"/>
      <c r="TSR212" s="332"/>
      <c r="TSS212" s="333"/>
      <c r="TST212" s="416"/>
      <c r="TSU212" s="224"/>
      <c r="TSV212" s="224"/>
      <c r="TSW212" s="334"/>
      <c r="TSX212" s="334"/>
      <c r="TSY212" s="224"/>
      <c r="TSZ212" s="416"/>
      <c r="TTA212" s="416"/>
      <c r="TTB212" s="332"/>
      <c r="TTC212" s="333"/>
      <c r="TTD212" s="416"/>
      <c r="TTE212" s="224"/>
      <c r="TTF212" s="224"/>
      <c r="TTG212" s="334"/>
      <c r="TTH212" s="334"/>
      <c r="TTI212" s="224"/>
      <c r="TTJ212" s="416"/>
      <c r="TTK212" s="416"/>
      <c r="TTL212" s="332"/>
      <c r="TTM212" s="333"/>
      <c r="TTN212" s="416"/>
      <c r="TTO212" s="224"/>
      <c r="TTP212" s="224"/>
      <c r="TTQ212" s="334"/>
      <c r="TTR212" s="334"/>
      <c r="TTS212" s="224"/>
      <c r="TTT212" s="416"/>
      <c r="TTU212" s="416"/>
      <c r="TTV212" s="332"/>
      <c r="TTW212" s="333"/>
      <c r="TTX212" s="416"/>
      <c r="TTY212" s="224"/>
      <c r="TTZ212" s="224"/>
      <c r="TUA212" s="334"/>
      <c r="TUB212" s="334"/>
      <c r="TUC212" s="224"/>
      <c r="TUD212" s="416"/>
      <c r="TUE212" s="416"/>
      <c r="TUF212" s="332"/>
      <c r="TUG212" s="333"/>
      <c r="TUH212" s="416"/>
      <c r="TUI212" s="224"/>
      <c r="TUJ212" s="224"/>
      <c r="TUK212" s="334"/>
      <c r="TUL212" s="334"/>
      <c r="TUM212" s="224"/>
      <c r="TUN212" s="416"/>
      <c r="TUO212" s="416"/>
      <c r="TUP212" s="332"/>
      <c r="TUQ212" s="333"/>
      <c r="TUR212" s="416"/>
      <c r="TUS212" s="224"/>
      <c r="TUT212" s="224"/>
      <c r="TUU212" s="334"/>
      <c r="TUV212" s="334"/>
      <c r="TUW212" s="224"/>
      <c r="TUX212" s="416"/>
      <c r="TUY212" s="416"/>
      <c r="TUZ212" s="332"/>
      <c r="TVA212" s="333"/>
      <c r="TVB212" s="416"/>
      <c r="TVC212" s="224"/>
      <c r="TVD212" s="224"/>
      <c r="TVE212" s="334"/>
      <c r="TVF212" s="334"/>
      <c r="TVG212" s="224"/>
      <c r="TVH212" s="416"/>
      <c r="TVI212" s="416"/>
      <c r="TVJ212" s="332"/>
      <c r="TVK212" s="333"/>
      <c r="TVL212" s="416"/>
      <c r="TVM212" s="224"/>
      <c r="TVN212" s="224"/>
      <c r="TVO212" s="334"/>
      <c r="TVP212" s="334"/>
      <c r="TVQ212" s="224"/>
      <c r="TVR212" s="416"/>
      <c r="TVS212" s="416"/>
      <c r="TVT212" s="332"/>
      <c r="TVU212" s="333"/>
      <c r="TVV212" s="416"/>
      <c r="TVW212" s="224"/>
      <c r="TVX212" s="224"/>
      <c r="TVY212" s="334"/>
      <c r="TVZ212" s="334"/>
      <c r="TWA212" s="224"/>
      <c r="TWB212" s="416"/>
      <c r="TWC212" s="416"/>
      <c r="TWD212" s="332"/>
      <c r="TWE212" s="333"/>
      <c r="TWF212" s="416"/>
      <c r="TWG212" s="224"/>
      <c r="TWH212" s="224"/>
      <c r="TWI212" s="334"/>
      <c r="TWJ212" s="334"/>
      <c r="TWK212" s="224"/>
      <c r="TWL212" s="416"/>
      <c r="TWM212" s="416"/>
      <c r="TWN212" s="332"/>
      <c r="TWO212" s="333"/>
      <c r="TWP212" s="416"/>
      <c r="TWQ212" s="224"/>
      <c r="TWR212" s="224"/>
      <c r="TWS212" s="334"/>
      <c r="TWT212" s="334"/>
      <c r="TWU212" s="224"/>
      <c r="TWV212" s="416"/>
      <c r="TWW212" s="416"/>
      <c r="TWX212" s="332"/>
      <c r="TWY212" s="333"/>
      <c r="TWZ212" s="416"/>
      <c r="TXA212" s="224"/>
      <c r="TXB212" s="224"/>
      <c r="TXC212" s="334"/>
      <c r="TXD212" s="334"/>
      <c r="TXE212" s="224"/>
      <c r="TXF212" s="416"/>
      <c r="TXG212" s="416"/>
      <c r="TXH212" s="332"/>
      <c r="TXI212" s="333"/>
      <c r="TXJ212" s="416"/>
      <c r="TXK212" s="224"/>
      <c r="TXL212" s="224"/>
      <c r="TXM212" s="334"/>
      <c r="TXN212" s="334"/>
      <c r="TXO212" s="224"/>
      <c r="TXP212" s="416"/>
      <c r="TXQ212" s="416"/>
      <c r="TXR212" s="332"/>
      <c r="TXS212" s="333"/>
      <c r="TXT212" s="416"/>
      <c r="TXU212" s="224"/>
      <c r="TXV212" s="224"/>
      <c r="TXW212" s="334"/>
      <c r="TXX212" s="334"/>
      <c r="TXY212" s="224"/>
      <c r="TXZ212" s="416"/>
      <c r="TYA212" s="416"/>
      <c r="TYB212" s="332"/>
      <c r="TYC212" s="333"/>
      <c r="TYD212" s="416"/>
      <c r="TYE212" s="224"/>
      <c r="TYF212" s="224"/>
      <c r="TYG212" s="334"/>
      <c r="TYH212" s="334"/>
      <c r="TYI212" s="224"/>
      <c r="TYJ212" s="416"/>
      <c r="TYK212" s="416"/>
      <c r="TYL212" s="332"/>
      <c r="TYM212" s="333"/>
      <c r="TYN212" s="416"/>
      <c r="TYO212" s="224"/>
      <c r="TYP212" s="224"/>
      <c r="TYQ212" s="334"/>
      <c r="TYR212" s="334"/>
      <c r="TYS212" s="224"/>
      <c r="TYT212" s="416"/>
      <c r="TYU212" s="416"/>
      <c r="TYV212" s="332"/>
      <c r="TYW212" s="333"/>
      <c r="TYX212" s="416"/>
      <c r="TYY212" s="224"/>
      <c r="TYZ212" s="224"/>
      <c r="TZA212" s="334"/>
      <c r="TZB212" s="334"/>
      <c r="TZC212" s="224"/>
      <c r="TZD212" s="416"/>
      <c r="TZE212" s="416"/>
      <c r="TZF212" s="332"/>
      <c r="TZG212" s="333"/>
      <c r="TZH212" s="416"/>
      <c r="TZI212" s="224"/>
      <c r="TZJ212" s="224"/>
      <c r="TZK212" s="334"/>
      <c r="TZL212" s="334"/>
      <c r="TZM212" s="224"/>
      <c r="TZN212" s="416"/>
      <c r="TZO212" s="416"/>
      <c r="TZP212" s="332"/>
      <c r="TZQ212" s="333"/>
      <c r="TZR212" s="416"/>
      <c r="TZS212" s="224"/>
      <c r="TZT212" s="224"/>
      <c r="TZU212" s="334"/>
      <c r="TZV212" s="334"/>
      <c r="TZW212" s="224"/>
      <c r="TZX212" s="416"/>
      <c r="TZY212" s="416"/>
      <c r="TZZ212" s="332"/>
      <c r="UAA212" s="333"/>
      <c r="UAB212" s="416"/>
      <c r="UAC212" s="224"/>
      <c r="UAD212" s="224"/>
      <c r="UAE212" s="334"/>
      <c r="UAF212" s="334"/>
      <c r="UAG212" s="224"/>
      <c r="UAH212" s="416"/>
      <c r="UAI212" s="416"/>
      <c r="UAJ212" s="332"/>
      <c r="UAK212" s="333"/>
      <c r="UAL212" s="416"/>
      <c r="UAM212" s="224"/>
      <c r="UAN212" s="224"/>
      <c r="UAO212" s="334"/>
      <c r="UAP212" s="334"/>
      <c r="UAQ212" s="224"/>
      <c r="UAR212" s="416"/>
      <c r="UAS212" s="416"/>
      <c r="UAT212" s="332"/>
      <c r="UAU212" s="333"/>
      <c r="UAV212" s="416"/>
      <c r="UAW212" s="224"/>
      <c r="UAX212" s="224"/>
      <c r="UAY212" s="334"/>
      <c r="UAZ212" s="334"/>
      <c r="UBA212" s="224"/>
      <c r="UBB212" s="416"/>
      <c r="UBC212" s="416"/>
      <c r="UBD212" s="332"/>
      <c r="UBE212" s="333"/>
      <c r="UBF212" s="416"/>
      <c r="UBG212" s="224"/>
      <c r="UBH212" s="224"/>
      <c r="UBI212" s="334"/>
      <c r="UBJ212" s="334"/>
      <c r="UBK212" s="224"/>
      <c r="UBL212" s="416"/>
      <c r="UBM212" s="416"/>
      <c r="UBN212" s="332"/>
      <c r="UBO212" s="333"/>
      <c r="UBP212" s="416"/>
      <c r="UBQ212" s="224"/>
      <c r="UBR212" s="224"/>
      <c r="UBS212" s="334"/>
      <c r="UBT212" s="334"/>
      <c r="UBU212" s="224"/>
      <c r="UBV212" s="416"/>
      <c r="UBW212" s="416"/>
      <c r="UBX212" s="332"/>
      <c r="UBY212" s="333"/>
      <c r="UBZ212" s="416"/>
      <c r="UCA212" s="224"/>
      <c r="UCB212" s="224"/>
      <c r="UCC212" s="334"/>
      <c r="UCD212" s="334"/>
      <c r="UCE212" s="224"/>
      <c r="UCF212" s="416"/>
      <c r="UCG212" s="416"/>
      <c r="UCH212" s="332"/>
      <c r="UCI212" s="333"/>
      <c r="UCJ212" s="416"/>
      <c r="UCK212" s="224"/>
      <c r="UCL212" s="224"/>
      <c r="UCM212" s="334"/>
      <c r="UCN212" s="334"/>
      <c r="UCO212" s="224"/>
      <c r="UCP212" s="416"/>
      <c r="UCQ212" s="416"/>
      <c r="UCR212" s="332"/>
      <c r="UCS212" s="333"/>
      <c r="UCT212" s="416"/>
      <c r="UCU212" s="224"/>
      <c r="UCV212" s="224"/>
      <c r="UCW212" s="334"/>
      <c r="UCX212" s="334"/>
      <c r="UCY212" s="224"/>
      <c r="UCZ212" s="416"/>
      <c r="UDA212" s="416"/>
      <c r="UDB212" s="332"/>
      <c r="UDC212" s="333"/>
      <c r="UDD212" s="416"/>
      <c r="UDE212" s="224"/>
      <c r="UDF212" s="224"/>
      <c r="UDG212" s="334"/>
      <c r="UDH212" s="334"/>
      <c r="UDI212" s="224"/>
      <c r="UDJ212" s="416"/>
      <c r="UDK212" s="416"/>
      <c r="UDL212" s="332"/>
      <c r="UDM212" s="333"/>
      <c r="UDN212" s="416"/>
      <c r="UDO212" s="224"/>
      <c r="UDP212" s="224"/>
      <c r="UDQ212" s="334"/>
      <c r="UDR212" s="334"/>
      <c r="UDS212" s="224"/>
      <c r="UDT212" s="416"/>
      <c r="UDU212" s="416"/>
      <c r="UDV212" s="332"/>
      <c r="UDW212" s="333"/>
      <c r="UDX212" s="416"/>
      <c r="UDY212" s="224"/>
      <c r="UDZ212" s="224"/>
      <c r="UEA212" s="334"/>
      <c r="UEB212" s="334"/>
      <c r="UEC212" s="224"/>
      <c r="UED212" s="416"/>
      <c r="UEE212" s="416"/>
      <c r="UEF212" s="332"/>
      <c r="UEG212" s="333"/>
      <c r="UEH212" s="416"/>
      <c r="UEI212" s="224"/>
      <c r="UEJ212" s="224"/>
      <c r="UEK212" s="334"/>
      <c r="UEL212" s="334"/>
      <c r="UEM212" s="224"/>
      <c r="UEN212" s="416"/>
      <c r="UEO212" s="416"/>
      <c r="UEP212" s="332"/>
      <c r="UEQ212" s="333"/>
      <c r="UER212" s="416"/>
      <c r="UES212" s="224"/>
      <c r="UET212" s="224"/>
      <c r="UEU212" s="334"/>
      <c r="UEV212" s="334"/>
      <c r="UEW212" s="224"/>
      <c r="UEX212" s="416"/>
      <c r="UEY212" s="416"/>
      <c r="UEZ212" s="332"/>
      <c r="UFA212" s="333"/>
      <c r="UFB212" s="416"/>
      <c r="UFC212" s="224"/>
      <c r="UFD212" s="224"/>
      <c r="UFE212" s="334"/>
      <c r="UFF212" s="334"/>
      <c r="UFG212" s="224"/>
      <c r="UFH212" s="416"/>
      <c r="UFI212" s="416"/>
      <c r="UFJ212" s="332"/>
      <c r="UFK212" s="333"/>
      <c r="UFL212" s="416"/>
      <c r="UFM212" s="224"/>
      <c r="UFN212" s="224"/>
      <c r="UFO212" s="334"/>
      <c r="UFP212" s="334"/>
      <c r="UFQ212" s="224"/>
      <c r="UFR212" s="416"/>
      <c r="UFS212" s="416"/>
      <c r="UFT212" s="332"/>
      <c r="UFU212" s="333"/>
      <c r="UFV212" s="416"/>
      <c r="UFW212" s="224"/>
      <c r="UFX212" s="224"/>
      <c r="UFY212" s="334"/>
      <c r="UFZ212" s="334"/>
      <c r="UGA212" s="224"/>
      <c r="UGB212" s="416"/>
      <c r="UGC212" s="416"/>
      <c r="UGD212" s="332"/>
      <c r="UGE212" s="333"/>
      <c r="UGF212" s="416"/>
      <c r="UGG212" s="224"/>
      <c r="UGH212" s="224"/>
      <c r="UGI212" s="334"/>
      <c r="UGJ212" s="334"/>
      <c r="UGK212" s="224"/>
      <c r="UGL212" s="416"/>
      <c r="UGM212" s="416"/>
      <c r="UGN212" s="332"/>
      <c r="UGO212" s="333"/>
      <c r="UGP212" s="416"/>
      <c r="UGQ212" s="224"/>
      <c r="UGR212" s="224"/>
      <c r="UGS212" s="334"/>
      <c r="UGT212" s="334"/>
      <c r="UGU212" s="224"/>
      <c r="UGV212" s="416"/>
      <c r="UGW212" s="416"/>
      <c r="UGX212" s="332"/>
      <c r="UGY212" s="333"/>
      <c r="UGZ212" s="416"/>
      <c r="UHA212" s="224"/>
      <c r="UHB212" s="224"/>
      <c r="UHC212" s="334"/>
      <c r="UHD212" s="334"/>
      <c r="UHE212" s="224"/>
      <c r="UHF212" s="416"/>
      <c r="UHG212" s="416"/>
      <c r="UHH212" s="332"/>
      <c r="UHI212" s="333"/>
      <c r="UHJ212" s="416"/>
      <c r="UHK212" s="224"/>
      <c r="UHL212" s="224"/>
      <c r="UHM212" s="334"/>
      <c r="UHN212" s="334"/>
      <c r="UHO212" s="224"/>
      <c r="UHP212" s="416"/>
      <c r="UHQ212" s="416"/>
      <c r="UHR212" s="332"/>
      <c r="UHS212" s="333"/>
      <c r="UHT212" s="416"/>
      <c r="UHU212" s="224"/>
      <c r="UHV212" s="224"/>
      <c r="UHW212" s="334"/>
      <c r="UHX212" s="334"/>
      <c r="UHY212" s="224"/>
      <c r="UHZ212" s="416"/>
      <c r="UIA212" s="416"/>
      <c r="UIB212" s="332"/>
      <c r="UIC212" s="333"/>
      <c r="UID212" s="416"/>
      <c r="UIE212" s="224"/>
      <c r="UIF212" s="224"/>
      <c r="UIG212" s="334"/>
      <c r="UIH212" s="334"/>
      <c r="UII212" s="224"/>
      <c r="UIJ212" s="416"/>
      <c r="UIK212" s="416"/>
      <c r="UIL212" s="332"/>
      <c r="UIM212" s="333"/>
      <c r="UIN212" s="416"/>
      <c r="UIO212" s="224"/>
      <c r="UIP212" s="224"/>
      <c r="UIQ212" s="334"/>
      <c r="UIR212" s="334"/>
      <c r="UIS212" s="224"/>
      <c r="UIT212" s="416"/>
      <c r="UIU212" s="416"/>
      <c r="UIV212" s="332"/>
      <c r="UIW212" s="333"/>
      <c r="UIX212" s="416"/>
      <c r="UIY212" s="224"/>
      <c r="UIZ212" s="224"/>
      <c r="UJA212" s="334"/>
      <c r="UJB212" s="334"/>
      <c r="UJC212" s="224"/>
      <c r="UJD212" s="416"/>
      <c r="UJE212" s="416"/>
      <c r="UJF212" s="332"/>
      <c r="UJG212" s="333"/>
      <c r="UJH212" s="416"/>
      <c r="UJI212" s="224"/>
      <c r="UJJ212" s="224"/>
      <c r="UJK212" s="334"/>
      <c r="UJL212" s="334"/>
      <c r="UJM212" s="224"/>
      <c r="UJN212" s="416"/>
      <c r="UJO212" s="416"/>
      <c r="UJP212" s="332"/>
      <c r="UJQ212" s="333"/>
      <c r="UJR212" s="416"/>
      <c r="UJS212" s="224"/>
      <c r="UJT212" s="224"/>
      <c r="UJU212" s="334"/>
      <c r="UJV212" s="334"/>
      <c r="UJW212" s="224"/>
      <c r="UJX212" s="416"/>
      <c r="UJY212" s="416"/>
      <c r="UJZ212" s="332"/>
      <c r="UKA212" s="333"/>
      <c r="UKB212" s="416"/>
      <c r="UKC212" s="224"/>
      <c r="UKD212" s="224"/>
      <c r="UKE212" s="334"/>
      <c r="UKF212" s="334"/>
      <c r="UKG212" s="224"/>
      <c r="UKH212" s="416"/>
      <c r="UKI212" s="416"/>
      <c r="UKJ212" s="332"/>
      <c r="UKK212" s="333"/>
      <c r="UKL212" s="416"/>
      <c r="UKM212" s="224"/>
      <c r="UKN212" s="224"/>
      <c r="UKO212" s="334"/>
      <c r="UKP212" s="334"/>
      <c r="UKQ212" s="224"/>
      <c r="UKR212" s="416"/>
      <c r="UKS212" s="416"/>
      <c r="UKT212" s="332"/>
      <c r="UKU212" s="333"/>
      <c r="UKV212" s="416"/>
      <c r="UKW212" s="224"/>
      <c r="UKX212" s="224"/>
      <c r="UKY212" s="334"/>
      <c r="UKZ212" s="334"/>
      <c r="ULA212" s="224"/>
      <c r="ULB212" s="416"/>
      <c r="ULC212" s="416"/>
      <c r="ULD212" s="332"/>
      <c r="ULE212" s="333"/>
      <c r="ULF212" s="416"/>
      <c r="ULG212" s="224"/>
      <c r="ULH212" s="224"/>
      <c r="ULI212" s="334"/>
      <c r="ULJ212" s="334"/>
      <c r="ULK212" s="224"/>
      <c r="ULL212" s="416"/>
      <c r="ULM212" s="416"/>
      <c r="ULN212" s="332"/>
      <c r="ULO212" s="333"/>
      <c r="ULP212" s="416"/>
      <c r="ULQ212" s="224"/>
      <c r="ULR212" s="224"/>
      <c r="ULS212" s="334"/>
      <c r="ULT212" s="334"/>
      <c r="ULU212" s="224"/>
      <c r="ULV212" s="416"/>
      <c r="ULW212" s="416"/>
      <c r="ULX212" s="332"/>
      <c r="ULY212" s="333"/>
      <c r="ULZ212" s="416"/>
      <c r="UMA212" s="224"/>
      <c r="UMB212" s="224"/>
      <c r="UMC212" s="334"/>
      <c r="UMD212" s="334"/>
      <c r="UME212" s="224"/>
      <c r="UMF212" s="416"/>
      <c r="UMG212" s="416"/>
      <c r="UMH212" s="332"/>
      <c r="UMI212" s="333"/>
      <c r="UMJ212" s="416"/>
      <c r="UMK212" s="224"/>
      <c r="UML212" s="224"/>
      <c r="UMM212" s="334"/>
      <c r="UMN212" s="334"/>
      <c r="UMO212" s="224"/>
      <c r="UMP212" s="416"/>
      <c r="UMQ212" s="416"/>
      <c r="UMR212" s="332"/>
      <c r="UMS212" s="333"/>
      <c r="UMT212" s="416"/>
      <c r="UMU212" s="224"/>
      <c r="UMV212" s="224"/>
      <c r="UMW212" s="334"/>
      <c r="UMX212" s="334"/>
      <c r="UMY212" s="224"/>
      <c r="UMZ212" s="416"/>
      <c r="UNA212" s="416"/>
      <c r="UNB212" s="332"/>
      <c r="UNC212" s="333"/>
      <c r="UND212" s="416"/>
      <c r="UNE212" s="224"/>
      <c r="UNF212" s="224"/>
      <c r="UNG212" s="334"/>
      <c r="UNH212" s="334"/>
      <c r="UNI212" s="224"/>
      <c r="UNJ212" s="416"/>
      <c r="UNK212" s="416"/>
      <c r="UNL212" s="332"/>
      <c r="UNM212" s="333"/>
      <c r="UNN212" s="416"/>
      <c r="UNO212" s="224"/>
      <c r="UNP212" s="224"/>
      <c r="UNQ212" s="334"/>
      <c r="UNR212" s="334"/>
      <c r="UNS212" s="224"/>
      <c r="UNT212" s="416"/>
      <c r="UNU212" s="416"/>
      <c r="UNV212" s="332"/>
      <c r="UNW212" s="333"/>
      <c r="UNX212" s="416"/>
      <c r="UNY212" s="224"/>
      <c r="UNZ212" s="224"/>
      <c r="UOA212" s="334"/>
      <c r="UOB212" s="334"/>
      <c r="UOC212" s="224"/>
      <c r="UOD212" s="416"/>
      <c r="UOE212" s="416"/>
      <c r="UOF212" s="332"/>
      <c r="UOG212" s="333"/>
      <c r="UOH212" s="416"/>
      <c r="UOI212" s="224"/>
      <c r="UOJ212" s="224"/>
      <c r="UOK212" s="334"/>
      <c r="UOL212" s="334"/>
      <c r="UOM212" s="224"/>
      <c r="UON212" s="416"/>
      <c r="UOO212" s="416"/>
      <c r="UOP212" s="332"/>
      <c r="UOQ212" s="333"/>
      <c r="UOR212" s="416"/>
      <c r="UOS212" s="224"/>
      <c r="UOT212" s="224"/>
      <c r="UOU212" s="334"/>
      <c r="UOV212" s="334"/>
      <c r="UOW212" s="224"/>
      <c r="UOX212" s="416"/>
      <c r="UOY212" s="416"/>
      <c r="UOZ212" s="332"/>
      <c r="UPA212" s="333"/>
      <c r="UPB212" s="416"/>
      <c r="UPC212" s="224"/>
      <c r="UPD212" s="224"/>
      <c r="UPE212" s="334"/>
      <c r="UPF212" s="334"/>
      <c r="UPG212" s="224"/>
      <c r="UPH212" s="416"/>
      <c r="UPI212" s="416"/>
      <c r="UPJ212" s="332"/>
      <c r="UPK212" s="333"/>
      <c r="UPL212" s="416"/>
      <c r="UPM212" s="224"/>
      <c r="UPN212" s="224"/>
      <c r="UPO212" s="334"/>
      <c r="UPP212" s="334"/>
      <c r="UPQ212" s="224"/>
      <c r="UPR212" s="416"/>
      <c r="UPS212" s="416"/>
      <c r="UPT212" s="332"/>
      <c r="UPU212" s="333"/>
      <c r="UPV212" s="416"/>
      <c r="UPW212" s="224"/>
      <c r="UPX212" s="224"/>
      <c r="UPY212" s="334"/>
      <c r="UPZ212" s="334"/>
      <c r="UQA212" s="224"/>
      <c r="UQB212" s="416"/>
      <c r="UQC212" s="416"/>
      <c r="UQD212" s="332"/>
      <c r="UQE212" s="333"/>
      <c r="UQF212" s="416"/>
      <c r="UQG212" s="224"/>
      <c r="UQH212" s="224"/>
      <c r="UQI212" s="334"/>
      <c r="UQJ212" s="334"/>
      <c r="UQK212" s="224"/>
      <c r="UQL212" s="416"/>
      <c r="UQM212" s="416"/>
      <c r="UQN212" s="332"/>
      <c r="UQO212" s="333"/>
      <c r="UQP212" s="416"/>
      <c r="UQQ212" s="224"/>
      <c r="UQR212" s="224"/>
      <c r="UQS212" s="334"/>
      <c r="UQT212" s="334"/>
      <c r="UQU212" s="224"/>
      <c r="UQV212" s="416"/>
      <c r="UQW212" s="416"/>
      <c r="UQX212" s="332"/>
      <c r="UQY212" s="333"/>
      <c r="UQZ212" s="416"/>
      <c r="URA212" s="224"/>
      <c r="URB212" s="224"/>
      <c r="URC212" s="334"/>
      <c r="URD212" s="334"/>
      <c r="URE212" s="224"/>
      <c r="URF212" s="416"/>
      <c r="URG212" s="416"/>
      <c r="URH212" s="332"/>
      <c r="URI212" s="333"/>
      <c r="URJ212" s="416"/>
      <c r="URK212" s="224"/>
      <c r="URL212" s="224"/>
      <c r="URM212" s="334"/>
      <c r="URN212" s="334"/>
      <c r="URO212" s="224"/>
      <c r="URP212" s="416"/>
      <c r="URQ212" s="416"/>
      <c r="URR212" s="332"/>
      <c r="URS212" s="333"/>
      <c r="URT212" s="416"/>
      <c r="URU212" s="224"/>
      <c r="URV212" s="224"/>
      <c r="URW212" s="334"/>
      <c r="URX212" s="334"/>
      <c r="URY212" s="224"/>
      <c r="URZ212" s="416"/>
      <c r="USA212" s="416"/>
      <c r="USB212" s="332"/>
      <c r="USC212" s="333"/>
      <c r="USD212" s="416"/>
      <c r="USE212" s="224"/>
      <c r="USF212" s="224"/>
      <c r="USG212" s="334"/>
      <c r="USH212" s="334"/>
      <c r="USI212" s="224"/>
      <c r="USJ212" s="416"/>
      <c r="USK212" s="416"/>
      <c r="USL212" s="332"/>
      <c r="USM212" s="333"/>
      <c r="USN212" s="416"/>
      <c r="USO212" s="224"/>
      <c r="USP212" s="224"/>
      <c r="USQ212" s="334"/>
      <c r="USR212" s="334"/>
      <c r="USS212" s="224"/>
      <c r="UST212" s="416"/>
      <c r="USU212" s="416"/>
      <c r="USV212" s="332"/>
      <c r="USW212" s="333"/>
      <c r="USX212" s="416"/>
      <c r="USY212" s="224"/>
      <c r="USZ212" s="224"/>
      <c r="UTA212" s="334"/>
      <c r="UTB212" s="334"/>
      <c r="UTC212" s="224"/>
      <c r="UTD212" s="416"/>
      <c r="UTE212" s="416"/>
      <c r="UTF212" s="332"/>
      <c r="UTG212" s="333"/>
      <c r="UTH212" s="416"/>
      <c r="UTI212" s="224"/>
      <c r="UTJ212" s="224"/>
      <c r="UTK212" s="334"/>
      <c r="UTL212" s="334"/>
      <c r="UTM212" s="224"/>
      <c r="UTN212" s="416"/>
      <c r="UTO212" s="416"/>
      <c r="UTP212" s="332"/>
      <c r="UTQ212" s="333"/>
      <c r="UTR212" s="416"/>
      <c r="UTS212" s="224"/>
      <c r="UTT212" s="224"/>
      <c r="UTU212" s="334"/>
      <c r="UTV212" s="334"/>
      <c r="UTW212" s="224"/>
      <c r="UTX212" s="416"/>
      <c r="UTY212" s="416"/>
      <c r="UTZ212" s="332"/>
      <c r="UUA212" s="333"/>
      <c r="UUB212" s="416"/>
      <c r="UUC212" s="224"/>
      <c r="UUD212" s="224"/>
      <c r="UUE212" s="334"/>
      <c r="UUF212" s="334"/>
      <c r="UUG212" s="224"/>
      <c r="UUH212" s="416"/>
      <c r="UUI212" s="416"/>
      <c r="UUJ212" s="332"/>
      <c r="UUK212" s="333"/>
      <c r="UUL212" s="416"/>
      <c r="UUM212" s="224"/>
      <c r="UUN212" s="224"/>
      <c r="UUO212" s="334"/>
      <c r="UUP212" s="334"/>
      <c r="UUQ212" s="224"/>
      <c r="UUR212" s="416"/>
      <c r="UUS212" s="416"/>
      <c r="UUT212" s="332"/>
      <c r="UUU212" s="333"/>
      <c r="UUV212" s="416"/>
      <c r="UUW212" s="224"/>
      <c r="UUX212" s="224"/>
      <c r="UUY212" s="334"/>
      <c r="UUZ212" s="334"/>
      <c r="UVA212" s="224"/>
      <c r="UVB212" s="416"/>
      <c r="UVC212" s="416"/>
      <c r="UVD212" s="332"/>
      <c r="UVE212" s="333"/>
      <c r="UVF212" s="416"/>
      <c r="UVG212" s="224"/>
      <c r="UVH212" s="224"/>
      <c r="UVI212" s="334"/>
      <c r="UVJ212" s="334"/>
      <c r="UVK212" s="224"/>
      <c r="UVL212" s="416"/>
      <c r="UVM212" s="416"/>
      <c r="UVN212" s="332"/>
      <c r="UVO212" s="333"/>
      <c r="UVP212" s="416"/>
      <c r="UVQ212" s="224"/>
      <c r="UVR212" s="224"/>
      <c r="UVS212" s="334"/>
      <c r="UVT212" s="334"/>
      <c r="UVU212" s="224"/>
      <c r="UVV212" s="416"/>
      <c r="UVW212" s="416"/>
      <c r="UVX212" s="332"/>
      <c r="UVY212" s="333"/>
      <c r="UVZ212" s="416"/>
      <c r="UWA212" s="224"/>
      <c r="UWB212" s="224"/>
      <c r="UWC212" s="334"/>
      <c r="UWD212" s="334"/>
      <c r="UWE212" s="224"/>
      <c r="UWF212" s="416"/>
      <c r="UWG212" s="416"/>
      <c r="UWH212" s="332"/>
      <c r="UWI212" s="333"/>
      <c r="UWJ212" s="416"/>
      <c r="UWK212" s="224"/>
      <c r="UWL212" s="224"/>
      <c r="UWM212" s="334"/>
      <c r="UWN212" s="334"/>
      <c r="UWO212" s="224"/>
      <c r="UWP212" s="416"/>
      <c r="UWQ212" s="416"/>
      <c r="UWR212" s="332"/>
      <c r="UWS212" s="333"/>
      <c r="UWT212" s="416"/>
      <c r="UWU212" s="224"/>
      <c r="UWV212" s="224"/>
      <c r="UWW212" s="334"/>
      <c r="UWX212" s="334"/>
      <c r="UWY212" s="224"/>
      <c r="UWZ212" s="416"/>
      <c r="UXA212" s="416"/>
      <c r="UXB212" s="332"/>
      <c r="UXC212" s="333"/>
      <c r="UXD212" s="416"/>
      <c r="UXE212" s="224"/>
      <c r="UXF212" s="224"/>
      <c r="UXG212" s="334"/>
      <c r="UXH212" s="334"/>
      <c r="UXI212" s="224"/>
      <c r="UXJ212" s="416"/>
      <c r="UXK212" s="416"/>
      <c r="UXL212" s="332"/>
      <c r="UXM212" s="333"/>
      <c r="UXN212" s="416"/>
      <c r="UXO212" s="224"/>
      <c r="UXP212" s="224"/>
      <c r="UXQ212" s="334"/>
      <c r="UXR212" s="334"/>
      <c r="UXS212" s="224"/>
      <c r="UXT212" s="416"/>
      <c r="UXU212" s="416"/>
      <c r="UXV212" s="332"/>
      <c r="UXW212" s="333"/>
      <c r="UXX212" s="416"/>
      <c r="UXY212" s="224"/>
      <c r="UXZ212" s="224"/>
      <c r="UYA212" s="334"/>
      <c r="UYB212" s="334"/>
      <c r="UYC212" s="224"/>
      <c r="UYD212" s="416"/>
      <c r="UYE212" s="416"/>
      <c r="UYF212" s="332"/>
      <c r="UYG212" s="333"/>
      <c r="UYH212" s="416"/>
      <c r="UYI212" s="224"/>
      <c r="UYJ212" s="224"/>
      <c r="UYK212" s="334"/>
      <c r="UYL212" s="334"/>
      <c r="UYM212" s="224"/>
      <c r="UYN212" s="416"/>
      <c r="UYO212" s="416"/>
      <c r="UYP212" s="332"/>
      <c r="UYQ212" s="333"/>
      <c r="UYR212" s="416"/>
      <c r="UYS212" s="224"/>
      <c r="UYT212" s="224"/>
      <c r="UYU212" s="334"/>
      <c r="UYV212" s="334"/>
      <c r="UYW212" s="224"/>
      <c r="UYX212" s="416"/>
      <c r="UYY212" s="416"/>
      <c r="UYZ212" s="332"/>
      <c r="UZA212" s="333"/>
      <c r="UZB212" s="416"/>
      <c r="UZC212" s="224"/>
      <c r="UZD212" s="224"/>
      <c r="UZE212" s="334"/>
      <c r="UZF212" s="334"/>
      <c r="UZG212" s="224"/>
      <c r="UZH212" s="416"/>
      <c r="UZI212" s="416"/>
      <c r="UZJ212" s="332"/>
      <c r="UZK212" s="333"/>
      <c r="UZL212" s="416"/>
      <c r="UZM212" s="224"/>
      <c r="UZN212" s="224"/>
      <c r="UZO212" s="334"/>
      <c r="UZP212" s="334"/>
      <c r="UZQ212" s="224"/>
      <c r="UZR212" s="416"/>
      <c r="UZS212" s="416"/>
      <c r="UZT212" s="332"/>
      <c r="UZU212" s="333"/>
      <c r="UZV212" s="416"/>
      <c r="UZW212" s="224"/>
      <c r="UZX212" s="224"/>
      <c r="UZY212" s="334"/>
      <c r="UZZ212" s="334"/>
      <c r="VAA212" s="224"/>
      <c r="VAB212" s="416"/>
      <c r="VAC212" s="416"/>
      <c r="VAD212" s="332"/>
      <c r="VAE212" s="333"/>
      <c r="VAF212" s="416"/>
      <c r="VAG212" s="224"/>
      <c r="VAH212" s="224"/>
      <c r="VAI212" s="334"/>
      <c r="VAJ212" s="334"/>
      <c r="VAK212" s="224"/>
      <c r="VAL212" s="416"/>
      <c r="VAM212" s="416"/>
      <c r="VAN212" s="332"/>
      <c r="VAO212" s="333"/>
      <c r="VAP212" s="416"/>
      <c r="VAQ212" s="224"/>
      <c r="VAR212" s="224"/>
      <c r="VAS212" s="334"/>
      <c r="VAT212" s="334"/>
      <c r="VAU212" s="224"/>
      <c r="VAV212" s="416"/>
      <c r="VAW212" s="416"/>
      <c r="VAX212" s="332"/>
      <c r="VAY212" s="333"/>
      <c r="VAZ212" s="416"/>
      <c r="VBA212" s="224"/>
      <c r="VBB212" s="224"/>
      <c r="VBC212" s="334"/>
      <c r="VBD212" s="334"/>
      <c r="VBE212" s="224"/>
      <c r="VBF212" s="416"/>
      <c r="VBG212" s="416"/>
      <c r="VBH212" s="332"/>
      <c r="VBI212" s="333"/>
      <c r="VBJ212" s="416"/>
      <c r="VBK212" s="224"/>
      <c r="VBL212" s="224"/>
      <c r="VBM212" s="334"/>
      <c r="VBN212" s="334"/>
      <c r="VBO212" s="224"/>
      <c r="VBP212" s="416"/>
      <c r="VBQ212" s="416"/>
      <c r="VBR212" s="332"/>
      <c r="VBS212" s="333"/>
      <c r="VBT212" s="416"/>
      <c r="VBU212" s="224"/>
      <c r="VBV212" s="224"/>
      <c r="VBW212" s="334"/>
      <c r="VBX212" s="334"/>
      <c r="VBY212" s="224"/>
      <c r="VBZ212" s="416"/>
      <c r="VCA212" s="416"/>
      <c r="VCB212" s="332"/>
      <c r="VCC212" s="333"/>
      <c r="VCD212" s="416"/>
      <c r="VCE212" s="224"/>
      <c r="VCF212" s="224"/>
      <c r="VCG212" s="334"/>
      <c r="VCH212" s="334"/>
      <c r="VCI212" s="224"/>
      <c r="VCJ212" s="416"/>
      <c r="VCK212" s="416"/>
      <c r="VCL212" s="332"/>
      <c r="VCM212" s="333"/>
      <c r="VCN212" s="416"/>
      <c r="VCO212" s="224"/>
      <c r="VCP212" s="224"/>
      <c r="VCQ212" s="334"/>
      <c r="VCR212" s="334"/>
      <c r="VCS212" s="224"/>
      <c r="VCT212" s="416"/>
      <c r="VCU212" s="416"/>
      <c r="VCV212" s="332"/>
      <c r="VCW212" s="333"/>
      <c r="VCX212" s="416"/>
      <c r="VCY212" s="224"/>
      <c r="VCZ212" s="224"/>
      <c r="VDA212" s="334"/>
      <c r="VDB212" s="334"/>
      <c r="VDC212" s="224"/>
      <c r="VDD212" s="416"/>
      <c r="VDE212" s="416"/>
      <c r="VDF212" s="332"/>
      <c r="VDG212" s="333"/>
      <c r="VDH212" s="416"/>
      <c r="VDI212" s="224"/>
      <c r="VDJ212" s="224"/>
      <c r="VDK212" s="334"/>
      <c r="VDL212" s="334"/>
      <c r="VDM212" s="224"/>
      <c r="VDN212" s="416"/>
      <c r="VDO212" s="416"/>
      <c r="VDP212" s="332"/>
      <c r="VDQ212" s="333"/>
      <c r="VDR212" s="416"/>
      <c r="VDS212" s="224"/>
      <c r="VDT212" s="224"/>
      <c r="VDU212" s="334"/>
      <c r="VDV212" s="334"/>
      <c r="VDW212" s="224"/>
      <c r="VDX212" s="416"/>
      <c r="VDY212" s="416"/>
      <c r="VDZ212" s="332"/>
      <c r="VEA212" s="333"/>
      <c r="VEB212" s="416"/>
      <c r="VEC212" s="224"/>
      <c r="VED212" s="224"/>
      <c r="VEE212" s="334"/>
      <c r="VEF212" s="334"/>
      <c r="VEG212" s="224"/>
      <c r="VEH212" s="416"/>
      <c r="VEI212" s="416"/>
      <c r="VEJ212" s="332"/>
      <c r="VEK212" s="333"/>
      <c r="VEL212" s="416"/>
      <c r="VEM212" s="224"/>
      <c r="VEN212" s="224"/>
      <c r="VEO212" s="334"/>
      <c r="VEP212" s="334"/>
      <c r="VEQ212" s="224"/>
      <c r="VER212" s="416"/>
      <c r="VES212" s="416"/>
      <c r="VET212" s="332"/>
      <c r="VEU212" s="333"/>
      <c r="VEV212" s="416"/>
      <c r="VEW212" s="224"/>
      <c r="VEX212" s="224"/>
      <c r="VEY212" s="334"/>
      <c r="VEZ212" s="334"/>
      <c r="VFA212" s="224"/>
      <c r="VFB212" s="416"/>
      <c r="VFC212" s="416"/>
      <c r="VFD212" s="332"/>
      <c r="VFE212" s="333"/>
      <c r="VFF212" s="416"/>
      <c r="VFG212" s="224"/>
      <c r="VFH212" s="224"/>
      <c r="VFI212" s="334"/>
      <c r="VFJ212" s="334"/>
      <c r="VFK212" s="224"/>
      <c r="VFL212" s="416"/>
      <c r="VFM212" s="416"/>
      <c r="VFN212" s="332"/>
      <c r="VFO212" s="333"/>
      <c r="VFP212" s="416"/>
      <c r="VFQ212" s="224"/>
      <c r="VFR212" s="224"/>
      <c r="VFS212" s="334"/>
      <c r="VFT212" s="334"/>
      <c r="VFU212" s="224"/>
      <c r="VFV212" s="416"/>
      <c r="VFW212" s="416"/>
      <c r="VFX212" s="332"/>
      <c r="VFY212" s="333"/>
      <c r="VFZ212" s="416"/>
      <c r="VGA212" s="224"/>
      <c r="VGB212" s="224"/>
      <c r="VGC212" s="334"/>
      <c r="VGD212" s="334"/>
      <c r="VGE212" s="224"/>
      <c r="VGF212" s="416"/>
      <c r="VGG212" s="416"/>
      <c r="VGH212" s="332"/>
      <c r="VGI212" s="333"/>
      <c r="VGJ212" s="416"/>
      <c r="VGK212" s="224"/>
      <c r="VGL212" s="224"/>
      <c r="VGM212" s="334"/>
      <c r="VGN212" s="334"/>
      <c r="VGO212" s="224"/>
      <c r="VGP212" s="416"/>
      <c r="VGQ212" s="416"/>
      <c r="VGR212" s="332"/>
      <c r="VGS212" s="333"/>
      <c r="VGT212" s="416"/>
      <c r="VGU212" s="224"/>
      <c r="VGV212" s="224"/>
      <c r="VGW212" s="334"/>
      <c r="VGX212" s="334"/>
      <c r="VGY212" s="224"/>
      <c r="VGZ212" s="416"/>
      <c r="VHA212" s="416"/>
      <c r="VHB212" s="332"/>
      <c r="VHC212" s="333"/>
      <c r="VHD212" s="416"/>
      <c r="VHE212" s="224"/>
      <c r="VHF212" s="224"/>
      <c r="VHG212" s="334"/>
      <c r="VHH212" s="334"/>
      <c r="VHI212" s="224"/>
      <c r="VHJ212" s="416"/>
      <c r="VHK212" s="416"/>
      <c r="VHL212" s="332"/>
      <c r="VHM212" s="333"/>
      <c r="VHN212" s="416"/>
      <c r="VHO212" s="224"/>
      <c r="VHP212" s="224"/>
      <c r="VHQ212" s="334"/>
      <c r="VHR212" s="334"/>
      <c r="VHS212" s="224"/>
      <c r="VHT212" s="416"/>
      <c r="VHU212" s="416"/>
      <c r="VHV212" s="332"/>
      <c r="VHW212" s="333"/>
      <c r="VHX212" s="416"/>
      <c r="VHY212" s="224"/>
      <c r="VHZ212" s="224"/>
      <c r="VIA212" s="334"/>
      <c r="VIB212" s="334"/>
      <c r="VIC212" s="224"/>
      <c r="VID212" s="416"/>
      <c r="VIE212" s="416"/>
      <c r="VIF212" s="332"/>
      <c r="VIG212" s="333"/>
      <c r="VIH212" s="416"/>
      <c r="VII212" s="224"/>
      <c r="VIJ212" s="224"/>
      <c r="VIK212" s="334"/>
      <c r="VIL212" s="334"/>
      <c r="VIM212" s="224"/>
      <c r="VIN212" s="416"/>
      <c r="VIO212" s="416"/>
      <c r="VIP212" s="332"/>
      <c r="VIQ212" s="333"/>
      <c r="VIR212" s="416"/>
      <c r="VIS212" s="224"/>
      <c r="VIT212" s="224"/>
      <c r="VIU212" s="334"/>
      <c r="VIV212" s="334"/>
      <c r="VIW212" s="224"/>
      <c r="VIX212" s="416"/>
      <c r="VIY212" s="416"/>
      <c r="VIZ212" s="332"/>
      <c r="VJA212" s="333"/>
      <c r="VJB212" s="416"/>
      <c r="VJC212" s="224"/>
      <c r="VJD212" s="224"/>
      <c r="VJE212" s="334"/>
      <c r="VJF212" s="334"/>
      <c r="VJG212" s="224"/>
      <c r="VJH212" s="416"/>
      <c r="VJI212" s="416"/>
      <c r="VJJ212" s="332"/>
      <c r="VJK212" s="333"/>
      <c r="VJL212" s="416"/>
      <c r="VJM212" s="224"/>
      <c r="VJN212" s="224"/>
      <c r="VJO212" s="334"/>
      <c r="VJP212" s="334"/>
      <c r="VJQ212" s="224"/>
      <c r="VJR212" s="416"/>
      <c r="VJS212" s="416"/>
      <c r="VJT212" s="332"/>
      <c r="VJU212" s="333"/>
      <c r="VJV212" s="416"/>
      <c r="VJW212" s="224"/>
      <c r="VJX212" s="224"/>
      <c r="VJY212" s="334"/>
      <c r="VJZ212" s="334"/>
      <c r="VKA212" s="224"/>
      <c r="VKB212" s="416"/>
      <c r="VKC212" s="416"/>
      <c r="VKD212" s="332"/>
      <c r="VKE212" s="333"/>
      <c r="VKF212" s="416"/>
      <c r="VKG212" s="224"/>
      <c r="VKH212" s="224"/>
      <c r="VKI212" s="334"/>
      <c r="VKJ212" s="334"/>
      <c r="VKK212" s="224"/>
      <c r="VKL212" s="416"/>
      <c r="VKM212" s="416"/>
      <c r="VKN212" s="332"/>
      <c r="VKO212" s="333"/>
      <c r="VKP212" s="416"/>
      <c r="VKQ212" s="224"/>
      <c r="VKR212" s="224"/>
      <c r="VKS212" s="334"/>
      <c r="VKT212" s="334"/>
      <c r="VKU212" s="224"/>
      <c r="VKV212" s="416"/>
      <c r="VKW212" s="416"/>
      <c r="VKX212" s="332"/>
      <c r="VKY212" s="333"/>
      <c r="VKZ212" s="416"/>
      <c r="VLA212" s="224"/>
      <c r="VLB212" s="224"/>
      <c r="VLC212" s="334"/>
      <c r="VLD212" s="334"/>
      <c r="VLE212" s="224"/>
      <c r="VLF212" s="416"/>
      <c r="VLG212" s="416"/>
      <c r="VLH212" s="332"/>
      <c r="VLI212" s="333"/>
      <c r="VLJ212" s="416"/>
      <c r="VLK212" s="224"/>
      <c r="VLL212" s="224"/>
      <c r="VLM212" s="334"/>
      <c r="VLN212" s="334"/>
      <c r="VLO212" s="224"/>
      <c r="VLP212" s="416"/>
      <c r="VLQ212" s="416"/>
      <c r="VLR212" s="332"/>
      <c r="VLS212" s="333"/>
      <c r="VLT212" s="416"/>
      <c r="VLU212" s="224"/>
      <c r="VLV212" s="224"/>
      <c r="VLW212" s="334"/>
      <c r="VLX212" s="334"/>
      <c r="VLY212" s="224"/>
      <c r="VLZ212" s="416"/>
      <c r="VMA212" s="416"/>
      <c r="VMB212" s="332"/>
      <c r="VMC212" s="333"/>
      <c r="VMD212" s="416"/>
      <c r="VME212" s="224"/>
      <c r="VMF212" s="224"/>
      <c r="VMG212" s="334"/>
      <c r="VMH212" s="334"/>
      <c r="VMI212" s="224"/>
      <c r="VMJ212" s="416"/>
      <c r="VMK212" s="416"/>
      <c r="VML212" s="332"/>
      <c r="VMM212" s="333"/>
      <c r="VMN212" s="416"/>
      <c r="VMO212" s="224"/>
      <c r="VMP212" s="224"/>
      <c r="VMQ212" s="334"/>
      <c r="VMR212" s="334"/>
      <c r="VMS212" s="224"/>
      <c r="VMT212" s="416"/>
      <c r="VMU212" s="416"/>
      <c r="VMV212" s="332"/>
      <c r="VMW212" s="333"/>
      <c r="VMX212" s="416"/>
      <c r="VMY212" s="224"/>
      <c r="VMZ212" s="224"/>
      <c r="VNA212" s="334"/>
      <c r="VNB212" s="334"/>
      <c r="VNC212" s="224"/>
      <c r="VND212" s="416"/>
      <c r="VNE212" s="416"/>
      <c r="VNF212" s="332"/>
      <c r="VNG212" s="333"/>
      <c r="VNH212" s="416"/>
      <c r="VNI212" s="224"/>
      <c r="VNJ212" s="224"/>
      <c r="VNK212" s="334"/>
      <c r="VNL212" s="334"/>
      <c r="VNM212" s="224"/>
      <c r="VNN212" s="416"/>
      <c r="VNO212" s="416"/>
      <c r="VNP212" s="332"/>
      <c r="VNQ212" s="333"/>
      <c r="VNR212" s="416"/>
      <c r="VNS212" s="224"/>
      <c r="VNT212" s="224"/>
      <c r="VNU212" s="334"/>
      <c r="VNV212" s="334"/>
      <c r="VNW212" s="224"/>
      <c r="VNX212" s="416"/>
      <c r="VNY212" s="416"/>
      <c r="VNZ212" s="332"/>
      <c r="VOA212" s="333"/>
      <c r="VOB212" s="416"/>
      <c r="VOC212" s="224"/>
      <c r="VOD212" s="224"/>
      <c r="VOE212" s="334"/>
      <c r="VOF212" s="334"/>
      <c r="VOG212" s="224"/>
      <c r="VOH212" s="416"/>
      <c r="VOI212" s="416"/>
      <c r="VOJ212" s="332"/>
      <c r="VOK212" s="333"/>
      <c r="VOL212" s="416"/>
      <c r="VOM212" s="224"/>
      <c r="VON212" s="224"/>
      <c r="VOO212" s="334"/>
      <c r="VOP212" s="334"/>
      <c r="VOQ212" s="224"/>
      <c r="VOR212" s="416"/>
      <c r="VOS212" s="416"/>
      <c r="VOT212" s="332"/>
      <c r="VOU212" s="333"/>
      <c r="VOV212" s="416"/>
      <c r="VOW212" s="224"/>
      <c r="VOX212" s="224"/>
      <c r="VOY212" s="334"/>
      <c r="VOZ212" s="334"/>
      <c r="VPA212" s="224"/>
      <c r="VPB212" s="416"/>
      <c r="VPC212" s="416"/>
      <c r="VPD212" s="332"/>
      <c r="VPE212" s="333"/>
      <c r="VPF212" s="416"/>
      <c r="VPG212" s="224"/>
      <c r="VPH212" s="224"/>
      <c r="VPI212" s="334"/>
      <c r="VPJ212" s="334"/>
      <c r="VPK212" s="224"/>
      <c r="VPL212" s="416"/>
      <c r="VPM212" s="416"/>
      <c r="VPN212" s="332"/>
      <c r="VPO212" s="333"/>
      <c r="VPP212" s="416"/>
      <c r="VPQ212" s="224"/>
      <c r="VPR212" s="224"/>
      <c r="VPS212" s="334"/>
      <c r="VPT212" s="334"/>
      <c r="VPU212" s="224"/>
      <c r="VPV212" s="416"/>
      <c r="VPW212" s="416"/>
      <c r="VPX212" s="332"/>
      <c r="VPY212" s="333"/>
      <c r="VPZ212" s="416"/>
      <c r="VQA212" s="224"/>
      <c r="VQB212" s="224"/>
      <c r="VQC212" s="334"/>
      <c r="VQD212" s="334"/>
      <c r="VQE212" s="224"/>
      <c r="VQF212" s="416"/>
      <c r="VQG212" s="416"/>
      <c r="VQH212" s="332"/>
      <c r="VQI212" s="333"/>
      <c r="VQJ212" s="416"/>
      <c r="VQK212" s="224"/>
      <c r="VQL212" s="224"/>
      <c r="VQM212" s="334"/>
      <c r="VQN212" s="334"/>
      <c r="VQO212" s="224"/>
      <c r="VQP212" s="416"/>
      <c r="VQQ212" s="416"/>
      <c r="VQR212" s="332"/>
      <c r="VQS212" s="333"/>
      <c r="VQT212" s="416"/>
      <c r="VQU212" s="224"/>
      <c r="VQV212" s="224"/>
      <c r="VQW212" s="334"/>
      <c r="VQX212" s="334"/>
      <c r="VQY212" s="224"/>
      <c r="VQZ212" s="416"/>
      <c r="VRA212" s="416"/>
      <c r="VRB212" s="332"/>
      <c r="VRC212" s="333"/>
      <c r="VRD212" s="416"/>
      <c r="VRE212" s="224"/>
      <c r="VRF212" s="224"/>
      <c r="VRG212" s="334"/>
      <c r="VRH212" s="334"/>
      <c r="VRI212" s="224"/>
      <c r="VRJ212" s="416"/>
      <c r="VRK212" s="416"/>
      <c r="VRL212" s="332"/>
      <c r="VRM212" s="333"/>
      <c r="VRN212" s="416"/>
      <c r="VRO212" s="224"/>
      <c r="VRP212" s="224"/>
      <c r="VRQ212" s="334"/>
      <c r="VRR212" s="334"/>
      <c r="VRS212" s="224"/>
      <c r="VRT212" s="416"/>
      <c r="VRU212" s="416"/>
      <c r="VRV212" s="332"/>
      <c r="VRW212" s="333"/>
      <c r="VRX212" s="416"/>
      <c r="VRY212" s="224"/>
      <c r="VRZ212" s="224"/>
      <c r="VSA212" s="334"/>
      <c r="VSB212" s="334"/>
      <c r="VSC212" s="224"/>
      <c r="VSD212" s="416"/>
      <c r="VSE212" s="416"/>
      <c r="VSF212" s="332"/>
      <c r="VSG212" s="333"/>
      <c r="VSH212" s="416"/>
      <c r="VSI212" s="224"/>
      <c r="VSJ212" s="224"/>
      <c r="VSK212" s="334"/>
      <c r="VSL212" s="334"/>
      <c r="VSM212" s="224"/>
      <c r="VSN212" s="416"/>
      <c r="VSO212" s="416"/>
      <c r="VSP212" s="332"/>
      <c r="VSQ212" s="333"/>
      <c r="VSR212" s="416"/>
      <c r="VSS212" s="224"/>
      <c r="VST212" s="224"/>
      <c r="VSU212" s="334"/>
      <c r="VSV212" s="334"/>
      <c r="VSW212" s="224"/>
      <c r="VSX212" s="416"/>
      <c r="VSY212" s="416"/>
      <c r="VSZ212" s="332"/>
      <c r="VTA212" s="333"/>
      <c r="VTB212" s="416"/>
      <c r="VTC212" s="224"/>
      <c r="VTD212" s="224"/>
      <c r="VTE212" s="334"/>
      <c r="VTF212" s="334"/>
      <c r="VTG212" s="224"/>
      <c r="VTH212" s="416"/>
      <c r="VTI212" s="416"/>
      <c r="VTJ212" s="332"/>
      <c r="VTK212" s="333"/>
      <c r="VTL212" s="416"/>
      <c r="VTM212" s="224"/>
      <c r="VTN212" s="224"/>
      <c r="VTO212" s="334"/>
      <c r="VTP212" s="334"/>
      <c r="VTQ212" s="224"/>
      <c r="VTR212" s="416"/>
      <c r="VTS212" s="416"/>
      <c r="VTT212" s="332"/>
      <c r="VTU212" s="333"/>
      <c r="VTV212" s="416"/>
      <c r="VTW212" s="224"/>
      <c r="VTX212" s="224"/>
      <c r="VTY212" s="334"/>
      <c r="VTZ212" s="334"/>
      <c r="VUA212" s="224"/>
      <c r="VUB212" s="416"/>
      <c r="VUC212" s="416"/>
      <c r="VUD212" s="332"/>
      <c r="VUE212" s="333"/>
      <c r="VUF212" s="416"/>
      <c r="VUG212" s="224"/>
      <c r="VUH212" s="224"/>
      <c r="VUI212" s="334"/>
      <c r="VUJ212" s="334"/>
      <c r="VUK212" s="224"/>
      <c r="VUL212" s="416"/>
      <c r="VUM212" s="416"/>
      <c r="VUN212" s="332"/>
      <c r="VUO212" s="333"/>
      <c r="VUP212" s="416"/>
      <c r="VUQ212" s="224"/>
      <c r="VUR212" s="224"/>
      <c r="VUS212" s="334"/>
      <c r="VUT212" s="334"/>
      <c r="VUU212" s="224"/>
      <c r="VUV212" s="416"/>
      <c r="VUW212" s="416"/>
      <c r="VUX212" s="332"/>
      <c r="VUY212" s="333"/>
      <c r="VUZ212" s="416"/>
      <c r="VVA212" s="224"/>
      <c r="VVB212" s="224"/>
      <c r="VVC212" s="334"/>
      <c r="VVD212" s="334"/>
      <c r="VVE212" s="224"/>
      <c r="VVF212" s="416"/>
      <c r="VVG212" s="416"/>
      <c r="VVH212" s="332"/>
      <c r="VVI212" s="333"/>
      <c r="VVJ212" s="416"/>
      <c r="VVK212" s="224"/>
      <c r="VVL212" s="224"/>
      <c r="VVM212" s="334"/>
      <c r="VVN212" s="334"/>
      <c r="VVO212" s="224"/>
      <c r="VVP212" s="416"/>
      <c r="VVQ212" s="416"/>
      <c r="VVR212" s="332"/>
      <c r="VVS212" s="333"/>
      <c r="VVT212" s="416"/>
      <c r="VVU212" s="224"/>
      <c r="VVV212" s="224"/>
      <c r="VVW212" s="334"/>
      <c r="VVX212" s="334"/>
      <c r="VVY212" s="224"/>
      <c r="VVZ212" s="416"/>
      <c r="VWA212" s="416"/>
      <c r="VWB212" s="332"/>
      <c r="VWC212" s="333"/>
      <c r="VWD212" s="416"/>
      <c r="VWE212" s="224"/>
      <c r="VWF212" s="224"/>
      <c r="VWG212" s="334"/>
      <c r="VWH212" s="334"/>
      <c r="VWI212" s="224"/>
      <c r="VWJ212" s="416"/>
      <c r="VWK212" s="416"/>
      <c r="VWL212" s="332"/>
      <c r="VWM212" s="333"/>
      <c r="VWN212" s="416"/>
      <c r="VWO212" s="224"/>
      <c r="VWP212" s="224"/>
      <c r="VWQ212" s="334"/>
      <c r="VWR212" s="334"/>
      <c r="VWS212" s="224"/>
      <c r="VWT212" s="416"/>
      <c r="VWU212" s="416"/>
      <c r="VWV212" s="332"/>
      <c r="VWW212" s="333"/>
      <c r="VWX212" s="416"/>
      <c r="VWY212" s="224"/>
      <c r="VWZ212" s="224"/>
      <c r="VXA212" s="334"/>
      <c r="VXB212" s="334"/>
      <c r="VXC212" s="224"/>
      <c r="VXD212" s="416"/>
      <c r="VXE212" s="416"/>
      <c r="VXF212" s="332"/>
      <c r="VXG212" s="333"/>
      <c r="VXH212" s="416"/>
      <c r="VXI212" s="224"/>
      <c r="VXJ212" s="224"/>
      <c r="VXK212" s="334"/>
      <c r="VXL212" s="334"/>
      <c r="VXM212" s="224"/>
      <c r="VXN212" s="416"/>
      <c r="VXO212" s="416"/>
      <c r="VXP212" s="332"/>
      <c r="VXQ212" s="333"/>
      <c r="VXR212" s="416"/>
      <c r="VXS212" s="224"/>
      <c r="VXT212" s="224"/>
      <c r="VXU212" s="334"/>
      <c r="VXV212" s="334"/>
      <c r="VXW212" s="224"/>
      <c r="VXX212" s="416"/>
      <c r="VXY212" s="416"/>
      <c r="VXZ212" s="332"/>
      <c r="VYA212" s="333"/>
      <c r="VYB212" s="416"/>
      <c r="VYC212" s="224"/>
      <c r="VYD212" s="224"/>
      <c r="VYE212" s="334"/>
      <c r="VYF212" s="334"/>
      <c r="VYG212" s="224"/>
      <c r="VYH212" s="416"/>
      <c r="VYI212" s="416"/>
      <c r="VYJ212" s="332"/>
      <c r="VYK212" s="333"/>
      <c r="VYL212" s="416"/>
      <c r="VYM212" s="224"/>
      <c r="VYN212" s="224"/>
      <c r="VYO212" s="334"/>
      <c r="VYP212" s="334"/>
      <c r="VYQ212" s="224"/>
      <c r="VYR212" s="416"/>
      <c r="VYS212" s="416"/>
      <c r="VYT212" s="332"/>
      <c r="VYU212" s="333"/>
      <c r="VYV212" s="416"/>
      <c r="VYW212" s="224"/>
      <c r="VYX212" s="224"/>
      <c r="VYY212" s="334"/>
      <c r="VYZ212" s="334"/>
      <c r="VZA212" s="224"/>
      <c r="VZB212" s="416"/>
      <c r="VZC212" s="416"/>
      <c r="VZD212" s="332"/>
      <c r="VZE212" s="333"/>
      <c r="VZF212" s="416"/>
      <c r="VZG212" s="224"/>
      <c r="VZH212" s="224"/>
      <c r="VZI212" s="334"/>
      <c r="VZJ212" s="334"/>
      <c r="VZK212" s="224"/>
      <c r="VZL212" s="416"/>
      <c r="VZM212" s="416"/>
      <c r="VZN212" s="332"/>
      <c r="VZO212" s="333"/>
      <c r="VZP212" s="416"/>
      <c r="VZQ212" s="224"/>
      <c r="VZR212" s="224"/>
      <c r="VZS212" s="334"/>
      <c r="VZT212" s="334"/>
      <c r="VZU212" s="224"/>
      <c r="VZV212" s="416"/>
      <c r="VZW212" s="416"/>
      <c r="VZX212" s="332"/>
      <c r="VZY212" s="333"/>
      <c r="VZZ212" s="416"/>
      <c r="WAA212" s="224"/>
      <c r="WAB212" s="224"/>
      <c r="WAC212" s="334"/>
      <c r="WAD212" s="334"/>
      <c r="WAE212" s="224"/>
      <c r="WAF212" s="416"/>
      <c r="WAG212" s="416"/>
      <c r="WAH212" s="332"/>
      <c r="WAI212" s="333"/>
      <c r="WAJ212" s="416"/>
      <c r="WAK212" s="224"/>
      <c r="WAL212" s="224"/>
      <c r="WAM212" s="334"/>
      <c r="WAN212" s="334"/>
      <c r="WAO212" s="224"/>
      <c r="WAP212" s="416"/>
      <c r="WAQ212" s="416"/>
      <c r="WAR212" s="332"/>
      <c r="WAS212" s="333"/>
      <c r="WAT212" s="416"/>
      <c r="WAU212" s="224"/>
      <c r="WAV212" s="224"/>
      <c r="WAW212" s="334"/>
      <c r="WAX212" s="334"/>
      <c r="WAY212" s="224"/>
      <c r="WAZ212" s="416"/>
      <c r="WBA212" s="416"/>
      <c r="WBB212" s="332"/>
      <c r="WBC212" s="333"/>
      <c r="WBD212" s="416"/>
      <c r="WBE212" s="224"/>
      <c r="WBF212" s="224"/>
      <c r="WBG212" s="334"/>
      <c r="WBH212" s="334"/>
      <c r="WBI212" s="224"/>
      <c r="WBJ212" s="416"/>
      <c r="WBK212" s="416"/>
      <c r="WBL212" s="332"/>
      <c r="WBM212" s="333"/>
      <c r="WBN212" s="416"/>
      <c r="WBO212" s="224"/>
      <c r="WBP212" s="224"/>
      <c r="WBQ212" s="334"/>
      <c r="WBR212" s="334"/>
      <c r="WBS212" s="224"/>
      <c r="WBT212" s="416"/>
      <c r="WBU212" s="416"/>
      <c r="WBV212" s="332"/>
      <c r="WBW212" s="333"/>
      <c r="WBX212" s="416"/>
      <c r="WBY212" s="224"/>
      <c r="WBZ212" s="224"/>
      <c r="WCA212" s="334"/>
      <c r="WCB212" s="334"/>
      <c r="WCC212" s="224"/>
      <c r="WCD212" s="416"/>
      <c r="WCE212" s="416"/>
      <c r="WCF212" s="332"/>
      <c r="WCG212" s="333"/>
      <c r="WCH212" s="416"/>
      <c r="WCI212" s="224"/>
      <c r="WCJ212" s="224"/>
      <c r="WCK212" s="334"/>
      <c r="WCL212" s="334"/>
      <c r="WCM212" s="224"/>
      <c r="WCN212" s="416"/>
      <c r="WCO212" s="416"/>
      <c r="WCP212" s="332"/>
      <c r="WCQ212" s="333"/>
      <c r="WCR212" s="416"/>
      <c r="WCS212" s="224"/>
      <c r="WCT212" s="224"/>
      <c r="WCU212" s="334"/>
      <c r="WCV212" s="334"/>
      <c r="WCW212" s="224"/>
      <c r="WCX212" s="416"/>
      <c r="WCY212" s="416"/>
      <c r="WCZ212" s="332"/>
      <c r="WDA212" s="333"/>
      <c r="WDB212" s="416"/>
      <c r="WDC212" s="224"/>
      <c r="WDD212" s="224"/>
      <c r="WDE212" s="334"/>
      <c r="WDF212" s="334"/>
      <c r="WDG212" s="224"/>
      <c r="WDH212" s="416"/>
      <c r="WDI212" s="416"/>
      <c r="WDJ212" s="332"/>
      <c r="WDK212" s="333"/>
      <c r="WDL212" s="416"/>
      <c r="WDM212" s="224"/>
      <c r="WDN212" s="224"/>
      <c r="WDO212" s="334"/>
      <c r="WDP212" s="334"/>
      <c r="WDQ212" s="224"/>
      <c r="WDR212" s="416"/>
      <c r="WDS212" s="416"/>
      <c r="WDT212" s="332"/>
      <c r="WDU212" s="333"/>
      <c r="WDV212" s="416"/>
      <c r="WDW212" s="224"/>
      <c r="WDX212" s="224"/>
      <c r="WDY212" s="334"/>
      <c r="WDZ212" s="334"/>
      <c r="WEA212" s="224"/>
      <c r="WEB212" s="416"/>
      <c r="WEC212" s="416"/>
      <c r="WED212" s="332"/>
      <c r="WEE212" s="333"/>
      <c r="WEF212" s="416"/>
      <c r="WEG212" s="224"/>
      <c r="WEH212" s="224"/>
      <c r="WEI212" s="334"/>
      <c r="WEJ212" s="334"/>
      <c r="WEK212" s="224"/>
      <c r="WEL212" s="416"/>
      <c r="WEM212" s="416"/>
      <c r="WEN212" s="332"/>
      <c r="WEO212" s="333"/>
      <c r="WEP212" s="416"/>
      <c r="WEQ212" s="224"/>
      <c r="WER212" s="224"/>
      <c r="WES212" s="334"/>
      <c r="WET212" s="334"/>
      <c r="WEU212" s="224"/>
      <c r="WEV212" s="416"/>
      <c r="WEW212" s="416"/>
      <c r="WEX212" s="332"/>
      <c r="WEY212" s="333"/>
      <c r="WEZ212" s="416"/>
      <c r="WFA212" s="224"/>
      <c r="WFB212" s="224"/>
      <c r="WFC212" s="334"/>
      <c r="WFD212" s="334"/>
      <c r="WFE212" s="224"/>
      <c r="WFF212" s="416"/>
      <c r="WFG212" s="416"/>
      <c r="WFH212" s="332"/>
      <c r="WFI212" s="333"/>
      <c r="WFJ212" s="416"/>
      <c r="WFK212" s="224"/>
      <c r="WFL212" s="224"/>
      <c r="WFM212" s="334"/>
      <c r="WFN212" s="334"/>
      <c r="WFO212" s="224"/>
      <c r="WFP212" s="416"/>
      <c r="WFQ212" s="416"/>
      <c r="WFR212" s="332"/>
      <c r="WFS212" s="333"/>
      <c r="WFT212" s="416"/>
      <c r="WFU212" s="224"/>
      <c r="WFV212" s="224"/>
      <c r="WFW212" s="334"/>
      <c r="WFX212" s="334"/>
      <c r="WFY212" s="224"/>
      <c r="WFZ212" s="416"/>
      <c r="WGA212" s="416"/>
      <c r="WGB212" s="332"/>
      <c r="WGC212" s="333"/>
      <c r="WGD212" s="416"/>
      <c r="WGE212" s="224"/>
      <c r="WGF212" s="224"/>
      <c r="WGG212" s="334"/>
      <c r="WGH212" s="334"/>
      <c r="WGI212" s="224"/>
      <c r="WGJ212" s="416"/>
      <c r="WGK212" s="416"/>
      <c r="WGL212" s="332"/>
      <c r="WGM212" s="333"/>
      <c r="WGN212" s="416"/>
      <c r="WGO212" s="224"/>
      <c r="WGP212" s="224"/>
      <c r="WGQ212" s="334"/>
      <c r="WGR212" s="334"/>
      <c r="WGS212" s="224"/>
      <c r="WGT212" s="416"/>
      <c r="WGU212" s="416"/>
      <c r="WGV212" s="332"/>
      <c r="WGW212" s="333"/>
      <c r="WGX212" s="416"/>
      <c r="WGY212" s="224"/>
      <c r="WGZ212" s="224"/>
      <c r="WHA212" s="334"/>
      <c r="WHB212" s="334"/>
      <c r="WHC212" s="224"/>
      <c r="WHD212" s="416"/>
      <c r="WHE212" s="416"/>
      <c r="WHF212" s="332"/>
      <c r="WHG212" s="333"/>
      <c r="WHH212" s="416"/>
      <c r="WHI212" s="224"/>
      <c r="WHJ212" s="224"/>
      <c r="WHK212" s="334"/>
      <c r="WHL212" s="334"/>
      <c r="WHM212" s="224"/>
      <c r="WHN212" s="416"/>
      <c r="WHO212" s="416"/>
      <c r="WHP212" s="332"/>
      <c r="WHQ212" s="333"/>
      <c r="WHR212" s="416"/>
      <c r="WHS212" s="224"/>
      <c r="WHT212" s="224"/>
      <c r="WHU212" s="334"/>
      <c r="WHV212" s="334"/>
      <c r="WHW212" s="224"/>
      <c r="WHX212" s="416"/>
      <c r="WHY212" s="416"/>
      <c r="WHZ212" s="332"/>
      <c r="WIA212" s="333"/>
      <c r="WIB212" s="416"/>
      <c r="WIC212" s="224"/>
      <c r="WID212" s="224"/>
      <c r="WIE212" s="334"/>
      <c r="WIF212" s="334"/>
      <c r="WIG212" s="224"/>
      <c r="WIH212" s="416"/>
      <c r="WII212" s="416"/>
      <c r="WIJ212" s="332"/>
      <c r="WIK212" s="333"/>
      <c r="WIL212" s="416"/>
      <c r="WIM212" s="224"/>
      <c r="WIN212" s="224"/>
      <c r="WIO212" s="334"/>
      <c r="WIP212" s="334"/>
      <c r="WIQ212" s="224"/>
      <c r="WIR212" s="416"/>
      <c r="WIS212" s="416"/>
      <c r="WIT212" s="332"/>
      <c r="WIU212" s="333"/>
      <c r="WIV212" s="416"/>
      <c r="WIW212" s="224"/>
      <c r="WIX212" s="224"/>
      <c r="WIY212" s="334"/>
      <c r="WIZ212" s="334"/>
      <c r="WJA212" s="224"/>
      <c r="WJB212" s="416"/>
      <c r="WJC212" s="416"/>
      <c r="WJD212" s="332"/>
      <c r="WJE212" s="333"/>
      <c r="WJF212" s="416"/>
      <c r="WJG212" s="224"/>
      <c r="WJH212" s="224"/>
      <c r="WJI212" s="334"/>
      <c r="WJJ212" s="334"/>
      <c r="WJK212" s="224"/>
      <c r="WJL212" s="416"/>
      <c r="WJM212" s="416"/>
      <c r="WJN212" s="332"/>
      <c r="WJO212" s="333"/>
      <c r="WJP212" s="416"/>
      <c r="WJQ212" s="224"/>
      <c r="WJR212" s="224"/>
      <c r="WJS212" s="334"/>
      <c r="WJT212" s="334"/>
      <c r="WJU212" s="224"/>
      <c r="WJV212" s="416"/>
      <c r="WJW212" s="416"/>
      <c r="WJX212" s="332"/>
      <c r="WJY212" s="333"/>
      <c r="WJZ212" s="416"/>
      <c r="WKA212" s="224"/>
      <c r="WKB212" s="224"/>
      <c r="WKC212" s="334"/>
      <c r="WKD212" s="334"/>
      <c r="WKE212" s="224"/>
      <c r="WKF212" s="416"/>
      <c r="WKG212" s="416"/>
      <c r="WKH212" s="332"/>
      <c r="WKI212" s="333"/>
      <c r="WKJ212" s="416"/>
      <c r="WKK212" s="224"/>
      <c r="WKL212" s="224"/>
      <c r="WKM212" s="334"/>
      <c r="WKN212" s="334"/>
      <c r="WKO212" s="224"/>
      <c r="WKP212" s="416"/>
      <c r="WKQ212" s="416"/>
      <c r="WKR212" s="332"/>
      <c r="WKS212" s="333"/>
      <c r="WKT212" s="416"/>
      <c r="WKU212" s="224"/>
      <c r="WKV212" s="224"/>
      <c r="WKW212" s="334"/>
      <c r="WKX212" s="334"/>
      <c r="WKY212" s="224"/>
      <c r="WKZ212" s="416"/>
      <c r="WLA212" s="416"/>
      <c r="WLB212" s="332"/>
      <c r="WLC212" s="333"/>
      <c r="WLD212" s="416"/>
      <c r="WLE212" s="224"/>
      <c r="WLF212" s="224"/>
      <c r="WLG212" s="334"/>
      <c r="WLH212" s="334"/>
      <c r="WLI212" s="224"/>
      <c r="WLJ212" s="416"/>
      <c r="WLK212" s="416"/>
      <c r="WLL212" s="332"/>
      <c r="WLM212" s="333"/>
      <c r="WLN212" s="416"/>
      <c r="WLO212" s="224"/>
      <c r="WLP212" s="224"/>
      <c r="WLQ212" s="334"/>
      <c r="WLR212" s="334"/>
      <c r="WLS212" s="224"/>
      <c r="WLT212" s="416"/>
      <c r="WLU212" s="416"/>
      <c r="WLV212" s="332"/>
      <c r="WLW212" s="333"/>
      <c r="WLX212" s="416"/>
      <c r="WLY212" s="224"/>
      <c r="WLZ212" s="224"/>
      <c r="WMA212" s="334"/>
      <c r="WMB212" s="334"/>
      <c r="WMC212" s="224"/>
      <c r="WMD212" s="416"/>
      <c r="WME212" s="416"/>
      <c r="WMF212" s="332"/>
      <c r="WMG212" s="333"/>
      <c r="WMH212" s="416"/>
      <c r="WMI212" s="224"/>
      <c r="WMJ212" s="224"/>
      <c r="WMK212" s="334"/>
      <c r="WML212" s="334"/>
      <c r="WMM212" s="224"/>
      <c r="WMN212" s="416"/>
      <c r="WMO212" s="416"/>
      <c r="WMP212" s="332"/>
      <c r="WMQ212" s="333"/>
      <c r="WMR212" s="416"/>
      <c r="WMS212" s="224"/>
      <c r="WMT212" s="224"/>
      <c r="WMU212" s="334"/>
      <c r="WMV212" s="334"/>
      <c r="WMW212" s="224"/>
      <c r="WMX212" s="416"/>
      <c r="WMY212" s="416"/>
      <c r="WMZ212" s="332"/>
      <c r="WNA212" s="333"/>
      <c r="WNB212" s="416"/>
      <c r="WNC212" s="224"/>
      <c r="WND212" s="224"/>
      <c r="WNE212" s="334"/>
      <c r="WNF212" s="334"/>
      <c r="WNG212" s="224"/>
      <c r="WNH212" s="416"/>
      <c r="WNI212" s="416"/>
      <c r="WNJ212" s="332"/>
      <c r="WNK212" s="333"/>
      <c r="WNL212" s="416"/>
      <c r="WNM212" s="224"/>
      <c r="WNN212" s="224"/>
      <c r="WNO212" s="334"/>
      <c r="WNP212" s="334"/>
      <c r="WNQ212" s="224"/>
      <c r="WNR212" s="416"/>
      <c r="WNS212" s="416"/>
      <c r="WNT212" s="332"/>
      <c r="WNU212" s="333"/>
      <c r="WNV212" s="416"/>
      <c r="WNW212" s="224"/>
      <c r="WNX212" s="224"/>
      <c r="WNY212" s="334"/>
      <c r="WNZ212" s="334"/>
      <c r="WOA212" s="224"/>
      <c r="WOB212" s="416"/>
      <c r="WOC212" s="416"/>
      <c r="WOD212" s="332"/>
      <c r="WOE212" s="333"/>
      <c r="WOF212" s="416"/>
      <c r="WOG212" s="224"/>
      <c r="WOH212" s="224"/>
      <c r="WOI212" s="334"/>
      <c r="WOJ212" s="334"/>
      <c r="WOK212" s="224"/>
      <c r="WOL212" s="416"/>
      <c r="WOM212" s="416"/>
      <c r="WON212" s="332"/>
      <c r="WOO212" s="333"/>
      <c r="WOP212" s="416"/>
      <c r="WOQ212" s="224"/>
      <c r="WOR212" s="224"/>
      <c r="WOS212" s="334"/>
      <c r="WOT212" s="334"/>
      <c r="WOU212" s="224"/>
      <c r="WOV212" s="416"/>
      <c r="WOW212" s="416"/>
      <c r="WOX212" s="332"/>
      <c r="WOY212" s="333"/>
      <c r="WOZ212" s="416"/>
      <c r="WPA212" s="224"/>
      <c r="WPB212" s="224"/>
      <c r="WPC212" s="334"/>
      <c r="WPD212" s="334"/>
      <c r="WPE212" s="224"/>
      <c r="WPF212" s="416"/>
      <c r="WPG212" s="416"/>
      <c r="WPH212" s="332"/>
      <c r="WPI212" s="333"/>
      <c r="WPJ212" s="416"/>
      <c r="WPK212" s="224"/>
      <c r="WPL212" s="224"/>
      <c r="WPM212" s="334"/>
      <c r="WPN212" s="334"/>
      <c r="WPO212" s="224"/>
      <c r="WPP212" s="416"/>
      <c r="WPQ212" s="416"/>
      <c r="WPR212" s="332"/>
      <c r="WPS212" s="333"/>
      <c r="WPT212" s="416"/>
      <c r="WPU212" s="224"/>
      <c r="WPV212" s="224"/>
      <c r="WPW212" s="334"/>
      <c r="WPX212" s="334"/>
      <c r="WPY212" s="224"/>
      <c r="WPZ212" s="416"/>
      <c r="WQA212" s="416"/>
      <c r="WQB212" s="332"/>
      <c r="WQC212" s="333"/>
      <c r="WQD212" s="416"/>
      <c r="WQE212" s="224"/>
      <c r="WQF212" s="224"/>
      <c r="WQG212" s="334"/>
      <c r="WQH212" s="334"/>
      <c r="WQI212" s="224"/>
      <c r="WQJ212" s="416"/>
      <c r="WQK212" s="416"/>
      <c r="WQL212" s="332"/>
      <c r="WQM212" s="333"/>
      <c r="WQN212" s="416"/>
      <c r="WQO212" s="224"/>
      <c r="WQP212" s="224"/>
      <c r="WQQ212" s="334"/>
      <c r="WQR212" s="334"/>
      <c r="WQS212" s="224"/>
      <c r="WQT212" s="416"/>
      <c r="WQU212" s="416"/>
      <c r="WQV212" s="332"/>
      <c r="WQW212" s="333"/>
      <c r="WQX212" s="416"/>
      <c r="WQY212" s="224"/>
      <c r="WQZ212" s="224"/>
      <c r="WRA212" s="334"/>
      <c r="WRB212" s="334"/>
      <c r="WRC212" s="224"/>
      <c r="WRD212" s="416"/>
      <c r="WRE212" s="416"/>
      <c r="WRF212" s="332"/>
      <c r="WRG212" s="333"/>
      <c r="WRH212" s="416"/>
      <c r="WRI212" s="224"/>
      <c r="WRJ212" s="224"/>
      <c r="WRK212" s="334"/>
      <c r="WRL212" s="334"/>
      <c r="WRM212" s="224"/>
      <c r="WRN212" s="416"/>
      <c r="WRO212" s="416"/>
      <c r="WRP212" s="332"/>
      <c r="WRQ212" s="333"/>
      <c r="WRR212" s="416"/>
      <c r="WRS212" s="224"/>
      <c r="WRT212" s="224"/>
      <c r="WRU212" s="334"/>
      <c r="WRV212" s="334"/>
      <c r="WRW212" s="224"/>
      <c r="WRX212" s="416"/>
      <c r="WRY212" s="416"/>
      <c r="WRZ212" s="332"/>
      <c r="WSA212" s="333"/>
      <c r="WSB212" s="416"/>
      <c r="WSC212" s="224"/>
      <c r="WSD212" s="224"/>
      <c r="WSE212" s="334"/>
      <c r="WSF212" s="334"/>
      <c r="WSG212" s="224"/>
      <c r="WSH212" s="416"/>
      <c r="WSI212" s="416"/>
      <c r="WSJ212" s="332"/>
      <c r="WSK212" s="333"/>
      <c r="WSL212" s="416"/>
      <c r="WSM212" s="224"/>
      <c r="WSN212" s="224"/>
      <c r="WSO212" s="334"/>
      <c r="WSP212" s="334"/>
      <c r="WSQ212" s="224"/>
      <c r="WSR212" s="416"/>
      <c r="WSS212" s="416"/>
      <c r="WST212" s="332"/>
      <c r="WSU212" s="333"/>
      <c r="WSV212" s="416"/>
      <c r="WSW212" s="224"/>
      <c r="WSX212" s="224"/>
      <c r="WSY212" s="334"/>
      <c r="WSZ212" s="334"/>
      <c r="WTA212" s="224"/>
      <c r="WTB212" s="416"/>
      <c r="WTC212" s="416"/>
      <c r="WTD212" s="332"/>
      <c r="WTE212" s="333"/>
      <c r="WTF212" s="416"/>
      <c r="WTG212" s="224"/>
      <c r="WTH212" s="224"/>
      <c r="WTI212" s="334"/>
      <c r="WTJ212" s="334"/>
      <c r="WTK212" s="224"/>
      <c r="WTL212" s="416"/>
      <c r="WTM212" s="416"/>
      <c r="WTN212" s="332"/>
      <c r="WTO212" s="333"/>
      <c r="WTP212" s="416"/>
      <c r="WTQ212" s="224"/>
      <c r="WTR212" s="224"/>
      <c r="WTS212" s="334"/>
      <c r="WTT212" s="334"/>
      <c r="WTU212" s="224"/>
      <c r="WTV212" s="416"/>
      <c r="WTW212" s="416"/>
      <c r="WTX212" s="332"/>
      <c r="WTY212" s="333"/>
      <c r="WTZ212" s="416"/>
      <c r="WUA212" s="224"/>
      <c r="WUB212" s="224"/>
      <c r="WUC212" s="334"/>
      <c r="WUD212" s="334"/>
      <c r="WUE212" s="224"/>
      <c r="WUF212" s="416"/>
      <c r="WUG212" s="416"/>
      <c r="WUH212" s="332"/>
      <c r="WUI212" s="333"/>
      <c r="WUJ212" s="416"/>
      <c r="WUK212" s="224"/>
      <c r="WUL212" s="224"/>
      <c r="WUM212" s="334"/>
      <c r="WUN212" s="334"/>
      <c r="WUO212" s="224"/>
      <c r="WUP212" s="416"/>
      <c r="WUQ212" s="416"/>
      <c r="WUR212" s="332"/>
      <c r="WUS212" s="333"/>
      <c r="WUT212" s="416"/>
      <c r="WUU212" s="224"/>
      <c r="WUV212" s="224"/>
      <c r="WUW212" s="334"/>
      <c r="WUX212" s="334"/>
      <c r="WUY212" s="224"/>
      <c r="WUZ212" s="416"/>
      <c r="WVA212" s="416"/>
      <c r="WVB212" s="332"/>
      <c r="WVC212" s="333"/>
      <c r="WVD212" s="416"/>
      <c r="WVE212" s="224"/>
      <c r="WVF212" s="224"/>
      <c r="WVG212" s="334"/>
      <c r="WVH212" s="334"/>
      <c r="WVI212" s="224"/>
      <c r="WVJ212" s="416"/>
      <c r="WVK212" s="416"/>
      <c r="WVL212" s="332"/>
      <c r="WVM212" s="333"/>
      <c r="WVN212" s="416"/>
      <c r="WVO212" s="224"/>
      <c r="WVP212" s="224"/>
      <c r="WVQ212" s="334"/>
      <c r="WVR212" s="334"/>
      <c r="WVS212" s="224"/>
      <c r="WVT212" s="416"/>
      <c r="WVU212" s="416"/>
      <c r="WVV212" s="332"/>
      <c r="WVW212" s="333"/>
      <c r="WVX212" s="416"/>
      <c r="WVY212" s="224"/>
      <c r="WVZ212" s="224"/>
      <c r="WWA212" s="334"/>
      <c r="WWB212" s="334"/>
      <c r="WWC212" s="224"/>
      <c r="WWD212" s="416"/>
      <c r="WWE212" s="416"/>
      <c r="WWF212" s="332"/>
      <c r="WWG212" s="333"/>
      <c r="WWH212" s="416"/>
      <c r="WWI212" s="224"/>
      <c r="WWJ212" s="224"/>
      <c r="WWK212" s="334"/>
      <c r="WWL212" s="334"/>
      <c r="WWM212" s="224"/>
      <c r="WWN212" s="416"/>
      <c r="WWO212" s="416"/>
      <c r="WWP212" s="332"/>
      <c r="WWQ212" s="333"/>
      <c r="WWR212" s="416"/>
      <c r="WWS212" s="224"/>
      <c r="WWT212" s="224"/>
      <c r="WWU212" s="334"/>
      <c r="WWV212" s="334"/>
      <c r="WWW212" s="224"/>
      <c r="WWX212" s="416"/>
      <c r="WWY212" s="416"/>
      <c r="WWZ212" s="332"/>
      <c r="WXA212" s="333"/>
      <c r="WXB212" s="416"/>
      <c r="WXC212" s="224"/>
      <c r="WXD212" s="224"/>
      <c r="WXE212" s="334"/>
      <c r="WXF212" s="334"/>
      <c r="WXG212" s="224"/>
      <c r="WXH212" s="416"/>
      <c r="WXI212" s="416"/>
      <c r="WXJ212" s="332"/>
      <c r="WXK212" s="333"/>
      <c r="WXL212" s="416"/>
      <c r="WXM212" s="224"/>
      <c r="WXN212" s="224"/>
      <c r="WXO212" s="334"/>
      <c r="WXP212" s="334"/>
      <c r="WXQ212" s="224"/>
      <c r="WXR212" s="416"/>
      <c r="WXS212" s="416"/>
      <c r="WXT212" s="332"/>
      <c r="WXU212" s="333"/>
      <c r="WXV212" s="416"/>
      <c r="WXW212" s="224"/>
      <c r="WXX212" s="224"/>
      <c r="WXY212" s="334"/>
      <c r="WXZ212" s="334"/>
      <c r="WYA212" s="224"/>
      <c r="WYB212" s="416"/>
      <c r="WYC212" s="416"/>
      <c r="WYD212" s="332"/>
      <c r="WYE212" s="333"/>
      <c r="WYF212" s="416"/>
      <c r="WYG212" s="224"/>
      <c r="WYH212" s="224"/>
      <c r="WYI212" s="334"/>
      <c r="WYJ212" s="334"/>
      <c r="WYK212" s="224"/>
      <c r="WYL212" s="416"/>
      <c r="WYM212" s="416"/>
      <c r="WYN212" s="332"/>
      <c r="WYO212" s="333"/>
      <c r="WYP212" s="416"/>
      <c r="WYQ212" s="224"/>
      <c r="WYR212" s="224"/>
      <c r="WYS212" s="334"/>
      <c r="WYT212" s="334"/>
      <c r="WYU212" s="224"/>
      <c r="WYV212" s="416"/>
      <c r="WYW212" s="416"/>
      <c r="WYX212" s="332"/>
      <c r="WYY212" s="333"/>
      <c r="WYZ212" s="416"/>
      <c r="WZA212" s="224"/>
      <c r="WZB212" s="224"/>
      <c r="WZC212" s="334"/>
      <c r="WZD212" s="334"/>
      <c r="WZE212" s="224"/>
      <c r="WZF212" s="416"/>
      <c r="WZG212" s="416"/>
      <c r="WZH212" s="332"/>
      <c r="WZI212" s="333"/>
      <c r="WZJ212" s="416"/>
      <c r="WZK212" s="224"/>
      <c r="WZL212" s="224"/>
      <c r="WZM212" s="334"/>
      <c r="WZN212" s="334"/>
      <c r="WZO212" s="224"/>
      <c r="WZP212" s="416"/>
      <c r="WZQ212" s="416"/>
      <c r="WZR212" s="332"/>
      <c r="WZS212" s="333"/>
      <c r="WZT212" s="416"/>
      <c r="WZU212" s="224"/>
      <c r="WZV212" s="224"/>
      <c r="WZW212" s="334"/>
      <c r="WZX212" s="334"/>
      <c r="WZY212" s="224"/>
      <c r="WZZ212" s="416"/>
      <c r="XAA212" s="416"/>
      <c r="XAB212" s="332"/>
      <c r="XAC212" s="333"/>
      <c r="XAD212" s="416"/>
      <c r="XAE212" s="224"/>
      <c r="XAF212" s="224"/>
      <c r="XAG212" s="334"/>
      <c r="XAH212" s="334"/>
      <c r="XAI212" s="224"/>
      <c r="XAJ212" s="416"/>
      <c r="XAK212" s="416"/>
      <c r="XAL212" s="332"/>
      <c r="XAM212" s="333"/>
      <c r="XAN212" s="416"/>
      <c r="XAO212" s="224"/>
      <c r="XAP212" s="224"/>
      <c r="XAQ212" s="334"/>
      <c r="XAR212" s="334"/>
      <c r="XAS212" s="224"/>
      <c r="XAT212" s="416"/>
      <c r="XAU212" s="416"/>
      <c r="XAV212" s="332"/>
      <c r="XAW212" s="333"/>
      <c r="XAX212" s="416"/>
      <c r="XAY212" s="224"/>
      <c r="XAZ212" s="224"/>
      <c r="XBA212" s="334"/>
      <c r="XBB212" s="334"/>
      <c r="XBC212" s="224"/>
      <c r="XBD212" s="416"/>
      <c r="XBE212" s="416"/>
      <c r="XBF212" s="332"/>
      <c r="XBG212" s="333"/>
      <c r="XBH212" s="416"/>
      <c r="XBI212" s="224"/>
      <c r="XBJ212" s="224"/>
      <c r="XBK212" s="334"/>
      <c r="XBL212" s="334"/>
      <c r="XBM212" s="224"/>
      <c r="XBN212" s="416"/>
      <c r="XBO212" s="416"/>
      <c r="XBP212" s="332"/>
      <c r="XBQ212" s="333"/>
      <c r="XBR212" s="416"/>
      <c r="XBS212" s="224"/>
      <c r="XBT212" s="224"/>
      <c r="XBU212" s="334"/>
      <c r="XBV212" s="334"/>
      <c r="XBW212" s="224"/>
      <c r="XBX212" s="416"/>
      <c r="XBY212" s="416"/>
      <c r="XBZ212" s="332"/>
      <c r="XCA212" s="333"/>
      <c r="XCB212" s="416"/>
      <c r="XCC212" s="224"/>
      <c r="XCD212" s="224"/>
      <c r="XCE212" s="334"/>
      <c r="XCF212" s="334"/>
      <c r="XCG212" s="224"/>
      <c r="XCH212" s="416"/>
      <c r="XCI212" s="416"/>
      <c r="XCJ212" s="332"/>
      <c r="XCK212" s="333"/>
      <c r="XCL212" s="416"/>
      <c r="XCM212" s="224"/>
      <c r="XCN212" s="224"/>
      <c r="XCO212" s="334"/>
      <c r="XCP212" s="334"/>
      <c r="XCQ212" s="224"/>
      <c r="XCR212" s="416"/>
      <c r="XCS212" s="416"/>
      <c r="XCT212" s="332"/>
      <c r="XCU212" s="333"/>
      <c r="XCV212" s="416"/>
      <c r="XCW212" s="224"/>
      <c r="XCX212" s="224"/>
      <c r="XCY212" s="334"/>
      <c r="XCZ212" s="334"/>
      <c r="XDA212" s="224"/>
      <c r="XDB212" s="416"/>
      <c r="XDC212" s="416"/>
      <c r="XDD212" s="332"/>
      <c r="XDE212" s="333"/>
      <c r="XDF212" s="416"/>
      <c r="XDG212" s="224"/>
      <c r="XDH212" s="224"/>
      <c r="XDI212" s="334"/>
      <c r="XDJ212" s="334"/>
      <c r="XDK212" s="224"/>
      <c r="XDL212" s="416"/>
      <c r="XDM212" s="416"/>
      <c r="XDN212" s="332"/>
      <c r="XDO212" s="333"/>
      <c r="XDP212" s="416"/>
      <c r="XDQ212" s="224"/>
      <c r="XDR212" s="224"/>
      <c r="XDS212" s="334"/>
      <c r="XDT212" s="334"/>
      <c r="XDU212" s="224"/>
      <c r="XDV212" s="416"/>
      <c r="XDW212" s="416"/>
      <c r="XDX212" s="332"/>
      <c r="XDY212" s="333"/>
      <c r="XDZ212" s="416"/>
      <c r="XEA212" s="224"/>
      <c r="XEB212" s="224"/>
      <c r="XEC212" s="334"/>
      <c r="XED212" s="334"/>
      <c r="XEE212" s="224"/>
      <c r="XEF212" s="416"/>
      <c r="XEG212" s="416"/>
      <c r="XEH212" s="332"/>
      <c r="XEI212" s="333"/>
      <c r="XEJ212" s="416"/>
      <c r="XEK212" s="224"/>
      <c r="XEL212" s="224"/>
      <c r="XEM212" s="334"/>
      <c r="XEN212" s="334"/>
      <c r="XEO212" s="224"/>
      <c r="XEP212" s="416"/>
      <c r="XEQ212" s="416"/>
      <c r="XER212" s="332"/>
      <c r="XES212" s="333"/>
      <c r="XET212" s="416"/>
      <c r="XEU212" s="224"/>
      <c r="XEV212" s="224"/>
      <c r="XEW212" s="334"/>
      <c r="XEX212" s="334"/>
      <c r="XEY212" s="224"/>
      <c r="XEZ212" s="416"/>
      <c r="XFA212" s="416"/>
      <c r="XFB212" s="332"/>
      <c r="XFC212" s="333"/>
    </row>
    <row r="213" spans="1:16383" ht="54.75" customHeight="1">
      <c r="A213" s="313" t="s">
        <v>2225</v>
      </c>
      <c r="B213" s="318" t="s">
        <v>1170</v>
      </c>
      <c r="C213" s="318" t="s">
        <v>2214</v>
      </c>
      <c r="D213" s="538" t="s">
        <v>2120</v>
      </c>
      <c r="E213" s="318" t="s">
        <v>485</v>
      </c>
      <c r="F213" s="550">
        <v>1</v>
      </c>
      <c r="G213" s="316">
        <f t="shared" si="64"/>
        <v>0.24940000000000001</v>
      </c>
      <c r="H213" s="319"/>
      <c r="I213" s="530">
        <f t="shared" si="65"/>
        <v>0</v>
      </c>
      <c r="J213" s="319">
        <f t="shared" si="66"/>
        <v>0</v>
      </c>
      <c r="K213" s="416"/>
      <c r="L213" s="332"/>
      <c r="M213" s="333"/>
      <c r="N213" s="416"/>
      <c r="O213" s="224"/>
      <c r="P213" s="224"/>
      <c r="Q213" s="334"/>
      <c r="R213" s="334"/>
      <c r="S213" s="224"/>
      <c r="T213" s="416"/>
      <c r="U213" s="416"/>
      <c r="V213" s="332"/>
      <c r="W213" s="333"/>
      <c r="X213" s="416"/>
      <c r="Y213" s="224"/>
      <c r="Z213" s="224"/>
      <c r="AA213" s="334"/>
      <c r="AB213" s="334"/>
      <c r="AC213" s="224"/>
      <c r="AD213" s="416"/>
      <c r="AE213" s="416"/>
      <c r="AF213" s="332"/>
      <c r="AG213" s="333"/>
      <c r="AH213" s="416"/>
      <c r="AI213" s="224"/>
      <c r="AJ213" s="224"/>
      <c r="AK213" s="334"/>
      <c r="AL213" s="334"/>
      <c r="AM213" s="224"/>
      <c r="AN213" s="416"/>
      <c r="AO213" s="416"/>
      <c r="AP213" s="332"/>
      <c r="AQ213" s="333"/>
      <c r="AR213" s="416"/>
      <c r="AS213" s="224"/>
      <c r="AT213" s="224"/>
      <c r="AU213" s="334"/>
      <c r="AV213" s="334"/>
      <c r="AW213" s="224"/>
      <c r="AX213" s="416"/>
      <c r="AY213" s="416"/>
      <c r="AZ213" s="332"/>
      <c r="BA213" s="333"/>
      <c r="BB213" s="416"/>
      <c r="BC213" s="224"/>
      <c r="BD213" s="224"/>
      <c r="BE213" s="334"/>
      <c r="BF213" s="334"/>
      <c r="BG213" s="224"/>
      <c r="BH213" s="416"/>
      <c r="BI213" s="416"/>
      <c r="BJ213" s="332"/>
      <c r="BK213" s="333"/>
      <c r="BL213" s="416"/>
      <c r="BM213" s="224"/>
      <c r="BN213" s="224"/>
      <c r="BO213" s="334"/>
      <c r="BP213" s="334"/>
      <c r="BQ213" s="224"/>
      <c r="BR213" s="416"/>
      <c r="BS213" s="416"/>
      <c r="BT213" s="332"/>
      <c r="BU213" s="333"/>
      <c r="BV213" s="416"/>
      <c r="BW213" s="224"/>
      <c r="BX213" s="224"/>
      <c r="BY213" s="334"/>
      <c r="BZ213" s="334"/>
      <c r="CA213" s="224"/>
      <c r="CB213" s="416"/>
      <c r="CC213" s="416"/>
      <c r="CD213" s="332"/>
      <c r="CE213" s="333"/>
      <c r="CF213" s="416"/>
      <c r="CG213" s="224"/>
      <c r="CH213" s="224"/>
      <c r="CI213" s="334"/>
      <c r="CJ213" s="334"/>
      <c r="CK213" s="224"/>
      <c r="CL213" s="416"/>
      <c r="CM213" s="416"/>
      <c r="CN213" s="332"/>
      <c r="CO213" s="333"/>
      <c r="CP213" s="416"/>
      <c r="CQ213" s="224"/>
      <c r="CR213" s="224"/>
      <c r="CS213" s="334"/>
      <c r="CT213" s="334"/>
      <c r="CU213" s="224"/>
      <c r="CV213" s="416"/>
      <c r="CW213" s="416"/>
      <c r="CX213" s="332"/>
      <c r="CY213" s="333"/>
      <c r="CZ213" s="416"/>
      <c r="DA213" s="224"/>
      <c r="DB213" s="224"/>
      <c r="DC213" s="334"/>
      <c r="DD213" s="334"/>
      <c r="DE213" s="224"/>
      <c r="DF213" s="416"/>
      <c r="DG213" s="416"/>
      <c r="DH213" s="332"/>
      <c r="DI213" s="333"/>
      <c r="DJ213" s="416"/>
      <c r="DK213" s="224"/>
      <c r="DL213" s="224"/>
      <c r="DM213" s="334"/>
      <c r="DN213" s="334"/>
      <c r="DO213" s="224"/>
      <c r="DP213" s="416"/>
      <c r="DQ213" s="416"/>
      <c r="DR213" s="332"/>
      <c r="DS213" s="333"/>
      <c r="DT213" s="416"/>
      <c r="DU213" s="224"/>
      <c r="DV213" s="224"/>
      <c r="DW213" s="334"/>
      <c r="DX213" s="334"/>
      <c r="DY213" s="224"/>
      <c r="DZ213" s="416"/>
      <c r="EA213" s="416"/>
      <c r="EB213" s="332"/>
      <c r="EC213" s="333"/>
      <c r="ED213" s="416"/>
      <c r="EE213" s="224"/>
      <c r="EF213" s="224"/>
      <c r="EG213" s="334"/>
      <c r="EH213" s="334"/>
      <c r="EI213" s="224"/>
      <c r="EJ213" s="416"/>
      <c r="EK213" s="416"/>
      <c r="EL213" s="332"/>
      <c r="EM213" s="333"/>
      <c r="EN213" s="416"/>
      <c r="EO213" s="224"/>
      <c r="EP213" s="224"/>
      <c r="EQ213" s="334"/>
      <c r="ER213" s="334"/>
      <c r="ES213" s="224"/>
      <c r="ET213" s="416"/>
      <c r="EU213" s="416"/>
      <c r="EV213" s="332"/>
      <c r="EW213" s="333"/>
      <c r="EX213" s="416"/>
      <c r="EY213" s="224"/>
      <c r="EZ213" s="224"/>
      <c r="FA213" s="334"/>
      <c r="FB213" s="334"/>
      <c r="FC213" s="224"/>
      <c r="FD213" s="416"/>
      <c r="FE213" s="416"/>
      <c r="FF213" s="332"/>
      <c r="FG213" s="333"/>
      <c r="FH213" s="416"/>
      <c r="FI213" s="224"/>
      <c r="FJ213" s="224"/>
      <c r="FK213" s="334"/>
      <c r="FL213" s="334"/>
      <c r="FM213" s="224"/>
      <c r="FN213" s="416"/>
      <c r="FO213" s="416"/>
      <c r="FP213" s="332"/>
      <c r="FQ213" s="333"/>
      <c r="FR213" s="416"/>
      <c r="FS213" s="224"/>
      <c r="FT213" s="224"/>
      <c r="FU213" s="334"/>
      <c r="FV213" s="334"/>
      <c r="FW213" s="224"/>
      <c r="FX213" s="416"/>
      <c r="FY213" s="416"/>
      <c r="FZ213" s="332"/>
      <c r="GA213" s="333"/>
      <c r="GB213" s="416"/>
      <c r="GC213" s="224"/>
      <c r="GD213" s="224"/>
      <c r="GE213" s="334"/>
      <c r="GF213" s="334"/>
      <c r="GG213" s="224"/>
      <c r="GH213" s="416"/>
      <c r="GI213" s="416"/>
      <c r="GJ213" s="332"/>
      <c r="GK213" s="333"/>
      <c r="GL213" s="416"/>
      <c r="GM213" s="224"/>
      <c r="GN213" s="224"/>
      <c r="GO213" s="334"/>
      <c r="GP213" s="334"/>
      <c r="GQ213" s="224"/>
      <c r="GR213" s="416"/>
      <c r="GS213" s="416"/>
      <c r="GT213" s="332"/>
      <c r="GU213" s="333"/>
      <c r="GV213" s="416"/>
      <c r="GW213" s="224"/>
      <c r="GX213" s="224"/>
      <c r="GY213" s="334"/>
      <c r="GZ213" s="334"/>
      <c r="HA213" s="224"/>
      <c r="HB213" s="416"/>
      <c r="HC213" s="416"/>
      <c r="HD213" s="332"/>
      <c r="HE213" s="333"/>
      <c r="HF213" s="416"/>
      <c r="HG213" s="224"/>
      <c r="HH213" s="224"/>
      <c r="HI213" s="334"/>
      <c r="HJ213" s="334"/>
      <c r="HK213" s="224"/>
      <c r="HL213" s="416"/>
      <c r="HM213" s="416"/>
      <c r="HN213" s="332"/>
      <c r="HO213" s="333"/>
      <c r="HP213" s="416"/>
      <c r="HQ213" s="224"/>
      <c r="HR213" s="224"/>
      <c r="HS213" s="334"/>
      <c r="HT213" s="334"/>
      <c r="HU213" s="224"/>
      <c r="HV213" s="416"/>
      <c r="HW213" s="416"/>
      <c r="HX213" s="332"/>
      <c r="HY213" s="333"/>
      <c r="HZ213" s="416"/>
      <c r="IA213" s="224"/>
      <c r="IB213" s="224"/>
      <c r="IC213" s="334"/>
      <c r="ID213" s="334"/>
      <c r="IE213" s="224"/>
      <c r="IF213" s="416"/>
      <c r="IG213" s="416"/>
      <c r="IH213" s="332"/>
      <c r="II213" s="333"/>
      <c r="IJ213" s="416"/>
      <c r="IK213" s="224"/>
      <c r="IL213" s="224"/>
      <c r="IM213" s="334"/>
      <c r="IN213" s="334"/>
      <c r="IO213" s="224"/>
      <c r="IP213" s="416"/>
      <c r="IQ213" s="416"/>
      <c r="IR213" s="332"/>
      <c r="IS213" s="333"/>
      <c r="IT213" s="416"/>
      <c r="IU213" s="224"/>
      <c r="IV213" s="224"/>
      <c r="IW213" s="334"/>
      <c r="IX213" s="334"/>
      <c r="IY213" s="224"/>
      <c r="IZ213" s="416"/>
      <c r="JA213" s="416"/>
      <c r="JB213" s="332"/>
      <c r="JC213" s="333"/>
      <c r="JD213" s="416"/>
      <c r="JE213" s="224"/>
      <c r="JF213" s="224"/>
      <c r="JG213" s="334"/>
      <c r="JH213" s="334"/>
      <c r="JI213" s="224"/>
      <c r="JJ213" s="416"/>
      <c r="JK213" s="416"/>
      <c r="JL213" s="332"/>
      <c r="JM213" s="333"/>
      <c r="JN213" s="416"/>
      <c r="JO213" s="224"/>
      <c r="JP213" s="224"/>
      <c r="JQ213" s="334"/>
      <c r="JR213" s="334"/>
      <c r="JS213" s="224"/>
      <c r="JT213" s="416"/>
      <c r="JU213" s="416"/>
      <c r="JV213" s="332"/>
      <c r="JW213" s="333"/>
      <c r="JX213" s="416"/>
      <c r="JY213" s="224"/>
      <c r="JZ213" s="224"/>
      <c r="KA213" s="334"/>
      <c r="KB213" s="334"/>
      <c r="KC213" s="224"/>
      <c r="KD213" s="416"/>
      <c r="KE213" s="416"/>
      <c r="KF213" s="332"/>
      <c r="KG213" s="333"/>
      <c r="KH213" s="416"/>
      <c r="KI213" s="224"/>
      <c r="KJ213" s="224"/>
      <c r="KK213" s="334"/>
      <c r="KL213" s="334"/>
      <c r="KM213" s="224"/>
      <c r="KN213" s="416"/>
      <c r="KO213" s="416"/>
      <c r="KP213" s="332"/>
      <c r="KQ213" s="333"/>
      <c r="KR213" s="416"/>
      <c r="KS213" s="224"/>
      <c r="KT213" s="224"/>
      <c r="KU213" s="334"/>
      <c r="KV213" s="334"/>
      <c r="KW213" s="224"/>
      <c r="KX213" s="416"/>
      <c r="KY213" s="416"/>
      <c r="KZ213" s="332"/>
      <c r="LA213" s="333"/>
      <c r="LB213" s="416"/>
      <c r="LC213" s="224"/>
      <c r="LD213" s="224"/>
      <c r="LE213" s="334"/>
      <c r="LF213" s="334"/>
      <c r="LG213" s="224"/>
      <c r="LH213" s="416"/>
      <c r="LI213" s="416"/>
      <c r="LJ213" s="332"/>
      <c r="LK213" s="333"/>
      <c r="LL213" s="416"/>
      <c r="LM213" s="224"/>
      <c r="LN213" s="224"/>
      <c r="LO213" s="334"/>
      <c r="LP213" s="334"/>
      <c r="LQ213" s="224"/>
      <c r="LR213" s="416"/>
      <c r="LS213" s="416"/>
      <c r="LT213" s="332"/>
      <c r="LU213" s="333"/>
      <c r="LV213" s="416"/>
      <c r="LW213" s="224"/>
      <c r="LX213" s="224"/>
      <c r="LY213" s="334"/>
      <c r="LZ213" s="334"/>
      <c r="MA213" s="224"/>
      <c r="MB213" s="416"/>
      <c r="MC213" s="416"/>
      <c r="MD213" s="332"/>
      <c r="ME213" s="333"/>
      <c r="MF213" s="416"/>
      <c r="MG213" s="224"/>
      <c r="MH213" s="224"/>
      <c r="MI213" s="334"/>
      <c r="MJ213" s="334"/>
      <c r="MK213" s="224"/>
      <c r="ML213" s="416"/>
      <c r="MM213" s="416"/>
      <c r="MN213" s="332"/>
      <c r="MO213" s="333"/>
      <c r="MP213" s="416"/>
      <c r="MQ213" s="224"/>
      <c r="MR213" s="224"/>
      <c r="MS213" s="334"/>
      <c r="MT213" s="334"/>
      <c r="MU213" s="224"/>
      <c r="MV213" s="416"/>
      <c r="MW213" s="416"/>
      <c r="MX213" s="332"/>
      <c r="MY213" s="333"/>
      <c r="MZ213" s="416"/>
      <c r="NA213" s="224"/>
      <c r="NB213" s="224"/>
      <c r="NC213" s="334"/>
      <c r="ND213" s="334"/>
      <c r="NE213" s="224"/>
      <c r="NF213" s="416"/>
      <c r="NG213" s="416"/>
      <c r="NH213" s="332"/>
      <c r="NI213" s="333"/>
      <c r="NJ213" s="416"/>
      <c r="NK213" s="224"/>
      <c r="NL213" s="224"/>
      <c r="NM213" s="334"/>
      <c r="NN213" s="334"/>
      <c r="NO213" s="224"/>
      <c r="NP213" s="416"/>
      <c r="NQ213" s="416"/>
      <c r="NR213" s="332"/>
      <c r="NS213" s="333"/>
      <c r="NT213" s="416"/>
      <c r="NU213" s="224"/>
      <c r="NV213" s="224"/>
      <c r="NW213" s="334"/>
      <c r="NX213" s="334"/>
      <c r="NY213" s="224"/>
      <c r="NZ213" s="416"/>
      <c r="OA213" s="416"/>
      <c r="OB213" s="332"/>
      <c r="OC213" s="333"/>
      <c r="OD213" s="416"/>
      <c r="OE213" s="224"/>
      <c r="OF213" s="224"/>
      <c r="OG213" s="334"/>
      <c r="OH213" s="334"/>
      <c r="OI213" s="224"/>
      <c r="OJ213" s="416"/>
      <c r="OK213" s="416"/>
      <c r="OL213" s="332"/>
      <c r="OM213" s="333"/>
      <c r="ON213" s="416"/>
      <c r="OO213" s="224"/>
      <c r="OP213" s="224"/>
      <c r="OQ213" s="334"/>
      <c r="OR213" s="334"/>
      <c r="OS213" s="224"/>
      <c r="OT213" s="416"/>
      <c r="OU213" s="416"/>
      <c r="OV213" s="332"/>
      <c r="OW213" s="333"/>
      <c r="OX213" s="416"/>
      <c r="OY213" s="224"/>
      <c r="OZ213" s="224"/>
      <c r="PA213" s="334"/>
      <c r="PB213" s="334"/>
      <c r="PC213" s="224"/>
      <c r="PD213" s="416"/>
      <c r="PE213" s="416"/>
      <c r="PF213" s="332"/>
      <c r="PG213" s="333"/>
      <c r="PH213" s="416"/>
      <c r="PI213" s="224"/>
      <c r="PJ213" s="224"/>
      <c r="PK213" s="334"/>
      <c r="PL213" s="334"/>
      <c r="PM213" s="224"/>
      <c r="PN213" s="416"/>
      <c r="PO213" s="416"/>
      <c r="PP213" s="332"/>
      <c r="PQ213" s="333"/>
      <c r="PR213" s="416"/>
      <c r="PS213" s="224"/>
      <c r="PT213" s="224"/>
      <c r="PU213" s="334"/>
      <c r="PV213" s="334"/>
      <c r="PW213" s="224"/>
      <c r="PX213" s="416"/>
      <c r="PY213" s="416"/>
      <c r="PZ213" s="332"/>
      <c r="QA213" s="333"/>
      <c r="QB213" s="416"/>
      <c r="QC213" s="224"/>
      <c r="QD213" s="224"/>
      <c r="QE213" s="334"/>
      <c r="QF213" s="334"/>
      <c r="QG213" s="224"/>
      <c r="QH213" s="416"/>
      <c r="QI213" s="416"/>
      <c r="QJ213" s="332"/>
      <c r="QK213" s="333"/>
      <c r="QL213" s="416"/>
      <c r="QM213" s="224"/>
      <c r="QN213" s="224"/>
      <c r="QO213" s="334"/>
      <c r="QP213" s="334"/>
      <c r="QQ213" s="224"/>
      <c r="QR213" s="416"/>
      <c r="QS213" s="416"/>
      <c r="QT213" s="332"/>
      <c r="QU213" s="333"/>
      <c r="QV213" s="416"/>
      <c r="QW213" s="224"/>
      <c r="QX213" s="224"/>
      <c r="QY213" s="334"/>
      <c r="QZ213" s="334"/>
      <c r="RA213" s="224"/>
      <c r="RB213" s="416"/>
      <c r="RC213" s="416"/>
      <c r="RD213" s="332"/>
      <c r="RE213" s="333"/>
      <c r="RF213" s="416"/>
      <c r="RG213" s="224"/>
      <c r="RH213" s="224"/>
      <c r="RI213" s="334"/>
      <c r="RJ213" s="334"/>
      <c r="RK213" s="224"/>
      <c r="RL213" s="416"/>
      <c r="RM213" s="416"/>
      <c r="RN213" s="332"/>
      <c r="RO213" s="333"/>
      <c r="RP213" s="416"/>
      <c r="RQ213" s="224"/>
      <c r="RR213" s="224"/>
      <c r="RS213" s="334"/>
      <c r="RT213" s="334"/>
      <c r="RU213" s="224"/>
      <c r="RV213" s="416"/>
      <c r="RW213" s="416"/>
      <c r="RX213" s="332"/>
      <c r="RY213" s="333"/>
      <c r="RZ213" s="416"/>
      <c r="SA213" s="224"/>
      <c r="SB213" s="224"/>
      <c r="SC213" s="334"/>
      <c r="SD213" s="334"/>
      <c r="SE213" s="224"/>
      <c r="SF213" s="416"/>
      <c r="SG213" s="416"/>
      <c r="SH213" s="332"/>
      <c r="SI213" s="333"/>
      <c r="SJ213" s="416"/>
      <c r="SK213" s="224"/>
      <c r="SL213" s="224"/>
      <c r="SM213" s="334"/>
      <c r="SN213" s="334"/>
      <c r="SO213" s="224"/>
      <c r="SP213" s="416"/>
      <c r="SQ213" s="416"/>
      <c r="SR213" s="332"/>
      <c r="SS213" s="333"/>
      <c r="ST213" s="416"/>
      <c r="SU213" s="224"/>
      <c r="SV213" s="224"/>
      <c r="SW213" s="334"/>
      <c r="SX213" s="334"/>
      <c r="SY213" s="224"/>
      <c r="SZ213" s="416"/>
      <c r="TA213" s="416"/>
      <c r="TB213" s="332"/>
      <c r="TC213" s="333"/>
      <c r="TD213" s="416"/>
      <c r="TE213" s="224"/>
      <c r="TF213" s="224"/>
      <c r="TG213" s="334"/>
      <c r="TH213" s="334"/>
      <c r="TI213" s="224"/>
      <c r="TJ213" s="416"/>
      <c r="TK213" s="416"/>
      <c r="TL213" s="332"/>
      <c r="TM213" s="333"/>
      <c r="TN213" s="416"/>
      <c r="TO213" s="224"/>
      <c r="TP213" s="224"/>
      <c r="TQ213" s="334"/>
      <c r="TR213" s="334"/>
      <c r="TS213" s="224"/>
      <c r="TT213" s="416"/>
      <c r="TU213" s="416"/>
      <c r="TV213" s="332"/>
      <c r="TW213" s="333"/>
      <c r="TX213" s="416"/>
      <c r="TY213" s="224"/>
      <c r="TZ213" s="224"/>
      <c r="UA213" s="334"/>
      <c r="UB213" s="334"/>
      <c r="UC213" s="224"/>
      <c r="UD213" s="416"/>
      <c r="UE213" s="416"/>
      <c r="UF213" s="332"/>
      <c r="UG213" s="333"/>
      <c r="UH213" s="416"/>
      <c r="UI213" s="224"/>
      <c r="UJ213" s="224"/>
      <c r="UK213" s="334"/>
      <c r="UL213" s="334"/>
      <c r="UM213" s="224"/>
      <c r="UN213" s="416"/>
      <c r="UO213" s="416"/>
      <c r="UP213" s="332"/>
      <c r="UQ213" s="333"/>
      <c r="UR213" s="416"/>
      <c r="US213" s="224"/>
      <c r="UT213" s="224"/>
      <c r="UU213" s="334"/>
      <c r="UV213" s="334"/>
      <c r="UW213" s="224"/>
      <c r="UX213" s="416"/>
      <c r="UY213" s="416"/>
      <c r="UZ213" s="332"/>
      <c r="VA213" s="333"/>
      <c r="VB213" s="416"/>
      <c r="VC213" s="224"/>
      <c r="VD213" s="224"/>
      <c r="VE213" s="334"/>
      <c r="VF213" s="334"/>
      <c r="VG213" s="224"/>
      <c r="VH213" s="416"/>
      <c r="VI213" s="416"/>
      <c r="VJ213" s="332"/>
      <c r="VK213" s="333"/>
      <c r="VL213" s="416"/>
      <c r="VM213" s="224"/>
      <c r="VN213" s="224"/>
      <c r="VO213" s="334"/>
      <c r="VP213" s="334"/>
      <c r="VQ213" s="224"/>
      <c r="VR213" s="416"/>
      <c r="VS213" s="416"/>
      <c r="VT213" s="332"/>
      <c r="VU213" s="333"/>
      <c r="VV213" s="416"/>
      <c r="VW213" s="224"/>
      <c r="VX213" s="224"/>
      <c r="VY213" s="334"/>
      <c r="VZ213" s="334"/>
      <c r="WA213" s="224"/>
      <c r="WB213" s="416"/>
      <c r="WC213" s="416"/>
      <c r="WD213" s="332"/>
      <c r="WE213" s="333"/>
      <c r="WF213" s="416"/>
      <c r="WG213" s="224"/>
      <c r="WH213" s="224"/>
      <c r="WI213" s="334"/>
      <c r="WJ213" s="334"/>
      <c r="WK213" s="224"/>
      <c r="WL213" s="416"/>
      <c r="WM213" s="416"/>
      <c r="WN213" s="332"/>
      <c r="WO213" s="333"/>
      <c r="WP213" s="416"/>
      <c r="WQ213" s="224"/>
      <c r="WR213" s="224"/>
      <c r="WS213" s="334"/>
      <c r="WT213" s="334"/>
      <c r="WU213" s="224"/>
      <c r="WV213" s="416"/>
      <c r="WW213" s="416"/>
      <c r="WX213" s="332"/>
      <c r="WY213" s="333"/>
      <c r="WZ213" s="416"/>
      <c r="XA213" s="224"/>
      <c r="XB213" s="224"/>
      <c r="XC213" s="334"/>
      <c r="XD213" s="334"/>
      <c r="XE213" s="224"/>
      <c r="XF213" s="416"/>
      <c r="XG213" s="416"/>
      <c r="XH213" s="332"/>
      <c r="XI213" s="333"/>
      <c r="XJ213" s="416"/>
      <c r="XK213" s="224"/>
      <c r="XL213" s="224"/>
      <c r="XM213" s="334"/>
      <c r="XN213" s="334"/>
      <c r="XO213" s="224"/>
      <c r="XP213" s="416"/>
      <c r="XQ213" s="416"/>
      <c r="XR213" s="332"/>
      <c r="XS213" s="333"/>
      <c r="XT213" s="416"/>
      <c r="XU213" s="224"/>
      <c r="XV213" s="224"/>
      <c r="XW213" s="334"/>
      <c r="XX213" s="334"/>
      <c r="XY213" s="224"/>
      <c r="XZ213" s="416"/>
      <c r="YA213" s="416"/>
      <c r="YB213" s="332"/>
      <c r="YC213" s="333"/>
      <c r="YD213" s="416"/>
      <c r="YE213" s="224"/>
      <c r="YF213" s="224"/>
      <c r="YG213" s="334"/>
      <c r="YH213" s="334"/>
      <c r="YI213" s="224"/>
      <c r="YJ213" s="416"/>
      <c r="YK213" s="416"/>
      <c r="YL213" s="332"/>
      <c r="YM213" s="333"/>
      <c r="YN213" s="416"/>
      <c r="YO213" s="224"/>
      <c r="YP213" s="224"/>
      <c r="YQ213" s="334"/>
      <c r="YR213" s="334"/>
      <c r="YS213" s="224"/>
      <c r="YT213" s="416"/>
      <c r="YU213" s="416"/>
      <c r="YV213" s="332"/>
      <c r="YW213" s="333"/>
      <c r="YX213" s="416"/>
      <c r="YY213" s="224"/>
      <c r="YZ213" s="224"/>
      <c r="ZA213" s="334"/>
      <c r="ZB213" s="334"/>
      <c r="ZC213" s="224"/>
      <c r="ZD213" s="416"/>
      <c r="ZE213" s="416"/>
      <c r="ZF213" s="332"/>
      <c r="ZG213" s="333"/>
      <c r="ZH213" s="416"/>
      <c r="ZI213" s="224"/>
      <c r="ZJ213" s="224"/>
      <c r="ZK213" s="334"/>
      <c r="ZL213" s="334"/>
      <c r="ZM213" s="224"/>
      <c r="ZN213" s="416"/>
      <c r="ZO213" s="416"/>
      <c r="ZP213" s="332"/>
      <c r="ZQ213" s="333"/>
      <c r="ZR213" s="416"/>
      <c r="ZS213" s="224"/>
      <c r="ZT213" s="224"/>
      <c r="ZU213" s="334"/>
      <c r="ZV213" s="334"/>
      <c r="ZW213" s="224"/>
      <c r="ZX213" s="416"/>
      <c r="ZY213" s="416"/>
      <c r="ZZ213" s="332"/>
      <c r="AAA213" s="333"/>
      <c r="AAB213" s="416"/>
      <c r="AAC213" s="224"/>
      <c r="AAD213" s="224"/>
      <c r="AAE213" s="334"/>
      <c r="AAF213" s="334"/>
      <c r="AAG213" s="224"/>
      <c r="AAH213" s="416"/>
      <c r="AAI213" s="416"/>
      <c r="AAJ213" s="332"/>
      <c r="AAK213" s="333"/>
      <c r="AAL213" s="416"/>
      <c r="AAM213" s="224"/>
      <c r="AAN213" s="224"/>
      <c r="AAO213" s="334"/>
      <c r="AAP213" s="334"/>
      <c r="AAQ213" s="224"/>
      <c r="AAR213" s="416"/>
      <c r="AAS213" s="416"/>
      <c r="AAT213" s="332"/>
      <c r="AAU213" s="333"/>
      <c r="AAV213" s="416"/>
      <c r="AAW213" s="224"/>
      <c r="AAX213" s="224"/>
      <c r="AAY213" s="334"/>
      <c r="AAZ213" s="334"/>
      <c r="ABA213" s="224"/>
      <c r="ABB213" s="416"/>
      <c r="ABC213" s="416"/>
      <c r="ABD213" s="332"/>
      <c r="ABE213" s="333"/>
      <c r="ABF213" s="416"/>
      <c r="ABG213" s="224"/>
      <c r="ABH213" s="224"/>
      <c r="ABI213" s="334"/>
      <c r="ABJ213" s="334"/>
      <c r="ABK213" s="224"/>
      <c r="ABL213" s="416"/>
      <c r="ABM213" s="416"/>
      <c r="ABN213" s="332"/>
      <c r="ABO213" s="333"/>
      <c r="ABP213" s="416"/>
      <c r="ABQ213" s="224"/>
      <c r="ABR213" s="224"/>
      <c r="ABS213" s="334"/>
      <c r="ABT213" s="334"/>
      <c r="ABU213" s="224"/>
      <c r="ABV213" s="416"/>
      <c r="ABW213" s="416"/>
      <c r="ABX213" s="332"/>
      <c r="ABY213" s="333"/>
      <c r="ABZ213" s="416"/>
      <c r="ACA213" s="224"/>
      <c r="ACB213" s="224"/>
      <c r="ACC213" s="334"/>
      <c r="ACD213" s="334"/>
      <c r="ACE213" s="224"/>
      <c r="ACF213" s="416"/>
      <c r="ACG213" s="416"/>
      <c r="ACH213" s="332"/>
      <c r="ACI213" s="333"/>
      <c r="ACJ213" s="416"/>
      <c r="ACK213" s="224"/>
      <c r="ACL213" s="224"/>
      <c r="ACM213" s="334"/>
      <c r="ACN213" s="334"/>
      <c r="ACO213" s="224"/>
      <c r="ACP213" s="416"/>
      <c r="ACQ213" s="416"/>
      <c r="ACR213" s="332"/>
      <c r="ACS213" s="333"/>
      <c r="ACT213" s="416"/>
      <c r="ACU213" s="224"/>
      <c r="ACV213" s="224"/>
      <c r="ACW213" s="334"/>
      <c r="ACX213" s="334"/>
      <c r="ACY213" s="224"/>
      <c r="ACZ213" s="416"/>
      <c r="ADA213" s="416"/>
      <c r="ADB213" s="332"/>
      <c r="ADC213" s="333"/>
      <c r="ADD213" s="416"/>
      <c r="ADE213" s="224"/>
      <c r="ADF213" s="224"/>
      <c r="ADG213" s="334"/>
      <c r="ADH213" s="334"/>
      <c r="ADI213" s="224"/>
      <c r="ADJ213" s="416"/>
      <c r="ADK213" s="416"/>
      <c r="ADL213" s="332"/>
      <c r="ADM213" s="333"/>
      <c r="ADN213" s="416"/>
      <c r="ADO213" s="224"/>
      <c r="ADP213" s="224"/>
      <c r="ADQ213" s="334"/>
      <c r="ADR213" s="334"/>
      <c r="ADS213" s="224"/>
      <c r="ADT213" s="416"/>
      <c r="ADU213" s="416"/>
      <c r="ADV213" s="332"/>
      <c r="ADW213" s="333"/>
      <c r="ADX213" s="416"/>
      <c r="ADY213" s="224"/>
      <c r="ADZ213" s="224"/>
      <c r="AEA213" s="334"/>
      <c r="AEB213" s="334"/>
      <c r="AEC213" s="224"/>
      <c r="AED213" s="416"/>
      <c r="AEE213" s="416"/>
      <c r="AEF213" s="332"/>
      <c r="AEG213" s="333"/>
      <c r="AEH213" s="416"/>
      <c r="AEI213" s="224"/>
      <c r="AEJ213" s="224"/>
      <c r="AEK213" s="334"/>
      <c r="AEL213" s="334"/>
      <c r="AEM213" s="224"/>
      <c r="AEN213" s="416"/>
      <c r="AEO213" s="416"/>
      <c r="AEP213" s="332"/>
      <c r="AEQ213" s="333"/>
      <c r="AER213" s="416"/>
      <c r="AES213" s="224"/>
      <c r="AET213" s="224"/>
      <c r="AEU213" s="334"/>
      <c r="AEV213" s="334"/>
      <c r="AEW213" s="224"/>
      <c r="AEX213" s="416"/>
      <c r="AEY213" s="416"/>
      <c r="AEZ213" s="332"/>
      <c r="AFA213" s="333"/>
      <c r="AFB213" s="416"/>
      <c r="AFC213" s="224"/>
      <c r="AFD213" s="224"/>
      <c r="AFE213" s="334"/>
      <c r="AFF213" s="334"/>
      <c r="AFG213" s="224"/>
      <c r="AFH213" s="416"/>
      <c r="AFI213" s="416"/>
      <c r="AFJ213" s="332"/>
      <c r="AFK213" s="333"/>
      <c r="AFL213" s="416"/>
      <c r="AFM213" s="224"/>
      <c r="AFN213" s="224"/>
      <c r="AFO213" s="334"/>
      <c r="AFP213" s="334"/>
      <c r="AFQ213" s="224"/>
      <c r="AFR213" s="416"/>
      <c r="AFS213" s="416"/>
      <c r="AFT213" s="332"/>
      <c r="AFU213" s="333"/>
      <c r="AFV213" s="416"/>
      <c r="AFW213" s="224"/>
      <c r="AFX213" s="224"/>
      <c r="AFY213" s="334"/>
      <c r="AFZ213" s="334"/>
      <c r="AGA213" s="224"/>
      <c r="AGB213" s="416"/>
      <c r="AGC213" s="416"/>
      <c r="AGD213" s="332"/>
      <c r="AGE213" s="333"/>
      <c r="AGF213" s="416"/>
      <c r="AGG213" s="224"/>
      <c r="AGH213" s="224"/>
      <c r="AGI213" s="334"/>
      <c r="AGJ213" s="334"/>
      <c r="AGK213" s="224"/>
      <c r="AGL213" s="416"/>
      <c r="AGM213" s="416"/>
      <c r="AGN213" s="332"/>
      <c r="AGO213" s="333"/>
      <c r="AGP213" s="416"/>
      <c r="AGQ213" s="224"/>
      <c r="AGR213" s="224"/>
      <c r="AGS213" s="334"/>
      <c r="AGT213" s="334"/>
      <c r="AGU213" s="224"/>
      <c r="AGV213" s="416"/>
      <c r="AGW213" s="416"/>
      <c r="AGX213" s="332"/>
      <c r="AGY213" s="333"/>
      <c r="AGZ213" s="416"/>
      <c r="AHA213" s="224"/>
      <c r="AHB213" s="224"/>
      <c r="AHC213" s="334"/>
      <c r="AHD213" s="334"/>
      <c r="AHE213" s="224"/>
      <c r="AHF213" s="416"/>
      <c r="AHG213" s="416"/>
      <c r="AHH213" s="332"/>
      <c r="AHI213" s="333"/>
      <c r="AHJ213" s="416"/>
      <c r="AHK213" s="224"/>
      <c r="AHL213" s="224"/>
      <c r="AHM213" s="334"/>
      <c r="AHN213" s="334"/>
      <c r="AHO213" s="224"/>
      <c r="AHP213" s="416"/>
      <c r="AHQ213" s="416"/>
      <c r="AHR213" s="332"/>
      <c r="AHS213" s="333"/>
      <c r="AHT213" s="416"/>
      <c r="AHU213" s="224"/>
      <c r="AHV213" s="224"/>
      <c r="AHW213" s="334"/>
      <c r="AHX213" s="334"/>
      <c r="AHY213" s="224"/>
      <c r="AHZ213" s="416"/>
      <c r="AIA213" s="416"/>
      <c r="AIB213" s="332"/>
      <c r="AIC213" s="333"/>
      <c r="AID213" s="416"/>
      <c r="AIE213" s="224"/>
      <c r="AIF213" s="224"/>
      <c r="AIG213" s="334"/>
      <c r="AIH213" s="334"/>
      <c r="AII213" s="224"/>
      <c r="AIJ213" s="416"/>
      <c r="AIK213" s="416"/>
      <c r="AIL213" s="332"/>
      <c r="AIM213" s="333"/>
      <c r="AIN213" s="416"/>
      <c r="AIO213" s="224"/>
      <c r="AIP213" s="224"/>
      <c r="AIQ213" s="334"/>
      <c r="AIR213" s="334"/>
      <c r="AIS213" s="224"/>
      <c r="AIT213" s="416"/>
      <c r="AIU213" s="416"/>
      <c r="AIV213" s="332"/>
      <c r="AIW213" s="333"/>
      <c r="AIX213" s="416"/>
      <c r="AIY213" s="224"/>
      <c r="AIZ213" s="224"/>
      <c r="AJA213" s="334"/>
      <c r="AJB213" s="334"/>
      <c r="AJC213" s="224"/>
      <c r="AJD213" s="416"/>
      <c r="AJE213" s="416"/>
      <c r="AJF213" s="332"/>
      <c r="AJG213" s="333"/>
      <c r="AJH213" s="416"/>
      <c r="AJI213" s="224"/>
      <c r="AJJ213" s="224"/>
      <c r="AJK213" s="334"/>
      <c r="AJL213" s="334"/>
      <c r="AJM213" s="224"/>
      <c r="AJN213" s="416"/>
      <c r="AJO213" s="416"/>
      <c r="AJP213" s="332"/>
      <c r="AJQ213" s="333"/>
      <c r="AJR213" s="416"/>
      <c r="AJS213" s="224"/>
      <c r="AJT213" s="224"/>
      <c r="AJU213" s="334"/>
      <c r="AJV213" s="334"/>
      <c r="AJW213" s="224"/>
      <c r="AJX213" s="416"/>
      <c r="AJY213" s="416"/>
      <c r="AJZ213" s="332"/>
      <c r="AKA213" s="333"/>
      <c r="AKB213" s="416"/>
      <c r="AKC213" s="224"/>
      <c r="AKD213" s="224"/>
      <c r="AKE213" s="334"/>
      <c r="AKF213" s="334"/>
      <c r="AKG213" s="224"/>
      <c r="AKH213" s="416"/>
      <c r="AKI213" s="416"/>
      <c r="AKJ213" s="332"/>
      <c r="AKK213" s="333"/>
      <c r="AKL213" s="416"/>
      <c r="AKM213" s="224"/>
      <c r="AKN213" s="224"/>
      <c r="AKO213" s="334"/>
      <c r="AKP213" s="334"/>
      <c r="AKQ213" s="224"/>
      <c r="AKR213" s="416"/>
      <c r="AKS213" s="416"/>
      <c r="AKT213" s="332"/>
      <c r="AKU213" s="333"/>
      <c r="AKV213" s="416"/>
      <c r="AKW213" s="224"/>
      <c r="AKX213" s="224"/>
      <c r="AKY213" s="334"/>
      <c r="AKZ213" s="334"/>
      <c r="ALA213" s="224"/>
      <c r="ALB213" s="416"/>
      <c r="ALC213" s="416"/>
      <c r="ALD213" s="332"/>
      <c r="ALE213" s="333"/>
      <c r="ALF213" s="416"/>
      <c r="ALG213" s="224"/>
      <c r="ALH213" s="224"/>
      <c r="ALI213" s="334"/>
      <c r="ALJ213" s="334"/>
      <c r="ALK213" s="224"/>
      <c r="ALL213" s="416"/>
      <c r="ALM213" s="416"/>
      <c r="ALN213" s="332"/>
      <c r="ALO213" s="333"/>
      <c r="ALP213" s="416"/>
      <c r="ALQ213" s="224"/>
      <c r="ALR213" s="224"/>
      <c r="ALS213" s="334"/>
      <c r="ALT213" s="334"/>
      <c r="ALU213" s="224"/>
      <c r="ALV213" s="416"/>
      <c r="ALW213" s="416"/>
      <c r="ALX213" s="332"/>
      <c r="ALY213" s="333"/>
      <c r="ALZ213" s="416"/>
      <c r="AMA213" s="224"/>
      <c r="AMB213" s="224"/>
      <c r="AMC213" s="334"/>
      <c r="AMD213" s="334"/>
      <c r="AME213" s="224"/>
      <c r="AMF213" s="416"/>
      <c r="AMG213" s="416"/>
      <c r="AMH213" s="332"/>
      <c r="AMI213" s="333"/>
      <c r="AMJ213" s="416"/>
      <c r="AMK213" s="224"/>
      <c r="AML213" s="224"/>
      <c r="AMM213" s="334"/>
      <c r="AMN213" s="334"/>
      <c r="AMO213" s="224"/>
      <c r="AMP213" s="416"/>
      <c r="AMQ213" s="416"/>
      <c r="AMR213" s="332"/>
      <c r="AMS213" s="333"/>
      <c r="AMT213" s="416"/>
      <c r="AMU213" s="224"/>
      <c r="AMV213" s="224"/>
      <c r="AMW213" s="334"/>
      <c r="AMX213" s="334"/>
      <c r="AMY213" s="224"/>
      <c r="AMZ213" s="416"/>
      <c r="ANA213" s="416"/>
      <c r="ANB213" s="332"/>
      <c r="ANC213" s="333"/>
      <c r="AND213" s="416"/>
      <c r="ANE213" s="224"/>
      <c r="ANF213" s="224"/>
      <c r="ANG213" s="334"/>
      <c r="ANH213" s="334"/>
      <c r="ANI213" s="224"/>
      <c r="ANJ213" s="416"/>
      <c r="ANK213" s="416"/>
      <c r="ANL213" s="332"/>
      <c r="ANM213" s="333"/>
      <c r="ANN213" s="416"/>
      <c r="ANO213" s="224"/>
      <c r="ANP213" s="224"/>
      <c r="ANQ213" s="334"/>
      <c r="ANR213" s="334"/>
      <c r="ANS213" s="224"/>
      <c r="ANT213" s="416"/>
      <c r="ANU213" s="416"/>
      <c r="ANV213" s="332"/>
      <c r="ANW213" s="333"/>
      <c r="ANX213" s="416"/>
      <c r="ANY213" s="224"/>
      <c r="ANZ213" s="224"/>
      <c r="AOA213" s="334"/>
      <c r="AOB213" s="334"/>
      <c r="AOC213" s="224"/>
      <c r="AOD213" s="416"/>
      <c r="AOE213" s="416"/>
      <c r="AOF213" s="332"/>
      <c r="AOG213" s="333"/>
      <c r="AOH213" s="416"/>
      <c r="AOI213" s="224"/>
      <c r="AOJ213" s="224"/>
      <c r="AOK213" s="334"/>
      <c r="AOL213" s="334"/>
      <c r="AOM213" s="224"/>
      <c r="AON213" s="416"/>
      <c r="AOO213" s="416"/>
      <c r="AOP213" s="332"/>
      <c r="AOQ213" s="333"/>
      <c r="AOR213" s="416"/>
      <c r="AOS213" s="224"/>
      <c r="AOT213" s="224"/>
      <c r="AOU213" s="334"/>
      <c r="AOV213" s="334"/>
      <c r="AOW213" s="224"/>
      <c r="AOX213" s="416"/>
      <c r="AOY213" s="416"/>
      <c r="AOZ213" s="332"/>
      <c r="APA213" s="333"/>
      <c r="APB213" s="416"/>
      <c r="APC213" s="224"/>
      <c r="APD213" s="224"/>
      <c r="APE213" s="334"/>
      <c r="APF213" s="334"/>
      <c r="APG213" s="224"/>
      <c r="APH213" s="416"/>
      <c r="API213" s="416"/>
      <c r="APJ213" s="332"/>
      <c r="APK213" s="333"/>
      <c r="APL213" s="416"/>
      <c r="APM213" s="224"/>
      <c r="APN213" s="224"/>
      <c r="APO213" s="334"/>
      <c r="APP213" s="334"/>
      <c r="APQ213" s="224"/>
      <c r="APR213" s="416"/>
      <c r="APS213" s="416"/>
      <c r="APT213" s="332"/>
      <c r="APU213" s="333"/>
      <c r="APV213" s="416"/>
      <c r="APW213" s="224"/>
      <c r="APX213" s="224"/>
      <c r="APY213" s="334"/>
      <c r="APZ213" s="334"/>
      <c r="AQA213" s="224"/>
      <c r="AQB213" s="416"/>
      <c r="AQC213" s="416"/>
      <c r="AQD213" s="332"/>
      <c r="AQE213" s="333"/>
      <c r="AQF213" s="416"/>
      <c r="AQG213" s="224"/>
      <c r="AQH213" s="224"/>
      <c r="AQI213" s="334"/>
      <c r="AQJ213" s="334"/>
      <c r="AQK213" s="224"/>
      <c r="AQL213" s="416"/>
      <c r="AQM213" s="416"/>
      <c r="AQN213" s="332"/>
      <c r="AQO213" s="333"/>
      <c r="AQP213" s="416"/>
      <c r="AQQ213" s="224"/>
      <c r="AQR213" s="224"/>
      <c r="AQS213" s="334"/>
      <c r="AQT213" s="334"/>
      <c r="AQU213" s="224"/>
      <c r="AQV213" s="416"/>
      <c r="AQW213" s="416"/>
      <c r="AQX213" s="332"/>
      <c r="AQY213" s="333"/>
      <c r="AQZ213" s="416"/>
      <c r="ARA213" s="224"/>
      <c r="ARB213" s="224"/>
      <c r="ARC213" s="334"/>
      <c r="ARD213" s="334"/>
      <c r="ARE213" s="224"/>
      <c r="ARF213" s="416"/>
      <c r="ARG213" s="416"/>
      <c r="ARH213" s="332"/>
      <c r="ARI213" s="333"/>
      <c r="ARJ213" s="416"/>
      <c r="ARK213" s="224"/>
      <c r="ARL213" s="224"/>
      <c r="ARM213" s="334"/>
      <c r="ARN213" s="334"/>
      <c r="ARO213" s="224"/>
      <c r="ARP213" s="416"/>
      <c r="ARQ213" s="416"/>
      <c r="ARR213" s="332"/>
      <c r="ARS213" s="333"/>
      <c r="ART213" s="416"/>
      <c r="ARU213" s="224"/>
      <c r="ARV213" s="224"/>
      <c r="ARW213" s="334"/>
      <c r="ARX213" s="334"/>
      <c r="ARY213" s="224"/>
      <c r="ARZ213" s="416"/>
      <c r="ASA213" s="416"/>
      <c r="ASB213" s="332"/>
      <c r="ASC213" s="333"/>
      <c r="ASD213" s="416"/>
      <c r="ASE213" s="224"/>
      <c r="ASF213" s="224"/>
      <c r="ASG213" s="334"/>
      <c r="ASH213" s="334"/>
      <c r="ASI213" s="224"/>
      <c r="ASJ213" s="416"/>
      <c r="ASK213" s="416"/>
      <c r="ASL213" s="332"/>
      <c r="ASM213" s="333"/>
      <c r="ASN213" s="416"/>
      <c r="ASO213" s="224"/>
      <c r="ASP213" s="224"/>
      <c r="ASQ213" s="334"/>
      <c r="ASR213" s="334"/>
      <c r="ASS213" s="224"/>
      <c r="AST213" s="416"/>
      <c r="ASU213" s="416"/>
      <c r="ASV213" s="332"/>
      <c r="ASW213" s="333"/>
      <c r="ASX213" s="416"/>
      <c r="ASY213" s="224"/>
      <c r="ASZ213" s="224"/>
      <c r="ATA213" s="334"/>
      <c r="ATB213" s="334"/>
      <c r="ATC213" s="224"/>
      <c r="ATD213" s="416"/>
      <c r="ATE213" s="416"/>
      <c r="ATF213" s="332"/>
      <c r="ATG213" s="333"/>
      <c r="ATH213" s="416"/>
      <c r="ATI213" s="224"/>
      <c r="ATJ213" s="224"/>
      <c r="ATK213" s="334"/>
      <c r="ATL213" s="334"/>
      <c r="ATM213" s="224"/>
      <c r="ATN213" s="416"/>
      <c r="ATO213" s="416"/>
      <c r="ATP213" s="332"/>
      <c r="ATQ213" s="333"/>
      <c r="ATR213" s="416"/>
      <c r="ATS213" s="224"/>
      <c r="ATT213" s="224"/>
      <c r="ATU213" s="334"/>
      <c r="ATV213" s="334"/>
      <c r="ATW213" s="224"/>
      <c r="ATX213" s="416"/>
      <c r="ATY213" s="416"/>
      <c r="ATZ213" s="332"/>
      <c r="AUA213" s="333"/>
      <c r="AUB213" s="416"/>
      <c r="AUC213" s="224"/>
      <c r="AUD213" s="224"/>
      <c r="AUE213" s="334"/>
      <c r="AUF213" s="334"/>
      <c r="AUG213" s="224"/>
      <c r="AUH213" s="416"/>
      <c r="AUI213" s="416"/>
      <c r="AUJ213" s="332"/>
      <c r="AUK213" s="333"/>
      <c r="AUL213" s="416"/>
      <c r="AUM213" s="224"/>
      <c r="AUN213" s="224"/>
      <c r="AUO213" s="334"/>
      <c r="AUP213" s="334"/>
      <c r="AUQ213" s="224"/>
      <c r="AUR213" s="416"/>
      <c r="AUS213" s="416"/>
      <c r="AUT213" s="332"/>
      <c r="AUU213" s="333"/>
      <c r="AUV213" s="416"/>
      <c r="AUW213" s="224"/>
      <c r="AUX213" s="224"/>
      <c r="AUY213" s="334"/>
      <c r="AUZ213" s="334"/>
      <c r="AVA213" s="224"/>
      <c r="AVB213" s="416"/>
      <c r="AVC213" s="416"/>
      <c r="AVD213" s="332"/>
      <c r="AVE213" s="333"/>
      <c r="AVF213" s="416"/>
      <c r="AVG213" s="224"/>
      <c r="AVH213" s="224"/>
      <c r="AVI213" s="334"/>
      <c r="AVJ213" s="334"/>
      <c r="AVK213" s="224"/>
      <c r="AVL213" s="416"/>
      <c r="AVM213" s="416"/>
      <c r="AVN213" s="332"/>
      <c r="AVO213" s="333"/>
      <c r="AVP213" s="416"/>
      <c r="AVQ213" s="224"/>
      <c r="AVR213" s="224"/>
      <c r="AVS213" s="334"/>
      <c r="AVT213" s="334"/>
      <c r="AVU213" s="224"/>
      <c r="AVV213" s="416"/>
      <c r="AVW213" s="416"/>
      <c r="AVX213" s="332"/>
      <c r="AVY213" s="333"/>
      <c r="AVZ213" s="416"/>
      <c r="AWA213" s="224"/>
      <c r="AWB213" s="224"/>
      <c r="AWC213" s="334"/>
      <c r="AWD213" s="334"/>
      <c r="AWE213" s="224"/>
      <c r="AWF213" s="416"/>
      <c r="AWG213" s="416"/>
      <c r="AWH213" s="332"/>
      <c r="AWI213" s="333"/>
      <c r="AWJ213" s="416"/>
      <c r="AWK213" s="224"/>
      <c r="AWL213" s="224"/>
      <c r="AWM213" s="334"/>
      <c r="AWN213" s="334"/>
      <c r="AWO213" s="224"/>
      <c r="AWP213" s="416"/>
      <c r="AWQ213" s="416"/>
      <c r="AWR213" s="332"/>
      <c r="AWS213" s="333"/>
      <c r="AWT213" s="416"/>
      <c r="AWU213" s="224"/>
      <c r="AWV213" s="224"/>
      <c r="AWW213" s="334"/>
      <c r="AWX213" s="334"/>
      <c r="AWY213" s="224"/>
      <c r="AWZ213" s="416"/>
      <c r="AXA213" s="416"/>
      <c r="AXB213" s="332"/>
      <c r="AXC213" s="333"/>
      <c r="AXD213" s="416"/>
      <c r="AXE213" s="224"/>
      <c r="AXF213" s="224"/>
      <c r="AXG213" s="334"/>
      <c r="AXH213" s="334"/>
      <c r="AXI213" s="224"/>
      <c r="AXJ213" s="416"/>
      <c r="AXK213" s="416"/>
      <c r="AXL213" s="332"/>
      <c r="AXM213" s="333"/>
      <c r="AXN213" s="416"/>
      <c r="AXO213" s="224"/>
      <c r="AXP213" s="224"/>
      <c r="AXQ213" s="334"/>
      <c r="AXR213" s="334"/>
      <c r="AXS213" s="224"/>
      <c r="AXT213" s="416"/>
      <c r="AXU213" s="416"/>
      <c r="AXV213" s="332"/>
      <c r="AXW213" s="333"/>
      <c r="AXX213" s="416"/>
      <c r="AXY213" s="224"/>
      <c r="AXZ213" s="224"/>
      <c r="AYA213" s="334"/>
      <c r="AYB213" s="334"/>
      <c r="AYC213" s="224"/>
      <c r="AYD213" s="416"/>
      <c r="AYE213" s="416"/>
      <c r="AYF213" s="332"/>
      <c r="AYG213" s="333"/>
      <c r="AYH213" s="416"/>
      <c r="AYI213" s="224"/>
      <c r="AYJ213" s="224"/>
      <c r="AYK213" s="334"/>
      <c r="AYL213" s="334"/>
      <c r="AYM213" s="224"/>
      <c r="AYN213" s="416"/>
      <c r="AYO213" s="416"/>
      <c r="AYP213" s="332"/>
      <c r="AYQ213" s="333"/>
      <c r="AYR213" s="416"/>
      <c r="AYS213" s="224"/>
      <c r="AYT213" s="224"/>
      <c r="AYU213" s="334"/>
      <c r="AYV213" s="334"/>
      <c r="AYW213" s="224"/>
      <c r="AYX213" s="416"/>
      <c r="AYY213" s="416"/>
      <c r="AYZ213" s="332"/>
      <c r="AZA213" s="333"/>
      <c r="AZB213" s="416"/>
      <c r="AZC213" s="224"/>
      <c r="AZD213" s="224"/>
      <c r="AZE213" s="334"/>
      <c r="AZF213" s="334"/>
      <c r="AZG213" s="224"/>
      <c r="AZH213" s="416"/>
      <c r="AZI213" s="416"/>
      <c r="AZJ213" s="332"/>
      <c r="AZK213" s="333"/>
      <c r="AZL213" s="416"/>
      <c r="AZM213" s="224"/>
      <c r="AZN213" s="224"/>
      <c r="AZO213" s="334"/>
      <c r="AZP213" s="334"/>
      <c r="AZQ213" s="224"/>
      <c r="AZR213" s="416"/>
      <c r="AZS213" s="416"/>
      <c r="AZT213" s="332"/>
      <c r="AZU213" s="333"/>
      <c r="AZV213" s="416"/>
      <c r="AZW213" s="224"/>
      <c r="AZX213" s="224"/>
      <c r="AZY213" s="334"/>
      <c r="AZZ213" s="334"/>
      <c r="BAA213" s="224"/>
      <c r="BAB213" s="416"/>
      <c r="BAC213" s="416"/>
      <c r="BAD213" s="332"/>
      <c r="BAE213" s="333"/>
      <c r="BAF213" s="416"/>
      <c r="BAG213" s="224"/>
      <c r="BAH213" s="224"/>
      <c r="BAI213" s="334"/>
      <c r="BAJ213" s="334"/>
      <c r="BAK213" s="224"/>
      <c r="BAL213" s="416"/>
      <c r="BAM213" s="416"/>
      <c r="BAN213" s="332"/>
      <c r="BAO213" s="333"/>
      <c r="BAP213" s="416"/>
      <c r="BAQ213" s="224"/>
      <c r="BAR213" s="224"/>
      <c r="BAS213" s="334"/>
      <c r="BAT213" s="334"/>
      <c r="BAU213" s="224"/>
      <c r="BAV213" s="416"/>
      <c r="BAW213" s="416"/>
      <c r="BAX213" s="332"/>
      <c r="BAY213" s="333"/>
      <c r="BAZ213" s="416"/>
      <c r="BBA213" s="224"/>
      <c r="BBB213" s="224"/>
      <c r="BBC213" s="334"/>
      <c r="BBD213" s="334"/>
      <c r="BBE213" s="224"/>
      <c r="BBF213" s="416"/>
      <c r="BBG213" s="416"/>
      <c r="BBH213" s="332"/>
      <c r="BBI213" s="333"/>
      <c r="BBJ213" s="416"/>
      <c r="BBK213" s="224"/>
      <c r="BBL213" s="224"/>
      <c r="BBM213" s="334"/>
      <c r="BBN213" s="334"/>
      <c r="BBO213" s="224"/>
      <c r="BBP213" s="416"/>
      <c r="BBQ213" s="416"/>
      <c r="BBR213" s="332"/>
      <c r="BBS213" s="333"/>
      <c r="BBT213" s="416"/>
      <c r="BBU213" s="224"/>
      <c r="BBV213" s="224"/>
      <c r="BBW213" s="334"/>
      <c r="BBX213" s="334"/>
      <c r="BBY213" s="224"/>
      <c r="BBZ213" s="416"/>
      <c r="BCA213" s="416"/>
      <c r="BCB213" s="332"/>
      <c r="BCC213" s="333"/>
      <c r="BCD213" s="416"/>
      <c r="BCE213" s="224"/>
      <c r="BCF213" s="224"/>
      <c r="BCG213" s="334"/>
      <c r="BCH213" s="334"/>
      <c r="BCI213" s="224"/>
      <c r="BCJ213" s="416"/>
      <c r="BCK213" s="416"/>
      <c r="BCL213" s="332"/>
      <c r="BCM213" s="333"/>
      <c r="BCN213" s="416"/>
      <c r="BCO213" s="224"/>
      <c r="BCP213" s="224"/>
      <c r="BCQ213" s="334"/>
      <c r="BCR213" s="334"/>
      <c r="BCS213" s="224"/>
      <c r="BCT213" s="416"/>
      <c r="BCU213" s="416"/>
      <c r="BCV213" s="332"/>
      <c r="BCW213" s="333"/>
      <c r="BCX213" s="416"/>
      <c r="BCY213" s="224"/>
      <c r="BCZ213" s="224"/>
      <c r="BDA213" s="334"/>
      <c r="BDB213" s="334"/>
      <c r="BDC213" s="224"/>
      <c r="BDD213" s="416"/>
      <c r="BDE213" s="416"/>
      <c r="BDF213" s="332"/>
      <c r="BDG213" s="333"/>
      <c r="BDH213" s="416"/>
      <c r="BDI213" s="224"/>
      <c r="BDJ213" s="224"/>
      <c r="BDK213" s="334"/>
      <c r="BDL213" s="334"/>
      <c r="BDM213" s="224"/>
      <c r="BDN213" s="416"/>
      <c r="BDO213" s="416"/>
      <c r="BDP213" s="332"/>
      <c r="BDQ213" s="333"/>
      <c r="BDR213" s="416"/>
      <c r="BDS213" s="224"/>
      <c r="BDT213" s="224"/>
      <c r="BDU213" s="334"/>
      <c r="BDV213" s="334"/>
      <c r="BDW213" s="224"/>
      <c r="BDX213" s="416"/>
      <c r="BDY213" s="416"/>
      <c r="BDZ213" s="332"/>
      <c r="BEA213" s="333"/>
      <c r="BEB213" s="416"/>
      <c r="BEC213" s="224"/>
      <c r="BED213" s="224"/>
      <c r="BEE213" s="334"/>
      <c r="BEF213" s="334"/>
      <c r="BEG213" s="224"/>
      <c r="BEH213" s="416"/>
      <c r="BEI213" s="416"/>
      <c r="BEJ213" s="332"/>
      <c r="BEK213" s="333"/>
      <c r="BEL213" s="416"/>
      <c r="BEM213" s="224"/>
      <c r="BEN213" s="224"/>
      <c r="BEO213" s="334"/>
      <c r="BEP213" s="334"/>
      <c r="BEQ213" s="224"/>
      <c r="BER213" s="416"/>
      <c r="BES213" s="416"/>
      <c r="BET213" s="332"/>
      <c r="BEU213" s="333"/>
      <c r="BEV213" s="416"/>
      <c r="BEW213" s="224"/>
      <c r="BEX213" s="224"/>
      <c r="BEY213" s="334"/>
      <c r="BEZ213" s="334"/>
      <c r="BFA213" s="224"/>
      <c r="BFB213" s="416"/>
      <c r="BFC213" s="416"/>
      <c r="BFD213" s="332"/>
      <c r="BFE213" s="333"/>
      <c r="BFF213" s="416"/>
      <c r="BFG213" s="224"/>
      <c r="BFH213" s="224"/>
      <c r="BFI213" s="334"/>
      <c r="BFJ213" s="334"/>
      <c r="BFK213" s="224"/>
      <c r="BFL213" s="416"/>
      <c r="BFM213" s="416"/>
      <c r="BFN213" s="332"/>
      <c r="BFO213" s="333"/>
      <c r="BFP213" s="416"/>
      <c r="BFQ213" s="224"/>
      <c r="BFR213" s="224"/>
      <c r="BFS213" s="334"/>
      <c r="BFT213" s="334"/>
      <c r="BFU213" s="224"/>
      <c r="BFV213" s="416"/>
      <c r="BFW213" s="416"/>
      <c r="BFX213" s="332"/>
      <c r="BFY213" s="333"/>
      <c r="BFZ213" s="416"/>
      <c r="BGA213" s="224"/>
      <c r="BGB213" s="224"/>
      <c r="BGC213" s="334"/>
      <c r="BGD213" s="334"/>
      <c r="BGE213" s="224"/>
      <c r="BGF213" s="416"/>
      <c r="BGG213" s="416"/>
      <c r="BGH213" s="332"/>
      <c r="BGI213" s="333"/>
      <c r="BGJ213" s="416"/>
      <c r="BGK213" s="224"/>
      <c r="BGL213" s="224"/>
      <c r="BGM213" s="334"/>
      <c r="BGN213" s="334"/>
      <c r="BGO213" s="224"/>
      <c r="BGP213" s="416"/>
      <c r="BGQ213" s="416"/>
      <c r="BGR213" s="332"/>
      <c r="BGS213" s="333"/>
      <c r="BGT213" s="416"/>
      <c r="BGU213" s="224"/>
      <c r="BGV213" s="224"/>
      <c r="BGW213" s="334"/>
      <c r="BGX213" s="334"/>
      <c r="BGY213" s="224"/>
      <c r="BGZ213" s="416"/>
      <c r="BHA213" s="416"/>
      <c r="BHB213" s="332"/>
      <c r="BHC213" s="333"/>
      <c r="BHD213" s="416"/>
      <c r="BHE213" s="224"/>
      <c r="BHF213" s="224"/>
      <c r="BHG213" s="334"/>
      <c r="BHH213" s="334"/>
      <c r="BHI213" s="224"/>
      <c r="BHJ213" s="416"/>
      <c r="BHK213" s="416"/>
      <c r="BHL213" s="332"/>
      <c r="BHM213" s="333"/>
      <c r="BHN213" s="416"/>
      <c r="BHO213" s="224"/>
      <c r="BHP213" s="224"/>
      <c r="BHQ213" s="334"/>
      <c r="BHR213" s="334"/>
      <c r="BHS213" s="224"/>
      <c r="BHT213" s="416"/>
      <c r="BHU213" s="416"/>
      <c r="BHV213" s="332"/>
      <c r="BHW213" s="333"/>
      <c r="BHX213" s="416"/>
      <c r="BHY213" s="224"/>
      <c r="BHZ213" s="224"/>
      <c r="BIA213" s="334"/>
      <c r="BIB213" s="334"/>
      <c r="BIC213" s="224"/>
      <c r="BID213" s="416"/>
      <c r="BIE213" s="416"/>
      <c r="BIF213" s="332"/>
      <c r="BIG213" s="333"/>
      <c r="BIH213" s="416"/>
      <c r="BII213" s="224"/>
      <c r="BIJ213" s="224"/>
      <c r="BIK213" s="334"/>
      <c r="BIL213" s="334"/>
      <c r="BIM213" s="224"/>
      <c r="BIN213" s="416"/>
      <c r="BIO213" s="416"/>
      <c r="BIP213" s="332"/>
      <c r="BIQ213" s="333"/>
      <c r="BIR213" s="416"/>
      <c r="BIS213" s="224"/>
      <c r="BIT213" s="224"/>
      <c r="BIU213" s="334"/>
      <c r="BIV213" s="334"/>
      <c r="BIW213" s="224"/>
      <c r="BIX213" s="416"/>
      <c r="BIY213" s="416"/>
      <c r="BIZ213" s="332"/>
      <c r="BJA213" s="333"/>
      <c r="BJB213" s="416"/>
      <c r="BJC213" s="224"/>
      <c r="BJD213" s="224"/>
      <c r="BJE213" s="334"/>
      <c r="BJF213" s="334"/>
      <c r="BJG213" s="224"/>
      <c r="BJH213" s="416"/>
      <c r="BJI213" s="416"/>
      <c r="BJJ213" s="332"/>
      <c r="BJK213" s="333"/>
      <c r="BJL213" s="416"/>
      <c r="BJM213" s="224"/>
      <c r="BJN213" s="224"/>
      <c r="BJO213" s="334"/>
      <c r="BJP213" s="334"/>
      <c r="BJQ213" s="224"/>
      <c r="BJR213" s="416"/>
      <c r="BJS213" s="416"/>
      <c r="BJT213" s="332"/>
      <c r="BJU213" s="333"/>
      <c r="BJV213" s="416"/>
      <c r="BJW213" s="224"/>
      <c r="BJX213" s="224"/>
      <c r="BJY213" s="334"/>
      <c r="BJZ213" s="334"/>
      <c r="BKA213" s="224"/>
      <c r="BKB213" s="416"/>
      <c r="BKC213" s="416"/>
      <c r="BKD213" s="332"/>
      <c r="BKE213" s="333"/>
      <c r="BKF213" s="416"/>
      <c r="BKG213" s="224"/>
      <c r="BKH213" s="224"/>
      <c r="BKI213" s="334"/>
      <c r="BKJ213" s="334"/>
      <c r="BKK213" s="224"/>
      <c r="BKL213" s="416"/>
      <c r="BKM213" s="416"/>
      <c r="BKN213" s="332"/>
      <c r="BKO213" s="333"/>
      <c r="BKP213" s="416"/>
      <c r="BKQ213" s="224"/>
      <c r="BKR213" s="224"/>
      <c r="BKS213" s="334"/>
      <c r="BKT213" s="334"/>
      <c r="BKU213" s="224"/>
      <c r="BKV213" s="416"/>
      <c r="BKW213" s="416"/>
      <c r="BKX213" s="332"/>
      <c r="BKY213" s="333"/>
      <c r="BKZ213" s="416"/>
      <c r="BLA213" s="224"/>
      <c r="BLB213" s="224"/>
      <c r="BLC213" s="334"/>
      <c r="BLD213" s="334"/>
      <c r="BLE213" s="224"/>
      <c r="BLF213" s="416"/>
      <c r="BLG213" s="416"/>
      <c r="BLH213" s="332"/>
      <c r="BLI213" s="333"/>
      <c r="BLJ213" s="416"/>
      <c r="BLK213" s="224"/>
      <c r="BLL213" s="224"/>
      <c r="BLM213" s="334"/>
      <c r="BLN213" s="334"/>
      <c r="BLO213" s="224"/>
      <c r="BLP213" s="416"/>
      <c r="BLQ213" s="416"/>
      <c r="BLR213" s="332"/>
      <c r="BLS213" s="333"/>
      <c r="BLT213" s="416"/>
      <c r="BLU213" s="224"/>
      <c r="BLV213" s="224"/>
      <c r="BLW213" s="334"/>
      <c r="BLX213" s="334"/>
      <c r="BLY213" s="224"/>
      <c r="BLZ213" s="416"/>
      <c r="BMA213" s="416"/>
      <c r="BMB213" s="332"/>
      <c r="BMC213" s="333"/>
      <c r="BMD213" s="416"/>
      <c r="BME213" s="224"/>
      <c r="BMF213" s="224"/>
      <c r="BMG213" s="334"/>
      <c r="BMH213" s="334"/>
      <c r="BMI213" s="224"/>
      <c r="BMJ213" s="416"/>
      <c r="BMK213" s="416"/>
      <c r="BML213" s="332"/>
      <c r="BMM213" s="333"/>
      <c r="BMN213" s="416"/>
      <c r="BMO213" s="224"/>
      <c r="BMP213" s="224"/>
      <c r="BMQ213" s="334"/>
      <c r="BMR213" s="334"/>
      <c r="BMS213" s="224"/>
      <c r="BMT213" s="416"/>
      <c r="BMU213" s="416"/>
      <c r="BMV213" s="332"/>
      <c r="BMW213" s="333"/>
      <c r="BMX213" s="416"/>
      <c r="BMY213" s="224"/>
      <c r="BMZ213" s="224"/>
      <c r="BNA213" s="334"/>
      <c r="BNB213" s="334"/>
      <c r="BNC213" s="224"/>
      <c r="BND213" s="416"/>
      <c r="BNE213" s="416"/>
      <c r="BNF213" s="332"/>
      <c r="BNG213" s="333"/>
      <c r="BNH213" s="416"/>
      <c r="BNI213" s="224"/>
      <c r="BNJ213" s="224"/>
      <c r="BNK213" s="334"/>
      <c r="BNL213" s="334"/>
      <c r="BNM213" s="224"/>
      <c r="BNN213" s="416"/>
      <c r="BNO213" s="416"/>
      <c r="BNP213" s="332"/>
      <c r="BNQ213" s="333"/>
      <c r="BNR213" s="416"/>
      <c r="BNS213" s="224"/>
      <c r="BNT213" s="224"/>
      <c r="BNU213" s="334"/>
      <c r="BNV213" s="334"/>
      <c r="BNW213" s="224"/>
      <c r="BNX213" s="416"/>
      <c r="BNY213" s="416"/>
      <c r="BNZ213" s="332"/>
      <c r="BOA213" s="333"/>
      <c r="BOB213" s="416"/>
      <c r="BOC213" s="224"/>
      <c r="BOD213" s="224"/>
      <c r="BOE213" s="334"/>
      <c r="BOF213" s="334"/>
      <c r="BOG213" s="224"/>
      <c r="BOH213" s="416"/>
      <c r="BOI213" s="416"/>
      <c r="BOJ213" s="332"/>
      <c r="BOK213" s="333"/>
      <c r="BOL213" s="416"/>
      <c r="BOM213" s="224"/>
      <c r="BON213" s="224"/>
      <c r="BOO213" s="334"/>
      <c r="BOP213" s="334"/>
      <c r="BOQ213" s="224"/>
      <c r="BOR213" s="416"/>
      <c r="BOS213" s="416"/>
      <c r="BOT213" s="332"/>
      <c r="BOU213" s="333"/>
      <c r="BOV213" s="416"/>
      <c r="BOW213" s="224"/>
      <c r="BOX213" s="224"/>
      <c r="BOY213" s="334"/>
      <c r="BOZ213" s="334"/>
      <c r="BPA213" s="224"/>
      <c r="BPB213" s="416"/>
      <c r="BPC213" s="416"/>
      <c r="BPD213" s="332"/>
      <c r="BPE213" s="333"/>
      <c r="BPF213" s="416"/>
      <c r="BPG213" s="224"/>
      <c r="BPH213" s="224"/>
      <c r="BPI213" s="334"/>
      <c r="BPJ213" s="334"/>
      <c r="BPK213" s="224"/>
      <c r="BPL213" s="416"/>
      <c r="BPM213" s="416"/>
      <c r="BPN213" s="332"/>
      <c r="BPO213" s="333"/>
      <c r="BPP213" s="416"/>
      <c r="BPQ213" s="224"/>
      <c r="BPR213" s="224"/>
      <c r="BPS213" s="334"/>
      <c r="BPT213" s="334"/>
      <c r="BPU213" s="224"/>
      <c r="BPV213" s="416"/>
      <c r="BPW213" s="416"/>
      <c r="BPX213" s="332"/>
      <c r="BPY213" s="333"/>
      <c r="BPZ213" s="416"/>
      <c r="BQA213" s="224"/>
      <c r="BQB213" s="224"/>
      <c r="BQC213" s="334"/>
      <c r="BQD213" s="334"/>
      <c r="BQE213" s="224"/>
      <c r="BQF213" s="416"/>
      <c r="BQG213" s="416"/>
      <c r="BQH213" s="332"/>
      <c r="BQI213" s="333"/>
      <c r="BQJ213" s="416"/>
      <c r="BQK213" s="224"/>
      <c r="BQL213" s="224"/>
      <c r="BQM213" s="334"/>
      <c r="BQN213" s="334"/>
      <c r="BQO213" s="224"/>
      <c r="BQP213" s="416"/>
      <c r="BQQ213" s="416"/>
      <c r="BQR213" s="332"/>
      <c r="BQS213" s="333"/>
      <c r="BQT213" s="416"/>
      <c r="BQU213" s="224"/>
      <c r="BQV213" s="224"/>
      <c r="BQW213" s="334"/>
      <c r="BQX213" s="334"/>
      <c r="BQY213" s="224"/>
      <c r="BQZ213" s="416"/>
      <c r="BRA213" s="416"/>
      <c r="BRB213" s="332"/>
      <c r="BRC213" s="333"/>
      <c r="BRD213" s="416"/>
      <c r="BRE213" s="224"/>
      <c r="BRF213" s="224"/>
      <c r="BRG213" s="334"/>
      <c r="BRH213" s="334"/>
      <c r="BRI213" s="224"/>
      <c r="BRJ213" s="416"/>
      <c r="BRK213" s="416"/>
      <c r="BRL213" s="332"/>
      <c r="BRM213" s="333"/>
      <c r="BRN213" s="416"/>
      <c r="BRO213" s="224"/>
      <c r="BRP213" s="224"/>
      <c r="BRQ213" s="334"/>
      <c r="BRR213" s="334"/>
      <c r="BRS213" s="224"/>
      <c r="BRT213" s="416"/>
      <c r="BRU213" s="416"/>
      <c r="BRV213" s="332"/>
      <c r="BRW213" s="333"/>
      <c r="BRX213" s="416"/>
      <c r="BRY213" s="224"/>
      <c r="BRZ213" s="224"/>
      <c r="BSA213" s="334"/>
      <c r="BSB213" s="334"/>
      <c r="BSC213" s="224"/>
      <c r="BSD213" s="416"/>
      <c r="BSE213" s="416"/>
      <c r="BSF213" s="332"/>
      <c r="BSG213" s="333"/>
      <c r="BSH213" s="416"/>
      <c r="BSI213" s="224"/>
      <c r="BSJ213" s="224"/>
      <c r="BSK213" s="334"/>
      <c r="BSL213" s="334"/>
      <c r="BSM213" s="224"/>
      <c r="BSN213" s="416"/>
      <c r="BSO213" s="416"/>
      <c r="BSP213" s="332"/>
      <c r="BSQ213" s="333"/>
      <c r="BSR213" s="416"/>
      <c r="BSS213" s="224"/>
      <c r="BST213" s="224"/>
      <c r="BSU213" s="334"/>
      <c r="BSV213" s="334"/>
      <c r="BSW213" s="224"/>
      <c r="BSX213" s="416"/>
      <c r="BSY213" s="416"/>
      <c r="BSZ213" s="332"/>
      <c r="BTA213" s="333"/>
      <c r="BTB213" s="416"/>
      <c r="BTC213" s="224"/>
      <c r="BTD213" s="224"/>
      <c r="BTE213" s="334"/>
      <c r="BTF213" s="334"/>
      <c r="BTG213" s="224"/>
      <c r="BTH213" s="416"/>
      <c r="BTI213" s="416"/>
      <c r="BTJ213" s="332"/>
      <c r="BTK213" s="333"/>
      <c r="BTL213" s="416"/>
      <c r="BTM213" s="224"/>
      <c r="BTN213" s="224"/>
      <c r="BTO213" s="334"/>
      <c r="BTP213" s="334"/>
      <c r="BTQ213" s="224"/>
      <c r="BTR213" s="416"/>
      <c r="BTS213" s="416"/>
      <c r="BTT213" s="332"/>
      <c r="BTU213" s="333"/>
      <c r="BTV213" s="416"/>
      <c r="BTW213" s="224"/>
      <c r="BTX213" s="224"/>
      <c r="BTY213" s="334"/>
      <c r="BTZ213" s="334"/>
      <c r="BUA213" s="224"/>
      <c r="BUB213" s="416"/>
      <c r="BUC213" s="416"/>
      <c r="BUD213" s="332"/>
      <c r="BUE213" s="333"/>
      <c r="BUF213" s="416"/>
      <c r="BUG213" s="224"/>
      <c r="BUH213" s="224"/>
      <c r="BUI213" s="334"/>
      <c r="BUJ213" s="334"/>
      <c r="BUK213" s="224"/>
      <c r="BUL213" s="416"/>
      <c r="BUM213" s="416"/>
      <c r="BUN213" s="332"/>
      <c r="BUO213" s="333"/>
      <c r="BUP213" s="416"/>
      <c r="BUQ213" s="224"/>
      <c r="BUR213" s="224"/>
      <c r="BUS213" s="334"/>
      <c r="BUT213" s="334"/>
      <c r="BUU213" s="224"/>
      <c r="BUV213" s="416"/>
      <c r="BUW213" s="416"/>
      <c r="BUX213" s="332"/>
      <c r="BUY213" s="333"/>
      <c r="BUZ213" s="416"/>
      <c r="BVA213" s="224"/>
      <c r="BVB213" s="224"/>
      <c r="BVC213" s="334"/>
      <c r="BVD213" s="334"/>
      <c r="BVE213" s="224"/>
      <c r="BVF213" s="416"/>
      <c r="BVG213" s="416"/>
      <c r="BVH213" s="332"/>
      <c r="BVI213" s="333"/>
      <c r="BVJ213" s="416"/>
      <c r="BVK213" s="224"/>
      <c r="BVL213" s="224"/>
      <c r="BVM213" s="334"/>
      <c r="BVN213" s="334"/>
      <c r="BVO213" s="224"/>
      <c r="BVP213" s="416"/>
      <c r="BVQ213" s="416"/>
      <c r="BVR213" s="332"/>
      <c r="BVS213" s="333"/>
      <c r="BVT213" s="416"/>
      <c r="BVU213" s="224"/>
      <c r="BVV213" s="224"/>
      <c r="BVW213" s="334"/>
      <c r="BVX213" s="334"/>
      <c r="BVY213" s="224"/>
      <c r="BVZ213" s="416"/>
      <c r="BWA213" s="416"/>
      <c r="BWB213" s="332"/>
      <c r="BWC213" s="333"/>
      <c r="BWD213" s="416"/>
      <c r="BWE213" s="224"/>
      <c r="BWF213" s="224"/>
      <c r="BWG213" s="334"/>
      <c r="BWH213" s="334"/>
      <c r="BWI213" s="224"/>
      <c r="BWJ213" s="416"/>
      <c r="BWK213" s="416"/>
      <c r="BWL213" s="332"/>
      <c r="BWM213" s="333"/>
      <c r="BWN213" s="416"/>
      <c r="BWO213" s="224"/>
      <c r="BWP213" s="224"/>
      <c r="BWQ213" s="334"/>
      <c r="BWR213" s="334"/>
      <c r="BWS213" s="224"/>
      <c r="BWT213" s="416"/>
      <c r="BWU213" s="416"/>
      <c r="BWV213" s="332"/>
      <c r="BWW213" s="333"/>
      <c r="BWX213" s="416"/>
      <c r="BWY213" s="224"/>
      <c r="BWZ213" s="224"/>
      <c r="BXA213" s="334"/>
      <c r="BXB213" s="334"/>
      <c r="BXC213" s="224"/>
      <c r="BXD213" s="416"/>
      <c r="BXE213" s="416"/>
      <c r="BXF213" s="332"/>
      <c r="BXG213" s="333"/>
      <c r="BXH213" s="416"/>
      <c r="BXI213" s="224"/>
      <c r="BXJ213" s="224"/>
      <c r="BXK213" s="334"/>
      <c r="BXL213" s="334"/>
      <c r="BXM213" s="224"/>
      <c r="BXN213" s="416"/>
      <c r="BXO213" s="416"/>
      <c r="BXP213" s="332"/>
      <c r="BXQ213" s="333"/>
      <c r="BXR213" s="416"/>
      <c r="BXS213" s="224"/>
      <c r="BXT213" s="224"/>
      <c r="BXU213" s="334"/>
      <c r="BXV213" s="334"/>
      <c r="BXW213" s="224"/>
      <c r="BXX213" s="416"/>
      <c r="BXY213" s="416"/>
      <c r="BXZ213" s="332"/>
      <c r="BYA213" s="333"/>
      <c r="BYB213" s="416"/>
      <c r="BYC213" s="224"/>
      <c r="BYD213" s="224"/>
      <c r="BYE213" s="334"/>
      <c r="BYF213" s="334"/>
      <c r="BYG213" s="224"/>
      <c r="BYH213" s="416"/>
      <c r="BYI213" s="416"/>
      <c r="BYJ213" s="332"/>
      <c r="BYK213" s="333"/>
      <c r="BYL213" s="416"/>
      <c r="BYM213" s="224"/>
      <c r="BYN213" s="224"/>
      <c r="BYO213" s="334"/>
      <c r="BYP213" s="334"/>
      <c r="BYQ213" s="224"/>
      <c r="BYR213" s="416"/>
      <c r="BYS213" s="416"/>
      <c r="BYT213" s="332"/>
      <c r="BYU213" s="333"/>
      <c r="BYV213" s="416"/>
      <c r="BYW213" s="224"/>
      <c r="BYX213" s="224"/>
      <c r="BYY213" s="334"/>
      <c r="BYZ213" s="334"/>
      <c r="BZA213" s="224"/>
      <c r="BZB213" s="416"/>
      <c r="BZC213" s="416"/>
      <c r="BZD213" s="332"/>
      <c r="BZE213" s="333"/>
      <c r="BZF213" s="416"/>
      <c r="BZG213" s="224"/>
      <c r="BZH213" s="224"/>
      <c r="BZI213" s="334"/>
      <c r="BZJ213" s="334"/>
      <c r="BZK213" s="224"/>
      <c r="BZL213" s="416"/>
      <c r="BZM213" s="416"/>
      <c r="BZN213" s="332"/>
      <c r="BZO213" s="333"/>
      <c r="BZP213" s="416"/>
      <c r="BZQ213" s="224"/>
      <c r="BZR213" s="224"/>
      <c r="BZS213" s="334"/>
      <c r="BZT213" s="334"/>
      <c r="BZU213" s="224"/>
      <c r="BZV213" s="416"/>
      <c r="BZW213" s="416"/>
      <c r="BZX213" s="332"/>
      <c r="BZY213" s="333"/>
      <c r="BZZ213" s="416"/>
      <c r="CAA213" s="224"/>
      <c r="CAB213" s="224"/>
      <c r="CAC213" s="334"/>
      <c r="CAD213" s="334"/>
      <c r="CAE213" s="224"/>
      <c r="CAF213" s="416"/>
      <c r="CAG213" s="416"/>
      <c r="CAH213" s="332"/>
      <c r="CAI213" s="333"/>
      <c r="CAJ213" s="416"/>
      <c r="CAK213" s="224"/>
      <c r="CAL213" s="224"/>
      <c r="CAM213" s="334"/>
      <c r="CAN213" s="334"/>
      <c r="CAO213" s="224"/>
      <c r="CAP213" s="416"/>
      <c r="CAQ213" s="416"/>
      <c r="CAR213" s="332"/>
      <c r="CAS213" s="333"/>
      <c r="CAT213" s="416"/>
      <c r="CAU213" s="224"/>
      <c r="CAV213" s="224"/>
      <c r="CAW213" s="334"/>
      <c r="CAX213" s="334"/>
      <c r="CAY213" s="224"/>
      <c r="CAZ213" s="416"/>
      <c r="CBA213" s="416"/>
      <c r="CBB213" s="332"/>
      <c r="CBC213" s="333"/>
      <c r="CBD213" s="416"/>
      <c r="CBE213" s="224"/>
      <c r="CBF213" s="224"/>
      <c r="CBG213" s="334"/>
      <c r="CBH213" s="334"/>
      <c r="CBI213" s="224"/>
      <c r="CBJ213" s="416"/>
      <c r="CBK213" s="416"/>
      <c r="CBL213" s="332"/>
      <c r="CBM213" s="333"/>
      <c r="CBN213" s="416"/>
      <c r="CBO213" s="224"/>
      <c r="CBP213" s="224"/>
      <c r="CBQ213" s="334"/>
      <c r="CBR213" s="334"/>
      <c r="CBS213" s="224"/>
      <c r="CBT213" s="416"/>
      <c r="CBU213" s="416"/>
      <c r="CBV213" s="332"/>
      <c r="CBW213" s="333"/>
      <c r="CBX213" s="416"/>
      <c r="CBY213" s="224"/>
      <c r="CBZ213" s="224"/>
      <c r="CCA213" s="334"/>
      <c r="CCB213" s="334"/>
      <c r="CCC213" s="224"/>
      <c r="CCD213" s="416"/>
      <c r="CCE213" s="416"/>
      <c r="CCF213" s="332"/>
      <c r="CCG213" s="333"/>
      <c r="CCH213" s="416"/>
      <c r="CCI213" s="224"/>
      <c r="CCJ213" s="224"/>
      <c r="CCK213" s="334"/>
      <c r="CCL213" s="334"/>
      <c r="CCM213" s="224"/>
      <c r="CCN213" s="416"/>
      <c r="CCO213" s="416"/>
      <c r="CCP213" s="332"/>
      <c r="CCQ213" s="333"/>
      <c r="CCR213" s="416"/>
      <c r="CCS213" s="224"/>
      <c r="CCT213" s="224"/>
      <c r="CCU213" s="334"/>
      <c r="CCV213" s="334"/>
      <c r="CCW213" s="224"/>
      <c r="CCX213" s="416"/>
      <c r="CCY213" s="416"/>
      <c r="CCZ213" s="332"/>
      <c r="CDA213" s="333"/>
      <c r="CDB213" s="416"/>
      <c r="CDC213" s="224"/>
      <c r="CDD213" s="224"/>
      <c r="CDE213" s="334"/>
      <c r="CDF213" s="334"/>
      <c r="CDG213" s="224"/>
      <c r="CDH213" s="416"/>
      <c r="CDI213" s="416"/>
      <c r="CDJ213" s="332"/>
      <c r="CDK213" s="333"/>
      <c r="CDL213" s="416"/>
      <c r="CDM213" s="224"/>
      <c r="CDN213" s="224"/>
      <c r="CDO213" s="334"/>
      <c r="CDP213" s="334"/>
      <c r="CDQ213" s="224"/>
      <c r="CDR213" s="416"/>
      <c r="CDS213" s="416"/>
      <c r="CDT213" s="332"/>
      <c r="CDU213" s="333"/>
      <c r="CDV213" s="416"/>
      <c r="CDW213" s="224"/>
      <c r="CDX213" s="224"/>
      <c r="CDY213" s="334"/>
      <c r="CDZ213" s="334"/>
      <c r="CEA213" s="224"/>
      <c r="CEB213" s="416"/>
      <c r="CEC213" s="416"/>
      <c r="CED213" s="332"/>
      <c r="CEE213" s="333"/>
      <c r="CEF213" s="416"/>
      <c r="CEG213" s="224"/>
      <c r="CEH213" s="224"/>
      <c r="CEI213" s="334"/>
      <c r="CEJ213" s="334"/>
      <c r="CEK213" s="224"/>
      <c r="CEL213" s="416"/>
      <c r="CEM213" s="416"/>
      <c r="CEN213" s="332"/>
      <c r="CEO213" s="333"/>
      <c r="CEP213" s="416"/>
      <c r="CEQ213" s="224"/>
      <c r="CER213" s="224"/>
      <c r="CES213" s="334"/>
      <c r="CET213" s="334"/>
      <c r="CEU213" s="224"/>
      <c r="CEV213" s="416"/>
      <c r="CEW213" s="416"/>
      <c r="CEX213" s="332"/>
      <c r="CEY213" s="333"/>
      <c r="CEZ213" s="416"/>
      <c r="CFA213" s="224"/>
      <c r="CFB213" s="224"/>
      <c r="CFC213" s="334"/>
      <c r="CFD213" s="334"/>
      <c r="CFE213" s="224"/>
      <c r="CFF213" s="416"/>
      <c r="CFG213" s="416"/>
      <c r="CFH213" s="332"/>
      <c r="CFI213" s="333"/>
      <c r="CFJ213" s="416"/>
      <c r="CFK213" s="224"/>
      <c r="CFL213" s="224"/>
      <c r="CFM213" s="334"/>
      <c r="CFN213" s="334"/>
      <c r="CFO213" s="224"/>
      <c r="CFP213" s="416"/>
      <c r="CFQ213" s="416"/>
      <c r="CFR213" s="332"/>
      <c r="CFS213" s="333"/>
      <c r="CFT213" s="416"/>
      <c r="CFU213" s="224"/>
      <c r="CFV213" s="224"/>
      <c r="CFW213" s="334"/>
      <c r="CFX213" s="334"/>
      <c r="CFY213" s="224"/>
      <c r="CFZ213" s="416"/>
      <c r="CGA213" s="416"/>
      <c r="CGB213" s="332"/>
      <c r="CGC213" s="333"/>
      <c r="CGD213" s="416"/>
      <c r="CGE213" s="224"/>
      <c r="CGF213" s="224"/>
      <c r="CGG213" s="334"/>
      <c r="CGH213" s="334"/>
      <c r="CGI213" s="224"/>
      <c r="CGJ213" s="416"/>
      <c r="CGK213" s="416"/>
      <c r="CGL213" s="332"/>
      <c r="CGM213" s="333"/>
      <c r="CGN213" s="416"/>
      <c r="CGO213" s="224"/>
      <c r="CGP213" s="224"/>
      <c r="CGQ213" s="334"/>
      <c r="CGR213" s="334"/>
      <c r="CGS213" s="224"/>
      <c r="CGT213" s="416"/>
      <c r="CGU213" s="416"/>
      <c r="CGV213" s="332"/>
      <c r="CGW213" s="333"/>
      <c r="CGX213" s="416"/>
      <c r="CGY213" s="224"/>
      <c r="CGZ213" s="224"/>
      <c r="CHA213" s="334"/>
      <c r="CHB213" s="334"/>
      <c r="CHC213" s="224"/>
      <c r="CHD213" s="416"/>
      <c r="CHE213" s="416"/>
      <c r="CHF213" s="332"/>
      <c r="CHG213" s="333"/>
      <c r="CHH213" s="416"/>
      <c r="CHI213" s="224"/>
      <c r="CHJ213" s="224"/>
      <c r="CHK213" s="334"/>
      <c r="CHL213" s="334"/>
      <c r="CHM213" s="224"/>
      <c r="CHN213" s="416"/>
      <c r="CHO213" s="416"/>
      <c r="CHP213" s="332"/>
      <c r="CHQ213" s="333"/>
      <c r="CHR213" s="416"/>
      <c r="CHS213" s="224"/>
      <c r="CHT213" s="224"/>
      <c r="CHU213" s="334"/>
      <c r="CHV213" s="334"/>
      <c r="CHW213" s="224"/>
      <c r="CHX213" s="416"/>
      <c r="CHY213" s="416"/>
      <c r="CHZ213" s="332"/>
      <c r="CIA213" s="333"/>
      <c r="CIB213" s="416"/>
      <c r="CIC213" s="224"/>
      <c r="CID213" s="224"/>
      <c r="CIE213" s="334"/>
      <c r="CIF213" s="334"/>
      <c r="CIG213" s="224"/>
      <c r="CIH213" s="416"/>
      <c r="CII213" s="416"/>
      <c r="CIJ213" s="332"/>
      <c r="CIK213" s="333"/>
      <c r="CIL213" s="416"/>
      <c r="CIM213" s="224"/>
      <c r="CIN213" s="224"/>
      <c r="CIO213" s="334"/>
      <c r="CIP213" s="334"/>
      <c r="CIQ213" s="224"/>
      <c r="CIR213" s="416"/>
      <c r="CIS213" s="416"/>
      <c r="CIT213" s="332"/>
      <c r="CIU213" s="333"/>
      <c r="CIV213" s="416"/>
      <c r="CIW213" s="224"/>
      <c r="CIX213" s="224"/>
      <c r="CIY213" s="334"/>
      <c r="CIZ213" s="334"/>
      <c r="CJA213" s="224"/>
      <c r="CJB213" s="416"/>
      <c r="CJC213" s="416"/>
      <c r="CJD213" s="332"/>
      <c r="CJE213" s="333"/>
      <c r="CJF213" s="416"/>
      <c r="CJG213" s="224"/>
      <c r="CJH213" s="224"/>
      <c r="CJI213" s="334"/>
      <c r="CJJ213" s="334"/>
      <c r="CJK213" s="224"/>
      <c r="CJL213" s="416"/>
      <c r="CJM213" s="416"/>
      <c r="CJN213" s="332"/>
      <c r="CJO213" s="333"/>
      <c r="CJP213" s="416"/>
      <c r="CJQ213" s="224"/>
      <c r="CJR213" s="224"/>
      <c r="CJS213" s="334"/>
      <c r="CJT213" s="334"/>
      <c r="CJU213" s="224"/>
      <c r="CJV213" s="416"/>
      <c r="CJW213" s="416"/>
      <c r="CJX213" s="332"/>
      <c r="CJY213" s="333"/>
      <c r="CJZ213" s="416"/>
      <c r="CKA213" s="224"/>
      <c r="CKB213" s="224"/>
      <c r="CKC213" s="334"/>
      <c r="CKD213" s="334"/>
      <c r="CKE213" s="224"/>
      <c r="CKF213" s="416"/>
      <c r="CKG213" s="416"/>
      <c r="CKH213" s="332"/>
      <c r="CKI213" s="333"/>
      <c r="CKJ213" s="416"/>
      <c r="CKK213" s="224"/>
      <c r="CKL213" s="224"/>
      <c r="CKM213" s="334"/>
      <c r="CKN213" s="334"/>
      <c r="CKO213" s="224"/>
      <c r="CKP213" s="416"/>
      <c r="CKQ213" s="416"/>
      <c r="CKR213" s="332"/>
      <c r="CKS213" s="333"/>
      <c r="CKT213" s="416"/>
      <c r="CKU213" s="224"/>
      <c r="CKV213" s="224"/>
      <c r="CKW213" s="334"/>
      <c r="CKX213" s="334"/>
      <c r="CKY213" s="224"/>
      <c r="CKZ213" s="416"/>
      <c r="CLA213" s="416"/>
      <c r="CLB213" s="332"/>
      <c r="CLC213" s="333"/>
      <c r="CLD213" s="416"/>
      <c r="CLE213" s="224"/>
      <c r="CLF213" s="224"/>
      <c r="CLG213" s="334"/>
      <c r="CLH213" s="334"/>
      <c r="CLI213" s="224"/>
      <c r="CLJ213" s="416"/>
      <c r="CLK213" s="416"/>
      <c r="CLL213" s="332"/>
      <c r="CLM213" s="333"/>
      <c r="CLN213" s="416"/>
      <c r="CLO213" s="224"/>
      <c r="CLP213" s="224"/>
      <c r="CLQ213" s="334"/>
      <c r="CLR213" s="334"/>
      <c r="CLS213" s="224"/>
      <c r="CLT213" s="416"/>
      <c r="CLU213" s="416"/>
      <c r="CLV213" s="332"/>
      <c r="CLW213" s="333"/>
      <c r="CLX213" s="416"/>
      <c r="CLY213" s="224"/>
      <c r="CLZ213" s="224"/>
      <c r="CMA213" s="334"/>
      <c r="CMB213" s="334"/>
      <c r="CMC213" s="224"/>
      <c r="CMD213" s="416"/>
      <c r="CME213" s="416"/>
      <c r="CMF213" s="332"/>
      <c r="CMG213" s="333"/>
      <c r="CMH213" s="416"/>
      <c r="CMI213" s="224"/>
      <c r="CMJ213" s="224"/>
      <c r="CMK213" s="334"/>
      <c r="CML213" s="334"/>
      <c r="CMM213" s="224"/>
      <c r="CMN213" s="416"/>
      <c r="CMO213" s="416"/>
      <c r="CMP213" s="332"/>
      <c r="CMQ213" s="333"/>
      <c r="CMR213" s="416"/>
      <c r="CMS213" s="224"/>
      <c r="CMT213" s="224"/>
      <c r="CMU213" s="334"/>
      <c r="CMV213" s="334"/>
      <c r="CMW213" s="224"/>
      <c r="CMX213" s="416"/>
      <c r="CMY213" s="416"/>
      <c r="CMZ213" s="332"/>
      <c r="CNA213" s="333"/>
      <c r="CNB213" s="416"/>
      <c r="CNC213" s="224"/>
      <c r="CND213" s="224"/>
      <c r="CNE213" s="334"/>
      <c r="CNF213" s="334"/>
      <c r="CNG213" s="224"/>
      <c r="CNH213" s="416"/>
      <c r="CNI213" s="416"/>
      <c r="CNJ213" s="332"/>
      <c r="CNK213" s="333"/>
      <c r="CNL213" s="416"/>
      <c r="CNM213" s="224"/>
      <c r="CNN213" s="224"/>
      <c r="CNO213" s="334"/>
      <c r="CNP213" s="334"/>
      <c r="CNQ213" s="224"/>
      <c r="CNR213" s="416"/>
      <c r="CNS213" s="416"/>
      <c r="CNT213" s="332"/>
      <c r="CNU213" s="333"/>
      <c r="CNV213" s="416"/>
      <c r="CNW213" s="224"/>
      <c r="CNX213" s="224"/>
      <c r="CNY213" s="334"/>
      <c r="CNZ213" s="334"/>
      <c r="COA213" s="224"/>
      <c r="COB213" s="416"/>
      <c r="COC213" s="416"/>
      <c r="COD213" s="332"/>
      <c r="COE213" s="333"/>
      <c r="COF213" s="416"/>
      <c r="COG213" s="224"/>
      <c r="COH213" s="224"/>
      <c r="COI213" s="334"/>
      <c r="COJ213" s="334"/>
      <c r="COK213" s="224"/>
      <c r="COL213" s="416"/>
      <c r="COM213" s="416"/>
      <c r="CON213" s="332"/>
      <c r="COO213" s="333"/>
      <c r="COP213" s="416"/>
      <c r="COQ213" s="224"/>
      <c r="COR213" s="224"/>
      <c r="COS213" s="334"/>
      <c r="COT213" s="334"/>
      <c r="COU213" s="224"/>
      <c r="COV213" s="416"/>
      <c r="COW213" s="416"/>
      <c r="COX213" s="332"/>
      <c r="COY213" s="333"/>
      <c r="COZ213" s="416"/>
      <c r="CPA213" s="224"/>
      <c r="CPB213" s="224"/>
      <c r="CPC213" s="334"/>
      <c r="CPD213" s="334"/>
      <c r="CPE213" s="224"/>
      <c r="CPF213" s="416"/>
      <c r="CPG213" s="416"/>
      <c r="CPH213" s="332"/>
      <c r="CPI213" s="333"/>
      <c r="CPJ213" s="416"/>
      <c r="CPK213" s="224"/>
      <c r="CPL213" s="224"/>
      <c r="CPM213" s="334"/>
      <c r="CPN213" s="334"/>
      <c r="CPO213" s="224"/>
      <c r="CPP213" s="416"/>
      <c r="CPQ213" s="416"/>
      <c r="CPR213" s="332"/>
      <c r="CPS213" s="333"/>
      <c r="CPT213" s="416"/>
      <c r="CPU213" s="224"/>
      <c r="CPV213" s="224"/>
      <c r="CPW213" s="334"/>
      <c r="CPX213" s="334"/>
      <c r="CPY213" s="224"/>
      <c r="CPZ213" s="416"/>
      <c r="CQA213" s="416"/>
      <c r="CQB213" s="332"/>
      <c r="CQC213" s="333"/>
      <c r="CQD213" s="416"/>
      <c r="CQE213" s="224"/>
      <c r="CQF213" s="224"/>
      <c r="CQG213" s="334"/>
      <c r="CQH213" s="334"/>
      <c r="CQI213" s="224"/>
      <c r="CQJ213" s="416"/>
      <c r="CQK213" s="416"/>
      <c r="CQL213" s="332"/>
      <c r="CQM213" s="333"/>
      <c r="CQN213" s="416"/>
      <c r="CQO213" s="224"/>
      <c r="CQP213" s="224"/>
      <c r="CQQ213" s="334"/>
      <c r="CQR213" s="334"/>
      <c r="CQS213" s="224"/>
      <c r="CQT213" s="416"/>
      <c r="CQU213" s="416"/>
      <c r="CQV213" s="332"/>
      <c r="CQW213" s="333"/>
      <c r="CQX213" s="416"/>
      <c r="CQY213" s="224"/>
      <c r="CQZ213" s="224"/>
      <c r="CRA213" s="334"/>
      <c r="CRB213" s="334"/>
      <c r="CRC213" s="224"/>
      <c r="CRD213" s="416"/>
      <c r="CRE213" s="416"/>
      <c r="CRF213" s="332"/>
      <c r="CRG213" s="333"/>
      <c r="CRH213" s="416"/>
      <c r="CRI213" s="224"/>
      <c r="CRJ213" s="224"/>
      <c r="CRK213" s="334"/>
      <c r="CRL213" s="334"/>
      <c r="CRM213" s="224"/>
      <c r="CRN213" s="416"/>
      <c r="CRO213" s="416"/>
      <c r="CRP213" s="332"/>
      <c r="CRQ213" s="333"/>
      <c r="CRR213" s="416"/>
      <c r="CRS213" s="224"/>
      <c r="CRT213" s="224"/>
      <c r="CRU213" s="334"/>
      <c r="CRV213" s="334"/>
      <c r="CRW213" s="224"/>
      <c r="CRX213" s="416"/>
      <c r="CRY213" s="416"/>
      <c r="CRZ213" s="332"/>
      <c r="CSA213" s="333"/>
      <c r="CSB213" s="416"/>
      <c r="CSC213" s="224"/>
      <c r="CSD213" s="224"/>
      <c r="CSE213" s="334"/>
      <c r="CSF213" s="334"/>
      <c r="CSG213" s="224"/>
      <c r="CSH213" s="416"/>
      <c r="CSI213" s="416"/>
      <c r="CSJ213" s="332"/>
      <c r="CSK213" s="333"/>
      <c r="CSL213" s="416"/>
      <c r="CSM213" s="224"/>
      <c r="CSN213" s="224"/>
      <c r="CSO213" s="334"/>
      <c r="CSP213" s="334"/>
      <c r="CSQ213" s="224"/>
      <c r="CSR213" s="416"/>
      <c r="CSS213" s="416"/>
      <c r="CST213" s="332"/>
      <c r="CSU213" s="333"/>
      <c r="CSV213" s="416"/>
      <c r="CSW213" s="224"/>
      <c r="CSX213" s="224"/>
      <c r="CSY213" s="334"/>
      <c r="CSZ213" s="334"/>
      <c r="CTA213" s="224"/>
      <c r="CTB213" s="416"/>
      <c r="CTC213" s="416"/>
      <c r="CTD213" s="332"/>
      <c r="CTE213" s="333"/>
      <c r="CTF213" s="416"/>
      <c r="CTG213" s="224"/>
      <c r="CTH213" s="224"/>
      <c r="CTI213" s="334"/>
      <c r="CTJ213" s="334"/>
      <c r="CTK213" s="224"/>
      <c r="CTL213" s="416"/>
      <c r="CTM213" s="416"/>
      <c r="CTN213" s="332"/>
      <c r="CTO213" s="333"/>
      <c r="CTP213" s="416"/>
      <c r="CTQ213" s="224"/>
      <c r="CTR213" s="224"/>
      <c r="CTS213" s="334"/>
      <c r="CTT213" s="334"/>
      <c r="CTU213" s="224"/>
      <c r="CTV213" s="416"/>
      <c r="CTW213" s="416"/>
      <c r="CTX213" s="332"/>
      <c r="CTY213" s="333"/>
      <c r="CTZ213" s="416"/>
      <c r="CUA213" s="224"/>
      <c r="CUB213" s="224"/>
      <c r="CUC213" s="334"/>
      <c r="CUD213" s="334"/>
      <c r="CUE213" s="224"/>
      <c r="CUF213" s="416"/>
      <c r="CUG213" s="416"/>
      <c r="CUH213" s="332"/>
      <c r="CUI213" s="333"/>
      <c r="CUJ213" s="416"/>
      <c r="CUK213" s="224"/>
      <c r="CUL213" s="224"/>
      <c r="CUM213" s="334"/>
      <c r="CUN213" s="334"/>
      <c r="CUO213" s="224"/>
      <c r="CUP213" s="416"/>
      <c r="CUQ213" s="416"/>
      <c r="CUR213" s="332"/>
      <c r="CUS213" s="333"/>
      <c r="CUT213" s="416"/>
      <c r="CUU213" s="224"/>
      <c r="CUV213" s="224"/>
      <c r="CUW213" s="334"/>
      <c r="CUX213" s="334"/>
      <c r="CUY213" s="224"/>
      <c r="CUZ213" s="416"/>
      <c r="CVA213" s="416"/>
      <c r="CVB213" s="332"/>
      <c r="CVC213" s="333"/>
      <c r="CVD213" s="416"/>
      <c r="CVE213" s="224"/>
      <c r="CVF213" s="224"/>
      <c r="CVG213" s="334"/>
      <c r="CVH213" s="334"/>
      <c r="CVI213" s="224"/>
      <c r="CVJ213" s="416"/>
      <c r="CVK213" s="416"/>
      <c r="CVL213" s="332"/>
      <c r="CVM213" s="333"/>
      <c r="CVN213" s="416"/>
      <c r="CVO213" s="224"/>
      <c r="CVP213" s="224"/>
      <c r="CVQ213" s="334"/>
      <c r="CVR213" s="334"/>
      <c r="CVS213" s="224"/>
      <c r="CVT213" s="416"/>
      <c r="CVU213" s="416"/>
      <c r="CVV213" s="332"/>
      <c r="CVW213" s="333"/>
      <c r="CVX213" s="416"/>
      <c r="CVY213" s="224"/>
      <c r="CVZ213" s="224"/>
      <c r="CWA213" s="334"/>
      <c r="CWB213" s="334"/>
      <c r="CWC213" s="224"/>
      <c r="CWD213" s="416"/>
      <c r="CWE213" s="416"/>
      <c r="CWF213" s="332"/>
      <c r="CWG213" s="333"/>
      <c r="CWH213" s="416"/>
      <c r="CWI213" s="224"/>
      <c r="CWJ213" s="224"/>
      <c r="CWK213" s="334"/>
      <c r="CWL213" s="334"/>
      <c r="CWM213" s="224"/>
      <c r="CWN213" s="416"/>
      <c r="CWO213" s="416"/>
      <c r="CWP213" s="332"/>
      <c r="CWQ213" s="333"/>
      <c r="CWR213" s="416"/>
      <c r="CWS213" s="224"/>
      <c r="CWT213" s="224"/>
      <c r="CWU213" s="334"/>
      <c r="CWV213" s="334"/>
      <c r="CWW213" s="224"/>
      <c r="CWX213" s="416"/>
      <c r="CWY213" s="416"/>
      <c r="CWZ213" s="332"/>
      <c r="CXA213" s="333"/>
      <c r="CXB213" s="416"/>
      <c r="CXC213" s="224"/>
      <c r="CXD213" s="224"/>
      <c r="CXE213" s="334"/>
      <c r="CXF213" s="334"/>
      <c r="CXG213" s="224"/>
      <c r="CXH213" s="416"/>
      <c r="CXI213" s="416"/>
      <c r="CXJ213" s="332"/>
      <c r="CXK213" s="333"/>
      <c r="CXL213" s="416"/>
      <c r="CXM213" s="224"/>
      <c r="CXN213" s="224"/>
      <c r="CXO213" s="334"/>
      <c r="CXP213" s="334"/>
      <c r="CXQ213" s="224"/>
      <c r="CXR213" s="416"/>
      <c r="CXS213" s="416"/>
      <c r="CXT213" s="332"/>
      <c r="CXU213" s="333"/>
      <c r="CXV213" s="416"/>
      <c r="CXW213" s="224"/>
      <c r="CXX213" s="224"/>
      <c r="CXY213" s="334"/>
      <c r="CXZ213" s="334"/>
      <c r="CYA213" s="224"/>
      <c r="CYB213" s="416"/>
      <c r="CYC213" s="416"/>
      <c r="CYD213" s="332"/>
      <c r="CYE213" s="333"/>
      <c r="CYF213" s="416"/>
      <c r="CYG213" s="224"/>
      <c r="CYH213" s="224"/>
      <c r="CYI213" s="334"/>
      <c r="CYJ213" s="334"/>
      <c r="CYK213" s="224"/>
      <c r="CYL213" s="416"/>
      <c r="CYM213" s="416"/>
      <c r="CYN213" s="332"/>
      <c r="CYO213" s="333"/>
      <c r="CYP213" s="416"/>
      <c r="CYQ213" s="224"/>
      <c r="CYR213" s="224"/>
      <c r="CYS213" s="334"/>
      <c r="CYT213" s="334"/>
      <c r="CYU213" s="224"/>
      <c r="CYV213" s="416"/>
      <c r="CYW213" s="416"/>
      <c r="CYX213" s="332"/>
      <c r="CYY213" s="333"/>
      <c r="CYZ213" s="416"/>
      <c r="CZA213" s="224"/>
      <c r="CZB213" s="224"/>
      <c r="CZC213" s="334"/>
      <c r="CZD213" s="334"/>
      <c r="CZE213" s="224"/>
      <c r="CZF213" s="416"/>
      <c r="CZG213" s="416"/>
      <c r="CZH213" s="332"/>
      <c r="CZI213" s="333"/>
      <c r="CZJ213" s="416"/>
      <c r="CZK213" s="224"/>
      <c r="CZL213" s="224"/>
      <c r="CZM213" s="334"/>
      <c r="CZN213" s="334"/>
      <c r="CZO213" s="224"/>
      <c r="CZP213" s="416"/>
      <c r="CZQ213" s="416"/>
      <c r="CZR213" s="332"/>
      <c r="CZS213" s="333"/>
      <c r="CZT213" s="416"/>
      <c r="CZU213" s="224"/>
      <c r="CZV213" s="224"/>
      <c r="CZW213" s="334"/>
      <c r="CZX213" s="334"/>
      <c r="CZY213" s="224"/>
      <c r="CZZ213" s="416"/>
      <c r="DAA213" s="416"/>
      <c r="DAB213" s="332"/>
      <c r="DAC213" s="333"/>
      <c r="DAD213" s="416"/>
      <c r="DAE213" s="224"/>
      <c r="DAF213" s="224"/>
      <c r="DAG213" s="334"/>
      <c r="DAH213" s="334"/>
      <c r="DAI213" s="224"/>
      <c r="DAJ213" s="416"/>
      <c r="DAK213" s="416"/>
      <c r="DAL213" s="332"/>
      <c r="DAM213" s="333"/>
      <c r="DAN213" s="416"/>
      <c r="DAO213" s="224"/>
      <c r="DAP213" s="224"/>
      <c r="DAQ213" s="334"/>
      <c r="DAR213" s="334"/>
      <c r="DAS213" s="224"/>
      <c r="DAT213" s="416"/>
      <c r="DAU213" s="416"/>
      <c r="DAV213" s="332"/>
      <c r="DAW213" s="333"/>
      <c r="DAX213" s="416"/>
      <c r="DAY213" s="224"/>
      <c r="DAZ213" s="224"/>
      <c r="DBA213" s="334"/>
      <c r="DBB213" s="334"/>
      <c r="DBC213" s="224"/>
      <c r="DBD213" s="416"/>
      <c r="DBE213" s="416"/>
      <c r="DBF213" s="332"/>
      <c r="DBG213" s="333"/>
      <c r="DBH213" s="416"/>
      <c r="DBI213" s="224"/>
      <c r="DBJ213" s="224"/>
      <c r="DBK213" s="334"/>
      <c r="DBL213" s="334"/>
      <c r="DBM213" s="224"/>
      <c r="DBN213" s="416"/>
      <c r="DBO213" s="416"/>
      <c r="DBP213" s="332"/>
      <c r="DBQ213" s="333"/>
      <c r="DBR213" s="416"/>
      <c r="DBS213" s="224"/>
      <c r="DBT213" s="224"/>
      <c r="DBU213" s="334"/>
      <c r="DBV213" s="334"/>
      <c r="DBW213" s="224"/>
      <c r="DBX213" s="416"/>
      <c r="DBY213" s="416"/>
      <c r="DBZ213" s="332"/>
      <c r="DCA213" s="333"/>
      <c r="DCB213" s="416"/>
      <c r="DCC213" s="224"/>
      <c r="DCD213" s="224"/>
      <c r="DCE213" s="334"/>
      <c r="DCF213" s="334"/>
      <c r="DCG213" s="224"/>
      <c r="DCH213" s="416"/>
      <c r="DCI213" s="416"/>
      <c r="DCJ213" s="332"/>
      <c r="DCK213" s="333"/>
      <c r="DCL213" s="416"/>
      <c r="DCM213" s="224"/>
      <c r="DCN213" s="224"/>
      <c r="DCO213" s="334"/>
      <c r="DCP213" s="334"/>
      <c r="DCQ213" s="224"/>
      <c r="DCR213" s="416"/>
      <c r="DCS213" s="416"/>
      <c r="DCT213" s="332"/>
      <c r="DCU213" s="333"/>
      <c r="DCV213" s="416"/>
      <c r="DCW213" s="224"/>
      <c r="DCX213" s="224"/>
      <c r="DCY213" s="334"/>
      <c r="DCZ213" s="334"/>
      <c r="DDA213" s="224"/>
      <c r="DDB213" s="416"/>
      <c r="DDC213" s="416"/>
      <c r="DDD213" s="332"/>
      <c r="DDE213" s="333"/>
      <c r="DDF213" s="416"/>
      <c r="DDG213" s="224"/>
      <c r="DDH213" s="224"/>
      <c r="DDI213" s="334"/>
      <c r="DDJ213" s="334"/>
      <c r="DDK213" s="224"/>
      <c r="DDL213" s="416"/>
      <c r="DDM213" s="416"/>
      <c r="DDN213" s="332"/>
      <c r="DDO213" s="333"/>
      <c r="DDP213" s="416"/>
      <c r="DDQ213" s="224"/>
      <c r="DDR213" s="224"/>
      <c r="DDS213" s="334"/>
      <c r="DDT213" s="334"/>
      <c r="DDU213" s="224"/>
      <c r="DDV213" s="416"/>
      <c r="DDW213" s="416"/>
      <c r="DDX213" s="332"/>
      <c r="DDY213" s="333"/>
      <c r="DDZ213" s="416"/>
      <c r="DEA213" s="224"/>
      <c r="DEB213" s="224"/>
      <c r="DEC213" s="334"/>
      <c r="DED213" s="334"/>
      <c r="DEE213" s="224"/>
      <c r="DEF213" s="416"/>
      <c r="DEG213" s="416"/>
      <c r="DEH213" s="332"/>
      <c r="DEI213" s="333"/>
      <c r="DEJ213" s="416"/>
      <c r="DEK213" s="224"/>
      <c r="DEL213" s="224"/>
      <c r="DEM213" s="334"/>
      <c r="DEN213" s="334"/>
      <c r="DEO213" s="224"/>
      <c r="DEP213" s="416"/>
      <c r="DEQ213" s="416"/>
      <c r="DER213" s="332"/>
      <c r="DES213" s="333"/>
      <c r="DET213" s="416"/>
      <c r="DEU213" s="224"/>
      <c r="DEV213" s="224"/>
      <c r="DEW213" s="334"/>
      <c r="DEX213" s="334"/>
      <c r="DEY213" s="224"/>
      <c r="DEZ213" s="416"/>
      <c r="DFA213" s="416"/>
      <c r="DFB213" s="332"/>
      <c r="DFC213" s="333"/>
      <c r="DFD213" s="416"/>
      <c r="DFE213" s="224"/>
      <c r="DFF213" s="224"/>
      <c r="DFG213" s="334"/>
      <c r="DFH213" s="334"/>
      <c r="DFI213" s="224"/>
      <c r="DFJ213" s="416"/>
      <c r="DFK213" s="416"/>
      <c r="DFL213" s="332"/>
      <c r="DFM213" s="333"/>
      <c r="DFN213" s="416"/>
      <c r="DFO213" s="224"/>
      <c r="DFP213" s="224"/>
      <c r="DFQ213" s="334"/>
      <c r="DFR213" s="334"/>
      <c r="DFS213" s="224"/>
      <c r="DFT213" s="416"/>
      <c r="DFU213" s="416"/>
      <c r="DFV213" s="332"/>
      <c r="DFW213" s="333"/>
      <c r="DFX213" s="416"/>
      <c r="DFY213" s="224"/>
      <c r="DFZ213" s="224"/>
      <c r="DGA213" s="334"/>
      <c r="DGB213" s="334"/>
      <c r="DGC213" s="224"/>
      <c r="DGD213" s="416"/>
      <c r="DGE213" s="416"/>
      <c r="DGF213" s="332"/>
      <c r="DGG213" s="333"/>
      <c r="DGH213" s="416"/>
      <c r="DGI213" s="224"/>
      <c r="DGJ213" s="224"/>
      <c r="DGK213" s="334"/>
      <c r="DGL213" s="334"/>
      <c r="DGM213" s="224"/>
      <c r="DGN213" s="416"/>
      <c r="DGO213" s="416"/>
      <c r="DGP213" s="332"/>
      <c r="DGQ213" s="333"/>
      <c r="DGR213" s="416"/>
      <c r="DGS213" s="224"/>
      <c r="DGT213" s="224"/>
      <c r="DGU213" s="334"/>
      <c r="DGV213" s="334"/>
      <c r="DGW213" s="224"/>
      <c r="DGX213" s="416"/>
      <c r="DGY213" s="416"/>
      <c r="DGZ213" s="332"/>
      <c r="DHA213" s="333"/>
      <c r="DHB213" s="416"/>
      <c r="DHC213" s="224"/>
      <c r="DHD213" s="224"/>
      <c r="DHE213" s="334"/>
      <c r="DHF213" s="334"/>
      <c r="DHG213" s="224"/>
      <c r="DHH213" s="416"/>
      <c r="DHI213" s="416"/>
      <c r="DHJ213" s="332"/>
      <c r="DHK213" s="333"/>
      <c r="DHL213" s="416"/>
      <c r="DHM213" s="224"/>
      <c r="DHN213" s="224"/>
      <c r="DHO213" s="334"/>
      <c r="DHP213" s="334"/>
      <c r="DHQ213" s="224"/>
      <c r="DHR213" s="416"/>
      <c r="DHS213" s="416"/>
      <c r="DHT213" s="332"/>
      <c r="DHU213" s="333"/>
      <c r="DHV213" s="416"/>
      <c r="DHW213" s="224"/>
      <c r="DHX213" s="224"/>
      <c r="DHY213" s="334"/>
      <c r="DHZ213" s="334"/>
      <c r="DIA213" s="224"/>
      <c r="DIB213" s="416"/>
      <c r="DIC213" s="416"/>
      <c r="DID213" s="332"/>
      <c r="DIE213" s="333"/>
      <c r="DIF213" s="416"/>
      <c r="DIG213" s="224"/>
      <c r="DIH213" s="224"/>
      <c r="DII213" s="334"/>
      <c r="DIJ213" s="334"/>
      <c r="DIK213" s="224"/>
      <c r="DIL213" s="416"/>
      <c r="DIM213" s="416"/>
      <c r="DIN213" s="332"/>
      <c r="DIO213" s="333"/>
      <c r="DIP213" s="416"/>
      <c r="DIQ213" s="224"/>
      <c r="DIR213" s="224"/>
      <c r="DIS213" s="334"/>
      <c r="DIT213" s="334"/>
      <c r="DIU213" s="224"/>
      <c r="DIV213" s="416"/>
      <c r="DIW213" s="416"/>
      <c r="DIX213" s="332"/>
      <c r="DIY213" s="333"/>
      <c r="DIZ213" s="416"/>
      <c r="DJA213" s="224"/>
      <c r="DJB213" s="224"/>
      <c r="DJC213" s="334"/>
      <c r="DJD213" s="334"/>
      <c r="DJE213" s="224"/>
      <c r="DJF213" s="416"/>
      <c r="DJG213" s="416"/>
      <c r="DJH213" s="332"/>
      <c r="DJI213" s="333"/>
      <c r="DJJ213" s="416"/>
      <c r="DJK213" s="224"/>
      <c r="DJL213" s="224"/>
      <c r="DJM213" s="334"/>
      <c r="DJN213" s="334"/>
      <c r="DJO213" s="224"/>
      <c r="DJP213" s="416"/>
      <c r="DJQ213" s="416"/>
      <c r="DJR213" s="332"/>
      <c r="DJS213" s="333"/>
      <c r="DJT213" s="416"/>
      <c r="DJU213" s="224"/>
      <c r="DJV213" s="224"/>
      <c r="DJW213" s="334"/>
      <c r="DJX213" s="334"/>
      <c r="DJY213" s="224"/>
      <c r="DJZ213" s="416"/>
      <c r="DKA213" s="416"/>
      <c r="DKB213" s="332"/>
      <c r="DKC213" s="333"/>
      <c r="DKD213" s="416"/>
      <c r="DKE213" s="224"/>
      <c r="DKF213" s="224"/>
      <c r="DKG213" s="334"/>
      <c r="DKH213" s="334"/>
      <c r="DKI213" s="224"/>
      <c r="DKJ213" s="416"/>
      <c r="DKK213" s="416"/>
      <c r="DKL213" s="332"/>
      <c r="DKM213" s="333"/>
      <c r="DKN213" s="416"/>
      <c r="DKO213" s="224"/>
      <c r="DKP213" s="224"/>
      <c r="DKQ213" s="334"/>
      <c r="DKR213" s="334"/>
      <c r="DKS213" s="224"/>
      <c r="DKT213" s="416"/>
      <c r="DKU213" s="416"/>
      <c r="DKV213" s="332"/>
      <c r="DKW213" s="333"/>
      <c r="DKX213" s="416"/>
      <c r="DKY213" s="224"/>
      <c r="DKZ213" s="224"/>
      <c r="DLA213" s="334"/>
      <c r="DLB213" s="334"/>
      <c r="DLC213" s="224"/>
      <c r="DLD213" s="416"/>
      <c r="DLE213" s="416"/>
      <c r="DLF213" s="332"/>
      <c r="DLG213" s="333"/>
      <c r="DLH213" s="416"/>
      <c r="DLI213" s="224"/>
      <c r="DLJ213" s="224"/>
      <c r="DLK213" s="334"/>
      <c r="DLL213" s="334"/>
      <c r="DLM213" s="224"/>
      <c r="DLN213" s="416"/>
      <c r="DLO213" s="416"/>
      <c r="DLP213" s="332"/>
      <c r="DLQ213" s="333"/>
      <c r="DLR213" s="416"/>
      <c r="DLS213" s="224"/>
      <c r="DLT213" s="224"/>
      <c r="DLU213" s="334"/>
      <c r="DLV213" s="334"/>
      <c r="DLW213" s="224"/>
      <c r="DLX213" s="416"/>
      <c r="DLY213" s="416"/>
      <c r="DLZ213" s="332"/>
      <c r="DMA213" s="333"/>
      <c r="DMB213" s="416"/>
      <c r="DMC213" s="224"/>
      <c r="DMD213" s="224"/>
      <c r="DME213" s="334"/>
      <c r="DMF213" s="334"/>
      <c r="DMG213" s="224"/>
      <c r="DMH213" s="416"/>
      <c r="DMI213" s="416"/>
      <c r="DMJ213" s="332"/>
      <c r="DMK213" s="333"/>
      <c r="DML213" s="416"/>
      <c r="DMM213" s="224"/>
      <c r="DMN213" s="224"/>
      <c r="DMO213" s="334"/>
      <c r="DMP213" s="334"/>
      <c r="DMQ213" s="224"/>
      <c r="DMR213" s="416"/>
      <c r="DMS213" s="416"/>
      <c r="DMT213" s="332"/>
      <c r="DMU213" s="333"/>
      <c r="DMV213" s="416"/>
      <c r="DMW213" s="224"/>
      <c r="DMX213" s="224"/>
      <c r="DMY213" s="334"/>
      <c r="DMZ213" s="334"/>
      <c r="DNA213" s="224"/>
      <c r="DNB213" s="416"/>
      <c r="DNC213" s="416"/>
      <c r="DND213" s="332"/>
      <c r="DNE213" s="333"/>
      <c r="DNF213" s="416"/>
      <c r="DNG213" s="224"/>
      <c r="DNH213" s="224"/>
      <c r="DNI213" s="334"/>
      <c r="DNJ213" s="334"/>
      <c r="DNK213" s="224"/>
      <c r="DNL213" s="416"/>
      <c r="DNM213" s="416"/>
      <c r="DNN213" s="332"/>
      <c r="DNO213" s="333"/>
      <c r="DNP213" s="416"/>
      <c r="DNQ213" s="224"/>
      <c r="DNR213" s="224"/>
      <c r="DNS213" s="334"/>
      <c r="DNT213" s="334"/>
      <c r="DNU213" s="224"/>
      <c r="DNV213" s="416"/>
      <c r="DNW213" s="416"/>
      <c r="DNX213" s="332"/>
      <c r="DNY213" s="333"/>
      <c r="DNZ213" s="416"/>
      <c r="DOA213" s="224"/>
      <c r="DOB213" s="224"/>
      <c r="DOC213" s="334"/>
      <c r="DOD213" s="334"/>
      <c r="DOE213" s="224"/>
      <c r="DOF213" s="416"/>
      <c r="DOG213" s="416"/>
      <c r="DOH213" s="332"/>
      <c r="DOI213" s="333"/>
      <c r="DOJ213" s="416"/>
      <c r="DOK213" s="224"/>
      <c r="DOL213" s="224"/>
      <c r="DOM213" s="334"/>
      <c r="DON213" s="334"/>
      <c r="DOO213" s="224"/>
      <c r="DOP213" s="416"/>
      <c r="DOQ213" s="416"/>
      <c r="DOR213" s="332"/>
      <c r="DOS213" s="333"/>
      <c r="DOT213" s="416"/>
      <c r="DOU213" s="224"/>
      <c r="DOV213" s="224"/>
      <c r="DOW213" s="334"/>
      <c r="DOX213" s="334"/>
      <c r="DOY213" s="224"/>
      <c r="DOZ213" s="416"/>
      <c r="DPA213" s="416"/>
      <c r="DPB213" s="332"/>
      <c r="DPC213" s="333"/>
      <c r="DPD213" s="416"/>
      <c r="DPE213" s="224"/>
      <c r="DPF213" s="224"/>
      <c r="DPG213" s="334"/>
      <c r="DPH213" s="334"/>
      <c r="DPI213" s="224"/>
      <c r="DPJ213" s="416"/>
      <c r="DPK213" s="416"/>
      <c r="DPL213" s="332"/>
      <c r="DPM213" s="333"/>
      <c r="DPN213" s="416"/>
      <c r="DPO213" s="224"/>
      <c r="DPP213" s="224"/>
      <c r="DPQ213" s="334"/>
      <c r="DPR213" s="334"/>
      <c r="DPS213" s="224"/>
      <c r="DPT213" s="416"/>
      <c r="DPU213" s="416"/>
      <c r="DPV213" s="332"/>
      <c r="DPW213" s="333"/>
      <c r="DPX213" s="416"/>
      <c r="DPY213" s="224"/>
      <c r="DPZ213" s="224"/>
      <c r="DQA213" s="334"/>
      <c r="DQB213" s="334"/>
      <c r="DQC213" s="224"/>
      <c r="DQD213" s="416"/>
      <c r="DQE213" s="416"/>
      <c r="DQF213" s="332"/>
      <c r="DQG213" s="333"/>
      <c r="DQH213" s="416"/>
      <c r="DQI213" s="224"/>
      <c r="DQJ213" s="224"/>
      <c r="DQK213" s="334"/>
      <c r="DQL213" s="334"/>
      <c r="DQM213" s="224"/>
      <c r="DQN213" s="416"/>
      <c r="DQO213" s="416"/>
      <c r="DQP213" s="332"/>
      <c r="DQQ213" s="333"/>
      <c r="DQR213" s="416"/>
      <c r="DQS213" s="224"/>
      <c r="DQT213" s="224"/>
      <c r="DQU213" s="334"/>
      <c r="DQV213" s="334"/>
      <c r="DQW213" s="224"/>
      <c r="DQX213" s="416"/>
      <c r="DQY213" s="416"/>
      <c r="DQZ213" s="332"/>
      <c r="DRA213" s="333"/>
      <c r="DRB213" s="416"/>
      <c r="DRC213" s="224"/>
      <c r="DRD213" s="224"/>
      <c r="DRE213" s="334"/>
      <c r="DRF213" s="334"/>
      <c r="DRG213" s="224"/>
      <c r="DRH213" s="416"/>
      <c r="DRI213" s="416"/>
      <c r="DRJ213" s="332"/>
      <c r="DRK213" s="333"/>
      <c r="DRL213" s="416"/>
      <c r="DRM213" s="224"/>
      <c r="DRN213" s="224"/>
      <c r="DRO213" s="334"/>
      <c r="DRP213" s="334"/>
      <c r="DRQ213" s="224"/>
      <c r="DRR213" s="416"/>
      <c r="DRS213" s="416"/>
      <c r="DRT213" s="332"/>
      <c r="DRU213" s="333"/>
      <c r="DRV213" s="416"/>
      <c r="DRW213" s="224"/>
      <c r="DRX213" s="224"/>
      <c r="DRY213" s="334"/>
      <c r="DRZ213" s="334"/>
      <c r="DSA213" s="224"/>
      <c r="DSB213" s="416"/>
      <c r="DSC213" s="416"/>
      <c r="DSD213" s="332"/>
      <c r="DSE213" s="333"/>
      <c r="DSF213" s="416"/>
      <c r="DSG213" s="224"/>
      <c r="DSH213" s="224"/>
      <c r="DSI213" s="334"/>
      <c r="DSJ213" s="334"/>
      <c r="DSK213" s="224"/>
      <c r="DSL213" s="416"/>
      <c r="DSM213" s="416"/>
      <c r="DSN213" s="332"/>
      <c r="DSO213" s="333"/>
      <c r="DSP213" s="416"/>
      <c r="DSQ213" s="224"/>
      <c r="DSR213" s="224"/>
      <c r="DSS213" s="334"/>
      <c r="DST213" s="334"/>
      <c r="DSU213" s="224"/>
      <c r="DSV213" s="416"/>
      <c r="DSW213" s="416"/>
      <c r="DSX213" s="332"/>
      <c r="DSY213" s="333"/>
      <c r="DSZ213" s="416"/>
      <c r="DTA213" s="224"/>
      <c r="DTB213" s="224"/>
      <c r="DTC213" s="334"/>
      <c r="DTD213" s="334"/>
      <c r="DTE213" s="224"/>
      <c r="DTF213" s="416"/>
      <c r="DTG213" s="416"/>
      <c r="DTH213" s="332"/>
      <c r="DTI213" s="333"/>
      <c r="DTJ213" s="416"/>
      <c r="DTK213" s="224"/>
      <c r="DTL213" s="224"/>
      <c r="DTM213" s="334"/>
      <c r="DTN213" s="334"/>
      <c r="DTO213" s="224"/>
      <c r="DTP213" s="416"/>
      <c r="DTQ213" s="416"/>
      <c r="DTR213" s="332"/>
      <c r="DTS213" s="333"/>
      <c r="DTT213" s="416"/>
      <c r="DTU213" s="224"/>
      <c r="DTV213" s="224"/>
      <c r="DTW213" s="334"/>
      <c r="DTX213" s="334"/>
      <c r="DTY213" s="224"/>
      <c r="DTZ213" s="416"/>
      <c r="DUA213" s="416"/>
      <c r="DUB213" s="332"/>
      <c r="DUC213" s="333"/>
      <c r="DUD213" s="416"/>
      <c r="DUE213" s="224"/>
      <c r="DUF213" s="224"/>
      <c r="DUG213" s="334"/>
      <c r="DUH213" s="334"/>
      <c r="DUI213" s="224"/>
      <c r="DUJ213" s="416"/>
      <c r="DUK213" s="416"/>
      <c r="DUL213" s="332"/>
      <c r="DUM213" s="333"/>
      <c r="DUN213" s="416"/>
      <c r="DUO213" s="224"/>
      <c r="DUP213" s="224"/>
      <c r="DUQ213" s="334"/>
      <c r="DUR213" s="334"/>
      <c r="DUS213" s="224"/>
      <c r="DUT213" s="416"/>
      <c r="DUU213" s="416"/>
      <c r="DUV213" s="332"/>
      <c r="DUW213" s="333"/>
      <c r="DUX213" s="416"/>
      <c r="DUY213" s="224"/>
      <c r="DUZ213" s="224"/>
      <c r="DVA213" s="334"/>
      <c r="DVB213" s="334"/>
      <c r="DVC213" s="224"/>
      <c r="DVD213" s="416"/>
      <c r="DVE213" s="416"/>
      <c r="DVF213" s="332"/>
      <c r="DVG213" s="333"/>
      <c r="DVH213" s="416"/>
      <c r="DVI213" s="224"/>
      <c r="DVJ213" s="224"/>
      <c r="DVK213" s="334"/>
      <c r="DVL213" s="334"/>
      <c r="DVM213" s="224"/>
      <c r="DVN213" s="416"/>
      <c r="DVO213" s="416"/>
      <c r="DVP213" s="332"/>
      <c r="DVQ213" s="333"/>
      <c r="DVR213" s="416"/>
      <c r="DVS213" s="224"/>
      <c r="DVT213" s="224"/>
      <c r="DVU213" s="334"/>
      <c r="DVV213" s="334"/>
      <c r="DVW213" s="224"/>
      <c r="DVX213" s="416"/>
      <c r="DVY213" s="416"/>
      <c r="DVZ213" s="332"/>
      <c r="DWA213" s="333"/>
      <c r="DWB213" s="416"/>
      <c r="DWC213" s="224"/>
      <c r="DWD213" s="224"/>
      <c r="DWE213" s="334"/>
      <c r="DWF213" s="334"/>
      <c r="DWG213" s="224"/>
      <c r="DWH213" s="416"/>
      <c r="DWI213" s="416"/>
      <c r="DWJ213" s="332"/>
      <c r="DWK213" s="333"/>
      <c r="DWL213" s="416"/>
      <c r="DWM213" s="224"/>
      <c r="DWN213" s="224"/>
      <c r="DWO213" s="334"/>
      <c r="DWP213" s="334"/>
      <c r="DWQ213" s="224"/>
      <c r="DWR213" s="416"/>
      <c r="DWS213" s="416"/>
      <c r="DWT213" s="332"/>
      <c r="DWU213" s="333"/>
      <c r="DWV213" s="416"/>
      <c r="DWW213" s="224"/>
      <c r="DWX213" s="224"/>
      <c r="DWY213" s="334"/>
      <c r="DWZ213" s="334"/>
      <c r="DXA213" s="224"/>
      <c r="DXB213" s="416"/>
      <c r="DXC213" s="416"/>
      <c r="DXD213" s="332"/>
      <c r="DXE213" s="333"/>
      <c r="DXF213" s="416"/>
      <c r="DXG213" s="224"/>
      <c r="DXH213" s="224"/>
      <c r="DXI213" s="334"/>
      <c r="DXJ213" s="334"/>
      <c r="DXK213" s="224"/>
      <c r="DXL213" s="416"/>
      <c r="DXM213" s="416"/>
      <c r="DXN213" s="332"/>
      <c r="DXO213" s="333"/>
      <c r="DXP213" s="416"/>
      <c r="DXQ213" s="224"/>
      <c r="DXR213" s="224"/>
      <c r="DXS213" s="334"/>
      <c r="DXT213" s="334"/>
      <c r="DXU213" s="224"/>
      <c r="DXV213" s="416"/>
      <c r="DXW213" s="416"/>
      <c r="DXX213" s="332"/>
      <c r="DXY213" s="333"/>
      <c r="DXZ213" s="416"/>
      <c r="DYA213" s="224"/>
      <c r="DYB213" s="224"/>
      <c r="DYC213" s="334"/>
      <c r="DYD213" s="334"/>
      <c r="DYE213" s="224"/>
      <c r="DYF213" s="416"/>
      <c r="DYG213" s="416"/>
      <c r="DYH213" s="332"/>
      <c r="DYI213" s="333"/>
      <c r="DYJ213" s="416"/>
      <c r="DYK213" s="224"/>
      <c r="DYL213" s="224"/>
      <c r="DYM213" s="334"/>
      <c r="DYN213" s="334"/>
      <c r="DYO213" s="224"/>
      <c r="DYP213" s="416"/>
      <c r="DYQ213" s="416"/>
      <c r="DYR213" s="332"/>
      <c r="DYS213" s="333"/>
      <c r="DYT213" s="416"/>
      <c r="DYU213" s="224"/>
      <c r="DYV213" s="224"/>
      <c r="DYW213" s="334"/>
      <c r="DYX213" s="334"/>
      <c r="DYY213" s="224"/>
      <c r="DYZ213" s="416"/>
      <c r="DZA213" s="416"/>
      <c r="DZB213" s="332"/>
      <c r="DZC213" s="333"/>
      <c r="DZD213" s="416"/>
      <c r="DZE213" s="224"/>
      <c r="DZF213" s="224"/>
      <c r="DZG213" s="334"/>
      <c r="DZH213" s="334"/>
      <c r="DZI213" s="224"/>
      <c r="DZJ213" s="416"/>
      <c r="DZK213" s="416"/>
      <c r="DZL213" s="332"/>
      <c r="DZM213" s="333"/>
      <c r="DZN213" s="416"/>
      <c r="DZO213" s="224"/>
      <c r="DZP213" s="224"/>
      <c r="DZQ213" s="334"/>
      <c r="DZR213" s="334"/>
      <c r="DZS213" s="224"/>
      <c r="DZT213" s="416"/>
      <c r="DZU213" s="416"/>
      <c r="DZV213" s="332"/>
      <c r="DZW213" s="333"/>
      <c r="DZX213" s="416"/>
      <c r="DZY213" s="224"/>
      <c r="DZZ213" s="224"/>
      <c r="EAA213" s="334"/>
      <c r="EAB213" s="334"/>
      <c r="EAC213" s="224"/>
      <c r="EAD213" s="416"/>
      <c r="EAE213" s="416"/>
      <c r="EAF213" s="332"/>
      <c r="EAG213" s="333"/>
      <c r="EAH213" s="416"/>
      <c r="EAI213" s="224"/>
      <c r="EAJ213" s="224"/>
      <c r="EAK213" s="334"/>
      <c r="EAL213" s="334"/>
      <c r="EAM213" s="224"/>
      <c r="EAN213" s="416"/>
      <c r="EAO213" s="416"/>
      <c r="EAP213" s="332"/>
      <c r="EAQ213" s="333"/>
      <c r="EAR213" s="416"/>
      <c r="EAS213" s="224"/>
      <c r="EAT213" s="224"/>
      <c r="EAU213" s="334"/>
      <c r="EAV213" s="334"/>
      <c r="EAW213" s="224"/>
      <c r="EAX213" s="416"/>
      <c r="EAY213" s="416"/>
      <c r="EAZ213" s="332"/>
      <c r="EBA213" s="333"/>
      <c r="EBB213" s="416"/>
      <c r="EBC213" s="224"/>
      <c r="EBD213" s="224"/>
      <c r="EBE213" s="334"/>
      <c r="EBF213" s="334"/>
      <c r="EBG213" s="224"/>
      <c r="EBH213" s="416"/>
      <c r="EBI213" s="416"/>
      <c r="EBJ213" s="332"/>
      <c r="EBK213" s="333"/>
      <c r="EBL213" s="416"/>
      <c r="EBM213" s="224"/>
      <c r="EBN213" s="224"/>
      <c r="EBO213" s="334"/>
      <c r="EBP213" s="334"/>
      <c r="EBQ213" s="224"/>
      <c r="EBR213" s="416"/>
      <c r="EBS213" s="416"/>
      <c r="EBT213" s="332"/>
      <c r="EBU213" s="333"/>
      <c r="EBV213" s="416"/>
      <c r="EBW213" s="224"/>
      <c r="EBX213" s="224"/>
      <c r="EBY213" s="334"/>
      <c r="EBZ213" s="334"/>
      <c r="ECA213" s="224"/>
      <c r="ECB213" s="416"/>
      <c r="ECC213" s="416"/>
      <c r="ECD213" s="332"/>
      <c r="ECE213" s="333"/>
      <c r="ECF213" s="416"/>
      <c r="ECG213" s="224"/>
      <c r="ECH213" s="224"/>
      <c r="ECI213" s="334"/>
      <c r="ECJ213" s="334"/>
      <c r="ECK213" s="224"/>
      <c r="ECL213" s="416"/>
      <c r="ECM213" s="416"/>
      <c r="ECN213" s="332"/>
      <c r="ECO213" s="333"/>
      <c r="ECP213" s="416"/>
      <c r="ECQ213" s="224"/>
      <c r="ECR213" s="224"/>
      <c r="ECS213" s="334"/>
      <c r="ECT213" s="334"/>
      <c r="ECU213" s="224"/>
      <c r="ECV213" s="416"/>
      <c r="ECW213" s="416"/>
      <c r="ECX213" s="332"/>
      <c r="ECY213" s="333"/>
      <c r="ECZ213" s="416"/>
      <c r="EDA213" s="224"/>
      <c r="EDB213" s="224"/>
      <c r="EDC213" s="334"/>
      <c r="EDD213" s="334"/>
      <c r="EDE213" s="224"/>
      <c r="EDF213" s="416"/>
      <c r="EDG213" s="416"/>
      <c r="EDH213" s="332"/>
      <c r="EDI213" s="333"/>
      <c r="EDJ213" s="416"/>
      <c r="EDK213" s="224"/>
      <c r="EDL213" s="224"/>
      <c r="EDM213" s="334"/>
      <c r="EDN213" s="334"/>
      <c r="EDO213" s="224"/>
      <c r="EDP213" s="416"/>
      <c r="EDQ213" s="416"/>
      <c r="EDR213" s="332"/>
      <c r="EDS213" s="333"/>
      <c r="EDT213" s="416"/>
      <c r="EDU213" s="224"/>
      <c r="EDV213" s="224"/>
      <c r="EDW213" s="334"/>
      <c r="EDX213" s="334"/>
      <c r="EDY213" s="224"/>
      <c r="EDZ213" s="416"/>
      <c r="EEA213" s="416"/>
      <c r="EEB213" s="332"/>
      <c r="EEC213" s="333"/>
      <c r="EED213" s="416"/>
      <c r="EEE213" s="224"/>
      <c r="EEF213" s="224"/>
      <c r="EEG213" s="334"/>
      <c r="EEH213" s="334"/>
      <c r="EEI213" s="224"/>
      <c r="EEJ213" s="416"/>
      <c r="EEK213" s="416"/>
      <c r="EEL213" s="332"/>
      <c r="EEM213" s="333"/>
      <c r="EEN213" s="416"/>
      <c r="EEO213" s="224"/>
      <c r="EEP213" s="224"/>
      <c r="EEQ213" s="334"/>
      <c r="EER213" s="334"/>
      <c r="EES213" s="224"/>
      <c r="EET213" s="416"/>
      <c r="EEU213" s="416"/>
      <c r="EEV213" s="332"/>
      <c r="EEW213" s="333"/>
      <c r="EEX213" s="416"/>
      <c r="EEY213" s="224"/>
      <c r="EEZ213" s="224"/>
      <c r="EFA213" s="334"/>
      <c r="EFB213" s="334"/>
      <c r="EFC213" s="224"/>
      <c r="EFD213" s="416"/>
      <c r="EFE213" s="416"/>
      <c r="EFF213" s="332"/>
      <c r="EFG213" s="333"/>
      <c r="EFH213" s="416"/>
      <c r="EFI213" s="224"/>
      <c r="EFJ213" s="224"/>
      <c r="EFK213" s="334"/>
      <c r="EFL213" s="334"/>
      <c r="EFM213" s="224"/>
      <c r="EFN213" s="416"/>
      <c r="EFO213" s="416"/>
      <c r="EFP213" s="332"/>
      <c r="EFQ213" s="333"/>
      <c r="EFR213" s="416"/>
      <c r="EFS213" s="224"/>
      <c r="EFT213" s="224"/>
      <c r="EFU213" s="334"/>
      <c r="EFV213" s="334"/>
      <c r="EFW213" s="224"/>
      <c r="EFX213" s="416"/>
      <c r="EFY213" s="416"/>
      <c r="EFZ213" s="332"/>
      <c r="EGA213" s="333"/>
      <c r="EGB213" s="416"/>
      <c r="EGC213" s="224"/>
      <c r="EGD213" s="224"/>
      <c r="EGE213" s="334"/>
      <c r="EGF213" s="334"/>
      <c r="EGG213" s="224"/>
      <c r="EGH213" s="416"/>
      <c r="EGI213" s="416"/>
      <c r="EGJ213" s="332"/>
      <c r="EGK213" s="333"/>
      <c r="EGL213" s="416"/>
      <c r="EGM213" s="224"/>
      <c r="EGN213" s="224"/>
      <c r="EGO213" s="334"/>
      <c r="EGP213" s="334"/>
      <c r="EGQ213" s="224"/>
      <c r="EGR213" s="416"/>
      <c r="EGS213" s="416"/>
      <c r="EGT213" s="332"/>
      <c r="EGU213" s="333"/>
      <c r="EGV213" s="416"/>
      <c r="EGW213" s="224"/>
      <c r="EGX213" s="224"/>
      <c r="EGY213" s="334"/>
      <c r="EGZ213" s="334"/>
      <c r="EHA213" s="224"/>
      <c r="EHB213" s="416"/>
      <c r="EHC213" s="416"/>
      <c r="EHD213" s="332"/>
      <c r="EHE213" s="333"/>
      <c r="EHF213" s="416"/>
      <c r="EHG213" s="224"/>
      <c r="EHH213" s="224"/>
      <c r="EHI213" s="334"/>
      <c r="EHJ213" s="334"/>
      <c r="EHK213" s="224"/>
      <c r="EHL213" s="416"/>
      <c r="EHM213" s="416"/>
      <c r="EHN213" s="332"/>
      <c r="EHO213" s="333"/>
      <c r="EHP213" s="416"/>
      <c r="EHQ213" s="224"/>
      <c r="EHR213" s="224"/>
      <c r="EHS213" s="334"/>
      <c r="EHT213" s="334"/>
      <c r="EHU213" s="224"/>
      <c r="EHV213" s="416"/>
      <c r="EHW213" s="416"/>
      <c r="EHX213" s="332"/>
      <c r="EHY213" s="333"/>
      <c r="EHZ213" s="416"/>
      <c r="EIA213" s="224"/>
      <c r="EIB213" s="224"/>
      <c r="EIC213" s="334"/>
      <c r="EID213" s="334"/>
      <c r="EIE213" s="224"/>
      <c r="EIF213" s="416"/>
      <c r="EIG213" s="416"/>
      <c r="EIH213" s="332"/>
      <c r="EII213" s="333"/>
      <c r="EIJ213" s="416"/>
      <c r="EIK213" s="224"/>
      <c r="EIL213" s="224"/>
      <c r="EIM213" s="334"/>
      <c r="EIN213" s="334"/>
      <c r="EIO213" s="224"/>
      <c r="EIP213" s="416"/>
      <c r="EIQ213" s="416"/>
      <c r="EIR213" s="332"/>
      <c r="EIS213" s="333"/>
      <c r="EIT213" s="416"/>
      <c r="EIU213" s="224"/>
      <c r="EIV213" s="224"/>
      <c r="EIW213" s="334"/>
      <c r="EIX213" s="334"/>
      <c r="EIY213" s="224"/>
      <c r="EIZ213" s="416"/>
      <c r="EJA213" s="416"/>
      <c r="EJB213" s="332"/>
      <c r="EJC213" s="333"/>
      <c r="EJD213" s="416"/>
      <c r="EJE213" s="224"/>
      <c r="EJF213" s="224"/>
      <c r="EJG213" s="334"/>
      <c r="EJH213" s="334"/>
      <c r="EJI213" s="224"/>
      <c r="EJJ213" s="416"/>
      <c r="EJK213" s="416"/>
      <c r="EJL213" s="332"/>
      <c r="EJM213" s="333"/>
      <c r="EJN213" s="416"/>
      <c r="EJO213" s="224"/>
      <c r="EJP213" s="224"/>
      <c r="EJQ213" s="334"/>
      <c r="EJR213" s="334"/>
      <c r="EJS213" s="224"/>
      <c r="EJT213" s="416"/>
      <c r="EJU213" s="416"/>
      <c r="EJV213" s="332"/>
      <c r="EJW213" s="333"/>
      <c r="EJX213" s="416"/>
      <c r="EJY213" s="224"/>
      <c r="EJZ213" s="224"/>
      <c r="EKA213" s="334"/>
      <c r="EKB213" s="334"/>
      <c r="EKC213" s="224"/>
      <c r="EKD213" s="416"/>
      <c r="EKE213" s="416"/>
      <c r="EKF213" s="332"/>
      <c r="EKG213" s="333"/>
      <c r="EKH213" s="416"/>
      <c r="EKI213" s="224"/>
      <c r="EKJ213" s="224"/>
      <c r="EKK213" s="334"/>
      <c r="EKL213" s="334"/>
      <c r="EKM213" s="224"/>
      <c r="EKN213" s="416"/>
      <c r="EKO213" s="416"/>
      <c r="EKP213" s="332"/>
      <c r="EKQ213" s="333"/>
      <c r="EKR213" s="416"/>
      <c r="EKS213" s="224"/>
      <c r="EKT213" s="224"/>
      <c r="EKU213" s="334"/>
      <c r="EKV213" s="334"/>
      <c r="EKW213" s="224"/>
      <c r="EKX213" s="416"/>
      <c r="EKY213" s="416"/>
      <c r="EKZ213" s="332"/>
      <c r="ELA213" s="333"/>
      <c r="ELB213" s="416"/>
      <c r="ELC213" s="224"/>
      <c r="ELD213" s="224"/>
      <c r="ELE213" s="334"/>
      <c r="ELF213" s="334"/>
      <c r="ELG213" s="224"/>
      <c r="ELH213" s="416"/>
      <c r="ELI213" s="416"/>
      <c r="ELJ213" s="332"/>
      <c r="ELK213" s="333"/>
      <c r="ELL213" s="416"/>
      <c r="ELM213" s="224"/>
      <c r="ELN213" s="224"/>
      <c r="ELO213" s="334"/>
      <c r="ELP213" s="334"/>
      <c r="ELQ213" s="224"/>
      <c r="ELR213" s="416"/>
      <c r="ELS213" s="416"/>
      <c r="ELT213" s="332"/>
      <c r="ELU213" s="333"/>
      <c r="ELV213" s="416"/>
      <c r="ELW213" s="224"/>
      <c r="ELX213" s="224"/>
      <c r="ELY213" s="334"/>
      <c r="ELZ213" s="334"/>
      <c r="EMA213" s="224"/>
      <c r="EMB213" s="416"/>
      <c r="EMC213" s="416"/>
      <c r="EMD213" s="332"/>
      <c r="EME213" s="333"/>
      <c r="EMF213" s="416"/>
      <c r="EMG213" s="224"/>
      <c r="EMH213" s="224"/>
      <c r="EMI213" s="334"/>
      <c r="EMJ213" s="334"/>
      <c r="EMK213" s="224"/>
      <c r="EML213" s="416"/>
      <c r="EMM213" s="416"/>
      <c r="EMN213" s="332"/>
      <c r="EMO213" s="333"/>
      <c r="EMP213" s="416"/>
      <c r="EMQ213" s="224"/>
      <c r="EMR213" s="224"/>
      <c r="EMS213" s="334"/>
      <c r="EMT213" s="334"/>
      <c r="EMU213" s="224"/>
      <c r="EMV213" s="416"/>
      <c r="EMW213" s="416"/>
      <c r="EMX213" s="332"/>
      <c r="EMY213" s="333"/>
      <c r="EMZ213" s="416"/>
      <c r="ENA213" s="224"/>
      <c r="ENB213" s="224"/>
      <c r="ENC213" s="334"/>
      <c r="END213" s="334"/>
      <c r="ENE213" s="224"/>
      <c r="ENF213" s="416"/>
      <c r="ENG213" s="416"/>
      <c r="ENH213" s="332"/>
      <c r="ENI213" s="333"/>
      <c r="ENJ213" s="416"/>
      <c r="ENK213" s="224"/>
      <c r="ENL213" s="224"/>
      <c r="ENM213" s="334"/>
      <c r="ENN213" s="334"/>
      <c r="ENO213" s="224"/>
      <c r="ENP213" s="416"/>
      <c r="ENQ213" s="416"/>
      <c r="ENR213" s="332"/>
      <c r="ENS213" s="333"/>
      <c r="ENT213" s="416"/>
      <c r="ENU213" s="224"/>
      <c r="ENV213" s="224"/>
      <c r="ENW213" s="334"/>
      <c r="ENX213" s="334"/>
      <c r="ENY213" s="224"/>
      <c r="ENZ213" s="416"/>
      <c r="EOA213" s="416"/>
      <c r="EOB213" s="332"/>
      <c r="EOC213" s="333"/>
      <c r="EOD213" s="416"/>
      <c r="EOE213" s="224"/>
      <c r="EOF213" s="224"/>
      <c r="EOG213" s="334"/>
      <c r="EOH213" s="334"/>
      <c r="EOI213" s="224"/>
      <c r="EOJ213" s="416"/>
      <c r="EOK213" s="416"/>
      <c r="EOL213" s="332"/>
      <c r="EOM213" s="333"/>
      <c r="EON213" s="416"/>
      <c r="EOO213" s="224"/>
      <c r="EOP213" s="224"/>
      <c r="EOQ213" s="334"/>
      <c r="EOR213" s="334"/>
      <c r="EOS213" s="224"/>
      <c r="EOT213" s="416"/>
      <c r="EOU213" s="416"/>
      <c r="EOV213" s="332"/>
      <c r="EOW213" s="333"/>
      <c r="EOX213" s="416"/>
      <c r="EOY213" s="224"/>
      <c r="EOZ213" s="224"/>
      <c r="EPA213" s="334"/>
      <c r="EPB213" s="334"/>
      <c r="EPC213" s="224"/>
      <c r="EPD213" s="416"/>
      <c r="EPE213" s="416"/>
      <c r="EPF213" s="332"/>
      <c r="EPG213" s="333"/>
      <c r="EPH213" s="416"/>
      <c r="EPI213" s="224"/>
      <c r="EPJ213" s="224"/>
      <c r="EPK213" s="334"/>
      <c r="EPL213" s="334"/>
      <c r="EPM213" s="224"/>
      <c r="EPN213" s="416"/>
      <c r="EPO213" s="416"/>
      <c r="EPP213" s="332"/>
      <c r="EPQ213" s="333"/>
      <c r="EPR213" s="416"/>
      <c r="EPS213" s="224"/>
      <c r="EPT213" s="224"/>
      <c r="EPU213" s="334"/>
      <c r="EPV213" s="334"/>
      <c r="EPW213" s="224"/>
      <c r="EPX213" s="416"/>
      <c r="EPY213" s="416"/>
      <c r="EPZ213" s="332"/>
      <c r="EQA213" s="333"/>
      <c r="EQB213" s="416"/>
      <c r="EQC213" s="224"/>
      <c r="EQD213" s="224"/>
      <c r="EQE213" s="334"/>
      <c r="EQF213" s="334"/>
      <c r="EQG213" s="224"/>
      <c r="EQH213" s="416"/>
      <c r="EQI213" s="416"/>
      <c r="EQJ213" s="332"/>
      <c r="EQK213" s="333"/>
      <c r="EQL213" s="416"/>
      <c r="EQM213" s="224"/>
      <c r="EQN213" s="224"/>
      <c r="EQO213" s="334"/>
      <c r="EQP213" s="334"/>
      <c r="EQQ213" s="224"/>
      <c r="EQR213" s="416"/>
      <c r="EQS213" s="416"/>
      <c r="EQT213" s="332"/>
      <c r="EQU213" s="333"/>
      <c r="EQV213" s="416"/>
      <c r="EQW213" s="224"/>
      <c r="EQX213" s="224"/>
      <c r="EQY213" s="334"/>
      <c r="EQZ213" s="334"/>
      <c r="ERA213" s="224"/>
      <c r="ERB213" s="416"/>
      <c r="ERC213" s="416"/>
      <c r="ERD213" s="332"/>
      <c r="ERE213" s="333"/>
      <c r="ERF213" s="416"/>
      <c r="ERG213" s="224"/>
      <c r="ERH213" s="224"/>
      <c r="ERI213" s="334"/>
      <c r="ERJ213" s="334"/>
      <c r="ERK213" s="224"/>
      <c r="ERL213" s="416"/>
      <c r="ERM213" s="416"/>
      <c r="ERN213" s="332"/>
      <c r="ERO213" s="333"/>
      <c r="ERP213" s="416"/>
      <c r="ERQ213" s="224"/>
      <c r="ERR213" s="224"/>
      <c r="ERS213" s="334"/>
      <c r="ERT213" s="334"/>
      <c r="ERU213" s="224"/>
      <c r="ERV213" s="416"/>
      <c r="ERW213" s="416"/>
      <c r="ERX213" s="332"/>
      <c r="ERY213" s="333"/>
      <c r="ERZ213" s="416"/>
      <c r="ESA213" s="224"/>
      <c r="ESB213" s="224"/>
      <c r="ESC213" s="334"/>
      <c r="ESD213" s="334"/>
      <c r="ESE213" s="224"/>
      <c r="ESF213" s="416"/>
      <c r="ESG213" s="416"/>
      <c r="ESH213" s="332"/>
      <c r="ESI213" s="333"/>
      <c r="ESJ213" s="416"/>
      <c r="ESK213" s="224"/>
      <c r="ESL213" s="224"/>
      <c r="ESM213" s="334"/>
      <c r="ESN213" s="334"/>
      <c r="ESO213" s="224"/>
      <c r="ESP213" s="416"/>
      <c r="ESQ213" s="416"/>
      <c r="ESR213" s="332"/>
      <c r="ESS213" s="333"/>
      <c r="EST213" s="416"/>
      <c r="ESU213" s="224"/>
      <c r="ESV213" s="224"/>
      <c r="ESW213" s="334"/>
      <c r="ESX213" s="334"/>
      <c r="ESY213" s="224"/>
      <c r="ESZ213" s="416"/>
      <c r="ETA213" s="416"/>
      <c r="ETB213" s="332"/>
      <c r="ETC213" s="333"/>
      <c r="ETD213" s="416"/>
      <c r="ETE213" s="224"/>
      <c r="ETF213" s="224"/>
      <c r="ETG213" s="334"/>
      <c r="ETH213" s="334"/>
      <c r="ETI213" s="224"/>
      <c r="ETJ213" s="416"/>
      <c r="ETK213" s="416"/>
      <c r="ETL213" s="332"/>
      <c r="ETM213" s="333"/>
      <c r="ETN213" s="416"/>
      <c r="ETO213" s="224"/>
      <c r="ETP213" s="224"/>
      <c r="ETQ213" s="334"/>
      <c r="ETR213" s="334"/>
      <c r="ETS213" s="224"/>
      <c r="ETT213" s="416"/>
      <c r="ETU213" s="416"/>
      <c r="ETV213" s="332"/>
      <c r="ETW213" s="333"/>
      <c r="ETX213" s="416"/>
      <c r="ETY213" s="224"/>
      <c r="ETZ213" s="224"/>
      <c r="EUA213" s="334"/>
      <c r="EUB213" s="334"/>
      <c r="EUC213" s="224"/>
      <c r="EUD213" s="416"/>
      <c r="EUE213" s="416"/>
      <c r="EUF213" s="332"/>
      <c r="EUG213" s="333"/>
      <c r="EUH213" s="416"/>
      <c r="EUI213" s="224"/>
      <c r="EUJ213" s="224"/>
      <c r="EUK213" s="334"/>
      <c r="EUL213" s="334"/>
      <c r="EUM213" s="224"/>
      <c r="EUN213" s="416"/>
      <c r="EUO213" s="416"/>
      <c r="EUP213" s="332"/>
      <c r="EUQ213" s="333"/>
      <c r="EUR213" s="416"/>
      <c r="EUS213" s="224"/>
      <c r="EUT213" s="224"/>
      <c r="EUU213" s="334"/>
      <c r="EUV213" s="334"/>
      <c r="EUW213" s="224"/>
      <c r="EUX213" s="416"/>
      <c r="EUY213" s="416"/>
      <c r="EUZ213" s="332"/>
      <c r="EVA213" s="333"/>
      <c r="EVB213" s="416"/>
      <c r="EVC213" s="224"/>
      <c r="EVD213" s="224"/>
      <c r="EVE213" s="334"/>
      <c r="EVF213" s="334"/>
      <c r="EVG213" s="224"/>
      <c r="EVH213" s="416"/>
      <c r="EVI213" s="416"/>
      <c r="EVJ213" s="332"/>
      <c r="EVK213" s="333"/>
      <c r="EVL213" s="416"/>
      <c r="EVM213" s="224"/>
      <c r="EVN213" s="224"/>
      <c r="EVO213" s="334"/>
      <c r="EVP213" s="334"/>
      <c r="EVQ213" s="224"/>
      <c r="EVR213" s="416"/>
      <c r="EVS213" s="416"/>
      <c r="EVT213" s="332"/>
      <c r="EVU213" s="333"/>
      <c r="EVV213" s="416"/>
      <c r="EVW213" s="224"/>
      <c r="EVX213" s="224"/>
      <c r="EVY213" s="334"/>
      <c r="EVZ213" s="334"/>
      <c r="EWA213" s="224"/>
      <c r="EWB213" s="416"/>
      <c r="EWC213" s="416"/>
      <c r="EWD213" s="332"/>
      <c r="EWE213" s="333"/>
      <c r="EWF213" s="416"/>
      <c r="EWG213" s="224"/>
      <c r="EWH213" s="224"/>
      <c r="EWI213" s="334"/>
      <c r="EWJ213" s="334"/>
      <c r="EWK213" s="224"/>
      <c r="EWL213" s="416"/>
      <c r="EWM213" s="416"/>
      <c r="EWN213" s="332"/>
      <c r="EWO213" s="333"/>
      <c r="EWP213" s="416"/>
      <c r="EWQ213" s="224"/>
      <c r="EWR213" s="224"/>
      <c r="EWS213" s="334"/>
      <c r="EWT213" s="334"/>
      <c r="EWU213" s="224"/>
      <c r="EWV213" s="416"/>
      <c r="EWW213" s="416"/>
      <c r="EWX213" s="332"/>
      <c r="EWY213" s="333"/>
      <c r="EWZ213" s="416"/>
      <c r="EXA213" s="224"/>
      <c r="EXB213" s="224"/>
      <c r="EXC213" s="334"/>
      <c r="EXD213" s="334"/>
      <c r="EXE213" s="224"/>
      <c r="EXF213" s="416"/>
      <c r="EXG213" s="416"/>
      <c r="EXH213" s="332"/>
      <c r="EXI213" s="333"/>
      <c r="EXJ213" s="416"/>
      <c r="EXK213" s="224"/>
      <c r="EXL213" s="224"/>
      <c r="EXM213" s="334"/>
      <c r="EXN213" s="334"/>
      <c r="EXO213" s="224"/>
      <c r="EXP213" s="416"/>
      <c r="EXQ213" s="416"/>
      <c r="EXR213" s="332"/>
      <c r="EXS213" s="333"/>
      <c r="EXT213" s="416"/>
      <c r="EXU213" s="224"/>
      <c r="EXV213" s="224"/>
      <c r="EXW213" s="334"/>
      <c r="EXX213" s="334"/>
      <c r="EXY213" s="224"/>
      <c r="EXZ213" s="416"/>
      <c r="EYA213" s="416"/>
      <c r="EYB213" s="332"/>
      <c r="EYC213" s="333"/>
      <c r="EYD213" s="416"/>
      <c r="EYE213" s="224"/>
      <c r="EYF213" s="224"/>
      <c r="EYG213" s="334"/>
      <c r="EYH213" s="334"/>
      <c r="EYI213" s="224"/>
      <c r="EYJ213" s="416"/>
      <c r="EYK213" s="416"/>
      <c r="EYL213" s="332"/>
      <c r="EYM213" s="333"/>
      <c r="EYN213" s="416"/>
      <c r="EYO213" s="224"/>
      <c r="EYP213" s="224"/>
      <c r="EYQ213" s="334"/>
      <c r="EYR213" s="334"/>
      <c r="EYS213" s="224"/>
      <c r="EYT213" s="416"/>
      <c r="EYU213" s="416"/>
      <c r="EYV213" s="332"/>
      <c r="EYW213" s="333"/>
      <c r="EYX213" s="416"/>
      <c r="EYY213" s="224"/>
      <c r="EYZ213" s="224"/>
      <c r="EZA213" s="334"/>
      <c r="EZB213" s="334"/>
      <c r="EZC213" s="224"/>
      <c r="EZD213" s="416"/>
      <c r="EZE213" s="416"/>
      <c r="EZF213" s="332"/>
      <c r="EZG213" s="333"/>
      <c r="EZH213" s="416"/>
      <c r="EZI213" s="224"/>
      <c r="EZJ213" s="224"/>
      <c r="EZK213" s="334"/>
      <c r="EZL213" s="334"/>
      <c r="EZM213" s="224"/>
      <c r="EZN213" s="416"/>
      <c r="EZO213" s="416"/>
      <c r="EZP213" s="332"/>
      <c r="EZQ213" s="333"/>
      <c r="EZR213" s="416"/>
      <c r="EZS213" s="224"/>
      <c r="EZT213" s="224"/>
      <c r="EZU213" s="334"/>
      <c r="EZV213" s="334"/>
      <c r="EZW213" s="224"/>
      <c r="EZX213" s="416"/>
      <c r="EZY213" s="416"/>
      <c r="EZZ213" s="332"/>
      <c r="FAA213" s="333"/>
      <c r="FAB213" s="416"/>
      <c r="FAC213" s="224"/>
      <c r="FAD213" s="224"/>
      <c r="FAE213" s="334"/>
      <c r="FAF213" s="334"/>
      <c r="FAG213" s="224"/>
      <c r="FAH213" s="416"/>
      <c r="FAI213" s="416"/>
      <c r="FAJ213" s="332"/>
      <c r="FAK213" s="333"/>
      <c r="FAL213" s="416"/>
      <c r="FAM213" s="224"/>
      <c r="FAN213" s="224"/>
      <c r="FAO213" s="334"/>
      <c r="FAP213" s="334"/>
      <c r="FAQ213" s="224"/>
      <c r="FAR213" s="416"/>
      <c r="FAS213" s="416"/>
      <c r="FAT213" s="332"/>
      <c r="FAU213" s="333"/>
      <c r="FAV213" s="416"/>
      <c r="FAW213" s="224"/>
      <c r="FAX213" s="224"/>
      <c r="FAY213" s="334"/>
      <c r="FAZ213" s="334"/>
      <c r="FBA213" s="224"/>
      <c r="FBB213" s="416"/>
      <c r="FBC213" s="416"/>
      <c r="FBD213" s="332"/>
      <c r="FBE213" s="333"/>
      <c r="FBF213" s="416"/>
      <c r="FBG213" s="224"/>
      <c r="FBH213" s="224"/>
      <c r="FBI213" s="334"/>
      <c r="FBJ213" s="334"/>
      <c r="FBK213" s="224"/>
      <c r="FBL213" s="416"/>
      <c r="FBM213" s="416"/>
      <c r="FBN213" s="332"/>
      <c r="FBO213" s="333"/>
      <c r="FBP213" s="416"/>
      <c r="FBQ213" s="224"/>
      <c r="FBR213" s="224"/>
      <c r="FBS213" s="334"/>
      <c r="FBT213" s="334"/>
      <c r="FBU213" s="224"/>
      <c r="FBV213" s="416"/>
      <c r="FBW213" s="416"/>
      <c r="FBX213" s="332"/>
      <c r="FBY213" s="333"/>
      <c r="FBZ213" s="416"/>
      <c r="FCA213" s="224"/>
      <c r="FCB213" s="224"/>
      <c r="FCC213" s="334"/>
      <c r="FCD213" s="334"/>
      <c r="FCE213" s="224"/>
      <c r="FCF213" s="416"/>
      <c r="FCG213" s="416"/>
      <c r="FCH213" s="332"/>
      <c r="FCI213" s="333"/>
      <c r="FCJ213" s="416"/>
      <c r="FCK213" s="224"/>
      <c r="FCL213" s="224"/>
      <c r="FCM213" s="334"/>
      <c r="FCN213" s="334"/>
      <c r="FCO213" s="224"/>
      <c r="FCP213" s="416"/>
      <c r="FCQ213" s="416"/>
      <c r="FCR213" s="332"/>
      <c r="FCS213" s="333"/>
      <c r="FCT213" s="416"/>
      <c r="FCU213" s="224"/>
      <c r="FCV213" s="224"/>
      <c r="FCW213" s="334"/>
      <c r="FCX213" s="334"/>
      <c r="FCY213" s="224"/>
      <c r="FCZ213" s="416"/>
      <c r="FDA213" s="416"/>
      <c r="FDB213" s="332"/>
      <c r="FDC213" s="333"/>
      <c r="FDD213" s="416"/>
      <c r="FDE213" s="224"/>
      <c r="FDF213" s="224"/>
      <c r="FDG213" s="334"/>
      <c r="FDH213" s="334"/>
      <c r="FDI213" s="224"/>
      <c r="FDJ213" s="416"/>
      <c r="FDK213" s="416"/>
      <c r="FDL213" s="332"/>
      <c r="FDM213" s="333"/>
      <c r="FDN213" s="416"/>
      <c r="FDO213" s="224"/>
      <c r="FDP213" s="224"/>
      <c r="FDQ213" s="334"/>
      <c r="FDR213" s="334"/>
      <c r="FDS213" s="224"/>
      <c r="FDT213" s="416"/>
      <c r="FDU213" s="416"/>
      <c r="FDV213" s="332"/>
      <c r="FDW213" s="333"/>
      <c r="FDX213" s="416"/>
      <c r="FDY213" s="224"/>
      <c r="FDZ213" s="224"/>
      <c r="FEA213" s="334"/>
      <c r="FEB213" s="334"/>
      <c r="FEC213" s="224"/>
      <c r="FED213" s="416"/>
      <c r="FEE213" s="416"/>
      <c r="FEF213" s="332"/>
      <c r="FEG213" s="333"/>
      <c r="FEH213" s="416"/>
      <c r="FEI213" s="224"/>
      <c r="FEJ213" s="224"/>
      <c r="FEK213" s="334"/>
      <c r="FEL213" s="334"/>
      <c r="FEM213" s="224"/>
      <c r="FEN213" s="416"/>
      <c r="FEO213" s="416"/>
      <c r="FEP213" s="332"/>
      <c r="FEQ213" s="333"/>
      <c r="FER213" s="416"/>
      <c r="FES213" s="224"/>
      <c r="FET213" s="224"/>
      <c r="FEU213" s="334"/>
      <c r="FEV213" s="334"/>
      <c r="FEW213" s="224"/>
      <c r="FEX213" s="416"/>
      <c r="FEY213" s="416"/>
      <c r="FEZ213" s="332"/>
      <c r="FFA213" s="333"/>
      <c r="FFB213" s="416"/>
      <c r="FFC213" s="224"/>
      <c r="FFD213" s="224"/>
      <c r="FFE213" s="334"/>
      <c r="FFF213" s="334"/>
      <c r="FFG213" s="224"/>
      <c r="FFH213" s="416"/>
      <c r="FFI213" s="416"/>
      <c r="FFJ213" s="332"/>
      <c r="FFK213" s="333"/>
      <c r="FFL213" s="416"/>
      <c r="FFM213" s="224"/>
      <c r="FFN213" s="224"/>
      <c r="FFO213" s="334"/>
      <c r="FFP213" s="334"/>
      <c r="FFQ213" s="224"/>
      <c r="FFR213" s="416"/>
      <c r="FFS213" s="416"/>
      <c r="FFT213" s="332"/>
      <c r="FFU213" s="333"/>
      <c r="FFV213" s="416"/>
      <c r="FFW213" s="224"/>
      <c r="FFX213" s="224"/>
      <c r="FFY213" s="334"/>
      <c r="FFZ213" s="334"/>
      <c r="FGA213" s="224"/>
      <c r="FGB213" s="416"/>
      <c r="FGC213" s="416"/>
      <c r="FGD213" s="332"/>
      <c r="FGE213" s="333"/>
      <c r="FGF213" s="416"/>
      <c r="FGG213" s="224"/>
      <c r="FGH213" s="224"/>
      <c r="FGI213" s="334"/>
      <c r="FGJ213" s="334"/>
      <c r="FGK213" s="224"/>
      <c r="FGL213" s="416"/>
      <c r="FGM213" s="416"/>
      <c r="FGN213" s="332"/>
      <c r="FGO213" s="333"/>
      <c r="FGP213" s="416"/>
      <c r="FGQ213" s="224"/>
      <c r="FGR213" s="224"/>
      <c r="FGS213" s="334"/>
      <c r="FGT213" s="334"/>
      <c r="FGU213" s="224"/>
      <c r="FGV213" s="416"/>
      <c r="FGW213" s="416"/>
      <c r="FGX213" s="332"/>
      <c r="FGY213" s="333"/>
      <c r="FGZ213" s="416"/>
      <c r="FHA213" s="224"/>
      <c r="FHB213" s="224"/>
      <c r="FHC213" s="334"/>
      <c r="FHD213" s="334"/>
      <c r="FHE213" s="224"/>
      <c r="FHF213" s="416"/>
      <c r="FHG213" s="416"/>
      <c r="FHH213" s="332"/>
      <c r="FHI213" s="333"/>
      <c r="FHJ213" s="416"/>
      <c r="FHK213" s="224"/>
      <c r="FHL213" s="224"/>
      <c r="FHM213" s="334"/>
      <c r="FHN213" s="334"/>
      <c r="FHO213" s="224"/>
      <c r="FHP213" s="416"/>
      <c r="FHQ213" s="416"/>
      <c r="FHR213" s="332"/>
      <c r="FHS213" s="333"/>
      <c r="FHT213" s="416"/>
      <c r="FHU213" s="224"/>
      <c r="FHV213" s="224"/>
      <c r="FHW213" s="334"/>
      <c r="FHX213" s="334"/>
      <c r="FHY213" s="224"/>
      <c r="FHZ213" s="416"/>
      <c r="FIA213" s="416"/>
      <c r="FIB213" s="332"/>
      <c r="FIC213" s="333"/>
      <c r="FID213" s="416"/>
      <c r="FIE213" s="224"/>
      <c r="FIF213" s="224"/>
      <c r="FIG213" s="334"/>
      <c r="FIH213" s="334"/>
      <c r="FII213" s="224"/>
      <c r="FIJ213" s="416"/>
      <c r="FIK213" s="416"/>
      <c r="FIL213" s="332"/>
      <c r="FIM213" s="333"/>
      <c r="FIN213" s="416"/>
      <c r="FIO213" s="224"/>
      <c r="FIP213" s="224"/>
      <c r="FIQ213" s="334"/>
      <c r="FIR213" s="334"/>
      <c r="FIS213" s="224"/>
      <c r="FIT213" s="416"/>
      <c r="FIU213" s="416"/>
      <c r="FIV213" s="332"/>
      <c r="FIW213" s="333"/>
      <c r="FIX213" s="416"/>
      <c r="FIY213" s="224"/>
      <c r="FIZ213" s="224"/>
      <c r="FJA213" s="334"/>
      <c r="FJB213" s="334"/>
      <c r="FJC213" s="224"/>
      <c r="FJD213" s="416"/>
      <c r="FJE213" s="416"/>
      <c r="FJF213" s="332"/>
      <c r="FJG213" s="333"/>
      <c r="FJH213" s="416"/>
      <c r="FJI213" s="224"/>
      <c r="FJJ213" s="224"/>
      <c r="FJK213" s="334"/>
      <c r="FJL213" s="334"/>
      <c r="FJM213" s="224"/>
      <c r="FJN213" s="416"/>
      <c r="FJO213" s="416"/>
      <c r="FJP213" s="332"/>
      <c r="FJQ213" s="333"/>
      <c r="FJR213" s="416"/>
      <c r="FJS213" s="224"/>
      <c r="FJT213" s="224"/>
      <c r="FJU213" s="334"/>
      <c r="FJV213" s="334"/>
      <c r="FJW213" s="224"/>
      <c r="FJX213" s="416"/>
      <c r="FJY213" s="416"/>
      <c r="FJZ213" s="332"/>
      <c r="FKA213" s="333"/>
      <c r="FKB213" s="416"/>
      <c r="FKC213" s="224"/>
      <c r="FKD213" s="224"/>
      <c r="FKE213" s="334"/>
      <c r="FKF213" s="334"/>
      <c r="FKG213" s="224"/>
      <c r="FKH213" s="416"/>
      <c r="FKI213" s="416"/>
      <c r="FKJ213" s="332"/>
      <c r="FKK213" s="333"/>
      <c r="FKL213" s="416"/>
      <c r="FKM213" s="224"/>
      <c r="FKN213" s="224"/>
      <c r="FKO213" s="334"/>
      <c r="FKP213" s="334"/>
      <c r="FKQ213" s="224"/>
      <c r="FKR213" s="416"/>
      <c r="FKS213" s="416"/>
      <c r="FKT213" s="332"/>
      <c r="FKU213" s="333"/>
      <c r="FKV213" s="416"/>
      <c r="FKW213" s="224"/>
      <c r="FKX213" s="224"/>
      <c r="FKY213" s="334"/>
      <c r="FKZ213" s="334"/>
      <c r="FLA213" s="224"/>
      <c r="FLB213" s="416"/>
      <c r="FLC213" s="416"/>
      <c r="FLD213" s="332"/>
      <c r="FLE213" s="333"/>
      <c r="FLF213" s="416"/>
      <c r="FLG213" s="224"/>
      <c r="FLH213" s="224"/>
      <c r="FLI213" s="334"/>
      <c r="FLJ213" s="334"/>
      <c r="FLK213" s="224"/>
      <c r="FLL213" s="416"/>
      <c r="FLM213" s="416"/>
      <c r="FLN213" s="332"/>
      <c r="FLO213" s="333"/>
      <c r="FLP213" s="416"/>
      <c r="FLQ213" s="224"/>
      <c r="FLR213" s="224"/>
      <c r="FLS213" s="334"/>
      <c r="FLT213" s="334"/>
      <c r="FLU213" s="224"/>
      <c r="FLV213" s="416"/>
      <c r="FLW213" s="416"/>
      <c r="FLX213" s="332"/>
      <c r="FLY213" s="333"/>
      <c r="FLZ213" s="416"/>
      <c r="FMA213" s="224"/>
      <c r="FMB213" s="224"/>
      <c r="FMC213" s="334"/>
      <c r="FMD213" s="334"/>
      <c r="FME213" s="224"/>
      <c r="FMF213" s="416"/>
      <c r="FMG213" s="416"/>
      <c r="FMH213" s="332"/>
      <c r="FMI213" s="333"/>
      <c r="FMJ213" s="416"/>
      <c r="FMK213" s="224"/>
      <c r="FML213" s="224"/>
      <c r="FMM213" s="334"/>
      <c r="FMN213" s="334"/>
      <c r="FMO213" s="224"/>
      <c r="FMP213" s="416"/>
      <c r="FMQ213" s="416"/>
      <c r="FMR213" s="332"/>
      <c r="FMS213" s="333"/>
      <c r="FMT213" s="416"/>
      <c r="FMU213" s="224"/>
      <c r="FMV213" s="224"/>
      <c r="FMW213" s="334"/>
      <c r="FMX213" s="334"/>
      <c r="FMY213" s="224"/>
      <c r="FMZ213" s="416"/>
      <c r="FNA213" s="416"/>
      <c r="FNB213" s="332"/>
      <c r="FNC213" s="333"/>
      <c r="FND213" s="416"/>
      <c r="FNE213" s="224"/>
      <c r="FNF213" s="224"/>
      <c r="FNG213" s="334"/>
      <c r="FNH213" s="334"/>
      <c r="FNI213" s="224"/>
      <c r="FNJ213" s="416"/>
      <c r="FNK213" s="416"/>
      <c r="FNL213" s="332"/>
      <c r="FNM213" s="333"/>
      <c r="FNN213" s="416"/>
      <c r="FNO213" s="224"/>
      <c r="FNP213" s="224"/>
      <c r="FNQ213" s="334"/>
      <c r="FNR213" s="334"/>
      <c r="FNS213" s="224"/>
      <c r="FNT213" s="416"/>
      <c r="FNU213" s="416"/>
      <c r="FNV213" s="332"/>
      <c r="FNW213" s="333"/>
      <c r="FNX213" s="416"/>
      <c r="FNY213" s="224"/>
      <c r="FNZ213" s="224"/>
      <c r="FOA213" s="334"/>
      <c r="FOB213" s="334"/>
      <c r="FOC213" s="224"/>
      <c r="FOD213" s="416"/>
      <c r="FOE213" s="416"/>
      <c r="FOF213" s="332"/>
      <c r="FOG213" s="333"/>
      <c r="FOH213" s="416"/>
      <c r="FOI213" s="224"/>
      <c r="FOJ213" s="224"/>
      <c r="FOK213" s="334"/>
      <c r="FOL213" s="334"/>
      <c r="FOM213" s="224"/>
      <c r="FON213" s="416"/>
      <c r="FOO213" s="416"/>
      <c r="FOP213" s="332"/>
      <c r="FOQ213" s="333"/>
      <c r="FOR213" s="416"/>
      <c r="FOS213" s="224"/>
      <c r="FOT213" s="224"/>
      <c r="FOU213" s="334"/>
      <c r="FOV213" s="334"/>
      <c r="FOW213" s="224"/>
      <c r="FOX213" s="416"/>
      <c r="FOY213" s="416"/>
      <c r="FOZ213" s="332"/>
      <c r="FPA213" s="333"/>
      <c r="FPB213" s="416"/>
      <c r="FPC213" s="224"/>
      <c r="FPD213" s="224"/>
      <c r="FPE213" s="334"/>
      <c r="FPF213" s="334"/>
      <c r="FPG213" s="224"/>
      <c r="FPH213" s="416"/>
      <c r="FPI213" s="416"/>
      <c r="FPJ213" s="332"/>
      <c r="FPK213" s="333"/>
      <c r="FPL213" s="416"/>
      <c r="FPM213" s="224"/>
      <c r="FPN213" s="224"/>
      <c r="FPO213" s="334"/>
      <c r="FPP213" s="334"/>
      <c r="FPQ213" s="224"/>
      <c r="FPR213" s="416"/>
      <c r="FPS213" s="416"/>
      <c r="FPT213" s="332"/>
      <c r="FPU213" s="333"/>
      <c r="FPV213" s="416"/>
      <c r="FPW213" s="224"/>
      <c r="FPX213" s="224"/>
      <c r="FPY213" s="334"/>
      <c r="FPZ213" s="334"/>
      <c r="FQA213" s="224"/>
      <c r="FQB213" s="416"/>
      <c r="FQC213" s="416"/>
      <c r="FQD213" s="332"/>
      <c r="FQE213" s="333"/>
      <c r="FQF213" s="416"/>
      <c r="FQG213" s="224"/>
      <c r="FQH213" s="224"/>
      <c r="FQI213" s="334"/>
      <c r="FQJ213" s="334"/>
      <c r="FQK213" s="224"/>
      <c r="FQL213" s="416"/>
      <c r="FQM213" s="416"/>
      <c r="FQN213" s="332"/>
      <c r="FQO213" s="333"/>
      <c r="FQP213" s="416"/>
      <c r="FQQ213" s="224"/>
      <c r="FQR213" s="224"/>
      <c r="FQS213" s="334"/>
      <c r="FQT213" s="334"/>
      <c r="FQU213" s="224"/>
      <c r="FQV213" s="416"/>
      <c r="FQW213" s="416"/>
      <c r="FQX213" s="332"/>
      <c r="FQY213" s="333"/>
      <c r="FQZ213" s="416"/>
      <c r="FRA213" s="224"/>
      <c r="FRB213" s="224"/>
      <c r="FRC213" s="334"/>
      <c r="FRD213" s="334"/>
      <c r="FRE213" s="224"/>
      <c r="FRF213" s="416"/>
      <c r="FRG213" s="416"/>
      <c r="FRH213" s="332"/>
      <c r="FRI213" s="333"/>
      <c r="FRJ213" s="416"/>
      <c r="FRK213" s="224"/>
      <c r="FRL213" s="224"/>
      <c r="FRM213" s="334"/>
      <c r="FRN213" s="334"/>
      <c r="FRO213" s="224"/>
      <c r="FRP213" s="416"/>
      <c r="FRQ213" s="416"/>
      <c r="FRR213" s="332"/>
      <c r="FRS213" s="333"/>
      <c r="FRT213" s="416"/>
      <c r="FRU213" s="224"/>
      <c r="FRV213" s="224"/>
      <c r="FRW213" s="334"/>
      <c r="FRX213" s="334"/>
      <c r="FRY213" s="224"/>
      <c r="FRZ213" s="416"/>
      <c r="FSA213" s="416"/>
      <c r="FSB213" s="332"/>
      <c r="FSC213" s="333"/>
      <c r="FSD213" s="416"/>
      <c r="FSE213" s="224"/>
      <c r="FSF213" s="224"/>
      <c r="FSG213" s="334"/>
      <c r="FSH213" s="334"/>
      <c r="FSI213" s="224"/>
      <c r="FSJ213" s="416"/>
      <c r="FSK213" s="416"/>
      <c r="FSL213" s="332"/>
      <c r="FSM213" s="333"/>
      <c r="FSN213" s="416"/>
      <c r="FSO213" s="224"/>
      <c r="FSP213" s="224"/>
      <c r="FSQ213" s="334"/>
      <c r="FSR213" s="334"/>
      <c r="FSS213" s="224"/>
      <c r="FST213" s="416"/>
      <c r="FSU213" s="416"/>
      <c r="FSV213" s="332"/>
      <c r="FSW213" s="333"/>
      <c r="FSX213" s="416"/>
      <c r="FSY213" s="224"/>
      <c r="FSZ213" s="224"/>
      <c r="FTA213" s="334"/>
      <c r="FTB213" s="334"/>
      <c r="FTC213" s="224"/>
      <c r="FTD213" s="416"/>
      <c r="FTE213" s="416"/>
      <c r="FTF213" s="332"/>
      <c r="FTG213" s="333"/>
      <c r="FTH213" s="416"/>
      <c r="FTI213" s="224"/>
      <c r="FTJ213" s="224"/>
      <c r="FTK213" s="334"/>
      <c r="FTL213" s="334"/>
      <c r="FTM213" s="224"/>
      <c r="FTN213" s="416"/>
      <c r="FTO213" s="416"/>
      <c r="FTP213" s="332"/>
      <c r="FTQ213" s="333"/>
      <c r="FTR213" s="416"/>
      <c r="FTS213" s="224"/>
      <c r="FTT213" s="224"/>
      <c r="FTU213" s="334"/>
      <c r="FTV213" s="334"/>
      <c r="FTW213" s="224"/>
      <c r="FTX213" s="416"/>
      <c r="FTY213" s="416"/>
      <c r="FTZ213" s="332"/>
      <c r="FUA213" s="333"/>
      <c r="FUB213" s="416"/>
      <c r="FUC213" s="224"/>
      <c r="FUD213" s="224"/>
      <c r="FUE213" s="334"/>
      <c r="FUF213" s="334"/>
      <c r="FUG213" s="224"/>
      <c r="FUH213" s="416"/>
      <c r="FUI213" s="416"/>
      <c r="FUJ213" s="332"/>
      <c r="FUK213" s="333"/>
      <c r="FUL213" s="416"/>
      <c r="FUM213" s="224"/>
      <c r="FUN213" s="224"/>
      <c r="FUO213" s="334"/>
      <c r="FUP213" s="334"/>
      <c r="FUQ213" s="224"/>
      <c r="FUR213" s="416"/>
      <c r="FUS213" s="416"/>
      <c r="FUT213" s="332"/>
      <c r="FUU213" s="333"/>
      <c r="FUV213" s="416"/>
      <c r="FUW213" s="224"/>
      <c r="FUX213" s="224"/>
      <c r="FUY213" s="334"/>
      <c r="FUZ213" s="334"/>
      <c r="FVA213" s="224"/>
      <c r="FVB213" s="416"/>
      <c r="FVC213" s="416"/>
      <c r="FVD213" s="332"/>
      <c r="FVE213" s="333"/>
      <c r="FVF213" s="416"/>
      <c r="FVG213" s="224"/>
      <c r="FVH213" s="224"/>
      <c r="FVI213" s="334"/>
      <c r="FVJ213" s="334"/>
      <c r="FVK213" s="224"/>
      <c r="FVL213" s="416"/>
      <c r="FVM213" s="416"/>
      <c r="FVN213" s="332"/>
      <c r="FVO213" s="333"/>
      <c r="FVP213" s="416"/>
      <c r="FVQ213" s="224"/>
      <c r="FVR213" s="224"/>
      <c r="FVS213" s="334"/>
      <c r="FVT213" s="334"/>
      <c r="FVU213" s="224"/>
      <c r="FVV213" s="416"/>
      <c r="FVW213" s="416"/>
      <c r="FVX213" s="332"/>
      <c r="FVY213" s="333"/>
      <c r="FVZ213" s="416"/>
      <c r="FWA213" s="224"/>
      <c r="FWB213" s="224"/>
      <c r="FWC213" s="334"/>
      <c r="FWD213" s="334"/>
      <c r="FWE213" s="224"/>
      <c r="FWF213" s="416"/>
      <c r="FWG213" s="416"/>
      <c r="FWH213" s="332"/>
      <c r="FWI213" s="333"/>
      <c r="FWJ213" s="416"/>
      <c r="FWK213" s="224"/>
      <c r="FWL213" s="224"/>
      <c r="FWM213" s="334"/>
      <c r="FWN213" s="334"/>
      <c r="FWO213" s="224"/>
      <c r="FWP213" s="416"/>
      <c r="FWQ213" s="416"/>
      <c r="FWR213" s="332"/>
      <c r="FWS213" s="333"/>
      <c r="FWT213" s="416"/>
      <c r="FWU213" s="224"/>
      <c r="FWV213" s="224"/>
      <c r="FWW213" s="334"/>
      <c r="FWX213" s="334"/>
      <c r="FWY213" s="224"/>
      <c r="FWZ213" s="416"/>
      <c r="FXA213" s="416"/>
      <c r="FXB213" s="332"/>
      <c r="FXC213" s="333"/>
      <c r="FXD213" s="416"/>
      <c r="FXE213" s="224"/>
      <c r="FXF213" s="224"/>
      <c r="FXG213" s="334"/>
      <c r="FXH213" s="334"/>
      <c r="FXI213" s="224"/>
      <c r="FXJ213" s="416"/>
      <c r="FXK213" s="416"/>
      <c r="FXL213" s="332"/>
      <c r="FXM213" s="333"/>
      <c r="FXN213" s="416"/>
      <c r="FXO213" s="224"/>
      <c r="FXP213" s="224"/>
      <c r="FXQ213" s="334"/>
      <c r="FXR213" s="334"/>
      <c r="FXS213" s="224"/>
      <c r="FXT213" s="416"/>
      <c r="FXU213" s="416"/>
      <c r="FXV213" s="332"/>
      <c r="FXW213" s="333"/>
      <c r="FXX213" s="416"/>
      <c r="FXY213" s="224"/>
      <c r="FXZ213" s="224"/>
      <c r="FYA213" s="334"/>
      <c r="FYB213" s="334"/>
      <c r="FYC213" s="224"/>
      <c r="FYD213" s="416"/>
      <c r="FYE213" s="416"/>
      <c r="FYF213" s="332"/>
      <c r="FYG213" s="333"/>
      <c r="FYH213" s="416"/>
      <c r="FYI213" s="224"/>
      <c r="FYJ213" s="224"/>
      <c r="FYK213" s="334"/>
      <c r="FYL213" s="334"/>
      <c r="FYM213" s="224"/>
      <c r="FYN213" s="416"/>
      <c r="FYO213" s="416"/>
      <c r="FYP213" s="332"/>
      <c r="FYQ213" s="333"/>
      <c r="FYR213" s="416"/>
      <c r="FYS213" s="224"/>
      <c r="FYT213" s="224"/>
      <c r="FYU213" s="334"/>
      <c r="FYV213" s="334"/>
      <c r="FYW213" s="224"/>
      <c r="FYX213" s="416"/>
      <c r="FYY213" s="416"/>
      <c r="FYZ213" s="332"/>
      <c r="FZA213" s="333"/>
      <c r="FZB213" s="416"/>
      <c r="FZC213" s="224"/>
      <c r="FZD213" s="224"/>
      <c r="FZE213" s="334"/>
      <c r="FZF213" s="334"/>
      <c r="FZG213" s="224"/>
      <c r="FZH213" s="416"/>
      <c r="FZI213" s="416"/>
      <c r="FZJ213" s="332"/>
      <c r="FZK213" s="333"/>
      <c r="FZL213" s="416"/>
      <c r="FZM213" s="224"/>
      <c r="FZN213" s="224"/>
      <c r="FZO213" s="334"/>
      <c r="FZP213" s="334"/>
      <c r="FZQ213" s="224"/>
      <c r="FZR213" s="416"/>
      <c r="FZS213" s="416"/>
      <c r="FZT213" s="332"/>
      <c r="FZU213" s="333"/>
      <c r="FZV213" s="416"/>
      <c r="FZW213" s="224"/>
      <c r="FZX213" s="224"/>
      <c r="FZY213" s="334"/>
      <c r="FZZ213" s="334"/>
      <c r="GAA213" s="224"/>
      <c r="GAB213" s="416"/>
      <c r="GAC213" s="416"/>
      <c r="GAD213" s="332"/>
      <c r="GAE213" s="333"/>
      <c r="GAF213" s="416"/>
      <c r="GAG213" s="224"/>
      <c r="GAH213" s="224"/>
      <c r="GAI213" s="334"/>
      <c r="GAJ213" s="334"/>
      <c r="GAK213" s="224"/>
      <c r="GAL213" s="416"/>
      <c r="GAM213" s="416"/>
      <c r="GAN213" s="332"/>
      <c r="GAO213" s="333"/>
      <c r="GAP213" s="416"/>
      <c r="GAQ213" s="224"/>
      <c r="GAR213" s="224"/>
      <c r="GAS213" s="334"/>
      <c r="GAT213" s="334"/>
      <c r="GAU213" s="224"/>
      <c r="GAV213" s="416"/>
      <c r="GAW213" s="416"/>
      <c r="GAX213" s="332"/>
      <c r="GAY213" s="333"/>
      <c r="GAZ213" s="416"/>
      <c r="GBA213" s="224"/>
      <c r="GBB213" s="224"/>
      <c r="GBC213" s="334"/>
      <c r="GBD213" s="334"/>
      <c r="GBE213" s="224"/>
      <c r="GBF213" s="416"/>
      <c r="GBG213" s="416"/>
      <c r="GBH213" s="332"/>
      <c r="GBI213" s="333"/>
      <c r="GBJ213" s="416"/>
      <c r="GBK213" s="224"/>
      <c r="GBL213" s="224"/>
      <c r="GBM213" s="334"/>
      <c r="GBN213" s="334"/>
      <c r="GBO213" s="224"/>
      <c r="GBP213" s="416"/>
      <c r="GBQ213" s="416"/>
      <c r="GBR213" s="332"/>
      <c r="GBS213" s="333"/>
      <c r="GBT213" s="416"/>
      <c r="GBU213" s="224"/>
      <c r="GBV213" s="224"/>
      <c r="GBW213" s="334"/>
      <c r="GBX213" s="334"/>
      <c r="GBY213" s="224"/>
      <c r="GBZ213" s="416"/>
      <c r="GCA213" s="416"/>
      <c r="GCB213" s="332"/>
      <c r="GCC213" s="333"/>
      <c r="GCD213" s="416"/>
      <c r="GCE213" s="224"/>
      <c r="GCF213" s="224"/>
      <c r="GCG213" s="334"/>
      <c r="GCH213" s="334"/>
      <c r="GCI213" s="224"/>
      <c r="GCJ213" s="416"/>
      <c r="GCK213" s="416"/>
      <c r="GCL213" s="332"/>
      <c r="GCM213" s="333"/>
      <c r="GCN213" s="416"/>
      <c r="GCO213" s="224"/>
      <c r="GCP213" s="224"/>
      <c r="GCQ213" s="334"/>
      <c r="GCR213" s="334"/>
      <c r="GCS213" s="224"/>
      <c r="GCT213" s="416"/>
      <c r="GCU213" s="416"/>
      <c r="GCV213" s="332"/>
      <c r="GCW213" s="333"/>
      <c r="GCX213" s="416"/>
      <c r="GCY213" s="224"/>
      <c r="GCZ213" s="224"/>
      <c r="GDA213" s="334"/>
      <c r="GDB213" s="334"/>
      <c r="GDC213" s="224"/>
      <c r="GDD213" s="416"/>
      <c r="GDE213" s="416"/>
      <c r="GDF213" s="332"/>
      <c r="GDG213" s="333"/>
      <c r="GDH213" s="416"/>
      <c r="GDI213" s="224"/>
      <c r="GDJ213" s="224"/>
      <c r="GDK213" s="334"/>
      <c r="GDL213" s="334"/>
      <c r="GDM213" s="224"/>
      <c r="GDN213" s="416"/>
      <c r="GDO213" s="416"/>
      <c r="GDP213" s="332"/>
      <c r="GDQ213" s="333"/>
      <c r="GDR213" s="416"/>
      <c r="GDS213" s="224"/>
      <c r="GDT213" s="224"/>
      <c r="GDU213" s="334"/>
      <c r="GDV213" s="334"/>
      <c r="GDW213" s="224"/>
      <c r="GDX213" s="416"/>
      <c r="GDY213" s="416"/>
      <c r="GDZ213" s="332"/>
      <c r="GEA213" s="333"/>
      <c r="GEB213" s="416"/>
      <c r="GEC213" s="224"/>
      <c r="GED213" s="224"/>
      <c r="GEE213" s="334"/>
      <c r="GEF213" s="334"/>
      <c r="GEG213" s="224"/>
      <c r="GEH213" s="416"/>
      <c r="GEI213" s="416"/>
      <c r="GEJ213" s="332"/>
      <c r="GEK213" s="333"/>
      <c r="GEL213" s="416"/>
      <c r="GEM213" s="224"/>
      <c r="GEN213" s="224"/>
      <c r="GEO213" s="334"/>
      <c r="GEP213" s="334"/>
      <c r="GEQ213" s="224"/>
      <c r="GER213" s="416"/>
      <c r="GES213" s="416"/>
      <c r="GET213" s="332"/>
      <c r="GEU213" s="333"/>
      <c r="GEV213" s="416"/>
      <c r="GEW213" s="224"/>
      <c r="GEX213" s="224"/>
      <c r="GEY213" s="334"/>
      <c r="GEZ213" s="334"/>
      <c r="GFA213" s="224"/>
      <c r="GFB213" s="416"/>
      <c r="GFC213" s="416"/>
      <c r="GFD213" s="332"/>
      <c r="GFE213" s="333"/>
      <c r="GFF213" s="416"/>
      <c r="GFG213" s="224"/>
      <c r="GFH213" s="224"/>
      <c r="GFI213" s="334"/>
      <c r="GFJ213" s="334"/>
      <c r="GFK213" s="224"/>
      <c r="GFL213" s="416"/>
      <c r="GFM213" s="416"/>
      <c r="GFN213" s="332"/>
      <c r="GFO213" s="333"/>
      <c r="GFP213" s="416"/>
      <c r="GFQ213" s="224"/>
      <c r="GFR213" s="224"/>
      <c r="GFS213" s="334"/>
      <c r="GFT213" s="334"/>
      <c r="GFU213" s="224"/>
      <c r="GFV213" s="416"/>
      <c r="GFW213" s="416"/>
      <c r="GFX213" s="332"/>
      <c r="GFY213" s="333"/>
      <c r="GFZ213" s="416"/>
      <c r="GGA213" s="224"/>
      <c r="GGB213" s="224"/>
      <c r="GGC213" s="334"/>
      <c r="GGD213" s="334"/>
      <c r="GGE213" s="224"/>
      <c r="GGF213" s="416"/>
      <c r="GGG213" s="416"/>
      <c r="GGH213" s="332"/>
      <c r="GGI213" s="333"/>
      <c r="GGJ213" s="416"/>
      <c r="GGK213" s="224"/>
      <c r="GGL213" s="224"/>
      <c r="GGM213" s="334"/>
      <c r="GGN213" s="334"/>
      <c r="GGO213" s="224"/>
      <c r="GGP213" s="416"/>
      <c r="GGQ213" s="416"/>
      <c r="GGR213" s="332"/>
      <c r="GGS213" s="333"/>
      <c r="GGT213" s="416"/>
      <c r="GGU213" s="224"/>
      <c r="GGV213" s="224"/>
      <c r="GGW213" s="334"/>
      <c r="GGX213" s="334"/>
      <c r="GGY213" s="224"/>
      <c r="GGZ213" s="416"/>
      <c r="GHA213" s="416"/>
      <c r="GHB213" s="332"/>
      <c r="GHC213" s="333"/>
      <c r="GHD213" s="416"/>
      <c r="GHE213" s="224"/>
      <c r="GHF213" s="224"/>
      <c r="GHG213" s="334"/>
      <c r="GHH213" s="334"/>
      <c r="GHI213" s="224"/>
      <c r="GHJ213" s="416"/>
      <c r="GHK213" s="416"/>
      <c r="GHL213" s="332"/>
      <c r="GHM213" s="333"/>
      <c r="GHN213" s="416"/>
      <c r="GHO213" s="224"/>
      <c r="GHP213" s="224"/>
      <c r="GHQ213" s="334"/>
      <c r="GHR213" s="334"/>
      <c r="GHS213" s="224"/>
      <c r="GHT213" s="416"/>
      <c r="GHU213" s="416"/>
      <c r="GHV213" s="332"/>
      <c r="GHW213" s="333"/>
      <c r="GHX213" s="416"/>
      <c r="GHY213" s="224"/>
      <c r="GHZ213" s="224"/>
      <c r="GIA213" s="334"/>
      <c r="GIB213" s="334"/>
      <c r="GIC213" s="224"/>
      <c r="GID213" s="416"/>
      <c r="GIE213" s="416"/>
      <c r="GIF213" s="332"/>
      <c r="GIG213" s="333"/>
      <c r="GIH213" s="416"/>
      <c r="GII213" s="224"/>
      <c r="GIJ213" s="224"/>
      <c r="GIK213" s="334"/>
      <c r="GIL213" s="334"/>
      <c r="GIM213" s="224"/>
      <c r="GIN213" s="416"/>
      <c r="GIO213" s="416"/>
      <c r="GIP213" s="332"/>
      <c r="GIQ213" s="333"/>
      <c r="GIR213" s="416"/>
      <c r="GIS213" s="224"/>
      <c r="GIT213" s="224"/>
      <c r="GIU213" s="334"/>
      <c r="GIV213" s="334"/>
      <c r="GIW213" s="224"/>
      <c r="GIX213" s="416"/>
      <c r="GIY213" s="416"/>
      <c r="GIZ213" s="332"/>
      <c r="GJA213" s="333"/>
      <c r="GJB213" s="416"/>
      <c r="GJC213" s="224"/>
      <c r="GJD213" s="224"/>
      <c r="GJE213" s="334"/>
      <c r="GJF213" s="334"/>
      <c r="GJG213" s="224"/>
      <c r="GJH213" s="416"/>
      <c r="GJI213" s="416"/>
      <c r="GJJ213" s="332"/>
      <c r="GJK213" s="333"/>
      <c r="GJL213" s="416"/>
      <c r="GJM213" s="224"/>
      <c r="GJN213" s="224"/>
      <c r="GJO213" s="334"/>
      <c r="GJP213" s="334"/>
      <c r="GJQ213" s="224"/>
      <c r="GJR213" s="416"/>
      <c r="GJS213" s="416"/>
      <c r="GJT213" s="332"/>
      <c r="GJU213" s="333"/>
      <c r="GJV213" s="416"/>
      <c r="GJW213" s="224"/>
      <c r="GJX213" s="224"/>
      <c r="GJY213" s="334"/>
      <c r="GJZ213" s="334"/>
      <c r="GKA213" s="224"/>
      <c r="GKB213" s="416"/>
      <c r="GKC213" s="416"/>
      <c r="GKD213" s="332"/>
      <c r="GKE213" s="333"/>
      <c r="GKF213" s="416"/>
      <c r="GKG213" s="224"/>
      <c r="GKH213" s="224"/>
      <c r="GKI213" s="334"/>
      <c r="GKJ213" s="334"/>
      <c r="GKK213" s="224"/>
      <c r="GKL213" s="416"/>
      <c r="GKM213" s="416"/>
      <c r="GKN213" s="332"/>
      <c r="GKO213" s="333"/>
      <c r="GKP213" s="416"/>
      <c r="GKQ213" s="224"/>
      <c r="GKR213" s="224"/>
      <c r="GKS213" s="334"/>
      <c r="GKT213" s="334"/>
      <c r="GKU213" s="224"/>
      <c r="GKV213" s="416"/>
      <c r="GKW213" s="416"/>
      <c r="GKX213" s="332"/>
      <c r="GKY213" s="333"/>
      <c r="GKZ213" s="416"/>
      <c r="GLA213" s="224"/>
      <c r="GLB213" s="224"/>
      <c r="GLC213" s="334"/>
      <c r="GLD213" s="334"/>
      <c r="GLE213" s="224"/>
      <c r="GLF213" s="416"/>
      <c r="GLG213" s="416"/>
      <c r="GLH213" s="332"/>
      <c r="GLI213" s="333"/>
      <c r="GLJ213" s="416"/>
      <c r="GLK213" s="224"/>
      <c r="GLL213" s="224"/>
      <c r="GLM213" s="334"/>
      <c r="GLN213" s="334"/>
      <c r="GLO213" s="224"/>
      <c r="GLP213" s="416"/>
      <c r="GLQ213" s="416"/>
      <c r="GLR213" s="332"/>
      <c r="GLS213" s="333"/>
      <c r="GLT213" s="416"/>
      <c r="GLU213" s="224"/>
      <c r="GLV213" s="224"/>
      <c r="GLW213" s="334"/>
      <c r="GLX213" s="334"/>
      <c r="GLY213" s="224"/>
      <c r="GLZ213" s="416"/>
      <c r="GMA213" s="416"/>
      <c r="GMB213" s="332"/>
      <c r="GMC213" s="333"/>
      <c r="GMD213" s="416"/>
      <c r="GME213" s="224"/>
      <c r="GMF213" s="224"/>
      <c r="GMG213" s="334"/>
      <c r="GMH213" s="334"/>
      <c r="GMI213" s="224"/>
      <c r="GMJ213" s="416"/>
      <c r="GMK213" s="416"/>
      <c r="GML213" s="332"/>
      <c r="GMM213" s="333"/>
      <c r="GMN213" s="416"/>
      <c r="GMO213" s="224"/>
      <c r="GMP213" s="224"/>
      <c r="GMQ213" s="334"/>
      <c r="GMR213" s="334"/>
      <c r="GMS213" s="224"/>
      <c r="GMT213" s="416"/>
      <c r="GMU213" s="416"/>
      <c r="GMV213" s="332"/>
      <c r="GMW213" s="333"/>
      <c r="GMX213" s="416"/>
      <c r="GMY213" s="224"/>
      <c r="GMZ213" s="224"/>
      <c r="GNA213" s="334"/>
      <c r="GNB213" s="334"/>
      <c r="GNC213" s="224"/>
      <c r="GND213" s="416"/>
      <c r="GNE213" s="416"/>
      <c r="GNF213" s="332"/>
      <c r="GNG213" s="333"/>
      <c r="GNH213" s="416"/>
      <c r="GNI213" s="224"/>
      <c r="GNJ213" s="224"/>
      <c r="GNK213" s="334"/>
      <c r="GNL213" s="334"/>
      <c r="GNM213" s="224"/>
      <c r="GNN213" s="416"/>
      <c r="GNO213" s="416"/>
      <c r="GNP213" s="332"/>
      <c r="GNQ213" s="333"/>
      <c r="GNR213" s="416"/>
      <c r="GNS213" s="224"/>
      <c r="GNT213" s="224"/>
      <c r="GNU213" s="334"/>
      <c r="GNV213" s="334"/>
      <c r="GNW213" s="224"/>
      <c r="GNX213" s="416"/>
      <c r="GNY213" s="416"/>
      <c r="GNZ213" s="332"/>
      <c r="GOA213" s="333"/>
      <c r="GOB213" s="416"/>
      <c r="GOC213" s="224"/>
      <c r="GOD213" s="224"/>
      <c r="GOE213" s="334"/>
      <c r="GOF213" s="334"/>
      <c r="GOG213" s="224"/>
      <c r="GOH213" s="416"/>
      <c r="GOI213" s="416"/>
      <c r="GOJ213" s="332"/>
      <c r="GOK213" s="333"/>
      <c r="GOL213" s="416"/>
      <c r="GOM213" s="224"/>
      <c r="GON213" s="224"/>
      <c r="GOO213" s="334"/>
      <c r="GOP213" s="334"/>
      <c r="GOQ213" s="224"/>
      <c r="GOR213" s="416"/>
      <c r="GOS213" s="416"/>
      <c r="GOT213" s="332"/>
      <c r="GOU213" s="333"/>
      <c r="GOV213" s="416"/>
      <c r="GOW213" s="224"/>
      <c r="GOX213" s="224"/>
      <c r="GOY213" s="334"/>
      <c r="GOZ213" s="334"/>
      <c r="GPA213" s="224"/>
      <c r="GPB213" s="416"/>
      <c r="GPC213" s="416"/>
      <c r="GPD213" s="332"/>
      <c r="GPE213" s="333"/>
      <c r="GPF213" s="416"/>
      <c r="GPG213" s="224"/>
      <c r="GPH213" s="224"/>
      <c r="GPI213" s="334"/>
      <c r="GPJ213" s="334"/>
      <c r="GPK213" s="224"/>
      <c r="GPL213" s="416"/>
      <c r="GPM213" s="416"/>
      <c r="GPN213" s="332"/>
      <c r="GPO213" s="333"/>
      <c r="GPP213" s="416"/>
      <c r="GPQ213" s="224"/>
      <c r="GPR213" s="224"/>
      <c r="GPS213" s="334"/>
      <c r="GPT213" s="334"/>
      <c r="GPU213" s="224"/>
      <c r="GPV213" s="416"/>
      <c r="GPW213" s="416"/>
      <c r="GPX213" s="332"/>
      <c r="GPY213" s="333"/>
      <c r="GPZ213" s="416"/>
      <c r="GQA213" s="224"/>
      <c r="GQB213" s="224"/>
      <c r="GQC213" s="334"/>
      <c r="GQD213" s="334"/>
      <c r="GQE213" s="224"/>
      <c r="GQF213" s="416"/>
      <c r="GQG213" s="416"/>
      <c r="GQH213" s="332"/>
      <c r="GQI213" s="333"/>
      <c r="GQJ213" s="416"/>
      <c r="GQK213" s="224"/>
      <c r="GQL213" s="224"/>
      <c r="GQM213" s="334"/>
      <c r="GQN213" s="334"/>
      <c r="GQO213" s="224"/>
      <c r="GQP213" s="416"/>
      <c r="GQQ213" s="416"/>
      <c r="GQR213" s="332"/>
      <c r="GQS213" s="333"/>
      <c r="GQT213" s="416"/>
      <c r="GQU213" s="224"/>
      <c r="GQV213" s="224"/>
      <c r="GQW213" s="334"/>
      <c r="GQX213" s="334"/>
      <c r="GQY213" s="224"/>
      <c r="GQZ213" s="416"/>
      <c r="GRA213" s="416"/>
      <c r="GRB213" s="332"/>
      <c r="GRC213" s="333"/>
      <c r="GRD213" s="416"/>
      <c r="GRE213" s="224"/>
      <c r="GRF213" s="224"/>
      <c r="GRG213" s="334"/>
      <c r="GRH213" s="334"/>
      <c r="GRI213" s="224"/>
      <c r="GRJ213" s="416"/>
      <c r="GRK213" s="416"/>
      <c r="GRL213" s="332"/>
      <c r="GRM213" s="333"/>
      <c r="GRN213" s="416"/>
      <c r="GRO213" s="224"/>
      <c r="GRP213" s="224"/>
      <c r="GRQ213" s="334"/>
      <c r="GRR213" s="334"/>
      <c r="GRS213" s="224"/>
      <c r="GRT213" s="416"/>
      <c r="GRU213" s="416"/>
      <c r="GRV213" s="332"/>
      <c r="GRW213" s="333"/>
      <c r="GRX213" s="416"/>
      <c r="GRY213" s="224"/>
      <c r="GRZ213" s="224"/>
      <c r="GSA213" s="334"/>
      <c r="GSB213" s="334"/>
      <c r="GSC213" s="224"/>
      <c r="GSD213" s="416"/>
      <c r="GSE213" s="416"/>
      <c r="GSF213" s="332"/>
      <c r="GSG213" s="333"/>
      <c r="GSH213" s="416"/>
      <c r="GSI213" s="224"/>
      <c r="GSJ213" s="224"/>
      <c r="GSK213" s="334"/>
      <c r="GSL213" s="334"/>
      <c r="GSM213" s="224"/>
      <c r="GSN213" s="416"/>
      <c r="GSO213" s="416"/>
      <c r="GSP213" s="332"/>
      <c r="GSQ213" s="333"/>
      <c r="GSR213" s="416"/>
      <c r="GSS213" s="224"/>
      <c r="GST213" s="224"/>
      <c r="GSU213" s="334"/>
      <c r="GSV213" s="334"/>
      <c r="GSW213" s="224"/>
      <c r="GSX213" s="416"/>
      <c r="GSY213" s="416"/>
      <c r="GSZ213" s="332"/>
      <c r="GTA213" s="333"/>
      <c r="GTB213" s="416"/>
      <c r="GTC213" s="224"/>
      <c r="GTD213" s="224"/>
      <c r="GTE213" s="334"/>
      <c r="GTF213" s="334"/>
      <c r="GTG213" s="224"/>
      <c r="GTH213" s="416"/>
      <c r="GTI213" s="416"/>
      <c r="GTJ213" s="332"/>
      <c r="GTK213" s="333"/>
      <c r="GTL213" s="416"/>
      <c r="GTM213" s="224"/>
      <c r="GTN213" s="224"/>
      <c r="GTO213" s="334"/>
      <c r="GTP213" s="334"/>
      <c r="GTQ213" s="224"/>
      <c r="GTR213" s="416"/>
      <c r="GTS213" s="416"/>
      <c r="GTT213" s="332"/>
      <c r="GTU213" s="333"/>
      <c r="GTV213" s="416"/>
      <c r="GTW213" s="224"/>
      <c r="GTX213" s="224"/>
      <c r="GTY213" s="334"/>
      <c r="GTZ213" s="334"/>
      <c r="GUA213" s="224"/>
      <c r="GUB213" s="416"/>
      <c r="GUC213" s="416"/>
      <c r="GUD213" s="332"/>
      <c r="GUE213" s="333"/>
      <c r="GUF213" s="416"/>
      <c r="GUG213" s="224"/>
      <c r="GUH213" s="224"/>
      <c r="GUI213" s="334"/>
      <c r="GUJ213" s="334"/>
      <c r="GUK213" s="224"/>
      <c r="GUL213" s="416"/>
      <c r="GUM213" s="416"/>
      <c r="GUN213" s="332"/>
      <c r="GUO213" s="333"/>
      <c r="GUP213" s="416"/>
      <c r="GUQ213" s="224"/>
      <c r="GUR213" s="224"/>
      <c r="GUS213" s="334"/>
      <c r="GUT213" s="334"/>
      <c r="GUU213" s="224"/>
      <c r="GUV213" s="416"/>
      <c r="GUW213" s="416"/>
      <c r="GUX213" s="332"/>
      <c r="GUY213" s="333"/>
      <c r="GUZ213" s="416"/>
      <c r="GVA213" s="224"/>
      <c r="GVB213" s="224"/>
      <c r="GVC213" s="334"/>
      <c r="GVD213" s="334"/>
      <c r="GVE213" s="224"/>
      <c r="GVF213" s="416"/>
      <c r="GVG213" s="416"/>
      <c r="GVH213" s="332"/>
      <c r="GVI213" s="333"/>
      <c r="GVJ213" s="416"/>
      <c r="GVK213" s="224"/>
      <c r="GVL213" s="224"/>
      <c r="GVM213" s="334"/>
      <c r="GVN213" s="334"/>
      <c r="GVO213" s="224"/>
      <c r="GVP213" s="416"/>
      <c r="GVQ213" s="416"/>
      <c r="GVR213" s="332"/>
      <c r="GVS213" s="333"/>
      <c r="GVT213" s="416"/>
      <c r="GVU213" s="224"/>
      <c r="GVV213" s="224"/>
      <c r="GVW213" s="334"/>
      <c r="GVX213" s="334"/>
      <c r="GVY213" s="224"/>
      <c r="GVZ213" s="416"/>
      <c r="GWA213" s="416"/>
      <c r="GWB213" s="332"/>
      <c r="GWC213" s="333"/>
      <c r="GWD213" s="416"/>
      <c r="GWE213" s="224"/>
      <c r="GWF213" s="224"/>
      <c r="GWG213" s="334"/>
      <c r="GWH213" s="334"/>
      <c r="GWI213" s="224"/>
      <c r="GWJ213" s="416"/>
      <c r="GWK213" s="416"/>
      <c r="GWL213" s="332"/>
      <c r="GWM213" s="333"/>
      <c r="GWN213" s="416"/>
      <c r="GWO213" s="224"/>
      <c r="GWP213" s="224"/>
      <c r="GWQ213" s="334"/>
      <c r="GWR213" s="334"/>
      <c r="GWS213" s="224"/>
      <c r="GWT213" s="416"/>
      <c r="GWU213" s="416"/>
      <c r="GWV213" s="332"/>
      <c r="GWW213" s="333"/>
      <c r="GWX213" s="416"/>
      <c r="GWY213" s="224"/>
      <c r="GWZ213" s="224"/>
      <c r="GXA213" s="334"/>
      <c r="GXB213" s="334"/>
      <c r="GXC213" s="224"/>
      <c r="GXD213" s="416"/>
      <c r="GXE213" s="416"/>
      <c r="GXF213" s="332"/>
      <c r="GXG213" s="333"/>
      <c r="GXH213" s="416"/>
      <c r="GXI213" s="224"/>
      <c r="GXJ213" s="224"/>
      <c r="GXK213" s="334"/>
      <c r="GXL213" s="334"/>
      <c r="GXM213" s="224"/>
      <c r="GXN213" s="416"/>
      <c r="GXO213" s="416"/>
      <c r="GXP213" s="332"/>
      <c r="GXQ213" s="333"/>
      <c r="GXR213" s="416"/>
      <c r="GXS213" s="224"/>
      <c r="GXT213" s="224"/>
      <c r="GXU213" s="334"/>
      <c r="GXV213" s="334"/>
      <c r="GXW213" s="224"/>
      <c r="GXX213" s="416"/>
      <c r="GXY213" s="416"/>
      <c r="GXZ213" s="332"/>
      <c r="GYA213" s="333"/>
      <c r="GYB213" s="416"/>
      <c r="GYC213" s="224"/>
      <c r="GYD213" s="224"/>
      <c r="GYE213" s="334"/>
      <c r="GYF213" s="334"/>
      <c r="GYG213" s="224"/>
      <c r="GYH213" s="416"/>
      <c r="GYI213" s="416"/>
      <c r="GYJ213" s="332"/>
      <c r="GYK213" s="333"/>
      <c r="GYL213" s="416"/>
      <c r="GYM213" s="224"/>
      <c r="GYN213" s="224"/>
      <c r="GYO213" s="334"/>
      <c r="GYP213" s="334"/>
      <c r="GYQ213" s="224"/>
      <c r="GYR213" s="416"/>
      <c r="GYS213" s="416"/>
      <c r="GYT213" s="332"/>
      <c r="GYU213" s="333"/>
      <c r="GYV213" s="416"/>
      <c r="GYW213" s="224"/>
      <c r="GYX213" s="224"/>
      <c r="GYY213" s="334"/>
      <c r="GYZ213" s="334"/>
      <c r="GZA213" s="224"/>
      <c r="GZB213" s="416"/>
      <c r="GZC213" s="416"/>
      <c r="GZD213" s="332"/>
      <c r="GZE213" s="333"/>
      <c r="GZF213" s="416"/>
      <c r="GZG213" s="224"/>
      <c r="GZH213" s="224"/>
      <c r="GZI213" s="334"/>
      <c r="GZJ213" s="334"/>
      <c r="GZK213" s="224"/>
      <c r="GZL213" s="416"/>
      <c r="GZM213" s="416"/>
      <c r="GZN213" s="332"/>
      <c r="GZO213" s="333"/>
      <c r="GZP213" s="416"/>
      <c r="GZQ213" s="224"/>
      <c r="GZR213" s="224"/>
      <c r="GZS213" s="334"/>
      <c r="GZT213" s="334"/>
      <c r="GZU213" s="224"/>
      <c r="GZV213" s="416"/>
      <c r="GZW213" s="416"/>
      <c r="GZX213" s="332"/>
      <c r="GZY213" s="333"/>
      <c r="GZZ213" s="416"/>
      <c r="HAA213" s="224"/>
      <c r="HAB213" s="224"/>
      <c r="HAC213" s="334"/>
      <c r="HAD213" s="334"/>
      <c r="HAE213" s="224"/>
      <c r="HAF213" s="416"/>
      <c r="HAG213" s="416"/>
      <c r="HAH213" s="332"/>
      <c r="HAI213" s="333"/>
      <c r="HAJ213" s="416"/>
      <c r="HAK213" s="224"/>
      <c r="HAL213" s="224"/>
      <c r="HAM213" s="334"/>
      <c r="HAN213" s="334"/>
      <c r="HAO213" s="224"/>
      <c r="HAP213" s="416"/>
      <c r="HAQ213" s="416"/>
      <c r="HAR213" s="332"/>
      <c r="HAS213" s="333"/>
      <c r="HAT213" s="416"/>
      <c r="HAU213" s="224"/>
      <c r="HAV213" s="224"/>
      <c r="HAW213" s="334"/>
      <c r="HAX213" s="334"/>
      <c r="HAY213" s="224"/>
      <c r="HAZ213" s="416"/>
      <c r="HBA213" s="416"/>
      <c r="HBB213" s="332"/>
      <c r="HBC213" s="333"/>
      <c r="HBD213" s="416"/>
      <c r="HBE213" s="224"/>
      <c r="HBF213" s="224"/>
      <c r="HBG213" s="334"/>
      <c r="HBH213" s="334"/>
      <c r="HBI213" s="224"/>
      <c r="HBJ213" s="416"/>
      <c r="HBK213" s="416"/>
      <c r="HBL213" s="332"/>
      <c r="HBM213" s="333"/>
      <c r="HBN213" s="416"/>
      <c r="HBO213" s="224"/>
      <c r="HBP213" s="224"/>
      <c r="HBQ213" s="334"/>
      <c r="HBR213" s="334"/>
      <c r="HBS213" s="224"/>
      <c r="HBT213" s="416"/>
      <c r="HBU213" s="416"/>
      <c r="HBV213" s="332"/>
      <c r="HBW213" s="333"/>
      <c r="HBX213" s="416"/>
      <c r="HBY213" s="224"/>
      <c r="HBZ213" s="224"/>
      <c r="HCA213" s="334"/>
      <c r="HCB213" s="334"/>
      <c r="HCC213" s="224"/>
      <c r="HCD213" s="416"/>
      <c r="HCE213" s="416"/>
      <c r="HCF213" s="332"/>
      <c r="HCG213" s="333"/>
      <c r="HCH213" s="416"/>
      <c r="HCI213" s="224"/>
      <c r="HCJ213" s="224"/>
      <c r="HCK213" s="334"/>
      <c r="HCL213" s="334"/>
      <c r="HCM213" s="224"/>
      <c r="HCN213" s="416"/>
      <c r="HCO213" s="416"/>
      <c r="HCP213" s="332"/>
      <c r="HCQ213" s="333"/>
      <c r="HCR213" s="416"/>
      <c r="HCS213" s="224"/>
      <c r="HCT213" s="224"/>
      <c r="HCU213" s="334"/>
      <c r="HCV213" s="334"/>
      <c r="HCW213" s="224"/>
      <c r="HCX213" s="416"/>
      <c r="HCY213" s="416"/>
      <c r="HCZ213" s="332"/>
      <c r="HDA213" s="333"/>
      <c r="HDB213" s="416"/>
      <c r="HDC213" s="224"/>
      <c r="HDD213" s="224"/>
      <c r="HDE213" s="334"/>
      <c r="HDF213" s="334"/>
      <c r="HDG213" s="224"/>
      <c r="HDH213" s="416"/>
      <c r="HDI213" s="416"/>
      <c r="HDJ213" s="332"/>
      <c r="HDK213" s="333"/>
      <c r="HDL213" s="416"/>
      <c r="HDM213" s="224"/>
      <c r="HDN213" s="224"/>
      <c r="HDO213" s="334"/>
      <c r="HDP213" s="334"/>
      <c r="HDQ213" s="224"/>
      <c r="HDR213" s="416"/>
      <c r="HDS213" s="416"/>
      <c r="HDT213" s="332"/>
      <c r="HDU213" s="333"/>
      <c r="HDV213" s="416"/>
      <c r="HDW213" s="224"/>
      <c r="HDX213" s="224"/>
      <c r="HDY213" s="334"/>
      <c r="HDZ213" s="334"/>
      <c r="HEA213" s="224"/>
      <c r="HEB213" s="416"/>
      <c r="HEC213" s="416"/>
      <c r="HED213" s="332"/>
      <c r="HEE213" s="333"/>
      <c r="HEF213" s="416"/>
      <c r="HEG213" s="224"/>
      <c r="HEH213" s="224"/>
      <c r="HEI213" s="334"/>
      <c r="HEJ213" s="334"/>
      <c r="HEK213" s="224"/>
      <c r="HEL213" s="416"/>
      <c r="HEM213" s="416"/>
      <c r="HEN213" s="332"/>
      <c r="HEO213" s="333"/>
      <c r="HEP213" s="416"/>
      <c r="HEQ213" s="224"/>
      <c r="HER213" s="224"/>
      <c r="HES213" s="334"/>
      <c r="HET213" s="334"/>
      <c r="HEU213" s="224"/>
      <c r="HEV213" s="416"/>
      <c r="HEW213" s="416"/>
      <c r="HEX213" s="332"/>
      <c r="HEY213" s="333"/>
      <c r="HEZ213" s="416"/>
      <c r="HFA213" s="224"/>
      <c r="HFB213" s="224"/>
      <c r="HFC213" s="334"/>
      <c r="HFD213" s="334"/>
      <c r="HFE213" s="224"/>
      <c r="HFF213" s="416"/>
      <c r="HFG213" s="416"/>
      <c r="HFH213" s="332"/>
      <c r="HFI213" s="333"/>
      <c r="HFJ213" s="416"/>
      <c r="HFK213" s="224"/>
      <c r="HFL213" s="224"/>
      <c r="HFM213" s="334"/>
      <c r="HFN213" s="334"/>
      <c r="HFO213" s="224"/>
      <c r="HFP213" s="416"/>
      <c r="HFQ213" s="416"/>
      <c r="HFR213" s="332"/>
      <c r="HFS213" s="333"/>
      <c r="HFT213" s="416"/>
      <c r="HFU213" s="224"/>
      <c r="HFV213" s="224"/>
      <c r="HFW213" s="334"/>
      <c r="HFX213" s="334"/>
      <c r="HFY213" s="224"/>
      <c r="HFZ213" s="416"/>
      <c r="HGA213" s="416"/>
      <c r="HGB213" s="332"/>
      <c r="HGC213" s="333"/>
      <c r="HGD213" s="416"/>
      <c r="HGE213" s="224"/>
      <c r="HGF213" s="224"/>
      <c r="HGG213" s="334"/>
      <c r="HGH213" s="334"/>
      <c r="HGI213" s="224"/>
      <c r="HGJ213" s="416"/>
      <c r="HGK213" s="416"/>
      <c r="HGL213" s="332"/>
      <c r="HGM213" s="333"/>
      <c r="HGN213" s="416"/>
      <c r="HGO213" s="224"/>
      <c r="HGP213" s="224"/>
      <c r="HGQ213" s="334"/>
      <c r="HGR213" s="334"/>
      <c r="HGS213" s="224"/>
      <c r="HGT213" s="416"/>
      <c r="HGU213" s="416"/>
      <c r="HGV213" s="332"/>
      <c r="HGW213" s="333"/>
      <c r="HGX213" s="416"/>
      <c r="HGY213" s="224"/>
      <c r="HGZ213" s="224"/>
      <c r="HHA213" s="334"/>
      <c r="HHB213" s="334"/>
      <c r="HHC213" s="224"/>
      <c r="HHD213" s="416"/>
      <c r="HHE213" s="416"/>
      <c r="HHF213" s="332"/>
      <c r="HHG213" s="333"/>
      <c r="HHH213" s="416"/>
      <c r="HHI213" s="224"/>
      <c r="HHJ213" s="224"/>
      <c r="HHK213" s="334"/>
      <c r="HHL213" s="334"/>
      <c r="HHM213" s="224"/>
      <c r="HHN213" s="416"/>
      <c r="HHO213" s="416"/>
      <c r="HHP213" s="332"/>
      <c r="HHQ213" s="333"/>
      <c r="HHR213" s="416"/>
      <c r="HHS213" s="224"/>
      <c r="HHT213" s="224"/>
      <c r="HHU213" s="334"/>
      <c r="HHV213" s="334"/>
      <c r="HHW213" s="224"/>
      <c r="HHX213" s="416"/>
      <c r="HHY213" s="416"/>
      <c r="HHZ213" s="332"/>
      <c r="HIA213" s="333"/>
      <c r="HIB213" s="416"/>
      <c r="HIC213" s="224"/>
      <c r="HID213" s="224"/>
      <c r="HIE213" s="334"/>
      <c r="HIF213" s="334"/>
      <c r="HIG213" s="224"/>
      <c r="HIH213" s="416"/>
      <c r="HII213" s="416"/>
      <c r="HIJ213" s="332"/>
      <c r="HIK213" s="333"/>
      <c r="HIL213" s="416"/>
      <c r="HIM213" s="224"/>
      <c r="HIN213" s="224"/>
      <c r="HIO213" s="334"/>
      <c r="HIP213" s="334"/>
      <c r="HIQ213" s="224"/>
      <c r="HIR213" s="416"/>
      <c r="HIS213" s="416"/>
      <c r="HIT213" s="332"/>
      <c r="HIU213" s="333"/>
      <c r="HIV213" s="416"/>
      <c r="HIW213" s="224"/>
      <c r="HIX213" s="224"/>
      <c r="HIY213" s="334"/>
      <c r="HIZ213" s="334"/>
      <c r="HJA213" s="224"/>
      <c r="HJB213" s="416"/>
      <c r="HJC213" s="416"/>
      <c r="HJD213" s="332"/>
      <c r="HJE213" s="333"/>
      <c r="HJF213" s="416"/>
      <c r="HJG213" s="224"/>
      <c r="HJH213" s="224"/>
      <c r="HJI213" s="334"/>
      <c r="HJJ213" s="334"/>
      <c r="HJK213" s="224"/>
      <c r="HJL213" s="416"/>
      <c r="HJM213" s="416"/>
      <c r="HJN213" s="332"/>
      <c r="HJO213" s="333"/>
      <c r="HJP213" s="416"/>
      <c r="HJQ213" s="224"/>
      <c r="HJR213" s="224"/>
      <c r="HJS213" s="334"/>
      <c r="HJT213" s="334"/>
      <c r="HJU213" s="224"/>
      <c r="HJV213" s="416"/>
      <c r="HJW213" s="416"/>
      <c r="HJX213" s="332"/>
      <c r="HJY213" s="333"/>
      <c r="HJZ213" s="416"/>
      <c r="HKA213" s="224"/>
      <c r="HKB213" s="224"/>
      <c r="HKC213" s="334"/>
      <c r="HKD213" s="334"/>
      <c r="HKE213" s="224"/>
      <c r="HKF213" s="416"/>
      <c r="HKG213" s="416"/>
      <c r="HKH213" s="332"/>
      <c r="HKI213" s="333"/>
      <c r="HKJ213" s="416"/>
      <c r="HKK213" s="224"/>
      <c r="HKL213" s="224"/>
      <c r="HKM213" s="334"/>
      <c r="HKN213" s="334"/>
      <c r="HKO213" s="224"/>
      <c r="HKP213" s="416"/>
      <c r="HKQ213" s="416"/>
      <c r="HKR213" s="332"/>
      <c r="HKS213" s="333"/>
      <c r="HKT213" s="416"/>
      <c r="HKU213" s="224"/>
      <c r="HKV213" s="224"/>
      <c r="HKW213" s="334"/>
      <c r="HKX213" s="334"/>
      <c r="HKY213" s="224"/>
      <c r="HKZ213" s="416"/>
      <c r="HLA213" s="416"/>
      <c r="HLB213" s="332"/>
      <c r="HLC213" s="333"/>
      <c r="HLD213" s="416"/>
      <c r="HLE213" s="224"/>
      <c r="HLF213" s="224"/>
      <c r="HLG213" s="334"/>
      <c r="HLH213" s="334"/>
      <c r="HLI213" s="224"/>
      <c r="HLJ213" s="416"/>
      <c r="HLK213" s="416"/>
      <c r="HLL213" s="332"/>
      <c r="HLM213" s="333"/>
      <c r="HLN213" s="416"/>
      <c r="HLO213" s="224"/>
      <c r="HLP213" s="224"/>
      <c r="HLQ213" s="334"/>
      <c r="HLR213" s="334"/>
      <c r="HLS213" s="224"/>
      <c r="HLT213" s="416"/>
      <c r="HLU213" s="416"/>
      <c r="HLV213" s="332"/>
      <c r="HLW213" s="333"/>
      <c r="HLX213" s="416"/>
      <c r="HLY213" s="224"/>
      <c r="HLZ213" s="224"/>
      <c r="HMA213" s="334"/>
      <c r="HMB213" s="334"/>
      <c r="HMC213" s="224"/>
      <c r="HMD213" s="416"/>
      <c r="HME213" s="416"/>
      <c r="HMF213" s="332"/>
      <c r="HMG213" s="333"/>
      <c r="HMH213" s="416"/>
      <c r="HMI213" s="224"/>
      <c r="HMJ213" s="224"/>
      <c r="HMK213" s="334"/>
      <c r="HML213" s="334"/>
      <c r="HMM213" s="224"/>
      <c r="HMN213" s="416"/>
      <c r="HMO213" s="416"/>
      <c r="HMP213" s="332"/>
      <c r="HMQ213" s="333"/>
      <c r="HMR213" s="416"/>
      <c r="HMS213" s="224"/>
      <c r="HMT213" s="224"/>
      <c r="HMU213" s="334"/>
      <c r="HMV213" s="334"/>
      <c r="HMW213" s="224"/>
      <c r="HMX213" s="416"/>
      <c r="HMY213" s="416"/>
      <c r="HMZ213" s="332"/>
      <c r="HNA213" s="333"/>
      <c r="HNB213" s="416"/>
      <c r="HNC213" s="224"/>
      <c r="HND213" s="224"/>
      <c r="HNE213" s="334"/>
      <c r="HNF213" s="334"/>
      <c r="HNG213" s="224"/>
      <c r="HNH213" s="416"/>
      <c r="HNI213" s="416"/>
      <c r="HNJ213" s="332"/>
      <c r="HNK213" s="333"/>
      <c r="HNL213" s="416"/>
      <c r="HNM213" s="224"/>
      <c r="HNN213" s="224"/>
      <c r="HNO213" s="334"/>
      <c r="HNP213" s="334"/>
      <c r="HNQ213" s="224"/>
      <c r="HNR213" s="416"/>
      <c r="HNS213" s="416"/>
      <c r="HNT213" s="332"/>
      <c r="HNU213" s="333"/>
      <c r="HNV213" s="416"/>
      <c r="HNW213" s="224"/>
      <c r="HNX213" s="224"/>
      <c r="HNY213" s="334"/>
      <c r="HNZ213" s="334"/>
      <c r="HOA213" s="224"/>
      <c r="HOB213" s="416"/>
      <c r="HOC213" s="416"/>
      <c r="HOD213" s="332"/>
      <c r="HOE213" s="333"/>
      <c r="HOF213" s="416"/>
      <c r="HOG213" s="224"/>
      <c r="HOH213" s="224"/>
      <c r="HOI213" s="334"/>
      <c r="HOJ213" s="334"/>
      <c r="HOK213" s="224"/>
      <c r="HOL213" s="416"/>
      <c r="HOM213" s="416"/>
      <c r="HON213" s="332"/>
      <c r="HOO213" s="333"/>
      <c r="HOP213" s="416"/>
      <c r="HOQ213" s="224"/>
      <c r="HOR213" s="224"/>
      <c r="HOS213" s="334"/>
      <c r="HOT213" s="334"/>
      <c r="HOU213" s="224"/>
      <c r="HOV213" s="416"/>
      <c r="HOW213" s="416"/>
      <c r="HOX213" s="332"/>
      <c r="HOY213" s="333"/>
      <c r="HOZ213" s="416"/>
      <c r="HPA213" s="224"/>
      <c r="HPB213" s="224"/>
      <c r="HPC213" s="334"/>
      <c r="HPD213" s="334"/>
      <c r="HPE213" s="224"/>
      <c r="HPF213" s="416"/>
      <c r="HPG213" s="416"/>
      <c r="HPH213" s="332"/>
      <c r="HPI213" s="333"/>
      <c r="HPJ213" s="416"/>
      <c r="HPK213" s="224"/>
      <c r="HPL213" s="224"/>
      <c r="HPM213" s="334"/>
      <c r="HPN213" s="334"/>
      <c r="HPO213" s="224"/>
      <c r="HPP213" s="416"/>
      <c r="HPQ213" s="416"/>
      <c r="HPR213" s="332"/>
      <c r="HPS213" s="333"/>
      <c r="HPT213" s="416"/>
      <c r="HPU213" s="224"/>
      <c r="HPV213" s="224"/>
      <c r="HPW213" s="334"/>
      <c r="HPX213" s="334"/>
      <c r="HPY213" s="224"/>
      <c r="HPZ213" s="416"/>
      <c r="HQA213" s="416"/>
      <c r="HQB213" s="332"/>
      <c r="HQC213" s="333"/>
      <c r="HQD213" s="416"/>
      <c r="HQE213" s="224"/>
      <c r="HQF213" s="224"/>
      <c r="HQG213" s="334"/>
      <c r="HQH213" s="334"/>
      <c r="HQI213" s="224"/>
      <c r="HQJ213" s="416"/>
      <c r="HQK213" s="416"/>
      <c r="HQL213" s="332"/>
      <c r="HQM213" s="333"/>
      <c r="HQN213" s="416"/>
      <c r="HQO213" s="224"/>
      <c r="HQP213" s="224"/>
      <c r="HQQ213" s="334"/>
      <c r="HQR213" s="334"/>
      <c r="HQS213" s="224"/>
      <c r="HQT213" s="416"/>
      <c r="HQU213" s="416"/>
      <c r="HQV213" s="332"/>
      <c r="HQW213" s="333"/>
      <c r="HQX213" s="416"/>
      <c r="HQY213" s="224"/>
      <c r="HQZ213" s="224"/>
      <c r="HRA213" s="334"/>
      <c r="HRB213" s="334"/>
      <c r="HRC213" s="224"/>
      <c r="HRD213" s="416"/>
      <c r="HRE213" s="416"/>
      <c r="HRF213" s="332"/>
      <c r="HRG213" s="333"/>
      <c r="HRH213" s="416"/>
      <c r="HRI213" s="224"/>
      <c r="HRJ213" s="224"/>
      <c r="HRK213" s="334"/>
      <c r="HRL213" s="334"/>
      <c r="HRM213" s="224"/>
      <c r="HRN213" s="416"/>
      <c r="HRO213" s="416"/>
      <c r="HRP213" s="332"/>
      <c r="HRQ213" s="333"/>
      <c r="HRR213" s="416"/>
      <c r="HRS213" s="224"/>
      <c r="HRT213" s="224"/>
      <c r="HRU213" s="334"/>
      <c r="HRV213" s="334"/>
      <c r="HRW213" s="224"/>
      <c r="HRX213" s="416"/>
      <c r="HRY213" s="416"/>
      <c r="HRZ213" s="332"/>
      <c r="HSA213" s="333"/>
      <c r="HSB213" s="416"/>
      <c r="HSC213" s="224"/>
      <c r="HSD213" s="224"/>
      <c r="HSE213" s="334"/>
      <c r="HSF213" s="334"/>
      <c r="HSG213" s="224"/>
      <c r="HSH213" s="416"/>
      <c r="HSI213" s="416"/>
      <c r="HSJ213" s="332"/>
      <c r="HSK213" s="333"/>
      <c r="HSL213" s="416"/>
      <c r="HSM213" s="224"/>
      <c r="HSN213" s="224"/>
      <c r="HSO213" s="334"/>
      <c r="HSP213" s="334"/>
      <c r="HSQ213" s="224"/>
      <c r="HSR213" s="416"/>
      <c r="HSS213" s="416"/>
      <c r="HST213" s="332"/>
      <c r="HSU213" s="333"/>
      <c r="HSV213" s="416"/>
      <c r="HSW213" s="224"/>
      <c r="HSX213" s="224"/>
      <c r="HSY213" s="334"/>
      <c r="HSZ213" s="334"/>
      <c r="HTA213" s="224"/>
      <c r="HTB213" s="416"/>
      <c r="HTC213" s="416"/>
      <c r="HTD213" s="332"/>
      <c r="HTE213" s="333"/>
      <c r="HTF213" s="416"/>
      <c r="HTG213" s="224"/>
      <c r="HTH213" s="224"/>
      <c r="HTI213" s="334"/>
      <c r="HTJ213" s="334"/>
      <c r="HTK213" s="224"/>
      <c r="HTL213" s="416"/>
      <c r="HTM213" s="416"/>
      <c r="HTN213" s="332"/>
      <c r="HTO213" s="333"/>
      <c r="HTP213" s="416"/>
      <c r="HTQ213" s="224"/>
      <c r="HTR213" s="224"/>
      <c r="HTS213" s="334"/>
      <c r="HTT213" s="334"/>
      <c r="HTU213" s="224"/>
      <c r="HTV213" s="416"/>
      <c r="HTW213" s="416"/>
      <c r="HTX213" s="332"/>
      <c r="HTY213" s="333"/>
      <c r="HTZ213" s="416"/>
      <c r="HUA213" s="224"/>
      <c r="HUB213" s="224"/>
      <c r="HUC213" s="334"/>
      <c r="HUD213" s="334"/>
      <c r="HUE213" s="224"/>
      <c r="HUF213" s="416"/>
      <c r="HUG213" s="416"/>
      <c r="HUH213" s="332"/>
      <c r="HUI213" s="333"/>
      <c r="HUJ213" s="416"/>
      <c r="HUK213" s="224"/>
      <c r="HUL213" s="224"/>
      <c r="HUM213" s="334"/>
      <c r="HUN213" s="334"/>
      <c r="HUO213" s="224"/>
      <c r="HUP213" s="416"/>
      <c r="HUQ213" s="416"/>
      <c r="HUR213" s="332"/>
      <c r="HUS213" s="333"/>
      <c r="HUT213" s="416"/>
      <c r="HUU213" s="224"/>
      <c r="HUV213" s="224"/>
      <c r="HUW213" s="334"/>
      <c r="HUX213" s="334"/>
      <c r="HUY213" s="224"/>
      <c r="HUZ213" s="416"/>
      <c r="HVA213" s="416"/>
      <c r="HVB213" s="332"/>
      <c r="HVC213" s="333"/>
      <c r="HVD213" s="416"/>
      <c r="HVE213" s="224"/>
      <c r="HVF213" s="224"/>
      <c r="HVG213" s="334"/>
      <c r="HVH213" s="334"/>
      <c r="HVI213" s="224"/>
      <c r="HVJ213" s="416"/>
      <c r="HVK213" s="416"/>
      <c r="HVL213" s="332"/>
      <c r="HVM213" s="333"/>
      <c r="HVN213" s="416"/>
      <c r="HVO213" s="224"/>
      <c r="HVP213" s="224"/>
      <c r="HVQ213" s="334"/>
      <c r="HVR213" s="334"/>
      <c r="HVS213" s="224"/>
      <c r="HVT213" s="416"/>
      <c r="HVU213" s="416"/>
      <c r="HVV213" s="332"/>
      <c r="HVW213" s="333"/>
      <c r="HVX213" s="416"/>
      <c r="HVY213" s="224"/>
      <c r="HVZ213" s="224"/>
      <c r="HWA213" s="334"/>
      <c r="HWB213" s="334"/>
      <c r="HWC213" s="224"/>
      <c r="HWD213" s="416"/>
      <c r="HWE213" s="416"/>
      <c r="HWF213" s="332"/>
      <c r="HWG213" s="333"/>
      <c r="HWH213" s="416"/>
      <c r="HWI213" s="224"/>
      <c r="HWJ213" s="224"/>
      <c r="HWK213" s="334"/>
      <c r="HWL213" s="334"/>
      <c r="HWM213" s="224"/>
      <c r="HWN213" s="416"/>
      <c r="HWO213" s="416"/>
      <c r="HWP213" s="332"/>
      <c r="HWQ213" s="333"/>
      <c r="HWR213" s="416"/>
      <c r="HWS213" s="224"/>
      <c r="HWT213" s="224"/>
      <c r="HWU213" s="334"/>
      <c r="HWV213" s="334"/>
      <c r="HWW213" s="224"/>
      <c r="HWX213" s="416"/>
      <c r="HWY213" s="416"/>
      <c r="HWZ213" s="332"/>
      <c r="HXA213" s="333"/>
      <c r="HXB213" s="416"/>
      <c r="HXC213" s="224"/>
      <c r="HXD213" s="224"/>
      <c r="HXE213" s="334"/>
      <c r="HXF213" s="334"/>
      <c r="HXG213" s="224"/>
      <c r="HXH213" s="416"/>
      <c r="HXI213" s="416"/>
      <c r="HXJ213" s="332"/>
      <c r="HXK213" s="333"/>
      <c r="HXL213" s="416"/>
      <c r="HXM213" s="224"/>
      <c r="HXN213" s="224"/>
      <c r="HXO213" s="334"/>
      <c r="HXP213" s="334"/>
      <c r="HXQ213" s="224"/>
      <c r="HXR213" s="416"/>
      <c r="HXS213" s="416"/>
      <c r="HXT213" s="332"/>
      <c r="HXU213" s="333"/>
      <c r="HXV213" s="416"/>
      <c r="HXW213" s="224"/>
      <c r="HXX213" s="224"/>
      <c r="HXY213" s="334"/>
      <c r="HXZ213" s="334"/>
      <c r="HYA213" s="224"/>
      <c r="HYB213" s="416"/>
      <c r="HYC213" s="416"/>
      <c r="HYD213" s="332"/>
      <c r="HYE213" s="333"/>
      <c r="HYF213" s="416"/>
      <c r="HYG213" s="224"/>
      <c r="HYH213" s="224"/>
      <c r="HYI213" s="334"/>
      <c r="HYJ213" s="334"/>
      <c r="HYK213" s="224"/>
      <c r="HYL213" s="416"/>
      <c r="HYM213" s="416"/>
      <c r="HYN213" s="332"/>
      <c r="HYO213" s="333"/>
      <c r="HYP213" s="416"/>
      <c r="HYQ213" s="224"/>
      <c r="HYR213" s="224"/>
      <c r="HYS213" s="334"/>
      <c r="HYT213" s="334"/>
      <c r="HYU213" s="224"/>
      <c r="HYV213" s="416"/>
      <c r="HYW213" s="416"/>
      <c r="HYX213" s="332"/>
      <c r="HYY213" s="333"/>
      <c r="HYZ213" s="416"/>
      <c r="HZA213" s="224"/>
      <c r="HZB213" s="224"/>
      <c r="HZC213" s="334"/>
      <c r="HZD213" s="334"/>
      <c r="HZE213" s="224"/>
      <c r="HZF213" s="416"/>
      <c r="HZG213" s="416"/>
      <c r="HZH213" s="332"/>
      <c r="HZI213" s="333"/>
      <c r="HZJ213" s="416"/>
      <c r="HZK213" s="224"/>
      <c r="HZL213" s="224"/>
      <c r="HZM213" s="334"/>
      <c r="HZN213" s="334"/>
      <c r="HZO213" s="224"/>
      <c r="HZP213" s="416"/>
      <c r="HZQ213" s="416"/>
      <c r="HZR213" s="332"/>
      <c r="HZS213" s="333"/>
      <c r="HZT213" s="416"/>
      <c r="HZU213" s="224"/>
      <c r="HZV213" s="224"/>
      <c r="HZW213" s="334"/>
      <c r="HZX213" s="334"/>
      <c r="HZY213" s="224"/>
      <c r="HZZ213" s="416"/>
      <c r="IAA213" s="416"/>
      <c r="IAB213" s="332"/>
      <c r="IAC213" s="333"/>
      <c r="IAD213" s="416"/>
      <c r="IAE213" s="224"/>
      <c r="IAF213" s="224"/>
      <c r="IAG213" s="334"/>
      <c r="IAH213" s="334"/>
      <c r="IAI213" s="224"/>
      <c r="IAJ213" s="416"/>
      <c r="IAK213" s="416"/>
      <c r="IAL213" s="332"/>
      <c r="IAM213" s="333"/>
      <c r="IAN213" s="416"/>
      <c r="IAO213" s="224"/>
      <c r="IAP213" s="224"/>
      <c r="IAQ213" s="334"/>
      <c r="IAR213" s="334"/>
      <c r="IAS213" s="224"/>
      <c r="IAT213" s="416"/>
      <c r="IAU213" s="416"/>
      <c r="IAV213" s="332"/>
      <c r="IAW213" s="333"/>
      <c r="IAX213" s="416"/>
      <c r="IAY213" s="224"/>
      <c r="IAZ213" s="224"/>
      <c r="IBA213" s="334"/>
      <c r="IBB213" s="334"/>
      <c r="IBC213" s="224"/>
      <c r="IBD213" s="416"/>
      <c r="IBE213" s="416"/>
      <c r="IBF213" s="332"/>
      <c r="IBG213" s="333"/>
      <c r="IBH213" s="416"/>
      <c r="IBI213" s="224"/>
      <c r="IBJ213" s="224"/>
      <c r="IBK213" s="334"/>
      <c r="IBL213" s="334"/>
      <c r="IBM213" s="224"/>
      <c r="IBN213" s="416"/>
      <c r="IBO213" s="416"/>
      <c r="IBP213" s="332"/>
      <c r="IBQ213" s="333"/>
      <c r="IBR213" s="416"/>
      <c r="IBS213" s="224"/>
      <c r="IBT213" s="224"/>
      <c r="IBU213" s="334"/>
      <c r="IBV213" s="334"/>
      <c r="IBW213" s="224"/>
      <c r="IBX213" s="416"/>
      <c r="IBY213" s="416"/>
      <c r="IBZ213" s="332"/>
      <c r="ICA213" s="333"/>
      <c r="ICB213" s="416"/>
      <c r="ICC213" s="224"/>
      <c r="ICD213" s="224"/>
      <c r="ICE213" s="334"/>
      <c r="ICF213" s="334"/>
      <c r="ICG213" s="224"/>
      <c r="ICH213" s="416"/>
      <c r="ICI213" s="416"/>
      <c r="ICJ213" s="332"/>
      <c r="ICK213" s="333"/>
      <c r="ICL213" s="416"/>
      <c r="ICM213" s="224"/>
      <c r="ICN213" s="224"/>
      <c r="ICO213" s="334"/>
      <c r="ICP213" s="334"/>
      <c r="ICQ213" s="224"/>
      <c r="ICR213" s="416"/>
      <c r="ICS213" s="416"/>
      <c r="ICT213" s="332"/>
      <c r="ICU213" s="333"/>
      <c r="ICV213" s="416"/>
      <c r="ICW213" s="224"/>
      <c r="ICX213" s="224"/>
      <c r="ICY213" s="334"/>
      <c r="ICZ213" s="334"/>
      <c r="IDA213" s="224"/>
      <c r="IDB213" s="416"/>
      <c r="IDC213" s="416"/>
      <c r="IDD213" s="332"/>
      <c r="IDE213" s="333"/>
      <c r="IDF213" s="416"/>
      <c r="IDG213" s="224"/>
      <c r="IDH213" s="224"/>
      <c r="IDI213" s="334"/>
      <c r="IDJ213" s="334"/>
      <c r="IDK213" s="224"/>
      <c r="IDL213" s="416"/>
      <c r="IDM213" s="416"/>
      <c r="IDN213" s="332"/>
      <c r="IDO213" s="333"/>
      <c r="IDP213" s="416"/>
      <c r="IDQ213" s="224"/>
      <c r="IDR213" s="224"/>
      <c r="IDS213" s="334"/>
      <c r="IDT213" s="334"/>
      <c r="IDU213" s="224"/>
      <c r="IDV213" s="416"/>
      <c r="IDW213" s="416"/>
      <c r="IDX213" s="332"/>
      <c r="IDY213" s="333"/>
      <c r="IDZ213" s="416"/>
      <c r="IEA213" s="224"/>
      <c r="IEB213" s="224"/>
      <c r="IEC213" s="334"/>
      <c r="IED213" s="334"/>
      <c r="IEE213" s="224"/>
      <c r="IEF213" s="416"/>
      <c r="IEG213" s="416"/>
      <c r="IEH213" s="332"/>
      <c r="IEI213" s="333"/>
      <c r="IEJ213" s="416"/>
      <c r="IEK213" s="224"/>
      <c r="IEL213" s="224"/>
      <c r="IEM213" s="334"/>
      <c r="IEN213" s="334"/>
      <c r="IEO213" s="224"/>
      <c r="IEP213" s="416"/>
      <c r="IEQ213" s="416"/>
      <c r="IER213" s="332"/>
      <c r="IES213" s="333"/>
      <c r="IET213" s="416"/>
      <c r="IEU213" s="224"/>
      <c r="IEV213" s="224"/>
      <c r="IEW213" s="334"/>
      <c r="IEX213" s="334"/>
      <c r="IEY213" s="224"/>
      <c r="IEZ213" s="416"/>
      <c r="IFA213" s="416"/>
      <c r="IFB213" s="332"/>
      <c r="IFC213" s="333"/>
      <c r="IFD213" s="416"/>
      <c r="IFE213" s="224"/>
      <c r="IFF213" s="224"/>
      <c r="IFG213" s="334"/>
      <c r="IFH213" s="334"/>
      <c r="IFI213" s="224"/>
      <c r="IFJ213" s="416"/>
      <c r="IFK213" s="416"/>
      <c r="IFL213" s="332"/>
      <c r="IFM213" s="333"/>
      <c r="IFN213" s="416"/>
      <c r="IFO213" s="224"/>
      <c r="IFP213" s="224"/>
      <c r="IFQ213" s="334"/>
      <c r="IFR213" s="334"/>
      <c r="IFS213" s="224"/>
      <c r="IFT213" s="416"/>
      <c r="IFU213" s="416"/>
      <c r="IFV213" s="332"/>
      <c r="IFW213" s="333"/>
      <c r="IFX213" s="416"/>
      <c r="IFY213" s="224"/>
      <c r="IFZ213" s="224"/>
      <c r="IGA213" s="334"/>
      <c r="IGB213" s="334"/>
      <c r="IGC213" s="224"/>
      <c r="IGD213" s="416"/>
      <c r="IGE213" s="416"/>
      <c r="IGF213" s="332"/>
      <c r="IGG213" s="333"/>
      <c r="IGH213" s="416"/>
      <c r="IGI213" s="224"/>
      <c r="IGJ213" s="224"/>
      <c r="IGK213" s="334"/>
      <c r="IGL213" s="334"/>
      <c r="IGM213" s="224"/>
      <c r="IGN213" s="416"/>
      <c r="IGO213" s="416"/>
      <c r="IGP213" s="332"/>
      <c r="IGQ213" s="333"/>
      <c r="IGR213" s="416"/>
      <c r="IGS213" s="224"/>
      <c r="IGT213" s="224"/>
      <c r="IGU213" s="334"/>
      <c r="IGV213" s="334"/>
      <c r="IGW213" s="224"/>
      <c r="IGX213" s="416"/>
      <c r="IGY213" s="416"/>
      <c r="IGZ213" s="332"/>
      <c r="IHA213" s="333"/>
      <c r="IHB213" s="416"/>
      <c r="IHC213" s="224"/>
      <c r="IHD213" s="224"/>
      <c r="IHE213" s="334"/>
      <c r="IHF213" s="334"/>
      <c r="IHG213" s="224"/>
      <c r="IHH213" s="416"/>
      <c r="IHI213" s="416"/>
      <c r="IHJ213" s="332"/>
      <c r="IHK213" s="333"/>
      <c r="IHL213" s="416"/>
      <c r="IHM213" s="224"/>
      <c r="IHN213" s="224"/>
      <c r="IHO213" s="334"/>
      <c r="IHP213" s="334"/>
      <c r="IHQ213" s="224"/>
      <c r="IHR213" s="416"/>
      <c r="IHS213" s="416"/>
      <c r="IHT213" s="332"/>
      <c r="IHU213" s="333"/>
      <c r="IHV213" s="416"/>
      <c r="IHW213" s="224"/>
      <c r="IHX213" s="224"/>
      <c r="IHY213" s="334"/>
      <c r="IHZ213" s="334"/>
      <c r="IIA213" s="224"/>
      <c r="IIB213" s="416"/>
      <c r="IIC213" s="416"/>
      <c r="IID213" s="332"/>
      <c r="IIE213" s="333"/>
      <c r="IIF213" s="416"/>
      <c r="IIG213" s="224"/>
      <c r="IIH213" s="224"/>
      <c r="III213" s="334"/>
      <c r="IIJ213" s="334"/>
      <c r="IIK213" s="224"/>
      <c r="IIL213" s="416"/>
      <c r="IIM213" s="416"/>
      <c r="IIN213" s="332"/>
      <c r="IIO213" s="333"/>
      <c r="IIP213" s="416"/>
      <c r="IIQ213" s="224"/>
      <c r="IIR213" s="224"/>
      <c r="IIS213" s="334"/>
      <c r="IIT213" s="334"/>
      <c r="IIU213" s="224"/>
      <c r="IIV213" s="416"/>
      <c r="IIW213" s="416"/>
      <c r="IIX213" s="332"/>
      <c r="IIY213" s="333"/>
      <c r="IIZ213" s="416"/>
      <c r="IJA213" s="224"/>
      <c r="IJB213" s="224"/>
      <c r="IJC213" s="334"/>
      <c r="IJD213" s="334"/>
      <c r="IJE213" s="224"/>
      <c r="IJF213" s="416"/>
      <c r="IJG213" s="416"/>
      <c r="IJH213" s="332"/>
      <c r="IJI213" s="333"/>
      <c r="IJJ213" s="416"/>
      <c r="IJK213" s="224"/>
      <c r="IJL213" s="224"/>
      <c r="IJM213" s="334"/>
      <c r="IJN213" s="334"/>
      <c r="IJO213" s="224"/>
      <c r="IJP213" s="416"/>
      <c r="IJQ213" s="416"/>
      <c r="IJR213" s="332"/>
      <c r="IJS213" s="333"/>
      <c r="IJT213" s="416"/>
      <c r="IJU213" s="224"/>
      <c r="IJV213" s="224"/>
      <c r="IJW213" s="334"/>
      <c r="IJX213" s="334"/>
      <c r="IJY213" s="224"/>
      <c r="IJZ213" s="416"/>
      <c r="IKA213" s="416"/>
      <c r="IKB213" s="332"/>
      <c r="IKC213" s="333"/>
      <c r="IKD213" s="416"/>
      <c r="IKE213" s="224"/>
      <c r="IKF213" s="224"/>
      <c r="IKG213" s="334"/>
      <c r="IKH213" s="334"/>
      <c r="IKI213" s="224"/>
      <c r="IKJ213" s="416"/>
      <c r="IKK213" s="416"/>
      <c r="IKL213" s="332"/>
      <c r="IKM213" s="333"/>
      <c r="IKN213" s="416"/>
      <c r="IKO213" s="224"/>
      <c r="IKP213" s="224"/>
      <c r="IKQ213" s="334"/>
      <c r="IKR213" s="334"/>
      <c r="IKS213" s="224"/>
      <c r="IKT213" s="416"/>
      <c r="IKU213" s="416"/>
      <c r="IKV213" s="332"/>
      <c r="IKW213" s="333"/>
      <c r="IKX213" s="416"/>
      <c r="IKY213" s="224"/>
      <c r="IKZ213" s="224"/>
      <c r="ILA213" s="334"/>
      <c r="ILB213" s="334"/>
      <c r="ILC213" s="224"/>
      <c r="ILD213" s="416"/>
      <c r="ILE213" s="416"/>
      <c r="ILF213" s="332"/>
      <c r="ILG213" s="333"/>
      <c r="ILH213" s="416"/>
      <c r="ILI213" s="224"/>
      <c r="ILJ213" s="224"/>
      <c r="ILK213" s="334"/>
      <c r="ILL213" s="334"/>
      <c r="ILM213" s="224"/>
      <c r="ILN213" s="416"/>
      <c r="ILO213" s="416"/>
      <c r="ILP213" s="332"/>
      <c r="ILQ213" s="333"/>
      <c r="ILR213" s="416"/>
      <c r="ILS213" s="224"/>
      <c r="ILT213" s="224"/>
      <c r="ILU213" s="334"/>
      <c r="ILV213" s="334"/>
      <c r="ILW213" s="224"/>
      <c r="ILX213" s="416"/>
      <c r="ILY213" s="416"/>
      <c r="ILZ213" s="332"/>
      <c r="IMA213" s="333"/>
      <c r="IMB213" s="416"/>
      <c r="IMC213" s="224"/>
      <c r="IMD213" s="224"/>
      <c r="IME213" s="334"/>
      <c r="IMF213" s="334"/>
      <c r="IMG213" s="224"/>
      <c r="IMH213" s="416"/>
      <c r="IMI213" s="416"/>
      <c r="IMJ213" s="332"/>
      <c r="IMK213" s="333"/>
      <c r="IML213" s="416"/>
      <c r="IMM213" s="224"/>
      <c r="IMN213" s="224"/>
      <c r="IMO213" s="334"/>
      <c r="IMP213" s="334"/>
      <c r="IMQ213" s="224"/>
      <c r="IMR213" s="416"/>
      <c r="IMS213" s="416"/>
      <c r="IMT213" s="332"/>
      <c r="IMU213" s="333"/>
      <c r="IMV213" s="416"/>
      <c r="IMW213" s="224"/>
      <c r="IMX213" s="224"/>
      <c r="IMY213" s="334"/>
      <c r="IMZ213" s="334"/>
      <c r="INA213" s="224"/>
      <c r="INB213" s="416"/>
      <c r="INC213" s="416"/>
      <c r="IND213" s="332"/>
      <c r="INE213" s="333"/>
      <c r="INF213" s="416"/>
      <c r="ING213" s="224"/>
      <c r="INH213" s="224"/>
      <c r="INI213" s="334"/>
      <c r="INJ213" s="334"/>
      <c r="INK213" s="224"/>
      <c r="INL213" s="416"/>
      <c r="INM213" s="416"/>
      <c r="INN213" s="332"/>
      <c r="INO213" s="333"/>
      <c r="INP213" s="416"/>
      <c r="INQ213" s="224"/>
      <c r="INR213" s="224"/>
      <c r="INS213" s="334"/>
      <c r="INT213" s="334"/>
      <c r="INU213" s="224"/>
      <c r="INV213" s="416"/>
      <c r="INW213" s="416"/>
      <c r="INX213" s="332"/>
      <c r="INY213" s="333"/>
      <c r="INZ213" s="416"/>
      <c r="IOA213" s="224"/>
      <c r="IOB213" s="224"/>
      <c r="IOC213" s="334"/>
      <c r="IOD213" s="334"/>
      <c r="IOE213" s="224"/>
      <c r="IOF213" s="416"/>
      <c r="IOG213" s="416"/>
      <c r="IOH213" s="332"/>
      <c r="IOI213" s="333"/>
      <c r="IOJ213" s="416"/>
      <c r="IOK213" s="224"/>
      <c r="IOL213" s="224"/>
      <c r="IOM213" s="334"/>
      <c r="ION213" s="334"/>
      <c r="IOO213" s="224"/>
      <c r="IOP213" s="416"/>
      <c r="IOQ213" s="416"/>
      <c r="IOR213" s="332"/>
      <c r="IOS213" s="333"/>
      <c r="IOT213" s="416"/>
      <c r="IOU213" s="224"/>
      <c r="IOV213" s="224"/>
      <c r="IOW213" s="334"/>
      <c r="IOX213" s="334"/>
      <c r="IOY213" s="224"/>
      <c r="IOZ213" s="416"/>
      <c r="IPA213" s="416"/>
      <c r="IPB213" s="332"/>
      <c r="IPC213" s="333"/>
      <c r="IPD213" s="416"/>
      <c r="IPE213" s="224"/>
      <c r="IPF213" s="224"/>
      <c r="IPG213" s="334"/>
      <c r="IPH213" s="334"/>
      <c r="IPI213" s="224"/>
      <c r="IPJ213" s="416"/>
      <c r="IPK213" s="416"/>
      <c r="IPL213" s="332"/>
      <c r="IPM213" s="333"/>
      <c r="IPN213" s="416"/>
      <c r="IPO213" s="224"/>
      <c r="IPP213" s="224"/>
      <c r="IPQ213" s="334"/>
      <c r="IPR213" s="334"/>
      <c r="IPS213" s="224"/>
      <c r="IPT213" s="416"/>
      <c r="IPU213" s="416"/>
      <c r="IPV213" s="332"/>
      <c r="IPW213" s="333"/>
      <c r="IPX213" s="416"/>
      <c r="IPY213" s="224"/>
      <c r="IPZ213" s="224"/>
      <c r="IQA213" s="334"/>
      <c r="IQB213" s="334"/>
      <c r="IQC213" s="224"/>
      <c r="IQD213" s="416"/>
      <c r="IQE213" s="416"/>
      <c r="IQF213" s="332"/>
      <c r="IQG213" s="333"/>
      <c r="IQH213" s="416"/>
      <c r="IQI213" s="224"/>
      <c r="IQJ213" s="224"/>
      <c r="IQK213" s="334"/>
      <c r="IQL213" s="334"/>
      <c r="IQM213" s="224"/>
      <c r="IQN213" s="416"/>
      <c r="IQO213" s="416"/>
      <c r="IQP213" s="332"/>
      <c r="IQQ213" s="333"/>
      <c r="IQR213" s="416"/>
      <c r="IQS213" s="224"/>
      <c r="IQT213" s="224"/>
      <c r="IQU213" s="334"/>
      <c r="IQV213" s="334"/>
      <c r="IQW213" s="224"/>
      <c r="IQX213" s="416"/>
      <c r="IQY213" s="416"/>
      <c r="IQZ213" s="332"/>
      <c r="IRA213" s="333"/>
      <c r="IRB213" s="416"/>
      <c r="IRC213" s="224"/>
      <c r="IRD213" s="224"/>
      <c r="IRE213" s="334"/>
      <c r="IRF213" s="334"/>
      <c r="IRG213" s="224"/>
      <c r="IRH213" s="416"/>
      <c r="IRI213" s="416"/>
      <c r="IRJ213" s="332"/>
      <c r="IRK213" s="333"/>
      <c r="IRL213" s="416"/>
      <c r="IRM213" s="224"/>
      <c r="IRN213" s="224"/>
      <c r="IRO213" s="334"/>
      <c r="IRP213" s="334"/>
      <c r="IRQ213" s="224"/>
      <c r="IRR213" s="416"/>
      <c r="IRS213" s="416"/>
      <c r="IRT213" s="332"/>
      <c r="IRU213" s="333"/>
      <c r="IRV213" s="416"/>
      <c r="IRW213" s="224"/>
      <c r="IRX213" s="224"/>
      <c r="IRY213" s="334"/>
      <c r="IRZ213" s="334"/>
      <c r="ISA213" s="224"/>
      <c r="ISB213" s="416"/>
      <c r="ISC213" s="416"/>
      <c r="ISD213" s="332"/>
      <c r="ISE213" s="333"/>
      <c r="ISF213" s="416"/>
      <c r="ISG213" s="224"/>
      <c r="ISH213" s="224"/>
      <c r="ISI213" s="334"/>
      <c r="ISJ213" s="334"/>
      <c r="ISK213" s="224"/>
      <c r="ISL213" s="416"/>
      <c r="ISM213" s="416"/>
      <c r="ISN213" s="332"/>
      <c r="ISO213" s="333"/>
      <c r="ISP213" s="416"/>
      <c r="ISQ213" s="224"/>
      <c r="ISR213" s="224"/>
      <c r="ISS213" s="334"/>
      <c r="IST213" s="334"/>
      <c r="ISU213" s="224"/>
      <c r="ISV213" s="416"/>
      <c r="ISW213" s="416"/>
      <c r="ISX213" s="332"/>
      <c r="ISY213" s="333"/>
      <c r="ISZ213" s="416"/>
      <c r="ITA213" s="224"/>
      <c r="ITB213" s="224"/>
      <c r="ITC213" s="334"/>
      <c r="ITD213" s="334"/>
      <c r="ITE213" s="224"/>
      <c r="ITF213" s="416"/>
      <c r="ITG213" s="416"/>
      <c r="ITH213" s="332"/>
      <c r="ITI213" s="333"/>
      <c r="ITJ213" s="416"/>
      <c r="ITK213" s="224"/>
      <c r="ITL213" s="224"/>
      <c r="ITM213" s="334"/>
      <c r="ITN213" s="334"/>
      <c r="ITO213" s="224"/>
      <c r="ITP213" s="416"/>
      <c r="ITQ213" s="416"/>
      <c r="ITR213" s="332"/>
      <c r="ITS213" s="333"/>
      <c r="ITT213" s="416"/>
      <c r="ITU213" s="224"/>
      <c r="ITV213" s="224"/>
      <c r="ITW213" s="334"/>
      <c r="ITX213" s="334"/>
      <c r="ITY213" s="224"/>
      <c r="ITZ213" s="416"/>
      <c r="IUA213" s="416"/>
      <c r="IUB213" s="332"/>
      <c r="IUC213" s="333"/>
      <c r="IUD213" s="416"/>
      <c r="IUE213" s="224"/>
      <c r="IUF213" s="224"/>
      <c r="IUG213" s="334"/>
      <c r="IUH213" s="334"/>
      <c r="IUI213" s="224"/>
      <c r="IUJ213" s="416"/>
      <c r="IUK213" s="416"/>
      <c r="IUL213" s="332"/>
      <c r="IUM213" s="333"/>
      <c r="IUN213" s="416"/>
      <c r="IUO213" s="224"/>
      <c r="IUP213" s="224"/>
      <c r="IUQ213" s="334"/>
      <c r="IUR213" s="334"/>
      <c r="IUS213" s="224"/>
      <c r="IUT213" s="416"/>
      <c r="IUU213" s="416"/>
      <c r="IUV213" s="332"/>
      <c r="IUW213" s="333"/>
      <c r="IUX213" s="416"/>
      <c r="IUY213" s="224"/>
      <c r="IUZ213" s="224"/>
      <c r="IVA213" s="334"/>
      <c r="IVB213" s="334"/>
      <c r="IVC213" s="224"/>
      <c r="IVD213" s="416"/>
      <c r="IVE213" s="416"/>
      <c r="IVF213" s="332"/>
      <c r="IVG213" s="333"/>
      <c r="IVH213" s="416"/>
      <c r="IVI213" s="224"/>
      <c r="IVJ213" s="224"/>
      <c r="IVK213" s="334"/>
      <c r="IVL213" s="334"/>
      <c r="IVM213" s="224"/>
      <c r="IVN213" s="416"/>
      <c r="IVO213" s="416"/>
      <c r="IVP213" s="332"/>
      <c r="IVQ213" s="333"/>
      <c r="IVR213" s="416"/>
      <c r="IVS213" s="224"/>
      <c r="IVT213" s="224"/>
      <c r="IVU213" s="334"/>
      <c r="IVV213" s="334"/>
      <c r="IVW213" s="224"/>
      <c r="IVX213" s="416"/>
      <c r="IVY213" s="416"/>
      <c r="IVZ213" s="332"/>
      <c r="IWA213" s="333"/>
      <c r="IWB213" s="416"/>
      <c r="IWC213" s="224"/>
      <c r="IWD213" s="224"/>
      <c r="IWE213" s="334"/>
      <c r="IWF213" s="334"/>
      <c r="IWG213" s="224"/>
      <c r="IWH213" s="416"/>
      <c r="IWI213" s="416"/>
      <c r="IWJ213" s="332"/>
      <c r="IWK213" s="333"/>
      <c r="IWL213" s="416"/>
      <c r="IWM213" s="224"/>
      <c r="IWN213" s="224"/>
      <c r="IWO213" s="334"/>
      <c r="IWP213" s="334"/>
      <c r="IWQ213" s="224"/>
      <c r="IWR213" s="416"/>
      <c r="IWS213" s="416"/>
      <c r="IWT213" s="332"/>
      <c r="IWU213" s="333"/>
      <c r="IWV213" s="416"/>
      <c r="IWW213" s="224"/>
      <c r="IWX213" s="224"/>
      <c r="IWY213" s="334"/>
      <c r="IWZ213" s="334"/>
      <c r="IXA213" s="224"/>
      <c r="IXB213" s="416"/>
      <c r="IXC213" s="416"/>
      <c r="IXD213" s="332"/>
      <c r="IXE213" s="333"/>
      <c r="IXF213" s="416"/>
      <c r="IXG213" s="224"/>
      <c r="IXH213" s="224"/>
      <c r="IXI213" s="334"/>
      <c r="IXJ213" s="334"/>
      <c r="IXK213" s="224"/>
      <c r="IXL213" s="416"/>
      <c r="IXM213" s="416"/>
      <c r="IXN213" s="332"/>
      <c r="IXO213" s="333"/>
      <c r="IXP213" s="416"/>
      <c r="IXQ213" s="224"/>
      <c r="IXR213" s="224"/>
      <c r="IXS213" s="334"/>
      <c r="IXT213" s="334"/>
      <c r="IXU213" s="224"/>
      <c r="IXV213" s="416"/>
      <c r="IXW213" s="416"/>
      <c r="IXX213" s="332"/>
      <c r="IXY213" s="333"/>
      <c r="IXZ213" s="416"/>
      <c r="IYA213" s="224"/>
      <c r="IYB213" s="224"/>
      <c r="IYC213" s="334"/>
      <c r="IYD213" s="334"/>
      <c r="IYE213" s="224"/>
      <c r="IYF213" s="416"/>
      <c r="IYG213" s="416"/>
      <c r="IYH213" s="332"/>
      <c r="IYI213" s="333"/>
      <c r="IYJ213" s="416"/>
      <c r="IYK213" s="224"/>
      <c r="IYL213" s="224"/>
      <c r="IYM213" s="334"/>
      <c r="IYN213" s="334"/>
      <c r="IYO213" s="224"/>
      <c r="IYP213" s="416"/>
      <c r="IYQ213" s="416"/>
      <c r="IYR213" s="332"/>
      <c r="IYS213" s="333"/>
      <c r="IYT213" s="416"/>
      <c r="IYU213" s="224"/>
      <c r="IYV213" s="224"/>
      <c r="IYW213" s="334"/>
      <c r="IYX213" s="334"/>
      <c r="IYY213" s="224"/>
      <c r="IYZ213" s="416"/>
      <c r="IZA213" s="416"/>
      <c r="IZB213" s="332"/>
      <c r="IZC213" s="333"/>
      <c r="IZD213" s="416"/>
      <c r="IZE213" s="224"/>
      <c r="IZF213" s="224"/>
      <c r="IZG213" s="334"/>
      <c r="IZH213" s="334"/>
      <c r="IZI213" s="224"/>
      <c r="IZJ213" s="416"/>
      <c r="IZK213" s="416"/>
      <c r="IZL213" s="332"/>
      <c r="IZM213" s="333"/>
      <c r="IZN213" s="416"/>
      <c r="IZO213" s="224"/>
      <c r="IZP213" s="224"/>
      <c r="IZQ213" s="334"/>
      <c r="IZR213" s="334"/>
      <c r="IZS213" s="224"/>
      <c r="IZT213" s="416"/>
      <c r="IZU213" s="416"/>
      <c r="IZV213" s="332"/>
      <c r="IZW213" s="333"/>
      <c r="IZX213" s="416"/>
      <c r="IZY213" s="224"/>
      <c r="IZZ213" s="224"/>
      <c r="JAA213" s="334"/>
      <c r="JAB213" s="334"/>
      <c r="JAC213" s="224"/>
      <c r="JAD213" s="416"/>
      <c r="JAE213" s="416"/>
      <c r="JAF213" s="332"/>
      <c r="JAG213" s="333"/>
      <c r="JAH213" s="416"/>
      <c r="JAI213" s="224"/>
      <c r="JAJ213" s="224"/>
      <c r="JAK213" s="334"/>
      <c r="JAL213" s="334"/>
      <c r="JAM213" s="224"/>
      <c r="JAN213" s="416"/>
      <c r="JAO213" s="416"/>
      <c r="JAP213" s="332"/>
      <c r="JAQ213" s="333"/>
      <c r="JAR213" s="416"/>
      <c r="JAS213" s="224"/>
      <c r="JAT213" s="224"/>
      <c r="JAU213" s="334"/>
      <c r="JAV213" s="334"/>
      <c r="JAW213" s="224"/>
      <c r="JAX213" s="416"/>
      <c r="JAY213" s="416"/>
      <c r="JAZ213" s="332"/>
      <c r="JBA213" s="333"/>
      <c r="JBB213" s="416"/>
      <c r="JBC213" s="224"/>
      <c r="JBD213" s="224"/>
      <c r="JBE213" s="334"/>
      <c r="JBF213" s="334"/>
      <c r="JBG213" s="224"/>
      <c r="JBH213" s="416"/>
      <c r="JBI213" s="416"/>
      <c r="JBJ213" s="332"/>
      <c r="JBK213" s="333"/>
      <c r="JBL213" s="416"/>
      <c r="JBM213" s="224"/>
      <c r="JBN213" s="224"/>
      <c r="JBO213" s="334"/>
      <c r="JBP213" s="334"/>
      <c r="JBQ213" s="224"/>
      <c r="JBR213" s="416"/>
      <c r="JBS213" s="416"/>
      <c r="JBT213" s="332"/>
      <c r="JBU213" s="333"/>
      <c r="JBV213" s="416"/>
      <c r="JBW213" s="224"/>
      <c r="JBX213" s="224"/>
      <c r="JBY213" s="334"/>
      <c r="JBZ213" s="334"/>
      <c r="JCA213" s="224"/>
      <c r="JCB213" s="416"/>
      <c r="JCC213" s="416"/>
      <c r="JCD213" s="332"/>
      <c r="JCE213" s="333"/>
      <c r="JCF213" s="416"/>
      <c r="JCG213" s="224"/>
      <c r="JCH213" s="224"/>
      <c r="JCI213" s="334"/>
      <c r="JCJ213" s="334"/>
      <c r="JCK213" s="224"/>
      <c r="JCL213" s="416"/>
      <c r="JCM213" s="416"/>
      <c r="JCN213" s="332"/>
      <c r="JCO213" s="333"/>
      <c r="JCP213" s="416"/>
      <c r="JCQ213" s="224"/>
      <c r="JCR213" s="224"/>
      <c r="JCS213" s="334"/>
      <c r="JCT213" s="334"/>
      <c r="JCU213" s="224"/>
      <c r="JCV213" s="416"/>
      <c r="JCW213" s="416"/>
      <c r="JCX213" s="332"/>
      <c r="JCY213" s="333"/>
      <c r="JCZ213" s="416"/>
      <c r="JDA213" s="224"/>
      <c r="JDB213" s="224"/>
      <c r="JDC213" s="334"/>
      <c r="JDD213" s="334"/>
      <c r="JDE213" s="224"/>
      <c r="JDF213" s="416"/>
      <c r="JDG213" s="416"/>
      <c r="JDH213" s="332"/>
      <c r="JDI213" s="333"/>
      <c r="JDJ213" s="416"/>
      <c r="JDK213" s="224"/>
      <c r="JDL213" s="224"/>
      <c r="JDM213" s="334"/>
      <c r="JDN213" s="334"/>
      <c r="JDO213" s="224"/>
      <c r="JDP213" s="416"/>
      <c r="JDQ213" s="416"/>
      <c r="JDR213" s="332"/>
      <c r="JDS213" s="333"/>
      <c r="JDT213" s="416"/>
      <c r="JDU213" s="224"/>
      <c r="JDV213" s="224"/>
      <c r="JDW213" s="334"/>
      <c r="JDX213" s="334"/>
      <c r="JDY213" s="224"/>
      <c r="JDZ213" s="416"/>
      <c r="JEA213" s="416"/>
      <c r="JEB213" s="332"/>
      <c r="JEC213" s="333"/>
      <c r="JED213" s="416"/>
      <c r="JEE213" s="224"/>
      <c r="JEF213" s="224"/>
      <c r="JEG213" s="334"/>
      <c r="JEH213" s="334"/>
      <c r="JEI213" s="224"/>
      <c r="JEJ213" s="416"/>
      <c r="JEK213" s="416"/>
      <c r="JEL213" s="332"/>
      <c r="JEM213" s="333"/>
      <c r="JEN213" s="416"/>
      <c r="JEO213" s="224"/>
      <c r="JEP213" s="224"/>
      <c r="JEQ213" s="334"/>
      <c r="JER213" s="334"/>
      <c r="JES213" s="224"/>
      <c r="JET213" s="416"/>
      <c r="JEU213" s="416"/>
      <c r="JEV213" s="332"/>
      <c r="JEW213" s="333"/>
      <c r="JEX213" s="416"/>
      <c r="JEY213" s="224"/>
      <c r="JEZ213" s="224"/>
      <c r="JFA213" s="334"/>
      <c r="JFB213" s="334"/>
      <c r="JFC213" s="224"/>
      <c r="JFD213" s="416"/>
      <c r="JFE213" s="416"/>
      <c r="JFF213" s="332"/>
      <c r="JFG213" s="333"/>
      <c r="JFH213" s="416"/>
      <c r="JFI213" s="224"/>
      <c r="JFJ213" s="224"/>
      <c r="JFK213" s="334"/>
      <c r="JFL213" s="334"/>
      <c r="JFM213" s="224"/>
      <c r="JFN213" s="416"/>
      <c r="JFO213" s="416"/>
      <c r="JFP213" s="332"/>
      <c r="JFQ213" s="333"/>
      <c r="JFR213" s="416"/>
      <c r="JFS213" s="224"/>
      <c r="JFT213" s="224"/>
      <c r="JFU213" s="334"/>
      <c r="JFV213" s="334"/>
      <c r="JFW213" s="224"/>
      <c r="JFX213" s="416"/>
      <c r="JFY213" s="416"/>
      <c r="JFZ213" s="332"/>
      <c r="JGA213" s="333"/>
      <c r="JGB213" s="416"/>
      <c r="JGC213" s="224"/>
      <c r="JGD213" s="224"/>
      <c r="JGE213" s="334"/>
      <c r="JGF213" s="334"/>
      <c r="JGG213" s="224"/>
      <c r="JGH213" s="416"/>
      <c r="JGI213" s="416"/>
      <c r="JGJ213" s="332"/>
      <c r="JGK213" s="333"/>
      <c r="JGL213" s="416"/>
      <c r="JGM213" s="224"/>
      <c r="JGN213" s="224"/>
      <c r="JGO213" s="334"/>
      <c r="JGP213" s="334"/>
      <c r="JGQ213" s="224"/>
      <c r="JGR213" s="416"/>
      <c r="JGS213" s="416"/>
      <c r="JGT213" s="332"/>
      <c r="JGU213" s="333"/>
      <c r="JGV213" s="416"/>
      <c r="JGW213" s="224"/>
      <c r="JGX213" s="224"/>
      <c r="JGY213" s="334"/>
      <c r="JGZ213" s="334"/>
      <c r="JHA213" s="224"/>
      <c r="JHB213" s="416"/>
      <c r="JHC213" s="416"/>
      <c r="JHD213" s="332"/>
      <c r="JHE213" s="333"/>
      <c r="JHF213" s="416"/>
      <c r="JHG213" s="224"/>
      <c r="JHH213" s="224"/>
      <c r="JHI213" s="334"/>
      <c r="JHJ213" s="334"/>
      <c r="JHK213" s="224"/>
      <c r="JHL213" s="416"/>
      <c r="JHM213" s="416"/>
      <c r="JHN213" s="332"/>
      <c r="JHO213" s="333"/>
      <c r="JHP213" s="416"/>
      <c r="JHQ213" s="224"/>
      <c r="JHR213" s="224"/>
      <c r="JHS213" s="334"/>
      <c r="JHT213" s="334"/>
      <c r="JHU213" s="224"/>
      <c r="JHV213" s="416"/>
      <c r="JHW213" s="416"/>
      <c r="JHX213" s="332"/>
      <c r="JHY213" s="333"/>
      <c r="JHZ213" s="416"/>
      <c r="JIA213" s="224"/>
      <c r="JIB213" s="224"/>
      <c r="JIC213" s="334"/>
      <c r="JID213" s="334"/>
      <c r="JIE213" s="224"/>
      <c r="JIF213" s="416"/>
      <c r="JIG213" s="416"/>
      <c r="JIH213" s="332"/>
      <c r="JII213" s="333"/>
      <c r="JIJ213" s="416"/>
      <c r="JIK213" s="224"/>
      <c r="JIL213" s="224"/>
      <c r="JIM213" s="334"/>
      <c r="JIN213" s="334"/>
      <c r="JIO213" s="224"/>
      <c r="JIP213" s="416"/>
      <c r="JIQ213" s="416"/>
      <c r="JIR213" s="332"/>
      <c r="JIS213" s="333"/>
      <c r="JIT213" s="416"/>
      <c r="JIU213" s="224"/>
      <c r="JIV213" s="224"/>
      <c r="JIW213" s="334"/>
      <c r="JIX213" s="334"/>
      <c r="JIY213" s="224"/>
      <c r="JIZ213" s="416"/>
      <c r="JJA213" s="416"/>
      <c r="JJB213" s="332"/>
      <c r="JJC213" s="333"/>
      <c r="JJD213" s="416"/>
      <c r="JJE213" s="224"/>
      <c r="JJF213" s="224"/>
      <c r="JJG213" s="334"/>
      <c r="JJH213" s="334"/>
      <c r="JJI213" s="224"/>
      <c r="JJJ213" s="416"/>
      <c r="JJK213" s="416"/>
      <c r="JJL213" s="332"/>
      <c r="JJM213" s="333"/>
      <c r="JJN213" s="416"/>
      <c r="JJO213" s="224"/>
      <c r="JJP213" s="224"/>
      <c r="JJQ213" s="334"/>
      <c r="JJR213" s="334"/>
      <c r="JJS213" s="224"/>
      <c r="JJT213" s="416"/>
      <c r="JJU213" s="416"/>
      <c r="JJV213" s="332"/>
      <c r="JJW213" s="333"/>
      <c r="JJX213" s="416"/>
      <c r="JJY213" s="224"/>
      <c r="JJZ213" s="224"/>
      <c r="JKA213" s="334"/>
      <c r="JKB213" s="334"/>
      <c r="JKC213" s="224"/>
      <c r="JKD213" s="416"/>
      <c r="JKE213" s="416"/>
      <c r="JKF213" s="332"/>
      <c r="JKG213" s="333"/>
      <c r="JKH213" s="416"/>
      <c r="JKI213" s="224"/>
      <c r="JKJ213" s="224"/>
      <c r="JKK213" s="334"/>
      <c r="JKL213" s="334"/>
      <c r="JKM213" s="224"/>
      <c r="JKN213" s="416"/>
      <c r="JKO213" s="416"/>
      <c r="JKP213" s="332"/>
      <c r="JKQ213" s="333"/>
      <c r="JKR213" s="416"/>
      <c r="JKS213" s="224"/>
      <c r="JKT213" s="224"/>
      <c r="JKU213" s="334"/>
      <c r="JKV213" s="334"/>
      <c r="JKW213" s="224"/>
      <c r="JKX213" s="416"/>
      <c r="JKY213" s="416"/>
      <c r="JKZ213" s="332"/>
      <c r="JLA213" s="333"/>
      <c r="JLB213" s="416"/>
      <c r="JLC213" s="224"/>
      <c r="JLD213" s="224"/>
      <c r="JLE213" s="334"/>
      <c r="JLF213" s="334"/>
      <c r="JLG213" s="224"/>
      <c r="JLH213" s="416"/>
      <c r="JLI213" s="416"/>
      <c r="JLJ213" s="332"/>
      <c r="JLK213" s="333"/>
      <c r="JLL213" s="416"/>
      <c r="JLM213" s="224"/>
      <c r="JLN213" s="224"/>
      <c r="JLO213" s="334"/>
      <c r="JLP213" s="334"/>
      <c r="JLQ213" s="224"/>
      <c r="JLR213" s="416"/>
      <c r="JLS213" s="416"/>
      <c r="JLT213" s="332"/>
      <c r="JLU213" s="333"/>
      <c r="JLV213" s="416"/>
      <c r="JLW213" s="224"/>
      <c r="JLX213" s="224"/>
      <c r="JLY213" s="334"/>
      <c r="JLZ213" s="334"/>
      <c r="JMA213" s="224"/>
      <c r="JMB213" s="416"/>
      <c r="JMC213" s="416"/>
      <c r="JMD213" s="332"/>
      <c r="JME213" s="333"/>
      <c r="JMF213" s="416"/>
      <c r="JMG213" s="224"/>
      <c r="JMH213" s="224"/>
      <c r="JMI213" s="334"/>
      <c r="JMJ213" s="334"/>
      <c r="JMK213" s="224"/>
      <c r="JML213" s="416"/>
      <c r="JMM213" s="416"/>
      <c r="JMN213" s="332"/>
      <c r="JMO213" s="333"/>
      <c r="JMP213" s="416"/>
      <c r="JMQ213" s="224"/>
      <c r="JMR213" s="224"/>
      <c r="JMS213" s="334"/>
      <c r="JMT213" s="334"/>
      <c r="JMU213" s="224"/>
      <c r="JMV213" s="416"/>
      <c r="JMW213" s="416"/>
      <c r="JMX213" s="332"/>
      <c r="JMY213" s="333"/>
      <c r="JMZ213" s="416"/>
      <c r="JNA213" s="224"/>
      <c r="JNB213" s="224"/>
      <c r="JNC213" s="334"/>
      <c r="JND213" s="334"/>
      <c r="JNE213" s="224"/>
      <c r="JNF213" s="416"/>
      <c r="JNG213" s="416"/>
      <c r="JNH213" s="332"/>
      <c r="JNI213" s="333"/>
      <c r="JNJ213" s="416"/>
      <c r="JNK213" s="224"/>
      <c r="JNL213" s="224"/>
      <c r="JNM213" s="334"/>
      <c r="JNN213" s="334"/>
      <c r="JNO213" s="224"/>
      <c r="JNP213" s="416"/>
      <c r="JNQ213" s="416"/>
      <c r="JNR213" s="332"/>
      <c r="JNS213" s="333"/>
      <c r="JNT213" s="416"/>
      <c r="JNU213" s="224"/>
      <c r="JNV213" s="224"/>
      <c r="JNW213" s="334"/>
      <c r="JNX213" s="334"/>
      <c r="JNY213" s="224"/>
      <c r="JNZ213" s="416"/>
      <c r="JOA213" s="416"/>
      <c r="JOB213" s="332"/>
      <c r="JOC213" s="333"/>
      <c r="JOD213" s="416"/>
      <c r="JOE213" s="224"/>
      <c r="JOF213" s="224"/>
      <c r="JOG213" s="334"/>
      <c r="JOH213" s="334"/>
      <c r="JOI213" s="224"/>
      <c r="JOJ213" s="416"/>
      <c r="JOK213" s="416"/>
      <c r="JOL213" s="332"/>
      <c r="JOM213" s="333"/>
      <c r="JON213" s="416"/>
      <c r="JOO213" s="224"/>
      <c r="JOP213" s="224"/>
      <c r="JOQ213" s="334"/>
      <c r="JOR213" s="334"/>
      <c r="JOS213" s="224"/>
      <c r="JOT213" s="416"/>
      <c r="JOU213" s="416"/>
      <c r="JOV213" s="332"/>
      <c r="JOW213" s="333"/>
      <c r="JOX213" s="416"/>
      <c r="JOY213" s="224"/>
      <c r="JOZ213" s="224"/>
      <c r="JPA213" s="334"/>
      <c r="JPB213" s="334"/>
      <c r="JPC213" s="224"/>
      <c r="JPD213" s="416"/>
      <c r="JPE213" s="416"/>
      <c r="JPF213" s="332"/>
      <c r="JPG213" s="333"/>
      <c r="JPH213" s="416"/>
      <c r="JPI213" s="224"/>
      <c r="JPJ213" s="224"/>
      <c r="JPK213" s="334"/>
      <c r="JPL213" s="334"/>
      <c r="JPM213" s="224"/>
      <c r="JPN213" s="416"/>
      <c r="JPO213" s="416"/>
      <c r="JPP213" s="332"/>
      <c r="JPQ213" s="333"/>
      <c r="JPR213" s="416"/>
      <c r="JPS213" s="224"/>
      <c r="JPT213" s="224"/>
      <c r="JPU213" s="334"/>
      <c r="JPV213" s="334"/>
      <c r="JPW213" s="224"/>
      <c r="JPX213" s="416"/>
      <c r="JPY213" s="416"/>
      <c r="JPZ213" s="332"/>
      <c r="JQA213" s="333"/>
      <c r="JQB213" s="416"/>
      <c r="JQC213" s="224"/>
      <c r="JQD213" s="224"/>
      <c r="JQE213" s="334"/>
      <c r="JQF213" s="334"/>
      <c r="JQG213" s="224"/>
      <c r="JQH213" s="416"/>
      <c r="JQI213" s="416"/>
      <c r="JQJ213" s="332"/>
      <c r="JQK213" s="333"/>
      <c r="JQL213" s="416"/>
      <c r="JQM213" s="224"/>
      <c r="JQN213" s="224"/>
      <c r="JQO213" s="334"/>
      <c r="JQP213" s="334"/>
      <c r="JQQ213" s="224"/>
      <c r="JQR213" s="416"/>
      <c r="JQS213" s="416"/>
      <c r="JQT213" s="332"/>
      <c r="JQU213" s="333"/>
      <c r="JQV213" s="416"/>
      <c r="JQW213" s="224"/>
      <c r="JQX213" s="224"/>
      <c r="JQY213" s="334"/>
      <c r="JQZ213" s="334"/>
      <c r="JRA213" s="224"/>
      <c r="JRB213" s="416"/>
      <c r="JRC213" s="416"/>
      <c r="JRD213" s="332"/>
      <c r="JRE213" s="333"/>
      <c r="JRF213" s="416"/>
      <c r="JRG213" s="224"/>
      <c r="JRH213" s="224"/>
      <c r="JRI213" s="334"/>
      <c r="JRJ213" s="334"/>
      <c r="JRK213" s="224"/>
      <c r="JRL213" s="416"/>
      <c r="JRM213" s="416"/>
      <c r="JRN213" s="332"/>
      <c r="JRO213" s="333"/>
      <c r="JRP213" s="416"/>
      <c r="JRQ213" s="224"/>
      <c r="JRR213" s="224"/>
      <c r="JRS213" s="334"/>
      <c r="JRT213" s="334"/>
      <c r="JRU213" s="224"/>
      <c r="JRV213" s="416"/>
      <c r="JRW213" s="416"/>
      <c r="JRX213" s="332"/>
      <c r="JRY213" s="333"/>
      <c r="JRZ213" s="416"/>
      <c r="JSA213" s="224"/>
      <c r="JSB213" s="224"/>
      <c r="JSC213" s="334"/>
      <c r="JSD213" s="334"/>
      <c r="JSE213" s="224"/>
      <c r="JSF213" s="416"/>
      <c r="JSG213" s="416"/>
      <c r="JSH213" s="332"/>
      <c r="JSI213" s="333"/>
      <c r="JSJ213" s="416"/>
      <c r="JSK213" s="224"/>
      <c r="JSL213" s="224"/>
      <c r="JSM213" s="334"/>
      <c r="JSN213" s="334"/>
      <c r="JSO213" s="224"/>
      <c r="JSP213" s="416"/>
      <c r="JSQ213" s="416"/>
      <c r="JSR213" s="332"/>
      <c r="JSS213" s="333"/>
      <c r="JST213" s="416"/>
      <c r="JSU213" s="224"/>
      <c r="JSV213" s="224"/>
      <c r="JSW213" s="334"/>
      <c r="JSX213" s="334"/>
      <c r="JSY213" s="224"/>
      <c r="JSZ213" s="416"/>
      <c r="JTA213" s="416"/>
      <c r="JTB213" s="332"/>
      <c r="JTC213" s="333"/>
      <c r="JTD213" s="416"/>
      <c r="JTE213" s="224"/>
      <c r="JTF213" s="224"/>
      <c r="JTG213" s="334"/>
      <c r="JTH213" s="334"/>
      <c r="JTI213" s="224"/>
      <c r="JTJ213" s="416"/>
      <c r="JTK213" s="416"/>
      <c r="JTL213" s="332"/>
      <c r="JTM213" s="333"/>
      <c r="JTN213" s="416"/>
      <c r="JTO213" s="224"/>
      <c r="JTP213" s="224"/>
      <c r="JTQ213" s="334"/>
      <c r="JTR213" s="334"/>
      <c r="JTS213" s="224"/>
      <c r="JTT213" s="416"/>
      <c r="JTU213" s="416"/>
      <c r="JTV213" s="332"/>
      <c r="JTW213" s="333"/>
      <c r="JTX213" s="416"/>
      <c r="JTY213" s="224"/>
      <c r="JTZ213" s="224"/>
      <c r="JUA213" s="334"/>
      <c r="JUB213" s="334"/>
      <c r="JUC213" s="224"/>
      <c r="JUD213" s="416"/>
      <c r="JUE213" s="416"/>
      <c r="JUF213" s="332"/>
      <c r="JUG213" s="333"/>
      <c r="JUH213" s="416"/>
      <c r="JUI213" s="224"/>
      <c r="JUJ213" s="224"/>
      <c r="JUK213" s="334"/>
      <c r="JUL213" s="334"/>
      <c r="JUM213" s="224"/>
      <c r="JUN213" s="416"/>
      <c r="JUO213" s="416"/>
      <c r="JUP213" s="332"/>
      <c r="JUQ213" s="333"/>
      <c r="JUR213" s="416"/>
      <c r="JUS213" s="224"/>
      <c r="JUT213" s="224"/>
      <c r="JUU213" s="334"/>
      <c r="JUV213" s="334"/>
      <c r="JUW213" s="224"/>
      <c r="JUX213" s="416"/>
      <c r="JUY213" s="416"/>
      <c r="JUZ213" s="332"/>
      <c r="JVA213" s="333"/>
      <c r="JVB213" s="416"/>
      <c r="JVC213" s="224"/>
      <c r="JVD213" s="224"/>
      <c r="JVE213" s="334"/>
      <c r="JVF213" s="334"/>
      <c r="JVG213" s="224"/>
      <c r="JVH213" s="416"/>
      <c r="JVI213" s="416"/>
      <c r="JVJ213" s="332"/>
      <c r="JVK213" s="333"/>
      <c r="JVL213" s="416"/>
      <c r="JVM213" s="224"/>
      <c r="JVN213" s="224"/>
      <c r="JVO213" s="334"/>
      <c r="JVP213" s="334"/>
      <c r="JVQ213" s="224"/>
      <c r="JVR213" s="416"/>
      <c r="JVS213" s="416"/>
      <c r="JVT213" s="332"/>
      <c r="JVU213" s="333"/>
      <c r="JVV213" s="416"/>
      <c r="JVW213" s="224"/>
      <c r="JVX213" s="224"/>
      <c r="JVY213" s="334"/>
      <c r="JVZ213" s="334"/>
      <c r="JWA213" s="224"/>
      <c r="JWB213" s="416"/>
      <c r="JWC213" s="416"/>
      <c r="JWD213" s="332"/>
      <c r="JWE213" s="333"/>
      <c r="JWF213" s="416"/>
      <c r="JWG213" s="224"/>
      <c r="JWH213" s="224"/>
      <c r="JWI213" s="334"/>
      <c r="JWJ213" s="334"/>
      <c r="JWK213" s="224"/>
      <c r="JWL213" s="416"/>
      <c r="JWM213" s="416"/>
      <c r="JWN213" s="332"/>
      <c r="JWO213" s="333"/>
      <c r="JWP213" s="416"/>
      <c r="JWQ213" s="224"/>
      <c r="JWR213" s="224"/>
      <c r="JWS213" s="334"/>
      <c r="JWT213" s="334"/>
      <c r="JWU213" s="224"/>
      <c r="JWV213" s="416"/>
      <c r="JWW213" s="416"/>
      <c r="JWX213" s="332"/>
      <c r="JWY213" s="333"/>
      <c r="JWZ213" s="416"/>
      <c r="JXA213" s="224"/>
      <c r="JXB213" s="224"/>
      <c r="JXC213" s="334"/>
      <c r="JXD213" s="334"/>
      <c r="JXE213" s="224"/>
      <c r="JXF213" s="416"/>
      <c r="JXG213" s="416"/>
      <c r="JXH213" s="332"/>
      <c r="JXI213" s="333"/>
      <c r="JXJ213" s="416"/>
      <c r="JXK213" s="224"/>
      <c r="JXL213" s="224"/>
      <c r="JXM213" s="334"/>
      <c r="JXN213" s="334"/>
      <c r="JXO213" s="224"/>
      <c r="JXP213" s="416"/>
      <c r="JXQ213" s="416"/>
      <c r="JXR213" s="332"/>
      <c r="JXS213" s="333"/>
      <c r="JXT213" s="416"/>
      <c r="JXU213" s="224"/>
      <c r="JXV213" s="224"/>
      <c r="JXW213" s="334"/>
      <c r="JXX213" s="334"/>
      <c r="JXY213" s="224"/>
      <c r="JXZ213" s="416"/>
      <c r="JYA213" s="416"/>
      <c r="JYB213" s="332"/>
      <c r="JYC213" s="333"/>
      <c r="JYD213" s="416"/>
      <c r="JYE213" s="224"/>
      <c r="JYF213" s="224"/>
      <c r="JYG213" s="334"/>
      <c r="JYH213" s="334"/>
      <c r="JYI213" s="224"/>
      <c r="JYJ213" s="416"/>
      <c r="JYK213" s="416"/>
      <c r="JYL213" s="332"/>
      <c r="JYM213" s="333"/>
      <c r="JYN213" s="416"/>
      <c r="JYO213" s="224"/>
      <c r="JYP213" s="224"/>
      <c r="JYQ213" s="334"/>
      <c r="JYR213" s="334"/>
      <c r="JYS213" s="224"/>
      <c r="JYT213" s="416"/>
      <c r="JYU213" s="416"/>
      <c r="JYV213" s="332"/>
      <c r="JYW213" s="333"/>
      <c r="JYX213" s="416"/>
      <c r="JYY213" s="224"/>
      <c r="JYZ213" s="224"/>
      <c r="JZA213" s="334"/>
      <c r="JZB213" s="334"/>
      <c r="JZC213" s="224"/>
      <c r="JZD213" s="416"/>
      <c r="JZE213" s="416"/>
      <c r="JZF213" s="332"/>
      <c r="JZG213" s="333"/>
      <c r="JZH213" s="416"/>
      <c r="JZI213" s="224"/>
      <c r="JZJ213" s="224"/>
      <c r="JZK213" s="334"/>
      <c r="JZL213" s="334"/>
      <c r="JZM213" s="224"/>
      <c r="JZN213" s="416"/>
      <c r="JZO213" s="416"/>
      <c r="JZP213" s="332"/>
      <c r="JZQ213" s="333"/>
      <c r="JZR213" s="416"/>
      <c r="JZS213" s="224"/>
      <c r="JZT213" s="224"/>
      <c r="JZU213" s="334"/>
      <c r="JZV213" s="334"/>
      <c r="JZW213" s="224"/>
      <c r="JZX213" s="416"/>
      <c r="JZY213" s="416"/>
      <c r="JZZ213" s="332"/>
      <c r="KAA213" s="333"/>
      <c r="KAB213" s="416"/>
      <c r="KAC213" s="224"/>
      <c r="KAD213" s="224"/>
      <c r="KAE213" s="334"/>
      <c r="KAF213" s="334"/>
      <c r="KAG213" s="224"/>
      <c r="KAH213" s="416"/>
      <c r="KAI213" s="416"/>
      <c r="KAJ213" s="332"/>
      <c r="KAK213" s="333"/>
      <c r="KAL213" s="416"/>
      <c r="KAM213" s="224"/>
      <c r="KAN213" s="224"/>
      <c r="KAO213" s="334"/>
      <c r="KAP213" s="334"/>
      <c r="KAQ213" s="224"/>
      <c r="KAR213" s="416"/>
      <c r="KAS213" s="416"/>
      <c r="KAT213" s="332"/>
      <c r="KAU213" s="333"/>
      <c r="KAV213" s="416"/>
      <c r="KAW213" s="224"/>
      <c r="KAX213" s="224"/>
      <c r="KAY213" s="334"/>
      <c r="KAZ213" s="334"/>
      <c r="KBA213" s="224"/>
      <c r="KBB213" s="416"/>
      <c r="KBC213" s="416"/>
      <c r="KBD213" s="332"/>
      <c r="KBE213" s="333"/>
      <c r="KBF213" s="416"/>
      <c r="KBG213" s="224"/>
      <c r="KBH213" s="224"/>
      <c r="KBI213" s="334"/>
      <c r="KBJ213" s="334"/>
      <c r="KBK213" s="224"/>
      <c r="KBL213" s="416"/>
      <c r="KBM213" s="416"/>
      <c r="KBN213" s="332"/>
      <c r="KBO213" s="333"/>
      <c r="KBP213" s="416"/>
      <c r="KBQ213" s="224"/>
      <c r="KBR213" s="224"/>
      <c r="KBS213" s="334"/>
      <c r="KBT213" s="334"/>
      <c r="KBU213" s="224"/>
      <c r="KBV213" s="416"/>
      <c r="KBW213" s="416"/>
      <c r="KBX213" s="332"/>
      <c r="KBY213" s="333"/>
      <c r="KBZ213" s="416"/>
      <c r="KCA213" s="224"/>
      <c r="KCB213" s="224"/>
      <c r="KCC213" s="334"/>
      <c r="KCD213" s="334"/>
      <c r="KCE213" s="224"/>
      <c r="KCF213" s="416"/>
      <c r="KCG213" s="416"/>
      <c r="KCH213" s="332"/>
      <c r="KCI213" s="333"/>
      <c r="KCJ213" s="416"/>
      <c r="KCK213" s="224"/>
      <c r="KCL213" s="224"/>
      <c r="KCM213" s="334"/>
      <c r="KCN213" s="334"/>
      <c r="KCO213" s="224"/>
      <c r="KCP213" s="416"/>
      <c r="KCQ213" s="416"/>
      <c r="KCR213" s="332"/>
      <c r="KCS213" s="333"/>
      <c r="KCT213" s="416"/>
      <c r="KCU213" s="224"/>
      <c r="KCV213" s="224"/>
      <c r="KCW213" s="334"/>
      <c r="KCX213" s="334"/>
      <c r="KCY213" s="224"/>
      <c r="KCZ213" s="416"/>
      <c r="KDA213" s="416"/>
      <c r="KDB213" s="332"/>
      <c r="KDC213" s="333"/>
      <c r="KDD213" s="416"/>
      <c r="KDE213" s="224"/>
      <c r="KDF213" s="224"/>
      <c r="KDG213" s="334"/>
      <c r="KDH213" s="334"/>
      <c r="KDI213" s="224"/>
      <c r="KDJ213" s="416"/>
      <c r="KDK213" s="416"/>
      <c r="KDL213" s="332"/>
      <c r="KDM213" s="333"/>
      <c r="KDN213" s="416"/>
      <c r="KDO213" s="224"/>
      <c r="KDP213" s="224"/>
      <c r="KDQ213" s="334"/>
      <c r="KDR213" s="334"/>
      <c r="KDS213" s="224"/>
      <c r="KDT213" s="416"/>
      <c r="KDU213" s="416"/>
      <c r="KDV213" s="332"/>
      <c r="KDW213" s="333"/>
      <c r="KDX213" s="416"/>
      <c r="KDY213" s="224"/>
      <c r="KDZ213" s="224"/>
      <c r="KEA213" s="334"/>
      <c r="KEB213" s="334"/>
      <c r="KEC213" s="224"/>
      <c r="KED213" s="416"/>
      <c r="KEE213" s="416"/>
      <c r="KEF213" s="332"/>
      <c r="KEG213" s="333"/>
      <c r="KEH213" s="416"/>
      <c r="KEI213" s="224"/>
      <c r="KEJ213" s="224"/>
      <c r="KEK213" s="334"/>
      <c r="KEL213" s="334"/>
      <c r="KEM213" s="224"/>
      <c r="KEN213" s="416"/>
      <c r="KEO213" s="416"/>
      <c r="KEP213" s="332"/>
      <c r="KEQ213" s="333"/>
      <c r="KER213" s="416"/>
      <c r="KES213" s="224"/>
      <c r="KET213" s="224"/>
      <c r="KEU213" s="334"/>
      <c r="KEV213" s="334"/>
      <c r="KEW213" s="224"/>
      <c r="KEX213" s="416"/>
      <c r="KEY213" s="416"/>
      <c r="KEZ213" s="332"/>
      <c r="KFA213" s="333"/>
      <c r="KFB213" s="416"/>
      <c r="KFC213" s="224"/>
      <c r="KFD213" s="224"/>
      <c r="KFE213" s="334"/>
      <c r="KFF213" s="334"/>
      <c r="KFG213" s="224"/>
      <c r="KFH213" s="416"/>
      <c r="KFI213" s="416"/>
      <c r="KFJ213" s="332"/>
      <c r="KFK213" s="333"/>
      <c r="KFL213" s="416"/>
      <c r="KFM213" s="224"/>
      <c r="KFN213" s="224"/>
      <c r="KFO213" s="334"/>
      <c r="KFP213" s="334"/>
      <c r="KFQ213" s="224"/>
      <c r="KFR213" s="416"/>
      <c r="KFS213" s="416"/>
      <c r="KFT213" s="332"/>
      <c r="KFU213" s="333"/>
      <c r="KFV213" s="416"/>
      <c r="KFW213" s="224"/>
      <c r="KFX213" s="224"/>
      <c r="KFY213" s="334"/>
      <c r="KFZ213" s="334"/>
      <c r="KGA213" s="224"/>
      <c r="KGB213" s="416"/>
      <c r="KGC213" s="416"/>
      <c r="KGD213" s="332"/>
      <c r="KGE213" s="333"/>
      <c r="KGF213" s="416"/>
      <c r="KGG213" s="224"/>
      <c r="KGH213" s="224"/>
      <c r="KGI213" s="334"/>
      <c r="KGJ213" s="334"/>
      <c r="KGK213" s="224"/>
      <c r="KGL213" s="416"/>
      <c r="KGM213" s="416"/>
      <c r="KGN213" s="332"/>
      <c r="KGO213" s="333"/>
      <c r="KGP213" s="416"/>
      <c r="KGQ213" s="224"/>
      <c r="KGR213" s="224"/>
      <c r="KGS213" s="334"/>
      <c r="KGT213" s="334"/>
      <c r="KGU213" s="224"/>
      <c r="KGV213" s="416"/>
      <c r="KGW213" s="416"/>
      <c r="KGX213" s="332"/>
      <c r="KGY213" s="333"/>
      <c r="KGZ213" s="416"/>
      <c r="KHA213" s="224"/>
      <c r="KHB213" s="224"/>
      <c r="KHC213" s="334"/>
      <c r="KHD213" s="334"/>
      <c r="KHE213" s="224"/>
      <c r="KHF213" s="416"/>
      <c r="KHG213" s="416"/>
      <c r="KHH213" s="332"/>
      <c r="KHI213" s="333"/>
      <c r="KHJ213" s="416"/>
      <c r="KHK213" s="224"/>
      <c r="KHL213" s="224"/>
      <c r="KHM213" s="334"/>
      <c r="KHN213" s="334"/>
      <c r="KHO213" s="224"/>
      <c r="KHP213" s="416"/>
      <c r="KHQ213" s="416"/>
      <c r="KHR213" s="332"/>
      <c r="KHS213" s="333"/>
      <c r="KHT213" s="416"/>
      <c r="KHU213" s="224"/>
      <c r="KHV213" s="224"/>
      <c r="KHW213" s="334"/>
      <c r="KHX213" s="334"/>
      <c r="KHY213" s="224"/>
      <c r="KHZ213" s="416"/>
      <c r="KIA213" s="416"/>
      <c r="KIB213" s="332"/>
      <c r="KIC213" s="333"/>
      <c r="KID213" s="416"/>
      <c r="KIE213" s="224"/>
      <c r="KIF213" s="224"/>
      <c r="KIG213" s="334"/>
      <c r="KIH213" s="334"/>
      <c r="KII213" s="224"/>
      <c r="KIJ213" s="416"/>
      <c r="KIK213" s="416"/>
      <c r="KIL213" s="332"/>
      <c r="KIM213" s="333"/>
      <c r="KIN213" s="416"/>
      <c r="KIO213" s="224"/>
      <c r="KIP213" s="224"/>
      <c r="KIQ213" s="334"/>
      <c r="KIR213" s="334"/>
      <c r="KIS213" s="224"/>
      <c r="KIT213" s="416"/>
      <c r="KIU213" s="416"/>
      <c r="KIV213" s="332"/>
      <c r="KIW213" s="333"/>
      <c r="KIX213" s="416"/>
      <c r="KIY213" s="224"/>
      <c r="KIZ213" s="224"/>
      <c r="KJA213" s="334"/>
      <c r="KJB213" s="334"/>
      <c r="KJC213" s="224"/>
      <c r="KJD213" s="416"/>
      <c r="KJE213" s="416"/>
      <c r="KJF213" s="332"/>
      <c r="KJG213" s="333"/>
      <c r="KJH213" s="416"/>
      <c r="KJI213" s="224"/>
      <c r="KJJ213" s="224"/>
      <c r="KJK213" s="334"/>
      <c r="KJL213" s="334"/>
      <c r="KJM213" s="224"/>
      <c r="KJN213" s="416"/>
      <c r="KJO213" s="416"/>
      <c r="KJP213" s="332"/>
      <c r="KJQ213" s="333"/>
      <c r="KJR213" s="416"/>
      <c r="KJS213" s="224"/>
      <c r="KJT213" s="224"/>
      <c r="KJU213" s="334"/>
      <c r="KJV213" s="334"/>
      <c r="KJW213" s="224"/>
      <c r="KJX213" s="416"/>
      <c r="KJY213" s="416"/>
      <c r="KJZ213" s="332"/>
      <c r="KKA213" s="333"/>
      <c r="KKB213" s="416"/>
      <c r="KKC213" s="224"/>
      <c r="KKD213" s="224"/>
      <c r="KKE213" s="334"/>
      <c r="KKF213" s="334"/>
      <c r="KKG213" s="224"/>
      <c r="KKH213" s="416"/>
      <c r="KKI213" s="416"/>
      <c r="KKJ213" s="332"/>
      <c r="KKK213" s="333"/>
      <c r="KKL213" s="416"/>
      <c r="KKM213" s="224"/>
      <c r="KKN213" s="224"/>
      <c r="KKO213" s="334"/>
      <c r="KKP213" s="334"/>
      <c r="KKQ213" s="224"/>
      <c r="KKR213" s="416"/>
      <c r="KKS213" s="416"/>
      <c r="KKT213" s="332"/>
      <c r="KKU213" s="333"/>
      <c r="KKV213" s="416"/>
      <c r="KKW213" s="224"/>
      <c r="KKX213" s="224"/>
      <c r="KKY213" s="334"/>
      <c r="KKZ213" s="334"/>
      <c r="KLA213" s="224"/>
      <c r="KLB213" s="416"/>
      <c r="KLC213" s="416"/>
      <c r="KLD213" s="332"/>
      <c r="KLE213" s="333"/>
      <c r="KLF213" s="416"/>
      <c r="KLG213" s="224"/>
      <c r="KLH213" s="224"/>
      <c r="KLI213" s="334"/>
      <c r="KLJ213" s="334"/>
      <c r="KLK213" s="224"/>
      <c r="KLL213" s="416"/>
      <c r="KLM213" s="416"/>
      <c r="KLN213" s="332"/>
      <c r="KLO213" s="333"/>
      <c r="KLP213" s="416"/>
      <c r="KLQ213" s="224"/>
      <c r="KLR213" s="224"/>
      <c r="KLS213" s="334"/>
      <c r="KLT213" s="334"/>
      <c r="KLU213" s="224"/>
      <c r="KLV213" s="416"/>
      <c r="KLW213" s="416"/>
      <c r="KLX213" s="332"/>
      <c r="KLY213" s="333"/>
      <c r="KLZ213" s="416"/>
      <c r="KMA213" s="224"/>
      <c r="KMB213" s="224"/>
      <c r="KMC213" s="334"/>
      <c r="KMD213" s="334"/>
      <c r="KME213" s="224"/>
      <c r="KMF213" s="416"/>
      <c r="KMG213" s="416"/>
      <c r="KMH213" s="332"/>
      <c r="KMI213" s="333"/>
      <c r="KMJ213" s="416"/>
      <c r="KMK213" s="224"/>
      <c r="KML213" s="224"/>
      <c r="KMM213" s="334"/>
      <c r="KMN213" s="334"/>
      <c r="KMO213" s="224"/>
      <c r="KMP213" s="416"/>
      <c r="KMQ213" s="416"/>
      <c r="KMR213" s="332"/>
      <c r="KMS213" s="333"/>
      <c r="KMT213" s="416"/>
      <c r="KMU213" s="224"/>
      <c r="KMV213" s="224"/>
      <c r="KMW213" s="334"/>
      <c r="KMX213" s="334"/>
      <c r="KMY213" s="224"/>
      <c r="KMZ213" s="416"/>
      <c r="KNA213" s="416"/>
      <c r="KNB213" s="332"/>
      <c r="KNC213" s="333"/>
      <c r="KND213" s="416"/>
      <c r="KNE213" s="224"/>
      <c r="KNF213" s="224"/>
      <c r="KNG213" s="334"/>
      <c r="KNH213" s="334"/>
      <c r="KNI213" s="224"/>
      <c r="KNJ213" s="416"/>
      <c r="KNK213" s="416"/>
      <c r="KNL213" s="332"/>
      <c r="KNM213" s="333"/>
      <c r="KNN213" s="416"/>
      <c r="KNO213" s="224"/>
      <c r="KNP213" s="224"/>
      <c r="KNQ213" s="334"/>
      <c r="KNR213" s="334"/>
      <c r="KNS213" s="224"/>
      <c r="KNT213" s="416"/>
      <c r="KNU213" s="416"/>
      <c r="KNV213" s="332"/>
      <c r="KNW213" s="333"/>
      <c r="KNX213" s="416"/>
      <c r="KNY213" s="224"/>
      <c r="KNZ213" s="224"/>
      <c r="KOA213" s="334"/>
      <c r="KOB213" s="334"/>
      <c r="KOC213" s="224"/>
      <c r="KOD213" s="416"/>
      <c r="KOE213" s="416"/>
      <c r="KOF213" s="332"/>
      <c r="KOG213" s="333"/>
      <c r="KOH213" s="416"/>
      <c r="KOI213" s="224"/>
      <c r="KOJ213" s="224"/>
      <c r="KOK213" s="334"/>
      <c r="KOL213" s="334"/>
      <c r="KOM213" s="224"/>
      <c r="KON213" s="416"/>
      <c r="KOO213" s="416"/>
      <c r="KOP213" s="332"/>
      <c r="KOQ213" s="333"/>
      <c r="KOR213" s="416"/>
      <c r="KOS213" s="224"/>
      <c r="KOT213" s="224"/>
      <c r="KOU213" s="334"/>
      <c r="KOV213" s="334"/>
      <c r="KOW213" s="224"/>
      <c r="KOX213" s="416"/>
      <c r="KOY213" s="416"/>
      <c r="KOZ213" s="332"/>
      <c r="KPA213" s="333"/>
      <c r="KPB213" s="416"/>
      <c r="KPC213" s="224"/>
      <c r="KPD213" s="224"/>
      <c r="KPE213" s="334"/>
      <c r="KPF213" s="334"/>
      <c r="KPG213" s="224"/>
      <c r="KPH213" s="416"/>
      <c r="KPI213" s="416"/>
      <c r="KPJ213" s="332"/>
      <c r="KPK213" s="333"/>
      <c r="KPL213" s="416"/>
      <c r="KPM213" s="224"/>
      <c r="KPN213" s="224"/>
      <c r="KPO213" s="334"/>
      <c r="KPP213" s="334"/>
      <c r="KPQ213" s="224"/>
      <c r="KPR213" s="416"/>
      <c r="KPS213" s="416"/>
      <c r="KPT213" s="332"/>
      <c r="KPU213" s="333"/>
      <c r="KPV213" s="416"/>
      <c r="KPW213" s="224"/>
      <c r="KPX213" s="224"/>
      <c r="KPY213" s="334"/>
      <c r="KPZ213" s="334"/>
      <c r="KQA213" s="224"/>
      <c r="KQB213" s="416"/>
      <c r="KQC213" s="416"/>
      <c r="KQD213" s="332"/>
      <c r="KQE213" s="333"/>
      <c r="KQF213" s="416"/>
      <c r="KQG213" s="224"/>
      <c r="KQH213" s="224"/>
      <c r="KQI213" s="334"/>
      <c r="KQJ213" s="334"/>
      <c r="KQK213" s="224"/>
      <c r="KQL213" s="416"/>
      <c r="KQM213" s="416"/>
      <c r="KQN213" s="332"/>
      <c r="KQO213" s="333"/>
      <c r="KQP213" s="416"/>
      <c r="KQQ213" s="224"/>
      <c r="KQR213" s="224"/>
      <c r="KQS213" s="334"/>
      <c r="KQT213" s="334"/>
      <c r="KQU213" s="224"/>
      <c r="KQV213" s="416"/>
      <c r="KQW213" s="416"/>
      <c r="KQX213" s="332"/>
      <c r="KQY213" s="333"/>
      <c r="KQZ213" s="416"/>
      <c r="KRA213" s="224"/>
      <c r="KRB213" s="224"/>
      <c r="KRC213" s="334"/>
      <c r="KRD213" s="334"/>
      <c r="KRE213" s="224"/>
      <c r="KRF213" s="416"/>
      <c r="KRG213" s="416"/>
      <c r="KRH213" s="332"/>
      <c r="KRI213" s="333"/>
      <c r="KRJ213" s="416"/>
      <c r="KRK213" s="224"/>
      <c r="KRL213" s="224"/>
      <c r="KRM213" s="334"/>
      <c r="KRN213" s="334"/>
      <c r="KRO213" s="224"/>
      <c r="KRP213" s="416"/>
      <c r="KRQ213" s="416"/>
      <c r="KRR213" s="332"/>
      <c r="KRS213" s="333"/>
      <c r="KRT213" s="416"/>
      <c r="KRU213" s="224"/>
      <c r="KRV213" s="224"/>
      <c r="KRW213" s="334"/>
      <c r="KRX213" s="334"/>
      <c r="KRY213" s="224"/>
      <c r="KRZ213" s="416"/>
      <c r="KSA213" s="416"/>
      <c r="KSB213" s="332"/>
      <c r="KSC213" s="333"/>
      <c r="KSD213" s="416"/>
      <c r="KSE213" s="224"/>
      <c r="KSF213" s="224"/>
      <c r="KSG213" s="334"/>
      <c r="KSH213" s="334"/>
      <c r="KSI213" s="224"/>
      <c r="KSJ213" s="416"/>
      <c r="KSK213" s="416"/>
      <c r="KSL213" s="332"/>
      <c r="KSM213" s="333"/>
      <c r="KSN213" s="416"/>
      <c r="KSO213" s="224"/>
      <c r="KSP213" s="224"/>
      <c r="KSQ213" s="334"/>
      <c r="KSR213" s="334"/>
      <c r="KSS213" s="224"/>
      <c r="KST213" s="416"/>
      <c r="KSU213" s="416"/>
      <c r="KSV213" s="332"/>
      <c r="KSW213" s="333"/>
      <c r="KSX213" s="416"/>
      <c r="KSY213" s="224"/>
      <c r="KSZ213" s="224"/>
      <c r="KTA213" s="334"/>
      <c r="KTB213" s="334"/>
      <c r="KTC213" s="224"/>
      <c r="KTD213" s="416"/>
      <c r="KTE213" s="416"/>
      <c r="KTF213" s="332"/>
      <c r="KTG213" s="333"/>
      <c r="KTH213" s="416"/>
      <c r="KTI213" s="224"/>
      <c r="KTJ213" s="224"/>
      <c r="KTK213" s="334"/>
      <c r="KTL213" s="334"/>
      <c r="KTM213" s="224"/>
      <c r="KTN213" s="416"/>
      <c r="KTO213" s="416"/>
      <c r="KTP213" s="332"/>
      <c r="KTQ213" s="333"/>
      <c r="KTR213" s="416"/>
      <c r="KTS213" s="224"/>
      <c r="KTT213" s="224"/>
      <c r="KTU213" s="334"/>
      <c r="KTV213" s="334"/>
      <c r="KTW213" s="224"/>
      <c r="KTX213" s="416"/>
      <c r="KTY213" s="416"/>
      <c r="KTZ213" s="332"/>
      <c r="KUA213" s="333"/>
      <c r="KUB213" s="416"/>
      <c r="KUC213" s="224"/>
      <c r="KUD213" s="224"/>
      <c r="KUE213" s="334"/>
      <c r="KUF213" s="334"/>
      <c r="KUG213" s="224"/>
      <c r="KUH213" s="416"/>
      <c r="KUI213" s="416"/>
      <c r="KUJ213" s="332"/>
      <c r="KUK213" s="333"/>
      <c r="KUL213" s="416"/>
      <c r="KUM213" s="224"/>
      <c r="KUN213" s="224"/>
      <c r="KUO213" s="334"/>
      <c r="KUP213" s="334"/>
      <c r="KUQ213" s="224"/>
      <c r="KUR213" s="416"/>
      <c r="KUS213" s="416"/>
      <c r="KUT213" s="332"/>
      <c r="KUU213" s="333"/>
      <c r="KUV213" s="416"/>
      <c r="KUW213" s="224"/>
      <c r="KUX213" s="224"/>
      <c r="KUY213" s="334"/>
      <c r="KUZ213" s="334"/>
      <c r="KVA213" s="224"/>
      <c r="KVB213" s="416"/>
      <c r="KVC213" s="416"/>
      <c r="KVD213" s="332"/>
      <c r="KVE213" s="333"/>
      <c r="KVF213" s="416"/>
      <c r="KVG213" s="224"/>
      <c r="KVH213" s="224"/>
      <c r="KVI213" s="334"/>
      <c r="KVJ213" s="334"/>
      <c r="KVK213" s="224"/>
      <c r="KVL213" s="416"/>
      <c r="KVM213" s="416"/>
      <c r="KVN213" s="332"/>
      <c r="KVO213" s="333"/>
      <c r="KVP213" s="416"/>
      <c r="KVQ213" s="224"/>
      <c r="KVR213" s="224"/>
      <c r="KVS213" s="334"/>
      <c r="KVT213" s="334"/>
      <c r="KVU213" s="224"/>
      <c r="KVV213" s="416"/>
      <c r="KVW213" s="416"/>
      <c r="KVX213" s="332"/>
      <c r="KVY213" s="333"/>
      <c r="KVZ213" s="416"/>
      <c r="KWA213" s="224"/>
      <c r="KWB213" s="224"/>
      <c r="KWC213" s="334"/>
      <c r="KWD213" s="334"/>
      <c r="KWE213" s="224"/>
      <c r="KWF213" s="416"/>
      <c r="KWG213" s="416"/>
      <c r="KWH213" s="332"/>
      <c r="KWI213" s="333"/>
      <c r="KWJ213" s="416"/>
      <c r="KWK213" s="224"/>
      <c r="KWL213" s="224"/>
      <c r="KWM213" s="334"/>
      <c r="KWN213" s="334"/>
      <c r="KWO213" s="224"/>
      <c r="KWP213" s="416"/>
      <c r="KWQ213" s="416"/>
      <c r="KWR213" s="332"/>
      <c r="KWS213" s="333"/>
      <c r="KWT213" s="416"/>
      <c r="KWU213" s="224"/>
      <c r="KWV213" s="224"/>
      <c r="KWW213" s="334"/>
      <c r="KWX213" s="334"/>
      <c r="KWY213" s="224"/>
      <c r="KWZ213" s="416"/>
      <c r="KXA213" s="416"/>
      <c r="KXB213" s="332"/>
      <c r="KXC213" s="333"/>
      <c r="KXD213" s="416"/>
      <c r="KXE213" s="224"/>
      <c r="KXF213" s="224"/>
      <c r="KXG213" s="334"/>
      <c r="KXH213" s="334"/>
      <c r="KXI213" s="224"/>
      <c r="KXJ213" s="416"/>
      <c r="KXK213" s="416"/>
      <c r="KXL213" s="332"/>
      <c r="KXM213" s="333"/>
      <c r="KXN213" s="416"/>
      <c r="KXO213" s="224"/>
      <c r="KXP213" s="224"/>
      <c r="KXQ213" s="334"/>
      <c r="KXR213" s="334"/>
      <c r="KXS213" s="224"/>
      <c r="KXT213" s="416"/>
      <c r="KXU213" s="416"/>
      <c r="KXV213" s="332"/>
      <c r="KXW213" s="333"/>
      <c r="KXX213" s="416"/>
      <c r="KXY213" s="224"/>
      <c r="KXZ213" s="224"/>
      <c r="KYA213" s="334"/>
      <c r="KYB213" s="334"/>
      <c r="KYC213" s="224"/>
      <c r="KYD213" s="416"/>
      <c r="KYE213" s="416"/>
      <c r="KYF213" s="332"/>
      <c r="KYG213" s="333"/>
      <c r="KYH213" s="416"/>
      <c r="KYI213" s="224"/>
      <c r="KYJ213" s="224"/>
      <c r="KYK213" s="334"/>
      <c r="KYL213" s="334"/>
      <c r="KYM213" s="224"/>
      <c r="KYN213" s="416"/>
      <c r="KYO213" s="416"/>
      <c r="KYP213" s="332"/>
      <c r="KYQ213" s="333"/>
      <c r="KYR213" s="416"/>
      <c r="KYS213" s="224"/>
      <c r="KYT213" s="224"/>
      <c r="KYU213" s="334"/>
      <c r="KYV213" s="334"/>
      <c r="KYW213" s="224"/>
      <c r="KYX213" s="416"/>
      <c r="KYY213" s="416"/>
      <c r="KYZ213" s="332"/>
      <c r="KZA213" s="333"/>
      <c r="KZB213" s="416"/>
      <c r="KZC213" s="224"/>
      <c r="KZD213" s="224"/>
      <c r="KZE213" s="334"/>
      <c r="KZF213" s="334"/>
      <c r="KZG213" s="224"/>
      <c r="KZH213" s="416"/>
      <c r="KZI213" s="416"/>
      <c r="KZJ213" s="332"/>
      <c r="KZK213" s="333"/>
      <c r="KZL213" s="416"/>
      <c r="KZM213" s="224"/>
      <c r="KZN213" s="224"/>
      <c r="KZO213" s="334"/>
      <c r="KZP213" s="334"/>
      <c r="KZQ213" s="224"/>
      <c r="KZR213" s="416"/>
      <c r="KZS213" s="416"/>
      <c r="KZT213" s="332"/>
      <c r="KZU213" s="333"/>
      <c r="KZV213" s="416"/>
      <c r="KZW213" s="224"/>
      <c r="KZX213" s="224"/>
      <c r="KZY213" s="334"/>
      <c r="KZZ213" s="334"/>
      <c r="LAA213" s="224"/>
      <c r="LAB213" s="416"/>
      <c r="LAC213" s="416"/>
      <c r="LAD213" s="332"/>
      <c r="LAE213" s="333"/>
      <c r="LAF213" s="416"/>
      <c r="LAG213" s="224"/>
      <c r="LAH213" s="224"/>
      <c r="LAI213" s="334"/>
      <c r="LAJ213" s="334"/>
      <c r="LAK213" s="224"/>
      <c r="LAL213" s="416"/>
      <c r="LAM213" s="416"/>
      <c r="LAN213" s="332"/>
      <c r="LAO213" s="333"/>
      <c r="LAP213" s="416"/>
      <c r="LAQ213" s="224"/>
      <c r="LAR213" s="224"/>
      <c r="LAS213" s="334"/>
      <c r="LAT213" s="334"/>
      <c r="LAU213" s="224"/>
      <c r="LAV213" s="416"/>
      <c r="LAW213" s="416"/>
      <c r="LAX213" s="332"/>
      <c r="LAY213" s="333"/>
      <c r="LAZ213" s="416"/>
      <c r="LBA213" s="224"/>
      <c r="LBB213" s="224"/>
      <c r="LBC213" s="334"/>
      <c r="LBD213" s="334"/>
      <c r="LBE213" s="224"/>
      <c r="LBF213" s="416"/>
      <c r="LBG213" s="416"/>
      <c r="LBH213" s="332"/>
      <c r="LBI213" s="333"/>
      <c r="LBJ213" s="416"/>
      <c r="LBK213" s="224"/>
      <c r="LBL213" s="224"/>
      <c r="LBM213" s="334"/>
      <c r="LBN213" s="334"/>
      <c r="LBO213" s="224"/>
      <c r="LBP213" s="416"/>
      <c r="LBQ213" s="416"/>
      <c r="LBR213" s="332"/>
      <c r="LBS213" s="333"/>
      <c r="LBT213" s="416"/>
      <c r="LBU213" s="224"/>
      <c r="LBV213" s="224"/>
      <c r="LBW213" s="334"/>
      <c r="LBX213" s="334"/>
      <c r="LBY213" s="224"/>
      <c r="LBZ213" s="416"/>
      <c r="LCA213" s="416"/>
      <c r="LCB213" s="332"/>
      <c r="LCC213" s="333"/>
      <c r="LCD213" s="416"/>
      <c r="LCE213" s="224"/>
      <c r="LCF213" s="224"/>
      <c r="LCG213" s="334"/>
      <c r="LCH213" s="334"/>
      <c r="LCI213" s="224"/>
      <c r="LCJ213" s="416"/>
      <c r="LCK213" s="416"/>
      <c r="LCL213" s="332"/>
      <c r="LCM213" s="333"/>
      <c r="LCN213" s="416"/>
      <c r="LCO213" s="224"/>
      <c r="LCP213" s="224"/>
      <c r="LCQ213" s="334"/>
      <c r="LCR213" s="334"/>
      <c r="LCS213" s="224"/>
      <c r="LCT213" s="416"/>
      <c r="LCU213" s="416"/>
      <c r="LCV213" s="332"/>
      <c r="LCW213" s="333"/>
      <c r="LCX213" s="416"/>
      <c r="LCY213" s="224"/>
      <c r="LCZ213" s="224"/>
      <c r="LDA213" s="334"/>
      <c r="LDB213" s="334"/>
      <c r="LDC213" s="224"/>
      <c r="LDD213" s="416"/>
      <c r="LDE213" s="416"/>
      <c r="LDF213" s="332"/>
      <c r="LDG213" s="333"/>
      <c r="LDH213" s="416"/>
      <c r="LDI213" s="224"/>
      <c r="LDJ213" s="224"/>
      <c r="LDK213" s="334"/>
      <c r="LDL213" s="334"/>
      <c r="LDM213" s="224"/>
      <c r="LDN213" s="416"/>
      <c r="LDO213" s="416"/>
      <c r="LDP213" s="332"/>
      <c r="LDQ213" s="333"/>
      <c r="LDR213" s="416"/>
      <c r="LDS213" s="224"/>
      <c r="LDT213" s="224"/>
      <c r="LDU213" s="334"/>
      <c r="LDV213" s="334"/>
      <c r="LDW213" s="224"/>
      <c r="LDX213" s="416"/>
      <c r="LDY213" s="416"/>
      <c r="LDZ213" s="332"/>
      <c r="LEA213" s="333"/>
      <c r="LEB213" s="416"/>
      <c r="LEC213" s="224"/>
      <c r="LED213" s="224"/>
      <c r="LEE213" s="334"/>
      <c r="LEF213" s="334"/>
      <c r="LEG213" s="224"/>
      <c r="LEH213" s="416"/>
      <c r="LEI213" s="416"/>
      <c r="LEJ213" s="332"/>
      <c r="LEK213" s="333"/>
      <c r="LEL213" s="416"/>
      <c r="LEM213" s="224"/>
      <c r="LEN213" s="224"/>
      <c r="LEO213" s="334"/>
      <c r="LEP213" s="334"/>
      <c r="LEQ213" s="224"/>
      <c r="LER213" s="416"/>
      <c r="LES213" s="416"/>
      <c r="LET213" s="332"/>
      <c r="LEU213" s="333"/>
      <c r="LEV213" s="416"/>
      <c r="LEW213" s="224"/>
      <c r="LEX213" s="224"/>
      <c r="LEY213" s="334"/>
      <c r="LEZ213" s="334"/>
      <c r="LFA213" s="224"/>
      <c r="LFB213" s="416"/>
      <c r="LFC213" s="416"/>
      <c r="LFD213" s="332"/>
      <c r="LFE213" s="333"/>
      <c r="LFF213" s="416"/>
      <c r="LFG213" s="224"/>
      <c r="LFH213" s="224"/>
      <c r="LFI213" s="334"/>
      <c r="LFJ213" s="334"/>
      <c r="LFK213" s="224"/>
      <c r="LFL213" s="416"/>
      <c r="LFM213" s="416"/>
      <c r="LFN213" s="332"/>
      <c r="LFO213" s="333"/>
      <c r="LFP213" s="416"/>
      <c r="LFQ213" s="224"/>
      <c r="LFR213" s="224"/>
      <c r="LFS213" s="334"/>
      <c r="LFT213" s="334"/>
      <c r="LFU213" s="224"/>
      <c r="LFV213" s="416"/>
      <c r="LFW213" s="416"/>
      <c r="LFX213" s="332"/>
      <c r="LFY213" s="333"/>
      <c r="LFZ213" s="416"/>
      <c r="LGA213" s="224"/>
      <c r="LGB213" s="224"/>
      <c r="LGC213" s="334"/>
      <c r="LGD213" s="334"/>
      <c r="LGE213" s="224"/>
      <c r="LGF213" s="416"/>
      <c r="LGG213" s="416"/>
      <c r="LGH213" s="332"/>
      <c r="LGI213" s="333"/>
      <c r="LGJ213" s="416"/>
      <c r="LGK213" s="224"/>
      <c r="LGL213" s="224"/>
      <c r="LGM213" s="334"/>
      <c r="LGN213" s="334"/>
      <c r="LGO213" s="224"/>
      <c r="LGP213" s="416"/>
      <c r="LGQ213" s="416"/>
      <c r="LGR213" s="332"/>
      <c r="LGS213" s="333"/>
      <c r="LGT213" s="416"/>
      <c r="LGU213" s="224"/>
      <c r="LGV213" s="224"/>
      <c r="LGW213" s="334"/>
      <c r="LGX213" s="334"/>
      <c r="LGY213" s="224"/>
      <c r="LGZ213" s="416"/>
      <c r="LHA213" s="416"/>
      <c r="LHB213" s="332"/>
      <c r="LHC213" s="333"/>
      <c r="LHD213" s="416"/>
      <c r="LHE213" s="224"/>
      <c r="LHF213" s="224"/>
      <c r="LHG213" s="334"/>
      <c r="LHH213" s="334"/>
      <c r="LHI213" s="224"/>
      <c r="LHJ213" s="416"/>
      <c r="LHK213" s="416"/>
      <c r="LHL213" s="332"/>
      <c r="LHM213" s="333"/>
      <c r="LHN213" s="416"/>
      <c r="LHO213" s="224"/>
      <c r="LHP213" s="224"/>
      <c r="LHQ213" s="334"/>
      <c r="LHR213" s="334"/>
      <c r="LHS213" s="224"/>
      <c r="LHT213" s="416"/>
      <c r="LHU213" s="416"/>
      <c r="LHV213" s="332"/>
      <c r="LHW213" s="333"/>
      <c r="LHX213" s="416"/>
      <c r="LHY213" s="224"/>
      <c r="LHZ213" s="224"/>
      <c r="LIA213" s="334"/>
      <c r="LIB213" s="334"/>
      <c r="LIC213" s="224"/>
      <c r="LID213" s="416"/>
      <c r="LIE213" s="416"/>
      <c r="LIF213" s="332"/>
      <c r="LIG213" s="333"/>
      <c r="LIH213" s="416"/>
      <c r="LII213" s="224"/>
      <c r="LIJ213" s="224"/>
      <c r="LIK213" s="334"/>
      <c r="LIL213" s="334"/>
      <c r="LIM213" s="224"/>
      <c r="LIN213" s="416"/>
      <c r="LIO213" s="416"/>
      <c r="LIP213" s="332"/>
      <c r="LIQ213" s="333"/>
      <c r="LIR213" s="416"/>
      <c r="LIS213" s="224"/>
      <c r="LIT213" s="224"/>
      <c r="LIU213" s="334"/>
      <c r="LIV213" s="334"/>
      <c r="LIW213" s="224"/>
      <c r="LIX213" s="416"/>
      <c r="LIY213" s="416"/>
      <c r="LIZ213" s="332"/>
      <c r="LJA213" s="333"/>
      <c r="LJB213" s="416"/>
      <c r="LJC213" s="224"/>
      <c r="LJD213" s="224"/>
      <c r="LJE213" s="334"/>
      <c r="LJF213" s="334"/>
      <c r="LJG213" s="224"/>
      <c r="LJH213" s="416"/>
      <c r="LJI213" s="416"/>
      <c r="LJJ213" s="332"/>
      <c r="LJK213" s="333"/>
      <c r="LJL213" s="416"/>
      <c r="LJM213" s="224"/>
      <c r="LJN213" s="224"/>
      <c r="LJO213" s="334"/>
      <c r="LJP213" s="334"/>
      <c r="LJQ213" s="224"/>
      <c r="LJR213" s="416"/>
      <c r="LJS213" s="416"/>
      <c r="LJT213" s="332"/>
      <c r="LJU213" s="333"/>
      <c r="LJV213" s="416"/>
      <c r="LJW213" s="224"/>
      <c r="LJX213" s="224"/>
      <c r="LJY213" s="334"/>
      <c r="LJZ213" s="334"/>
      <c r="LKA213" s="224"/>
      <c r="LKB213" s="416"/>
      <c r="LKC213" s="416"/>
      <c r="LKD213" s="332"/>
      <c r="LKE213" s="333"/>
      <c r="LKF213" s="416"/>
      <c r="LKG213" s="224"/>
      <c r="LKH213" s="224"/>
      <c r="LKI213" s="334"/>
      <c r="LKJ213" s="334"/>
      <c r="LKK213" s="224"/>
      <c r="LKL213" s="416"/>
      <c r="LKM213" s="416"/>
      <c r="LKN213" s="332"/>
      <c r="LKO213" s="333"/>
      <c r="LKP213" s="416"/>
      <c r="LKQ213" s="224"/>
      <c r="LKR213" s="224"/>
      <c r="LKS213" s="334"/>
      <c r="LKT213" s="334"/>
      <c r="LKU213" s="224"/>
      <c r="LKV213" s="416"/>
      <c r="LKW213" s="416"/>
      <c r="LKX213" s="332"/>
      <c r="LKY213" s="333"/>
      <c r="LKZ213" s="416"/>
      <c r="LLA213" s="224"/>
      <c r="LLB213" s="224"/>
      <c r="LLC213" s="334"/>
      <c r="LLD213" s="334"/>
      <c r="LLE213" s="224"/>
      <c r="LLF213" s="416"/>
      <c r="LLG213" s="416"/>
      <c r="LLH213" s="332"/>
      <c r="LLI213" s="333"/>
      <c r="LLJ213" s="416"/>
      <c r="LLK213" s="224"/>
      <c r="LLL213" s="224"/>
      <c r="LLM213" s="334"/>
      <c r="LLN213" s="334"/>
      <c r="LLO213" s="224"/>
      <c r="LLP213" s="416"/>
      <c r="LLQ213" s="416"/>
      <c r="LLR213" s="332"/>
      <c r="LLS213" s="333"/>
      <c r="LLT213" s="416"/>
      <c r="LLU213" s="224"/>
      <c r="LLV213" s="224"/>
      <c r="LLW213" s="334"/>
      <c r="LLX213" s="334"/>
      <c r="LLY213" s="224"/>
      <c r="LLZ213" s="416"/>
      <c r="LMA213" s="416"/>
      <c r="LMB213" s="332"/>
      <c r="LMC213" s="333"/>
      <c r="LMD213" s="416"/>
      <c r="LME213" s="224"/>
      <c r="LMF213" s="224"/>
      <c r="LMG213" s="334"/>
      <c r="LMH213" s="334"/>
      <c r="LMI213" s="224"/>
      <c r="LMJ213" s="416"/>
      <c r="LMK213" s="416"/>
      <c r="LML213" s="332"/>
      <c r="LMM213" s="333"/>
      <c r="LMN213" s="416"/>
      <c r="LMO213" s="224"/>
      <c r="LMP213" s="224"/>
      <c r="LMQ213" s="334"/>
      <c r="LMR213" s="334"/>
      <c r="LMS213" s="224"/>
      <c r="LMT213" s="416"/>
      <c r="LMU213" s="416"/>
      <c r="LMV213" s="332"/>
      <c r="LMW213" s="333"/>
      <c r="LMX213" s="416"/>
      <c r="LMY213" s="224"/>
      <c r="LMZ213" s="224"/>
      <c r="LNA213" s="334"/>
      <c r="LNB213" s="334"/>
      <c r="LNC213" s="224"/>
      <c r="LND213" s="416"/>
      <c r="LNE213" s="416"/>
      <c r="LNF213" s="332"/>
      <c r="LNG213" s="333"/>
      <c r="LNH213" s="416"/>
      <c r="LNI213" s="224"/>
      <c r="LNJ213" s="224"/>
      <c r="LNK213" s="334"/>
      <c r="LNL213" s="334"/>
      <c r="LNM213" s="224"/>
      <c r="LNN213" s="416"/>
      <c r="LNO213" s="416"/>
      <c r="LNP213" s="332"/>
      <c r="LNQ213" s="333"/>
      <c r="LNR213" s="416"/>
      <c r="LNS213" s="224"/>
      <c r="LNT213" s="224"/>
      <c r="LNU213" s="334"/>
      <c r="LNV213" s="334"/>
      <c r="LNW213" s="224"/>
      <c r="LNX213" s="416"/>
      <c r="LNY213" s="416"/>
      <c r="LNZ213" s="332"/>
      <c r="LOA213" s="333"/>
      <c r="LOB213" s="416"/>
      <c r="LOC213" s="224"/>
      <c r="LOD213" s="224"/>
      <c r="LOE213" s="334"/>
      <c r="LOF213" s="334"/>
      <c r="LOG213" s="224"/>
      <c r="LOH213" s="416"/>
      <c r="LOI213" s="416"/>
      <c r="LOJ213" s="332"/>
      <c r="LOK213" s="333"/>
      <c r="LOL213" s="416"/>
      <c r="LOM213" s="224"/>
      <c r="LON213" s="224"/>
      <c r="LOO213" s="334"/>
      <c r="LOP213" s="334"/>
      <c r="LOQ213" s="224"/>
      <c r="LOR213" s="416"/>
      <c r="LOS213" s="416"/>
      <c r="LOT213" s="332"/>
      <c r="LOU213" s="333"/>
      <c r="LOV213" s="416"/>
      <c r="LOW213" s="224"/>
      <c r="LOX213" s="224"/>
      <c r="LOY213" s="334"/>
      <c r="LOZ213" s="334"/>
      <c r="LPA213" s="224"/>
      <c r="LPB213" s="416"/>
      <c r="LPC213" s="416"/>
      <c r="LPD213" s="332"/>
      <c r="LPE213" s="333"/>
      <c r="LPF213" s="416"/>
      <c r="LPG213" s="224"/>
      <c r="LPH213" s="224"/>
      <c r="LPI213" s="334"/>
      <c r="LPJ213" s="334"/>
      <c r="LPK213" s="224"/>
      <c r="LPL213" s="416"/>
      <c r="LPM213" s="416"/>
      <c r="LPN213" s="332"/>
      <c r="LPO213" s="333"/>
      <c r="LPP213" s="416"/>
      <c r="LPQ213" s="224"/>
      <c r="LPR213" s="224"/>
      <c r="LPS213" s="334"/>
      <c r="LPT213" s="334"/>
      <c r="LPU213" s="224"/>
      <c r="LPV213" s="416"/>
      <c r="LPW213" s="416"/>
      <c r="LPX213" s="332"/>
      <c r="LPY213" s="333"/>
      <c r="LPZ213" s="416"/>
      <c r="LQA213" s="224"/>
      <c r="LQB213" s="224"/>
      <c r="LQC213" s="334"/>
      <c r="LQD213" s="334"/>
      <c r="LQE213" s="224"/>
      <c r="LQF213" s="416"/>
      <c r="LQG213" s="416"/>
      <c r="LQH213" s="332"/>
      <c r="LQI213" s="333"/>
      <c r="LQJ213" s="416"/>
      <c r="LQK213" s="224"/>
      <c r="LQL213" s="224"/>
      <c r="LQM213" s="334"/>
      <c r="LQN213" s="334"/>
      <c r="LQO213" s="224"/>
      <c r="LQP213" s="416"/>
      <c r="LQQ213" s="416"/>
      <c r="LQR213" s="332"/>
      <c r="LQS213" s="333"/>
      <c r="LQT213" s="416"/>
      <c r="LQU213" s="224"/>
      <c r="LQV213" s="224"/>
      <c r="LQW213" s="334"/>
      <c r="LQX213" s="334"/>
      <c r="LQY213" s="224"/>
      <c r="LQZ213" s="416"/>
      <c r="LRA213" s="416"/>
      <c r="LRB213" s="332"/>
      <c r="LRC213" s="333"/>
      <c r="LRD213" s="416"/>
      <c r="LRE213" s="224"/>
      <c r="LRF213" s="224"/>
      <c r="LRG213" s="334"/>
      <c r="LRH213" s="334"/>
      <c r="LRI213" s="224"/>
      <c r="LRJ213" s="416"/>
      <c r="LRK213" s="416"/>
      <c r="LRL213" s="332"/>
      <c r="LRM213" s="333"/>
      <c r="LRN213" s="416"/>
      <c r="LRO213" s="224"/>
      <c r="LRP213" s="224"/>
      <c r="LRQ213" s="334"/>
      <c r="LRR213" s="334"/>
      <c r="LRS213" s="224"/>
      <c r="LRT213" s="416"/>
      <c r="LRU213" s="416"/>
      <c r="LRV213" s="332"/>
      <c r="LRW213" s="333"/>
      <c r="LRX213" s="416"/>
      <c r="LRY213" s="224"/>
      <c r="LRZ213" s="224"/>
      <c r="LSA213" s="334"/>
      <c r="LSB213" s="334"/>
      <c r="LSC213" s="224"/>
      <c r="LSD213" s="416"/>
      <c r="LSE213" s="416"/>
      <c r="LSF213" s="332"/>
      <c r="LSG213" s="333"/>
      <c r="LSH213" s="416"/>
      <c r="LSI213" s="224"/>
      <c r="LSJ213" s="224"/>
      <c r="LSK213" s="334"/>
      <c r="LSL213" s="334"/>
      <c r="LSM213" s="224"/>
      <c r="LSN213" s="416"/>
      <c r="LSO213" s="416"/>
      <c r="LSP213" s="332"/>
      <c r="LSQ213" s="333"/>
      <c r="LSR213" s="416"/>
      <c r="LSS213" s="224"/>
      <c r="LST213" s="224"/>
      <c r="LSU213" s="334"/>
      <c r="LSV213" s="334"/>
      <c r="LSW213" s="224"/>
      <c r="LSX213" s="416"/>
      <c r="LSY213" s="416"/>
      <c r="LSZ213" s="332"/>
      <c r="LTA213" s="333"/>
      <c r="LTB213" s="416"/>
      <c r="LTC213" s="224"/>
      <c r="LTD213" s="224"/>
      <c r="LTE213" s="334"/>
      <c r="LTF213" s="334"/>
      <c r="LTG213" s="224"/>
      <c r="LTH213" s="416"/>
      <c r="LTI213" s="416"/>
      <c r="LTJ213" s="332"/>
      <c r="LTK213" s="333"/>
      <c r="LTL213" s="416"/>
      <c r="LTM213" s="224"/>
      <c r="LTN213" s="224"/>
      <c r="LTO213" s="334"/>
      <c r="LTP213" s="334"/>
      <c r="LTQ213" s="224"/>
      <c r="LTR213" s="416"/>
      <c r="LTS213" s="416"/>
      <c r="LTT213" s="332"/>
      <c r="LTU213" s="333"/>
      <c r="LTV213" s="416"/>
      <c r="LTW213" s="224"/>
      <c r="LTX213" s="224"/>
      <c r="LTY213" s="334"/>
      <c r="LTZ213" s="334"/>
      <c r="LUA213" s="224"/>
      <c r="LUB213" s="416"/>
      <c r="LUC213" s="416"/>
      <c r="LUD213" s="332"/>
      <c r="LUE213" s="333"/>
      <c r="LUF213" s="416"/>
      <c r="LUG213" s="224"/>
      <c r="LUH213" s="224"/>
      <c r="LUI213" s="334"/>
      <c r="LUJ213" s="334"/>
      <c r="LUK213" s="224"/>
      <c r="LUL213" s="416"/>
      <c r="LUM213" s="416"/>
      <c r="LUN213" s="332"/>
      <c r="LUO213" s="333"/>
      <c r="LUP213" s="416"/>
      <c r="LUQ213" s="224"/>
      <c r="LUR213" s="224"/>
      <c r="LUS213" s="334"/>
      <c r="LUT213" s="334"/>
      <c r="LUU213" s="224"/>
      <c r="LUV213" s="416"/>
      <c r="LUW213" s="416"/>
      <c r="LUX213" s="332"/>
      <c r="LUY213" s="333"/>
      <c r="LUZ213" s="416"/>
      <c r="LVA213" s="224"/>
      <c r="LVB213" s="224"/>
      <c r="LVC213" s="334"/>
      <c r="LVD213" s="334"/>
      <c r="LVE213" s="224"/>
      <c r="LVF213" s="416"/>
      <c r="LVG213" s="416"/>
      <c r="LVH213" s="332"/>
      <c r="LVI213" s="333"/>
      <c r="LVJ213" s="416"/>
      <c r="LVK213" s="224"/>
      <c r="LVL213" s="224"/>
      <c r="LVM213" s="334"/>
      <c r="LVN213" s="334"/>
      <c r="LVO213" s="224"/>
      <c r="LVP213" s="416"/>
      <c r="LVQ213" s="416"/>
      <c r="LVR213" s="332"/>
      <c r="LVS213" s="333"/>
      <c r="LVT213" s="416"/>
      <c r="LVU213" s="224"/>
      <c r="LVV213" s="224"/>
      <c r="LVW213" s="334"/>
      <c r="LVX213" s="334"/>
      <c r="LVY213" s="224"/>
      <c r="LVZ213" s="416"/>
      <c r="LWA213" s="416"/>
      <c r="LWB213" s="332"/>
      <c r="LWC213" s="333"/>
      <c r="LWD213" s="416"/>
      <c r="LWE213" s="224"/>
      <c r="LWF213" s="224"/>
      <c r="LWG213" s="334"/>
      <c r="LWH213" s="334"/>
      <c r="LWI213" s="224"/>
      <c r="LWJ213" s="416"/>
      <c r="LWK213" s="416"/>
      <c r="LWL213" s="332"/>
      <c r="LWM213" s="333"/>
      <c r="LWN213" s="416"/>
      <c r="LWO213" s="224"/>
      <c r="LWP213" s="224"/>
      <c r="LWQ213" s="334"/>
      <c r="LWR213" s="334"/>
      <c r="LWS213" s="224"/>
      <c r="LWT213" s="416"/>
      <c r="LWU213" s="416"/>
      <c r="LWV213" s="332"/>
      <c r="LWW213" s="333"/>
      <c r="LWX213" s="416"/>
      <c r="LWY213" s="224"/>
      <c r="LWZ213" s="224"/>
      <c r="LXA213" s="334"/>
      <c r="LXB213" s="334"/>
      <c r="LXC213" s="224"/>
      <c r="LXD213" s="416"/>
      <c r="LXE213" s="416"/>
      <c r="LXF213" s="332"/>
      <c r="LXG213" s="333"/>
      <c r="LXH213" s="416"/>
      <c r="LXI213" s="224"/>
      <c r="LXJ213" s="224"/>
      <c r="LXK213" s="334"/>
      <c r="LXL213" s="334"/>
      <c r="LXM213" s="224"/>
      <c r="LXN213" s="416"/>
      <c r="LXO213" s="416"/>
      <c r="LXP213" s="332"/>
      <c r="LXQ213" s="333"/>
      <c r="LXR213" s="416"/>
      <c r="LXS213" s="224"/>
      <c r="LXT213" s="224"/>
      <c r="LXU213" s="334"/>
      <c r="LXV213" s="334"/>
      <c r="LXW213" s="224"/>
      <c r="LXX213" s="416"/>
      <c r="LXY213" s="416"/>
      <c r="LXZ213" s="332"/>
      <c r="LYA213" s="333"/>
      <c r="LYB213" s="416"/>
      <c r="LYC213" s="224"/>
      <c r="LYD213" s="224"/>
      <c r="LYE213" s="334"/>
      <c r="LYF213" s="334"/>
      <c r="LYG213" s="224"/>
      <c r="LYH213" s="416"/>
      <c r="LYI213" s="416"/>
      <c r="LYJ213" s="332"/>
      <c r="LYK213" s="333"/>
      <c r="LYL213" s="416"/>
      <c r="LYM213" s="224"/>
      <c r="LYN213" s="224"/>
      <c r="LYO213" s="334"/>
      <c r="LYP213" s="334"/>
      <c r="LYQ213" s="224"/>
      <c r="LYR213" s="416"/>
      <c r="LYS213" s="416"/>
      <c r="LYT213" s="332"/>
      <c r="LYU213" s="333"/>
      <c r="LYV213" s="416"/>
      <c r="LYW213" s="224"/>
      <c r="LYX213" s="224"/>
      <c r="LYY213" s="334"/>
      <c r="LYZ213" s="334"/>
      <c r="LZA213" s="224"/>
      <c r="LZB213" s="416"/>
      <c r="LZC213" s="416"/>
      <c r="LZD213" s="332"/>
      <c r="LZE213" s="333"/>
      <c r="LZF213" s="416"/>
      <c r="LZG213" s="224"/>
      <c r="LZH213" s="224"/>
      <c r="LZI213" s="334"/>
      <c r="LZJ213" s="334"/>
      <c r="LZK213" s="224"/>
      <c r="LZL213" s="416"/>
      <c r="LZM213" s="416"/>
      <c r="LZN213" s="332"/>
      <c r="LZO213" s="333"/>
      <c r="LZP213" s="416"/>
      <c r="LZQ213" s="224"/>
      <c r="LZR213" s="224"/>
      <c r="LZS213" s="334"/>
      <c r="LZT213" s="334"/>
      <c r="LZU213" s="224"/>
      <c r="LZV213" s="416"/>
      <c r="LZW213" s="416"/>
      <c r="LZX213" s="332"/>
      <c r="LZY213" s="333"/>
      <c r="LZZ213" s="416"/>
      <c r="MAA213" s="224"/>
      <c r="MAB213" s="224"/>
      <c r="MAC213" s="334"/>
      <c r="MAD213" s="334"/>
      <c r="MAE213" s="224"/>
      <c r="MAF213" s="416"/>
      <c r="MAG213" s="416"/>
      <c r="MAH213" s="332"/>
      <c r="MAI213" s="333"/>
      <c r="MAJ213" s="416"/>
      <c r="MAK213" s="224"/>
      <c r="MAL213" s="224"/>
      <c r="MAM213" s="334"/>
      <c r="MAN213" s="334"/>
      <c r="MAO213" s="224"/>
      <c r="MAP213" s="416"/>
      <c r="MAQ213" s="416"/>
      <c r="MAR213" s="332"/>
      <c r="MAS213" s="333"/>
      <c r="MAT213" s="416"/>
      <c r="MAU213" s="224"/>
      <c r="MAV213" s="224"/>
      <c r="MAW213" s="334"/>
      <c r="MAX213" s="334"/>
      <c r="MAY213" s="224"/>
      <c r="MAZ213" s="416"/>
      <c r="MBA213" s="416"/>
      <c r="MBB213" s="332"/>
      <c r="MBC213" s="333"/>
      <c r="MBD213" s="416"/>
      <c r="MBE213" s="224"/>
      <c r="MBF213" s="224"/>
      <c r="MBG213" s="334"/>
      <c r="MBH213" s="334"/>
      <c r="MBI213" s="224"/>
      <c r="MBJ213" s="416"/>
      <c r="MBK213" s="416"/>
      <c r="MBL213" s="332"/>
      <c r="MBM213" s="333"/>
      <c r="MBN213" s="416"/>
      <c r="MBO213" s="224"/>
      <c r="MBP213" s="224"/>
      <c r="MBQ213" s="334"/>
      <c r="MBR213" s="334"/>
      <c r="MBS213" s="224"/>
      <c r="MBT213" s="416"/>
      <c r="MBU213" s="416"/>
      <c r="MBV213" s="332"/>
      <c r="MBW213" s="333"/>
      <c r="MBX213" s="416"/>
      <c r="MBY213" s="224"/>
      <c r="MBZ213" s="224"/>
      <c r="MCA213" s="334"/>
      <c r="MCB213" s="334"/>
      <c r="MCC213" s="224"/>
      <c r="MCD213" s="416"/>
      <c r="MCE213" s="416"/>
      <c r="MCF213" s="332"/>
      <c r="MCG213" s="333"/>
      <c r="MCH213" s="416"/>
      <c r="MCI213" s="224"/>
      <c r="MCJ213" s="224"/>
      <c r="MCK213" s="334"/>
      <c r="MCL213" s="334"/>
      <c r="MCM213" s="224"/>
      <c r="MCN213" s="416"/>
      <c r="MCO213" s="416"/>
      <c r="MCP213" s="332"/>
      <c r="MCQ213" s="333"/>
      <c r="MCR213" s="416"/>
      <c r="MCS213" s="224"/>
      <c r="MCT213" s="224"/>
      <c r="MCU213" s="334"/>
      <c r="MCV213" s="334"/>
      <c r="MCW213" s="224"/>
      <c r="MCX213" s="416"/>
      <c r="MCY213" s="416"/>
      <c r="MCZ213" s="332"/>
      <c r="MDA213" s="333"/>
      <c r="MDB213" s="416"/>
      <c r="MDC213" s="224"/>
      <c r="MDD213" s="224"/>
      <c r="MDE213" s="334"/>
      <c r="MDF213" s="334"/>
      <c r="MDG213" s="224"/>
      <c r="MDH213" s="416"/>
      <c r="MDI213" s="416"/>
      <c r="MDJ213" s="332"/>
      <c r="MDK213" s="333"/>
      <c r="MDL213" s="416"/>
      <c r="MDM213" s="224"/>
      <c r="MDN213" s="224"/>
      <c r="MDO213" s="334"/>
      <c r="MDP213" s="334"/>
      <c r="MDQ213" s="224"/>
      <c r="MDR213" s="416"/>
      <c r="MDS213" s="416"/>
      <c r="MDT213" s="332"/>
      <c r="MDU213" s="333"/>
      <c r="MDV213" s="416"/>
      <c r="MDW213" s="224"/>
      <c r="MDX213" s="224"/>
      <c r="MDY213" s="334"/>
      <c r="MDZ213" s="334"/>
      <c r="MEA213" s="224"/>
      <c r="MEB213" s="416"/>
      <c r="MEC213" s="416"/>
      <c r="MED213" s="332"/>
      <c r="MEE213" s="333"/>
      <c r="MEF213" s="416"/>
      <c r="MEG213" s="224"/>
      <c r="MEH213" s="224"/>
      <c r="MEI213" s="334"/>
      <c r="MEJ213" s="334"/>
      <c r="MEK213" s="224"/>
      <c r="MEL213" s="416"/>
      <c r="MEM213" s="416"/>
      <c r="MEN213" s="332"/>
      <c r="MEO213" s="333"/>
      <c r="MEP213" s="416"/>
      <c r="MEQ213" s="224"/>
      <c r="MER213" s="224"/>
      <c r="MES213" s="334"/>
      <c r="MET213" s="334"/>
      <c r="MEU213" s="224"/>
      <c r="MEV213" s="416"/>
      <c r="MEW213" s="416"/>
      <c r="MEX213" s="332"/>
      <c r="MEY213" s="333"/>
      <c r="MEZ213" s="416"/>
      <c r="MFA213" s="224"/>
      <c r="MFB213" s="224"/>
      <c r="MFC213" s="334"/>
      <c r="MFD213" s="334"/>
      <c r="MFE213" s="224"/>
      <c r="MFF213" s="416"/>
      <c r="MFG213" s="416"/>
      <c r="MFH213" s="332"/>
      <c r="MFI213" s="333"/>
      <c r="MFJ213" s="416"/>
      <c r="MFK213" s="224"/>
      <c r="MFL213" s="224"/>
      <c r="MFM213" s="334"/>
      <c r="MFN213" s="334"/>
      <c r="MFO213" s="224"/>
      <c r="MFP213" s="416"/>
      <c r="MFQ213" s="416"/>
      <c r="MFR213" s="332"/>
      <c r="MFS213" s="333"/>
      <c r="MFT213" s="416"/>
      <c r="MFU213" s="224"/>
      <c r="MFV213" s="224"/>
      <c r="MFW213" s="334"/>
      <c r="MFX213" s="334"/>
      <c r="MFY213" s="224"/>
      <c r="MFZ213" s="416"/>
      <c r="MGA213" s="416"/>
      <c r="MGB213" s="332"/>
      <c r="MGC213" s="333"/>
      <c r="MGD213" s="416"/>
      <c r="MGE213" s="224"/>
      <c r="MGF213" s="224"/>
      <c r="MGG213" s="334"/>
      <c r="MGH213" s="334"/>
      <c r="MGI213" s="224"/>
      <c r="MGJ213" s="416"/>
      <c r="MGK213" s="416"/>
      <c r="MGL213" s="332"/>
      <c r="MGM213" s="333"/>
      <c r="MGN213" s="416"/>
      <c r="MGO213" s="224"/>
      <c r="MGP213" s="224"/>
      <c r="MGQ213" s="334"/>
      <c r="MGR213" s="334"/>
      <c r="MGS213" s="224"/>
      <c r="MGT213" s="416"/>
      <c r="MGU213" s="416"/>
      <c r="MGV213" s="332"/>
      <c r="MGW213" s="333"/>
      <c r="MGX213" s="416"/>
      <c r="MGY213" s="224"/>
      <c r="MGZ213" s="224"/>
      <c r="MHA213" s="334"/>
      <c r="MHB213" s="334"/>
      <c r="MHC213" s="224"/>
      <c r="MHD213" s="416"/>
      <c r="MHE213" s="416"/>
      <c r="MHF213" s="332"/>
      <c r="MHG213" s="333"/>
      <c r="MHH213" s="416"/>
      <c r="MHI213" s="224"/>
      <c r="MHJ213" s="224"/>
      <c r="MHK213" s="334"/>
      <c r="MHL213" s="334"/>
      <c r="MHM213" s="224"/>
      <c r="MHN213" s="416"/>
      <c r="MHO213" s="416"/>
      <c r="MHP213" s="332"/>
      <c r="MHQ213" s="333"/>
      <c r="MHR213" s="416"/>
      <c r="MHS213" s="224"/>
      <c r="MHT213" s="224"/>
      <c r="MHU213" s="334"/>
      <c r="MHV213" s="334"/>
      <c r="MHW213" s="224"/>
      <c r="MHX213" s="416"/>
      <c r="MHY213" s="416"/>
      <c r="MHZ213" s="332"/>
      <c r="MIA213" s="333"/>
      <c r="MIB213" s="416"/>
      <c r="MIC213" s="224"/>
      <c r="MID213" s="224"/>
      <c r="MIE213" s="334"/>
      <c r="MIF213" s="334"/>
      <c r="MIG213" s="224"/>
      <c r="MIH213" s="416"/>
      <c r="MII213" s="416"/>
      <c r="MIJ213" s="332"/>
      <c r="MIK213" s="333"/>
      <c r="MIL213" s="416"/>
      <c r="MIM213" s="224"/>
      <c r="MIN213" s="224"/>
      <c r="MIO213" s="334"/>
      <c r="MIP213" s="334"/>
      <c r="MIQ213" s="224"/>
      <c r="MIR213" s="416"/>
      <c r="MIS213" s="416"/>
      <c r="MIT213" s="332"/>
      <c r="MIU213" s="333"/>
      <c r="MIV213" s="416"/>
      <c r="MIW213" s="224"/>
      <c r="MIX213" s="224"/>
      <c r="MIY213" s="334"/>
      <c r="MIZ213" s="334"/>
      <c r="MJA213" s="224"/>
      <c r="MJB213" s="416"/>
      <c r="MJC213" s="416"/>
      <c r="MJD213" s="332"/>
      <c r="MJE213" s="333"/>
      <c r="MJF213" s="416"/>
      <c r="MJG213" s="224"/>
      <c r="MJH213" s="224"/>
      <c r="MJI213" s="334"/>
      <c r="MJJ213" s="334"/>
      <c r="MJK213" s="224"/>
      <c r="MJL213" s="416"/>
      <c r="MJM213" s="416"/>
      <c r="MJN213" s="332"/>
      <c r="MJO213" s="333"/>
      <c r="MJP213" s="416"/>
      <c r="MJQ213" s="224"/>
      <c r="MJR213" s="224"/>
      <c r="MJS213" s="334"/>
      <c r="MJT213" s="334"/>
      <c r="MJU213" s="224"/>
      <c r="MJV213" s="416"/>
      <c r="MJW213" s="416"/>
      <c r="MJX213" s="332"/>
      <c r="MJY213" s="333"/>
      <c r="MJZ213" s="416"/>
      <c r="MKA213" s="224"/>
      <c r="MKB213" s="224"/>
      <c r="MKC213" s="334"/>
      <c r="MKD213" s="334"/>
      <c r="MKE213" s="224"/>
      <c r="MKF213" s="416"/>
      <c r="MKG213" s="416"/>
      <c r="MKH213" s="332"/>
      <c r="MKI213" s="333"/>
      <c r="MKJ213" s="416"/>
      <c r="MKK213" s="224"/>
      <c r="MKL213" s="224"/>
      <c r="MKM213" s="334"/>
      <c r="MKN213" s="334"/>
      <c r="MKO213" s="224"/>
      <c r="MKP213" s="416"/>
      <c r="MKQ213" s="416"/>
      <c r="MKR213" s="332"/>
      <c r="MKS213" s="333"/>
      <c r="MKT213" s="416"/>
      <c r="MKU213" s="224"/>
      <c r="MKV213" s="224"/>
      <c r="MKW213" s="334"/>
      <c r="MKX213" s="334"/>
      <c r="MKY213" s="224"/>
      <c r="MKZ213" s="416"/>
      <c r="MLA213" s="416"/>
      <c r="MLB213" s="332"/>
      <c r="MLC213" s="333"/>
      <c r="MLD213" s="416"/>
      <c r="MLE213" s="224"/>
      <c r="MLF213" s="224"/>
      <c r="MLG213" s="334"/>
      <c r="MLH213" s="334"/>
      <c r="MLI213" s="224"/>
      <c r="MLJ213" s="416"/>
      <c r="MLK213" s="416"/>
      <c r="MLL213" s="332"/>
      <c r="MLM213" s="333"/>
      <c r="MLN213" s="416"/>
      <c r="MLO213" s="224"/>
      <c r="MLP213" s="224"/>
      <c r="MLQ213" s="334"/>
      <c r="MLR213" s="334"/>
      <c r="MLS213" s="224"/>
      <c r="MLT213" s="416"/>
      <c r="MLU213" s="416"/>
      <c r="MLV213" s="332"/>
      <c r="MLW213" s="333"/>
      <c r="MLX213" s="416"/>
      <c r="MLY213" s="224"/>
      <c r="MLZ213" s="224"/>
      <c r="MMA213" s="334"/>
      <c r="MMB213" s="334"/>
      <c r="MMC213" s="224"/>
      <c r="MMD213" s="416"/>
      <c r="MME213" s="416"/>
      <c r="MMF213" s="332"/>
      <c r="MMG213" s="333"/>
      <c r="MMH213" s="416"/>
      <c r="MMI213" s="224"/>
      <c r="MMJ213" s="224"/>
      <c r="MMK213" s="334"/>
      <c r="MML213" s="334"/>
      <c r="MMM213" s="224"/>
      <c r="MMN213" s="416"/>
      <c r="MMO213" s="416"/>
      <c r="MMP213" s="332"/>
      <c r="MMQ213" s="333"/>
      <c r="MMR213" s="416"/>
      <c r="MMS213" s="224"/>
      <c r="MMT213" s="224"/>
      <c r="MMU213" s="334"/>
      <c r="MMV213" s="334"/>
      <c r="MMW213" s="224"/>
      <c r="MMX213" s="416"/>
      <c r="MMY213" s="416"/>
      <c r="MMZ213" s="332"/>
      <c r="MNA213" s="333"/>
      <c r="MNB213" s="416"/>
      <c r="MNC213" s="224"/>
      <c r="MND213" s="224"/>
      <c r="MNE213" s="334"/>
      <c r="MNF213" s="334"/>
      <c r="MNG213" s="224"/>
      <c r="MNH213" s="416"/>
      <c r="MNI213" s="416"/>
      <c r="MNJ213" s="332"/>
      <c r="MNK213" s="333"/>
      <c r="MNL213" s="416"/>
      <c r="MNM213" s="224"/>
      <c r="MNN213" s="224"/>
      <c r="MNO213" s="334"/>
      <c r="MNP213" s="334"/>
      <c r="MNQ213" s="224"/>
      <c r="MNR213" s="416"/>
      <c r="MNS213" s="416"/>
      <c r="MNT213" s="332"/>
      <c r="MNU213" s="333"/>
      <c r="MNV213" s="416"/>
      <c r="MNW213" s="224"/>
      <c r="MNX213" s="224"/>
      <c r="MNY213" s="334"/>
      <c r="MNZ213" s="334"/>
      <c r="MOA213" s="224"/>
      <c r="MOB213" s="416"/>
      <c r="MOC213" s="416"/>
      <c r="MOD213" s="332"/>
      <c r="MOE213" s="333"/>
      <c r="MOF213" s="416"/>
      <c r="MOG213" s="224"/>
      <c r="MOH213" s="224"/>
      <c r="MOI213" s="334"/>
      <c r="MOJ213" s="334"/>
      <c r="MOK213" s="224"/>
      <c r="MOL213" s="416"/>
      <c r="MOM213" s="416"/>
      <c r="MON213" s="332"/>
      <c r="MOO213" s="333"/>
      <c r="MOP213" s="416"/>
      <c r="MOQ213" s="224"/>
      <c r="MOR213" s="224"/>
      <c r="MOS213" s="334"/>
      <c r="MOT213" s="334"/>
      <c r="MOU213" s="224"/>
      <c r="MOV213" s="416"/>
      <c r="MOW213" s="416"/>
      <c r="MOX213" s="332"/>
      <c r="MOY213" s="333"/>
      <c r="MOZ213" s="416"/>
      <c r="MPA213" s="224"/>
      <c r="MPB213" s="224"/>
      <c r="MPC213" s="334"/>
      <c r="MPD213" s="334"/>
      <c r="MPE213" s="224"/>
      <c r="MPF213" s="416"/>
      <c r="MPG213" s="416"/>
      <c r="MPH213" s="332"/>
      <c r="MPI213" s="333"/>
      <c r="MPJ213" s="416"/>
      <c r="MPK213" s="224"/>
      <c r="MPL213" s="224"/>
      <c r="MPM213" s="334"/>
      <c r="MPN213" s="334"/>
      <c r="MPO213" s="224"/>
      <c r="MPP213" s="416"/>
      <c r="MPQ213" s="416"/>
      <c r="MPR213" s="332"/>
      <c r="MPS213" s="333"/>
      <c r="MPT213" s="416"/>
      <c r="MPU213" s="224"/>
      <c r="MPV213" s="224"/>
      <c r="MPW213" s="334"/>
      <c r="MPX213" s="334"/>
      <c r="MPY213" s="224"/>
      <c r="MPZ213" s="416"/>
      <c r="MQA213" s="416"/>
      <c r="MQB213" s="332"/>
      <c r="MQC213" s="333"/>
      <c r="MQD213" s="416"/>
      <c r="MQE213" s="224"/>
      <c r="MQF213" s="224"/>
      <c r="MQG213" s="334"/>
      <c r="MQH213" s="334"/>
      <c r="MQI213" s="224"/>
      <c r="MQJ213" s="416"/>
      <c r="MQK213" s="416"/>
      <c r="MQL213" s="332"/>
      <c r="MQM213" s="333"/>
      <c r="MQN213" s="416"/>
      <c r="MQO213" s="224"/>
      <c r="MQP213" s="224"/>
      <c r="MQQ213" s="334"/>
      <c r="MQR213" s="334"/>
      <c r="MQS213" s="224"/>
      <c r="MQT213" s="416"/>
      <c r="MQU213" s="416"/>
      <c r="MQV213" s="332"/>
      <c r="MQW213" s="333"/>
      <c r="MQX213" s="416"/>
      <c r="MQY213" s="224"/>
      <c r="MQZ213" s="224"/>
      <c r="MRA213" s="334"/>
      <c r="MRB213" s="334"/>
      <c r="MRC213" s="224"/>
      <c r="MRD213" s="416"/>
      <c r="MRE213" s="416"/>
      <c r="MRF213" s="332"/>
      <c r="MRG213" s="333"/>
      <c r="MRH213" s="416"/>
      <c r="MRI213" s="224"/>
      <c r="MRJ213" s="224"/>
      <c r="MRK213" s="334"/>
      <c r="MRL213" s="334"/>
      <c r="MRM213" s="224"/>
      <c r="MRN213" s="416"/>
      <c r="MRO213" s="416"/>
      <c r="MRP213" s="332"/>
      <c r="MRQ213" s="333"/>
      <c r="MRR213" s="416"/>
      <c r="MRS213" s="224"/>
      <c r="MRT213" s="224"/>
      <c r="MRU213" s="334"/>
      <c r="MRV213" s="334"/>
      <c r="MRW213" s="224"/>
      <c r="MRX213" s="416"/>
      <c r="MRY213" s="416"/>
      <c r="MRZ213" s="332"/>
      <c r="MSA213" s="333"/>
      <c r="MSB213" s="416"/>
      <c r="MSC213" s="224"/>
      <c r="MSD213" s="224"/>
      <c r="MSE213" s="334"/>
      <c r="MSF213" s="334"/>
      <c r="MSG213" s="224"/>
      <c r="MSH213" s="416"/>
      <c r="MSI213" s="416"/>
      <c r="MSJ213" s="332"/>
      <c r="MSK213" s="333"/>
      <c r="MSL213" s="416"/>
      <c r="MSM213" s="224"/>
      <c r="MSN213" s="224"/>
      <c r="MSO213" s="334"/>
      <c r="MSP213" s="334"/>
      <c r="MSQ213" s="224"/>
      <c r="MSR213" s="416"/>
      <c r="MSS213" s="416"/>
      <c r="MST213" s="332"/>
      <c r="MSU213" s="333"/>
      <c r="MSV213" s="416"/>
      <c r="MSW213" s="224"/>
      <c r="MSX213" s="224"/>
      <c r="MSY213" s="334"/>
      <c r="MSZ213" s="334"/>
      <c r="MTA213" s="224"/>
      <c r="MTB213" s="416"/>
      <c r="MTC213" s="416"/>
      <c r="MTD213" s="332"/>
      <c r="MTE213" s="333"/>
      <c r="MTF213" s="416"/>
      <c r="MTG213" s="224"/>
      <c r="MTH213" s="224"/>
      <c r="MTI213" s="334"/>
      <c r="MTJ213" s="334"/>
      <c r="MTK213" s="224"/>
      <c r="MTL213" s="416"/>
      <c r="MTM213" s="416"/>
      <c r="MTN213" s="332"/>
      <c r="MTO213" s="333"/>
      <c r="MTP213" s="416"/>
      <c r="MTQ213" s="224"/>
      <c r="MTR213" s="224"/>
      <c r="MTS213" s="334"/>
      <c r="MTT213" s="334"/>
      <c r="MTU213" s="224"/>
      <c r="MTV213" s="416"/>
      <c r="MTW213" s="416"/>
      <c r="MTX213" s="332"/>
      <c r="MTY213" s="333"/>
      <c r="MTZ213" s="416"/>
      <c r="MUA213" s="224"/>
      <c r="MUB213" s="224"/>
      <c r="MUC213" s="334"/>
      <c r="MUD213" s="334"/>
      <c r="MUE213" s="224"/>
      <c r="MUF213" s="416"/>
      <c r="MUG213" s="416"/>
      <c r="MUH213" s="332"/>
      <c r="MUI213" s="333"/>
      <c r="MUJ213" s="416"/>
      <c r="MUK213" s="224"/>
      <c r="MUL213" s="224"/>
      <c r="MUM213" s="334"/>
      <c r="MUN213" s="334"/>
      <c r="MUO213" s="224"/>
      <c r="MUP213" s="416"/>
      <c r="MUQ213" s="416"/>
      <c r="MUR213" s="332"/>
      <c r="MUS213" s="333"/>
      <c r="MUT213" s="416"/>
      <c r="MUU213" s="224"/>
      <c r="MUV213" s="224"/>
      <c r="MUW213" s="334"/>
      <c r="MUX213" s="334"/>
      <c r="MUY213" s="224"/>
      <c r="MUZ213" s="416"/>
      <c r="MVA213" s="416"/>
      <c r="MVB213" s="332"/>
      <c r="MVC213" s="333"/>
      <c r="MVD213" s="416"/>
      <c r="MVE213" s="224"/>
      <c r="MVF213" s="224"/>
      <c r="MVG213" s="334"/>
      <c r="MVH213" s="334"/>
      <c r="MVI213" s="224"/>
      <c r="MVJ213" s="416"/>
      <c r="MVK213" s="416"/>
      <c r="MVL213" s="332"/>
      <c r="MVM213" s="333"/>
      <c r="MVN213" s="416"/>
      <c r="MVO213" s="224"/>
      <c r="MVP213" s="224"/>
      <c r="MVQ213" s="334"/>
      <c r="MVR213" s="334"/>
      <c r="MVS213" s="224"/>
      <c r="MVT213" s="416"/>
      <c r="MVU213" s="416"/>
      <c r="MVV213" s="332"/>
      <c r="MVW213" s="333"/>
      <c r="MVX213" s="416"/>
      <c r="MVY213" s="224"/>
      <c r="MVZ213" s="224"/>
      <c r="MWA213" s="334"/>
      <c r="MWB213" s="334"/>
      <c r="MWC213" s="224"/>
      <c r="MWD213" s="416"/>
      <c r="MWE213" s="416"/>
      <c r="MWF213" s="332"/>
      <c r="MWG213" s="333"/>
      <c r="MWH213" s="416"/>
      <c r="MWI213" s="224"/>
      <c r="MWJ213" s="224"/>
      <c r="MWK213" s="334"/>
      <c r="MWL213" s="334"/>
      <c r="MWM213" s="224"/>
      <c r="MWN213" s="416"/>
      <c r="MWO213" s="416"/>
      <c r="MWP213" s="332"/>
      <c r="MWQ213" s="333"/>
      <c r="MWR213" s="416"/>
      <c r="MWS213" s="224"/>
      <c r="MWT213" s="224"/>
      <c r="MWU213" s="334"/>
      <c r="MWV213" s="334"/>
      <c r="MWW213" s="224"/>
      <c r="MWX213" s="416"/>
      <c r="MWY213" s="416"/>
      <c r="MWZ213" s="332"/>
      <c r="MXA213" s="333"/>
      <c r="MXB213" s="416"/>
      <c r="MXC213" s="224"/>
      <c r="MXD213" s="224"/>
      <c r="MXE213" s="334"/>
      <c r="MXF213" s="334"/>
      <c r="MXG213" s="224"/>
      <c r="MXH213" s="416"/>
      <c r="MXI213" s="416"/>
      <c r="MXJ213" s="332"/>
      <c r="MXK213" s="333"/>
      <c r="MXL213" s="416"/>
      <c r="MXM213" s="224"/>
      <c r="MXN213" s="224"/>
      <c r="MXO213" s="334"/>
      <c r="MXP213" s="334"/>
      <c r="MXQ213" s="224"/>
      <c r="MXR213" s="416"/>
      <c r="MXS213" s="416"/>
      <c r="MXT213" s="332"/>
      <c r="MXU213" s="333"/>
      <c r="MXV213" s="416"/>
      <c r="MXW213" s="224"/>
      <c r="MXX213" s="224"/>
      <c r="MXY213" s="334"/>
      <c r="MXZ213" s="334"/>
      <c r="MYA213" s="224"/>
      <c r="MYB213" s="416"/>
      <c r="MYC213" s="416"/>
      <c r="MYD213" s="332"/>
      <c r="MYE213" s="333"/>
      <c r="MYF213" s="416"/>
      <c r="MYG213" s="224"/>
      <c r="MYH213" s="224"/>
      <c r="MYI213" s="334"/>
      <c r="MYJ213" s="334"/>
      <c r="MYK213" s="224"/>
      <c r="MYL213" s="416"/>
      <c r="MYM213" s="416"/>
      <c r="MYN213" s="332"/>
      <c r="MYO213" s="333"/>
      <c r="MYP213" s="416"/>
      <c r="MYQ213" s="224"/>
      <c r="MYR213" s="224"/>
      <c r="MYS213" s="334"/>
      <c r="MYT213" s="334"/>
      <c r="MYU213" s="224"/>
      <c r="MYV213" s="416"/>
      <c r="MYW213" s="416"/>
      <c r="MYX213" s="332"/>
      <c r="MYY213" s="333"/>
      <c r="MYZ213" s="416"/>
      <c r="MZA213" s="224"/>
      <c r="MZB213" s="224"/>
      <c r="MZC213" s="334"/>
      <c r="MZD213" s="334"/>
      <c r="MZE213" s="224"/>
      <c r="MZF213" s="416"/>
      <c r="MZG213" s="416"/>
      <c r="MZH213" s="332"/>
      <c r="MZI213" s="333"/>
      <c r="MZJ213" s="416"/>
      <c r="MZK213" s="224"/>
      <c r="MZL213" s="224"/>
      <c r="MZM213" s="334"/>
      <c r="MZN213" s="334"/>
      <c r="MZO213" s="224"/>
      <c r="MZP213" s="416"/>
      <c r="MZQ213" s="416"/>
      <c r="MZR213" s="332"/>
      <c r="MZS213" s="333"/>
      <c r="MZT213" s="416"/>
      <c r="MZU213" s="224"/>
      <c r="MZV213" s="224"/>
      <c r="MZW213" s="334"/>
      <c r="MZX213" s="334"/>
      <c r="MZY213" s="224"/>
      <c r="MZZ213" s="416"/>
      <c r="NAA213" s="416"/>
      <c r="NAB213" s="332"/>
      <c r="NAC213" s="333"/>
      <c r="NAD213" s="416"/>
      <c r="NAE213" s="224"/>
      <c r="NAF213" s="224"/>
      <c r="NAG213" s="334"/>
      <c r="NAH213" s="334"/>
      <c r="NAI213" s="224"/>
      <c r="NAJ213" s="416"/>
      <c r="NAK213" s="416"/>
      <c r="NAL213" s="332"/>
      <c r="NAM213" s="333"/>
      <c r="NAN213" s="416"/>
      <c r="NAO213" s="224"/>
      <c r="NAP213" s="224"/>
      <c r="NAQ213" s="334"/>
      <c r="NAR213" s="334"/>
      <c r="NAS213" s="224"/>
      <c r="NAT213" s="416"/>
      <c r="NAU213" s="416"/>
      <c r="NAV213" s="332"/>
      <c r="NAW213" s="333"/>
      <c r="NAX213" s="416"/>
      <c r="NAY213" s="224"/>
      <c r="NAZ213" s="224"/>
      <c r="NBA213" s="334"/>
      <c r="NBB213" s="334"/>
      <c r="NBC213" s="224"/>
      <c r="NBD213" s="416"/>
      <c r="NBE213" s="416"/>
      <c r="NBF213" s="332"/>
      <c r="NBG213" s="333"/>
      <c r="NBH213" s="416"/>
      <c r="NBI213" s="224"/>
      <c r="NBJ213" s="224"/>
      <c r="NBK213" s="334"/>
      <c r="NBL213" s="334"/>
      <c r="NBM213" s="224"/>
      <c r="NBN213" s="416"/>
      <c r="NBO213" s="416"/>
      <c r="NBP213" s="332"/>
      <c r="NBQ213" s="333"/>
      <c r="NBR213" s="416"/>
      <c r="NBS213" s="224"/>
      <c r="NBT213" s="224"/>
      <c r="NBU213" s="334"/>
      <c r="NBV213" s="334"/>
      <c r="NBW213" s="224"/>
      <c r="NBX213" s="416"/>
      <c r="NBY213" s="416"/>
      <c r="NBZ213" s="332"/>
      <c r="NCA213" s="333"/>
      <c r="NCB213" s="416"/>
      <c r="NCC213" s="224"/>
      <c r="NCD213" s="224"/>
      <c r="NCE213" s="334"/>
      <c r="NCF213" s="334"/>
      <c r="NCG213" s="224"/>
      <c r="NCH213" s="416"/>
      <c r="NCI213" s="416"/>
      <c r="NCJ213" s="332"/>
      <c r="NCK213" s="333"/>
      <c r="NCL213" s="416"/>
      <c r="NCM213" s="224"/>
      <c r="NCN213" s="224"/>
      <c r="NCO213" s="334"/>
      <c r="NCP213" s="334"/>
      <c r="NCQ213" s="224"/>
      <c r="NCR213" s="416"/>
      <c r="NCS213" s="416"/>
      <c r="NCT213" s="332"/>
      <c r="NCU213" s="333"/>
      <c r="NCV213" s="416"/>
      <c r="NCW213" s="224"/>
      <c r="NCX213" s="224"/>
      <c r="NCY213" s="334"/>
      <c r="NCZ213" s="334"/>
      <c r="NDA213" s="224"/>
      <c r="NDB213" s="416"/>
      <c r="NDC213" s="416"/>
      <c r="NDD213" s="332"/>
      <c r="NDE213" s="333"/>
      <c r="NDF213" s="416"/>
      <c r="NDG213" s="224"/>
      <c r="NDH213" s="224"/>
      <c r="NDI213" s="334"/>
      <c r="NDJ213" s="334"/>
      <c r="NDK213" s="224"/>
      <c r="NDL213" s="416"/>
      <c r="NDM213" s="416"/>
      <c r="NDN213" s="332"/>
      <c r="NDO213" s="333"/>
      <c r="NDP213" s="416"/>
      <c r="NDQ213" s="224"/>
      <c r="NDR213" s="224"/>
      <c r="NDS213" s="334"/>
      <c r="NDT213" s="334"/>
      <c r="NDU213" s="224"/>
      <c r="NDV213" s="416"/>
      <c r="NDW213" s="416"/>
      <c r="NDX213" s="332"/>
      <c r="NDY213" s="333"/>
      <c r="NDZ213" s="416"/>
      <c r="NEA213" s="224"/>
      <c r="NEB213" s="224"/>
      <c r="NEC213" s="334"/>
      <c r="NED213" s="334"/>
      <c r="NEE213" s="224"/>
      <c r="NEF213" s="416"/>
      <c r="NEG213" s="416"/>
      <c r="NEH213" s="332"/>
      <c r="NEI213" s="333"/>
      <c r="NEJ213" s="416"/>
      <c r="NEK213" s="224"/>
      <c r="NEL213" s="224"/>
      <c r="NEM213" s="334"/>
      <c r="NEN213" s="334"/>
      <c r="NEO213" s="224"/>
      <c r="NEP213" s="416"/>
      <c r="NEQ213" s="416"/>
      <c r="NER213" s="332"/>
      <c r="NES213" s="333"/>
      <c r="NET213" s="416"/>
      <c r="NEU213" s="224"/>
      <c r="NEV213" s="224"/>
      <c r="NEW213" s="334"/>
      <c r="NEX213" s="334"/>
      <c r="NEY213" s="224"/>
      <c r="NEZ213" s="416"/>
      <c r="NFA213" s="416"/>
      <c r="NFB213" s="332"/>
      <c r="NFC213" s="333"/>
      <c r="NFD213" s="416"/>
      <c r="NFE213" s="224"/>
      <c r="NFF213" s="224"/>
      <c r="NFG213" s="334"/>
      <c r="NFH213" s="334"/>
      <c r="NFI213" s="224"/>
      <c r="NFJ213" s="416"/>
      <c r="NFK213" s="416"/>
      <c r="NFL213" s="332"/>
      <c r="NFM213" s="333"/>
      <c r="NFN213" s="416"/>
      <c r="NFO213" s="224"/>
      <c r="NFP213" s="224"/>
      <c r="NFQ213" s="334"/>
      <c r="NFR213" s="334"/>
      <c r="NFS213" s="224"/>
      <c r="NFT213" s="416"/>
      <c r="NFU213" s="416"/>
      <c r="NFV213" s="332"/>
      <c r="NFW213" s="333"/>
      <c r="NFX213" s="416"/>
      <c r="NFY213" s="224"/>
      <c r="NFZ213" s="224"/>
      <c r="NGA213" s="334"/>
      <c r="NGB213" s="334"/>
      <c r="NGC213" s="224"/>
      <c r="NGD213" s="416"/>
      <c r="NGE213" s="416"/>
      <c r="NGF213" s="332"/>
      <c r="NGG213" s="333"/>
      <c r="NGH213" s="416"/>
      <c r="NGI213" s="224"/>
      <c r="NGJ213" s="224"/>
      <c r="NGK213" s="334"/>
      <c r="NGL213" s="334"/>
      <c r="NGM213" s="224"/>
      <c r="NGN213" s="416"/>
      <c r="NGO213" s="416"/>
      <c r="NGP213" s="332"/>
      <c r="NGQ213" s="333"/>
      <c r="NGR213" s="416"/>
      <c r="NGS213" s="224"/>
      <c r="NGT213" s="224"/>
      <c r="NGU213" s="334"/>
      <c r="NGV213" s="334"/>
      <c r="NGW213" s="224"/>
      <c r="NGX213" s="416"/>
      <c r="NGY213" s="416"/>
      <c r="NGZ213" s="332"/>
      <c r="NHA213" s="333"/>
      <c r="NHB213" s="416"/>
      <c r="NHC213" s="224"/>
      <c r="NHD213" s="224"/>
      <c r="NHE213" s="334"/>
      <c r="NHF213" s="334"/>
      <c r="NHG213" s="224"/>
      <c r="NHH213" s="416"/>
      <c r="NHI213" s="416"/>
      <c r="NHJ213" s="332"/>
      <c r="NHK213" s="333"/>
      <c r="NHL213" s="416"/>
      <c r="NHM213" s="224"/>
      <c r="NHN213" s="224"/>
      <c r="NHO213" s="334"/>
      <c r="NHP213" s="334"/>
      <c r="NHQ213" s="224"/>
      <c r="NHR213" s="416"/>
      <c r="NHS213" s="416"/>
      <c r="NHT213" s="332"/>
      <c r="NHU213" s="333"/>
      <c r="NHV213" s="416"/>
      <c r="NHW213" s="224"/>
      <c r="NHX213" s="224"/>
      <c r="NHY213" s="334"/>
      <c r="NHZ213" s="334"/>
      <c r="NIA213" s="224"/>
      <c r="NIB213" s="416"/>
      <c r="NIC213" s="416"/>
      <c r="NID213" s="332"/>
      <c r="NIE213" s="333"/>
      <c r="NIF213" s="416"/>
      <c r="NIG213" s="224"/>
      <c r="NIH213" s="224"/>
      <c r="NII213" s="334"/>
      <c r="NIJ213" s="334"/>
      <c r="NIK213" s="224"/>
      <c r="NIL213" s="416"/>
      <c r="NIM213" s="416"/>
      <c r="NIN213" s="332"/>
      <c r="NIO213" s="333"/>
      <c r="NIP213" s="416"/>
      <c r="NIQ213" s="224"/>
      <c r="NIR213" s="224"/>
      <c r="NIS213" s="334"/>
      <c r="NIT213" s="334"/>
      <c r="NIU213" s="224"/>
      <c r="NIV213" s="416"/>
      <c r="NIW213" s="416"/>
      <c r="NIX213" s="332"/>
      <c r="NIY213" s="333"/>
      <c r="NIZ213" s="416"/>
      <c r="NJA213" s="224"/>
      <c r="NJB213" s="224"/>
      <c r="NJC213" s="334"/>
      <c r="NJD213" s="334"/>
      <c r="NJE213" s="224"/>
      <c r="NJF213" s="416"/>
      <c r="NJG213" s="416"/>
      <c r="NJH213" s="332"/>
      <c r="NJI213" s="333"/>
      <c r="NJJ213" s="416"/>
      <c r="NJK213" s="224"/>
      <c r="NJL213" s="224"/>
      <c r="NJM213" s="334"/>
      <c r="NJN213" s="334"/>
      <c r="NJO213" s="224"/>
      <c r="NJP213" s="416"/>
      <c r="NJQ213" s="416"/>
      <c r="NJR213" s="332"/>
      <c r="NJS213" s="333"/>
      <c r="NJT213" s="416"/>
      <c r="NJU213" s="224"/>
      <c r="NJV213" s="224"/>
      <c r="NJW213" s="334"/>
      <c r="NJX213" s="334"/>
      <c r="NJY213" s="224"/>
      <c r="NJZ213" s="416"/>
      <c r="NKA213" s="416"/>
      <c r="NKB213" s="332"/>
      <c r="NKC213" s="333"/>
      <c r="NKD213" s="416"/>
      <c r="NKE213" s="224"/>
      <c r="NKF213" s="224"/>
      <c r="NKG213" s="334"/>
      <c r="NKH213" s="334"/>
      <c r="NKI213" s="224"/>
      <c r="NKJ213" s="416"/>
      <c r="NKK213" s="416"/>
      <c r="NKL213" s="332"/>
      <c r="NKM213" s="333"/>
      <c r="NKN213" s="416"/>
      <c r="NKO213" s="224"/>
      <c r="NKP213" s="224"/>
      <c r="NKQ213" s="334"/>
      <c r="NKR213" s="334"/>
      <c r="NKS213" s="224"/>
      <c r="NKT213" s="416"/>
      <c r="NKU213" s="416"/>
      <c r="NKV213" s="332"/>
      <c r="NKW213" s="333"/>
      <c r="NKX213" s="416"/>
      <c r="NKY213" s="224"/>
      <c r="NKZ213" s="224"/>
      <c r="NLA213" s="334"/>
      <c r="NLB213" s="334"/>
      <c r="NLC213" s="224"/>
      <c r="NLD213" s="416"/>
      <c r="NLE213" s="416"/>
      <c r="NLF213" s="332"/>
      <c r="NLG213" s="333"/>
      <c r="NLH213" s="416"/>
      <c r="NLI213" s="224"/>
      <c r="NLJ213" s="224"/>
      <c r="NLK213" s="334"/>
      <c r="NLL213" s="334"/>
      <c r="NLM213" s="224"/>
      <c r="NLN213" s="416"/>
      <c r="NLO213" s="416"/>
      <c r="NLP213" s="332"/>
      <c r="NLQ213" s="333"/>
      <c r="NLR213" s="416"/>
      <c r="NLS213" s="224"/>
      <c r="NLT213" s="224"/>
      <c r="NLU213" s="334"/>
      <c r="NLV213" s="334"/>
      <c r="NLW213" s="224"/>
      <c r="NLX213" s="416"/>
      <c r="NLY213" s="416"/>
      <c r="NLZ213" s="332"/>
      <c r="NMA213" s="333"/>
      <c r="NMB213" s="416"/>
      <c r="NMC213" s="224"/>
      <c r="NMD213" s="224"/>
      <c r="NME213" s="334"/>
      <c r="NMF213" s="334"/>
      <c r="NMG213" s="224"/>
      <c r="NMH213" s="416"/>
      <c r="NMI213" s="416"/>
      <c r="NMJ213" s="332"/>
      <c r="NMK213" s="333"/>
      <c r="NML213" s="416"/>
      <c r="NMM213" s="224"/>
      <c r="NMN213" s="224"/>
      <c r="NMO213" s="334"/>
      <c r="NMP213" s="334"/>
      <c r="NMQ213" s="224"/>
      <c r="NMR213" s="416"/>
      <c r="NMS213" s="416"/>
      <c r="NMT213" s="332"/>
      <c r="NMU213" s="333"/>
      <c r="NMV213" s="416"/>
      <c r="NMW213" s="224"/>
      <c r="NMX213" s="224"/>
      <c r="NMY213" s="334"/>
      <c r="NMZ213" s="334"/>
      <c r="NNA213" s="224"/>
      <c r="NNB213" s="416"/>
      <c r="NNC213" s="416"/>
      <c r="NND213" s="332"/>
      <c r="NNE213" s="333"/>
      <c r="NNF213" s="416"/>
      <c r="NNG213" s="224"/>
      <c r="NNH213" s="224"/>
      <c r="NNI213" s="334"/>
      <c r="NNJ213" s="334"/>
      <c r="NNK213" s="224"/>
      <c r="NNL213" s="416"/>
      <c r="NNM213" s="416"/>
      <c r="NNN213" s="332"/>
      <c r="NNO213" s="333"/>
      <c r="NNP213" s="416"/>
      <c r="NNQ213" s="224"/>
      <c r="NNR213" s="224"/>
      <c r="NNS213" s="334"/>
      <c r="NNT213" s="334"/>
      <c r="NNU213" s="224"/>
      <c r="NNV213" s="416"/>
      <c r="NNW213" s="416"/>
      <c r="NNX213" s="332"/>
      <c r="NNY213" s="333"/>
      <c r="NNZ213" s="416"/>
      <c r="NOA213" s="224"/>
      <c r="NOB213" s="224"/>
      <c r="NOC213" s="334"/>
      <c r="NOD213" s="334"/>
      <c r="NOE213" s="224"/>
      <c r="NOF213" s="416"/>
      <c r="NOG213" s="416"/>
      <c r="NOH213" s="332"/>
      <c r="NOI213" s="333"/>
      <c r="NOJ213" s="416"/>
      <c r="NOK213" s="224"/>
      <c r="NOL213" s="224"/>
      <c r="NOM213" s="334"/>
      <c r="NON213" s="334"/>
      <c r="NOO213" s="224"/>
      <c r="NOP213" s="416"/>
      <c r="NOQ213" s="416"/>
      <c r="NOR213" s="332"/>
      <c r="NOS213" s="333"/>
      <c r="NOT213" s="416"/>
      <c r="NOU213" s="224"/>
      <c r="NOV213" s="224"/>
      <c r="NOW213" s="334"/>
      <c r="NOX213" s="334"/>
      <c r="NOY213" s="224"/>
      <c r="NOZ213" s="416"/>
      <c r="NPA213" s="416"/>
      <c r="NPB213" s="332"/>
      <c r="NPC213" s="333"/>
      <c r="NPD213" s="416"/>
      <c r="NPE213" s="224"/>
      <c r="NPF213" s="224"/>
      <c r="NPG213" s="334"/>
      <c r="NPH213" s="334"/>
      <c r="NPI213" s="224"/>
      <c r="NPJ213" s="416"/>
      <c r="NPK213" s="416"/>
      <c r="NPL213" s="332"/>
      <c r="NPM213" s="333"/>
      <c r="NPN213" s="416"/>
      <c r="NPO213" s="224"/>
      <c r="NPP213" s="224"/>
      <c r="NPQ213" s="334"/>
      <c r="NPR213" s="334"/>
      <c r="NPS213" s="224"/>
      <c r="NPT213" s="416"/>
      <c r="NPU213" s="416"/>
      <c r="NPV213" s="332"/>
      <c r="NPW213" s="333"/>
      <c r="NPX213" s="416"/>
      <c r="NPY213" s="224"/>
      <c r="NPZ213" s="224"/>
      <c r="NQA213" s="334"/>
      <c r="NQB213" s="334"/>
      <c r="NQC213" s="224"/>
      <c r="NQD213" s="416"/>
      <c r="NQE213" s="416"/>
      <c r="NQF213" s="332"/>
      <c r="NQG213" s="333"/>
      <c r="NQH213" s="416"/>
      <c r="NQI213" s="224"/>
      <c r="NQJ213" s="224"/>
      <c r="NQK213" s="334"/>
      <c r="NQL213" s="334"/>
      <c r="NQM213" s="224"/>
      <c r="NQN213" s="416"/>
      <c r="NQO213" s="416"/>
      <c r="NQP213" s="332"/>
      <c r="NQQ213" s="333"/>
      <c r="NQR213" s="416"/>
      <c r="NQS213" s="224"/>
      <c r="NQT213" s="224"/>
      <c r="NQU213" s="334"/>
      <c r="NQV213" s="334"/>
      <c r="NQW213" s="224"/>
      <c r="NQX213" s="416"/>
      <c r="NQY213" s="416"/>
      <c r="NQZ213" s="332"/>
      <c r="NRA213" s="333"/>
      <c r="NRB213" s="416"/>
      <c r="NRC213" s="224"/>
      <c r="NRD213" s="224"/>
      <c r="NRE213" s="334"/>
      <c r="NRF213" s="334"/>
      <c r="NRG213" s="224"/>
      <c r="NRH213" s="416"/>
      <c r="NRI213" s="416"/>
      <c r="NRJ213" s="332"/>
      <c r="NRK213" s="333"/>
      <c r="NRL213" s="416"/>
      <c r="NRM213" s="224"/>
      <c r="NRN213" s="224"/>
      <c r="NRO213" s="334"/>
      <c r="NRP213" s="334"/>
      <c r="NRQ213" s="224"/>
      <c r="NRR213" s="416"/>
      <c r="NRS213" s="416"/>
      <c r="NRT213" s="332"/>
      <c r="NRU213" s="333"/>
      <c r="NRV213" s="416"/>
      <c r="NRW213" s="224"/>
      <c r="NRX213" s="224"/>
      <c r="NRY213" s="334"/>
      <c r="NRZ213" s="334"/>
      <c r="NSA213" s="224"/>
      <c r="NSB213" s="416"/>
      <c r="NSC213" s="416"/>
      <c r="NSD213" s="332"/>
      <c r="NSE213" s="333"/>
      <c r="NSF213" s="416"/>
      <c r="NSG213" s="224"/>
      <c r="NSH213" s="224"/>
      <c r="NSI213" s="334"/>
      <c r="NSJ213" s="334"/>
      <c r="NSK213" s="224"/>
      <c r="NSL213" s="416"/>
      <c r="NSM213" s="416"/>
      <c r="NSN213" s="332"/>
      <c r="NSO213" s="333"/>
      <c r="NSP213" s="416"/>
      <c r="NSQ213" s="224"/>
      <c r="NSR213" s="224"/>
      <c r="NSS213" s="334"/>
      <c r="NST213" s="334"/>
      <c r="NSU213" s="224"/>
      <c r="NSV213" s="416"/>
      <c r="NSW213" s="416"/>
      <c r="NSX213" s="332"/>
      <c r="NSY213" s="333"/>
      <c r="NSZ213" s="416"/>
      <c r="NTA213" s="224"/>
      <c r="NTB213" s="224"/>
      <c r="NTC213" s="334"/>
      <c r="NTD213" s="334"/>
      <c r="NTE213" s="224"/>
      <c r="NTF213" s="416"/>
      <c r="NTG213" s="416"/>
      <c r="NTH213" s="332"/>
      <c r="NTI213" s="333"/>
      <c r="NTJ213" s="416"/>
      <c r="NTK213" s="224"/>
      <c r="NTL213" s="224"/>
      <c r="NTM213" s="334"/>
      <c r="NTN213" s="334"/>
      <c r="NTO213" s="224"/>
      <c r="NTP213" s="416"/>
      <c r="NTQ213" s="416"/>
      <c r="NTR213" s="332"/>
      <c r="NTS213" s="333"/>
      <c r="NTT213" s="416"/>
      <c r="NTU213" s="224"/>
      <c r="NTV213" s="224"/>
      <c r="NTW213" s="334"/>
      <c r="NTX213" s="334"/>
      <c r="NTY213" s="224"/>
      <c r="NTZ213" s="416"/>
      <c r="NUA213" s="416"/>
      <c r="NUB213" s="332"/>
      <c r="NUC213" s="333"/>
      <c r="NUD213" s="416"/>
      <c r="NUE213" s="224"/>
      <c r="NUF213" s="224"/>
      <c r="NUG213" s="334"/>
      <c r="NUH213" s="334"/>
      <c r="NUI213" s="224"/>
      <c r="NUJ213" s="416"/>
      <c r="NUK213" s="416"/>
      <c r="NUL213" s="332"/>
      <c r="NUM213" s="333"/>
      <c r="NUN213" s="416"/>
      <c r="NUO213" s="224"/>
      <c r="NUP213" s="224"/>
      <c r="NUQ213" s="334"/>
      <c r="NUR213" s="334"/>
      <c r="NUS213" s="224"/>
      <c r="NUT213" s="416"/>
      <c r="NUU213" s="416"/>
      <c r="NUV213" s="332"/>
      <c r="NUW213" s="333"/>
      <c r="NUX213" s="416"/>
      <c r="NUY213" s="224"/>
      <c r="NUZ213" s="224"/>
      <c r="NVA213" s="334"/>
      <c r="NVB213" s="334"/>
      <c r="NVC213" s="224"/>
      <c r="NVD213" s="416"/>
      <c r="NVE213" s="416"/>
      <c r="NVF213" s="332"/>
      <c r="NVG213" s="333"/>
      <c r="NVH213" s="416"/>
      <c r="NVI213" s="224"/>
      <c r="NVJ213" s="224"/>
      <c r="NVK213" s="334"/>
      <c r="NVL213" s="334"/>
      <c r="NVM213" s="224"/>
      <c r="NVN213" s="416"/>
      <c r="NVO213" s="416"/>
      <c r="NVP213" s="332"/>
      <c r="NVQ213" s="333"/>
      <c r="NVR213" s="416"/>
      <c r="NVS213" s="224"/>
      <c r="NVT213" s="224"/>
      <c r="NVU213" s="334"/>
      <c r="NVV213" s="334"/>
      <c r="NVW213" s="224"/>
      <c r="NVX213" s="416"/>
      <c r="NVY213" s="416"/>
      <c r="NVZ213" s="332"/>
      <c r="NWA213" s="333"/>
      <c r="NWB213" s="416"/>
      <c r="NWC213" s="224"/>
      <c r="NWD213" s="224"/>
      <c r="NWE213" s="334"/>
      <c r="NWF213" s="334"/>
      <c r="NWG213" s="224"/>
      <c r="NWH213" s="416"/>
      <c r="NWI213" s="416"/>
      <c r="NWJ213" s="332"/>
      <c r="NWK213" s="333"/>
      <c r="NWL213" s="416"/>
      <c r="NWM213" s="224"/>
      <c r="NWN213" s="224"/>
      <c r="NWO213" s="334"/>
      <c r="NWP213" s="334"/>
      <c r="NWQ213" s="224"/>
      <c r="NWR213" s="416"/>
      <c r="NWS213" s="416"/>
      <c r="NWT213" s="332"/>
      <c r="NWU213" s="333"/>
      <c r="NWV213" s="416"/>
      <c r="NWW213" s="224"/>
      <c r="NWX213" s="224"/>
      <c r="NWY213" s="334"/>
      <c r="NWZ213" s="334"/>
      <c r="NXA213" s="224"/>
      <c r="NXB213" s="416"/>
      <c r="NXC213" s="416"/>
      <c r="NXD213" s="332"/>
      <c r="NXE213" s="333"/>
      <c r="NXF213" s="416"/>
      <c r="NXG213" s="224"/>
      <c r="NXH213" s="224"/>
      <c r="NXI213" s="334"/>
      <c r="NXJ213" s="334"/>
      <c r="NXK213" s="224"/>
      <c r="NXL213" s="416"/>
      <c r="NXM213" s="416"/>
      <c r="NXN213" s="332"/>
      <c r="NXO213" s="333"/>
      <c r="NXP213" s="416"/>
      <c r="NXQ213" s="224"/>
      <c r="NXR213" s="224"/>
      <c r="NXS213" s="334"/>
      <c r="NXT213" s="334"/>
      <c r="NXU213" s="224"/>
      <c r="NXV213" s="416"/>
      <c r="NXW213" s="416"/>
      <c r="NXX213" s="332"/>
      <c r="NXY213" s="333"/>
      <c r="NXZ213" s="416"/>
      <c r="NYA213" s="224"/>
      <c r="NYB213" s="224"/>
      <c r="NYC213" s="334"/>
      <c r="NYD213" s="334"/>
      <c r="NYE213" s="224"/>
      <c r="NYF213" s="416"/>
      <c r="NYG213" s="416"/>
      <c r="NYH213" s="332"/>
      <c r="NYI213" s="333"/>
      <c r="NYJ213" s="416"/>
      <c r="NYK213" s="224"/>
      <c r="NYL213" s="224"/>
      <c r="NYM213" s="334"/>
      <c r="NYN213" s="334"/>
      <c r="NYO213" s="224"/>
      <c r="NYP213" s="416"/>
      <c r="NYQ213" s="416"/>
      <c r="NYR213" s="332"/>
      <c r="NYS213" s="333"/>
      <c r="NYT213" s="416"/>
      <c r="NYU213" s="224"/>
      <c r="NYV213" s="224"/>
      <c r="NYW213" s="334"/>
      <c r="NYX213" s="334"/>
      <c r="NYY213" s="224"/>
      <c r="NYZ213" s="416"/>
      <c r="NZA213" s="416"/>
      <c r="NZB213" s="332"/>
      <c r="NZC213" s="333"/>
      <c r="NZD213" s="416"/>
      <c r="NZE213" s="224"/>
      <c r="NZF213" s="224"/>
      <c r="NZG213" s="334"/>
      <c r="NZH213" s="334"/>
      <c r="NZI213" s="224"/>
      <c r="NZJ213" s="416"/>
      <c r="NZK213" s="416"/>
      <c r="NZL213" s="332"/>
      <c r="NZM213" s="333"/>
      <c r="NZN213" s="416"/>
      <c r="NZO213" s="224"/>
      <c r="NZP213" s="224"/>
      <c r="NZQ213" s="334"/>
      <c r="NZR213" s="334"/>
      <c r="NZS213" s="224"/>
      <c r="NZT213" s="416"/>
      <c r="NZU213" s="416"/>
      <c r="NZV213" s="332"/>
      <c r="NZW213" s="333"/>
      <c r="NZX213" s="416"/>
      <c r="NZY213" s="224"/>
      <c r="NZZ213" s="224"/>
      <c r="OAA213" s="334"/>
      <c r="OAB213" s="334"/>
      <c r="OAC213" s="224"/>
      <c r="OAD213" s="416"/>
      <c r="OAE213" s="416"/>
      <c r="OAF213" s="332"/>
      <c r="OAG213" s="333"/>
      <c r="OAH213" s="416"/>
      <c r="OAI213" s="224"/>
      <c r="OAJ213" s="224"/>
      <c r="OAK213" s="334"/>
      <c r="OAL213" s="334"/>
      <c r="OAM213" s="224"/>
      <c r="OAN213" s="416"/>
      <c r="OAO213" s="416"/>
      <c r="OAP213" s="332"/>
      <c r="OAQ213" s="333"/>
      <c r="OAR213" s="416"/>
      <c r="OAS213" s="224"/>
      <c r="OAT213" s="224"/>
      <c r="OAU213" s="334"/>
      <c r="OAV213" s="334"/>
      <c r="OAW213" s="224"/>
      <c r="OAX213" s="416"/>
      <c r="OAY213" s="416"/>
      <c r="OAZ213" s="332"/>
      <c r="OBA213" s="333"/>
      <c r="OBB213" s="416"/>
      <c r="OBC213" s="224"/>
      <c r="OBD213" s="224"/>
      <c r="OBE213" s="334"/>
      <c r="OBF213" s="334"/>
      <c r="OBG213" s="224"/>
      <c r="OBH213" s="416"/>
      <c r="OBI213" s="416"/>
      <c r="OBJ213" s="332"/>
      <c r="OBK213" s="333"/>
      <c r="OBL213" s="416"/>
      <c r="OBM213" s="224"/>
      <c r="OBN213" s="224"/>
      <c r="OBO213" s="334"/>
      <c r="OBP213" s="334"/>
      <c r="OBQ213" s="224"/>
      <c r="OBR213" s="416"/>
      <c r="OBS213" s="416"/>
      <c r="OBT213" s="332"/>
      <c r="OBU213" s="333"/>
      <c r="OBV213" s="416"/>
      <c r="OBW213" s="224"/>
      <c r="OBX213" s="224"/>
      <c r="OBY213" s="334"/>
      <c r="OBZ213" s="334"/>
      <c r="OCA213" s="224"/>
      <c r="OCB213" s="416"/>
      <c r="OCC213" s="416"/>
      <c r="OCD213" s="332"/>
      <c r="OCE213" s="333"/>
      <c r="OCF213" s="416"/>
      <c r="OCG213" s="224"/>
      <c r="OCH213" s="224"/>
      <c r="OCI213" s="334"/>
      <c r="OCJ213" s="334"/>
      <c r="OCK213" s="224"/>
      <c r="OCL213" s="416"/>
      <c r="OCM213" s="416"/>
      <c r="OCN213" s="332"/>
      <c r="OCO213" s="333"/>
      <c r="OCP213" s="416"/>
      <c r="OCQ213" s="224"/>
      <c r="OCR213" s="224"/>
      <c r="OCS213" s="334"/>
      <c r="OCT213" s="334"/>
      <c r="OCU213" s="224"/>
      <c r="OCV213" s="416"/>
      <c r="OCW213" s="416"/>
      <c r="OCX213" s="332"/>
      <c r="OCY213" s="333"/>
      <c r="OCZ213" s="416"/>
      <c r="ODA213" s="224"/>
      <c r="ODB213" s="224"/>
      <c r="ODC213" s="334"/>
      <c r="ODD213" s="334"/>
      <c r="ODE213" s="224"/>
      <c r="ODF213" s="416"/>
      <c r="ODG213" s="416"/>
      <c r="ODH213" s="332"/>
      <c r="ODI213" s="333"/>
      <c r="ODJ213" s="416"/>
      <c r="ODK213" s="224"/>
      <c r="ODL213" s="224"/>
      <c r="ODM213" s="334"/>
      <c r="ODN213" s="334"/>
      <c r="ODO213" s="224"/>
      <c r="ODP213" s="416"/>
      <c r="ODQ213" s="416"/>
      <c r="ODR213" s="332"/>
      <c r="ODS213" s="333"/>
      <c r="ODT213" s="416"/>
      <c r="ODU213" s="224"/>
      <c r="ODV213" s="224"/>
      <c r="ODW213" s="334"/>
      <c r="ODX213" s="334"/>
      <c r="ODY213" s="224"/>
      <c r="ODZ213" s="416"/>
      <c r="OEA213" s="416"/>
      <c r="OEB213" s="332"/>
      <c r="OEC213" s="333"/>
      <c r="OED213" s="416"/>
      <c r="OEE213" s="224"/>
      <c r="OEF213" s="224"/>
      <c r="OEG213" s="334"/>
      <c r="OEH213" s="334"/>
      <c r="OEI213" s="224"/>
      <c r="OEJ213" s="416"/>
      <c r="OEK213" s="416"/>
      <c r="OEL213" s="332"/>
      <c r="OEM213" s="333"/>
      <c r="OEN213" s="416"/>
      <c r="OEO213" s="224"/>
      <c r="OEP213" s="224"/>
      <c r="OEQ213" s="334"/>
      <c r="OER213" s="334"/>
      <c r="OES213" s="224"/>
      <c r="OET213" s="416"/>
      <c r="OEU213" s="416"/>
      <c r="OEV213" s="332"/>
      <c r="OEW213" s="333"/>
      <c r="OEX213" s="416"/>
      <c r="OEY213" s="224"/>
      <c r="OEZ213" s="224"/>
      <c r="OFA213" s="334"/>
      <c r="OFB213" s="334"/>
      <c r="OFC213" s="224"/>
      <c r="OFD213" s="416"/>
      <c r="OFE213" s="416"/>
      <c r="OFF213" s="332"/>
      <c r="OFG213" s="333"/>
      <c r="OFH213" s="416"/>
      <c r="OFI213" s="224"/>
      <c r="OFJ213" s="224"/>
      <c r="OFK213" s="334"/>
      <c r="OFL213" s="334"/>
      <c r="OFM213" s="224"/>
      <c r="OFN213" s="416"/>
      <c r="OFO213" s="416"/>
      <c r="OFP213" s="332"/>
      <c r="OFQ213" s="333"/>
      <c r="OFR213" s="416"/>
      <c r="OFS213" s="224"/>
      <c r="OFT213" s="224"/>
      <c r="OFU213" s="334"/>
      <c r="OFV213" s="334"/>
      <c r="OFW213" s="224"/>
      <c r="OFX213" s="416"/>
      <c r="OFY213" s="416"/>
      <c r="OFZ213" s="332"/>
      <c r="OGA213" s="333"/>
      <c r="OGB213" s="416"/>
      <c r="OGC213" s="224"/>
      <c r="OGD213" s="224"/>
      <c r="OGE213" s="334"/>
      <c r="OGF213" s="334"/>
      <c r="OGG213" s="224"/>
      <c r="OGH213" s="416"/>
      <c r="OGI213" s="416"/>
      <c r="OGJ213" s="332"/>
      <c r="OGK213" s="333"/>
      <c r="OGL213" s="416"/>
      <c r="OGM213" s="224"/>
      <c r="OGN213" s="224"/>
      <c r="OGO213" s="334"/>
      <c r="OGP213" s="334"/>
      <c r="OGQ213" s="224"/>
      <c r="OGR213" s="416"/>
      <c r="OGS213" s="416"/>
      <c r="OGT213" s="332"/>
      <c r="OGU213" s="333"/>
      <c r="OGV213" s="416"/>
      <c r="OGW213" s="224"/>
      <c r="OGX213" s="224"/>
      <c r="OGY213" s="334"/>
      <c r="OGZ213" s="334"/>
      <c r="OHA213" s="224"/>
      <c r="OHB213" s="416"/>
      <c r="OHC213" s="416"/>
      <c r="OHD213" s="332"/>
      <c r="OHE213" s="333"/>
      <c r="OHF213" s="416"/>
      <c r="OHG213" s="224"/>
      <c r="OHH213" s="224"/>
      <c r="OHI213" s="334"/>
      <c r="OHJ213" s="334"/>
      <c r="OHK213" s="224"/>
      <c r="OHL213" s="416"/>
      <c r="OHM213" s="416"/>
      <c r="OHN213" s="332"/>
      <c r="OHO213" s="333"/>
      <c r="OHP213" s="416"/>
      <c r="OHQ213" s="224"/>
      <c r="OHR213" s="224"/>
      <c r="OHS213" s="334"/>
      <c r="OHT213" s="334"/>
      <c r="OHU213" s="224"/>
      <c r="OHV213" s="416"/>
      <c r="OHW213" s="416"/>
      <c r="OHX213" s="332"/>
      <c r="OHY213" s="333"/>
      <c r="OHZ213" s="416"/>
      <c r="OIA213" s="224"/>
      <c r="OIB213" s="224"/>
      <c r="OIC213" s="334"/>
      <c r="OID213" s="334"/>
      <c r="OIE213" s="224"/>
      <c r="OIF213" s="416"/>
      <c r="OIG213" s="416"/>
      <c r="OIH213" s="332"/>
      <c r="OII213" s="333"/>
      <c r="OIJ213" s="416"/>
      <c r="OIK213" s="224"/>
      <c r="OIL213" s="224"/>
      <c r="OIM213" s="334"/>
      <c r="OIN213" s="334"/>
      <c r="OIO213" s="224"/>
      <c r="OIP213" s="416"/>
      <c r="OIQ213" s="416"/>
      <c r="OIR213" s="332"/>
      <c r="OIS213" s="333"/>
      <c r="OIT213" s="416"/>
      <c r="OIU213" s="224"/>
      <c r="OIV213" s="224"/>
      <c r="OIW213" s="334"/>
      <c r="OIX213" s="334"/>
      <c r="OIY213" s="224"/>
      <c r="OIZ213" s="416"/>
      <c r="OJA213" s="416"/>
      <c r="OJB213" s="332"/>
      <c r="OJC213" s="333"/>
      <c r="OJD213" s="416"/>
      <c r="OJE213" s="224"/>
      <c r="OJF213" s="224"/>
      <c r="OJG213" s="334"/>
      <c r="OJH213" s="334"/>
      <c r="OJI213" s="224"/>
      <c r="OJJ213" s="416"/>
      <c r="OJK213" s="416"/>
      <c r="OJL213" s="332"/>
      <c r="OJM213" s="333"/>
      <c r="OJN213" s="416"/>
      <c r="OJO213" s="224"/>
      <c r="OJP213" s="224"/>
      <c r="OJQ213" s="334"/>
      <c r="OJR213" s="334"/>
      <c r="OJS213" s="224"/>
      <c r="OJT213" s="416"/>
      <c r="OJU213" s="416"/>
      <c r="OJV213" s="332"/>
      <c r="OJW213" s="333"/>
      <c r="OJX213" s="416"/>
      <c r="OJY213" s="224"/>
      <c r="OJZ213" s="224"/>
      <c r="OKA213" s="334"/>
      <c r="OKB213" s="334"/>
      <c r="OKC213" s="224"/>
      <c r="OKD213" s="416"/>
      <c r="OKE213" s="416"/>
      <c r="OKF213" s="332"/>
      <c r="OKG213" s="333"/>
      <c r="OKH213" s="416"/>
      <c r="OKI213" s="224"/>
      <c r="OKJ213" s="224"/>
      <c r="OKK213" s="334"/>
      <c r="OKL213" s="334"/>
      <c r="OKM213" s="224"/>
      <c r="OKN213" s="416"/>
      <c r="OKO213" s="416"/>
      <c r="OKP213" s="332"/>
      <c r="OKQ213" s="333"/>
      <c r="OKR213" s="416"/>
      <c r="OKS213" s="224"/>
      <c r="OKT213" s="224"/>
      <c r="OKU213" s="334"/>
      <c r="OKV213" s="334"/>
      <c r="OKW213" s="224"/>
      <c r="OKX213" s="416"/>
      <c r="OKY213" s="416"/>
      <c r="OKZ213" s="332"/>
      <c r="OLA213" s="333"/>
      <c r="OLB213" s="416"/>
      <c r="OLC213" s="224"/>
      <c r="OLD213" s="224"/>
      <c r="OLE213" s="334"/>
      <c r="OLF213" s="334"/>
      <c r="OLG213" s="224"/>
      <c r="OLH213" s="416"/>
      <c r="OLI213" s="416"/>
      <c r="OLJ213" s="332"/>
      <c r="OLK213" s="333"/>
      <c r="OLL213" s="416"/>
      <c r="OLM213" s="224"/>
      <c r="OLN213" s="224"/>
      <c r="OLO213" s="334"/>
      <c r="OLP213" s="334"/>
      <c r="OLQ213" s="224"/>
      <c r="OLR213" s="416"/>
      <c r="OLS213" s="416"/>
      <c r="OLT213" s="332"/>
      <c r="OLU213" s="333"/>
      <c r="OLV213" s="416"/>
      <c r="OLW213" s="224"/>
      <c r="OLX213" s="224"/>
      <c r="OLY213" s="334"/>
      <c r="OLZ213" s="334"/>
      <c r="OMA213" s="224"/>
      <c r="OMB213" s="416"/>
      <c r="OMC213" s="416"/>
      <c r="OMD213" s="332"/>
      <c r="OME213" s="333"/>
      <c r="OMF213" s="416"/>
      <c r="OMG213" s="224"/>
      <c r="OMH213" s="224"/>
      <c r="OMI213" s="334"/>
      <c r="OMJ213" s="334"/>
      <c r="OMK213" s="224"/>
      <c r="OML213" s="416"/>
      <c r="OMM213" s="416"/>
      <c r="OMN213" s="332"/>
      <c r="OMO213" s="333"/>
      <c r="OMP213" s="416"/>
      <c r="OMQ213" s="224"/>
      <c r="OMR213" s="224"/>
      <c r="OMS213" s="334"/>
      <c r="OMT213" s="334"/>
      <c r="OMU213" s="224"/>
      <c r="OMV213" s="416"/>
      <c r="OMW213" s="416"/>
      <c r="OMX213" s="332"/>
      <c r="OMY213" s="333"/>
      <c r="OMZ213" s="416"/>
      <c r="ONA213" s="224"/>
      <c r="ONB213" s="224"/>
      <c r="ONC213" s="334"/>
      <c r="OND213" s="334"/>
      <c r="ONE213" s="224"/>
      <c r="ONF213" s="416"/>
      <c r="ONG213" s="416"/>
      <c r="ONH213" s="332"/>
      <c r="ONI213" s="333"/>
      <c r="ONJ213" s="416"/>
      <c r="ONK213" s="224"/>
      <c r="ONL213" s="224"/>
      <c r="ONM213" s="334"/>
      <c r="ONN213" s="334"/>
      <c r="ONO213" s="224"/>
      <c r="ONP213" s="416"/>
      <c r="ONQ213" s="416"/>
      <c r="ONR213" s="332"/>
      <c r="ONS213" s="333"/>
      <c r="ONT213" s="416"/>
      <c r="ONU213" s="224"/>
      <c r="ONV213" s="224"/>
      <c r="ONW213" s="334"/>
      <c r="ONX213" s="334"/>
      <c r="ONY213" s="224"/>
      <c r="ONZ213" s="416"/>
      <c r="OOA213" s="416"/>
      <c r="OOB213" s="332"/>
      <c r="OOC213" s="333"/>
      <c r="OOD213" s="416"/>
      <c r="OOE213" s="224"/>
      <c r="OOF213" s="224"/>
      <c r="OOG213" s="334"/>
      <c r="OOH213" s="334"/>
      <c r="OOI213" s="224"/>
      <c r="OOJ213" s="416"/>
      <c r="OOK213" s="416"/>
      <c r="OOL213" s="332"/>
      <c r="OOM213" s="333"/>
      <c r="OON213" s="416"/>
      <c r="OOO213" s="224"/>
      <c r="OOP213" s="224"/>
      <c r="OOQ213" s="334"/>
      <c r="OOR213" s="334"/>
      <c r="OOS213" s="224"/>
      <c r="OOT213" s="416"/>
      <c r="OOU213" s="416"/>
      <c r="OOV213" s="332"/>
      <c r="OOW213" s="333"/>
      <c r="OOX213" s="416"/>
      <c r="OOY213" s="224"/>
      <c r="OOZ213" s="224"/>
      <c r="OPA213" s="334"/>
      <c r="OPB213" s="334"/>
      <c r="OPC213" s="224"/>
      <c r="OPD213" s="416"/>
      <c r="OPE213" s="416"/>
      <c r="OPF213" s="332"/>
      <c r="OPG213" s="333"/>
      <c r="OPH213" s="416"/>
      <c r="OPI213" s="224"/>
      <c r="OPJ213" s="224"/>
      <c r="OPK213" s="334"/>
      <c r="OPL213" s="334"/>
      <c r="OPM213" s="224"/>
      <c r="OPN213" s="416"/>
      <c r="OPO213" s="416"/>
      <c r="OPP213" s="332"/>
      <c r="OPQ213" s="333"/>
      <c r="OPR213" s="416"/>
      <c r="OPS213" s="224"/>
      <c r="OPT213" s="224"/>
      <c r="OPU213" s="334"/>
      <c r="OPV213" s="334"/>
      <c r="OPW213" s="224"/>
      <c r="OPX213" s="416"/>
      <c r="OPY213" s="416"/>
      <c r="OPZ213" s="332"/>
      <c r="OQA213" s="333"/>
      <c r="OQB213" s="416"/>
      <c r="OQC213" s="224"/>
      <c r="OQD213" s="224"/>
      <c r="OQE213" s="334"/>
      <c r="OQF213" s="334"/>
      <c r="OQG213" s="224"/>
      <c r="OQH213" s="416"/>
      <c r="OQI213" s="416"/>
      <c r="OQJ213" s="332"/>
      <c r="OQK213" s="333"/>
      <c r="OQL213" s="416"/>
      <c r="OQM213" s="224"/>
      <c r="OQN213" s="224"/>
      <c r="OQO213" s="334"/>
      <c r="OQP213" s="334"/>
      <c r="OQQ213" s="224"/>
      <c r="OQR213" s="416"/>
      <c r="OQS213" s="416"/>
      <c r="OQT213" s="332"/>
      <c r="OQU213" s="333"/>
      <c r="OQV213" s="416"/>
      <c r="OQW213" s="224"/>
      <c r="OQX213" s="224"/>
      <c r="OQY213" s="334"/>
      <c r="OQZ213" s="334"/>
      <c r="ORA213" s="224"/>
      <c r="ORB213" s="416"/>
      <c r="ORC213" s="416"/>
      <c r="ORD213" s="332"/>
      <c r="ORE213" s="333"/>
      <c r="ORF213" s="416"/>
      <c r="ORG213" s="224"/>
      <c r="ORH213" s="224"/>
      <c r="ORI213" s="334"/>
      <c r="ORJ213" s="334"/>
      <c r="ORK213" s="224"/>
      <c r="ORL213" s="416"/>
      <c r="ORM213" s="416"/>
      <c r="ORN213" s="332"/>
      <c r="ORO213" s="333"/>
      <c r="ORP213" s="416"/>
      <c r="ORQ213" s="224"/>
      <c r="ORR213" s="224"/>
      <c r="ORS213" s="334"/>
      <c r="ORT213" s="334"/>
      <c r="ORU213" s="224"/>
      <c r="ORV213" s="416"/>
      <c r="ORW213" s="416"/>
      <c r="ORX213" s="332"/>
      <c r="ORY213" s="333"/>
      <c r="ORZ213" s="416"/>
      <c r="OSA213" s="224"/>
      <c r="OSB213" s="224"/>
      <c r="OSC213" s="334"/>
      <c r="OSD213" s="334"/>
      <c r="OSE213" s="224"/>
      <c r="OSF213" s="416"/>
      <c r="OSG213" s="416"/>
      <c r="OSH213" s="332"/>
      <c r="OSI213" s="333"/>
      <c r="OSJ213" s="416"/>
      <c r="OSK213" s="224"/>
      <c r="OSL213" s="224"/>
      <c r="OSM213" s="334"/>
      <c r="OSN213" s="334"/>
      <c r="OSO213" s="224"/>
      <c r="OSP213" s="416"/>
      <c r="OSQ213" s="416"/>
      <c r="OSR213" s="332"/>
      <c r="OSS213" s="333"/>
      <c r="OST213" s="416"/>
      <c r="OSU213" s="224"/>
      <c r="OSV213" s="224"/>
      <c r="OSW213" s="334"/>
      <c r="OSX213" s="334"/>
      <c r="OSY213" s="224"/>
      <c r="OSZ213" s="416"/>
      <c r="OTA213" s="416"/>
      <c r="OTB213" s="332"/>
      <c r="OTC213" s="333"/>
      <c r="OTD213" s="416"/>
      <c r="OTE213" s="224"/>
      <c r="OTF213" s="224"/>
      <c r="OTG213" s="334"/>
      <c r="OTH213" s="334"/>
      <c r="OTI213" s="224"/>
      <c r="OTJ213" s="416"/>
      <c r="OTK213" s="416"/>
      <c r="OTL213" s="332"/>
      <c r="OTM213" s="333"/>
      <c r="OTN213" s="416"/>
      <c r="OTO213" s="224"/>
      <c r="OTP213" s="224"/>
      <c r="OTQ213" s="334"/>
      <c r="OTR213" s="334"/>
      <c r="OTS213" s="224"/>
      <c r="OTT213" s="416"/>
      <c r="OTU213" s="416"/>
      <c r="OTV213" s="332"/>
      <c r="OTW213" s="333"/>
      <c r="OTX213" s="416"/>
      <c r="OTY213" s="224"/>
      <c r="OTZ213" s="224"/>
      <c r="OUA213" s="334"/>
      <c r="OUB213" s="334"/>
      <c r="OUC213" s="224"/>
      <c r="OUD213" s="416"/>
      <c r="OUE213" s="416"/>
      <c r="OUF213" s="332"/>
      <c r="OUG213" s="333"/>
      <c r="OUH213" s="416"/>
      <c r="OUI213" s="224"/>
      <c r="OUJ213" s="224"/>
      <c r="OUK213" s="334"/>
      <c r="OUL213" s="334"/>
      <c r="OUM213" s="224"/>
      <c r="OUN213" s="416"/>
      <c r="OUO213" s="416"/>
      <c r="OUP213" s="332"/>
      <c r="OUQ213" s="333"/>
      <c r="OUR213" s="416"/>
      <c r="OUS213" s="224"/>
      <c r="OUT213" s="224"/>
      <c r="OUU213" s="334"/>
      <c r="OUV213" s="334"/>
      <c r="OUW213" s="224"/>
      <c r="OUX213" s="416"/>
      <c r="OUY213" s="416"/>
      <c r="OUZ213" s="332"/>
      <c r="OVA213" s="333"/>
      <c r="OVB213" s="416"/>
      <c r="OVC213" s="224"/>
      <c r="OVD213" s="224"/>
      <c r="OVE213" s="334"/>
      <c r="OVF213" s="334"/>
      <c r="OVG213" s="224"/>
      <c r="OVH213" s="416"/>
      <c r="OVI213" s="416"/>
      <c r="OVJ213" s="332"/>
      <c r="OVK213" s="333"/>
      <c r="OVL213" s="416"/>
      <c r="OVM213" s="224"/>
      <c r="OVN213" s="224"/>
      <c r="OVO213" s="334"/>
      <c r="OVP213" s="334"/>
      <c r="OVQ213" s="224"/>
      <c r="OVR213" s="416"/>
      <c r="OVS213" s="416"/>
      <c r="OVT213" s="332"/>
      <c r="OVU213" s="333"/>
      <c r="OVV213" s="416"/>
      <c r="OVW213" s="224"/>
      <c r="OVX213" s="224"/>
      <c r="OVY213" s="334"/>
      <c r="OVZ213" s="334"/>
      <c r="OWA213" s="224"/>
      <c r="OWB213" s="416"/>
      <c r="OWC213" s="416"/>
      <c r="OWD213" s="332"/>
      <c r="OWE213" s="333"/>
      <c r="OWF213" s="416"/>
      <c r="OWG213" s="224"/>
      <c r="OWH213" s="224"/>
      <c r="OWI213" s="334"/>
      <c r="OWJ213" s="334"/>
      <c r="OWK213" s="224"/>
      <c r="OWL213" s="416"/>
      <c r="OWM213" s="416"/>
      <c r="OWN213" s="332"/>
      <c r="OWO213" s="333"/>
      <c r="OWP213" s="416"/>
      <c r="OWQ213" s="224"/>
      <c r="OWR213" s="224"/>
      <c r="OWS213" s="334"/>
      <c r="OWT213" s="334"/>
      <c r="OWU213" s="224"/>
      <c r="OWV213" s="416"/>
      <c r="OWW213" s="416"/>
      <c r="OWX213" s="332"/>
      <c r="OWY213" s="333"/>
      <c r="OWZ213" s="416"/>
      <c r="OXA213" s="224"/>
      <c r="OXB213" s="224"/>
      <c r="OXC213" s="334"/>
      <c r="OXD213" s="334"/>
      <c r="OXE213" s="224"/>
      <c r="OXF213" s="416"/>
      <c r="OXG213" s="416"/>
      <c r="OXH213" s="332"/>
      <c r="OXI213" s="333"/>
      <c r="OXJ213" s="416"/>
      <c r="OXK213" s="224"/>
      <c r="OXL213" s="224"/>
      <c r="OXM213" s="334"/>
      <c r="OXN213" s="334"/>
      <c r="OXO213" s="224"/>
      <c r="OXP213" s="416"/>
      <c r="OXQ213" s="416"/>
      <c r="OXR213" s="332"/>
      <c r="OXS213" s="333"/>
      <c r="OXT213" s="416"/>
      <c r="OXU213" s="224"/>
      <c r="OXV213" s="224"/>
      <c r="OXW213" s="334"/>
      <c r="OXX213" s="334"/>
      <c r="OXY213" s="224"/>
      <c r="OXZ213" s="416"/>
      <c r="OYA213" s="416"/>
      <c r="OYB213" s="332"/>
      <c r="OYC213" s="333"/>
      <c r="OYD213" s="416"/>
      <c r="OYE213" s="224"/>
      <c r="OYF213" s="224"/>
      <c r="OYG213" s="334"/>
      <c r="OYH213" s="334"/>
      <c r="OYI213" s="224"/>
      <c r="OYJ213" s="416"/>
      <c r="OYK213" s="416"/>
      <c r="OYL213" s="332"/>
      <c r="OYM213" s="333"/>
      <c r="OYN213" s="416"/>
      <c r="OYO213" s="224"/>
      <c r="OYP213" s="224"/>
      <c r="OYQ213" s="334"/>
      <c r="OYR213" s="334"/>
      <c r="OYS213" s="224"/>
      <c r="OYT213" s="416"/>
      <c r="OYU213" s="416"/>
      <c r="OYV213" s="332"/>
      <c r="OYW213" s="333"/>
      <c r="OYX213" s="416"/>
      <c r="OYY213" s="224"/>
      <c r="OYZ213" s="224"/>
      <c r="OZA213" s="334"/>
      <c r="OZB213" s="334"/>
      <c r="OZC213" s="224"/>
      <c r="OZD213" s="416"/>
      <c r="OZE213" s="416"/>
      <c r="OZF213" s="332"/>
      <c r="OZG213" s="333"/>
      <c r="OZH213" s="416"/>
      <c r="OZI213" s="224"/>
      <c r="OZJ213" s="224"/>
      <c r="OZK213" s="334"/>
      <c r="OZL213" s="334"/>
      <c r="OZM213" s="224"/>
      <c r="OZN213" s="416"/>
      <c r="OZO213" s="416"/>
      <c r="OZP213" s="332"/>
      <c r="OZQ213" s="333"/>
      <c r="OZR213" s="416"/>
      <c r="OZS213" s="224"/>
      <c r="OZT213" s="224"/>
      <c r="OZU213" s="334"/>
      <c r="OZV213" s="334"/>
      <c r="OZW213" s="224"/>
      <c r="OZX213" s="416"/>
      <c r="OZY213" s="416"/>
      <c r="OZZ213" s="332"/>
      <c r="PAA213" s="333"/>
      <c r="PAB213" s="416"/>
      <c r="PAC213" s="224"/>
      <c r="PAD213" s="224"/>
      <c r="PAE213" s="334"/>
      <c r="PAF213" s="334"/>
      <c r="PAG213" s="224"/>
      <c r="PAH213" s="416"/>
      <c r="PAI213" s="416"/>
      <c r="PAJ213" s="332"/>
      <c r="PAK213" s="333"/>
      <c r="PAL213" s="416"/>
      <c r="PAM213" s="224"/>
      <c r="PAN213" s="224"/>
      <c r="PAO213" s="334"/>
      <c r="PAP213" s="334"/>
      <c r="PAQ213" s="224"/>
      <c r="PAR213" s="416"/>
      <c r="PAS213" s="416"/>
      <c r="PAT213" s="332"/>
      <c r="PAU213" s="333"/>
      <c r="PAV213" s="416"/>
      <c r="PAW213" s="224"/>
      <c r="PAX213" s="224"/>
      <c r="PAY213" s="334"/>
      <c r="PAZ213" s="334"/>
      <c r="PBA213" s="224"/>
      <c r="PBB213" s="416"/>
      <c r="PBC213" s="416"/>
      <c r="PBD213" s="332"/>
      <c r="PBE213" s="333"/>
      <c r="PBF213" s="416"/>
      <c r="PBG213" s="224"/>
      <c r="PBH213" s="224"/>
      <c r="PBI213" s="334"/>
      <c r="PBJ213" s="334"/>
      <c r="PBK213" s="224"/>
      <c r="PBL213" s="416"/>
      <c r="PBM213" s="416"/>
      <c r="PBN213" s="332"/>
      <c r="PBO213" s="333"/>
      <c r="PBP213" s="416"/>
      <c r="PBQ213" s="224"/>
      <c r="PBR213" s="224"/>
      <c r="PBS213" s="334"/>
      <c r="PBT213" s="334"/>
      <c r="PBU213" s="224"/>
      <c r="PBV213" s="416"/>
      <c r="PBW213" s="416"/>
      <c r="PBX213" s="332"/>
      <c r="PBY213" s="333"/>
      <c r="PBZ213" s="416"/>
      <c r="PCA213" s="224"/>
      <c r="PCB213" s="224"/>
      <c r="PCC213" s="334"/>
      <c r="PCD213" s="334"/>
      <c r="PCE213" s="224"/>
      <c r="PCF213" s="416"/>
      <c r="PCG213" s="416"/>
      <c r="PCH213" s="332"/>
      <c r="PCI213" s="333"/>
      <c r="PCJ213" s="416"/>
      <c r="PCK213" s="224"/>
      <c r="PCL213" s="224"/>
      <c r="PCM213" s="334"/>
      <c r="PCN213" s="334"/>
      <c r="PCO213" s="224"/>
      <c r="PCP213" s="416"/>
      <c r="PCQ213" s="416"/>
      <c r="PCR213" s="332"/>
      <c r="PCS213" s="333"/>
      <c r="PCT213" s="416"/>
      <c r="PCU213" s="224"/>
      <c r="PCV213" s="224"/>
      <c r="PCW213" s="334"/>
      <c r="PCX213" s="334"/>
      <c r="PCY213" s="224"/>
      <c r="PCZ213" s="416"/>
      <c r="PDA213" s="416"/>
      <c r="PDB213" s="332"/>
      <c r="PDC213" s="333"/>
      <c r="PDD213" s="416"/>
      <c r="PDE213" s="224"/>
      <c r="PDF213" s="224"/>
      <c r="PDG213" s="334"/>
      <c r="PDH213" s="334"/>
      <c r="PDI213" s="224"/>
      <c r="PDJ213" s="416"/>
      <c r="PDK213" s="416"/>
      <c r="PDL213" s="332"/>
      <c r="PDM213" s="333"/>
      <c r="PDN213" s="416"/>
      <c r="PDO213" s="224"/>
      <c r="PDP213" s="224"/>
      <c r="PDQ213" s="334"/>
      <c r="PDR213" s="334"/>
      <c r="PDS213" s="224"/>
      <c r="PDT213" s="416"/>
      <c r="PDU213" s="416"/>
      <c r="PDV213" s="332"/>
      <c r="PDW213" s="333"/>
      <c r="PDX213" s="416"/>
      <c r="PDY213" s="224"/>
      <c r="PDZ213" s="224"/>
      <c r="PEA213" s="334"/>
      <c r="PEB213" s="334"/>
      <c r="PEC213" s="224"/>
      <c r="PED213" s="416"/>
      <c r="PEE213" s="416"/>
      <c r="PEF213" s="332"/>
      <c r="PEG213" s="333"/>
      <c r="PEH213" s="416"/>
      <c r="PEI213" s="224"/>
      <c r="PEJ213" s="224"/>
      <c r="PEK213" s="334"/>
      <c r="PEL213" s="334"/>
      <c r="PEM213" s="224"/>
      <c r="PEN213" s="416"/>
      <c r="PEO213" s="416"/>
      <c r="PEP213" s="332"/>
      <c r="PEQ213" s="333"/>
      <c r="PER213" s="416"/>
      <c r="PES213" s="224"/>
      <c r="PET213" s="224"/>
      <c r="PEU213" s="334"/>
      <c r="PEV213" s="334"/>
      <c r="PEW213" s="224"/>
      <c r="PEX213" s="416"/>
      <c r="PEY213" s="416"/>
      <c r="PEZ213" s="332"/>
      <c r="PFA213" s="333"/>
      <c r="PFB213" s="416"/>
      <c r="PFC213" s="224"/>
      <c r="PFD213" s="224"/>
      <c r="PFE213" s="334"/>
      <c r="PFF213" s="334"/>
      <c r="PFG213" s="224"/>
      <c r="PFH213" s="416"/>
      <c r="PFI213" s="416"/>
      <c r="PFJ213" s="332"/>
      <c r="PFK213" s="333"/>
      <c r="PFL213" s="416"/>
      <c r="PFM213" s="224"/>
      <c r="PFN213" s="224"/>
      <c r="PFO213" s="334"/>
      <c r="PFP213" s="334"/>
      <c r="PFQ213" s="224"/>
      <c r="PFR213" s="416"/>
      <c r="PFS213" s="416"/>
      <c r="PFT213" s="332"/>
      <c r="PFU213" s="333"/>
      <c r="PFV213" s="416"/>
      <c r="PFW213" s="224"/>
      <c r="PFX213" s="224"/>
      <c r="PFY213" s="334"/>
      <c r="PFZ213" s="334"/>
      <c r="PGA213" s="224"/>
      <c r="PGB213" s="416"/>
      <c r="PGC213" s="416"/>
      <c r="PGD213" s="332"/>
      <c r="PGE213" s="333"/>
      <c r="PGF213" s="416"/>
      <c r="PGG213" s="224"/>
      <c r="PGH213" s="224"/>
      <c r="PGI213" s="334"/>
      <c r="PGJ213" s="334"/>
      <c r="PGK213" s="224"/>
      <c r="PGL213" s="416"/>
      <c r="PGM213" s="416"/>
      <c r="PGN213" s="332"/>
      <c r="PGO213" s="333"/>
      <c r="PGP213" s="416"/>
      <c r="PGQ213" s="224"/>
      <c r="PGR213" s="224"/>
      <c r="PGS213" s="334"/>
      <c r="PGT213" s="334"/>
      <c r="PGU213" s="224"/>
      <c r="PGV213" s="416"/>
      <c r="PGW213" s="416"/>
      <c r="PGX213" s="332"/>
      <c r="PGY213" s="333"/>
      <c r="PGZ213" s="416"/>
      <c r="PHA213" s="224"/>
      <c r="PHB213" s="224"/>
      <c r="PHC213" s="334"/>
      <c r="PHD213" s="334"/>
      <c r="PHE213" s="224"/>
      <c r="PHF213" s="416"/>
      <c r="PHG213" s="416"/>
      <c r="PHH213" s="332"/>
      <c r="PHI213" s="333"/>
      <c r="PHJ213" s="416"/>
      <c r="PHK213" s="224"/>
      <c r="PHL213" s="224"/>
      <c r="PHM213" s="334"/>
      <c r="PHN213" s="334"/>
      <c r="PHO213" s="224"/>
      <c r="PHP213" s="416"/>
      <c r="PHQ213" s="416"/>
      <c r="PHR213" s="332"/>
      <c r="PHS213" s="333"/>
      <c r="PHT213" s="416"/>
      <c r="PHU213" s="224"/>
      <c r="PHV213" s="224"/>
      <c r="PHW213" s="334"/>
      <c r="PHX213" s="334"/>
      <c r="PHY213" s="224"/>
      <c r="PHZ213" s="416"/>
      <c r="PIA213" s="416"/>
      <c r="PIB213" s="332"/>
      <c r="PIC213" s="333"/>
      <c r="PID213" s="416"/>
      <c r="PIE213" s="224"/>
      <c r="PIF213" s="224"/>
      <c r="PIG213" s="334"/>
      <c r="PIH213" s="334"/>
      <c r="PII213" s="224"/>
      <c r="PIJ213" s="416"/>
      <c r="PIK213" s="416"/>
      <c r="PIL213" s="332"/>
      <c r="PIM213" s="333"/>
      <c r="PIN213" s="416"/>
      <c r="PIO213" s="224"/>
      <c r="PIP213" s="224"/>
      <c r="PIQ213" s="334"/>
      <c r="PIR213" s="334"/>
      <c r="PIS213" s="224"/>
      <c r="PIT213" s="416"/>
      <c r="PIU213" s="416"/>
      <c r="PIV213" s="332"/>
      <c r="PIW213" s="333"/>
      <c r="PIX213" s="416"/>
      <c r="PIY213" s="224"/>
      <c r="PIZ213" s="224"/>
      <c r="PJA213" s="334"/>
      <c r="PJB213" s="334"/>
      <c r="PJC213" s="224"/>
      <c r="PJD213" s="416"/>
      <c r="PJE213" s="416"/>
      <c r="PJF213" s="332"/>
      <c r="PJG213" s="333"/>
      <c r="PJH213" s="416"/>
      <c r="PJI213" s="224"/>
      <c r="PJJ213" s="224"/>
      <c r="PJK213" s="334"/>
      <c r="PJL213" s="334"/>
      <c r="PJM213" s="224"/>
      <c r="PJN213" s="416"/>
      <c r="PJO213" s="416"/>
      <c r="PJP213" s="332"/>
      <c r="PJQ213" s="333"/>
      <c r="PJR213" s="416"/>
      <c r="PJS213" s="224"/>
      <c r="PJT213" s="224"/>
      <c r="PJU213" s="334"/>
      <c r="PJV213" s="334"/>
      <c r="PJW213" s="224"/>
      <c r="PJX213" s="416"/>
      <c r="PJY213" s="416"/>
      <c r="PJZ213" s="332"/>
      <c r="PKA213" s="333"/>
      <c r="PKB213" s="416"/>
      <c r="PKC213" s="224"/>
      <c r="PKD213" s="224"/>
      <c r="PKE213" s="334"/>
      <c r="PKF213" s="334"/>
      <c r="PKG213" s="224"/>
      <c r="PKH213" s="416"/>
      <c r="PKI213" s="416"/>
      <c r="PKJ213" s="332"/>
      <c r="PKK213" s="333"/>
      <c r="PKL213" s="416"/>
      <c r="PKM213" s="224"/>
      <c r="PKN213" s="224"/>
      <c r="PKO213" s="334"/>
      <c r="PKP213" s="334"/>
      <c r="PKQ213" s="224"/>
      <c r="PKR213" s="416"/>
      <c r="PKS213" s="416"/>
      <c r="PKT213" s="332"/>
      <c r="PKU213" s="333"/>
      <c r="PKV213" s="416"/>
      <c r="PKW213" s="224"/>
      <c r="PKX213" s="224"/>
      <c r="PKY213" s="334"/>
      <c r="PKZ213" s="334"/>
      <c r="PLA213" s="224"/>
      <c r="PLB213" s="416"/>
      <c r="PLC213" s="416"/>
      <c r="PLD213" s="332"/>
      <c r="PLE213" s="333"/>
      <c r="PLF213" s="416"/>
      <c r="PLG213" s="224"/>
      <c r="PLH213" s="224"/>
      <c r="PLI213" s="334"/>
      <c r="PLJ213" s="334"/>
      <c r="PLK213" s="224"/>
      <c r="PLL213" s="416"/>
      <c r="PLM213" s="416"/>
      <c r="PLN213" s="332"/>
      <c r="PLO213" s="333"/>
      <c r="PLP213" s="416"/>
      <c r="PLQ213" s="224"/>
      <c r="PLR213" s="224"/>
      <c r="PLS213" s="334"/>
      <c r="PLT213" s="334"/>
      <c r="PLU213" s="224"/>
      <c r="PLV213" s="416"/>
      <c r="PLW213" s="416"/>
      <c r="PLX213" s="332"/>
      <c r="PLY213" s="333"/>
      <c r="PLZ213" s="416"/>
      <c r="PMA213" s="224"/>
      <c r="PMB213" s="224"/>
      <c r="PMC213" s="334"/>
      <c r="PMD213" s="334"/>
      <c r="PME213" s="224"/>
      <c r="PMF213" s="416"/>
      <c r="PMG213" s="416"/>
      <c r="PMH213" s="332"/>
      <c r="PMI213" s="333"/>
      <c r="PMJ213" s="416"/>
      <c r="PMK213" s="224"/>
      <c r="PML213" s="224"/>
      <c r="PMM213" s="334"/>
      <c r="PMN213" s="334"/>
      <c r="PMO213" s="224"/>
      <c r="PMP213" s="416"/>
      <c r="PMQ213" s="416"/>
      <c r="PMR213" s="332"/>
      <c r="PMS213" s="333"/>
      <c r="PMT213" s="416"/>
      <c r="PMU213" s="224"/>
      <c r="PMV213" s="224"/>
      <c r="PMW213" s="334"/>
      <c r="PMX213" s="334"/>
      <c r="PMY213" s="224"/>
      <c r="PMZ213" s="416"/>
      <c r="PNA213" s="416"/>
      <c r="PNB213" s="332"/>
      <c r="PNC213" s="333"/>
      <c r="PND213" s="416"/>
      <c r="PNE213" s="224"/>
      <c r="PNF213" s="224"/>
      <c r="PNG213" s="334"/>
      <c r="PNH213" s="334"/>
      <c r="PNI213" s="224"/>
      <c r="PNJ213" s="416"/>
      <c r="PNK213" s="416"/>
      <c r="PNL213" s="332"/>
      <c r="PNM213" s="333"/>
      <c r="PNN213" s="416"/>
      <c r="PNO213" s="224"/>
      <c r="PNP213" s="224"/>
      <c r="PNQ213" s="334"/>
      <c r="PNR213" s="334"/>
      <c r="PNS213" s="224"/>
      <c r="PNT213" s="416"/>
      <c r="PNU213" s="416"/>
      <c r="PNV213" s="332"/>
      <c r="PNW213" s="333"/>
      <c r="PNX213" s="416"/>
      <c r="PNY213" s="224"/>
      <c r="PNZ213" s="224"/>
      <c r="POA213" s="334"/>
      <c r="POB213" s="334"/>
      <c r="POC213" s="224"/>
      <c r="POD213" s="416"/>
      <c r="POE213" s="416"/>
      <c r="POF213" s="332"/>
      <c r="POG213" s="333"/>
      <c r="POH213" s="416"/>
      <c r="POI213" s="224"/>
      <c r="POJ213" s="224"/>
      <c r="POK213" s="334"/>
      <c r="POL213" s="334"/>
      <c r="POM213" s="224"/>
      <c r="PON213" s="416"/>
      <c r="POO213" s="416"/>
      <c r="POP213" s="332"/>
      <c r="POQ213" s="333"/>
      <c r="POR213" s="416"/>
      <c r="POS213" s="224"/>
      <c r="POT213" s="224"/>
      <c r="POU213" s="334"/>
      <c r="POV213" s="334"/>
      <c r="POW213" s="224"/>
      <c r="POX213" s="416"/>
      <c r="POY213" s="416"/>
      <c r="POZ213" s="332"/>
      <c r="PPA213" s="333"/>
      <c r="PPB213" s="416"/>
      <c r="PPC213" s="224"/>
      <c r="PPD213" s="224"/>
      <c r="PPE213" s="334"/>
      <c r="PPF213" s="334"/>
      <c r="PPG213" s="224"/>
      <c r="PPH213" s="416"/>
      <c r="PPI213" s="416"/>
      <c r="PPJ213" s="332"/>
      <c r="PPK213" s="333"/>
      <c r="PPL213" s="416"/>
      <c r="PPM213" s="224"/>
      <c r="PPN213" s="224"/>
      <c r="PPO213" s="334"/>
      <c r="PPP213" s="334"/>
      <c r="PPQ213" s="224"/>
      <c r="PPR213" s="416"/>
      <c r="PPS213" s="416"/>
      <c r="PPT213" s="332"/>
      <c r="PPU213" s="333"/>
      <c r="PPV213" s="416"/>
      <c r="PPW213" s="224"/>
      <c r="PPX213" s="224"/>
      <c r="PPY213" s="334"/>
      <c r="PPZ213" s="334"/>
      <c r="PQA213" s="224"/>
      <c r="PQB213" s="416"/>
      <c r="PQC213" s="416"/>
      <c r="PQD213" s="332"/>
      <c r="PQE213" s="333"/>
      <c r="PQF213" s="416"/>
      <c r="PQG213" s="224"/>
      <c r="PQH213" s="224"/>
      <c r="PQI213" s="334"/>
      <c r="PQJ213" s="334"/>
      <c r="PQK213" s="224"/>
      <c r="PQL213" s="416"/>
      <c r="PQM213" s="416"/>
      <c r="PQN213" s="332"/>
      <c r="PQO213" s="333"/>
      <c r="PQP213" s="416"/>
      <c r="PQQ213" s="224"/>
      <c r="PQR213" s="224"/>
      <c r="PQS213" s="334"/>
      <c r="PQT213" s="334"/>
      <c r="PQU213" s="224"/>
      <c r="PQV213" s="416"/>
      <c r="PQW213" s="416"/>
      <c r="PQX213" s="332"/>
      <c r="PQY213" s="333"/>
      <c r="PQZ213" s="416"/>
      <c r="PRA213" s="224"/>
      <c r="PRB213" s="224"/>
      <c r="PRC213" s="334"/>
      <c r="PRD213" s="334"/>
      <c r="PRE213" s="224"/>
      <c r="PRF213" s="416"/>
      <c r="PRG213" s="416"/>
      <c r="PRH213" s="332"/>
      <c r="PRI213" s="333"/>
      <c r="PRJ213" s="416"/>
      <c r="PRK213" s="224"/>
      <c r="PRL213" s="224"/>
      <c r="PRM213" s="334"/>
      <c r="PRN213" s="334"/>
      <c r="PRO213" s="224"/>
      <c r="PRP213" s="416"/>
      <c r="PRQ213" s="416"/>
      <c r="PRR213" s="332"/>
      <c r="PRS213" s="333"/>
      <c r="PRT213" s="416"/>
      <c r="PRU213" s="224"/>
      <c r="PRV213" s="224"/>
      <c r="PRW213" s="334"/>
      <c r="PRX213" s="334"/>
      <c r="PRY213" s="224"/>
      <c r="PRZ213" s="416"/>
      <c r="PSA213" s="416"/>
      <c r="PSB213" s="332"/>
      <c r="PSC213" s="333"/>
      <c r="PSD213" s="416"/>
      <c r="PSE213" s="224"/>
      <c r="PSF213" s="224"/>
      <c r="PSG213" s="334"/>
      <c r="PSH213" s="334"/>
      <c r="PSI213" s="224"/>
      <c r="PSJ213" s="416"/>
      <c r="PSK213" s="416"/>
      <c r="PSL213" s="332"/>
      <c r="PSM213" s="333"/>
      <c r="PSN213" s="416"/>
      <c r="PSO213" s="224"/>
      <c r="PSP213" s="224"/>
      <c r="PSQ213" s="334"/>
      <c r="PSR213" s="334"/>
      <c r="PSS213" s="224"/>
      <c r="PST213" s="416"/>
      <c r="PSU213" s="416"/>
      <c r="PSV213" s="332"/>
      <c r="PSW213" s="333"/>
      <c r="PSX213" s="416"/>
      <c r="PSY213" s="224"/>
      <c r="PSZ213" s="224"/>
      <c r="PTA213" s="334"/>
      <c r="PTB213" s="334"/>
      <c r="PTC213" s="224"/>
      <c r="PTD213" s="416"/>
      <c r="PTE213" s="416"/>
      <c r="PTF213" s="332"/>
      <c r="PTG213" s="333"/>
      <c r="PTH213" s="416"/>
      <c r="PTI213" s="224"/>
      <c r="PTJ213" s="224"/>
      <c r="PTK213" s="334"/>
      <c r="PTL213" s="334"/>
      <c r="PTM213" s="224"/>
      <c r="PTN213" s="416"/>
      <c r="PTO213" s="416"/>
      <c r="PTP213" s="332"/>
      <c r="PTQ213" s="333"/>
      <c r="PTR213" s="416"/>
      <c r="PTS213" s="224"/>
      <c r="PTT213" s="224"/>
      <c r="PTU213" s="334"/>
      <c r="PTV213" s="334"/>
      <c r="PTW213" s="224"/>
      <c r="PTX213" s="416"/>
      <c r="PTY213" s="416"/>
      <c r="PTZ213" s="332"/>
      <c r="PUA213" s="333"/>
      <c r="PUB213" s="416"/>
      <c r="PUC213" s="224"/>
      <c r="PUD213" s="224"/>
      <c r="PUE213" s="334"/>
      <c r="PUF213" s="334"/>
      <c r="PUG213" s="224"/>
      <c r="PUH213" s="416"/>
      <c r="PUI213" s="416"/>
      <c r="PUJ213" s="332"/>
      <c r="PUK213" s="333"/>
      <c r="PUL213" s="416"/>
      <c r="PUM213" s="224"/>
      <c r="PUN213" s="224"/>
      <c r="PUO213" s="334"/>
      <c r="PUP213" s="334"/>
      <c r="PUQ213" s="224"/>
      <c r="PUR213" s="416"/>
      <c r="PUS213" s="416"/>
      <c r="PUT213" s="332"/>
      <c r="PUU213" s="333"/>
      <c r="PUV213" s="416"/>
      <c r="PUW213" s="224"/>
      <c r="PUX213" s="224"/>
      <c r="PUY213" s="334"/>
      <c r="PUZ213" s="334"/>
      <c r="PVA213" s="224"/>
      <c r="PVB213" s="416"/>
      <c r="PVC213" s="416"/>
      <c r="PVD213" s="332"/>
      <c r="PVE213" s="333"/>
      <c r="PVF213" s="416"/>
      <c r="PVG213" s="224"/>
      <c r="PVH213" s="224"/>
      <c r="PVI213" s="334"/>
      <c r="PVJ213" s="334"/>
      <c r="PVK213" s="224"/>
      <c r="PVL213" s="416"/>
      <c r="PVM213" s="416"/>
      <c r="PVN213" s="332"/>
      <c r="PVO213" s="333"/>
      <c r="PVP213" s="416"/>
      <c r="PVQ213" s="224"/>
      <c r="PVR213" s="224"/>
      <c r="PVS213" s="334"/>
      <c r="PVT213" s="334"/>
      <c r="PVU213" s="224"/>
      <c r="PVV213" s="416"/>
      <c r="PVW213" s="416"/>
      <c r="PVX213" s="332"/>
      <c r="PVY213" s="333"/>
      <c r="PVZ213" s="416"/>
      <c r="PWA213" s="224"/>
      <c r="PWB213" s="224"/>
      <c r="PWC213" s="334"/>
      <c r="PWD213" s="334"/>
      <c r="PWE213" s="224"/>
      <c r="PWF213" s="416"/>
      <c r="PWG213" s="416"/>
      <c r="PWH213" s="332"/>
      <c r="PWI213" s="333"/>
      <c r="PWJ213" s="416"/>
      <c r="PWK213" s="224"/>
      <c r="PWL213" s="224"/>
      <c r="PWM213" s="334"/>
      <c r="PWN213" s="334"/>
      <c r="PWO213" s="224"/>
      <c r="PWP213" s="416"/>
      <c r="PWQ213" s="416"/>
      <c r="PWR213" s="332"/>
      <c r="PWS213" s="333"/>
      <c r="PWT213" s="416"/>
      <c r="PWU213" s="224"/>
      <c r="PWV213" s="224"/>
      <c r="PWW213" s="334"/>
      <c r="PWX213" s="334"/>
      <c r="PWY213" s="224"/>
      <c r="PWZ213" s="416"/>
      <c r="PXA213" s="416"/>
      <c r="PXB213" s="332"/>
      <c r="PXC213" s="333"/>
      <c r="PXD213" s="416"/>
      <c r="PXE213" s="224"/>
      <c r="PXF213" s="224"/>
      <c r="PXG213" s="334"/>
      <c r="PXH213" s="334"/>
      <c r="PXI213" s="224"/>
      <c r="PXJ213" s="416"/>
      <c r="PXK213" s="416"/>
      <c r="PXL213" s="332"/>
      <c r="PXM213" s="333"/>
      <c r="PXN213" s="416"/>
      <c r="PXO213" s="224"/>
      <c r="PXP213" s="224"/>
      <c r="PXQ213" s="334"/>
      <c r="PXR213" s="334"/>
      <c r="PXS213" s="224"/>
      <c r="PXT213" s="416"/>
      <c r="PXU213" s="416"/>
      <c r="PXV213" s="332"/>
      <c r="PXW213" s="333"/>
      <c r="PXX213" s="416"/>
      <c r="PXY213" s="224"/>
      <c r="PXZ213" s="224"/>
      <c r="PYA213" s="334"/>
      <c r="PYB213" s="334"/>
      <c r="PYC213" s="224"/>
      <c r="PYD213" s="416"/>
      <c r="PYE213" s="416"/>
      <c r="PYF213" s="332"/>
      <c r="PYG213" s="333"/>
      <c r="PYH213" s="416"/>
      <c r="PYI213" s="224"/>
      <c r="PYJ213" s="224"/>
      <c r="PYK213" s="334"/>
      <c r="PYL213" s="334"/>
      <c r="PYM213" s="224"/>
      <c r="PYN213" s="416"/>
      <c r="PYO213" s="416"/>
      <c r="PYP213" s="332"/>
      <c r="PYQ213" s="333"/>
      <c r="PYR213" s="416"/>
      <c r="PYS213" s="224"/>
      <c r="PYT213" s="224"/>
      <c r="PYU213" s="334"/>
      <c r="PYV213" s="334"/>
      <c r="PYW213" s="224"/>
      <c r="PYX213" s="416"/>
      <c r="PYY213" s="416"/>
      <c r="PYZ213" s="332"/>
      <c r="PZA213" s="333"/>
      <c r="PZB213" s="416"/>
      <c r="PZC213" s="224"/>
      <c r="PZD213" s="224"/>
      <c r="PZE213" s="334"/>
      <c r="PZF213" s="334"/>
      <c r="PZG213" s="224"/>
      <c r="PZH213" s="416"/>
      <c r="PZI213" s="416"/>
      <c r="PZJ213" s="332"/>
      <c r="PZK213" s="333"/>
      <c r="PZL213" s="416"/>
      <c r="PZM213" s="224"/>
      <c r="PZN213" s="224"/>
      <c r="PZO213" s="334"/>
      <c r="PZP213" s="334"/>
      <c r="PZQ213" s="224"/>
      <c r="PZR213" s="416"/>
      <c r="PZS213" s="416"/>
      <c r="PZT213" s="332"/>
      <c r="PZU213" s="333"/>
      <c r="PZV213" s="416"/>
      <c r="PZW213" s="224"/>
      <c r="PZX213" s="224"/>
      <c r="PZY213" s="334"/>
      <c r="PZZ213" s="334"/>
      <c r="QAA213" s="224"/>
      <c r="QAB213" s="416"/>
      <c r="QAC213" s="416"/>
      <c r="QAD213" s="332"/>
      <c r="QAE213" s="333"/>
      <c r="QAF213" s="416"/>
      <c r="QAG213" s="224"/>
      <c r="QAH213" s="224"/>
      <c r="QAI213" s="334"/>
      <c r="QAJ213" s="334"/>
      <c r="QAK213" s="224"/>
      <c r="QAL213" s="416"/>
      <c r="QAM213" s="416"/>
      <c r="QAN213" s="332"/>
      <c r="QAO213" s="333"/>
      <c r="QAP213" s="416"/>
      <c r="QAQ213" s="224"/>
      <c r="QAR213" s="224"/>
      <c r="QAS213" s="334"/>
      <c r="QAT213" s="334"/>
      <c r="QAU213" s="224"/>
      <c r="QAV213" s="416"/>
      <c r="QAW213" s="416"/>
      <c r="QAX213" s="332"/>
      <c r="QAY213" s="333"/>
      <c r="QAZ213" s="416"/>
      <c r="QBA213" s="224"/>
      <c r="QBB213" s="224"/>
      <c r="QBC213" s="334"/>
      <c r="QBD213" s="334"/>
      <c r="QBE213" s="224"/>
      <c r="QBF213" s="416"/>
      <c r="QBG213" s="416"/>
      <c r="QBH213" s="332"/>
      <c r="QBI213" s="333"/>
      <c r="QBJ213" s="416"/>
      <c r="QBK213" s="224"/>
      <c r="QBL213" s="224"/>
      <c r="QBM213" s="334"/>
      <c r="QBN213" s="334"/>
      <c r="QBO213" s="224"/>
      <c r="QBP213" s="416"/>
      <c r="QBQ213" s="416"/>
      <c r="QBR213" s="332"/>
      <c r="QBS213" s="333"/>
      <c r="QBT213" s="416"/>
      <c r="QBU213" s="224"/>
      <c r="QBV213" s="224"/>
      <c r="QBW213" s="334"/>
      <c r="QBX213" s="334"/>
      <c r="QBY213" s="224"/>
      <c r="QBZ213" s="416"/>
      <c r="QCA213" s="416"/>
      <c r="QCB213" s="332"/>
      <c r="QCC213" s="333"/>
      <c r="QCD213" s="416"/>
      <c r="QCE213" s="224"/>
      <c r="QCF213" s="224"/>
      <c r="QCG213" s="334"/>
      <c r="QCH213" s="334"/>
      <c r="QCI213" s="224"/>
      <c r="QCJ213" s="416"/>
      <c r="QCK213" s="416"/>
      <c r="QCL213" s="332"/>
      <c r="QCM213" s="333"/>
      <c r="QCN213" s="416"/>
      <c r="QCO213" s="224"/>
      <c r="QCP213" s="224"/>
      <c r="QCQ213" s="334"/>
      <c r="QCR213" s="334"/>
      <c r="QCS213" s="224"/>
      <c r="QCT213" s="416"/>
      <c r="QCU213" s="416"/>
      <c r="QCV213" s="332"/>
      <c r="QCW213" s="333"/>
      <c r="QCX213" s="416"/>
      <c r="QCY213" s="224"/>
      <c r="QCZ213" s="224"/>
      <c r="QDA213" s="334"/>
      <c r="QDB213" s="334"/>
      <c r="QDC213" s="224"/>
      <c r="QDD213" s="416"/>
      <c r="QDE213" s="416"/>
      <c r="QDF213" s="332"/>
      <c r="QDG213" s="333"/>
      <c r="QDH213" s="416"/>
      <c r="QDI213" s="224"/>
      <c r="QDJ213" s="224"/>
      <c r="QDK213" s="334"/>
      <c r="QDL213" s="334"/>
      <c r="QDM213" s="224"/>
      <c r="QDN213" s="416"/>
      <c r="QDO213" s="416"/>
      <c r="QDP213" s="332"/>
      <c r="QDQ213" s="333"/>
      <c r="QDR213" s="416"/>
      <c r="QDS213" s="224"/>
      <c r="QDT213" s="224"/>
      <c r="QDU213" s="334"/>
      <c r="QDV213" s="334"/>
      <c r="QDW213" s="224"/>
      <c r="QDX213" s="416"/>
      <c r="QDY213" s="416"/>
      <c r="QDZ213" s="332"/>
      <c r="QEA213" s="333"/>
      <c r="QEB213" s="416"/>
      <c r="QEC213" s="224"/>
      <c r="QED213" s="224"/>
      <c r="QEE213" s="334"/>
      <c r="QEF213" s="334"/>
      <c r="QEG213" s="224"/>
      <c r="QEH213" s="416"/>
      <c r="QEI213" s="416"/>
      <c r="QEJ213" s="332"/>
      <c r="QEK213" s="333"/>
      <c r="QEL213" s="416"/>
      <c r="QEM213" s="224"/>
      <c r="QEN213" s="224"/>
      <c r="QEO213" s="334"/>
      <c r="QEP213" s="334"/>
      <c r="QEQ213" s="224"/>
      <c r="QER213" s="416"/>
      <c r="QES213" s="416"/>
      <c r="QET213" s="332"/>
      <c r="QEU213" s="333"/>
      <c r="QEV213" s="416"/>
      <c r="QEW213" s="224"/>
      <c r="QEX213" s="224"/>
      <c r="QEY213" s="334"/>
      <c r="QEZ213" s="334"/>
      <c r="QFA213" s="224"/>
      <c r="QFB213" s="416"/>
      <c r="QFC213" s="416"/>
      <c r="QFD213" s="332"/>
      <c r="QFE213" s="333"/>
      <c r="QFF213" s="416"/>
      <c r="QFG213" s="224"/>
      <c r="QFH213" s="224"/>
      <c r="QFI213" s="334"/>
      <c r="QFJ213" s="334"/>
      <c r="QFK213" s="224"/>
      <c r="QFL213" s="416"/>
      <c r="QFM213" s="416"/>
      <c r="QFN213" s="332"/>
      <c r="QFO213" s="333"/>
      <c r="QFP213" s="416"/>
      <c r="QFQ213" s="224"/>
      <c r="QFR213" s="224"/>
      <c r="QFS213" s="334"/>
      <c r="QFT213" s="334"/>
      <c r="QFU213" s="224"/>
      <c r="QFV213" s="416"/>
      <c r="QFW213" s="416"/>
      <c r="QFX213" s="332"/>
      <c r="QFY213" s="333"/>
      <c r="QFZ213" s="416"/>
      <c r="QGA213" s="224"/>
      <c r="QGB213" s="224"/>
      <c r="QGC213" s="334"/>
      <c r="QGD213" s="334"/>
      <c r="QGE213" s="224"/>
      <c r="QGF213" s="416"/>
      <c r="QGG213" s="416"/>
      <c r="QGH213" s="332"/>
      <c r="QGI213" s="333"/>
      <c r="QGJ213" s="416"/>
      <c r="QGK213" s="224"/>
      <c r="QGL213" s="224"/>
      <c r="QGM213" s="334"/>
      <c r="QGN213" s="334"/>
      <c r="QGO213" s="224"/>
      <c r="QGP213" s="416"/>
      <c r="QGQ213" s="416"/>
      <c r="QGR213" s="332"/>
      <c r="QGS213" s="333"/>
      <c r="QGT213" s="416"/>
      <c r="QGU213" s="224"/>
      <c r="QGV213" s="224"/>
      <c r="QGW213" s="334"/>
      <c r="QGX213" s="334"/>
      <c r="QGY213" s="224"/>
      <c r="QGZ213" s="416"/>
      <c r="QHA213" s="416"/>
      <c r="QHB213" s="332"/>
      <c r="QHC213" s="333"/>
      <c r="QHD213" s="416"/>
      <c r="QHE213" s="224"/>
      <c r="QHF213" s="224"/>
      <c r="QHG213" s="334"/>
      <c r="QHH213" s="334"/>
      <c r="QHI213" s="224"/>
      <c r="QHJ213" s="416"/>
      <c r="QHK213" s="416"/>
      <c r="QHL213" s="332"/>
      <c r="QHM213" s="333"/>
      <c r="QHN213" s="416"/>
      <c r="QHO213" s="224"/>
      <c r="QHP213" s="224"/>
      <c r="QHQ213" s="334"/>
      <c r="QHR213" s="334"/>
      <c r="QHS213" s="224"/>
      <c r="QHT213" s="416"/>
      <c r="QHU213" s="416"/>
      <c r="QHV213" s="332"/>
      <c r="QHW213" s="333"/>
      <c r="QHX213" s="416"/>
      <c r="QHY213" s="224"/>
      <c r="QHZ213" s="224"/>
      <c r="QIA213" s="334"/>
      <c r="QIB213" s="334"/>
      <c r="QIC213" s="224"/>
      <c r="QID213" s="416"/>
      <c r="QIE213" s="416"/>
      <c r="QIF213" s="332"/>
      <c r="QIG213" s="333"/>
      <c r="QIH213" s="416"/>
      <c r="QII213" s="224"/>
      <c r="QIJ213" s="224"/>
      <c r="QIK213" s="334"/>
      <c r="QIL213" s="334"/>
      <c r="QIM213" s="224"/>
      <c r="QIN213" s="416"/>
      <c r="QIO213" s="416"/>
      <c r="QIP213" s="332"/>
      <c r="QIQ213" s="333"/>
      <c r="QIR213" s="416"/>
      <c r="QIS213" s="224"/>
      <c r="QIT213" s="224"/>
      <c r="QIU213" s="334"/>
      <c r="QIV213" s="334"/>
      <c r="QIW213" s="224"/>
      <c r="QIX213" s="416"/>
      <c r="QIY213" s="416"/>
      <c r="QIZ213" s="332"/>
      <c r="QJA213" s="333"/>
      <c r="QJB213" s="416"/>
      <c r="QJC213" s="224"/>
      <c r="QJD213" s="224"/>
      <c r="QJE213" s="334"/>
      <c r="QJF213" s="334"/>
      <c r="QJG213" s="224"/>
      <c r="QJH213" s="416"/>
      <c r="QJI213" s="416"/>
      <c r="QJJ213" s="332"/>
      <c r="QJK213" s="333"/>
      <c r="QJL213" s="416"/>
      <c r="QJM213" s="224"/>
      <c r="QJN213" s="224"/>
      <c r="QJO213" s="334"/>
      <c r="QJP213" s="334"/>
      <c r="QJQ213" s="224"/>
      <c r="QJR213" s="416"/>
      <c r="QJS213" s="416"/>
      <c r="QJT213" s="332"/>
      <c r="QJU213" s="333"/>
      <c r="QJV213" s="416"/>
      <c r="QJW213" s="224"/>
      <c r="QJX213" s="224"/>
      <c r="QJY213" s="334"/>
      <c r="QJZ213" s="334"/>
      <c r="QKA213" s="224"/>
      <c r="QKB213" s="416"/>
      <c r="QKC213" s="416"/>
      <c r="QKD213" s="332"/>
      <c r="QKE213" s="333"/>
      <c r="QKF213" s="416"/>
      <c r="QKG213" s="224"/>
      <c r="QKH213" s="224"/>
      <c r="QKI213" s="334"/>
      <c r="QKJ213" s="334"/>
      <c r="QKK213" s="224"/>
      <c r="QKL213" s="416"/>
      <c r="QKM213" s="416"/>
      <c r="QKN213" s="332"/>
      <c r="QKO213" s="333"/>
      <c r="QKP213" s="416"/>
      <c r="QKQ213" s="224"/>
      <c r="QKR213" s="224"/>
      <c r="QKS213" s="334"/>
      <c r="QKT213" s="334"/>
      <c r="QKU213" s="224"/>
      <c r="QKV213" s="416"/>
      <c r="QKW213" s="416"/>
      <c r="QKX213" s="332"/>
      <c r="QKY213" s="333"/>
      <c r="QKZ213" s="416"/>
      <c r="QLA213" s="224"/>
      <c r="QLB213" s="224"/>
      <c r="QLC213" s="334"/>
      <c r="QLD213" s="334"/>
      <c r="QLE213" s="224"/>
      <c r="QLF213" s="416"/>
      <c r="QLG213" s="416"/>
      <c r="QLH213" s="332"/>
      <c r="QLI213" s="333"/>
      <c r="QLJ213" s="416"/>
      <c r="QLK213" s="224"/>
      <c r="QLL213" s="224"/>
      <c r="QLM213" s="334"/>
      <c r="QLN213" s="334"/>
      <c r="QLO213" s="224"/>
      <c r="QLP213" s="416"/>
      <c r="QLQ213" s="416"/>
      <c r="QLR213" s="332"/>
      <c r="QLS213" s="333"/>
      <c r="QLT213" s="416"/>
      <c r="QLU213" s="224"/>
      <c r="QLV213" s="224"/>
      <c r="QLW213" s="334"/>
      <c r="QLX213" s="334"/>
      <c r="QLY213" s="224"/>
      <c r="QLZ213" s="416"/>
      <c r="QMA213" s="416"/>
      <c r="QMB213" s="332"/>
      <c r="QMC213" s="333"/>
      <c r="QMD213" s="416"/>
      <c r="QME213" s="224"/>
      <c r="QMF213" s="224"/>
      <c r="QMG213" s="334"/>
      <c r="QMH213" s="334"/>
      <c r="QMI213" s="224"/>
      <c r="QMJ213" s="416"/>
      <c r="QMK213" s="416"/>
      <c r="QML213" s="332"/>
      <c r="QMM213" s="333"/>
      <c r="QMN213" s="416"/>
      <c r="QMO213" s="224"/>
      <c r="QMP213" s="224"/>
      <c r="QMQ213" s="334"/>
      <c r="QMR213" s="334"/>
      <c r="QMS213" s="224"/>
      <c r="QMT213" s="416"/>
      <c r="QMU213" s="416"/>
      <c r="QMV213" s="332"/>
      <c r="QMW213" s="333"/>
      <c r="QMX213" s="416"/>
      <c r="QMY213" s="224"/>
      <c r="QMZ213" s="224"/>
      <c r="QNA213" s="334"/>
      <c r="QNB213" s="334"/>
      <c r="QNC213" s="224"/>
      <c r="QND213" s="416"/>
      <c r="QNE213" s="416"/>
      <c r="QNF213" s="332"/>
      <c r="QNG213" s="333"/>
      <c r="QNH213" s="416"/>
      <c r="QNI213" s="224"/>
      <c r="QNJ213" s="224"/>
      <c r="QNK213" s="334"/>
      <c r="QNL213" s="334"/>
      <c r="QNM213" s="224"/>
      <c r="QNN213" s="416"/>
      <c r="QNO213" s="416"/>
      <c r="QNP213" s="332"/>
      <c r="QNQ213" s="333"/>
      <c r="QNR213" s="416"/>
      <c r="QNS213" s="224"/>
      <c r="QNT213" s="224"/>
      <c r="QNU213" s="334"/>
      <c r="QNV213" s="334"/>
      <c r="QNW213" s="224"/>
      <c r="QNX213" s="416"/>
      <c r="QNY213" s="416"/>
      <c r="QNZ213" s="332"/>
      <c r="QOA213" s="333"/>
      <c r="QOB213" s="416"/>
      <c r="QOC213" s="224"/>
      <c r="QOD213" s="224"/>
      <c r="QOE213" s="334"/>
      <c r="QOF213" s="334"/>
      <c r="QOG213" s="224"/>
      <c r="QOH213" s="416"/>
      <c r="QOI213" s="416"/>
      <c r="QOJ213" s="332"/>
      <c r="QOK213" s="333"/>
      <c r="QOL213" s="416"/>
      <c r="QOM213" s="224"/>
      <c r="QON213" s="224"/>
      <c r="QOO213" s="334"/>
      <c r="QOP213" s="334"/>
      <c r="QOQ213" s="224"/>
      <c r="QOR213" s="416"/>
      <c r="QOS213" s="416"/>
      <c r="QOT213" s="332"/>
      <c r="QOU213" s="333"/>
      <c r="QOV213" s="416"/>
      <c r="QOW213" s="224"/>
      <c r="QOX213" s="224"/>
      <c r="QOY213" s="334"/>
      <c r="QOZ213" s="334"/>
      <c r="QPA213" s="224"/>
      <c r="QPB213" s="416"/>
      <c r="QPC213" s="416"/>
      <c r="QPD213" s="332"/>
      <c r="QPE213" s="333"/>
      <c r="QPF213" s="416"/>
      <c r="QPG213" s="224"/>
      <c r="QPH213" s="224"/>
      <c r="QPI213" s="334"/>
      <c r="QPJ213" s="334"/>
      <c r="QPK213" s="224"/>
      <c r="QPL213" s="416"/>
      <c r="QPM213" s="416"/>
      <c r="QPN213" s="332"/>
      <c r="QPO213" s="333"/>
      <c r="QPP213" s="416"/>
      <c r="QPQ213" s="224"/>
      <c r="QPR213" s="224"/>
      <c r="QPS213" s="334"/>
      <c r="QPT213" s="334"/>
      <c r="QPU213" s="224"/>
      <c r="QPV213" s="416"/>
      <c r="QPW213" s="416"/>
      <c r="QPX213" s="332"/>
      <c r="QPY213" s="333"/>
      <c r="QPZ213" s="416"/>
      <c r="QQA213" s="224"/>
      <c r="QQB213" s="224"/>
      <c r="QQC213" s="334"/>
      <c r="QQD213" s="334"/>
      <c r="QQE213" s="224"/>
      <c r="QQF213" s="416"/>
      <c r="QQG213" s="416"/>
      <c r="QQH213" s="332"/>
      <c r="QQI213" s="333"/>
      <c r="QQJ213" s="416"/>
      <c r="QQK213" s="224"/>
      <c r="QQL213" s="224"/>
      <c r="QQM213" s="334"/>
      <c r="QQN213" s="334"/>
      <c r="QQO213" s="224"/>
      <c r="QQP213" s="416"/>
      <c r="QQQ213" s="416"/>
      <c r="QQR213" s="332"/>
      <c r="QQS213" s="333"/>
      <c r="QQT213" s="416"/>
      <c r="QQU213" s="224"/>
      <c r="QQV213" s="224"/>
      <c r="QQW213" s="334"/>
      <c r="QQX213" s="334"/>
      <c r="QQY213" s="224"/>
      <c r="QQZ213" s="416"/>
      <c r="QRA213" s="416"/>
      <c r="QRB213" s="332"/>
      <c r="QRC213" s="333"/>
      <c r="QRD213" s="416"/>
      <c r="QRE213" s="224"/>
      <c r="QRF213" s="224"/>
      <c r="QRG213" s="334"/>
      <c r="QRH213" s="334"/>
      <c r="QRI213" s="224"/>
      <c r="QRJ213" s="416"/>
      <c r="QRK213" s="416"/>
      <c r="QRL213" s="332"/>
      <c r="QRM213" s="333"/>
      <c r="QRN213" s="416"/>
      <c r="QRO213" s="224"/>
      <c r="QRP213" s="224"/>
      <c r="QRQ213" s="334"/>
      <c r="QRR213" s="334"/>
      <c r="QRS213" s="224"/>
      <c r="QRT213" s="416"/>
      <c r="QRU213" s="416"/>
      <c r="QRV213" s="332"/>
      <c r="QRW213" s="333"/>
      <c r="QRX213" s="416"/>
      <c r="QRY213" s="224"/>
      <c r="QRZ213" s="224"/>
      <c r="QSA213" s="334"/>
      <c r="QSB213" s="334"/>
      <c r="QSC213" s="224"/>
      <c r="QSD213" s="416"/>
      <c r="QSE213" s="416"/>
      <c r="QSF213" s="332"/>
      <c r="QSG213" s="333"/>
      <c r="QSH213" s="416"/>
      <c r="QSI213" s="224"/>
      <c r="QSJ213" s="224"/>
      <c r="QSK213" s="334"/>
      <c r="QSL213" s="334"/>
      <c r="QSM213" s="224"/>
      <c r="QSN213" s="416"/>
      <c r="QSO213" s="416"/>
      <c r="QSP213" s="332"/>
      <c r="QSQ213" s="333"/>
      <c r="QSR213" s="416"/>
      <c r="QSS213" s="224"/>
      <c r="QST213" s="224"/>
      <c r="QSU213" s="334"/>
      <c r="QSV213" s="334"/>
      <c r="QSW213" s="224"/>
      <c r="QSX213" s="416"/>
      <c r="QSY213" s="416"/>
      <c r="QSZ213" s="332"/>
      <c r="QTA213" s="333"/>
      <c r="QTB213" s="416"/>
      <c r="QTC213" s="224"/>
      <c r="QTD213" s="224"/>
      <c r="QTE213" s="334"/>
      <c r="QTF213" s="334"/>
      <c r="QTG213" s="224"/>
      <c r="QTH213" s="416"/>
      <c r="QTI213" s="416"/>
      <c r="QTJ213" s="332"/>
      <c r="QTK213" s="333"/>
      <c r="QTL213" s="416"/>
      <c r="QTM213" s="224"/>
      <c r="QTN213" s="224"/>
      <c r="QTO213" s="334"/>
      <c r="QTP213" s="334"/>
      <c r="QTQ213" s="224"/>
      <c r="QTR213" s="416"/>
      <c r="QTS213" s="416"/>
      <c r="QTT213" s="332"/>
      <c r="QTU213" s="333"/>
      <c r="QTV213" s="416"/>
      <c r="QTW213" s="224"/>
      <c r="QTX213" s="224"/>
      <c r="QTY213" s="334"/>
      <c r="QTZ213" s="334"/>
      <c r="QUA213" s="224"/>
      <c r="QUB213" s="416"/>
      <c r="QUC213" s="416"/>
      <c r="QUD213" s="332"/>
      <c r="QUE213" s="333"/>
      <c r="QUF213" s="416"/>
      <c r="QUG213" s="224"/>
      <c r="QUH213" s="224"/>
      <c r="QUI213" s="334"/>
      <c r="QUJ213" s="334"/>
      <c r="QUK213" s="224"/>
      <c r="QUL213" s="416"/>
      <c r="QUM213" s="416"/>
      <c r="QUN213" s="332"/>
      <c r="QUO213" s="333"/>
      <c r="QUP213" s="416"/>
      <c r="QUQ213" s="224"/>
      <c r="QUR213" s="224"/>
      <c r="QUS213" s="334"/>
      <c r="QUT213" s="334"/>
      <c r="QUU213" s="224"/>
      <c r="QUV213" s="416"/>
      <c r="QUW213" s="416"/>
      <c r="QUX213" s="332"/>
      <c r="QUY213" s="333"/>
      <c r="QUZ213" s="416"/>
      <c r="QVA213" s="224"/>
      <c r="QVB213" s="224"/>
      <c r="QVC213" s="334"/>
      <c r="QVD213" s="334"/>
      <c r="QVE213" s="224"/>
      <c r="QVF213" s="416"/>
      <c r="QVG213" s="416"/>
      <c r="QVH213" s="332"/>
      <c r="QVI213" s="333"/>
      <c r="QVJ213" s="416"/>
      <c r="QVK213" s="224"/>
      <c r="QVL213" s="224"/>
      <c r="QVM213" s="334"/>
      <c r="QVN213" s="334"/>
      <c r="QVO213" s="224"/>
      <c r="QVP213" s="416"/>
      <c r="QVQ213" s="416"/>
      <c r="QVR213" s="332"/>
      <c r="QVS213" s="333"/>
      <c r="QVT213" s="416"/>
      <c r="QVU213" s="224"/>
      <c r="QVV213" s="224"/>
      <c r="QVW213" s="334"/>
      <c r="QVX213" s="334"/>
      <c r="QVY213" s="224"/>
      <c r="QVZ213" s="416"/>
      <c r="QWA213" s="416"/>
      <c r="QWB213" s="332"/>
      <c r="QWC213" s="333"/>
      <c r="QWD213" s="416"/>
      <c r="QWE213" s="224"/>
      <c r="QWF213" s="224"/>
      <c r="QWG213" s="334"/>
      <c r="QWH213" s="334"/>
      <c r="QWI213" s="224"/>
      <c r="QWJ213" s="416"/>
      <c r="QWK213" s="416"/>
      <c r="QWL213" s="332"/>
      <c r="QWM213" s="333"/>
      <c r="QWN213" s="416"/>
      <c r="QWO213" s="224"/>
      <c r="QWP213" s="224"/>
      <c r="QWQ213" s="334"/>
      <c r="QWR213" s="334"/>
      <c r="QWS213" s="224"/>
      <c r="QWT213" s="416"/>
      <c r="QWU213" s="416"/>
      <c r="QWV213" s="332"/>
      <c r="QWW213" s="333"/>
      <c r="QWX213" s="416"/>
      <c r="QWY213" s="224"/>
      <c r="QWZ213" s="224"/>
      <c r="QXA213" s="334"/>
      <c r="QXB213" s="334"/>
      <c r="QXC213" s="224"/>
      <c r="QXD213" s="416"/>
      <c r="QXE213" s="416"/>
      <c r="QXF213" s="332"/>
      <c r="QXG213" s="333"/>
      <c r="QXH213" s="416"/>
      <c r="QXI213" s="224"/>
      <c r="QXJ213" s="224"/>
      <c r="QXK213" s="334"/>
      <c r="QXL213" s="334"/>
      <c r="QXM213" s="224"/>
      <c r="QXN213" s="416"/>
      <c r="QXO213" s="416"/>
      <c r="QXP213" s="332"/>
      <c r="QXQ213" s="333"/>
      <c r="QXR213" s="416"/>
      <c r="QXS213" s="224"/>
      <c r="QXT213" s="224"/>
      <c r="QXU213" s="334"/>
      <c r="QXV213" s="334"/>
      <c r="QXW213" s="224"/>
      <c r="QXX213" s="416"/>
      <c r="QXY213" s="416"/>
      <c r="QXZ213" s="332"/>
      <c r="QYA213" s="333"/>
      <c r="QYB213" s="416"/>
      <c r="QYC213" s="224"/>
      <c r="QYD213" s="224"/>
      <c r="QYE213" s="334"/>
      <c r="QYF213" s="334"/>
      <c r="QYG213" s="224"/>
      <c r="QYH213" s="416"/>
      <c r="QYI213" s="416"/>
      <c r="QYJ213" s="332"/>
      <c r="QYK213" s="333"/>
      <c r="QYL213" s="416"/>
      <c r="QYM213" s="224"/>
      <c r="QYN213" s="224"/>
      <c r="QYO213" s="334"/>
      <c r="QYP213" s="334"/>
      <c r="QYQ213" s="224"/>
      <c r="QYR213" s="416"/>
      <c r="QYS213" s="416"/>
      <c r="QYT213" s="332"/>
      <c r="QYU213" s="333"/>
      <c r="QYV213" s="416"/>
      <c r="QYW213" s="224"/>
      <c r="QYX213" s="224"/>
      <c r="QYY213" s="334"/>
      <c r="QYZ213" s="334"/>
      <c r="QZA213" s="224"/>
      <c r="QZB213" s="416"/>
      <c r="QZC213" s="416"/>
      <c r="QZD213" s="332"/>
      <c r="QZE213" s="333"/>
      <c r="QZF213" s="416"/>
      <c r="QZG213" s="224"/>
      <c r="QZH213" s="224"/>
      <c r="QZI213" s="334"/>
      <c r="QZJ213" s="334"/>
      <c r="QZK213" s="224"/>
      <c r="QZL213" s="416"/>
      <c r="QZM213" s="416"/>
      <c r="QZN213" s="332"/>
      <c r="QZO213" s="333"/>
      <c r="QZP213" s="416"/>
      <c r="QZQ213" s="224"/>
      <c r="QZR213" s="224"/>
      <c r="QZS213" s="334"/>
      <c r="QZT213" s="334"/>
      <c r="QZU213" s="224"/>
      <c r="QZV213" s="416"/>
      <c r="QZW213" s="416"/>
      <c r="QZX213" s="332"/>
      <c r="QZY213" s="333"/>
      <c r="QZZ213" s="416"/>
      <c r="RAA213" s="224"/>
      <c r="RAB213" s="224"/>
      <c r="RAC213" s="334"/>
      <c r="RAD213" s="334"/>
      <c r="RAE213" s="224"/>
      <c r="RAF213" s="416"/>
      <c r="RAG213" s="416"/>
      <c r="RAH213" s="332"/>
      <c r="RAI213" s="333"/>
      <c r="RAJ213" s="416"/>
      <c r="RAK213" s="224"/>
      <c r="RAL213" s="224"/>
      <c r="RAM213" s="334"/>
      <c r="RAN213" s="334"/>
      <c r="RAO213" s="224"/>
      <c r="RAP213" s="416"/>
      <c r="RAQ213" s="416"/>
      <c r="RAR213" s="332"/>
      <c r="RAS213" s="333"/>
      <c r="RAT213" s="416"/>
      <c r="RAU213" s="224"/>
      <c r="RAV213" s="224"/>
      <c r="RAW213" s="334"/>
      <c r="RAX213" s="334"/>
      <c r="RAY213" s="224"/>
      <c r="RAZ213" s="416"/>
      <c r="RBA213" s="416"/>
      <c r="RBB213" s="332"/>
      <c r="RBC213" s="333"/>
      <c r="RBD213" s="416"/>
      <c r="RBE213" s="224"/>
      <c r="RBF213" s="224"/>
      <c r="RBG213" s="334"/>
      <c r="RBH213" s="334"/>
      <c r="RBI213" s="224"/>
      <c r="RBJ213" s="416"/>
      <c r="RBK213" s="416"/>
      <c r="RBL213" s="332"/>
      <c r="RBM213" s="333"/>
      <c r="RBN213" s="416"/>
      <c r="RBO213" s="224"/>
      <c r="RBP213" s="224"/>
      <c r="RBQ213" s="334"/>
      <c r="RBR213" s="334"/>
      <c r="RBS213" s="224"/>
      <c r="RBT213" s="416"/>
      <c r="RBU213" s="416"/>
      <c r="RBV213" s="332"/>
      <c r="RBW213" s="333"/>
      <c r="RBX213" s="416"/>
      <c r="RBY213" s="224"/>
      <c r="RBZ213" s="224"/>
      <c r="RCA213" s="334"/>
      <c r="RCB213" s="334"/>
      <c r="RCC213" s="224"/>
      <c r="RCD213" s="416"/>
      <c r="RCE213" s="416"/>
      <c r="RCF213" s="332"/>
      <c r="RCG213" s="333"/>
      <c r="RCH213" s="416"/>
      <c r="RCI213" s="224"/>
      <c r="RCJ213" s="224"/>
      <c r="RCK213" s="334"/>
      <c r="RCL213" s="334"/>
      <c r="RCM213" s="224"/>
      <c r="RCN213" s="416"/>
      <c r="RCO213" s="416"/>
      <c r="RCP213" s="332"/>
      <c r="RCQ213" s="333"/>
      <c r="RCR213" s="416"/>
      <c r="RCS213" s="224"/>
      <c r="RCT213" s="224"/>
      <c r="RCU213" s="334"/>
      <c r="RCV213" s="334"/>
      <c r="RCW213" s="224"/>
      <c r="RCX213" s="416"/>
      <c r="RCY213" s="416"/>
      <c r="RCZ213" s="332"/>
      <c r="RDA213" s="333"/>
      <c r="RDB213" s="416"/>
      <c r="RDC213" s="224"/>
      <c r="RDD213" s="224"/>
      <c r="RDE213" s="334"/>
      <c r="RDF213" s="334"/>
      <c r="RDG213" s="224"/>
      <c r="RDH213" s="416"/>
      <c r="RDI213" s="416"/>
      <c r="RDJ213" s="332"/>
      <c r="RDK213" s="333"/>
      <c r="RDL213" s="416"/>
      <c r="RDM213" s="224"/>
      <c r="RDN213" s="224"/>
      <c r="RDO213" s="334"/>
      <c r="RDP213" s="334"/>
      <c r="RDQ213" s="224"/>
      <c r="RDR213" s="416"/>
      <c r="RDS213" s="416"/>
      <c r="RDT213" s="332"/>
      <c r="RDU213" s="333"/>
      <c r="RDV213" s="416"/>
      <c r="RDW213" s="224"/>
      <c r="RDX213" s="224"/>
      <c r="RDY213" s="334"/>
      <c r="RDZ213" s="334"/>
      <c r="REA213" s="224"/>
      <c r="REB213" s="416"/>
      <c r="REC213" s="416"/>
      <c r="RED213" s="332"/>
      <c r="REE213" s="333"/>
      <c r="REF213" s="416"/>
      <c r="REG213" s="224"/>
      <c r="REH213" s="224"/>
      <c r="REI213" s="334"/>
      <c r="REJ213" s="334"/>
      <c r="REK213" s="224"/>
      <c r="REL213" s="416"/>
      <c r="REM213" s="416"/>
      <c r="REN213" s="332"/>
      <c r="REO213" s="333"/>
      <c r="REP213" s="416"/>
      <c r="REQ213" s="224"/>
      <c r="RER213" s="224"/>
      <c r="RES213" s="334"/>
      <c r="RET213" s="334"/>
      <c r="REU213" s="224"/>
      <c r="REV213" s="416"/>
      <c r="REW213" s="416"/>
      <c r="REX213" s="332"/>
      <c r="REY213" s="333"/>
      <c r="REZ213" s="416"/>
      <c r="RFA213" s="224"/>
      <c r="RFB213" s="224"/>
      <c r="RFC213" s="334"/>
      <c r="RFD213" s="334"/>
      <c r="RFE213" s="224"/>
      <c r="RFF213" s="416"/>
      <c r="RFG213" s="416"/>
      <c r="RFH213" s="332"/>
      <c r="RFI213" s="333"/>
      <c r="RFJ213" s="416"/>
      <c r="RFK213" s="224"/>
      <c r="RFL213" s="224"/>
      <c r="RFM213" s="334"/>
      <c r="RFN213" s="334"/>
      <c r="RFO213" s="224"/>
      <c r="RFP213" s="416"/>
      <c r="RFQ213" s="416"/>
      <c r="RFR213" s="332"/>
      <c r="RFS213" s="333"/>
      <c r="RFT213" s="416"/>
      <c r="RFU213" s="224"/>
      <c r="RFV213" s="224"/>
      <c r="RFW213" s="334"/>
      <c r="RFX213" s="334"/>
      <c r="RFY213" s="224"/>
      <c r="RFZ213" s="416"/>
      <c r="RGA213" s="416"/>
      <c r="RGB213" s="332"/>
      <c r="RGC213" s="333"/>
      <c r="RGD213" s="416"/>
      <c r="RGE213" s="224"/>
      <c r="RGF213" s="224"/>
      <c r="RGG213" s="334"/>
      <c r="RGH213" s="334"/>
      <c r="RGI213" s="224"/>
      <c r="RGJ213" s="416"/>
      <c r="RGK213" s="416"/>
      <c r="RGL213" s="332"/>
      <c r="RGM213" s="333"/>
      <c r="RGN213" s="416"/>
      <c r="RGO213" s="224"/>
      <c r="RGP213" s="224"/>
      <c r="RGQ213" s="334"/>
      <c r="RGR213" s="334"/>
      <c r="RGS213" s="224"/>
      <c r="RGT213" s="416"/>
      <c r="RGU213" s="416"/>
      <c r="RGV213" s="332"/>
      <c r="RGW213" s="333"/>
      <c r="RGX213" s="416"/>
      <c r="RGY213" s="224"/>
      <c r="RGZ213" s="224"/>
      <c r="RHA213" s="334"/>
      <c r="RHB213" s="334"/>
      <c r="RHC213" s="224"/>
      <c r="RHD213" s="416"/>
      <c r="RHE213" s="416"/>
      <c r="RHF213" s="332"/>
      <c r="RHG213" s="333"/>
      <c r="RHH213" s="416"/>
      <c r="RHI213" s="224"/>
      <c r="RHJ213" s="224"/>
      <c r="RHK213" s="334"/>
      <c r="RHL213" s="334"/>
      <c r="RHM213" s="224"/>
      <c r="RHN213" s="416"/>
      <c r="RHO213" s="416"/>
      <c r="RHP213" s="332"/>
      <c r="RHQ213" s="333"/>
      <c r="RHR213" s="416"/>
      <c r="RHS213" s="224"/>
      <c r="RHT213" s="224"/>
      <c r="RHU213" s="334"/>
      <c r="RHV213" s="334"/>
      <c r="RHW213" s="224"/>
      <c r="RHX213" s="416"/>
      <c r="RHY213" s="416"/>
      <c r="RHZ213" s="332"/>
      <c r="RIA213" s="333"/>
      <c r="RIB213" s="416"/>
      <c r="RIC213" s="224"/>
      <c r="RID213" s="224"/>
      <c r="RIE213" s="334"/>
      <c r="RIF213" s="334"/>
      <c r="RIG213" s="224"/>
      <c r="RIH213" s="416"/>
      <c r="RII213" s="416"/>
      <c r="RIJ213" s="332"/>
      <c r="RIK213" s="333"/>
      <c r="RIL213" s="416"/>
      <c r="RIM213" s="224"/>
      <c r="RIN213" s="224"/>
      <c r="RIO213" s="334"/>
      <c r="RIP213" s="334"/>
      <c r="RIQ213" s="224"/>
      <c r="RIR213" s="416"/>
      <c r="RIS213" s="416"/>
      <c r="RIT213" s="332"/>
      <c r="RIU213" s="333"/>
      <c r="RIV213" s="416"/>
      <c r="RIW213" s="224"/>
      <c r="RIX213" s="224"/>
      <c r="RIY213" s="334"/>
      <c r="RIZ213" s="334"/>
      <c r="RJA213" s="224"/>
      <c r="RJB213" s="416"/>
      <c r="RJC213" s="416"/>
      <c r="RJD213" s="332"/>
      <c r="RJE213" s="333"/>
      <c r="RJF213" s="416"/>
      <c r="RJG213" s="224"/>
      <c r="RJH213" s="224"/>
      <c r="RJI213" s="334"/>
      <c r="RJJ213" s="334"/>
      <c r="RJK213" s="224"/>
      <c r="RJL213" s="416"/>
      <c r="RJM213" s="416"/>
      <c r="RJN213" s="332"/>
      <c r="RJO213" s="333"/>
      <c r="RJP213" s="416"/>
      <c r="RJQ213" s="224"/>
      <c r="RJR213" s="224"/>
      <c r="RJS213" s="334"/>
      <c r="RJT213" s="334"/>
      <c r="RJU213" s="224"/>
      <c r="RJV213" s="416"/>
      <c r="RJW213" s="416"/>
      <c r="RJX213" s="332"/>
      <c r="RJY213" s="333"/>
      <c r="RJZ213" s="416"/>
      <c r="RKA213" s="224"/>
      <c r="RKB213" s="224"/>
      <c r="RKC213" s="334"/>
      <c r="RKD213" s="334"/>
      <c r="RKE213" s="224"/>
      <c r="RKF213" s="416"/>
      <c r="RKG213" s="416"/>
      <c r="RKH213" s="332"/>
      <c r="RKI213" s="333"/>
      <c r="RKJ213" s="416"/>
      <c r="RKK213" s="224"/>
      <c r="RKL213" s="224"/>
      <c r="RKM213" s="334"/>
      <c r="RKN213" s="334"/>
      <c r="RKO213" s="224"/>
      <c r="RKP213" s="416"/>
      <c r="RKQ213" s="416"/>
      <c r="RKR213" s="332"/>
      <c r="RKS213" s="333"/>
      <c r="RKT213" s="416"/>
      <c r="RKU213" s="224"/>
      <c r="RKV213" s="224"/>
      <c r="RKW213" s="334"/>
      <c r="RKX213" s="334"/>
      <c r="RKY213" s="224"/>
      <c r="RKZ213" s="416"/>
      <c r="RLA213" s="416"/>
      <c r="RLB213" s="332"/>
      <c r="RLC213" s="333"/>
      <c r="RLD213" s="416"/>
      <c r="RLE213" s="224"/>
      <c r="RLF213" s="224"/>
      <c r="RLG213" s="334"/>
      <c r="RLH213" s="334"/>
      <c r="RLI213" s="224"/>
      <c r="RLJ213" s="416"/>
      <c r="RLK213" s="416"/>
      <c r="RLL213" s="332"/>
      <c r="RLM213" s="333"/>
      <c r="RLN213" s="416"/>
      <c r="RLO213" s="224"/>
      <c r="RLP213" s="224"/>
      <c r="RLQ213" s="334"/>
      <c r="RLR213" s="334"/>
      <c r="RLS213" s="224"/>
      <c r="RLT213" s="416"/>
      <c r="RLU213" s="416"/>
      <c r="RLV213" s="332"/>
      <c r="RLW213" s="333"/>
      <c r="RLX213" s="416"/>
      <c r="RLY213" s="224"/>
      <c r="RLZ213" s="224"/>
      <c r="RMA213" s="334"/>
      <c r="RMB213" s="334"/>
      <c r="RMC213" s="224"/>
      <c r="RMD213" s="416"/>
      <c r="RME213" s="416"/>
      <c r="RMF213" s="332"/>
      <c r="RMG213" s="333"/>
      <c r="RMH213" s="416"/>
      <c r="RMI213" s="224"/>
      <c r="RMJ213" s="224"/>
      <c r="RMK213" s="334"/>
      <c r="RML213" s="334"/>
      <c r="RMM213" s="224"/>
      <c r="RMN213" s="416"/>
      <c r="RMO213" s="416"/>
      <c r="RMP213" s="332"/>
      <c r="RMQ213" s="333"/>
      <c r="RMR213" s="416"/>
      <c r="RMS213" s="224"/>
      <c r="RMT213" s="224"/>
      <c r="RMU213" s="334"/>
      <c r="RMV213" s="334"/>
      <c r="RMW213" s="224"/>
      <c r="RMX213" s="416"/>
      <c r="RMY213" s="416"/>
      <c r="RMZ213" s="332"/>
      <c r="RNA213" s="333"/>
      <c r="RNB213" s="416"/>
      <c r="RNC213" s="224"/>
      <c r="RND213" s="224"/>
      <c r="RNE213" s="334"/>
      <c r="RNF213" s="334"/>
      <c r="RNG213" s="224"/>
      <c r="RNH213" s="416"/>
      <c r="RNI213" s="416"/>
      <c r="RNJ213" s="332"/>
      <c r="RNK213" s="333"/>
      <c r="RNL213" s="416"/>
      <c r="RNM213" s="224"/>
      <c r="RNN213" s="224"/>
      <c r="RNO213" s="334"/>
      <c r="RNP213" s="334"/>
      <c r="RNQ213" s="224"/>
      <c r="RNR213" s="416"/>
      <c r="RNS213" s="416"/>
      <c r="RNT213" s="332"/>
      <c r="RNU213" s="333"/>
      <c r="RNV213" s="416"/>
      <c r="RNW213" s="224"/>
      <c r="RNX213" s="224"/>
      <c r="RNY213" s="334"/>
      <c r="RNZ213" s="334"/>
      <c r="ROA213" s="224"/>
      <c r="ROB213" s="416"/>
      <c r="ROC213" s="416"/>
      <c r="ROD213" s="332"/>
      <c r="ROE213" s="333"/>
      <c r="ROF213" s="416"/>
      <c r="ROG213" s="224"/>
      <c r="ROH213" s="224"/>
      <c r="ROI213" s="334"/>
      <c r="ROJ213" s="334"/>
      <c r="ROK213" s="224"/>
      <c r="ROL213" s="416"/>
      <c r="ROM213" s="416"/>
      <c r="RON213" s="332"/>
      <c r="ROO213" s="333"/>
      <c r="ROP213" s="416"/>
      <c r="ROQ213" s="224"/>
      <c r="ROR213" s="224"/>
      <c r="ROS213" s="334"/>
      <c r="ROT213" s="334"/>
      <c r="ROU213" s="224"/>
      <c r="ROV213" s="416"/>
      <c r="ROW213" s="416"/>
      <c r="ROX213" s="332"/>
      <c r="ROY213" s="333"/>
      <c r="ROZ213" s="416"/>
      <c r="RPA213" s="224"/>
      <c r="RPB213" s="224"/>
      <c r="RPC213" s="334"/>
      <c r="RPD213" s="334"/>
      <c r="RPE213" s="224"/>
      <c r="RPF213" s="416"/>
      <c r="RPG213" s="416"/>
      <c r="RPH213" s="332"/>
      <c r="RPI213" s="333"/>
      <c r="RPJ213" s="416"/>
      <c r="RPK213" s="224"/>
      <c r="RPL213" s="224"/>
      <c r="RPM213" s="334"/>
      <c r="RPN213" s="334"/>
      <c r="RPO213" s="224"/>
      <c r="RPP213" s="416"/>
      <c r="RPQ213" s="416"/>
      <c r="RPR213" s="332"/>
      <c r="RPS213" s="333"/>
      <c r="RPT213" s="416"/>
      <c r="RPU213" s="224"/>
      <c r="RPV213" s="224"/>
      <c r="RPW213" s="334"/>
      <c r="RPX213" s="334"/>
      <c r="RPY213" s="224"/>
      <c r="RPZ213" s="416"/>
      <c r="RQA213" s="416"/>
      <c r="RQB213" s="332"/>
      <c r="RQC213" s="333"/>
      <c r="RQD213" s="416"/>
      <c r="RQE213" s="224"/>
      <c r="RQF213" s="224"/>
      <c r="RQG213" s="334"/>
      <c r="RQH213" s="334"/>
      <c r="RQI213" s="224"/>
      <c r="RQJ213" s="416"/>
      <c r="RQK213" s="416"/>
      <c r="RQL213" s="332"/>
      <c r="RQM213" s="333"/>
      <c r="RQN213" s="416"/>
      <c r="RQO213" s="224"/>
      <c r="RQP213" s="224"/>
      <c r="RQQ213" s="334"/>
      <c r="RQR213" s="334"/>
      <c r="RQS213" s="224"/>
      <c r="RQT213" s="416"/>
      <c r="RQU213" s="416"/>
      <c r="RQV213" s="332"/>
      <c r="RQW213" s="333"/>
      <c r="RQX213" s="416"/>
      <c r="RQY213" s="224"/>
      <c r="RQZ213" s="224"/>
      <c r="RRA213" s="334"/>
      <c r="RRB213" s="334"/>
      <c r="RRC213" s="224"/>
      <c r="RRD213" s="416"/>
      <c r="RRE213" s="416"/>
      <c r="RRF213" s="332"/>
      <c r="RRG213" s="333"/>
      <c r="RRH213" s="416"/>
      <c r="RRI213" s="224"/>
      <c r="RRJ213" s="224"/>
      <c r="RRK213" s="334"/>
      <c r="RRL213" s="334"/>
      <c r="RRM213" s="224"/>
      <c r="RRN213" s="416"/>
      <c r="RRO213" s="416"/>
      <c r="RRP213" s="332"/>
      <c r="RRQ213" s="333"/>
      <c r="RRR213" s="416"/>
      <c r="RRS213" s="224"/>
      <c r="RRT213" s="224"/>
      <c r="RRU213" s="334"/>
      <c r="RRV213" s="334"/>
      <c r="RRW213" s="224"/>
      <c r="RRX213" s="416"/>
      <c r="RRY213" s="416"/>
      <c r="RRZ213" s="332"/>
      <c r="RSA213" s="333"/>
      <c r="RSB213" s="416"/>
      <c r="RSC213" s="224"/>
      <c r="RSD213" s="224"/>
      <c r="RSE213" s="334"/>
      <c r="RSF213" s="334"/>
      <c r="RSG213" s="224"/>
      <c r="RSH213" s="416"/>
      <c r="RSI213" s="416"/>
      <c r="RSJ213" s="332"/>
      <c r="RSK213" s="333"/>
      <c r="RSL213" s="416"/>
      <c r="RSM213" s="224"/>
      <c r="RSN213" s="224"/>
      <c r="RSO213" s="334"/>
      <c r="RSP213" s="334"/>
      <c r="RSQ213" s="224"/>
      <c r="RSR213" s="416"/>
      <c r="RSS213" s="416"/>
      <c r="RST213" s="332"/>
      <c r="RSU213" s="333"/>
      <c r="RSV213" s="416"/>
      <c r="RSW213" s="224"/>
      <c r="RSX213" s="224"/>
      <c r="RSY213" s="334"/>
      <c r="RSZ213" s="334"/>
      <c r="RTA213" s="224"/>
      <c r="RTB213" s="416"/>
      <c r="RTC213" s="416"/>
      <c r="RTD213" s="332"/>
      <c r="RTE213" s="333"/>
      <c r="RTF213" s="416"/>
      <c r="RTG213" s="224"/>
      <c r="RTH213" s="224"/>
      <c r="RTI213" s="334"/>
      <c r="RTJ213" s="334"/>
      <c r="RTK213" s="224"/>
      <c r="RTL213" s="416"/>
      <c r="RTM213" s="416"/>
      <c r="RTN213" s="332"/>
      <c r="RTO213" s="333"/>
      <c r="RTP213" s="416"/>
      <c r="RTQ213" s="224"/>
      <c r="RTR213" s="224"/>
      <c r="RTS213" s="334"/>
      <c r="RTT213" s="334"/>
      <c r="RTU213" s="224"/>
      <c r="RTV213" s="416"/>
      <c r="RTW213" s="416"/>
      <c r="RTX213" s="332"/>
      <c r="RTY213" s="333"/>
      <c r="RTZ213" s="416"/>
      <c r="RUA213" s="224"/>
      <c r="RUB213" s="224"/>
      <c r="RUC213" s="334"/>
      <c r="RUD213" s="334"/>
      <c r="RUE213" s="224"/>
      <c r="RUF213" s="416"/>
      <c r="RUG213" s="416"/>
      <c r="RUH213" s="332"/>
      <c r="RUI213" s="333"/>
      <c r="RUJ213" s="416"/>
      <c r="RUK213" s="224"/>
      <c r="RUL213" s="224"/>
      <c r="RUM213" s="334"/>
      <c r="RUN213" s="334"/>
      <c r="RUO213" s="224"/>
      <c r="RUP213" s="416"/>
      <c r="RUQ213" s="416"/>
      <c r="RUR213" s="332"/>
      <c r="RUS213" s="333"/>
      <c r="RUT213" s="416"/>
      <c r="RUU213" s="224"/>
      <c r="RUV213" s="224"/>
      <c r="RUW213" s="334"/>
      <c r="RUX213" s="334"/>
      <c r="RUY213" s="224"/>
      <c r="RUZ213" s="416"/>
      <c r="RVA213" s="416"/>
      <c r="RVB213" s="332"/>
      <c r="RVC213" s="333"/>
      <c r="RVD213" s="416"/>
      <c r="RVE213" s="224"/>
      <c r="RVF213" s="224"/>
      <c r="RVG213" s="334"/>
      <c r="RVH213" s="334"/>
      <c r="RVI213" s="224"/>
      <c r="RVJ213" s="416"/>
      <c r="RVK213" s="416"/>
      <c r="RVL213" s="332"/>
      <c r="RVM213" s="333"/>
      <c r="RVN213" s="416"/>
      <c r="RVO213" s="224"/>
      <c r="RVP213" s="224"/>
      <c r="RVQ213" s="334"/>
      <c r="RVR213" s="334"/>
      <c r="RVS213" s="224"/>
      <c r="RVT213" s="416"/>
      <c r="RVU213" s="416"/>
      <c r="RVV213" s="332"/>
      <c r="RVW213" s="333"/>
      <c r="RVX213" s="416"/>
      <c r="RVY213" s="224"/>
      <c r="RVZ213" s="224"/>
      <c r="RWA213" s="334"/>
      <c r="RWB213" s="334"/>
      <c r="RWC213" s="224"/>
      <c r="RWD213" s="416"/>
      <c r="RWE213" s="416"/>
      <c r="RWF213" s="332"/>
      <c r="RWG213" s="333"/>
      <c r="RWH213" s="416"/>
      <c r="RWI213" s="224"/>
      <c r="RWJ213" s="224"/>
      <c r="RWK213" s="334"/>
      <c r="RWL213" s="334"/>
      <c r="RWM213" s="224"/>
      <c r="RWN213" s="416"/>
      <c r="RWO213" s="416"/>
      <c r="RWP213" s="332"/>
      <c r="RWQ213" s="333"/>
      <c r="RWR213" s="416"/>
      <c r="RWS213" s="224"/>
      <c r="RWT213" s="224"/>
      <c r="RWU213" s="334"/>
      <c r="RWV213" s="334"/>
      <c r="RWW213" s="224"/>
      <c r="RWX213" s="416"/>
      <c r="RWY213" s="416"/>
      <c r="RWZ213" s="332"/>
      <c r="RXA213" s="333"/>
      <c r="RXB213" s="416"/>
      <c r="RXC213" s="224"/>
      <c r="RXD213" s="224"/>
      <c r="RXE213" s="334"/>
      <c r="RXF213" s="334"/>
      <c r="RXG213" s="224"/>
      <c r="RXH213" s="416"/>
      <c r="RXI213" s="416"/>
      <c r="RXJ213" s="332"/>
      <c r="RXK213" s="333"/>
      <c r="RXL213" s="416"/>
      <c r="RXM213" s="224"/>
      <c r="RXN213" s="224"/>
      <c r="RXO213" s="334"/>
      <c r="RXP213" s="334"/>
      <c r="RXQ213" s="224"/>
      <c r="RXR213" s="416"/>
      <c r="RXS213" s="416"/>
      <c r="RXT213" s="332"/>
      <c r="RXU213" s="333"/>
      <c r="RXV213" s="416"/>
      <c r="RXW213" s="224"/>
      <c r="RXX213" s="224"/>
      <c r="RXY213" s="334"/>
      <c r="RXZ213" s="334"/>
      <c r="RYA213" s="224"/>
      <c r="RYB213" s="416"/>
      <c r="RYC213" s="416"/>
      <c r="RYD213" s="332"/>
      <c r="RYE213" s="333"/>
      <c r="RYF213" s="416"/>
      <c r="RYG213" s="224"/>
      <c r="RYH213" s="224"/>
      <c r="RYI213" s="334"/>
      <c r="RYJ213" s="334"/>
      <c r="RYK213" s="224"/>
      <c r="RYL213" s="416"/>
      <c r="RYM213" s="416"/>
      <c r="RYN213" s="332"/>
      <c r="RYO213" s="333"/>
      <c r="RYP213" s="416"/>
      <c r="RYQ213" s="224"/>
      <c r="RYR213" s="224"/>
      <c r="RYS213" s="334"/>
      <c r="RYT213" s="334"/>
      <c r="RYU213" s="224"/>
      <c r="RYV213" s="416"/>
      <c r="RYW213" s="416"/>
      <c r="RYX213" s="332"/>
      <c r="RYY213" s="333"/>
      <c r="RYZ213" s="416"/>
      <c r="RZA213" s="224"/>
      <c r="RZB213" s="224"/>
      <c r="RZC213" s="334"/>
      <c r="RZD213" s="334"/>
      <c r="RZE213" s="224"/>
      <c r="RZF213" s="416"/>
      <c r="RZG213" s="416"/>
      <c r="RZH213" s="332"/>
      <c r="RZI213" s="333"/>
      <c r="RZJ213" s="416"/>
      <c r="RZK213" s="224"/>
      <c r="RZL213" s="224"/>
      <c r="RZM213" s="334"/>
      <c r="RZN213" s="334"/>
      <c r="RZO213" s="224"/>
      <c r="RZP213" s="416"/>
      <c r="RZQ213" s="416"/>
      <c r="RZR213" s="332"/>
      <c r="RZS213" s="333"/>
      <c r="RZT213" s="416"/>
      <c r="RZU213" s="224"/>
      <c r="RZV213" s="224"/>
      <c r="RZW213" s="334"/>
      <c r="RZX213" s="334"/>
      <c r="RZY213" s="224"/>
      <c r="RZZ213" s="416"/>
      <c r="SAA213" s="416"/>
      <c r="SAB213" s="332"/>
      <c r="SAC213" s="333"/>
      <c r="SAD213" s="416"/>
      <c r="SAE213" s="224"/>
      <c r="SAF213" s="224"/>
      <c r="SAG213" s="334"/>
      <c r="SAH213" s="334"/>
      <c r="SAI213" s="224"/>
      <c r="SAJ213" s="416"/>
      <c r="SAK213" s="416"/>
      <c r="SAL213" s="332"/>
      <c r="SAM213" s="333"/>
      <c r="SAN213" s="416"/>
      <c r="SAO213" s="224"/>
      <c r="SAP213" s="224"/>
      <c r="SAQ213" s="334"/>
      <c r="SAR213" s="334"/>
      <c r="SAS213" s="224"/>
      <c r="SAT213" s="416"/>
      <c r="SAU213" s="416"/>
      <c r="SAV213" s="332"/>
      <c r="SAW213" s="333"/>
      <c r="SAX213" s="416"/>
      <c r="SAY213" s="224"/>
      <c r="SAZ213" s="224"/>
      <c r="SBA213" s="334"/>
      <c r="SBB213" s="334"/>
      <c r="SBC213" s="224"/>
      <c r="SBD213" s="416"/>
      <c r="SBE213" s="416"/>
      <c r="SBF213" s="332"/>
      <c r="SBG213" s="333"/>
      <c r="SBH213" s="416"/>
      <c r="SBI213" s="224"/>
      <c r="SBJ213" s="224"/>
      <c r="SBK213" s="334"/>
      <c r="SBL213" s="334"/>
      <c r="SBM213" s="224"/>
      <c r="SBN213" s="416"/>
      <c r="SBO213" s="416"/>
      <c r="SBP213" s="332"/>
      <c r="SBQ213" s="333"/>
      <c r="SBR213" s="416"/>
      <c r="SBS213" s="224"/>
      <c r="SBT213" s="224"/>
      <c r="SBU213" s="334"/>
      <c r="SBV213" s="334"/>
      <c r="SBW213" s="224"/>
      <c r="SBX213" s="416"/>
      <c r="SBY213" s="416"/>
      <c r="SBZ213" s="332"/>
      <c r="SCA213" s="333"/>
      <c r="SCB213" s="416"/>
      <c r="SCC213" s="224"/>
      <c r="SCD213" s="224"/>
      <c r="SCE213" s="334"/>
      <c r="SCF213" s="334"/>
      <c r="SCG213" s="224"/>
      <c r="SCH213" s="416"/>
      <c r="SCI213" s="416"/>
      <c r="SCJ213" s="332"/>
      <c r="SCK213" s="333"/>
      <c r="SCL213" s="416"/>
      <c r="SCM213" s="224"/>
      <c r="SCN213" s="224"/>
      <c r="SCO213" s="334"/>
      <c r="SCP213" s="334"/>
      <c r="SCQ213" s="224"/>
      <c r="SCR213" s="416"/>
      <c r="SCS213" s="416"/>
      <c r="SCT213" s="332"/>
      <c r="SCU213" s="333"/>
      <c r="SCV213" s="416"/>
      <c r="SCW213" s="224"/>
      <c r="SCX213" s="224"/>
      <c r="SCY213" s="334"/>
      <c r="SCZ213" s="334"/>
      <c r="SDA213" s="224"/>
      <c r="SDB213" s="416"/>
      <c r="SDC213" s="416"/>
      <c r="SDD213" s="332"/>
      <c r="SDE213" s="333"/>
      <c r="SDF213" s="416"/>
      <c r="SDG213" s="224"/>
      <c r="SDH213" s="224"/>
      <c r="SDI213" s="334"/>
      <c r="SDJ213" s="334"/>
      <c r="SDK213" s="224"/>
      <c r="SDL213" s="416"/>
      <c r="SDM213" s="416"/>
      <c r="SDN213" s="332"/>
      <c r="SDO213" s="333"/>
      <c r="SDP213" s="416"/>
      <c r="SDQ213" s="224"/>
      <c r="SDR213" s="224"/>
      <c r="SDS213" s="334"/>
      <c r="SDT213" s="334"/>
      <c r="SDU213" s="224"/>
      <c r="SDV213" s="416"/>
      <c r="SDW213" s="416"/>
      <c r="SDX213" s="332"/>
      <c r="SDY213" s="333"/>
      <c r="SDZ213" s="416"/>
      <c r="SEA213" s="224"/>
      <c r="SEB213" s="224"/>
      <c r="SEC213" s="334"/>
      <c r="SED213" s="334"/>
      <c r="SEE213" s="224"/>
      <c r="SEF213" s="416"/>
      <c r="SEG213" s="416"/>
      <c r="SEH213" s="332"/>
      <c r="SEI213" s="333"/>
      <c r="SEJ213" s="416"/>
      <c r="SEK213" s="224"/>
      <c r="SEL213" s="224"/>
      <c r="SEM213" s="334"/>
      <c r="SEN213" s="334"/>
      <c r="SEO213" s="224"/>
      <c r="SEP213" s="416"/>
      <c r="SEQ213" s="416"/>
      <c r="SER213" s="332"/>
      <c r="SES213" s="333"/>
      <c r="SET213" s="416"/>
      <c r="SEU213" s="224"/>
      <c r="SEV213" s="224"/>
      <c r="SEW213" s="334"/>
      <c r="SEX213" s="334"/>
      <c r="SEY213" s="224"/>
      <c r="SEZ213" s="416"/>
      <c r="SFA213" s="416"/>
      <c r="SFB213" s="332"/>
      <c r="SFC213" s="333"/>
      <c r="SFD213" s="416"/>
      <c r="SFE213" s="224"/>
      <c r="SFF213" s="224"/>
      <c r="SFG213" s="334"/>
      <c r="SFH213" s="334"/>
      <c r="SFI213" s="224"/>
      <c r="SFJ213" s="416"/>
      <c r="SFK213" s="416"/>
      <c r="SFL213" s="332"/>
      <c r="SFM213" s="333"/>
      <c r="SFN213" s="416"/>
      <c r="SFO213" s="224"/>
      <c r="SFP213" s="224"/>
      <c r="SFQ213" s="334"/>
      <c r="SFR213" s="334"/>
      <c r="SFS213" s="224"/>
      <c r="SFT213" s="416"/>
      <c r="SFU213" s="416"/>
      <c r="SFV213" s="332"/>
      <c r="SFW213" s="333"/>
      <c r="SFX213" s="416"/>
      <c r="SFY213" s="224"/>
      <c r="SFZ213" s="224"/>
      <c r="SGA213" s="334"/>
      <c r="SGB213" s="334"/>
      <c r="SGC213" s="224"/>
      <c r="SGD213" s="416"/>
      <c r="SGE213" s="416"/>
      <c r="SGF213" s="332"/>
      <c r="SGG213" s="333"/>
      <c r="SGH213" s="416"/>
      <c r="SGI213" s="224"/>
      <c r="SGJ213" s="224"/>
      <c r="SGK213" s="334"/>
      <c r="SGL213" s="334"/>
      <c r="SGM213" s="224"/>
      <c r="SGN213" s="416"/>
      <c r="SGO213" s="416"/>
      <c r="SGP213" s="332"/>
      <c r="SGQ213" s="333"/>
      <c r="SGR213" s="416"/>
      <c r="SGS213" s="224"/>
      <c r="SGT213" s="224"/>
      <c r="SGU213" s="334"/>
      <c r="SGV213" s="334"/>
      <c r="SGW213" s="224"/>
      <c r="SGX213" s="416"/>
      <c r="SGY213" s="416"/>
      <c r="SGZ213" s="332"/>
      <c r="SHA213" s="333"/>
      <c r="SHB213" s="416"/>
      <c r="SHC213" s="224"/>
      <c r="SHD213" s="224"/>
      <c r="SHE213" s="334"/>
      <c r="SHF213" s="334"/>
      <c r="SHG213" s="224"/>
      <c r="SHH213" s="416"/>
      <c r="SHI213" s="416"/>
      <c r="SHJ213" s="332"/>
      <c r="SHK213" s="333"/>
      <c r="SHL213" s="416"/>
      <c r="SHM213" s="224"/>
      <c r="SHN213" s="224"/>
      <c r="SHO213" s="334"/>
      <c r="SHP213" s="334"/>
      <c r="SHQ213" s="224"/>
      <c r="SHR213" s="416"/>
      <c r="SHS213" s="416"/>
      <c r="SHT213" s="332"/>
      <c r="SHU213" s="333"/>
      <c r="SHV213" s="416"/>
      <c r="SHW213" s="224"/>
      <c r="SHX213" s="224"/>
      <c r="SHY213" s="334"/>
      <c r="SHZ213" s="334"/>
      <c r="SIA213" s="224"/>
      <c r="SIB213" s="416"/>
      <c r="SIC213" s="416"/>
      <c r="SID213" s="332"/>
      <c r="SIE213" s="333"/>
      <c r="SIF213" s="416"/>
      <c r="SIG213" s="224"/>
      <c r="SIH213" s="224"/>
      <c r="SII213" s="334"/>
      <c r="SIJ213" s="334"/>
      <c r="SIK213" s="224"/>
      <c r="SIL213" s="416"/>
      <c r="SIM213" s="416"/>
      <c r="SIN213" s="332"/>
      <c r="SIO213" s="333"/>
      <c r="SIP213" s="416"/>
      <c r="SIQ213" s="224"/>
      <c r="SIR213" s="224"/>
      <c r="SIS213" s="334"/>
      <c r="SIT213" s="334"/>
      <c r="SIU213" s="224"/>
      <c r="SIV213" s="416"/>
      <c r="SIW213" s="416"/>
      <c r="SIX213" s="332"/>
      <c r="SIY213" s="333"/>
      <c r="SIZ213" s="416"/>
      <c r="SJA213" s="224"/>
      <c r="SJB213" s="224"/>
      <c r="SJC213" s="334"/>
      <c r="SJD213" s="334"/>
      <c r="SJE213" s="224"/>
      <c r="SJF213" s="416"/>
      <c r="SJG213" s="416"/>
      <c r="SJH213" s="332"/>
      <c r="SJI213" s="333"/>
      <c r="SJJ213" s="416"/>
      <c r="SJK213" s="224"/>
      <c r="SJL213" s="224"/>
      <c r="SJM213" s="334"/>
      <c r="SJN213" s="334"/>
      <c r="SJO213" s="224"/>
      <c r="SJP213" s="416"/>
      <c r="SJQ213" s="416"/>
      <c r="SJR213" s="332"/>
      <c r="SJS213" s="333"/>
      <c r="SJT213" s="416"/>
      <c r="SJU213" s="224"/>
      <c r="SJV213" s="224"/>
      <c r="SJW213" s="334"/>
      <c r="SJX213" s="334"/>
      <c r="SJY213" s="224"/>
      <c r="SJZ213" s="416"/>
      <c r="SKA213" s="416"/>
      <c r="SKB213" s="332"/>
      <c r="SKC213" s="333"/>
      <c r="SKD213" s="416"/>
      <c r="SKE213" s="224"/>
      <c r="SKF213" s="224"/>
      <c r="SKG213" s="334"/>
      <c r="SKH213" s="334"/>
      <c r="SKI213" s="224"/>
      <c r="SKJ213" s="416"/>
      <c r="SKK213" s="416"/>
      <c r="SKL213" s="332"/>
      <c r="SKM213" s="333"/>
      <c r="SKN213" s="416"/>
      <c r="SKO213" s="224"/>
      <c r="SKP213" s="224"/>
      <c r="SKQ213" s="334"/>
      <c r="SKR213" s="334"/>
      <c r="SKS213" s="224"/>
      <c r="SKT213" s="416"/>
      <c r="SKU213" s="416"/>
      <c r="SKV213" s="332"/>
      <c r="SKW213" s="333"/>
      <c r="SKX213" s="416"/>
      <c r="SKY213" s="224"/>
      <c r="SKZ213" s="224"/>
      <c r="SLA213" s="334"/>
      <c r="SLB213" s="334"/>
      <c r="SLC213" s="224"/>
      <c r="SLD213" s="416"/>
      <c r="SLE213" s="416"/>
      <c r="SLF213" s="332"/>
      <c r="SLG213" s="333"/>
      <c r="SLH213" s="416"/>
      <c r="SLI213" s="224"/>
      <c r="SLJ213" s="224"/>
      <c r="SLK213" s="334"/>
      <c r="SLL213" s="334"/>
      <c r="SLM213" s="224"/>
      <c r="SLN213" s="416"/>
      <c r="SLO213" s="416"/>
      <c r="SLP213" s="332"/>
      <c r="SLQ213" s="333"/>
      <c r="SLR213" s="416"/>
      <c r="SLS213" s="224"/>
      <c r="SLT213" s="224"/>
      <c r="SLU213" s="334"/>
      <c r="SLV213" s="334"/>
      <c r="SLW213" s="224"/>
      <c r="SLX213" s="416"/>
      <c r="SLY213" s="416"/>
      <c r="SLZ213" s="332"/>
      <c r="SMA213" s="333"/>
      <c r="SMB213" s="416"/>
      <c r="SMC213" s="224"/>
      <c r="SMD213" s="224"/>
      <c r="SME213" s="334"/>
      <c r="SMF213" s="334"/>
      <c r="SMG213" s="224"/>
      <c r="SMH213" s="416"/>
      <c r="SMI213" s="416"/>
      <c r="SMJ213" s="332"/>
      <c r="SMK213" s="333"/>
      <c r="SML213" s="416"/>
      <c r="SMM213" s="224"/>
      <c r="SMN213" s="224"/>
      <c r="SMO213" s="334"/>
      <c r="SMP213" s="334"/>
      <c r="SMQ213" s="224"/>
      <c r="SMR213" s="416"/>
      <c r="SMS213" s="416"/>
      <c r="SMT213" s="332"/>
      <c r="SMU213" s="333"/>
      <c r="SMV213" s="416"/>
      <c r="SMW213" s="224"/>
      <c r="SMX213" s="224"/>
      <c r="SMY213" s="334"/>
      <c r="SMZ213" s="334"/>
      <c r="SNA213" s="224"/>
      <c r="SNB213" s="416"/>
      <c r="SNC213" s="416"/>
      <c r="SND213" s="332"/>
      <c r="SNE213" s="333"/>
      <c r="SNF213" s="416"/>
      <c r="SNG213" s="224"/>
      <c r="SNH213" s="224"/>
      <c r="SNI213" s="334"/>
      <c r="SNJ213" s="334"/>
      <c r="SNK213" s="224"/>
      <c r="SNL213" s="416"/>
      <c r="SNM213" s="416"/>
      <c r="SNN213" s="332"/>
      <c r="SNO213" s="333"/>
      <c r="SNP213" s="416"/>
      <c r="SNQ213" s="224"/>
      <c r="SNR213" s="224"/>
      <c r="SNS213" s="334"/>
      <c r="SNT213" s="334"/>
      <c r="SNU213" s="224"/>
      <c r="SNV213" s="416"/>
      <c r="SNW213" s="416"/>
      <c r="SNX213" s="332"/>
      <c r="SNY213" s="333"/>
      <c r="SNZ213" s="416"/>
      <c r="SOA213" s="224"/>
      <c r="SOB213" s="224"/>
      <c r="SOC213" s="334"/>
      <c r="SOD213" s="334"/>
      <c r="SOE213" s="224"/>
      <c r="SOF213" s="416"/>
      <c r="SOG213" s="416"/>
      <c r="SOH213" s="332"/>
      <c r="SOI213" s="333"/>
      <c r="SOJ213" s="416"/>
      <c r="SOK213" s="224"/>
      <c r="SOL213" s="224"/>
      <c r="SOM213" s="334"/>
      <c r="SON213" s="334"/>
      <c r="SOO213" s="224"/>
      <c r="SOP213" s="416"/>
      <c r="SOQ213" s="416"/>
      <c r="SOR213" s="332"/>
      <c r="SOS213" s="333"/>
      <c r="SOT213" s="416"/>
      <c r="SOU213" s="224"/>
      <c r="SOV213" s="224"/>
      <c r="SOW213" s="334"/>
      <c r="SOX213" s="334"/>
      <c r="SOY213" s="224"/>
      <c r="SOZ213" s="416"/>
      <c r="SPA213" s="416"/>
      <c r="SPB213" s="332"/>
      <c r="SPC213" s="333"/>
      <c r="SPD213" s="416"/>
      <c r="SPE213" s="224"/>
      <c r="SPF213" s="224"/>
      <c r="SPG213" s="334"/>
      <c r="SPH213" s="334"/>
      <c r="SPI213" s="224"/>
      <c r="SPJ213" s="416"/>
      <c r="SPK213" s="416"/>
      <c r="SPL213" s="332"/>
      <c r="SPM213" s="333"/>
      <c r="SPN213" s="416"/>
      <c r="SPO213" s="224"/>
      <c r="SPP213" s="224"/>
      <c r="SPQ213" s="334"/>
      <c r="SPR213" s="334"/>
      <c r="SPS213" s="224"/>
      <c r="SPT213" s="416"/>
      <c r="SPU213" s="416"/>
      <c r="SPV213" s="332"/>
      <c r="SPW213" s="333"/>
      <c r="SPX213" s="416"/>
      <c r="SPY213" s="224"/>
      <c r="SPZ213" s="224"/>
      <c r="SQA213" s="334"/>
      <c r="SQB213" s="334"/>
      <c r="SQC213" s="224"/>
      <c r="SQD213" s="416"/>
      <c r="SQE213" s="416"/>
      <c r="SQF213" s="332"/>
      <c r="SQG213" s="333"/>
      <c r="SQH213" s="416"/>
      <c r="SQI213" s="224"/>
      <c r="SQJ213" s="224"/>
      <c r="SQK213" s="334"/>
      <c r="SQL213" s="334"/>
      <c r="SQM213" s="224"/>
      <c r="SQN213" s="416"/>
      <c r="SQO213" s="416"/>
      <c r="SQP213" s="332"/>
      <c r="SQQ213" s="333"/>
      <c r="SQR213" s="416"/>
      <c r="SQS213" s="224"/>
      <c r="SQT213" s="224"/>
      <c r="SQU213" s="334"/>
      <c r="SQV213" s="334"/>
      <c r="SQW213" s="224"/>
      <c r="SQX213" s="416"/>
      <c r="SQY213" s="416"/>
      <c r="SQZ213" s="332"/>
      <c r="SRA213" s="333"/>
      <c r="SRB213" s="416"/>
      <c r="SRC213" s="224"/>
      <c r="SRD213" s="224"/>
      <c r="SRE213" s="334"/>
      <c r="SRF213" s="334"/>
      <c r="SRG213" s="224"/>
      <c r="SRH213" s="416"/>
      <c r="SRI213" s="416"/>
      <c r="SRJ213" s="332"/>
      <c r="SRK213" s="333"/>
      <c r="SRL213" s="416"/>
      <c r="SRM213" s="224"/>
      <c r="SRN213" s="224"/>
      <c r="SRO213" s="334"/>
      <c r="SRP213" s="334"/>
      <c r="SRQ213" s="224"/>
      <c r="SRR213" s="416"/>
      <c r="SRS213" s="416"/>
      <c r="SRT213" s="332"/>
      <c r="SRU213" s="333"/>
      <c r="SRV213" s="416"/>
      <c r="SRW213" s="224"/>
      <c r="SRX213" s="224"/>
      <c r="SRY213" s="334"/>
      <c r="SRZ213" s="334"/>
      <c r="SSA213" s="224"/>
      <c r="SSB213" s="416"/>
      <c r="SSC213" s="416"/>
      <c r="SSD213" s="332"/>
      <c r="SSE213" s="333"/>
      <c r="SSF213" s="416"/>
      <c r="SSG213" s="224"/>
      <c r="SSH213" s="224"/>
      <c r="SSI213" s="334"/>
      <c r="SSJ213" s="334"/>
      <c r="SSK213" s="224"/>
      <c r="SSL213" s="416"/>
      <c r="SSM213" s="416"/>
      <c r="SSN213" s="332"/>
      <c r="SSO213" s="333"/>
      <c r="SSP213" s="416"/>
      <c r="SSQ213" s="224"/>
      <c r="SSR213" s="224"/>
      <c r="SSS213" s="334"/>
      <c r="SST213" s="334"/>
      <c r="SSU213" s="224"/>
      <c r="SSV213" s="416"/>
      <c r="SSW213" s="416"/>
      <c r="SSX213" s="332"/>
      <c r="SSY213" s="333"/>
      <c r="SSZ213" s="416"/>
      <c r="STA213" s="224"/>
      <c r="STB213" s="224"/>
      <c r="STC213" s="334"/>
      <c r="STD213" s="334"/>
      <c r="STE213" s="224"/>
      <c r="STF213" s="416"/>
      <c r="STG213" s="416"/>
      <c r="STH213" s="332"/>
      <c r="STI213" s="333"/>
      <c r="STJ213" s="416"/>
      <c r="STK213" s="224"/>
      <c r="STL213" s="224"/>
      <c r="STM213" s="334"/>
      <c r="STN213" s="334"/>
      <c r="STO213" s="224"/>
      <c r="STP213" s="416"/>
      <c r="STQ213" s="416"/>
      <c r="STR213" s="332"/>
      <c r="STS213" s="333"/>
      <c r="STT213" s="416"/>
      <c r="STU213" s="224"/>
      <c r="STV213" s="224"/>
      <c r="STW213" s="334"/>
      <c r="STX213" s="334"/>
      <c r="STY213" s="224"/>
      <c r="STZ213" s="416"/>
      <c r="SUA213" s="416"/>
      <c r="SUB213" s="332"/>
      <c r="SUC213" s="333"/>
      <c r="SUD213" s="416"/>
      <c r="SUE213" s="224"/>
      <c r="SUF213" s="224"/>
      <c r="SUG213" s="334"/>
      <c r="SUH213" s="334"/>
      <c r="SUI213" s="224"/>
      <c r="SUJ213" s="416"/>
      <c r="SUK213" s="416"/>
      <c r="SUL213" s="332"/>
      <c r="SUM213" s="333"/>
      <c r="SUN213" s="416"/>
      <c r="SUO213" s="224"/>
      <c r="SUP213" s="224"/>
      <c r="SUQ213" s="334"/>
      <c r="SUR213" s="334"/>
      <c r="SUS213" s="224"/>
      <c r="SUT213" s="416"/>
      <c r="SUU213" s="416"/>
      <c r="SUV213" s="332"/>
      <c r="SUW213" s="333"/>
      <c r="SUX213" s="416"/>
      <c r="SUY213" s="224"/>
      <c r="SUZ213" s="224"/>
      <c r="SVA213" s="334"/>
      <c r="SVB213" s="334"/>
      <c r="SVC213" s="224"/>
      <c r="SVD213" s="416"/>
      <c r="SVE213" s="416"/>
      <c r="SVF213" s="332"/>
      <c r="SVG213" s="333"/>
      <c r="SVH213" s="416"/>
      <c r="SVI213" s="224"/>
      <c r="SVJ213" s="224"/>
      <c r="SVK213" s="334"/>
      <c r="SVL213" s="334"/>
      <c r="SVM213" s="224"/>
      <c r="SVN213" s="416"/>
      <c r="SVO213" s="416"/>
      <c r="SVP213" s="332"/>
      <c r="SVQ213" s="333"/>
      <c r="SVR213" s="416"/>
      <c r="SVS213" s="224"/>
      <c r="SVT213" s="224"/>
      <c r="SVU213" s="334"/>
      <c r="SVV213" s="334"/>
      <c r="SVW213" s="224"/>
      <c r="SVX213" s="416"/>
      <c r="SVY213" s="416"/>
      <c r="SVZ213" s="332"/>
      <c r="SWA213" s="333"/>
      <c r="SWB213" s="416"/>
      <c r="SWC213" s="224"/>
      <c r="SWD213" s="224"/>
      <c r="SWE213" s="334"/>
      <c r="SWF213" s="334"/>
      <c r="SWG213" s="224"/>
      <c r="SWH213" s="416"/>
      <c r="SWI213" s="416"/>
      <c r="SWJ213" s="332"/>
      <c r="SWK213" s="333"/>
      <c r="SWL213" s="416"/>
      <c r="SWM213" s="224"/>
      <c r="SWN213" s="224"/>
      <c r="SWO213" s="334"/>
      <c r="SWP213" s="334"/>
      <c r="SWQ213" s="224"/>
      <c r="SWR213" s="416"/>
      <c r="SWS213" s="416"/>
      <c r="SWT213" s="332"/>
      <c r="SWU213" s="333"/>
      <c r="SWV213" s="416"/>
      <c r="SWW213" s="224"/>
      <c r="SWX213" s="224"/>
      <c r="SWY213" s="334"/>
      <c r="SWZ213" s="334"/>
      <c r="SXA213" s="224"/>
      <c r="SXB213" s="416"/>
      <c r="SXC213" s="416"/>
      <c r="SXD213" s="332"/>
      <c r="SXE213" s="333"/>
      <c r="SXF213" s="416"/>
      <c r="SXG213" s="224"/>
      <c r="SXH213" s="224"/>
      <c r="SXI213" s="334"/>
      <c r="SXJ213" s="334"/>
      <c r="SXK213" s="224"/>
      <c r="SXL213" s="416"/>
      <c r="SXM213" s="416"/>
      <c r="SXN213" s="332"/>
      <c r="SXO213" s="333"/>
      <c r="SXP213" s="416"/>
      <c r="SXQ213" s="224"/>
      <c r="SXR213" s="224"/>
      <c r="SXS213" s="334"/>
      <c r="SXT213" s="334"/>
      <c r="SXU213" s="224"/>
      <c r="SXV213" s="416"/>
      <c r="SXW213" s="416"/>
      <c r="SXX213" s="332"/>
      <c r="SXY213" s="333"/>
      <c r="SXZ213" s="416"/>
      <c r="SYA213" s="224"/>
      <c r="SYB213" s="224"/>
      <c r="SYC213" s="334"/>
      <c r="SYD213" s="334"/>
      <c r="SYE213" s="224"/>
      <c r="SYF213" s="416"/>
      <c r="SYG213" s="416"/>
      <c r="SYH213" s="332"/>
      <c r="SYI213" s="333"/>
      <c r="SYJ213" s="416"/>
      <c r="SYK213" s="224"/>
      <c r="SYL213" s="224"/>
      <c r="SYM213" s="334"/>
      <c r="SYN213" s="334"/>
      <c r="SYO213" s="224"/>
      <c r="SYP213" s="416"/>
      <c r="SYQ213" s="416"/>
      <c r="SYR213" s="332"/>
      <c r="SYS213" s="333"/>
      <c r="SYT213" s="416"/>
      <c r="SYU213" s="224"/>
      <c r="SYV213" s="224"/>
      <c r="SYW213" s="334"/>
      <c r="SYX213" s="334"/>
      <c r="SYY213" s="224"/>
      <c r="SYZ213" s="416"/>
      <c r="SZA213" s="416"/>
      <c r="SZB213" s="332"/>
      <c r="SZC213" s="333"/>
      <c r="SZD213" s="416"/>
      <c r="SZE213" s="224"/>
      <c r="SZF213" s="224"/>
      <c r="SZG213" s="334"/>
      <c r="SZH213" s="334"/>
      <c r="SZI213" s="224"/>
      <c r="SZJ213" s="416"/>
      <c r="SZK213" s="416"/>
      <c r="SZL213" s="332"/>
      <c r="SZM213" s="333"/>
      <c r="SZN213" s="416"/>
      <c r="SZO213" s="224"/>
      <c r="SZP213" s="224"/>
      <c r="SZQ213" s="334"/>
      <c r="SZR213" s="334"/>
      <c r="SZS213" s="224"/>
      <c r="SZT213" s="416"/>
      <c r="SZU213" s="416"/>
      <c r="SZV213" s="332"/>
      <c r="SZW213" s="333"/>
      <c r="SZX213" s="416"/>
      <c r="SZY213" s="224"/>
      <c r="SZZ213" s="224"/>
      <c r="TAA213" s="334"/>
      <c r="TAB213" s="334"/>
      <c r="TAC213" s="224"/>
      <c r="TAD213" s="416"/>
      <c r="TAE213" s="416"/>
      <c r="TAF213" s="332"/>
      <c r="TAG213" s="333"/>
      <c r="TAH213" s="416"/>
      <c r="TAI213" s="224"/>
      <c r="TAJ213" s="224"/>
      <c r="TAK213" s="334"/>
      <c r="TAL213" s="334"/>
      <c r="TAM213" s="224"/>
      <c r="TAN213" s="416"/>
      <c r="TAO213" s="416"/>
      <c r="TAP213" s="332"/>
      <c r="TAQ213" s="333"/>
      <c r="TAR213" s="416"/>
      <c r="TAS213" s="224"/>
      <c r="TAT213" s="224"/>
      <c r="TAU213" s="334"/>
      <c r="TAV213" s="334"/>
      <c r="TAW213" s="224"/>
      <c r="TAX213" s="416"/>
      <c r="TAY213" s="416"/>
      <c r="TAZ213" s="332"/>
      <c r="TBA213" s="333"/>
      <c r="TBB213" s="416"/>
      <c r="TBC213" s="224"/>
      <c r="TBD213" s="224"/>
      <c r="TBE213" s="334"/>
      <c r="TBF213" s="334"/>
      <c r="TBG213" s="224"/>
      <c r="TBH213" s="416"/>
      <c r="TBI213" s="416"/>
      <c r="TBJ213" s="332"/>
      <c r="TBK213" s="333"/>
      <c r="TBL213" s="416"/>
      <c r="TBM213" s="224"/>
      <c r="TBN213" s="224"/>
      <c r="TBO213" s="334"/>
      <c r="TBP213" s="334"/>
      <c r="TBQ213" s="224"/>
      <c r="TBR213" s="416"/>
      <c r="TBS213" s="416"/>
      <c r="TBT213" s="332"/>
      <c r="TBU213" s="333"/>
      <c r="TBV213" s="416"/>
      <c r="TBW213" s="224"/>
      <c r="TBX213" s="224"/>
      <c r="TBY213" s="334"/>
      <c r="TBZ213" s="334"/>
      <c r="TCA213" s="224"/>
      <c r="TCB213" s="416"/>
      <c r="TCC213" s="416"/>
      <c r="TCD213" s="332"/>
      <c r="TCE213" s="333"/>
      <c r="TCF213" s="416"/>
      <c r="TCG213" s="224"/>
      <c r="TCH213" s="224"/>
      <c r="TCI213" s="334"/>
      <c r="TCJ213" s="334"/>
      <c r="TCK213" s="224"/>
      <c r="TCL213" s="416"/>
      <c r="TCM213" s="416"/>
      <c r="TCN213" s="332"/>
      <c r="TCO213" s="333"/>
      <c r="TCP213" s="416"/>
      <c r="TCQ213" s="224"/>
      <c r="TCR213" s="224"/>
      <c r="TCS213" s="334"/>
      <c r="TCT213" s="334"/>
      <c r="TCU213" s="224"/>
      <c r="TCV213" s="416"/>
      <c r="TCW213" s="416"/>
      <c r="TCX213" s="332"/>
      <c r="TCY213" s="333"/>
      <c r="TCZ213" s="416"/>
      <c r="TDA213" s="224"/>
      <c r="TDB213" s="224"/>
      <c r="TDC213" s="334"/>
      <c r="TDD213" s="334"/>
      <c r="TDE213" s="224"/>
      <c r="TDF213" s="416"/>
      <c r="TDG213" s="416"/>
      <c r="TDH213" s="332"/>
      <c r="TDI213" s="333"/>
      <c r="TDJ213" s="416"/>
      <c r="TDK213" s="224"/>
      <c r="TDL213" s="224"/>
      <c r="TDM213" s="334"/>
      <c r="TDN213" s="334"/>
      <c r="TDO213" s="224"/>
      <c r="TDP213" s="416"/>
      <c r="TDQ213" s="416"/>
      <c r="TDR213" s="332"/>
      <c r="TDS213" s="333"/>
      <c r="TDT213" s="416"/>
      <c r="TDU213" s="224"/>
      <c r="TDV213" s="224"/>
      <c r="TDW213" s="334"/>
      <c r="TDX213" s="334"/>
      <c r="TDY213" s="224"/>
      <c r="TDZ213" s="416"/>
      <c r="TEA213" s="416"/>
      <c r="TEB213" s="332"/>
      <c r="TEC213" s="333"/>
      <c r="TED213" s="416"/>
      <c r="TEE213" s="224"/>
      <c r="TEF213" s="224"/>
      <c r="TEG213" s="334"/>
      <c r="TEH213" s="334"/>
      <c r="TEI213" s="224"/>
      <c r="TEJ213" s="416"/>
      <c r="TEK213" s="416"/>
      <c r="TEL213" s="332"/>
      <c r="TEM213" s="333"/>
      <c r="TEN213" s="416"/>
      <c r="TEO213" s="224"/>
      <c r="TEP213" s="224"/>
      <c r="TEQ213" s="334"/>
      <c r="TER213" s="334"/>
      <c r="TES213" s="224"/>
      <c r="TET213" s="416"/>
      <c r="TEU213" s="416"/>
      <c r="TEV213" s="332"/>
      <c r="TEW213" s="333"/>
      <c r="TEX213" s="416"/>
      <c r="TEY213" s="224"/>
      <c r="TEZ213" s="224"/>
      <c r="TFA213" s="334"/>
      <c r="TFB213" s="334"/>
      <c r="TFC213" s="224"/>
      <c r="TFD213" s="416"/>
      <c r="TFE213" s="416"/>
      <c r="TFF213" s="332"/>
      <c r="TFG213" s="333"/>
      <c r="TFH213" s="416"/>
      <c r="TFI213" s="224"/>
      <c r="TFJ213" s="224"/>
      <c r="TFK213" s="334"/>
      <c r="TFL213" s="334"/>
      <c r="TFM213" s="224"/>
      <c r="TFN213" s="416"/>
      <c r="TFO213" s="416"/>
      <c r="TFP213" s="332"/>
      <c r="TFQ213" s="333"/>
      <c r="TFR213" s="416"/>
      <c r="TFS213" s="224"/>
      <c r="TFT213" s="224"/>
      <c r="TFU213" s="334"/>
      <c r="TFV213" s="334"/>
      <c r="TFW213" s="224"/>
      <c r="TFX213" s="416"/>
      <c r="TFY213" s="416"/>
      <c r="TFZ213" s="332"/>
      <c r="TGA213" s="333"/>
      <c r="TGB213" s="416"/>
      <c r="TGC213" s="224"/>
      <c r="TGD213" s="224"/>
      <c r="TGE213" s="334"/>
      <c r="TGF213" s="334"/>
      <c r="TGG213" s="224"/>
      <c r="TGH213" s="416"/>
      <c r="TGI213" s="416"/>
      <c r="TGJ213" s="332"/>
      <c r="TGK213" s="333"/>
      <c r="TGL213" s="416"/>
      <c r="TGM213" s="224"/>
      <c r="TGN213" s="224"/>
      <c r="TGO213" s="334"/>
      <c r="TGP213" s="334"/>
      <c r="TGQ213" s="224"/>
      <c r="TGR213" s="416"/>
      <c r="TGS213" s="416"/>
      <c r="TGT213" s="332"/>
      <c r="TGU213" s="333"/>
      <c r="TGV213" s="416"/>
      <c r="TGW213" s="224"/>
      <c r="TGX213" s="224"/>
      <c r="TGY213" s="334"/>
      <c r="TGZ213" s="334"/>
      <c r="THA213" s="224"/>
      <c r="THB213" s="416"/>
      <c r="THC213" s="416"/>
      <c r="THD213" s="332"/>
      <c r="THE213" s="333"/>
      <c r="THF213" s="416"/>
      <c r="THG213" s="224"/>
      <c r="THH213" s="224"/>
      <c r="THI213" s="334"/>
      <c r="THJ213" s="334"/>
      <c r="THK213" s="224"/>
      <c r="THL213" s="416"/>
      <c r="THM213" s="416"/>
      <c r="THN213" s="332"/>
      <c r="THO213" s="333"/>
      <c r="THP213" s="416"/>
      <c r="THQ213" s="224"/>
      <c r="THR213" s="224"/>
      <c r="THS213" s="334"/>
      <c r="THT213" s="334"/>
      <c r="THU213" s="224"/>
      <c r="THV213" s="416"/>
      <c r="THW213" s="416"/>
      <c r="THX213" s="332"/>
      <c r="THY213" s="333"/>
      <c r="THZ213" s="416"/>
      <c r="TIA213" s="224"/>
      <c r="TIB213" s="224"/>
      <c r="TIC213" s="334"/>
      <c r="TID213" s="334"/>
      <c r="TIE213" s="224"/>
      <c r="TIF213" s="416"/>
      <c r="TIG213" s="416"/>
      <c r="TIH213" s="332"/>
      <c r="TII213" s="333"/>
      <c r="TIJ213" s="416"/>
      <c r="TIK213" s="224"/>
      <c r="TIL213" s="224"/>
      <c r="TIM213" s="334"/>
      <c r="TIN213" s="334"/>
      <c r="TIO213" s="224"/>
      <c r="TIP213" s="416"/>
      <c r="TIQ213" s="416"/>
      <c r="TIR213" s="332"/>
      <c r="TIS213" s="333"/>
      <c r="TIT213" s="416"/>
      <c r="TIU213" s="224"/>
      <c r="TIV213" s="224"/>
      <c r="TIW213" s="334"/>
      <c r="TIX213" s="334"/>
      <c r="TIY213" s="224"/>
      <c r="TIZ213" s="416"/>
      <c r="TJA213" s="416"/>
      <c r="TJB213" s="332"/>
      <c r="TJC213" s="333"/>
      <c r="TJD213" s="416"/>
      <c r="TJE213" s="224"/>
      <c r="TJF213" s="224"/>
      <c r="TJG213" s="334"/>
      <c r="TJH213" s="334"/>
      <c r="TJI213" s="224"/>
      <c r="TJJ213" s="416"/>
      <c r="TJK213" s="416"/>
      <c r="TJL213" s="332"/>
      <c r="TJM213" s="333"/>
      <c r="TJN213" s="416"/>
      <c r="TJO213" s="224"/>
      <c r="TJP213" s="224"/>
      <c r="TJQ213" s="334"/>
      <c r="TJR213" s="334"/>
      <c r="TJS213" s="224"/>
      <c r="TJT213" s="416"/>
      <c r="TJU213" s="416"/>
      <c r="TJV213" s="332"/>
      <c r="TJW213" s="333"/>
      <c r="TJX213" s="416"/>
      <c r="TJY213" s="224"/>
      <c r="TJZ213" s="224"/>
      <c r="TKA213" s="334"/>
      <c r="TKB213" s="334"/>
      <c r="TKC213" s="224"/>
      <c r="TKD213" s="416"/>
      <c r="TKE213" s="416"/>
      <c r="TKF213" s="332"/>
      <c r="TKG213" s="333"/>
      <c r="TKH213" s="416"/>
      <c r="TKI213" s="224"/>
      <c r="TKJ213" s="224"/>
      <c r="TKK213" s="334"/>
      <c r="TKL213" s="334"/>
      <c r="TKM213" s="224"/>
      <c r="TKN213" s="416"/>
      <c r="TKO213" s="416"/>
      <c r="TKP213" s="332"/>
      <c r="TKQ213" s="333"/>
      <c r="TKR213" s="416"/>
      <c r="TKS213" s="224"/>
      <c r="TKT213" s="224"/>
      <c r="TKU213" s="334"/>
      <c r="TKV213" s="334"/>
      <c r="TKW213" s="224"/>
      <c r="TKX213" s="416"/>
      <c r="TKY213" s="416"/>
      <c r="TKZ213" s="332"/>
      <c r="TLA213" s="333"/>
      <c r="TLB213" s="416"/>
      <c r="TLC213" s="224"/>
      <c r="TLD213" s="224"/>
      <c r="TLE213" s="334"/>
      <c r="TLF213" s="334"/>
      <c r="TLG213" s="224"/>
      <c r="TLH213" s="416"/>
      <c r="TLI213" s="416"/>
      <c r="TLJ213" s="332"/>
      <c r="TLK213" s="333"/>
      <c r="TLL213" s="416"/>
      <c r="TLM213" s="224"/>
      <c r="TLN213" s="224"/>
      <c r="TLO213" s="334"/>
      <c r="TLP213" s="334"/>
      <c r="TLQ213" s="224"/>
      <c r="TLR213" s="416"/>
      <c r="TLS213" s="416"/>
      <c r="TLT213" s="332"/>
      <c r="TLU213" s="333"/>
      <c r="TLV213" s="416"/>
      <c r="TLW213" s="224"/>
      <c r="TLX213" s="224"/>
      <c r="TLY213" s="334"/>
      <c r="TLZ213" s="334"/>
      <c r="TMA213" s="224"/>
      <c r="TMB213" s="416"/>
      <c r="TMC213" s="416"/>
      <c r="TMD213" s="332"/>
      <c r="TME213" s="333"/>
      <c r="TMF213" s="416"/>
      <c r="TMG213" s="224"/>
      <c r="TMH213" s="224"/>
      <c r="TMI213" s="334"/>
      <c r="TMJ213" s="334"/>
      <c r="TMK213" s="224"/>
      <c r="TML213" s="416"/>
      <c r="TMM213" s="416"/>
      <c r="TMN213" s="332"/>
      <c r="TMO213" s="333"/>
      <c r="TMP213" s="416"/>
      <c r="TMQ213" s="224"/>
      <c r="TMR213" s="224"/>
      <c r="TMS213" s="334"/>
      <c r="TMT213" s="334"/>
      <c r="TMU213" s="224"/>
      <c r="TMV213" s="416"/>
      <c r="TMW213" s="416"/>
      <c r="TMX213" s="332"/>
      <c r="TMY213" s="333"/>
      <c r="TMZ213" s="416"/>
      <c r="TNA213" s="224"/>
      <c r="TNB213" s="224"/>
      <c r="TNC213" s="334"/>
      <c r="TND213" s="334"/>
      <c r="TNE213" s="224"/>
      <c r="TNF213" s="416"/>
      <c r="TNG213" s="416"/>
      <c r="TNH213" s="332"/>
      <c r="TNI213" s="333"/>
      <c r="TNJ213" s="416"/>
      <c r="TNK213" s="224"/>
      <c r="TNL213" s="224"/>
      <c r="TNM213" s="334"/>
      <c r="TNN213" s="334"/>
      <c r="TNO213" s="224"/>
      <c r="TNP213" s="416"/>
      <c r="TNQ213" s="416"/>
      <c r="TNR213" s="332"/>
      <c r="TNS213" s="333"/>
      <c r="TNT213" s="416"/>
      <c r="TNU213" s="224"/>
      <c r="TNV213" s="224"/>
      <c r="TNW213" s="334"/>
      <c r="TNX213" s="334"/>
      <c r="TNY213" s="224"/>
      <c r="TNZ213" s="416"/>
      <c r="TOA213" s="416"/>
      <c r="TOB213" s="332"/>
      <c r="TOC213" s="333"/>
      <c r="TOD213" s="416"/>
      <c r="TOE213" s="224"/>
      <c r="TOF213" s="224"/>
      <c r="TOG213" s="334"/>
      <c r="TOH213" s="334"/>
      <c r="TOI213" s="224"/>
      <c r="TOJ213" s="416"/>
      <c r="TOK213" s="416"/>
      <c r="TOL213" s="332"/>
      <c r="TOM213" s="333"/>
      <c r="TON213" s="416"/>
      <c r="TOO213" s="224"/>
      <c r="TOP213" s="224"/>
      <c r="TOQ213" s="334"/>
      <c r="TOR213" s="334"/>
      <c r="TOS213" s="224"/>
      <c r="TOT213" s="416"/>
      <c r="TOU213" s="416"/>
      <c r="TOV213" s="332"/>
      <c r="TOW213" s="333"/>
      <c r="TOX213" s="416"/>
      <c r="TOY213" s="224"/>
      <c r="TOZ213" s="224"/>
      <c r="TPA213" s="334"/>
      <c r="TPB213" s="334"/>
      <c r="TPC213" s="224"/>
      <c r="TPD213" s="416"/>
      <c r="TPE213" s="416"/>
      <c r="TPF213" s="332"/>
      <c r="TPG213" s="333"/>
      <c r="TPH213" s="416"/>
      <c r="TPI213" s="224"/>
      <c r="TPJ213" s="224"/>
      <c r="TPK213" s="334"/>
      <c r="TPL213" s="334"/>
      <c r="TPM213" s="224"/>
      <c r="TPN213" s="416"/>
      <c r="TPO213" s="416"/>
      <c r="TPP213" s="332"/>
      <c r="TPQ213" s="333"/>
      <c r="TPR213" s="416"/>
      <c r="TPS213" s="224"/>
      <c r="TPT213" s="224"/>
      <c r="TPU213" s="334"/>
      <c r="TPV213" s="334"/>
      <c r="TPW213" s="224"/>
      <c r="TPX213" s="416"/>
      <c r="TPY213" s="416"/>
      <c r="TPZ213" s="332"/>
      <c r="TQA213" s="333"/>
      <c r="TQB213" s="416"/>
      <c r="TQC213" s="224"/>
      <c r="TQD213" s="224"/>
      <c r="TQE213" s="334"/>
      <c r="TQF213" s="334"/>
      <c r="TQG213" s="224"/>
      <c r="TQH213" s="416"/>
      <c r="TQI213" s="416"/>
      <c r="TQJ213" s="332"/>
      <c r="TQK213" s="333"/>
      <c r="TQL213" s="416"/>
      <c r="TQM213" s="224"/>
      <c r="TQN213" s="224"/>
      <c r="TQO213" s="334"/>
      <c r="TQP213" s="334"/>
      <c r="TQQ213" s="224"/>
      <c r="TQR213" s="416"/>
      <c r="TQS213" s="416"/>
      <c r="TQT213" s="332"/>
      <c r="TQU213" s="333"/>
      <c r="TQV213" s="416"/>
      <c r="TQW213" s="224"/>
      <c r="TQX213" s="224"/>
      <c r="TQY213" s="334"/>
      <c r="TQZ213" s="334"/>
      <c r="TRA213" s="224"/>
      <c r="TRB213" s="416"/>
      <c r="TRC213" s="416"/>
      <c r="TRD213" s="332"/>
      <c r="TRE213" s="333"/>
      <c r="TRF213" s="416"/>
      <c r="TRG213" s="224"/>
      <c r="TRH213" s="224"/>
      <c r="TRI213" s="334"/>
      <c r="TRJ213" s="334"/>
      <c r="TRK213" s="224"/>
      <c r="TRL213" s="416"/>
      <c r="TRM213" s="416"/>
      <c r="TRN213" s="332"/>
      <c r="TRO213" s="333"/>
      <c r="TRP213" s="416"/>
      <c r="TRQ213" s="224"/>
      <c r="TRR213" s="224"/>
      <c r="TRS213" s="334"/>
      <c r="TRT213" s="334"/>
      <c r="TRU213" s="224"/>
      <c r="TRV213" s="416"/>
      <c r="TRW213" s="416"/>
      <c r="TRX213" s="332"/>
      <c r="TRY213" s="333"/>
      <c r="TRZ213" s="416"/>
      <c r="TSA213" s="224"/>
      <c r="TSB213" s="224"/>
      <c r="TSC213" s="334"/>
      <c r="TSD213" s="334"/>
      <c r="TSE213" s="224"/>
      <c r="TSF213" s="416"/>
      <c r="TSG213" s="416"/>
      <c r="TSH213" s="332"/>
      <c r="TSI213" s="333"/>
      <c r="TSJ213" s="416"/>
      <c r="TSK213" s="224"/>
      <c r="TSL213" s="224"/>
      <c r="TSM213" s="334"/>
      <c r="TSN213" s="334"/>
      <c r="TSO213" s="224"/>
      <c r="TSP213" s="416"/>
      <c r="TSQ213" s="416"/>
      <c r="TSR213" s="332"/>
      <c r="TSS213" s="333"/>
      <c r="TST213" s="416"/>
      <c r="TSU213" s="224"/>
      <c r="TSV213" s="224"/>
      <c r="TSW213" s="334"/>
      <c r="TSX213" s="334"/>
      <c r="TSY213" s="224"/>
      <c r="TSZ213" s="416"/>
      <c r="TTA213" s="416"/>
      <c r="TTB213" s="332"/>
      <c r="TTC213" s="333"/>
      <c r="TTD213" s="416"/>
      <c r="TTE213" s="224"/>
      <c r="TTF213" s="224"/>
      <c r="TTG213" s="334"/>
      <c r="TTH213" s="334"/>
      <c r="TTI213" s="224"/>
      <c r="TTJ213" s="416"/>
      <c r="TTK213" s="416"/>
      <c r="TTL213" s="332"/>
      <c r="TTM213" s="333"/>
      <c r="TTN213" s="416"/>
      <c r="TTO213" s="224"/>
      <c r="TTP213" s="224"/>
      <c r="TTQ213" s="334"/>
      <c r="TTR213" s="334"/>
      <c r="TTS213" s="224"/>
      <c r="TTT213" s="416"/>
      <c r="TTU213" s="416"/>
      <c r="TTV213" s="332"/>
      <c r="TTW213" s="333"/>
      <c r="TTX213" s="416"/>
      <c r="TTY213" s="224"/>
      <c r="TTZ213" s="224"/>
      <c r="TUA213" s="334"/>
      <c r="TUB213" s="334"/>
      <c r="TUC213" s="224"/>
      <c r="TUD213" s="416"/>
      <c r="TUE213" s="416"/>
      <c r="TUF213" s="332"/>
      <c r="TUG213" s="333"/>
      <c r="TUH213" s="416"/>
      <c r="TUI213" s="224"/>
      <c r="TUJ213" s="224"/>
      <c r="TUK213" s="334"/>
      <c r="TUL213" s="334"/>
      <c r="TUM213" s="224"/>
      <c r="TUN213" s="416"/>
      <c r="TUO213" s="416"/>
      <c r="TUP213" s="332"/>
      <c r="TUQ213" s="333"/>
      <c r="TUR213" s="416"/>
      <c r="TUS213" s="224"/>
      <c r="TUT213" s="224"/>
      <c r="TUU213" s="334"/>
      <c r="TUV213" s="334"/>
      <c r="TUW213" s="224"/>
      <c r="TUX213" s="416"/>
      <c r="TUY213" s="416"/>
      <c r="TUZ213" s="332"/>
      <c r="TVA213" s="333"/>
      <c r="TVB213" s="416"/>
      <c r="TVC213" s="224"/>
      <c r="TVD213" s="224"/>
      <c r="TVE213" s="334"/>
      <c r="TVF213" s="334"/>
      <c r="TVG213" s="224"/>
      <c r="TVH213" s="416"/>
      <c r="TVI213" s="416"/>
      <c r="TVJ213" s="332"/>
      <c r="TVK213" s="333"/>
      <c r="TVL213" s="416"/>
      <c r="TVM213" s="224"/>
      <c r="TVN213" s="224"/>
      <c r="TVO213" s="334"/>
      <c r="TVP213" s="334"/>
      <c r="TVQ213" s="224"/>
      <c r="TVR213" s="416"/>
      <c r="TVS213" s="416"/>
      <c r="TVT213" s="332"/>
      <c r="TVU213" s="333"/>
      <c r="TVV213" s="416"/>
      <c r="TVW213" s="224"/>
      <c r="TVX213" s="224"/>
      <c r="TVY213" s="334"/>
      <c r="TVZ213" s="334"/>
      <c r="TWA213" s="224"/>
      <c r="TWB213" s="416"/>
      <c r="TWC213" s="416"/>
      <c r="TWD213" s="332"/>
      <c r="TWE213" s="333"/>
      <c r="TWF213" s="416"/>
      <c r="TWG213" s="224"/>
      <c r="TWH213" s="224"/>
      <c r="TWI213" s="334"/>
      <c r="TWJ213" s="334"/>
      <c r="TWK213" s="224"/>
      <c r="TWL213" s="416"/>
      <c r="TWM213" s="416"/>
      <c r="TWN213" s="332"/>
      <c r="TWO213" s="333"/>
      <c r="TWP213" s="416"/>
      <c r="TWQ213" s="224"/>
      <c r="TWR213" s="224"/>
      <c r="TWS213" s="334"/>
      <c r="TWT213" s="334"/>
      <c r="TWU213" s="224"/>
      <c r="TWV213" s="416"/>
      <c r="TWW213" s="416"/>
      <c r="TWX213" s="332"/>
      <c r="TWY213" s="333"/>
      <c r="TWZ213" s="416"/>
      <c r="TXA213" s="224"/>
      <c r="TXB213" s="224"/>
      <c r="TXC213" s="334"/>
      <c r="TXD213" s="334"/>
      <c r="TXE213" s="224"/>
      <c r="TXF213" s="416"/>
      <c r="TXG213" s="416"/>
      <c r="TXH213" s="332"/>
      <c r="TXI213" s="333"/>
      <c r="TXJ213" s="416"/>
      <c r="TXK213" s="224"/>
      <c r="TXL213" s="224"/>
      <c r="TXM213" s="334"/>
      <c r="TXN213" s="334"/>
      <c r="TXO213" s="224"/>
      <c r="TXP213" s="416"/>
      <c r="TXQ213" s="416"/>
      <c r="TXR213" s="332"/>
      <c r="TXS213" s="333"/>
      <c r="TXT213" s="416"/>
      <c r="TXU213" s="224"/>
      <c r="TXV213" s="224"/>
      <c r="TXW213" s="334"/>
      <c r="TXX213" s="334"/>
      <c r="TXY213" s="224"/>
      <c r="TXZ213" s="416"/>
      <c r="TYA213" s="416"/>
      <c r="TYB213" s="332"/>
      <c r="TYC213" s="333"/>
      <c r="TYD213" s="416"/>
      <c r="TYE213" s="224"/>
      <c r="TYF213" s="224"/>
      <c r="TYG213" s="334"/>
      <c r="TYH213" s="334"/>
      <c r="TYI213" s="224"/>
      <c r="TYJ213" s="416"/>
      <c r="TYK213" s="416"/>
      <c r="TYL213" s="332"/>
      <c r="TYM213" s="333"/>
      <c r="TYN213" s="416"/>
      <c r="TYO213" s="224"/>
      <c r="TYP213" s="224"/>
      <c r="TYQ213" s="334"/>
      <c r="TYR213" s="334"/>
      <c r="TYS213" s="224"/>
      <c r="TYT213" s="416"/>
      <c r="TYU213" s="416"/>
      <c r="TYV213" s="332"/>
      <c r="TYW213" s="333"/>
      <c r="TYX213" s="416"/>
      <c r="TYY213" s="224"/>
      <c r="TYZ213" s="224"/>
      <c r="TZA213" s="334"/>
      <c r="TZB213" s="334"/>
      <c r="TZC213" s="224"/>
      <c r="TZD213" s="416"/>
      <c r="TZE213" s="416"/>
      <c r="TZF213" s="332"/>
      <c r="TZG213" s="333"/>
      <c r="TZH213" s="416"/>
      <c r="TZI213" s="224"/>
      <c r="TZJ213" s="224"/>
      <c r="TZK213" s="334"/>
      <c r="TZL213" s="334"/>
      <c r="TZM213" s="224"/>
      <c r="TZN213" s="416"/>
      <c r="TZO213" s="416"/>
      <c r="TZP213" s="332"/>
      <c r="TZQ213" s="333"/>
      <c r="TZR213" s="416"/>
      <c r="TZS213" s="224"/>
      <c r="TZT213" s="224"/>
      <c r="TZU213" s="334"/>
      <c r="TZV213" s="334"/>
      <c r="TZW213" s="224"/>
      <c r="TZX213" s="416"/>
      <c r="TZY213" s="416"/>
      <c r="TZZ213" s="332"/>
      <c r="UAA213" s="333"/>
      <c r="UAB213" s="416"/>
      <c r="UAC213" s="224"/>
      <c r="UAD213" s="224"/>
      <c r="UAE213" s="334"/>
      <c r="UAF213" s="334"/>
      <c r="UAG213" s="224"/>
      <c r="UAH213" s="416"/>
      <c r="UAI213" s="416"/>
      <c r="UAJ213" s="332"/>
      <c r="UAK213" s="333"/>
      <c r="UAL213" s="416"/>
      <c r="UAM213" s="224"/>
      <c r="UAN213" s="224"/>
      <c r="UAO213" s="334"/>
      <c r="UAP213" s="334"/>
      <c r="UAQ213" s="224"/>
      <c r="UAR213" s="416"/>
      <c r="UAS213" s="416"/>
      <c r="UAT213" s="332"/>
      <c r="UAU213" s="333"/>
      <c r="UAV213" s="416"/>
      <c r="UAW213" s="224"/>
      <c r="UAX213" s="224"/>
      <c r="UAY213" s="334"/>
      <c r="UAZ213" s="334"/>
      <c r="UBA213" s="224"/>
      <c r="UBB213" s="416"/>
      <c r="UBC213" s="416"/>
      <c r="UBD213" s="332"/>
      <c r="UBE213" s="333"/>
      <c r="UBF213" s="416"/>
      <c r="UBG213" s="224"/>
      <c r="UBH213" s="224"/>
      <c r="UBI213" s="334"/>
      <c r="UBJ213" s="334"/>
      <c r="UBK213" s="224"/>
      <c r="UBL213" s="416"/>
      <c r="UBM213" s="416"/>
      <c r="UBN213" s="332"/>
      <c r="UBO213" s="333"/>
      <c r="UBP213" s="416"/>
      <c r="UBQ213" s="224"/>
      <c r="UBR213" s="224"/>
      <c r="UBS213" s="334"/>
      <c r="UBT213" s="334"/>
      <c r="UBU213" s="224"/>
      <c r="UBV213" s="416"/>
      <c r="UBW213" s="416"/>
      <c r="UBX213" s="332"/>
      <c r="UBY213" s="333"/>
      <c r="UBZ213" s="416"/>
      <c r="UCA213" s="224"/>
      <c r="UCB213" s="224"/>
      <c r="UCC213" s="334"/>
      <c r="UCD213" s="334"/>
      <c r="UCE213" s="224"/>
      <c r="UCF213" s="416"/>
      <c r="UCG213" s="416"/>
      <c r="UCH213" s="332"/>
      <c r="UCI213" s="333"/>
      <c r="UCJ213" s="416"/>
      <c r="UCK213" s="224"/>
      <c r="UCL213" s="224"/>
      <c r="UCM213" s="334"/>
      <c r="UCN213" s="334"/>
      <c r="UCO213" s="224"/>
      <c r="UCP213" s="416"/>
      <c r="UCQ213" s="416"/>
      <c r="UCR213" s="332"/>
      <c r="UCS213" s="333"/>
      <c r="UCT213" s="416"/>
      <c r="UCU213" s="224"/>
      <c r="UCV213" s="224"/>
      <c r="UCW213" s="334"/>
      <c r="UCX213" s="334"/>
      <c r="UCY213" s="224"/>
      <c r="UCZ213" s="416"/>
      <c r="UDA213" s="416"/>
      <c r="UDB213" s="332"/>
      <c r="UDC213" s="333"/>
      <c r="UDD213" s="416"/>
      <c r="UDE213" s="224"/>
      <c r="UDF213" s="224"/>
      <c r="UDG213" s="334"/>
      <c r="UDH213" s="334"/>
      <c r="UDI213" s="224"/>
      <c r="UDJ213" s="416"/>
      <c r="UDK213" s="416"/>
      <c r="UDL213" s="332"/>
      <c r="UDM213" s="333"/>
      <c r="UDN213" s="416"/>
      <c r="UDO213" s="224"/>
      <c r="UDP213" s="224"/>
      <c r="UDQ213" s="334"/>
      <c r="UDR213" s="334"/>
      <c r="UDS213" s="224"/>
      <c r="UDT213" s="416"/>
      <c r="UDU213" s="416"/>
      <c r="UDV213" s="332"/>
      <c r="UDW213" s="333"/>
      <c r="UDX213" s="416"/>
      <c r="UDY213" s="224"/>
      <c r="UDZ213" s="224"/>
      <c r="UEA213" s="334"/>
      <c r="UEB213" s="334"/>
      <c r="UEC213" s="224"/>
      <c r="UED213" s="416"/>
      <c r="UEE213" s="416"/>
      <c r="UEF213" s="332"/>
      <c r="UEG213" s="333"/>
      <c r="UEH213" s="416"/>
      <c r="UEI213" s="224"/>
      <c r="UEJ213" s="224"/>
      <c r="UEK213" s="334"/>
      <c r="UEL213" s="334"/>
      <c r="UEM213" s="224"/>
      <c r="UEN213" s="416"/>
      <c r="UEO213" s="416"/>
      <c r="UEP213" s="332"/>
      <c r="UEQ213" s="333"/>
      <c r="UER213" s="416"/>
      <c r="UES213" s="224"/>
      <c r="UET213" s="224"/>
      <c r="UEU213" s="334"/>
      <c r="UEV213" s="334"/>
      <c r="UEW213" s="224"/>
      <c r="UEX213" s="416"/>
      <c r="UEY213" s="416"/>
      <c r="UEZ213" s="332"/>
      <c r="UFA213" s="333"/>
      <c r="UFB213" s="416"/>
      <c r="UFC213" s="224"/>
      <c r="UFD213" s="224"/>
      <c r="UFE213" s="334"/>
      <c r="UFF213" s="334"/>
      <c r="UFG213" s="224"/>
      <c r="UFH213" s="416"/>
      <c r="UFI213" s="416"/>
      <c r="UFJ213" s="332"/>
      <c r="UFK213" s="333"/>
      <c r="UFL213" s="416"/>
      <c r="UFM213" s="224"/>
      <c r="UFN213" s="224"/>
      <c r="UFO213" s="334"/>
      <c r="UFP213" s="334"/>
      <c r="UFQ213" s="224"/>
      <c r="UFR213" s="416"/>
      <c r="UFS213" s="416"/>
      <c r="UFT213" s="332"/>
      <c r="UFU213" s="333"/>
      <c r="UFV213" s="416"/>
      <c r="UFW213" s="224"/>
      <c r="UFX213" s="224"/>
      <c r="UFY213" s="334"/>
      <c r="UFZ213" s="334"/>
      <c r="UGA213" s="224"/>
      <c r="UGB213" s="416"/>
      <c r="UGC213" s="416"/>
      <c r="UGD213" s="332"/>
      <c r="UGE213" s="333"/>
      <c r="UGF213" s="416"/>
      <c r="UGG213" s="224"/>
      <c r="UGH213" s="224"/>
      <c r="UGI213" s="334"/>
      <c r="UGJ213" s="334"/>
      <c r="UGK213" s="224"/>
      <c r="UGL213" s="416"/>
      <c r="UGM213" s="416"/>
      <c r="UGN213" s="332"/>
      <c r="UGO213" s="333"/>
      <c r="UGP213" s="416"/>
      <c r="UGQ213" s="224"/>
      <c r="UGR213" s="224"/>
      <c r="UGS213" s="334"/>
      <c r="UGT213" s="334"/>
      <c r="UGU213" s="224"/>
      <c r="UGV213" s="416"/>
      <c r="UGW213" s="416"/>
      <c r="UGX213" s="332"/>
      <c r="UGY213" s="333"/>
      <c r="UGZ213" s="416"/>
      <c r="UHA213" s="224"/>
      <c r="UHB213" s="224"/>
      <c r="UHC213" s="334"/>
      <c r="UHD213" s="334"/>
      <c r="UHE213" s="224"/>
      <c r="UHF213" s="416"/>
      <c r="UHG213" s="416"/>
      <c r="UHH213" s="332"/>
      <c r="UHI213" s="333"/>
      <c r="UHJ213" s="416"/>
      <c r="UHK213" s="224"/>
      <c r="UHL213" s="224"/>
      <c r="UHM213" s="334"/>
      <c r="UHN213" s="334"/>
      <c r="UHO213" s="224"/>
      <c r="UHP213" s="416"/>
      <c r="UHQ213" s="416"/>
      <c r="UHR213" s="332"/>
      <c r="UHS213" s="333"/>
      <c r="UHT213" s="416"/>
      <c r="UHU213" s="224"/>
      <c r="UHV213" s="224"/>
      <c r="UHW213" s="334"/>
      <c r="UHX213" s="334"/>
      <c r="UHY213" s="224"/>
      <c r="UHZ213" s="416"/>
      <c r="UIA213" s="416"/>
      <c r="UIB213" s="332"/>
      <c r="UIC213" s="333"/>
      <c r="UID213" s="416"/>
      <c r="UIE213" s="224"/>
      <c r="UIF213" s="224"/>
      <c r="UIG213" s="334"/>
      <c r="UIH213" s="334"/>
      <c r="UII213" s="224"/>
      <c r="UIJ213" s="416"/>
      <c r="UIK213" s="416"/>
      <c r="UIL213" s="332"/>
      <c r="UIM213" s="333"/>
      <c r="UIN213" s="416"/>
      <c r="UIO213" s="224"/>
      <c r="UIP213" s="224"/>
      <c r="UIQ213" s="334"/>
      <c r="UIR213" s="334"/>
      <c r="UIS213" s="224"/>
      <c r="UIT213" s="416"/>
      <c r="UIU213" s="416"/>
      <c r="UIV213" s="332"/>
      <c r="UIW213" s="333"/>
      <c r="UIX213" s="416"/>
      <c r="UIY213" s="224"/>
      <c r="UIZ213" s="224"/>
      <c r="UJA213" s="334"/>
      <c r="UJB213" s="334"/>
      <c r="UJC213" s="224"/>
      <c r="UJD213" s="416"/>
      <c r="UJE213" s="416"/>
      <c r="UJF213" s="332"/>
      <c r="UJG213" s="333"/>
      <c r="UJH213" s="416"/>
      <c r="UJI213" s="224"/>
      <c r="UJJ213" s="224"/>
      <c r="UJK213" s="334"/>
      <c r="UJL213" s="334"/>
      <c r="UJM213" s="224"/>
      <c r="UJN213" s="416"/>
      <c r="UJO213" s="416"/>
      <c r="UJP213" s="332"/>
      <c r="UJQ213" s="333"/>
      <c r="UJR213" s="416"/>
      <c r="UJS213" s="224"/>
      <c r="UJT213" s="224"/>
      <c r="UJU213" s="334"/>
      <c r="UJV213" s="334"/>
      <c r="UJW213" s="224"/>
      <c r="UJX213" s="416"/>
      <c r="UJY213" s="416"/>
      <c r="UJZ213" s="332"/>
      <c r="UKA213" s="333"/>
      <c r="UKB213" s="416"/>
      <c r="UKC213" s="224"/>
      <c r="UKD213" s="224"/>
      <c r="UKE213" s="334"/>
      <c r="UKF213" s="334"/>
      <c r="UKG213" s="224"/>
      <c r="UKH213" s="416"/>
      <c r="UKI213" s="416"/>
      <c r="UKJ213" s="332"/>
      <c r="UKK213" s="333"/>
      <c r="UKL213" s="416"/>
      <c r="UKM213" s="224"/>
      <c r="UKN213" s="224"/>
      <c r="UKO213" s="334"/>
      <c r="UKP213" s="334"/>
      <c r="UKQ213" s="224"/>
      <c r="UKR213" s="416"/>
      <c r="UKS213" s="416"/>
      <c r="UKT213" s="332"/>
      <c r="UKU213" s="333"/>
      <c r="UKV213" s="416"/>
      <c r="UKW213" s="224"/>
      <c r="UKX213" s="224"/>
      <c r="UKY213" s="334"/>
      <c r="UKZ213" s="334"/>
      <c r="ULA213" s="224"/>
      <c r="ULB213" s="416"/>
      <c r="ULC213" s="416"/>
      <c r="ULD213" s="332"/>
      <c r="ULE213" s="333"/>
      <c r="ULF213" s="416"/>
      <c r="ULG213" s="224"/>
      <c r="ULH213" s="224"/>
      <c r="ULI213" s="334"/>
      <c r="ULJ213" s="334"/>
      <c r="ULK213" s="224"/>
      <c r="ULL213" s="416"/>
      <c r="ULM213" s="416"/>
      <c r="ULN213" s="332"/>
      <c r="ULO213" s="333"/>
      <c r="ULP213" s="416"/>
      <c r="ULQ213" s="224"/>
      <c r="ULR213" s="224"/>
      <c r="ULS213" s="334"/>
      <c r="ULT213" s="334"/>
      <c r="ULU213" s="224"/>
      <c r="ULV213" s="416"/>
      <c r="ULW213" s="416"/>
      <c r="ULX213" s="332"/>
      <c r="ULY213" s="333"/>
      <c r="ULZ213" s="416"/>
      <c r="UMA213" s="224"/>
      <c r="UMB213" s="224"/>
      <c r="UMC213" s="334"/>
      <c r="UMD213" s="334"/>
      <c r="UME213" s="224"/>
      <c r="UMF213" s="416"/>
      <c r="UMG213" s="416"/>
      <c r="UMH213" s="332"/>
      <c r="UMI213" s="333"/>
      <c r="UMJ213" s="416"/>
      <c r="UMK213" s="224"/>
      <c r="UML213" s="224"/>
      <c r="UMM213" s="334"/>
      <c r="UMN213" s="334"/>
      <c r="UMO213" s="224"/>
      <c r="UMP213" s="416"/>
      <c r="UMQ213" s="416"/>
      <c r="UMR213" s="332"/>
      <c r="UMS213" s="333"/>
      <c r="UMT213" s="416"/>
      <c r="UMU213" s="224"/>
      <c r="UMV213" s="224"/>
      <c r="UMW213" s="334"/>
      <c r="UMX213" s="334"/>
      <c r="UMY213" s="224"/>
      <c r="UMZ213" s="416"/>
      <c r="UNA213" s="416"/>
      <c r="UNB213" s="332"/>
      <c r="UNC213" s="333"/>
      <c r="UND213" s="416"/>
      <c r="UNE213" s="224"/>
      <c r="UNF213" s="224"/>
      <c r="UNG213" s="334"/>
      <c r="UNH213" s="334"/>
      <c r="UNI213" s="224"/>
      <c r="UNJ213" s="416"/>
      <c r="UNK213" s="416"/>
      <c r="UNL213" s="332"/>
      <c r="UNM213" s="333"/>
      <c r="UNN213" s="416"/>
      <c r="UNO213" s="224"/>
      <c r="UNP213" s="224"/>
      <c r="UNQ213" s="334"/>
      <c r="UNR213" s="334"/>
      <c r="UNS213" s="224"/>
      <c r="UNT213" s="416"/>
      <c r="UNU213" s="416"/>
      <c r="UNV213" s="332"/>
      <c r="UNW213" s="333"/>
      <c r="UNX213" s="416"/>
      <c r="UNY213" s="224"/>
      <c r="UNZ213" s="224"/>
      <c r="UOA213" s="334"/>
      <c r="UOB213" s="334"/>
      <c r="UOC213" s="224"/>
      <c r="UOD213" s="416"/>
      <c r="UOE213" s="416"/>
      <c r="UOF213" s="332"/>
      <c r="UOG213" s="333"/>
      <c r="UOH213" s="416"/>
      <c r="UOI213" s="224"/>
      <c r="UOJ213" s="224"/>
      <c r="UOK213" s="334"/>
      <c r="UOL213" s="334"/>
      <c r="UOM213" s="224"/>
      <c r="UON213" s="416"/>
      <c r="UOO213" s="416"/>
      <c r="UOP213" s="332"/>
      <c r="UOQ213" s="333"/>
      <c r="UOR213" s="416"/>
      <c r="UOS213" s="224"/>
      <c r="UOT213" s="224"/>
      <c r="UOU213" s="334"/>
      <c r="UOV213" s="334"/>
      <c r="UOW213" s="224"/>
      <c r="UOX213" s="416"/>
      <c r="UOY213" s="416"/>
      <c r="UOZ213" s="332"/>
      <c r="UPA213" s="333"/>
      <c r="UPB213" s="416"/>
      <c r="UPC213" s="224"/>
      <c r="UPD213" s="224"/>
      <c r="UPE213" s="334"/>
      <c r="UPF213" s="334"/>
      <c r="UPG213" s="224"/>
      <c r="UPH213" s="416"/>
      <c r="UPI213" s="416"/>
      <c r="UPJ213" s="332"/>
      <c r="UPK213" s="333"/>
      <c r="UPL213" s="416"/>
      <c r="UPM213" s="224"/>
      <c r="UPN213" s="224"/>
      <c r="UPO213" s="334"/>
      <c r="UPP213" s="334"/>
      <c r="UPQ213" s="224"/>
      <c r="UPR213" s="416"/>
      <c r="UPS213" s="416"/>
      <c r="UPT213" s="332"/>
      <c r="UPU213" s="333"/>
      <c r="UPV213" s="416"/>
      <c r="UPW213" s="224"/>
      <c r="UPX213" s="224"/>
      <c r="UPY213" s="334"/>
      <c r="UPZ213" s="334"/>
      <c r="UQA213" s="224"/>
      <c r="UQB213" s="416"/>
      <c r="UQC213" s="416"/>
      <c r="UQD213" s="332"/>
      <c r="UQE213" s="333"/>
      <c r="UQF213" s="416"/>
      <c r="UQG213" s="224"/>
      <c r="UQH213" s="224"/>
      <c r="UQI213" s="334"/>
      <c r="UQJ213" s="334"/>
      <c r="UQK213" s="224"/>
      <c r="UQL213" s="416"/>
      <c r="UQM213" s="416"/>
      <c r="UQN213" s="332"/>
      <c r="UQO213" s="333"/>
      <c r="UQP213" s="416"/>
      <c r="UQQ213" s="224"/>
      <c r="UQR213" s="224"/>
      <c r="UQS213" s="334"/>
      <c r="UQT213" s="334"/>
      <c r="UQU213" s="224"/>
      <c r="UQV213" s="416"/>
      <c r="UQW213" s="416"/>
      <c r="UQX213" s="332"/>
      <c r="UQY213" s="333"/>
      <c r="UQZ213" s="416"/>
      <c r="URA213" s="224"/>
      <c r="URB213" s="224"/>
      <c r="URC213" s="334"/>
      <c r="URD213" s="334"/>
      <c r="URE213" s="224"/>
      <c r="URF213" s="416"/>
      <c r="URG213" s="416"/>
      <c r="URH213" s="332"/>
      <c r="URI213" s="333"/>
      <c r="URJ213" s="416"/>
      <c r="URK213" s="224"/>
      <c r="URL213" s="224"/>
      <c r="URM213" s="334"/>
      <c r="URN213" s="334"/>
      <c r="URO213" s="224"/>
      <c r="URP213" s="416"/>
      <c r="URQ213" s="416"/>
      <c r="URR213" s="332"/>
      <c r="URS213" s="333"/>
      <c r="URT213" s="416"/>
      <c r="URU213" s="224"/>
      <c r="URV213" s="224"/>
      <c r="URW213" s="334"/>
      <c r="URX213" s="334"/>
      <c r="URY213" s="224"/>
      <c r="URZ213" s="416"/>
      <c r="USA213" s="416"/>
      <c r="USB213" s="332"/>
      <c r="USC213" s="333"/>
      <c r="USD213" s="416"/>
      <c r="USE213" s="224"/>
      <c r="USF213" s="224"/>
      <c r="USG213" s="334"/>
      <c r="USH213" s="334"/>
      <c r="USI213" s="224"/>
      <c r="USJ213" s="416"/>
      <c r="USK213" s="416"/>
      <c r="USL213" s="332"/>
      <c r="USM213" s="333"/>
      <c r="USN213" s="416"/>
      <c r="USO213" s="224"/>
      <c r="USP213" s="224"/>
      <c r="USQ213" s="334"/>
      <c r="USR213" s="334"/>
      <c r="USS213" s="224"/>
      <c r="UST213" s="416"/>
      <c r="USU213" s="416"/>
      <c r="USV213" s="332"/>
      <c r="USW213" s="333"/>
      <c r="USX213" s="416"/>
      <c r="USY213" s="224"/>
      <c r="USZ213" s="224"/>
      <c r="UTA213" s="334"/>
      <c r="UTB213" s="334"/>
      <c r="UTC213" s="224"/>
      <c r="UTD213" s="416"/>
      <c r="UTE213" s="416"/>
      <c r="UTF213" s="332"/>
      <c r="UTG213" s="333"/>
      <c r="UTH213" s="416"/>
      <c r="UTI213" s="224"/>
      <c r="UTJ213" s="224"/>
      <c r="UTK213" s="334"/>
      <c r="UTL213" s="334"/>
      <c r="UTM213" s="224"/>
      <c r="UTN213" s="416"/>
      <c r="UTO213" s="416"/>
      <c r="UTP213" s="332"/>
      <c r="UTQ213" s="333"/>
      <c r="UTR213" s="416"/>
      <c r="UTS213" s="224"/>
      <c r="UTT213" s="224"/>
      <c r="UTU213" s="334"/>
      <c r="UTV213" s="334"/>
      <c r="UTW213" s="224"/>
      <c r="UTX213" s="416"/>
      <c r="UTY213" s="416"/>
      <c r="UTZ213" s="332"/>
      <c r="UUA213" s="333"/>
      <c r="UUB213" s="416"/>
      <c r="UUC213" s="224"/>
      <c r="UUD213" s="224"/>
      <c r="UUE213" s="334"/>
      <c r="UUF213" s="334"/>
      <c r="UUG213" s="224"/>
      <c r="UUH213" s="416"/>
      <c r="UUI213" s="416"/>
      <c r="UUJ213" s="332"/>
      <c r="UUK213" s="333"/>
      <c r="UUL213" s="416"/>
      <c r="UUM213" s="224"/>
      <c r="UUN213" s="224"/>
      <c r="UUO213" s="334"/>
      <c r="UUP213" s="334"/>
      <c r="UUQ213" s="224"/>
      <c r="UUR213" s="416"/>
      <c r="UUS213" s="416"/>
      <c r="UUT213" s="332"/>
      <c r="UUU213" s="333"/>
      <c r="UUV213" s="416"/>
      <c r="UUW213" s="224"/>
      <c r="UUX213" s="224"/>
      <c r="UUY213" s="334"/>
      <c r="UUZ213" s="334"/>
      <c r="UVA213" s="224"/>
      <c r="UVB213" s="416"/>
      <c r="UVC213" s="416"/>
      <c r="UVD213" s="332"/>
      <c r="UVE213" s="333"/>
      <c r="UVF213" s="416"/>
      <c r="UVG213" s="224"/>
      <c r="UVH213" s="224"/>
      <c r="UVI213" s="334"/>
      <c r="UVJ213" s="334"/>
      <c r="UVK213" s="224"/>
      <c r="UVL213" s="416"/>
      <c r="UVM213" s="416"/>
      <c r="UVN213" s="332"/>
      <c r="UVO213" s="333"/>
      <c r="UVP213" s="416"/>
      <c r="UVQ213" s="224"/>
      <c r="UVR213" s="224"/>
      <c r="UVS213" s="334"/>
      <c r="UVT213" s="334"/>
      <c r="UVU213" s="224"/>
      <c r="UVV213" s="416"/>
      <c r="UVW213" s="416"/>
      <c r="UVX213" s="332"/>
      <c r="UVY213" s="333"/>
      <c r="UVZ213" s="416"/>
      <c r="UWA213" s="224"/>
      <c r="UWB213" s="224"/>
      <c r="UWC213" s="334"/>
      <c r="UWD213" s="334"/>
      <c r="UWE213" s="224"/>
      <c r="UWF213" s="416"/>
      <c r="UWG213" s="416"/>
      <c r="UWH213" s="332"/>
      <c r="UWI213" s="333"/>
      <c r="UWJ213" s="416"/>
      <c r="UWK213" s="224"/>
      <c r="UWL213" s="224"/>
      <c r="UWM213" s="334"/>
      <c r="UWN213" s="334"/>
      <c r="UWO213" s="224"/>
      <c r="UWP213" s="416"/>
      <c r="UWQ213" s="416"/>
      <c r="UWR213" s="332"/>
      <c r="UWS213" s="333"/>
      <c r="UWT213" s="416"/>
      <c r="UWU213" s="224"/>
      <c r="UWV213" s="224"/>
      <c r="UWW213" s="334"/>
      <c r="UWX213" s="334"/>
      <c r="UWY213" s="224"/>
      <c r="UWZ213" s="416"/>
      <c r="UXA213" s="416"/>
      <c r="UXB213" s="332"/>
      <c r="UXC213" s="333"/>
      <c r="UXD213" s="416"/>
      <c r="UXE213" s="224"/>
      <c r="UXF213" s="224"/>
      <c r="UXG213" s="334"/>
      <c r="UXH213" s="334"/>
      <c r="UXI213" s="224"/>
      <c r="UXJ213" s="416"/>
      <c r="UXK213" s="416"/>
      <c r="UXL213" s="332"/>
      <c r="UXM213" s="333"/>
      <c r="UXN213" s="416"/>
      <c r="UXO213" s="224"/>
      <c r="UXP213" s="224"/>
      <c r="UXQ213" s="334"/>
      <c r="UXR213" s="334"/>
      <c r="UXS213" s="224"/>
      <c r="UXT213" s="416"/>
      <c r="UXU213" s="416"/>
      <c r="UXV213" s="332"/>
      <c r="UXW213" s="333"/>
      <c r="UXX213" s="416"/>
      <c r="UXY213" s="224"/>
      <c r="UXZ213" s="224"/>
      <c r="UYA213" s="334"/>
      <c r="UYB213" s="334"/>
      <c r="UYC213" s="224"/>
      <c r="UYD213" s="416"/>
      <c r="UYE213" s="416"/>
      <c r="UYF213" s="332"/>
      <c r="UYG213" s="333"/>
      <c r="UYH213" s="416"/>
      <c r="UYI213" s="224"/>
      <c r="UYJ213" s="224"/>
      <c r="UYK213" s="334"/>
      <c r="UYL213" s="334"/>
      <c r="UYM213" s="224"/>
      <c r="UYN213" s="416"/>
      <c r="UYO213" s="416"/>
      <c r="UYP213" s="332"/>
      <c r="UYQ213" s="333"/>
      <c r="UYR213" s="416"/>
      <c r="UYS213" s="224"/>
      <c r="UYT213" s="224"/>
      <c r="UYU213" s="334"/>
      <c r="UYV213" s="334"/>
      <c r="UYW213" s="224"/>
      <c r="UYX213" s="416"/>
      <c r="UYY213" s="416"/>
      <c r="UYZ213" s="332"/>
      <c r="UZA213" s="333"/>
      <c r="UZB213" s="416"/>
      <c r="UZC213" s="224"/>
      <c r="UZD213" s="224"/>
      <c r="UZE213" s="334"/>
      <c r="UZF213" s="334"/>
      <c r="UZG213" s="224"/>
      <c r="UZH213" s="416"/>
      <c r="UZI213" s="416"/>
      <c r="UZJ213" s="332"/>
      <c r="UZK213" s="333"/>
      <c r="UZL213" s="416"/>
      <c r="UZM213" s="224"/>
      <c r="UZN213" s="224"/>
      <c r="UZO213" s="334"/>
      <c r="UZP213" s="334"/>
      <c r="UZQ213" s="224"/>
      <c r="UZR213" s="416"/>
      <c r="UZS213" s="416"/>
      <c r="UZT213" s="332"/>
      <c r="UZU213" s="333"/>
      <c r="UZV213" s="416"/>
      <c r="UZW213" s="224"/>
      <c r="UZX213" s="224"/>
      <c r="UZY213" s="334"/>
      <c r="UZZ213" s="334"/>
      <c r="VAA213" s="224"/>
      <c r="VAB213" s="416"/>
      <c r="VAC213" s="416"/>
      <c r="VAD213" s="332"/>
      <c r="VAE213" s="333"/>
      <c r="VAF213" s="416"/>
      <c r="VAG213" s="224"/>
      <c r="VAH213" s="224"/>
      <c r="VAI213" s="334"/>
      <c r="VAJ213" s="334"/>
      <c r="VAK213" s="224"/>
      <c r="VAL213" s="416"/>
      <c r="VAM213" s="416"/>
      <c r="VAN213" s="332"/>
      <c r="VAO213" s="333"/>
      <c r="VAP213" s="416"/>
      <c r="VAQ213" s="224"/>
      <c r="VAR213" s="224"/>
      <c r="VAS213" s="334"/>
      <c r="VAT213" s="334"/>
      <c r="VAU213" s="224"/>
      <c r="VAV213" s="416"/>
      <c r="VAW213" s="416"/>
      <c r="VAX213" s="332"/>
      <c r="VAY213" s="333"/>
      <c r="VAZ213" s="416"/>
      <c r="VBA213" s="224"/>
      <c r="VBB213" s="224"/>
      <c r="VBC213" s="334"/>
      <c r="VBD213" s="334"/>
      <c r="VBE213" s="224"/>
      <c r="VBF213" s="416"/>
      <c r="VBG213" s="416"/>
      <c r="VBH213" s="332"/>
      <c r="VBI213" s="333"/>
      <c r="VBJ213" s="416"/>
      <c r="VBK213" s="224"/>
      <c r="VBL213" s="224"/>
      <c r="VBM213" s="334"/>
      <c r="VBN213" s="334"/>
      <c r="VBO213" s="224"/>
      <c r="VBP213" s="416"/>
      <c r="VBQ213" s="416"/>
      <c r="VBR213" s="332"/>
      <c r="VBS213" s="333"/>
      <c r="VBT213" s="416"/>
      <c r="VBU213" s="224"/>
      <c r="VBV213" s="224"/>
      <c r="VBW213" s="334"/>
      <c r="VBX213" s="334"/>
      <c r="VBY213" s="224"/>
      <c r="VBZ213" s="416"/>
      <c r="VCA213" s="416"/>
      <c r="VCB213" s="332"/>
      <c r="VCC213" s="333"/>
      <c r="VCD213" s="416"/>
      <c r="VCE213" s="224"/>
      <c r="VCF213" s="224"/>
      <c r="VCG213" s="334"/>
      <c r="VCH213" s="334"/>
      <c r="VCI213" s="224"/>
      <c r="VCJ213" s="416"/>
      <c r="VCK213" s="416"/>
      <c r="VCL213" s="332"/>
      <c r="VCM213" s="333"/>
      <c r="VCN213" s="416"/>
      <c r="VCO213" s="224"/>
      <c r="VCP213" s="224"/>
      <c r="VCQ213" s="334"/>
      <c r="VCR213" s="334"/>
      <c r="VCS213" s="224"/>
      <c r="VCT213" s="416"/>
      <c r="VCU213" s="416"/>
      <c r="VCV213" s="332"/>
      <c r="VCW213" s="333"/>
      <c r="VCX213" s="416"/>
      <c r="VCY213" s="224"/>
      <c r="VCZ213" s="224"/>
      <c r="VDA213" s="334"/>
      <c r="VDB213" s="334"/>
      <c r="VDC213" s="224"/>
      <c r="VDD213" s="416"/>
      <c r="VDE213" s="416"/>
      <c r="VDF213" s="332"/>
      <c r="VDG213" s="333"/>
      <c r="VDH213" s="416"/>
      <c r="VDI213" s="224"/>
      <c r="VDJ213" s="224"/>
      <c r="VDK213" s="334"/>
      <c r="VDL213" s="334"/>
      <c r="VDM213" s="224"/>
      <c r="VDN213" s="416"/>
      <c r="VDO213" s="416"/>
      <c r="VDP213" s="332"/>
      <c r="VDQ213" s="333"/>
      <c r="VDR213" s="416"/>
      <c r="VDS213" s="224"/>
      <c r="VDT213" s="224"/>
      <c r="VDU213" s="334"/>
      <c r="VDV213" s="334"/>
      <c r="VDW213" s="224"/>
      <c r="VDX213" s="416"/>
      <c r="VDY213" s="416"/>
      <c r="VDZ213" s="332"/>
      <c r="VEA213" s="333"/>
      <c r="VEB213" s="416"/>
      <c r="VEC213" s="224"/>
      <c r="VED213" s="224"/>
      <c r="VEE213" s="334"/>
      <c r="VEF213" s="334"/>
      <c r="VEG213" s="224"/>
      <c r="VEH213" s="416"/>
      <c r="VEI213" s="416"/>
      <c r="VEJ213" s="332"/>
      <c r="VEK213" s="333"/>
      <c r="VEL213" s="416"/>
      <c r="VEM213" s="224"/>
      <c r="VEN213" s="224"/>
      <c r="VEO213" s="334"/>
      <c r="VEP213" s="334"/>
      <c r="VEQ213" s="224"/>
      <c r="VER213" s="416"/>
      <c r="VES213" s="416"/>
      <c r="VET213" s="332"/>
      <c r="VEU213" s="333"/>
      <c r="VEV213" s="416"/>
      <c r="VEW213" s="224"/>
      <c r="VEX213" s="224"/>
      <c r="VEY213" s="334"/>
      <c r="VEZ213" s="334"/>
      <c r="VFA213" s="224"/>
      <c r="VFB213" s="416"/>
      <c r="VFC213" s="416"/>
      <c r="VFD213" s="332"/>
      <c r="VFE213" s="333"/>
      <c r="VFF213" s="416"/>
      <c r="VFG213" s="224"/>
      <c r="VFH213" s="224"/>
      <c r="VFI213" s="334"/>
      <c r="VFJ213" s="334"/>
      <c r="VFK213" s="224"/>
      <c r="VFL213" s="416"/>
      <c r="VFM213" s="416"/>
      <c r="VFN213" s="332"/>
      <c r="VFO213" s="333"/>
      <c r="VFP213" s="416"/>
      <c r="VFQ213" s="224"/>
      <c r="VFR213" s="224"/>
      <c r="VFS213" s="334"/>
      <c r="VFT213" s="334"/>
      <c r="VFU213" s="224"/>
      <c r="VFV213" s="416"/>
      <c r="VFW213" s="416"/>
      <c r="VFX213" s="332"/>
      <c r="VFY213" s="333"/>
      <c r="VFZ213" s="416"/>
      <c r="VGA213" s="224"/>
      <c r="VGB213" s="224"/>
      <c r="VGC213" s="334"/>
      <c r="VGD213" s="334"/>
      <c r="VGE213" s="224"/>
      <c r="VGF213" s="416"/>
      <c r="VGG213" s="416"/>
      <c r="VGH213" s="332"/>
      <c r="VGI213" s="333"/>
      <c r="VGJ213" s="416"/>
      <c r="VGK213" s="224"/>
      <c r="VGL213" s="224"/>
      <c r="VGM213" s="334"/>
      <c r="VGN213" s="334"/>
      <c r="VGO213" s="224"/>
      <c r="VGP213" s="416"/>
      <c r="VGQ213" s="416"/>
      <c r="VGR213" s="332"/>
      <c r="VGS213" s="333"/>
      <c r="VGT213" s="416"/>
      <c r="VGU213" s="224"/>
      <c r="VGV213" s="224"/>
      <c r="VGW213" s="334"/>
      <c r="VGX213" s="334"/>
      <c r="VGY213" s="224"/>
      <c r="VGZ213" s="416"/>
      <c r="VHA213" s="416"/>
      <c r="VHB213" s="332"/>
      <c r="VHC213" s="333"/>
      <c r="VHD213" s="416"/>
      <c r="VHE213" s="224"/>
      <c r="VHF213" s="224"/>
      <c r="VHG213" s="334"/>
      <c r="VHH213" s="334"/>
      <c r="VHI213" s="224"/>
      <c r="VHJ213" s="416"/>
      <c r="VHK213" s="416"/>
      <c r="VHL213" s="332"/>
      <c r="VHM213" s="333"/>
      <c r="VHN213" s="416"/>
      <c r="VHO213" s="224"/>
      <c r="VHP213" s="224"/>
      <c r="VHQ213" s="334"/>
      <c r="VHR213" s="334"/>
      <c r="VHS213" s="224"/>
      <c r="VHT213" s="416"/>
      <c r="VHU213" s="416"/>
      <c r="VHV213" s="332"/>
      <c r="VHW213" s="333"/>
      <c r="VHX213" s="416"/>
      <c r="VHY213" s="224"/>
      <c r="VHZ213" s="224"/>
      <c r="VIA213" s="334"/>
      <c r="VIB213" s="334"/>
      <c r="VIC213" s="224"/>
      <c r="VID213" s="416"/>
      <c r="VIE213" s="416"/>
      <c r="VIF213" s="332"/>
      <c r="VIG213" s="333"/>
      <c r="VIH213" s="416"/>
      <c r="VII213" s="224"/>
      <c r="VIJ213" s="224"/>
      <c r="VIK213" s="334"/>
      <c r="VIL213" s="334"/>
      <c r="VIM213" s="224"/>
      <c r="VIN213" s="416"/>
      <c r="VIO213" s="416"/>
      <c r="VIP213" s="332"/>
      <c r="VIQ213" s="333"/>
      <c r="VIR213" s="416"/>
      <c r="VIS213" s="224"/>
      <c r="VIT213" s="224"/>
      <c r="VIU213" s="334"/>
      <c r="VIV213" s="334"/>
      <c r="VIW213" s="224"/>
      <c r="VIX213" s="416"/>
      <c r="VIY213" s="416"/>
      <c r="VIZ213" s="332"/>
      <c r="VJA213" s="333"/>
      <c r="VJB213" s="416"/>
      <c r="VJC213" s="224"/>
      <c r="VJD213" s="224"/>
      <c r="VJE213" s="334"/>
      <c r="VJF213" s="334"/>
      <c r="VJG213" s="224"/>
      <c r="VJH213" s="416"/>
      <c r="VJI213" s="416"/>
      <c r="VJJ213" s="332"/>
      <c r="VJK213" s="333"/>
      <c r="VJL213" s="416"/>
      <c r="VJM213" s="224"/>
      <c r="VJN213" s="224"/>
      <c r="VJO213" s="334"/>
      <c r="VJP213" s="334"/>
      <c r="VJQ213" s="224"/>
      <c r="VJR213" s="416"/>
      <c r="VJS213" s="416"/>
      <c r="VJT213" s="332"/>
      <c r="VJU213" s="333"/>
      <c r="VJV213" s="416"/>
      <c r="VJW213" s="224"/>
      <c r="VJX213" s="224"/>
      <c r="VJY213" s="334"/>
      <c r="VJZ213" s="334"/>
      <c r="VKA213" s="224"/>
      <c r="VKB213" s="416"/>
      <c r="VKC213" s="416"/>
      <c r="VKD213" s="332"/>
      <c r="VKE213" s="333"/>
      <c r="VKF213" s="416"/>
      <c r="VKG213" s="224"/>
      <c r="VKH213" s="224"/>
      <c r="VKI213" s="334"/>
      <c r="VKJ213" s="334"/>
      <c r="VKK213" s="224"/>
      <c r="VKL213" s="416"/>
      <c r="VKM213" s="416"/>
      <c r="VKN213" s="332"/>
      <c r="VKO213" s="333"/>
      <c r="VKP213" s="416"/>
      <c r="VKQ213" s="224"/>
      <c r="VKR213" s="224"/>
      <c r="VKS213" s="334"/>
      <c r="VKT213" s="334"/>
      <c r="VKU213" s="224"/>
      <c r="VKV213" s="416"/>
      <c r="VKW213" s="416"/>
      <c r="VKX213" s="332"/>
      <c r="VKY213" s="333"/>
      <c r="VKZ213" s="416"/>
      <c r="VLA213" s="224"/>
      <c r="VLB213" s="224"/>
      <c r="VLC213" s="334"/>
      <c r="VLD213" s="334"/>
      <c r="VLE213" s="224"/>
      <c r="VLF213" s="416"/>
      <c r="VLG213" s="416"/>
      <c r="VLH213" s="332"/>
      <c r="VLI213" s="333"/>
      <c r="VLJ213" s="416"/>
      <c r="VLK213" s="224"/>
      <c r="VLL213" s="224"/>
      <c r="VLM213" s="334"/>
      <c r="VLN213" s="334"/>
      <c r="VLO213" s="224"/>
      <c r="VLP213" s="416"/>
      <c r="VLQ213" s="416"/>
      <c r="VLR213" s="332"/>
      <c r="VLS213" s="333"/>
      <c r="VLT213" s="416"/>
      <c r="VLU213" s="224"/>
      <c r="VLV213" s="224"/>
      <c r="VLW213" s="334"/>
      <c r="VLX213" s="334"/>
      <c r="VLY213" s="224"/>
      <c r="VLZ213" s="416"/>
      <c r="VMA213" s="416"/>
      <c r="VMB213" s="332"/>
      <c r="VMC213" s="333"/>
      <c r="VMD213" s="416"/>
      <c r="VME213" s="224"/>
      <c r="VMF213" s="224"/>
      <c r="VMG213" s="334"/>
      <c r="VMH213" s="334"/>
      <c r="VMI213" s="224"/>
      <c r="VMJ213" s="416"/>
      <c r="VMK213" s="416"/>
      <c r="VML213" s="332"/>
      <c r="VMM213" s="333"/>
      <c r="VMN213" s="416"/>
      <c r="VMO213" s="224"/>
      <c r="VMP213" s="224"/>
      <c r="VMQ213" s="334"/>
      <c r="VMR213" s="334"/>
      <c r="VMS213" s="224"/>
      <c r="VMT213" s="416"/>
      <c r="VMU213" s="416"/>
      <c r="VMV213" s="332"/>
      <c r="VMW213" s="333"/>
      <c r="VMX213" s="416"/>
      <c r="VMY213" s="224"/>
      <c r="VMZ213" s="224"/>
      <c r="VNA213" s="334"/>
      <c r="VNB213" s="334"/>
      <c r="VNC213" s="224"/>
      <c r="VND213" s="416"/>
      <c r="VNE213" s="416"/>
      <c r="VNF213" s="332"/>
      <c r="VNG213" s="333"/>
      <c r="VNH213" s="416"/>
      <c r="VNI213" s="224"/>
      <c r="VNJ213" s="224"/>
      <c r="VNK213" s="334"/>
      <c r="VNL213" s="334"/>
      <c r="VNM213" s="224"/>
      <c r="VNN213" s="416"/>
      <c r="VNO213" s="416"/>
      <c r="VNP213" s="332"/>
      <c r="VNQ213" s="333"/>
      <c r="VNR213" s="416"/>
      <c r="VNS213" s="224"/>
      <c r="VNT213" s="224"/>
      <c r="VNU213" s="334"/>
      <c r="VNV213" s="334"/>
      <c r="VNW213" s="224"/>
      <c r="VNX213" s="416"/>
      <c r="VNY213" s="416"/>
      <c r="VNZ213" s="332"/>
      <c r="VOA213" s="333"/>
      <c r="VOB213" s="416"/>
      <c r="VOC213" s="224"/>
      <c r="VOD213" s="224"/>
      <c r="VOE213" s="334"/>
      <c r="VOF213" s="334"/>
      <c r="VOG213" s="224"/>
      <c r="VOH213" s="416"/>
      <c r="VOI213" s="416"/>
      <c r="VOJ213" s="332"/>
      <c r="VOK213" s="333"/>
      <c r="VOL213" s="416"/>
      <c r="VOM213" s="224"/>
      <c r="VON213" s="224"/>
      <c r="VOO213" s="334"/>
      <c r="VOP213" s="334"/>
      <c r="VOQ213" s="224"/>
      <c r="VOR213" s="416"/>
      <c r="VOS213" s="416"/>
      <c r="VOT213" s="332"/>
      <c r="VOU213" s="333"/>
      <c r="VOV213" s="416"/>
      <c r="VOW213" s="224"/>
      <c r="VOX213" s="224"/>
      <c r="VOY213" s="334"/>
      <c r="VOZ213" s="334"/>
      <c r="VPA213" s="224"/>
      <c r="VPB213" s="416"/>
      <c r="VPC213" s="416"/>
      <c r="VPD213" s="332"/>
      <c r="VPE213" s="333"/>
      <c r="VPF213" s="416"/>
      <c r="VPG213" s="224"/>
      <c r="VPH213" s="224"/>
      <c r="VPI213" s="334"/>
      <c r="VPJ213" s="334"/>
      <c r="VPK213" s="224"/>
      <c r="VPL213" s="416"/>
      <c r="VPM213" s="416"/>
      <c r="VPN213" s="332"/>
      <c r="VPO213" s="333"/>
      <c r="VPP213" s="416"/>
      <c r="VPQ213" s="224"/>
      <c r="VPR213" s="224"/>
      <c r="VPS213" s="334"/>
      <c r="VPT213" s="334"/>
      <c r="VPU213" s="224"/>
      <c r="VPV213" s="416"/>
      <c r="VPW213" s="416"/>
      <c r="VPX213" s="332"/>
      <c r="VPY213" s="333"/>
      <c r="VPZ213" s="416"/>
      <c r="VQA213" s="224"/>
      <c r="VQB213" s="224"/>
      <c r="VQC213" s="334"/>
      <c r="VQD213" s="334"/>
      <c r="VQE213" s="224"/>
      <c r="VQF213" s="416"/>
      <c r="VQG213" s="416"/>
      <c r="VQH213" s="332"/>
      <c r="VQI213" s="333"/>
      <c r="VQJ213" s="416"/>
      <c r="VQK213" s="224"/>
      <c r="VQL213" s="224"/>
      <c r="VQM213" s="334"/>
      <c r="VQN213" s="334"/>
      <c r="VQO213" s="224"/>
      <c r="VQP213" s="416"/>
      <c r="VQQ213" s="416"/>
      <c r="VQR213" s="332"/>
      <c r="VQS213" s="333"/>
      <c r="VQT213" s="416"/>
      <c r="VQU213" s="224"/>
      <c r="VQV213" s="224"/>
      <c r="VQW213" s="334"/>
      <c r="VQX213" s="334"/>
      <c r="VQY213" s="224"/>
      <c r="VQZ213" s="416"/>
      <c r="VRA213" s="416"/>
      <c r="VRB213" s="332"/>
      <c r="VRC213" s="333"/>
      <c r="VRD213" s="416"/>
      <c r="VRE213" s="224"/>
      <c r="VRF213" s="224"/>
      <c r="VRG213" s="334"/>
      <c r="VRH213" s="334"/>
      <c r="VRI213" s="224"/>
      <c r="VRJ213" s="416"/>
      <c r="VRK213" s="416"/>
      <c r="VRL213" s="332"/>
      <c r="VRM213" s="333"/>
      <c r="VRN213" s="416"/>
      <c r="VRO213" s="224"/>
      <c r="VRP213" s="224"/>
      <c r="VRQ213" s="334"/>
      <c r="VRR213" s="334"/>
      <c r="VRS213" s="224"/>
      <c r="VRT213" s="416"/>
      <c r="VRU213" s="416"/>
      <c r="VRV213" s="332"/>
      <c r="VRW213" s="333"/>
      <c r="VRX213" s="416"/>
      <c r="VRY213" s="224"/>
      <c r="VRZ213" s="224"/>
      <c r="VSA213" s="334"/>
      <c r="VSB213" s="334"/>
      <c r="VSC213" s="224"/>
      <c r="VSD213" s="416"/>
      <c r="VSE213" s="416"/>
      <c r="VSF213" s="332"/>
      <c r="VSG213" s="333"/>
      <c r="VSH213" s="416"/>
      <c r="VSI213" s="224"/>
      <c r="VSJ213" s="224"/>
      <c r="VSK213" s="334"/>
      <c r="VSL213" s="334"/>
      <c r="VSM213" s="224"/>
      <c r="VSN213" s="416"/>
      <c r="VSO213" s="416"/>
      <c r="VSP213" s="332"/>
      <c r="VSQ213" s="333"/>
      <c r="VSR213" s="416"/>
      <c r="VSS213" s="224"/>
      <c r="VST213" s="224"/>
      <c r="VSU213" s="334"/>
      <c r="VSV213" s="334"/>
      <c r="VSW213" s="224"/>
      <c r="VSX213" s="416"/>
      <c r="VSY213" s="416"/>
      <c r="VSZ213" s="332"/>
      <c r="VTA213" s="333"/>
      <c r="VTB213" s="416"/>
      <c r="VTC213" s="224"/>
      <c r="VTD213" s="224"/>
      <c r="VTE213" s="334"/>
      <c r="VTF213" s="334"/>
      <c r="VTG213" s="224"/>
      <c r="VTH213" s="416"/>
      <c r="VTI213" s="416"/>
      <c r="VTJ213" s="332"/>
      <c r="VTK213" s="333"/>
      <c r="VTL213" s="416"/>
      <c r="VTM213" s="224"/>
      <c r="VTN213" s="224"/>
      <c r="VTO213" s="334"/>
      <c r="VTP213" s="334"/>
      <c r="VTQ213" s="224"/>
      <c r="VTR213" s="416"/>
      <c r="VTS213" s="416"/>
      <c r="VTT213" s="332"/>
      <c r="VTU213" s="333"/>
      <c r="VTV213" s="416"/>
      <c r="VTW213" s="224"/>
      <c r="VTX213" s="224"/>
      <c r="VTY213" s="334"/>
      <c r="VTZ213" s="334"/>
      <c r="VUA213" s="224"/>
      <c r="VUB213" s="416"/>
      <c r="VUC213" s="416"/>
      <c r="VUD213" s="332"/>
      <c r="VUE213" s="333"/>
      <c r="VUF213" s="416"/>
      <c r="VUG213" s="224"/>
      <c r="VUH213" s="224"/>
      <c r="VUI213" s="334"/>
      <c r="VUJ213" s="334"/>
      <c r="VUK213" s="224"/>
      <c r="VUL213" s="416"/>
      <c r="VUM213" s="416"/>
      <c r="VUN213" s="332"/>
      <c r="VUO213" s="333"/>
      <c r="VUP213" s="416"/>
      <c r="VUQ213" s="224"/>
      <c r="VUR213" s="224"/>
      <c r="VUS213" s="334"/>
      <c r="VUT213" s="334"/>
      <c r="VUU213" s="224"/>
      <c r="VUV213" s="416"/>
      <c r="VUW213" s="416"/>
      <c r="VUX213" s="332"/>
      <c r="VUY213" s="333"/>
      <c r="VUZ213" s="416"/>
      <c r="VVA213" s="224"/>
      <c r="VVB213" s="224"/>
      <c r="VVC213" s="334"/>
      <c r="VVD213" s="334"/>
      <c r="VVE213" s="224"/>
      <c r="VVF213" s="416"/>
      <c r="VVG213" s="416"/>
      <c r="VVH213" s="332"/>
      <c r="VVI213" s="333"/>
      <c r="VVJ213" s="416"/>
      <c r="VVK213" s="224"/>
      <c r="VVL213" s="224"/>
      <c r="VVM213" s="334"/>
      <c r="VVN213" s="334"/>
      <c r="VVO213" s="224"/>
      <c r="VVP213" s="416"/>
      <c r="VVQ213" s="416"/>
      <c r="VVR213" s="332"/>
      <c r="VVS213" s="333"/>
      <c r="VVT213" s="416"/>
      <c r="VVU213" s="224"/>
      <c r="VVV213" s="224"/>
      <c r="VVW213" s="334"/>
      <c r="VVX213" s="334"/>
      <c r="VVY213" s="224"/>
      <c r="VVZ213" s="416"/>
      <c r="VWA213" s="416"/>
      <c r="VWB213" s="332"/>
      <c r="VWC213" s="333"/>
      <c r="VWD213" s="416"/>
      <c r="VWE213" s="224"/>
      <c r="VWF213" s="224"/>
      <c r="VWG213" s="334"/>
      <c r="VWH213" s="334"/>
      <c r="VWI213" s="224"/>
      <c r="VWJ213" s="416"/>
      <c r="VWK213" s="416"/>
      <c r="VWL213" s="332"/>
      <c r="VWM213" s="333"/>
      <c r="VWN213" s="416"/>
      <c r="VWO213" s="224"/>
      <c r="VWP213" s="224"/>
      <c r="VWQ213" s="334"/>
      <c r="VWR213" s="334"/>
      <c r="VWS213" s="224"/>
      <c r="VWT213" s="416"/>
      <c r="VWU213" s="416"/>
      <c r="VWV213" s="332"/>
      <c r="VWW213" s="333"/>
      <c r="VWX213" s="416"/>
      <c r="VWY213" s="224"/>
      <c r="VWZ213" s="224"/>
      <c r="VXA213" s="334"/>
      <c r="VXB213" s="334"/>
      <c r="VXC213" s="224"/>
      <c r="VXD213" s="416"/>
      <c r="VXE213" s="416"/>
      <c r="VXF213" s="332"/>
      <c r="VXG213" s="333"/>
      <c r="VXH213" s="416"/>
      <c r="VXI213" s="224"/>
      <c r="VXJ213" s="224"/>
      <c r="VXK213" s="334"/>
      <c r="VXL213" s="334"/>
      <c r="VXM213" s="224"/>
      <c r="VXN213" s="416"/>
      <c r="VXO213" s="416"/>
      <c r="VXP213" s="332"/>
      <c r="VXQ213" s="333"/>
      <c r="VXR213" s="416"/>
      <c r="VXS213" s="224"/>
      <c r="VXT213" s="224"/>
      <c r="VXU213" s="334"/>
      <c r="VXV213" s="334"/>
      <c r="VXW213" s="224"/>
      <c r="VXX213" s="416"/>
      <c r="VXY213" s="416"/>
      <c r="VXZ213" s="332"/>
      <c r="VYA213" s="333"/>
      <c r="VYB213" s="416"/>
      <c r="VYC213" s="224"/>
      <c r="VYD213" s="224"/>
      <c r="VYE213" s="334"/>
      <c r="VYF213" s="334"/>
      <c r="VYG213" s="224"/>
      <c r="VYH213" s="416"/>
      <c r="VYI213" s="416"/>
      <c r="VYJ213" s="332"/>
      <c r="VYK213" s="333"/>
      <c r="VYL213" s="416"/>
      <c r="VYM213" s="224"/>
      <c r="VYN213" s="224"/>
      <c r="VYO213" s="334"/>
      <c r="VYP213" s="334"/>
      <c r="VYQ213" s="224"/>
      <c r="VYR213" s="416"/>
      <c r="VYS213" s="416"/>
      <c r="VYT213" s="332"/>
      <c r="VYU213" s="333"/>
      <c r="VYV213" s="416"/>
      <c r="VYW213" s="224"/>
      <c r="VYX213" s="224"/>
      <c r="VYY213" s="334"/>
      <c r="VYZ213" s="334"/>
      <c r="VZA213" s="224"/>
      <c r="VZB213" s="416"/>
      <c r="VZC213" s="416"/>
      <c r="VZD213" s="332"/>
      <c r="VZE213" s="333"/>
      <c r="VZF213" s="416"/>
      <c r="VZG213" s="224"/>
      <c r="VZH213" s="224"/>
      <c r="VZI213" s="334"/>
      <c r="VZJ213" s="334"/>
      <c r="VZK213" s="224"/>
      <c r="VZL213" s="416"/>
      <c r="VZM213" s="416"/>
      <c r="VZN213" s="332"/>
      <c r="VZO213" s="333"/>
      <c r="VZP213" s="416"/>
      <c r="VZQ213" s="224"/>
      <c r="VZR213" s="224"/>
      <c r="VZS213" s="334"/>
      <c r="VZT213" s="334"/>
      <c r="VZU213" s="224"/>
      <c r="VZV213" s="416"/>
      <c r="VZW213" s="416"/>
      <c r="VZX213" s="332"/>
      <c r="VZY213" s="333"/>
      <c r="VZZ213" s="416"/>
      <c r="WAA213" s="224"/>
      <c r="WAB213" s="224"/>
      <c r="WAC213" s="334"/>
      <c r="WAD213" s="334"/>
      <c r="WAE213" s="224"/>
      <c r="WAF213" s="416"/>
      <c r="WAG213" s="416"/>
      <c r="WAH213" s="332"/>
      <c r="WAI213" s="333"/>
      <c r="WAJ213" s="416"/>
      <c r="WAK213" s="224"/>
      <c r="WAL213" s="224"/>
      <c r="WAM213" s="334"/>
      <c r="WAN213" s="334"/>
      <c r="WAO213" s="224"/>
      <c r="WAP213" s="416"/>
      <c r="WAQ213" s="416"/>
      <c r="WAR213" s="332"/>
      <c r="WAS213" s="333"/>
      <c r="WAT213" s="416"/>
      <c r="WAU213" s="224"/>
      <c r="WAV213" s="224"/>
      <c r="WAW213" s="334"/>
      <c r="WAX213" s="334"/>
      <c r="WAY213" s="224"/>
      <c r="WAZ213" s="416"/>
      <c r="WBA213" s="416"/>
      <c r="WBB213" s="332"/>
      <c r="WBC213" s="333"/>
      <c r="WBD213" s="416"/>
      <c r="WBE213" s="224"/>
      <c r="WBF213" s="224"/>
      <c r="WBG213" s="334"/>
      <c r="WBH213" s="334"/>
      <c r="WBI213" s="224"/>
      <c r="WBJ213" s="416"/>
      <c r="WBK213" s="416"/>
      <c r="WBL213" s="332"/>
      <c r="WBM213" s="333"/>
      <c r="WBN213" s="416"/>
      <c r="WBO213" s="224"/>
      <c r="WBP213" s="224"/>
      <c r="WBQ213" s="334"/>
      <c r="WBR213" s="334"/>
      <c r="WBS213" s="224"/>
      <c r="WBT213" s="416"/>
      <c r="WBU213" s="416"/>
      <c r="WBV213" s="332"/>
      <c r="WBW213" s="333"/>
      <c r="WBX213" s="416"/>
      <c r="WBY213" s="224"/>
      <c r="WBZ213" s="224"/>
      <c r="WCA213" s="334"/>
      <c r="WCB213" s="334"/>
      <c r="WCC213" s="224"/>
      <c r="WCD213" s="416"/>
      <c r="WCE213" s="416"/>
      <c r="WCF213" s="332"/>
      <c r="WCG213" s="333"/>
      <c r="WCH213" s="416"/>
      <c r="WCI213" s="224"/>
      <c r="WCJ213" s="224"/>
      <c r="WCK213" s="334"/>
      <c r="WCL213" s="334"/>
      <c r="WCM213" s="224"/>
      <c r="WCN213" s="416"/>
      <c r="WCO213" s="416"/>
      <c r="WCP213" s="332"/>
      <c r="WCQ213" s="333"/>
      <c r="WCR213" s="416"/>
      <c r="WCS213" s="224"/>
      <c r="WCT213" s="224"/>
      <c r="WCU213" s="334"/>
      <c r="WCV213" s="334"/>
      <c r="WCW213" s="224"/>
      <c r="WCX213" s="416"/>
      <c r="WCY213" s="416"/>
      <c r="WCZ213" s="332"/>
      <c r="WDA213" s="333"/>
      <c r="WDB213" s="416"/>
      <c r="WDC213" s="224"/>
      <c r="WDD213" s="224"/>
      <c r="WDE213" s="334"/>
      <c r="WDF213" s="334"/>
      <c r="WDG213" s="224"/>
      <c r="WDH213" s="416"/>
      <c r="WDI213" s="416"/>
      <c r="WDJ213" s="332"/>
      <c r="WDK213" s="333"/>
      <c r="WDL213" s="416"/>
      <c r="WDM213" s="224"/>
      <c r="WDN213" s="224"/>
      <c r="WDO213" s="334"/>
      <c r="WDP213" s="334"/>
      <c r="WDQ213" s="224"/>
      <c r="WDR213" s="416"/>
      <c r="WDS213" s="416"/>
      <c r="WDT213" s="332"/>
      <c r="WDU213" s="333"/>
      <c r="WDV213" s="416"/>
      <c r="WDW213" s="224"/>
      <c r="WDX213" s="224"/>
      <c r="WDY213" s="334"/>
      <c r="WDZ213" s="334"/>
      <c r="WEA213" s="224"/>
      <c r="WEB213" s="416"/>
      <c r="WEC213" s="416"/>
      <c r="WED213" s="332"/>
      <c r="WEE213" s="333"/>
      <c r="WEF213" s="416"/>
      <c r="WEG213" s="224"/>
      <c r="WEH213" s="224"/>
      <c r="WEI213" s="334"/>
      <c r="WEJ213" s="334"/>
      <c r="WEK213" s="224"/>
      <c r="WEL213" s="416"/>
      <c r="WEM213" s="416"/>
      <c r="WEN213" s="332"/>
      <c r="WEO213" s="333"/>
      <c r="WEP213" s="416"/>
      <c r="WEQ213" s="224"/>
      <c r="WER213" s="224"/>
      <c r="WES213" s="334"/>
      <c r="WET213" s="334"/>
      <c r="WEU213" s="224"/>
      <c r="WEV213" s="416"/>
      <c r="WEW213" s="416"/>
      <c r="WEX213" s="332"/>
      <c r="WEY213" s="333"/>
      <c r="WEZ213" s="416"/>
      <c r="WFA213" s="224"/>
      <c r="WFB213" s="224"/>
      <c r="WFC213" s="334"/>
      <c r="WFD213" s="334"/>
      <c r="WFE213" s="224"/>
      <c r="WFF213" s="416"/>
      <c r="WFG213" s="416"/>
      <c r="WFH213" s="332"/>
      <c r="WFI213" s="333"/>
      <c r="WFJ213" s="416"/>
      <c r="WFK213" s="224"/>
      <c r="WFL213" s="224"/>
      <c r="WFM213" s="334"/>
      <c r="WFN213" s="334"/>
      <c r="WFO213" s="224"/>
      <c r="WFP213" s="416"/>
      <c r="WFQ213" s="416"/>
      <c r="WFR213" s="332"/>
      <c r="WFS213" s="333"/>
      <c r="WFT213" s="416"/>
      <c r="WFU213" s="224"/>
      <c r="WFV213" s="224"/>
      <c r="WFW213" s="334"/>
      <c r="WFX213" s="334"/>
      <c r="WFY213" s="224"/>
      <c r="WFZ213" s="416"/>
      <c r="WGA213" s="416"/>
      <c r="WGB213" s="332"/>
      <c r="WGC213" s="333"/>
      <c r="WGD213" s="416"/>
      <c r="WGE213" s="224"/>
      <c r="WGF213" s="224"/>
      <c r="WGG213" s="334"/>
      <c r="WGH213" s="334"/>
      <c r="WGI213" s="224"/>
      <c r="WGJ213" s="416"/>
      <c r="WGK213" s="416"/>
      <c r="WGL213" s="332"/>
      <c r="WGM213" s="333"/>
      <c r="WGN213" s="416"/>
      <c r="WGO213" s="224"/>
      <c r="WGP213" s="224"/>
      <c r="WGQ213" s="334"/>
      <c r="WGR213" s="334"/>
      <c r="WGS213" s="224"/>
      <c r="WGT213" s="416"/>
      <c r="WGU213" s="416"/>
      <c r="WGV213" s="332"/>
      <c r="WGW213" s="333"/>
      <c r="WGX213" s="416"/>
      <c r="WGY213" s="224"/>
      <c r="WGZ213" s="224"/>
      <c r="WHA213" s="334"/>
      <c r="WHB213" s="334"/>
      <c r="WHC213" s="224"/>
      <c r="WHD213" s="416"/>
      <c r="WHE213" s="416"/>
      <c r="WHF213" s="332"/>
      <c r="WHG213" s="333"/>
      <c r="WHH213" s="416"/>
      <c r="WHI213" s="224"/>
      <c r="WHJ213" s="224"/>
      <c r="WHK213" s="334"/>
      <c r="WHL213" s="334"/>
      <c r="WHM213" s="224"/>
      <c r="WHN213" s="416"/>
      <c r="WHO213" s="416"/>
      <c r="WHP213" s="332"/>
      <c r="WHQ213" s="333"/>
      <c r="WHR213" s="416"/>
      <c r="WHS213" s="224"/>
      <c r="WHT213" s="224"/>
      <c r="WHU213" s="334"/>
      <c r="WHV213" s="334"/>
      <c r="WHW213" s="224"/>
      <c r="WHX213" s="416"/>
      <c r="WHY213" s="416"/>
      <c r="WHZ213" s="332"/>
      <c r="WIA213" s="333"/>
      <c r="WIB213" s="416"/>
      <c r="WIC213" s="224"/>
      <c r="WID213" s="224"/>
      <c r="WIE213" s="334"/>
      <c r="WIF213" s="334"/>
      <c r="WIG213" s="224"/>
      <c r="WIH213" s="416"/>
      <c r="WII213" s="416"/>
      <c r="WIJ213" s="332"/>
      <c r="WIK213" s="333"/>
      <c r="WIL213" s="416"/>
      <c r="WIM213" s="224"/>
      <c r="WIN213" s="224"/>
      <c r="WIO213" s="334"/>
      <c r="WIP213" s="334"/>
      <c r="WIQ213" s="224"/>
      <c r="WIR213" s="416"/>
      <c r="WIS213" s="416"/>
      <c r="WIT213" s="332"/>
      <c r="WIU213" s="333"/>
      <c r="WIV213" s="416"/>
      <c r="WIW213" s="224"/>
      <c r="WIX213" s="224"/>
      <c r="WIY213" s="334"/>
      <c r="WIZ213" s="334"/>
      <c r="WJA213" s="224"/>
      <c r="WJB213" s="416"/>
      <c r="WJC213" s="416"/>
      <c r="WJD213" s="332"/>
      <c r="WJE213" s="333"/>
      <c r="WJF213" s="416"/>
      <c r="WJG213" s="224"/>
      <c r="WJH213" s="224"/>
      <c r="WJI213" s="334"/>
      <c r="WJJ213" s="334"/>
      <c r="WJK213" s="224"/>
      <c r="WJL213" s="416"/>
      <c r="WJM213" s="416"/>
      <c r="WJN213" s="332"/>
      <c r="WJO213" s="333"/>
      <c r="WJP213" s="416"/>
      <c r="WJQ213" s="224"/>
      <c r="WJR213" s="224"/>
      <c r="WJS213" s="334"/>
      <c r="WJT213" s="334"/>
      <c r="WJU213" s="224"/>
      <c r="WJV213" s="416"/>
      <c r="WJW213" s="416"/>
      <c r="WJX213" s="332"/>
      <c r="WJY213" s="333"/>
      <c r="WJZ213" s="416"/>
      <c r="WKA213" s="224"/>
      <c r="WKB213" s="224"/>
      <c r="WKC213" s="334"/>
      <c r="WKD213" s="334"/>
      <c r="WKE213" s="224"/>
      <c r="WKF213" s="416"/>
      <c r="WKG213" s="416"/>
      <c r="WKH213" s="332"/>
      <c r="WKI213" s="333"/>
      <c r="WKJ213" s="416"/>
      <c r="WKK213" s="224"/>
      <c r="WKL213" s="224"/>
      <c r="WKM213" s="334"/>
      <c r="WKN213" s="334"/>
      <c r="WKO213" s="224"/>
      <c r="WKP213" s="416"/>
      <c r="WKQ213" s="416"/>
      <c r="WKR213" s="332"/>
      <c r="WKS213" s="333"/>
      <c r="WKT213" s="416"/>
      <c r="WKU213" s="224"/>
      <c r="WKV213" s="224"/>
      <c r="WKW213" s="334"/>
      <c r="WKX213" s="334"/>
      <c r="WKY213" s="224"/>
      <c r="WKZ213" s="416"/>
      <c r="WLA213" s="416"/>
      <c r="WLB213" s="332"/>
      <c r="WLC213" s="333"/>
      <c r="WLD213" s="416"/>
      <c r="WLE213" s="224"/>
      <c r="WLF213" s="224"/>
      <c r="WLG213" s="334"/>
      <c r="WLH213" s="334"/>
      <c r="WLI213" s="224"/>
      <c r="WLJ213" s="416"/>
      <c r="WLK213" s="416"/>
      <c r="WLL213" s="332"/>
      <c r="WLM213" s="333"/>
      <c r="WLN213" s="416"/>
      <c r="WLO213" s="224"/>
      <c r="WLP213" s="224"/>
      <c r="WLQ213" s="334"/>
      <c r="WLR213" s="334"/>
      <c r="WLS213" s="224"/>
      <c r="WLT213" s="416"/>
      <c r="WLU213" s="416"/>
      <c r="WLV213" s="332"/>
      <c r="WLW213" s="333"/>
      <c r="WLX213" s="416"/>
      <c r="WLY213" s="224"/>
      <c r="WLZ213" s="224"/>
      <c r="WMA213" s="334"/>
      <c r="WMB213" s="334"/>
      <c r="WMC213" s="224"/>
      <c r="WMD213" s="416"/>
      <c r="WME213" s="416"/>
      <c r="WMF213" s="332"/>
      <c r="WMG213" s="333"/>
      <c r="WMH213" s="416"/>
      <c r="WMI213" s="224"/>
      <c r="WMJ213" s="224"/>
      <c r="WMK213" s="334"/>
      <c r="WML213" s="334"/>
      <c r="WMM213" s="224"/>
      <c r="WMN213" s="416"/>
      <c r="WMO213" s="416"/>
      <c r="WMP213" s="332"/>
      <c r="WMQ213" s="333"/>
      <c r="WMR213" s="416"/>
      <c r="WMS213" s="224"/>
      <c r="WMT213" s="224"/>
      <c r="WMU213" s="334"/>
      <c r="WMV213" s="334"/>
      <c r="WMW213" s="224"/>
      <c r="WMX213" s="416"/>
      <c r="WMY213" s="416"/>
      <c r="WMZ213" s="332"/>
      <c r="WNA213" s="333"/>
      <c r="WNB213" s="416"/>
      <c r="WNC213" s="224"/>
      <c r="WND213" s="224"/>
      <c r="WNE213" s="334"/>
      <c r="WNF213" s="334"/>
      <c r="WNG213" s="224"/>
      <c r="WNH213" s="416"/>
      <c r="WNI213" s="416"/>
      <c r="WNJ213" s="332"/>
      <c r="WNK213" s="333"/>
      <c r="WNL213" s="416"/>
      <c r="WNM213" s="224"/>
      <c r="WNN213" s="224"/>
      <c r="WNO213" s="334"/>
      <c r="WNP213" s="334"/>
      <c r="WNQ213" s="224"/>
      <c r="WNR213" s="416"/>
      <c r="WNS213" s="416"/>
      <c r="WNT213" s="332"/>
      <c r="WNU213" s="333"/>
      <c r="WNV213" s="416"/>
      <c r="WNW213" s="224"/>
      <c r="WNX213" s="224"/>
      <c r="WNY213" s="334"/>
      <c r="WNZ213" s="334"/>
      <c r="WOA213" s="224"/>
      <c r="WOB213" s="416"/>
      <c r="WOC213" s="416"/>
      <c r="WOD213" s="332"/>
      <c r="WOE213" s="333"/>
      <c r="WOF213" s="416"/>
      <c r="WOG213" s="224"/>
      <c r="WOH213" s="224"/>
      <c r="WOI213" s="334"/>
      <c r="WOJ213" s="334"/>
      <c r="WOK213" s="224"/>
      <c r="WOL213" s="416"/>
      <c r="WOM213" s="416"/>
      <c r="WON213" s="332"/>
      <c r="WOO213" s="333"/>
      <c r="WOP213" s="416"/>
      <c r="WOQ213" s="224"/>
      <c r="WOR213" s="224"/>
      <c r="WOS213" s="334"/>
      <c r="WOT213" s="334"/>
      <c r="WOU213" s="224"/>
      <c r="WOV213" s="416"/>
      <c r="WOW213" s="416"/>
      <c r="WOX213" s="332"/>
      <c r="WOY213" s="333"/>
      <c r="WOZ213" s="416"/>
      <c r="WPA213" s="224"/>
      <c r="WPB213" s="224"/>
      <c r="WPC213" s="334"/>
      <c r="WPD213" s="334"/>
      <c r="WPE213" s="224"/>
      <c r="WPF213" s="416"/>
      <c r="WPG213" s="416"/>
      <c r="WPH213" s="332"/>
      <c r="WPI213" s="333"/>
      <c r="WPJ213" s="416"/>
      <c r="WPK213" s="224"/>
      <c r="WPL213" s="224"/>
      <c r="WPM213" s="334"/>
      <c r="WPN213" s="334"/>
      <c r="WPO213" s="224"/>
      <c r="WPP213" s="416"/>
      <c r="WPQ213" s="416"/>
      <c r="WPR213" s="332"/>
      <c r="WPS213" s="333"/>
      <c r="WPT213" s="416"/>
      <c r="WPU213" s="224"/>
      <c r="WPV213" s="224"/>
      <c r="WPW213" s="334"/>
      <c r="WPX213" s="334"/>
      <c r="WPY213" s="224"/>
      <c r="WPZ213" s="416"/>
      <c r="WQA213" s="416"/>
      <c r="WQB213" s="332"/>
      <c r="WQC213" s="333"/>
      <c r="WQD213" s="416"/>
      <c r="WQE213" s="224"/>
      <c r="WQF213" s="224"/>
      <c r="WQG213" s="334"/>
      <c r="WQH213" s="334"/>
      <c r="WQI213" s="224"/>
      <c r="WQJ213" s="416"/>
      <c r="WQK213" s="416"/>
      <c r="WQL213" s="332"/>
      <c r="WQM213" s="333"/>
      <c r="WQN213" s="416"/>
      <c r="WQO213" s="224"/>
      <c r="WQP213" s="224"/>
      <c r="WQQ213" s="334"/>
      <c r="WQR213" s="334"/>
      <c r="WQS213" s="224"/>
      <c r="WQT213" s="416"/>
      <c r="WQU213" s="416"/>
      <c r="WQV213" s="332"/>
      <c r="WQW213" s="333"/>
      <c r="WQX213" s="416"/>
      <c r="WQY213" s="224"/>
      <c r="WQZ213" s="224"/>
      <c r="WRA213" s="334"/>
      <c r="WRB213" s="334"/>
      <c r="WRC213" s="224"/>
      <c r="WRD213" s="416"/>
      <c r="WRE213" s="416"/>
      <c r="WRF213" s="332"/>
      <c r="WRG213" s="333"/>
      <c r="WRH213" s="416"/>
      <c r="WRI213" s="224"/>
      <c r="WRJ213" s="224"/>
      <c r="WRK213" s="334"/>
      <c r="WRL213" s="334"/>
      <c r="WRM213" s="224"/>
      <c r="WRN213" s="416"/>
      <c r="WRO213" s="416"/>
      <c r="WRP213" s="332"/>
      <c r="WRQ213" s="333"/>
      <c r="WRR213" s="416"/>
      <c r="WRS213" s="224"/>
      <c r="WRT213" s="224"/>
      <c r="WRU213" s="334"/>
      <c r="WRV213" s="334"/>
      <c r="WRW213" s="224"/>
      <c r="WRX213" s="416"/>
      <c r="WRY213" s="416"/>
      <c r="WRZ213" s="332"/>
      <c r="WSA213" s="333"/>
      <c r="WSB213" s="416"/>
      <c r="WSC213" s="224"/>
      <c r="WSD213" s="224"/>
      <c r="WSE213" s="334"/>
      <c r="WSF213" s="334"/>
      <c r="WSG213" s="224"/>
      <c r="WSH213" s="416"/>
      <c r="WSI213" s="416"/>
      <c r="WSJ213" s="332"/>
      <c r="WSK213" s="333"/>
      <c r="WSL213" s="416"/>
      <c r="WSM213" s="224"/>
      <c r="WSN213" s="224"/>
      <c r="WSO213" s="334"/>
      <c r="WSP213" s="334"/>
      <c r="WSQ213" s="224"/>
      <c r="WSR213" s="416"/>
      <c r="WSS213" s="416"/>
      <c r="WST213" s="332"/>
      <c r="WSU213" s="333"/>
      <c r="WSV213" s="416"/>
      <c r="WSW213" s="224"/>
      <c r="WSX213" s="224"/>
      <c r="WSY213" s="334"/>
      <c r="WSZ213" s="334"/>
      <c r="WTA213" s="224"/>
      <c r="WTB213" s="416"/>
      <c r="WTC213" s="416"/>
      <c r="WTD213" s="332"/>
      <c r="WTE213" s="333"/>
      <c r="WTF213" s="416"/>
      <c r="WTG213" s="224"/>
      <c r="WTH213" s="224"/>
      <c r="WTI213" s="334"/>
      <c r="WTJ213" s="334"/>
      <c r="WTK213" s="224"/>
      <c r="WTL213" s="416"/>
      <c r="WTM213" s="416"/>
      <c r="WTN213" s="332"/>
      <c r="WTO213" s="333"/>
      <c r="WTP213" s="416"/>
      <c r="WTQ213" s="224"/>
      <c r="WTR213" s="224"/>
      <c r="WTS213" s="334"/>
      <c r="WTT213" s="334"/>
      <c r="WTU213" s="224"/>
      <c r="WTV213" s="416"/>
      <c r="WTW213" s="416"/>
      <c r="WTX213" s="332"/>
      <c r="WTY213" s="333"/>
      <c r="WTZ213" s="416"/>
      <c r="WUA213" s="224"/>
      <c r="WUB213" s="224"/>
      <c r="WUC213" s="334"/>
      <c r="WUD213" s="334"/>
      <c r="WUE213" s="224"/>
      <c r="WUF213" s="416"/>
      <c r="WUG213" s="416"/>
      <c r="WUH213" s="332"/>
      <c r="WUI213" s="333"/>
      <c r="WUJ213" s="416"/>
      <c r="WUK213" s="224"/>
      <c r="WUL213" s="224"/>
      <c r="WUM213" s="334"/>
      <c r="WUN213" s="334"/>
      <c r="WUO213" s="224"/>
      <c r="WUP213" s="416"/>
      <c r="WUQ213" s="416"/>
      <c r="WUR213" s="332"/>
      <c r="WUS213" s="333"/>
      <c r="WUT213" s="416"/>
      <c r="WUU213" s="224"/>
      <c r="WUV213" s="224"/>
      <c r="WUW213" s="334"/>
      <c r="WUX213" s="334"/>
      <c r="WUY213" s="224"/>
      <c r="WUZ213" s="416"/>
      <c r="WVA213" s="416"/>
      <c r="WVB213" s="332"/>
      <c r="WVC213" s="333"/>
      <c r="WVD213" s="416"/>
      <c r="WVE213" s="224"/>
      <c r="WVF213" s="224"/>
      <c r="WVG213" s="334"/>
      <c r="WVH213" s="334"/>
      <c r="WVI213" s="224"/>
      <c r="WVJ213" s="416"/>
      <c r="WVK213" s="416"/>
      <c r="WVL213" s="332"/>
      <c r="WVM213" s="333"/>
      <c r="WVN213" s="416"/>
      <c r="WVO213" s="224"/>
      <c r="WVP213" s="224"/>
      <c r="WVQ213" s="334"/>
      <c r="WVR213" s="334"/>
      <c r="WVS213" s="224"/>
      <c r="WVT213" s="416"/>
      <c r="WVU213" s="416"/>
      <c r="WVV213" s="332"/>
      <c r="WVW213" s="333"/>
      <c r="WVX213" s="416"/>
      <c r="WVY213" s="224"/>
      <c r="WVZ213" s="224"/>
      <c r="WWA213" s="334"/>
      <c r="WWB213" s="334"/>
      <c r="WWC213" s="224"/>
      <c r="WWD213" s="416"/>
      <c r="WWE213" s="416"/>
      <c r="WWF213" s="332"/>
      <c r="WWG213" s="333"/>
      <c r="WWH213" s="416"/>
      <c r="WWI213" s="224"/>
      <c r="WWJ213" s="224"/>
      <c r="WWK213" s="334"/>
      <c r="WWL213" s="334"/>
      <c r="WWM213" s="224"/>
      <c r="WWN213" s="416"/>
      <c r="WWO213" s="416"/>
      <c r="WWP213" s="332"/>
      <c r="WWQ213" s="333"/>
      <c r="WWR213" s="416"/>
      <c r="WWS213" s="224"/>
      <c r="WWT213" s="224"/>
      <c r="WWU213" s="334"/>
      <c r="WWV213" s="334"/>
      <c r="WWW213" s="224"/>
      <c r="WWX213" s="416"/>
      <c r="WWY213" s="416"/>
      <c r="WWZ213" s="332"/>
      <c r="WXA213" s="333"/>
      <c r="WXB213" s="416"/>
      <c r="WXC213" s="224"/>
      <c r="WXD213" s="224"/>
      <c r="WXE213" s="334"/>
      <c r="WXF213" s="334"/>
      <c r="WXG213" s="224"/>
      <c r="WXH213" s="416"/>
      <c r="WXI213" s="416"/>
      <c r="WXJ213" s="332"/>
      <c r="WXK213" s="333"/>
      <c r="WXL213" s="416"/>
      <c r="WXM213" s="224"/>
      <c r="WXN213" s="224"/>
      <c r="WXO213" s="334"/>
      <c r="WXP213" s="334"/>
      <c r="WXQ213" s="224"/>
      <c r="WXR213" s="416"/>
      <c r="WXS213" s="416"/>
      <c r="WXT213" s="332"/>
      <c r="WXU213" s="333"/>
      <c r="WXV213" s="416"/>
      <c r="WXW213" s="224"/>
      <c r="WXX213" s="224"/>
      <c r="WXY213" s="334"/>
      <c r="WXZ213" s="334"/>
      <c r="WYA213" s="224"/>
      <c r="WYB213" s="416"/>
      <c r="WYC213" s="416"/>
      <c r="WYD213" s="332"/>
      <c r="WYE213" s="333"/>
      <c r="WYF213" s="416"/>
      <c r="WYG213" s="224"/>
      <c r="WYH213" s="224"/>
      <c r="WYI213" s="334"/>
      <c r="WYJ213" s="334"/>
      <c r="WYK213" s="224"/>
      <c r="WYL213" s="416"/>
      <c r="WYM213" s="416"/>
      <c r="WYN213" s="332"/>
      <c r="WYO213" s="333"/>
      <c r="WYP213" s="416"/>
      <c r="WYQ213" s="224"/>
      <c r="WYR213" s="224"/>
      <c r="WYS213" s="334"/>
      <c r="WYT213" s="334"/>
      <c r="WYU213" s="224"/>
      <c r="WYV213" s="416"/>
      <c r="WYW213" s="416"/>
      <c r="WYX213" s="332"/>
      <c r="WYY213" s="333"/>
      <c r="WYZ213" s="416"/>
      <c r="WZA213" s="224"/>
      <c r="WZB213" s="224"/>
      <c r="WZC213" s="334"/>
      <c r="WZD213" s="334"/>
      <c r="WZE213" s="224"/>
      <c r="WZF213" s="416"/>
      <c r="WZG213" s="416"/>
      <c r="WZH213" s="332"/>
      <c r="WZI213" s="333"/>
      <c r="WZJ213" s="416"/>
      <c r="WZK213" s="224"/>
      <c r="WZL213" s="224"/>
      <c r="WZM213" s="334"/>
      <c r="WZN213" s="334"/>
      <c r="WZO213" s="224"/>
      <c r="WZP213" s="416"/>
      <c r="WZQ213" s="416"/>
      <c r="WZR213" s="332"/>
      <c r="WZS213" s="333"/>
      <c r="WZT213" s="416"/>
      <c r="WZU213" s="224"/>
      <c r="WZV213" s="224"/>
      <c r="WZW213" s="334"/>
      <c r="WZX213" s="334"/>
      <c r="WZY213" s="224"/>
      <c r="WZZ213" s="416"/>
      <c r="XAA213" s="416"/>
      <c r="XAB213" s="332"/>
      <c r="XAC213" s="333"/>
      <c r="XAD213" s="416"/>
      <c r="XAE213" s="224"/>
      <c r="XAF213" s="224"/>
      <c r="XAG213" s="334"/>
      <c r="XAH213" s="334"/>
      <c r="XAI213" s="224"/>
      <c r="XAJ213" s="416"/>
      <c r="XAK213" s="416"/>
      <c r="XAL213" s="332"/>
      <c r="XAM213" s="333"/>
      <c r="XAN213" s="416"/>
      <c r="XAO213" s="224"/>
      <c r="XAP213" s="224"/>
      <c r="XAQ213" s="334"/>
      <c r="XAR213" s="334"/>
      <c r="XAS213" s="224"/>
      <c r="XAT213" s="416"/>
      <c r="XAU213" s="416"/>
      <c r="XAV213" s="332"/>
      <c r="XAW213" s="333"/>
      <c r="XAX213" s="416"/>
      <c r="XAY213" s="224"/>
      <c r="XAZ213" s="224"/>
      <c r="XBA213" s="334"/>
      <c r="XBB213" s="334"/>
      <c r="XBC213" s="224"/>
      <c r="XBD213" s="416"/>
      <c r="XBE213" s="416"/>
      <c r="XBF213" s="332"/>
      <c r="XBG213" s="333"/>
      <c r="XBH213" s="416"/>
      <c r="XBI213" s="224"/>
      <c r="XBJ213" s="224"/>
      <c r="XBK213" s="334"/>
      <c r="XBL213" s="334"/>
      <c r="XBM213" s="224"/>
      <c r="XBN213" s="416"/>
      <c r="XBO213" s="416"/>
      <c r="XBP213" s="332"/>
      <c r="XBQ213" s="333"/>
      <c r="XBR213" s="416"/>
      <c r="XBS213" s="224"/>
      <c r="XBT213" s="224"/>
      <c r="XBU213" s="334"/>
      <c r="XBV213" s="334"/>
      <c r="XBW213" s="224"/>
      <c r="XBX213" s="416"/>
      <c r="XBY213" s="416"/>
      <c r="XBZ213" s="332"/>
      <c r="XCA213" s="333"/>
      <c r="XCB213" s="416"/>
      <c r="XCC213" s="224"/>
      <c r="XCD213" s="224"/>
      <c r="XCE213" s="334"/>
      <c r="XCF213" s="334"/>
      <c r="XCG213" s="224"/>
      <c r="XCH213" s="416"/>
      <c r="XCI213" s="416"/>
      <c r="XCJ213" s="332"/>
      <c r="XCK213" s="333"/>
      <c r="XCL213" s="416"/>
      <c r="XCM213" s="224"/>
      <c r="XCN213" s="224"/>
      <c r="XCO213" s="334"/>
      <c r="XCP213" s="334"/>
      <c r="XCQ213" s="224"/>
      <c r="XCR213" s="416"/>
      <c r="XCS213" s="416"/>
      <c r="XCT213" s="332"/>
      <c r="XCU213" s="333"/>
      <c r="XCV213" s="416"/>
      <c r="XCW213" s="224"/>
      <c r="XCX213" s="224"/>
      <c r="XCY213" s="334"/>
      <c r="XCZ213" s="334"/>
      <c r="XDA213" s="224"/>
      <c r="XDB213" s="416"/>
      <c r="XDC213" s="416"/>
      <c r="XDD213" s="332"/>
      <c r="XDE213" s="333"/>
      <c r="XDF213" s="416"/>
      <c r="XDG213" s="224"/>
      <c r="XDH213" s="224"/>
      <c r="XDI213" s="334"/>
      <c r="XDJ213" s="334"/>
      <c r="XDK213" s="224"/>
      <c r="XDL213" s="416"/>
      <c r="XDM213" s="416"/>
      <c r="XDN213" s="332"/>
      <c r="XDO213" s="333"/>
      <c r="XDP213" s="416"/>
      <c r="XDQ213" s="224"/>
      <c r="XDR213" s="224"/>
      <c r="XDS213" s="334"/>
      <c r="XDT213" s="334"/>
      <c r="XDU213" s="224"/>
      <c r="XDV213" s="416"/>
      <c r="XDW213" s="416"/>
      <c r="XDX213" s="332"/>
      <c r="XDY213" s="333"/>
      <c r="XDZ213" s="416"/>
      <c r="XEA213" s="224"/>
      <c r="XEB213" s="224"/>
      <c r="XEC213" s="334"/>
      <c r="XED213" s="334"/>
      <c r="XEE213" s="224"/>
      <c r="XEF213" s="416"/>
      <c r="XEG213" s="416"/>
      <c r="XEH213" s="332"/>
      <c r="XEI213" s="333"/>
      <c r="XEJ213" s="416"/>
      <c r="XEK213" s="224"/>
      <c r="XEL213" s="224"/>
      <c r="XEM213" s="334"/>
      <c r="XEN213" s="334"/>
      <c r="XEO213" s="224"/>
      <c r="XEP213" s="416"/>
      <c r="XEQ213" s="416"/>
      <c r="XER213" s="332"/>
      <c r="XES213" s="333"/>
      <c r="XET213" s="416"/>
      <c r="XEU213" s="224"/>
      <c r="XEV213" s="224"/>
      <c r="XEW213" s="334"/>
      <c r="XEX213" s="334"/>
      <c r="XEY213" s="224"/>
      <c r="XEZ213" s="416"/>
      <c r="XFA213" s="416"/>
      <c r="XFB213" s="332"/>
      <c r="XFC213" s="333"/>
    </row>
    <row r="214" spans="1:16383" s="322" customFormat="1" ht="54.75" customHeight="1">
      <c r="A214" s="318" t="s">
        <v>2438</v>
      </c>
      <c r="B214" s="318" t="s">
        <v>16</v>
      </c>
      <c r="C214" s="318" t="s">
        <v>2212</v>
      </c>
      <c r="D214" s="538" t="s">
        <v>2121</v>
      </c>
      <c r="E214" s="318" t="s">
        <v>485</v>
      </c>
      <c r="F214" s="550">
        <v>1</v>
      </c>
      <c r="G214" s="316">
        <f t="shared" si="64"/>
        <v>0.24940000000000001</v>
      </c>
      <c r="H214" s="319"/>
      <c r="I214" s="530">
        <f t="shared" si="65"/>
        <v>0</v>
      </c>
      <c r="J214" s="319">
        <f t="shared" si="66"/>
        <v>0</v>
      </c>
    </row>
    <row r="215" spans="1:16383" s="321" customFormat="1" ht="54.75" customHeight="1">
      <c r="A215" s="318" t="s">
        <v>2229</v>
      </c>
      <c r="B215" s="318" t="s">
        <v>1170</v>
      </c>
      <c r="C215" s="318" t="s">
        <v>2215</v>
      </c>
      <c r="D215" s="538" t="s">
        <v>2122</v>
      </c>
      <c r="E215" s="318" t="s">
        <v>485</v>
      </c>
      <c r="F215" s="550">
        <v>1</v>
      </c>
      <c r="G215" s="320">
        <f t="shared" si="64"/>
        <v>0.24940000000000001</v>
      </c>
      <c r="H215" s="319"/>
      <c r="I215" s="530">
        <f t="shared" si="65"/>
        <v>0</v>
      </c>
      <c r="J215" s="319">
        <f t="shared" si="66"/>
        <v>0</v>
      </c>
    </row>
    <row r="216" spans="1:16383" s="322" customFormat="1" ht="48">
      <c r="A216" s="318" t="s">
        <v>2234</v>
      </c>
      <c r="B216" s="318" t="s">
        <v>1170</v>
      </c>
      <c r="C216" s="318" t="s">
        <v>2213</v>
      </c>
      <c r="D216" s="538" t="s">
        <v>2123</v>
      </c>
      <c r="E216" s="318" t="s">
        <v>485</v>
      </c>
      <c r="F216" s="550">
        <v>3</v>
      </c>
      <c r="G216" s="316">
        <f t="shared" si="64"/>
        <v>0.24940000000000001</v>
      </c>
      <c r="H216" s="319"/>
      <c r="I216" s="530">
        <f t="shared" si="65"/>
        <v>0</v>
      </c>
      <c r="J216" s="319">
        <f t="shared" si="66"/>
        <v>0</v>
      </c>
    </row>
    <row r="217" spans="1:16383" s="322" customFormat="1" ht="30.75" customHeight="1">
      <c r="A217" s="318">
        <v>91937</v>
      </c>
      <c r="B217" s="75" t="s">
        <v>16</v>
      </c>
      <c r="C217" s="318" t="s">
        <v>2216</v>
      </c>
      <c r="D217" s="538" t="s">
        <v>2124</v>
      </c>
      <c r="E217" s="318" t="s">
        <v>485</v>
      </c>
      <c r="F217" s="550">
        <v>155</v>
      </c>
      <c r="G217" s="316">
        <f t="shared" si="64"/>
        <v>0.24940000000000001</v>
      </c>
      <c r="H217" s="319"/>
      <c r="I217" s="530">
        <f t="shared" si="65"/>
        <v>0</v>
      </c>
      <c r="J217" s="319">
        <f t="shared" si="66"/>
        <v>0</v>
      </c>
    </row>
    <row r="218" spans="1:16383" s="322" customFormat="1" ht="30.75" customHeight="1">
      <c r="A218" s="318">
        <v>91939</v>
      </c>
      <c r="B218" s="75" t="s">
        <v>16</v>
      </c>
      <c r="C218" s="318" t="s">
        <v>2217</v>
      </c>
      <c r="D218" s="538" t="s">
        <v>2125</v>
      </c>
      <c r="E218" s="318" t="s">
        <v>485</v>
      </c>
      <c r="F218" s="550">
        <v>82</v>
      </c>
      <c r="G218" s="316">
        <f t="shared" si="64"/>
        <v>0.24940000000000001</v>
      </c>
      <c r="H218" s="319"/>
      <c r="I218" s="530">
        <f t="shared" si="65"/>
        <v>0</v>
      </c>
      <c r="J218" s="319">
        <f t="shared" si="66"/>
        <v>0</v>
      </c>
    </row>
    <row r="219" spans="1:16383" s="322" customFormat="1" ht="30.75" customHeight="1">
      <c r="A219" s="318">
        <v>91940</v>
      </c>
      <c r="B219" s="75" t="s">
        <v>16</v>
      </c>
      <c r="C219" s="318" t="s">
        <v>2218</v>
      </c>
      <c r="D219" s="538" t="s">
        <v>2060</v>
      </c>
      <c r="E219" s="318" t="s">
        <v>485</v>
      </c>
      <c r="F219" s="550">
        <v>99</v>
      </c>
      <c r="G219" s="316">
        <f t="shared" si="64"/>
        <v>0.24940000000000001</v>
      </c>
      <c r="H219" s="319"/>
      <c r="I219" s="530">
        <f t="shared" si="65"/>
        <v>0</v>
      </c>
      <c r="J219" s="319">
        <f t="shared" si="66"/>
        <v>0</v>
      </c>
    </row>
    <row r="220" spans="1:16383" s="322" customFormat="1" ht="30.75" customHeight="1">
      <c r="A220" s="318">
        <v>91941</v>
      </c>
      <c r="B220" s="75" t="s">
        <v>16</v>
      </c>
      <c r="C220" s="318" t="s">
        <v>2219</v>
      </c>
      <c r="D220" s="538" t="s">
        <v>2126</v>
      </c>
      <c r="E220" s="318" t="s">
        <v>485</v>
      </c>
      <c r="F220" s="550">
        <v>103</v>
      </c>
      <c r="G220" s="316">
        <f t="shared" si="64"/>
        <v>0.24940000000000001</v>
      </c>
      <c r="H220" s="319"/>
      <c r="I220" s="530">
        <f t="shared" si="65"/>
        <v>0</v>
      </c>
      <c r="J220" s="319">
        <f t="shared" si="66"/>
        <v>0</v>
      </c>
    </row>
    <row r="221" spans="1:16383" s="322" customFormat="1" ht="45" customHeight="1">
      <c r="A221" s="318">
        <v>97886</v>
      </c>
      <c r="B221" s="318" t="s">
        <v>16</v>
      </c>
      <c r="C221" s="318" t="s">
        <v>2220</v>
      </c>
      <c r="D221" s="538" t="s">
        <v>2127</v>
      </c>
      <c r="E221" s="318" t="s">
        <v>485</v>
      </c>
      <c r="F221" s="550">
        <v>17</v>
      </c>
      <c r="G221" s="316">
        <f t="shared" si="64"/>
        <v>0.24940000000000001</v>
      </c>
      <c r="H221" s="319"/>
      <c r="I221" s="530">
        <f t="shared" si="65"/>
        <v>0</v>
      </c>
      <c r="J221" s="319">
        <f t="shared" si="66"/>
        <v>0</v>
      </c>
    </row>
    <row r="222" spans="1:16383" s="322" customFormat="1" ht="37.5" customHeight="1">
      <c r="A222" s="318" t="s">
        <v>2403</v>
      </c>
      <c r="B222" s="318" t="s">
        <v>1170</v>
      </c>
      <c r="C222" s="318" t="s">
        <v>2221</v>
      </c>
      <c r="D222" s="538" t="s">
        <v>2128</v>
      </c>
      <c r="E222" s="318" t="s">
        <v>485</v>
      </c>
      <c r="F222" s="550">
        <v>1</v>
      </c>
      <c r="G222" s="316">
        <f t="shared" si="64"/>
        <v>0.24940000000000001</v>
      </c>
      <c r="H222" s="319"/>
      <c r="I222" s="530">
        <f t="shared" si="65"/>
        <v>0</v>
      </c>
      <c r="J222" s="319">
        <f t="shared" si="66"/>
        <v>0</v>
      </c>
    </row>
    <row r="223" spans="1:16383" s="210" customFormat="1" ht="21.6" customHeight="1">
      <c r="A223" s="75"/>
      <c r="B223" s="75"/>
      <c r="C223" s="93" t="s">
        <v>1721</v>
      </c>
      <c r="D223" s="103" t="s">
        <v>289</v>
      </c>
      <c r="E223" s="75"/>
      <c r="F223" s="327"/>
      <c r="G223" s="327"/>
      <c r="H223" s="327"/>
      <c r="I223" s="77"/>
      <c r="J223" s="327"/>
      <c r="K223" s="382"/>
      <c r="L223" s="224"/>
      <c r="M223" s="224"/>
      <c r="N223" s="334"/>
      <c r="O223" s="334"/>
      <c r="P223" s="224"/>
      <c r="Q223" s="382"/>
      <c r="R223" s="382"/>
      <c r="S223" s="332"/>
      <c r="T223" s="333"/>
      <c r="U223" s="382"/>
      <c r="V223" s="224"/>
      <c r="W223" s="224"/>
      <c r="X223" s="334"/>
      <c r="Y223" s="334"/>
      <c r="Z223" s="224"/>
      <c r="AA223" s="382"/>
      <c r="AB223" s="382"/>
      <c r="AC223" s="332"/>
      <c r="AD223" s="333"/>
      <c r="AE223" s="382"/>
      <c r="AF223" s="224"/>
      <c r="AG223" s="224"/>
      <c r="AH223" s="334"/>
      <c r="AI223" s="334"/>
      <c r="AJ223" s="224"/>
      <c r="AK223" s="382"/>
      <c r="AL223" s="382"/>
      <c r="AM223" s="332"/>
      <c r="AN223" s="333"/>
      <c r="AO223" s="382"/>
      <c r="AP223" s="224"/>
      <c r="AQ223" s="224"/>
      <c r="AR223" s="334"/>
      <c r="AS223" s="334"/>
      <c r="AT223" s="224"/>
      <c r="AU223" s="382"/>
      <c r="AV223" s="382"/>
      <c r="AW223" s="332"/>
      <c r="AX223" s="333"/>
      <c r="AY223" s="382"/>
      <c r="AZ223" s="224"/>
      <c r="BA223" s="224"/>
      <c r="BB223" s="334"/>
      <c r="BC223" s="334"/>
      <c r="BD223" s="224"/>
      <c r="BE223" s="382"/>
      <c r="BF223" s="382"/>
      <c r="BG223" s="332"/>
      <c r="BH223" s="333"/>
      <c r="BI223" s="382"/>
      <c r="BJ223" s="224"/>
      <c r="BK223" s="224"/>
      <c r="BL223" s="334"/>
      <c r="BM223" s="334"/>
      <c r="BN223" s="224"/>
      <c r="BO223" s="382"/>
      <c r="BP223" s="382"/>
      <c r="BQ223" s="332"/>
      <c r="BR223" s="333"/>
      <c r="BS223" s="382"/>
      <c r="BT223" s="224"/>
      <c r="BU223" s="224"/>
      <c r="BV223" s="334"/>
      <c r="BW223" s="334"/>
      <c r="BX223" s="224"/>
      <c r="BY223" s="382"/>
      <c r="BZ223" s="382"/>
      <c r="CA223" s="332"/>
      <c r="CB223" s="333"/>
      <c r="CC223" s="382"/>
      <c r="CD223" s="224"/>
      <c r="CE223" s="224"/>
      <c r="CF223" s="334"/>
      <c r="CG223" s="334"/>
      <c r="CH223" s="224"/>
      <c r="CI223" s="382"/>
      <c r="CJ223" s="382"/>
      <c r="CK223" s="332"/>
      <c r="CL223" s="333"/>
      <c r="CM223" s="382"/>
      <c r="CN223" s="224"/>
      <c r="CO223" s="224"/>
      <c r="CP223" s="334"/>
      <c r="CQ223" s="334"/>
      <c r="CR223" s="224"/>
      <c r="CS223" s="382"/>
      <c r="CT223" s="382"/>
      <c r="CU223" s="332"/>
      <c r="CV223" s="333"/>
      <c r="CW223" s="382"/>
      <c r="CX223" s="224"/>
      <c r="CY223" s="224"/>
      <c r="CZ223" s="334"/>
      <c r="DA223" s="334"/>
      <c r="DB223" s="224"/>
      <c r="DC223" s="382"/>
      <c r="DD223" s="382"/>
      <c r="DE223" s="332"/>
      <c r="DF223" s="333"/>
      <c r="DG223" s="382"/>
      <c r="DH223" s="224"/>
      <c r="DI223" s="224"/>
      <c r="DJ223" s="334"/>
      <c r="DK223" s="334"/>
      <c r="DL223" s="224"/>
      <c r="DM223" s="382"/>
      <c r="DN223" s="382"/>
      <c r="DO223" s="332"/>
      <c r="DP223" s="333"/>
      <c r="DQ223" s="382"/>
      <c r="DR223" s="224"/>
      <c r="DS223" s="224"/>
      <c r="DT223" s="334"/>
      <c r="DU223" s="334"/>
      <c r="DV223" s="224"/>
      <c r="DW223" s="382"/>
      <c r="DX223" s="382"/>
      <c r="DY223" s="332"/>
      <c r="DZ223" s="333"/>
      <c r="EA223" s="382"/>
      <c r="EB223" s="224"/>
      <c r="EC223" s="224"/>
      <c r="ED223" s="334"/>
      <c r="EE223" s="334"/>
      <c r="EF223" s="224"/>
      <c r="EG223" s="382"/>
      <c r="EH223" s="382"/>
      <c r="EI223" s="332"/>
      <c r="EJ223" s="333"/>
      <c r="EK223" s="382"/>
      <c r="EL223" s="224"/>
      <c r="EM223" s="224"/>
      <c r="EN223" s="334"/>
      <c r="EO223" s="334"/>
      <c r="EP223" s="224"/>
      <c r="EQ223" s="382"/>
      <c r="ER223" s="382"/>
      <c r="ES223" s="332"/>
      <c r="ET223" s="333"/>
      <c r="EU223" s="382"/>
      <c r="EV223" s="224"/>
      <c r="EW223" s="224"/>
      <c r="EX223" s="334"/>
      <c r="EY223" s="334"/>
      <c r="EZ223" s="224"/>
      <c r="FA223" s="382"/>
      <c r="FB223" s="382"/>
      <c r="FC223" s="332"/>
      <c r="FD223" s="333"/>
      <c r="FE223" s="382"/>
      <c r="FF223" s="224"/>
      <c r="FG223" s="224"/>
      <c r="FH223" s="334"/>
      <c r="FI223" s="334"/>
      <c r="FJ223" s="224"/>
      <c r="FK223" s="382"/>
      <c r="FL223" s="382"/>
      <c r="FM223" s="332"/>
      <c r="FN223" s="333"/>
      <c r="FO223" s="382"/>
      <c r="FP223" s="224"/>
      <c r="FQ223" s="224"/>
      <c r="FR223" s="334"/>
      <c r="FS223" s="334"/>
      <c r="FT223" s="224"/>
      <c r="FU223" s="382"/>
      <c r="FV223" s="382"/>
      <c r="FW223" s="332"/>
      <c r="FX223" s="333"/>
      <c r="FY223" s="382"/>
      <c r="FZ223" s="224"/>
      <c r="GA223" s="224"/>
      <c r="GB223" s="334"/>
      <c r="GC223" s="334"/>
      <c r="GD223" s="224"/>
      <c r="GE223" s="382"/>
      <c r="GF223" s="382"/>
      <c r="GG223" s="332"/>
      <c r="GH223" s="333"/>
      <c r="GI223" s="382"/>
      <c r="GJ223" s="224"/>
      <c r="GK223" s="224"/>
      <c r="GL223" s="334"/>
      <c r="GM223" s="334"/>
      <c r="GN223" s="224"/>
      <c r="GO223" s="382"/>
      <c r="GP223" s="382"/>
      <c r="GQ223" s="332"/>
      <c r="GR223" s="333"/>
      <c r="GS223" s="382"/>
      <c r="GT223" s="224"/>
      <c r="GU223" s="224"/>
      <c r="GV223" s="334"/>
      <c r="GW223" s="334"/>
      <c r="GX223" s="224"/>
      <c r="GY223" s="382"/>
      <c r="GZ223" s="382"/>
      <c r="HA223" s="332"/>
      <c r="HB223" s="333"/>
      <c r="HC223" s="382"/>
      <c r="HD223" s="224"/>
      <c r="HE223" s="224"/>
      <c r="HF223" s="334"/>
      <c r="HG223" s="334"/>
      <c r="HH223" s="224"/>
      <c r="HI223" s="382"/>
      <c r="HJ223" s="382"/>
      <c r="HK223" s="332"/>
      <c r="HL223" s="333"/>
      <c r="HM223" s="382"/>
      <c r="HN223" s="224"/>
      <c r="HO223" s="224"/>
      <c r="HP223" s="334"/>
      <c r="HQ223" s="334"/>
      <c r="HR223" s="224"/>
      <c r="HS223" s="382"/>
      <c r="HT223" s="382"/>
      <c r="HU223" s="332"/>
      <c r="HV223" s="333"/>
      <c r="HW223" s="382"/>
      <c r="HX223" s="224"/>
      <c r="HY223" s="224"/>
      <c r="HZ223" s="334"/>
      <c r="IA223" s="334"/>
      <c r="IB223" s="224"/>
      <c r="IC223" s="382"/>
      <c r="ID223" s="382"/>
      <c r="IE223" s="332"/>
      <c r="IF223" s="333"/>
      <c r="IG223" s="382"/>
      <c r="IH223" s="224"/>
      <c r="II223" s="224"/>
      <c r="IJ223" s="334"/>
      <c r="IK223" s="334"/>
      <c r="IL223" s="224"/>
      <c r="IM223" s="382"/>
      <c r="IN223" s="382"/>
      <c r="IO223" s="332"/>
      <c r="IP223" s="333"/>
      <c r="IQ223" s="382"/>
      <c r="IR223" s="224"/>
      <c r="IS223" s="224"/>
      <c r="IT223" s="334"/>
      <c r="IU223" s="334"/>
      <c r="IV223" s="224"/>
      <c r="IW223" s="382"/>
      <c r="IX223" s="382"/>
      <c r="IY223" s="332"/>
      <c r="IZ223" s="333"/>
      <c r="JA223" s="382"/>
      <c r="JB223" s="224"/>
      <c r="JC223" s="224"/>
      <c r="JD223" s="334"/>
      <c r="JE223" s="334"/>
      <c r="JF223" s="224"/>
      <c r="JG223" s="382"/>
      <c r="JH223" s="382"/>
      <c r="JI223" s="332"/>
      <c r="JJ223" s="333"/>
      <c r="JK223" s="382"/>
      <c r="JL223" s="224"/>
      <c r="JM223" s="224"/>
      <c r="JN223" s="334"/>
      <c r="JO223" s="334"/>
      <c r="JP223" s="224"/>
      <c r="JQ223" s="382"/>
      <c r="JR223" s="382"/>
      <c r="JS223" s="332"/>
      <c r="JT223" s="333"/>
      <c r="JU223" s="382"/>
      <c r="JV223" s="224"/>
      <c r="JW223" s="224"/>
      <c r="JX223" s="334"/>
      <c r="JY223" s="334"/>
      <c r="JZ223" s="224"/>
      <c r="KA223" s="382"/>
      <c r="KB223" s="382"/>
      <c r="KC223" s="332"/>
      <c r="KD223" s="333"/>
      <c r="KE223" s="382"/>
      <c r="KF223" s="224"/>
      <c r="KG223" s="224"/>
      <c r="KH223" s="334"/>
      <c r="KI223" s="334"/>
      <c r="KJ223" s="224"/>
      <c r="KK223" s="382"/>
      <c r="KL223" s="382"/>
      <c r="KM223" s="332"/>
      <c r="KN223" s="333"/>
      <c r="KO223" s="382"/>
      <c r="KP223" s="224"/>
      <c r="KQ223" s="224"/>
      <c r="KR223" s="334"/>
      <c r="KS223" s="334"/>
      <c r="KT223" s="224"/>
      <c r="KU223" s="382"/>
      <c r="KV223" s="382"/>
      <c r="KW223" s="332"/>
      <c r="KX223" s="333"/>
      <c r="KY223" s="382"/>
      <c r="KZ223" s="224"/>
      <c r="LA223" s="224"/>
      <c r="LB223" s="334"/>
      <c r="LC223" s="334"/>
      <c r="LD223" s="224"/>
      <c r="LE223" s="382"/>
      <c r="LF223" s="382"/>
      <c r="LG223" s="332"/>
      <c r="LH223" s="333"/>
      <c r="LI223" s="382"/>
      <c r="LJ223" s="224"/>
      <c r="LK223" s="224"/>
      <c r="LL223" s="334"/>
      <c r="LM223" s="334"/>
      <c r="LN223" s="224"/>
      <c r="LO223" s="382"/>
      <c r="LP223" s="382"/>
      <c r="LQ223" s="332"/>
      <c r="LR223" s="333"/>
      <c r="LS223" s="382"/>
      <c r="LT223" s="224"/>
      <c r="LU223" s="224"/>
      <c r="LV223" s="334"/>
      <c r="LW223" s="334"/>
      <c r="LX223" s="224"/>
      <c r="LY223" s="382"/>
      <c r="LZ223" s="382"/>
      <c r="MA223" s="332"/>
      <c r="MB223" s="333"/>
      <c r="MC223" s="382"/>
      <c r="MD223" s="224"/>
      <c r="ME223" s="224"/>
      <c r="MF223" s="334"/>
      <c r="MG223" s="334"/>
      <c r="MH223" s="224"/>
      <c r="MI223" s="382"/>
      <c r="MJ223" s="382"/>
      <c r="MK223" s="332"/>
      <c r="ML223" s="333"/>
      <c r="MM223" s="382"/>
      <c r="MN223" s="224"/>
      <c r="MO223" s="224"/>
      <c r="MP223" s="334"/>
      <c r="MQ223" s="334"/>
      <c r="MR223" s="224"/>
      <c r="MS223" s="382"/>
      <c r="MT223" s="382"/>
      <c r="MU223" s="332"/>
      <c r="MV223" s="333"/>
      <c r="MW223" s="382"/>
      <c r="MX223" s="224"/>
      <c r="MY223" s="224"/>
      <c r="MZ223" s="334"/>
      <c r="NA223" s="334"/>
      <c r="NB223" s="224"/>
      <c r="NC223" s="382"/>
      <c r="ND223" s="382"/>
      <c r="NE223" s="332"/>
      <c r="NF223" s="333"/>
      <c r="NG223" s="382"/>
      <c r="NH223" s="224"/>
      <c r="NI223" s="224"/>
      <c r="NJ223" s="334"/>
      <c r="NK223" s="334"/>
      <c r="NL223" s="224"/>
      <c r="NM223" s="382"/>
      <c r="NN223" s="382"/>
      <c r="NO223" s="332"/>
      <c r="NP223" s="333"/>
      <c r="NQ223" s="382"/>
      <c r="NR223" s="224"/>
      <c r="NS223" s="224"/>
      <c r="NT223" s="334"/>
      <c r="NU223" s="334"/>
      <c r="NV223" s="224"/>
      <c r="NW223" s="382"/>
      <c r="NX223" s="382"/>
      <c r="NY223" s="332"/>
      <c r="NZ223" s="333"/>
      <c r="OA223" s="382"/>
      <c r="OB223" s="224"/>
      <c r="OC223" s="224"/>
      <c r="OD223" s="334"/>
      <c r="OE223" s="334"/>
      <c r="OF223" s="224"/>
      <c r="OG223" s="382"/>
      <c r="OH223" s="382"/>
      <c r="OI223" s="332"/>
      <c r="OJ223" s="333"/>
      <c r="OK223" s="382"/>
      <c r="OL223" s="224"/>
      <c r="OM223" s="224"/>
      <c r="ON223" s="334"/>
      <c r="OO223" s="334"/>
      <c r="OP223" s="224"/>
      <c r="OQ223" s="382"/>
      <c r="OR223" s="382"/>
      <c r="OS223" s="332"/>
      <c r="OT223" s="333"/>
      <c r="OU223" s="382"/>
      <c r="OV223" s="224"/>
      <c r="OW223" s="224"/>
      <c r="OX223" s="334"/>
      <c r="OY223" s="334"/>
      <c r="OZ223" s="224"/>
      <c r="PA223" s="382"/>
      <c r="PB223" s="382"/>
      <c r="PC223" s="332"/>
      <c r="PD223" s="333"/>
      <c r="PE223" s="382"/>
      <c r="PF223" s="224"/>
      <c r="PG223" s="224"/>
      <c r="PH223" s="334"/>
      <c r="PI223" s="334"/>
      <c r="PJ223" s="224"/>
      <c r="PK223" s="382"/>
      <c r="PL223" s="382"/>
      <c r="PM223" s="332"/>
      <c r="PN223" s="333"/>
      <c r="PO223" s="382"/>
      <c r="PP223" s="224"/>
      <c r="PQ223" s="224"/>
      <c r="PR223" s="334"/>
      <c r="PS223" s="334"/>
      <c r="PT223" s="224"/>
      <c r="PU223" s="382"/>
      <c r="PV223" s="382"/>
      <c r="PW223" s="332"/>
      <c r="PX223" s="333"/>
      <c r="PY223" s="382"/>
      <c r="PZ223" s="224"/>
      <c r="QA223" s="224"/>
      <c r="QB223" s="334"/>
      <c r="QC223" s="334"/>
      <c r="QD223" s="224"/>
      <c r="QE223" s="382"/>
      <c r="QF223" s="382"/>
      <c r="QG223" s="332"/>
      <c r="QH223" s="333"/>
      <c r="QI223" s="382"/>
      <c r="QJ223" s="224"/>
      <c r="QK223" s="224"/>
      <c r="QL223" s="334"/>
      <c r="QM223" s="334"/>
      <c r="QN223" s="224"/>
      <c r="QO223" s="382"/>
      <c r="QP223" s="382"/>
      <c r="QQ223" s="332"/>
      <c r="QR223" s="333"/>
      <c r="QS223" s="382"/>
      <c r="QT223" s="224"/>
      <c r="QU223" s="224"/>
      <c r="QV223" s="334"/>
      <c r="QW223" s="334"/>
      <c r="QX223" s="224"/>
      <c r="QY223" s="382"/>
      <c r="QZ223" s="382"/>
      <c r="RA223" s="332"/>
      <c r="RB223" s="333"/>
      <c r="RC223" s="382"/>
      <c r="RD223" s="224"/>
      <c r="RE223" s="224"/>
      <c r="RF223" s="334"/>
      <c r="RG223" s="334"/>
      <c r="RH223" s="224"/>
      <c r="RI223" s="382"/>
      <c r="RJ223" s="382"/>
      <c r="RK223" s="332"/>
      <c r="RL223" s="333"/>
      <c r="RM223" s="382"/>
      <c r="RN223" s="224"/>
      <c r="RO223" s="224"/>
      <c r="RP223" s="334"/>
      <c r="RQ223" s="334"/>
      <c r="RR223" s="224"/>
      <c r="RS223" s="382"/>
      <c r="RT223" s="382"/>
      <c r="RU223" s="332"/>
      <c r="RV223" s="333"/>
      <c r="RW223" s="382"/>
      <c r="RX223" s="224"/>
      <c r="RY223" s="224"/>
      <c r="RZ223" s="334"/>
      <c r="SA223" s="334"/>
      <c r="SB223" s="224"/>
      <c r="SC223" s="382"/>
      <c r="SD223" s="382"/>
      <c r="SE223" s="332"/>
      <c r="SF223" s="333"/>
      <c r="SG223" s="382"/>
      <c r="SH223" s="224"/>
      <c r="SI223" s="224"/>
      <c r="SJ223" s="334"/>
      <c r="SK223" s="334"/>
      <c r="SL223" s="224"/>
      <c r="SM223" s="382"/>
      <c r="SN223" s="382"/>
      <c r="SO223" s="332"/>
      <c r="SP223" s="333"/>
      <c r="SQ223" s="382"/>
      <c r="SR223" s="224"/>
      <c r="SS223" s="224"/>
      <c r="ST223" s="334"/>
      <c r="SU223" s="334"/>
      <c r="SV223" s="224"/>
      <c r="SW223" s="382"/>
      <c r="SX223" s="382"/>
      <c r="SY223" s="332"/>
      <c r="SZ223" s="333"/>
      <c r="TA223" s="382"/>
      <c r="TB223" s="224"/>
      <c r="TC223" s="224"/>
      <c r="TD223" s="334"/>
      <c r="TE223" s="334"/>
      <c r="TF223" s="224"/>
      <c r="TG223" s="382"/>
      <c r="TH223" s="382"/>
      <c r="TI223" s="332"/>
      <c r="TJ223" s="333"/>
      <c r="TK223" s="382"/>
      <c r="TL223" s="224"/>
      <c r="TM223" s="224"/>
      <c r="TN223" s="334"/>
      <c r="TO223" s="334"/>
      <c r="TP223" s="224"/>
      <c r="TQ223" s="382"/>
      <c r="TR223" s="382"/>
      <c r="TS223" s="332"/>
      <c r="TT223" s="333"/>
      <c r="TU223" s="382"/>
      <c r="TV223" s="224"/>
      <c r="TW223" s="224"/>
      <c r="TX223" s="334"/>
      <c r="TY223" s="334"/>
      <c r="TZ223" s="224"/>
      <c r="UA223" s="382"/>
      <c r="UB223" s="382"/>
      <c r="UC223" s="332"/>
      <c r="UD223" s="333"/>
      <c r="UE223" s="382"/>
      <c r="UF223" s="224"/>
      <c r="UG223" s="224"/>
      <c r="UH223" s="334"/>
      <c r="UI223" s="334"/>
      <c r="UJ223" s="224"/>
      <c r="UK223" s="382"/>
      <c r="UL223" s="382"/>
      <c r="UM223" s="332"/>
      <c r="UN223" s="333"/>
      <c r="UO223" s="382"/>
      <c r="UP223" s="224"/>
      <c r="UQ223" s="224"/>
      <c r="UR223" s="334"/>
      <c r="US223" s="334"/>
      <c r="UT223" s="224"/>
      <c r="UU223" s="382"/>
      <c r="UV223" s="382"/>
      <c r="UW223" s="332"/>
      <c r="UX223" s="333"/>
      <c r="UY223" s="382"/>
      <c r="UZ223" s="224"/>
      <c r="VA223" s="224"/>
      <c r="VB223" s="334"/>
      <c r="VC223" s="334"/>
      <c r="VD223" s="224"/>
      <c r="VE223" s="382"/>
      <c r="VF223" s="382"/>
      <c r="VG223" s="332"/>
      <c r="VH223" s="333"/>
      <c r="VI223" s="382"/>
      <c r="VJ223" s="224"/>
      <c r="VK223" s="224"/>
      <c r="VL223" s="334"/>
      <c r="VM223" s="334"/>
      <c r="VN223" s="224"/>
      <c r="VO223" s="382"/>
      <c r="VP223" s="382"/>
      <c r="VQ223" s="332"/>
      <c r="VR223" s="333"/>
      <c r="VS223" s="382"/>
      <c r="VT223" s="224"/>
      <c r="VU223" s="224"/>
      <c r="VV223" s="334"/>
      <c r="VW223" s="334"/>
      <c r="VX223" s="224"/>
      <c r="VY223" s="382"/>
      <c r="VZ223" s="382"/>
      <c r="WA223" s="332"/>
      <c r="WB223" s="333"/>
      <c r="WC223" s="382"/>
      <c r="WD223" s="224"/>
      <c r="WE223" s="224"/>
      <c r="WF223" s="334"/>
      <c r="WG223" s="334"/>
      <c r="WH223" s="224"/>
      <c r="WI223" s="382"/>
      <c r="WJ223" s="382"/>
      <c r="WK223" s="332"/>
      <c r="WL223" s="333"/>
      <c r="WM223" s="382"/>
      <c r="WN223" s="224"/>
      <c r="WO223" s="224"/>
      <c r="WP223" s="334"/>
      <c r="WQ223" s="334"/>
      <c r="WR223" s="224"/>
      <c r="WS223" s="382"/>
      <c r="WT223" s="382"/>
      <c r="WU223" s="332"/>
      <c r="WV223" s="333"/>
      <c r="WW223" s="382"/>
      <c r="WX223" s="224"/>
      <c r="WY223" s="224"/>
      <c r="WZ223" s="334"/>
      <c r="XA223" s="334"/>
      <c r="XB223" s="224"/>
      <c r="XC223" s="382"/>
      <c r="XD223" s="382"/>
      <c r="XE223" s="332"/>
      <c r="XF223" s="333"/>
      <c r="XG223" s="382"/>
      <c r="XH223" s="224"/>
      <c r="XI223" s="224"/>
      <c r="XJ223" s="334"/>
      <c r="XK223" s="334"/>
      <c r="XL223" s="224"/>
      <c r="XM223" s="382"/>
      <c r="XN223" s="382"/>
      <c r="XO223" s="332"/>
      <c r="XP223" s="333"/>
      <c r="XQ223" s="382"/>
      <c r="XR223" s="224"/>
      <c r="XS223" s="224"/>
      <c r="XT223" s="334"/>
      <c r="XU223" s="334"/>
      <c r="XV223" s="224"/>
      <c r="XW223" s="382"/>
      <c r="XX223" s="382"/>
      <c r="XY223" s="332"/>
      <c r="XZ223" s="333"/>
      <c r="YA223" s="382"/>
      <c r="YB223" s="224"/>
      <c r="YC223" s="224"/>
      <c r="YD223" s="334"/>
      <c r="YE223" s="334"/>
      <c r="YF223" s="224"/>
      <c r="YG223" s="382"/>
      <c r="YH223" s="382"/>
      <c r="YI223" s="332"/>
      <c r="YJ223" s="333"/>
      <c r="YK223" s="382"/>
      <c r="YL223" s="224"/>
      <c r="YM223" s="224"/>
      <c r="YN223" s="334"/>
      <c r="YO223" s="334"/>
      <c r="YP223" s="224"/>
      <c r="YQ223" s="382"/>
      <c r="YR223" s="382"/>
      <c r="YS223" s="332"/>
      <c r="YT223" s="333"/>
      <c r="YU223" s="382"/>
      <c r="YV223" s="224"/>
      <c r="YW223" s="224"/>
      <c r="YX223" s="334"/>
      <c r="YY223" s="334"/>
      <c r="YZ223" s="224"/>
      <c r="ZA223" s="382"/>
      <c r="ZB223" s="382"/>
      <c r="ZC223" s="332"/>
      <c r="ZD223" s="333"/>
      <c r="ZE223" s="382"/>
      <c r="ZF223" s="224"/>
      <c r="ZG223" s="224"/>
      <c r="ZH223" s="334"/>
      <c r="ZI223" s="334"/>
      <c r="ZJ223" s="224"/>
      <c r="ZK223" s="382"/>
      <c r="ZL223" s="382"/>
      <c r="ZM223" s="332"/>
      <c r="ZN223" s="333"/>
      <c r="ZO223" s="382"/>
      <c r="ZP223" s="224"/>
      <c r="ZQ223" s="224"/>
      <c r="ZR223" s="334"/>
      <c r="ZS223" s="334"/>
      <c r="ZT223" s="224"/>
      <c r="ZU223" s="382"/>
      <c r="ZV223" s="382"/>
      <c r="ZW223" s="332"/>
      <c r="ZX223" s="333"/>
      <c r="ZY223" s="382"/>
      <c r="ZZ223" s="224"/>
      <c r="AAA223" s="224"/>
      <c r="AAB223" s="334"/>
      <c r="AAC223" s="334"/>
      <c r="AAD223" s="224"/>
      <c r="AAE223" s="382"/>
      <c r="AAF223" s="382"/>
      <c r="AAG223" s="332"/>
      <c r="AAH223" s="333"/>
      <c r="AAI223" s="382"/>
      <c r="AAJ223" s="224"/>
      <c r="AAK223" s="224"/>
      <c r="AAL223" s="334"/>
      <c r="AAM223" s="334"/>
      <c r="AAN223" s="224"/>
      <c r="AAO223" s="382"/>
      <c r="AAP223" s="382"/>
      <c r="AAQ223" s="332"/>
      <c r="AAR223" s="333"/>
      <c r="AAS223" s="382"/>
      <c r="AAT223" s="224"/>
      <c r="AAU223" s="224"/>
      <c r="AAV223" s="334"/>
      <c r="AAW223" s="334"/>
      <c r="AAX223" s="224"/>
      <c r="AAY223" s="382"/>
      <c r="AAZ223" s="382"/>
      <c r="ABA223" s="332"/>
      <c r="ABB223" s="333"/>
      <c r="ABC223" s="382"/>
      <c r="ABD223" s="224"/>
      <c r="ABE223" s="224"/>
      <c r="ABF223" s="334"/>
      <c r="ABG223" s="334"/>
      <c r="ABH223" s="224"/>
      <c r="ABI223" s="382"/>
      <c r="ABJ223" s="382"/>
      <c r="ABK223" s="332"/>
      <c r="ABL223" s="333"/>
      <c r="ABM223" s="382"/>
      <c r="ABN223" s="224"/>
      <c r="ABO223" s="224"/>
      <c r="ABP223" s="334"/>
      <c r="ABQ223" s="334"/>
      <c r="ABR223" s="224"/>
      <c r="ABS223" s="382"/>
      <c r="ABT223" s="382"/>
      <c r="ABU223" s="332"/>
      <c r="ABV223" s="333"/>
      <c r="ABW223" s="382"/>
      <c r="ABX223" s="224"/>
      <c r="ABY223" s="224"/>
      <c r="ABZ223" s="334"/>
      <c r="ACA223" s="334"/>
      <c r="ACB223" s="224"/>
      <c r="ACC223" s="382"/>
      <c r="ACD223" s="382"/>
      <c r="ACE223" s="332"/>
      <c r="ACF223" s="333"/>
      <c r="ACG223" s="382"/>
      <c r="ACH223" s="224"/>
      <c r="ACI223" s="224"/>
      <c r="ACJ223" s="334"/>
      <c r="ACK223" s="334"/>
      <c r="ACL223" s="224"/>
      <c r="ACM223" s="382"/>
      <c r="ACN223" s="382"/>
      <c r="ACO223" s="332"/>
      <c r="ACP223" s="333"/>
      <c r="ACQ223" s="382"/>
      <c r="ACR223" s="224"/>
      <c r="ACS223" s="224"/>
      <c r="ACT223" s="334"/>
      <c r="ACU223" s="334"/>
      <c r="ACV223" s="224"/>
      <c r="ACW223" s="382"/>
      <c r="ACX223" s="382"/>
      <c r="ACY223" s="332"/>
      <c r="ACZ223" s="333"/>
      <c r="ADA223" s="382"/>
      <c r="ADB223" s="224"/>
      <c r="ADC223" s="224"/>
      <c r="ADD223" s="334"/>
      <c r="ADE223" s="334"/>
      <c r="ADF223" s="224"/>
      <c r="ADG223" s="382"/>
      <c r="ADH223" s="382"/>
      <c r="ADI223" s="332"/>
      <c r="ADJ223" s="333"/>
      <c r="ADK223" s="382"/>
      <c r="ADL223" s="224"/>
      <c r="ADM223" s="224"/>
      <c r="ADN223" s="334"/>
      <c r="ADO223" s="334"/>
      <c r="ADP223" s="224"/>
      <c r="ADQ223" s="382"/>
      <c r="ADR223" s="382"/>
      <c r="ADS223" s="332"/>
      <c r="ADT223" s="333"/>
      <c r="ADU223" s="382"/>
      <c r="ADV223" s="224"/>
      <c r="ADW223" s="224"/>
      <c r="ADX223" s="334"/>
      <c r="ADY223" s="334"/>
      <c r="ADZ223" s="224"/>
      <c r="AEA223" s="382"/>
      <c r="AEB223" s="382"/>
      <c r="AEC223" s="332"/>
      <c r="AED223" s="333"/>
      <c r="AEE223" s="382"/>
      <c r="AEF223" s="224"/>
      <c r="AEG223" s="224"/>
      <c r="AEH223" s="334"/>
      <c r="AEI223" s="334"/>
      <c r="AEJ223" s="224"/>
      <c r="AEK223" s="382"/>
      <c r="AEL223" s="382"/>
      <c r="AEM223" s="332"/>
      <c r="AEN223" s="333"/>
      <c r="AEO223" s="382"/>
      <c r="AEP223" s="224"/>
      <c r="AEQ223" s="224"/>
      <c r="AER223" s="334"/>
      <c r="AES223" s="334"/>
      <c r="AET223" s="224"/>
      <c r="AEU223" s="382"/>
      <c r="AEV223" s="382"/>
      <c r="AEW223" s="332"/>
      <c r="AEX223" s="333"/>
      <c r="AEY223" s="382"/>
      <c r="AEZ223" s="224"/>
      <c r="AFA223" s="224"/>
      <c r="AFB223" s="334"/>
      <c r="AFC223" s="334"/>
      <c r="AFD223" s="224"/>
      <c r="AFE223" s="382"/>
      <c r="AFF223" s="382"/>
      <c r="AFG223" s="332"/>
      <c r="AFH223" s="333"/>
      <c r="AFI223" s="382"/>
      <c r="AFJ223" s="224"/>
      <c r="AFK223" s="224"/>
      <c r="AFL223" s="334"/>
      <c r="AFM223" s="334"/>
      <c r="AFN223" s="224"/>
      <c r="AFO223" s="382"/>
      <c r="AFP223" s="382"/>
      <c r="AFQ223" s="332"/>
      <c r="AFR223" s="333"/>
      <c r="AFS223" s="382"/>
      <c r="AFT223" s="224"/>
      <c r="AFU223" s="224"/>
      <c r="AFV223" s="334"/>
      <c r="AFW223" s="334"/>
      <c r="AFX223" s="224"/>
      <c r="AFY223" s="382"/>
      <c r="AFZ223" s="382"/>
      <c r="AGA223" s="332"/>
      <c r="AGB223" s="333"/>
      <c r="AGC223" s="382"/>
      <c r="AGD223" s="224"/>
      <c r="AGE223" s="224"/>
      <c r="AGF223" s="334"/>
      <c r="AGG223" s="334"/>
      <c r="AGH223" s="224"/>
      <c r="AGI223" s="382"/>
      <c r="AGJ223" s="382"/>
      <c r="AGK223" s="332"/>
      <c r="AGL223" s="333"/>
      <c r="AGM223" s="382"/>
      <c r="AGN223" s="224"/>
      <c r="AGO223" s="224"/>
      <c r="AGP223" s="334"/>
      <c r="AGQ223" s="334"/>
      <c r="AGR223" s="224"/>
      <c r="AGS223" s="382"/>
      <c r="AGT223" s="382"/>
      <c r="AGU223" s="332"/>
      <c r="AGV223" s="333"/>
      <c r="AGW223" s="382"/>
      <c r="AGX223" s="224"/>
      <c r="AGY223" s="224"/>
      <c r="AGZ223" s="334"/>
      <c r="AHA223" s="334"/>
      <c r="AHB223" s="224"/>
      <c r="AHC223" s="382"/>
      <c r="AHD223" s="382"/>
      <c r="AHE223" s="332"/>
      <c r="AHF223" s="333"/>
      <c r="AHG223" s="382"/>
      <c r="AHH223" s="224"/>
      <c r="AHI223" s="224"/>
      <c r="AHJ223" s="334"/>
      <c r="AHK223" s="334"/>
      <c r="AHL223" s="224"/>
      <c r="AHM223" s="382"/>
      <c r="AHN223" s="382"/>
      <c r="AHO223" s="332"/>
      <c r="AHP223" s="333"/>
      <c r="AHQ223" s="382"/>
      <c r="AHR223" s="224"/>
      <c r="AHS223" s="224"/>
      <c r="AHT223" s="334"/>
      <c r="AHU223" s="334"/>
      <c r="AHV223" s="224"/>
      <c r="AHW223" s="382"/>
      <c r="AHX223" s="382"/>
      <c r="AHY223" s="332"/>
      <c r="AHZ223" s="333"/>
      <c r="AIA223" s="382"/>
      <c r="AIB223" s="224"/>
      <c r="AIC223" s="224"/>
      <c r="AID223" s="334"/>
      <c r="AIE223" s="334"/>
      <c r="AIF223" s="224"/>
      <c r="AIG223" s="382"/>
      <c r="AIH223" s="382"/>
      <c r="AII223" s="332"/>
      <c r="AIJ223" s="333"/>
      <c r="AIK223" s="382"/>
      <c r="AIL223" s="224"/>
      <c r="AIM223" s="224"/>
      <c r="AIN223" s="334"/>
      <c r="AIO223" s="334"/>
      <c r="AIP223" s="224"/>
      <c r="AIQ223" s="382"/>
      <c r="AIR223" s="382"/>
      <c r="AIS223" s="332"/>
      <c r="AIT223" s="333"/>
      <c r="AIU223" s="382"/>
      <c r="AIV223" s="224"/>
      <c r="AIW223" s="224"/>
      <c r="AIX223" s="334"/>
      <c r="AIY223" s="334"/>
      <c r="AIZ223" s="224"/>
      <c r="AJA223" s="382"/>
      <c r="AJB223" s="382"/>
      <c r="AJC223" s="332"/>
      <c r="AJD223" s="333"/>
      <c r="AJE223" s="382"/>
      <c r="AJF223" s="224"/>
      <c r="AJG223" s="224"/>
      <c r="AJH223" s="334"/>
      <c r="AJI223" s="334"/>
      <c r="AJJ223" s="224"/>
      <c r="AJK223" s="382"/>
      <c r="AJL223" s="382"/>
      <c r="AJM223" s="332"/>
      <c r="AJN223" s="333"/>
      <c r="AJO223" s="382"/>
      <c r="AJP223" s="224"/>
      <c r="AJQ223" s="224"/>
      <c r="AJR223" s="334"/>
      <c r="AJS223" s="334"/>
      <c r="AJT223" s="224"/>
      <c r="AJU223" s="382"/>
      <c r="AJV223" s="382"/>
      <c r="AJW223" s="332"/>
      <c r="AJX223" s="333"/>
      <c r="AJY223" s="382"/>
      <c r="AJZ223" s="224"/>
      <c r="AKA223" s="224"/>
      <c r="AKB223" s="334"/>
      <c r="AKC223" s="334"/>
      <c r="AKD223" s="224"/>
      <c r="AKE223" s="382"/>
      <c r="AKF223" s="382"/>
      <c r="AKG223" s="332"/>
      <c r="AKH223" s="333"/>
      <c r="AKI223" s="382"/>
      <c r="AKJ223" s="224"/>
      <c r="AKK223" s="224"/>
      <c r="AKL223" s="334"/>
      <c r="AKM223" s="334"/>
      <c r="AKN223" s="224"/>
      <c r="AKO223" s="382"/>
      <c r="AKP223" s="382"/>
      <c r="AKQ223" s="332"/>
      <c r="AKR223" s="333"/>
      <c r="AKS223" s="382"/>
      <c r="AKT223" s="224"/>
      <c r="AKU223" s="224"/>
      <c r="AKV223" s="334"/>
      <c r="AKW223" s="334"/>
      <c r="AKX223" s="224"/>
      <c r="AKY223" s="382"/>
      <c r="AKZ223" s="382"/>
      <c r="ALA223" s="332"/>
      <c r="ALB223" s="333"/>
      <c r="ALC223" s="382"/>
      <c r="ALD223" s="224"/>
      <c r="ALE223" s="224"/>
      <c r="ALF223" s="334"/>
      <c r="ALG223" s="334"/>
      <c r="ALH223" s="224"/>
      <c r="ALI223" s="382"/>
      <c r="ALJ223" s="382"/>
      <c r="ALK223" s="332"/>
      <c r="ALL223" s="333"/>
      <c r="ALM223" s="382"/>
      <c r="ALN223" s="224"/>
      <c r="ALO223" s="224"/>
      <c r="ALP223" s="334"/>
      <c r="ALQ223" s="334"/>
      <c r="ALR223" s="224"/>
      <c r="ALS223" s="382"/>
      <c r="ALT223" s="382"/>
      <c r="ALU223" s="332"/>
      <c r="ALV223" s="333"/>
      <c r="ALW223" s="382"/>
      <c r="ALX223" s="224"/>
      <c r="ALY223" s="224"/>
      <c r="ALZ223" s="334"/>
      <c r="AMA223" s="334"/>
      <c r="AMB223" s="224"/>
      <c r="AMC223" s="382"/>
      <c r="AMD223" s="382"/>
      <c r="AME223" s="332"/>
      <c r="AMF223" s="333"/>
      <c r="AMG223" s="382"/>
      <c r="AMH223" s="224"/>
      <c r="AMI223" s="224"/>
      <c r="AMJ223" s="334"/>
      <c r="AMK223" s="334"/>
      <c r="AML223" s="224"/>
      <c r="AMM223" s="382"/>
      <c r="AMN223" s="382"/>
      <c r="AMO223" s="332"/>
      <c r="AMP223" s="333"/>
      <c r="AMQ223" s="382"/>
      <c r="AMR223" s="224"/>
      <c r="AMS223" s="224"/>
      <c r="AMT223" s="334"/>
      <c r="AMU223" s="334"/>
      <c r="AMV223" s="224"/>
      <c r="AMW223" s="382"/>
      <c r="AMX223" s="382"/>
      <c r="AMY223" s="332"/>
      <c r="AMZ223" s="333"/>
      <c r="ANA223" s="382"/>
      <c r="ANB223" s="224"/>
      <c r="ANC223" s="224"/>
      <c r="AND223" s="334"/>
      <c r="ANE223" s="334"/>
      <c r="ANF223" s="224"/>
      <c r="ANG223" s="382"/>
      <c r="ANH223" s="382"/>
      <c r="ANI223" s="332"/>
      <c r="ANJ223" s="333"/>
      <c r="ANK223" s="382"/>
      <c r="ANL223" s="224"/>
      <c r="ANM223" s="224"/>
      <c r="ANN223" s="334"/>
      <c r="ANO223" s="334"/>
      <c r="ANP223" s="224"/>
      <c r="ANQ223" s="382"/>
      <c r="ANR223" s="382"/>
      <c r="ANS223" s="332"/>
      <c r="ANT223" s="333"/>
      <c r="ANU223" s="382"/>
      <c r="ANV223" s="224"/>
      <c r="ANW223" s="224"/>
      <c r="ANX223" s="334"/>
      <c r="ANY223" s="334"/>
      <c r="ANZ223" s="224"/>
      <c r="AOA223" s="382"/>
      <c r="AOB223" s="382"/>
      <c r="AOC223" s="332"/>
      <c r="AOD223" s="333"/>
      <c r="AOE223" s="382"/>
      <c r="AOF223" s="224"/>
      <c r="AOG223" s="224"/>
      <c r="AOH223" s="334"/>
      <c r="AOI223" s="334"/>
      <c r="AOJ223" s="224"/>
      <c r="AOK223" s="382"/>
      <c r="AOL223" s="382"/>
      <c r="AOM223" s="332"/>
      <c r="AON223" s="333"/>
      <c r="AOO223" s="382"/>
      <c r="AOP223" s="224"/>
      <c r="AOQ223" s="224"/>
      <c r="AOR223" s="334"/>
      <c r="AOS223" s="334"/>
      <c r="AOT223" s="224"/>
      <c r="AOU223" s="382"/>
      <c r="AOV223" s="382"/>
      <c r="AOW223" s="332"/>
      <c r="AOX223" s="333"/>
      <c r="AOY223" s="382"/>
      <c r="AOZ223" s="224"/>
      <c r="APA223" s="224"/>
      <c r="APB223" s="334"/>
      <c r="APC223" s="334"/>
      <c r="APD223" s="224"/>
      <c r="APE223" s="382"/>
      <c r="APF223" s="382"/>
      <c r="APG223" s="332"/>
      <c r="APH223" s="333"/>
      <c r="API223" s="382"/>
      <c r="APJ223" s="224"/>
      <c r="APK223" s="224"/>
      <c r="APL223" s="334"/>
      <c r="APM223" s="334"/>
      <c r="APN223" s="224"/>
      <c r="APO223" s="382"/>
      <c r="APP223" s="382"/>
      <c r="APQ223" s="332"/>
      <c r="APR223" s="333"/>
      <c r="APS223" s="382"/>
      <c r="APT223" s="224"/>
      <c r="APU223" s="224"/>
      <c r="APV223" s="334"/>
      <c r="APW223" s="334"/>
      <c r="APX223" s="224"/>
      <c r="APY223" s="382"/>
      <c r="APZ223" s="382"/>
      <c r="AQA223" s="332"/>
      <c r="AQB223" s="333"/>
      <c r="AQC223" s="382"/>
      <c r="AQD223" s="224"/>
      <c r="AQE223" s="224"/>
      <c r="AQF223" s="334"/>
      <c r="AQG223" s="334"/>
      <c r="AQH223" s="224"/>
      <c r="AQI223" s="382"/>
      <c r="AQJ223" s="382"/>
      <c r="AQK223" s="332"/>
      <c r="AQL223" s="333"/>
      <c r="AQM223" s="382"/>
      <c r="AQN223" s="224"/>
      <c r="AQO223" s="224"/>
      <c r="AQP223" s="334"/>
      <c r="AQQ223" s="334"/>
      <c r="AQR223" s="224"/>
      <c r="AQS223" s="382"/>
      <c r="AQT223" s="382"/>
      <c r="AQU223" s="332"/>
      <c r="AQV223" s="333"/>
      <c r="AQW223" s="382"/>
      <c r="AQX223" s="224"/>
      <c r="AQY223" s="224"/>
      <c r="AQZ223" s="334"/>
      <c r="ARA223" s="334"/>
      <c r="ARB223" s="224"/>
      <c r="ARC223" s="382"/>
      <c r="ARD223" s="382"/>
      <c r="ARE223" s="332"/>
      <c r="ARF223" s="333"/>
      <c r="ARG223" s="382"/>
      <c r="ARH223" s="224"/>
      <c r="ARI223" s="224"/>
      <c r="ARJ223" s="334"/>
      <c r="ARK223" s="334"/>
      <c r="ARL223" s="224"/>
      <c r="ARM223" s="382"/>
      <c r="ARN223" s="382"/>
      <c r="ARO223" s="332"/>
      <c r="ARP223" s="333"/>
      <c r="ARQ223" s="382"/>
      <c r="ARR223" s="224"/>
      <c r="ARS223" s="224"/>
      <c r="ART223" s="334"/>
      <c r="ARU223" s="334"/>
      <c r="ARV223" s="224"/>
      <c r="ARW223" s="382"/>
      <c r="ARX223" s="382"/>
      <c r="ARY223" s="332"/>
      <c r="ARZ223" s="333"/>
      <c r="ASA223" s="382"/>
      <c r="ASB223" s="224"/>
      <c r="ASC223" s="224"/>
      <c r="ASD223" s="334"/>
      <c r="ASE223" s="334"/>
      <c r="ASF223" s="224"/>
      <c r="ASG223" s="382"/>
      <c r="ASH223" s="382"/>
      <c r="ASI223" s="332"/>
      <c r="ASJ223" s="333"/>
      <c r="ASK223" s="382"/>
      <c r="ASL223" s="224"/>
      <c r="ASM223" s="224"/>
      <c r="ASN223" s="334"/>
      <c r="ASO223" s="334"/>
      <c r="ASP223" s="224"/>
      <c r="ASQ223" s="382"/>
      <c r="ASR223" s="382"/>
      <c r="ASS223" s="332"/>
      <c r="AST223" s="333"/>
      <c r="ASU223" s="382"/>
      <c r="ASV223" s="224"/>
      <c r="ASW223" s="224"/>
      <c r="ASX223" s="334"/>
      <c r="ASY223" s="334"/>
      <c r="ASZ223" s="224"/>
      <c r="ATA223" s="382"/>
      <c r="ATB223" s="382"/>
      <c r="ATC223" s="332"/>
      <c r="ATD223" s="333"/>
      <c r="ATE223" s="382"/>
      <c r="ATF223" s="224"/>
      <c r="ATG223" s="224"/>
      <c r="ATH223" s="334"/>
      <c r="ATI223" s="334"/>
      <c r="ATJ223" s="224"/>
      <c r="ATK223" s="382"/>
      <c r="ATL223" s="382"/>
      <c r="ATM223" s="332"/>
      <c r="ATN223" s="333"/>
      <c r="ATO223" s="382"/>
      <c r="ATP223" s="224"/>
      <c r="ATQ223" s="224"/>
      <c r="ATR223" s="334"/>
      <c r="ATS223" s="334"/>
      <c r="ATT223" s="224"/>
      <c r="ATU223" s="382"/>
      <c r="ATV223" s="382"/>
      <c r="ATW223" s="332"/>
      <c r="ATX223" s="333"/>
      <c r="ATY223" s="382"/>
      <c r="ATZ223" s="224"/>
      <c r="AUA223" s="224"/>
      <c r="AUB223" s="334"/>
      <c r="AUC223" s="334"/>
      <c r="AUD223" s="224"/>
      <c r="AUE223" s="382"/>
      <c r="AUF223" s="382"/>
      <c r="AUG223" s="332"/>
      <c r="AUH223" s="333"/>
      <c r="AUI223" s="382"/>
      <c r="AUJ223" s="224"/>
      <c r="AUK223" s="224"/>
      <c r="AUL223" s="334"/>
      <c r="AUM223" s="334"/>
      <c r="AUN223" s="224"/>
      <c r="AUO223" s="382"/>
      <c r="AUP223" s="382"/>
      <c r="AUQ223" s="332"/>
      <c r="AUR223" s="333"/>
      <c r="AUS223" s="382"/>
      <c r="AUT223" s="224"/>
      <c r="AUU223" s="224"/>
      <c r="AUV223" s="334"/>
      <c r="AUW223" s="334"/>
      <c r="AUX223" s="224"/>
      <c r="AUY223" s="382"/>
      <c r="AUZ223" s="382"/>
      <c r="AVA223" s="332"/>
      <c r="AVB223" s="333"/>
      <c r="AVC223" s="382"/>
      <c r="AVD223" s="224"/>
      <c r="AVE223" s="224"/>
      <c r="AVF223" s="334"/>
      <c r="AVG223" s="334"/>
      <c r="AVH223" s="224"/>
      <c r="AVI223" s="382"/>
      <c r="AVJ223" s="382"/>
      <c r="AVK223" s="332"/>
      <c r="AVL223" s="333"/>
      <c r="AVM223" s="382"/>
      <c r="AVN223" s="224"/>
      <c r="AVO223" s="224"/>
      <c r="AVP223" s="334"/>
      <c r="AVQ223" s="334"/>
      <c r="AVR223" s="224"/>
      <c r="AVS223" s="382"/>
      <c r="AVT223" s="382"/>
      <c r="AVU223" s="332"/>
      <c r="AVV223" s="333"/>
      <c r="AVW223" s="382"/>
      <c r="AVX223" s="224"/>
      <c r="AVY223" s="224"/>
      <c r="AVZ223" s="334"/>
      <c r="AWA223" s="334"/>
      <c r="AWB223" s="224"/>
      <c r="AWC223" s="382"/>
      <c r="AWD223" s="382"/>
      <c r="AWE223" s="332"/>
      <c r="AWF223" s="333"/>
      <c r="AWG223" s="382"/>
      <c r="AWH223" s="224"/>
      <c r="AWI223" s="224"/>
      <c r="AWJ223" s="334"/>
      <c r="AWK223" s="334"/>
      <c r="AWL223" s="224"/>
      <c r="AWM223" s="382"/>
      <c r="AWN223" s="382"/>
      <c r="AWO223" s="332"/>
      <c r="AWP223" s="333"/>
      <c r="AWQ223" s="382"/>
      <c r="AWR223" s="224"/>
      <c r="AWS223" s="224"/>
      <c r="AWT223" s="334"/>
      <c r="AWU223" s="334"/>
      <c r="AWV223" s="224"/>
      <c r="AWW223" s="382"/>
      <c r="AWX223" s="382"/>
      <c r="AWY223" s="332"/>
      <c r="AWZ223" s="333"/>
      <c r="AXA223" s="382"/>
      <c r="AXB223" s="224"/>
      <c r="AXC223" s="224"/>
      <c r="AXD223" s="334"/>
      <c r="AXE223" s="334"/>
      <c r="AXF223" s="224"/>
      <c r="AXG223" s="382"/>
      <c r="AXH223" s="382"/>
      <c r="AXI223" s="332"/>
      <c r="AXJ223" s="333"/>
      <c r="AXK223" s="382"/>
      <c r="AXL223" s="224"/>
      <c r="AXM223" s="224"/>
      <c r="AXN223" s="334"/>
      <c r="AXO223" s="334"/>
      <c r="AXP223" s="224"/>
      <c r="AXQ223" s="382"/>
      <c r="AXR223" s="382"/>
      <c r="AXS223" s="332"/>
      <c r="AXT223" s="333"/>
      <c r="AXU223" s="382"/>
      <c r="AXV223" s="224"/>
      <c r="AXW223" s="224"/>
      <c r="AXX223" s="334"/>
      <c r="AXY223" s="334"/>
      <c r="AXZ223" s="224"/>
      <c r="AYA223" s="382"/>
      <c r="AYB223" s="382"/>
      <c r="AYC223" s="332"/>
      <c r="AYD223" s="333"/>
      <c r="AYE223" s="382"/>
      <c r="AYF223" s="224"/>
      <c r="AYG223" s="224"/>
      <c r="AYH223" s="334"/>
      <c r="AYI223" s="334"/>
      <c r="AYJ223" s="224"/>
      <c r="AYK223" s="382"/>
      <c r="AYL223" s="382"/>
      <c r="AYM223" s="332"/>
      <c r="AYN223" s="333"/>
      <c r="AYO223" s="382"/>
      <c r="AYP223" s="224"/>
      <c r="AYQ223" s="224"/>
      <c r="AYR223" s="334"/>
      <c r="AYS223" s="334"/>
      <c r="AYT223" s="224"/>
      <c r="AYU223" s="382"/>
      <c r="AYV223" s="382"/>
      <c r="AYW223" s="332"/>
      <c r="AYX223" s="333"/>
      <c r="AYY223" s="382"/>
      <c r="AYZ223" s="224"/>
      <c r="AZA223" s="224"/>
      <c r="AZB223" s="334"/>
      <c r="AZC223" s="334"/>
      <c r="AZD223" s="224"/>
      <c r="AZE223" s="382"/>
      <c r="AZF223" s="382"/>
      <c r="AZG223" s="332"/>
      <c r="AZH223" s="333"/>
      <c r="AZI223" s="382"/>
      <c r="AZJ223" s="224"/>
      <c r="AZK223" s="224"/>
      <c r="AZL223" s="334"/>
      <c r="AZM223" s="334"/>
      <c r="AZN223" s="224"/>
      <c r="AZO223" s="382"/>
      <c r="AZP223" s="382"/>
      <c r="AZQ223" s="332"/>
      <c r="AZR223" s="333"/>
      <c r="AZS223" s="382"/>
      <c r="AZT223" s="224"/>
      <c r="AZU223" s="224"/>
      <c r="AZV223" s="334"/>
      <c r="AZW223" s="334"/>
      <c r="AZX223" s="224"/>
      <c r="AZY223" s="382"/>
      <c r="AZZ223" s="382"/>
      <c r="BAA223" s="332"/>
      <c r="BAB223" s="333"/>
      <c r="BAC223" s="382"/>
      <c r="BAD223" s="224"/>
      <c r="BAE223" s="224"/>
      <c r="BAF223" s="334"/>
      <c r="BAG223" s="334"/>
      <c r="BAH223" s="224"/>
      <c r="BAI223" s="382"/>
      <c r="BAJ223" s="382"/>
      <c r="BAK223" s="332"/>
      <c r="BAL223" s="333"/>
      <c r="BAM223" s="382"/>
      <c r="BAN223" s="224"/>
      <c r="BAO223" s="224"/>
      <c r="BAP223" s="334"/>
      <c r="BAQ223" s="334"/>
      <c r="BAR223" s="224"/>
      <c r="BAS223" s="382"/>
      <c r="BAT223" s="382"/>
      <c r="BAU223" s="332"/>
      <c r="BAV223" s="333"/>
      <c r="BAW223" s="382"/>
      <c r="BAX223" s="224"/>
      <c r="BAY223" s="224"/>
      <c r="BAZ223" s="334"/>
      <c r="BBA223" s="334"/>
      <c r="BBB223" s="224"/>
      <c r="BBC223" s="382"/>
      <c r="BBD223" s="382"/>
      <c r="BBE223" s="332"/>
      <c r="BBF223" s="333"/>
      <c r="BBG223" s="382"/>
      <c r="BBH223" s="224"/>
      <c r="BBI223" s="224"/>
      <c r="BBJ223" s="334"/>
      <c r="BBK223" s="334"/>
      <c r="BBL223" s="224"/>
      <c r="BBM223" s="382"/>
      <c r="BBN223" s="382"/>
      <c r="BBO223" s="332"/>
      <c r="BBP223" s="333"/>
      <c r="BBQ223" s="382"/>
      <c r="BBR223" s="224"/>
      <c r="BBS223" s="224"/>
      <c r="BBT223" s="334"/>
      <c r="BBU223" s="334"/>
      <c r="BBV223" s="224"/>
      <c r="BBW223" s="382"/>
      <c r="BBX223" s="382"/>
      <c r="BBY223" s="332"/>
      <c r="BBZ223" s="333"/>
      <c r="BCA223" s="382"/>
      <c r="BCB223" s="224"/>
      <c r="BCC223" s="224"/>
      <c r="BCD223" s="334"/>
      <c r="BCE223" s="334"/>
      <c r="BCF223" s="224"/>
      <c r="BCG223" s="382"/>
      <c r="BCH223" s="382"/>
      <c r="BCI223" s="332"/>
      <c r="BCJ223" s="333"/>
      <c r="BCK223" s="382"/>
      <c r="BCL223" s="224"/>
      <c r="BCM223" s="224"/>
      <c r="BCN223" s="334"/>
      <c r="BCO223" s="334"/>
      <c r="BCP223" s="224"/>
      <c r="BCQ223" s="382"/>
      <c r="BCR223" s="382"/>
      <c r="BCS223" s="332"/>
      <c r="BCT223" s="333"/>
      <c r="BCU223" s="382"/>
      <c r="BCV223" s="224"/>
      <c r="BCW223" s="224"/>
      <c r="BCX223" s="334"/>
      <c r="BCY223" s="334"/>
      <c r="BCZ223" s="224"/>
      <c r="BDA223" s="382"/>
      <c r="BDB223" s="382"/>
      <c r="BDC223" s="332"/>
      <c r="BDD223" s="333"/>
      <c r="BDE223" s="382"/>
      <c r="BDF223" s="224"/>
      <c r="BDG223" s="224"/>
      <c r="BDH223" s="334"/>
      <c r="BDI223" s="334"/>
      <c r="BDJ223" s="224"/>
      <c r="BDK223" s="382"/>
      <c r="BDL223" s="382"/>
      <c r="BDM223" s="332"/>
      <c r="BDN223" s="333"/>
      <c r="BDO223" s="382"/>
      <c r="BDP223" s="224"/>
      <c r="BDQ223" s="224"/>
      <c r="BDR223" s="334"/>
      <c r="BDS223" s="334"/>
      <c r="BDT223" s="224"/>
      <c r="BDU223" s="382"/>
      <c r="BDV223" s="382"/>
      <c r="BDW223" s="332"/>
      <c r="BDX223" s="333"/>
      <c r="BDY223" s="382"/>
      <c r="BDZ223" s="224"/>
      <c r="BEA223" s="224"/>
      <c r="BEB223" s="334"/>
      <c r="BEC223" s="334"/>
      <c r="BED223" s="224"/>
      <c r="BEE223" s="382"/>
      <c r="BEF223" s="382"/>
      <c r="BEG223" s="332"/>
      <c r="BEH223" s="333"/>
      <c r="BEI223" s="382"/>
      <c r="BEJ223" s="224"/>
      <c r="BEK223" s="224"/>
      <c r="BEL223" s="334"/>
      <c r="BEM223" s="334"/>
      <c r="BEN223" s="224"/>
      <c r="BEO223" s="382"/>
      <c r="BEP223" s="382"/>
      <c r="BEQ223" s="332"/>
      <c r="BER223" s="333"/>
      <c r="BES223" s="382"/>
      <c r="BET223" s="224"/>
      <c r="BEU223" s="224"/>
      <c r="BEV223" s="334"/>
      <c r="BEW223" s="334"/>
      <c r="BEX223" s="224"/>
      <c r="BEY223" s="382"/>
      <c r="BEZ223" s="382"/>
      <c r="BFA223" s="332"/>
      <c r="BFB223" s="333"/>
      <c r="BFC223" s="382"/>
      <c r="BFD223" s="224"/>
      <c r="BFE223" s="224"/>
      <c r="BFF223" s="334"/>
      <c r="BFG223" s="334"/>
      <c r="BFH223" s="224"/>
      <c r="BFI223" s="382"/>
      <c r="BFJ223" s="382"/>
      <c r="BFK223" s="332"/>
      <c r="BFL223" s="333"/>
      <c r="BFM223" s="382"/>
      <c r="BFN223" s="224"/>
      <c r="BFO223" s="224"/>
      <c r="BFP223" s="334"/>
      <c r="BFQ223" s="334"/>
      <c r="BFR223" s="224"/>
      <c r="BFS223" s="382"/>
      <c r="BFT223" s="382"/>
      <c r="BFU223" s="332"/>
      <c r="BFV223" s="333"/>
      <c r="BFW223" s="382"/>
      <c r="BFX223" s="224"/>
      <c r="BFY223" s="224"/>
      <c r="BFZ223" s="334"/>
      <c r="BGA223" s="334"/>
      <c r="BGB223" s="224"/>
      <c r="BGC223" s="382"/>
      <c r="BGD223" s="382"/>
      <c r="BGE223" s="332"/>
      <c r="BGF223" s="333"/>
      <c r="BGG223" s="382"/>
      <c r="BGH223" s="224"/>
      <c r="BGI223" s="224"/>
      <c r="BGJ223" s="334"/>
      <c r="BGK223" s="334"/>
      <c r="BGL223" s="224"/>
      <c r="BGM223" s="382"/>
      <c r="BGN223" s="382"/>
      <c r="BGO223" s="332"/>
      <c r="BGP223" s="333"/>
      <c r="BGQ223" s="382"/>
      <c r="BGR223" s="224"/>
      <c r="BGS223" s="224"/>
      <c r="BGT223" s="334"/>
      <c r="BGU223" s="334"/>
      <c r="BGV223" s="224"/>
      <c r="BGW223" s="382"/>
      <c r="BGX223" s="382"/>
      <c r="BGY223" s="332"/>
      <c r="BGZ223" s="333"/>
      <c r="BHA223" s="382"/>
      <c r="BHB223" s="224"/>
      <c r="BHC223" s="224"/>
      <c r="BHD223" s="334"/>
      <c r="BHE223" s="334"/>
      <c r="BHF223" s="224"/>
      <c r="BHG223" s="382"/>
      <c r="BHH223" s="382"/>
      <c r="BHI223" s="332"/>
      <c r="BHJ223" s="333"/>
      <c r="BHK223" s="382"/>
      <c r="BHL223" s="224"/>
      <c r="BHM223" s="224"/>
      <c r="BHN223" s="334"/>
      <c r="BHO223" s="334"/>
      <c r="BHP223" s="224"/>
      <c r="BHQ223" s="382"/>
      <c r="BHR223" s="382"/>
      <c r="BHS223" s="332"/>
      <c r="BHT223" s="333"/>
      <c r="BHU223" s="382"/>
      <c r="BHV223" s="224"/>
      <c r="BHW223" s="224"/>
      <c r="BHX223" s="334"/>
      <c r="BHY223" s="334"/>
      <c r="BHZ223" s="224"/>
      <c r="BIA223" s="382"/>
      <c r="BIB223" s="382"/>
      <c r="BIC223" s="332"/>
      <c r="BID223" s="333"/>
      <c r="BIE223" s="382"/>
      <c r="BIF223" s="224"/>
      <c r="BIG223" s="224"/>
      <c r="BIH223" s="334"/>
      <c r="BII223" s="334"/>
      <c r="BIJ223" s="224"/>
      <c r="BIK223" s="382"/>
      <c r="BIL223" s="382"/>
      <c r="BIM223" s="332"/>
      <c r="BIN223" s="333"/>
      <c r="BIO223" s="382"/>
      <c r="BIP223" s="224"/>
      <c r="BIQ223" s="224"/>
      <c r="BIR223" s="334"/>
      <c r="BIS223" s="334"/>
      <c r="BIT223" s="224"/>
      <c r="BIU223" s="382"/>
      <c r="BIV223" s="382"/>
      <c r="BIW223" s="332"/>
      <c r="BIX223" s="333"/>
      <c r="BIY223" s="382"/>
      <c r="BIZ223" s="224"/>
      <c r="BJA223" s="224"/>
      <c r="BJB223" s="334"/>
      <c r="BJC223" s="334"/>
      <c r="BJD223" s="224"/>
      <c r="BJE223" s="382"/>
      <c r="BJF223" s="382"/>
      <c r="BJG223" s="332"/>
      <c r="BJH223" s="333"/>
      <c r="BJI223" s="382"/>
      <c r="BJJ223" s="224"/>
      <c r="BJK223" s="224"/>
      <c r="BJL223" s="334"/>
      <c r="BJM223" s="334"/>
      <c r="BJN223" s="224"/>
      <c r="BJO223" s="382"/>
      <c r="BJP223" s="382"/>
      <c r="BJQ223" s="332"/>
      <c r="BJR223" s="333"/>
      <c r="BJS223" s="382"/>
      <c r="BJT223" s="224"/>
      <c r="BJU223" s="224"/>
      <c r="BJV223" s="334"/>
      <c r="BJW223" s="334"/>
      <c r="BJX223" s="224"/>
      <c r="BJY223" s="382"/>
      <c r="BJZ223" s="382"/>
      <c r="BKA223" s="332"/>
      <c r="BKB223" s="333"/>
      <c r="BKC223" s="382"/>
      <c r="BKD223" s="224"/>
      <c r="BKE223" s="224"/>
      <c r="BKF223" s="334"/>
      <c r="BKG223" s="334"/>
      <c r="BKH223" s="224"/>
      <c r="BKI223" s="382"/>
      <c r="BKJ223" s="382"/>
      <c r="BKK223" s="332"/>
      <c r="BKL223" s="333"/>
      <c r="BKM223" s="382"/>
      <c r="BKN223" s="224"/>
      <c r="BKO223" s="224"/>
      <c r="BKP223" s="334"/>
      <c r="BKQ223" s="334"/>
      <c r="BKR223" s="224"/>
      <c r="BKS223" s="382"/>
      <c r="BKT223" s="382"/>
      <c r="BKU223" s="332"/>
      <c r="BKV223" s="333"/>
      <c r="BKW223" s="382"/>
      <c r="BKX223" s="224"/>
      <c r="BKY223" s="224"/>
      <c r="BKZ223" s="334"/>
      <c r="BLA223" s="334"/>
      <c r="BLB223" s="224"/>
      <c r="BLC223" s="382"/>
      <c r="BLD223" s="382"/>
      <c r="BLE223" s="332"/>
      <c r="BLF223" s="333"/>
      <c r="BLG223" s="382"/>
      <c r="BLH223" s="224"/>
      <c r="BLI223" s="224"/>
      <c r="BLJ223" s="334"/>
      <c r="BLK223" s="334"/>
      <c r="BLL223" s="224"/>
      <c r="BLM223" s="382"/>
      <c r="BLN223" s="382"/>
      <c r="BLO223" s="332"/>
      <c r="BLP223" s="333"/>
      <c r="BLQ223" s="382"/>
      <c r="BLR223" s="224"/>
      <c r="BLS223" s="224"/>
      <c r="BLT223" s="334"/>
      <c r="BLU223" s="334"/>
      <c r="BLV223" s="224"/>
      <c r="BLW223" s="382"/>
      <c r="BLX223" s="382"/>
      <c r="BLY223" s="332"/>
      <c r="BLZ223" s="333"/>
      <c r="BMA223" s="382"/>
      <c r="BMB223" s="224"/>
      <c r="BMC223" s="224"/>
      <c r="BMD223" s="334"/>
      <c r="BME223" s="334"/>
      <c r="BMF223" s="224"/>
      <c r="BMG223" s="382"/>
      <c r="BMH223" s="382"/>
      <c r="BMI223" s="332"/>
      <c r="BMJ223" s="333"/>
      <c r="BMK223" s="382"/>
      <c r="BML223" s="224"/>
      <c r="BMM223" s="224"/>
      <c r="BMN223" s="334"/>
      <c r="BMO223" s="334"/>
      <c r="BMP223" s="224"/>
      <c r="BMQ223" s="382"/>
      <c r="BMR223" s="382"/>
      <c r="BMS223" s="332"/>
      <c r="BMT223" s="333"/>
      <c r="BMU223" s="382"/>
      <c r="BMV223" s="224"/>
      <c r="BMW223" s="224"/>
      <c r="BMX223" s="334"/>
      <c r="BMY223" s="334"/>
      <c r="BMZ223" s="224"/>
      <c r="BNA223" s="382"/>
      <c r="BNB223" s="382"/>
      <c r="BNC223" s="332"/>
      <c r="BND223" s="333"/>
      <c r="BNE223" s="382"/>
      <c r="BNF223" s="224"/>
      <c r="BNG223" s="224"/>
      <c r="BNH223" s="334"/>
      <c r="BNI223" s="334"/>
      <c r="BNJ223" s="224"/>
      <c r="BNK223" s="382"/>
      <c r="BNL223" s="382"/>
      <c r="BNM223" s="332"/>
      <c r="BNN223" s="333"/>
      <c r="BNO223" s="382"/>
      <c r="BNP223" s="224"/>
      <c r="BNQ223" s="224"/>
      <c r="BNR223" s="334"/>
      <c r="BNS223" s="334"/>
      <c r="BNT223" s="224"/>
      <c r="BNU223" s="382"/>
      <c r="BNV223" s="382"/>
      <c r="BNW223" s="332"/>
      <c r="BNX223" s="333"/>
      <c r="BNY223" s="382"/>
      <c r="BNZ223" s="224"/>
      <c r="BOA223" s="224"/>
      <c r="BOB223" s="334"/>
      <c r="BOC223" s="334"/>
      <c r="BOD223" s="224"/>
      <c r="BOE223" s="382"/>
      <c r="BOF223" s="382"/>
      <c r="BOG223" s="332"/>
      <c r="BOH223" s="333"/>
      <c r="BOI223" s="382"/>
      <c r="BOJ223" s="224"/>
      <c r="BOK223" s="224"/>
      <c r="BOL223" s="334"/>
      <c r="BOM223" s="334"/>
      <c r="BON223" s="224"/>
      <c r="BOO223" s="382"/>
      <c r="BOP223" s="382"/>
      <c r="BOQ223" s="332"/>
      <c r="BOR223" s="333"/>
      <c r="BOS223" s="382"/>
      <c r="BOT223" s="224"/>
      <c r="BOU223" s="224"/>
      <c r="BOV223" s="334"/>
      <c r="BOW223" s="334"/>
      <c r="BOX223" s="224"/>
      <c r="BOY223" s="382"/>
      <c r="BOZ223" s="382"/>
      <c r="BPA223" s="332"/>
      <c r="BPB223" s="333"/>
      <c r="BPC223" s="382"/>
      <c r="BPD223" s="224"/>
      <c r="BPE223" s="224"/>
      <c r="BPF223" s="334"/>
      <c r="BPG223" s="334"/>
      <c r="BPH223" s="224"/>
      <c r="BPI223" s="382"/>
      <c r="BPJ223" s="382"/>
      <c r="BPK223" s="332"/>
      <c r="BPL223" s="333"/>
      <c r="BPM223" s="382"/>
      <c r="BPN223" s="224"/>
      <c r="BPO223" s="224"/>
      <c r="BPP223" s="334"/>
      <c r="BPQ223" s="334"/>
      <c r="BPR223" s="224"/>
      <c r="BPS223" s="382"/>
      <c r="BPT223" s="382"/>
      <c r="BPU223" s="332"/>
      <c r="BPV223" s="333"/>
      <c r="BPW223" s="382"/>
      <c r="BPX223" s="224"/>
      <c r="BPY223" s="224"/>
      <c r="BPZ223" s="334"/>
      <c r="BQA223" s="334"/>
      <c r="BQB223" s="224"/>
      <c r="BQC223" s="382"/>
      <c r="BQD223" s="382"/>
      <c r="BQE223" s="332"/>
      <c r="BQF223" s="333"/>
      <c r="BQG223" s="382"/>
      <c r="BQH223" s="224"/>
      <c r="BQI223" s="224"/>
      <c r="BQJ223" s="334"/>
      <c r="BQK223" s="334"/>
      <c r="BQL223" s="224"/>
      <c r="BQM223" s="382"/>
      <c r="BQN223" s="382"/>
      <c r="BQO223" s="332"/>
      <c r="BQP223" s="333"/>
      <c r="BQQ223" s="382"/>
      <c r="BQR223" s="224"/>
      <c r="BQS223" s="224"/>
      <c r="BQT223" s="334"/>
      <c r="BQU223" s="334"/>
      <c r="BQV223" s="224"/>
      <c r="BQW223" s="382"/>
      <c r="BQX223" s="382"/>
      <c r="BQY223" s="332"/>
      <c r="BQZ223" s="333"/>
      <c r="BRA223" s="382"/>
      <c r="BRB223" s="224"/>
      <c r="BRC223" s="224"/>
      <c r="BRD223" s="334"/>
      <c r="BRE223" s="334"/>
      <c r="BRF223" s="224"/>
      <c r="BRG223" s="382"/>
      <c r="BRH223" s="382"/>
      <c r="BRI223" s="332"/>
      <c r="BRJ223" s="333"/>
      <c r="BRK223" s="382"/>
      <c r="BRL223" s="224"/>
      <c r="BRM223" s="224"/>
      <c r="BRN223" s="334"/>
      <c r="BRO223" s="334"/>
      <c r="BRP223" s="224"/>
      <c r="BRQ223" s="382"/>
      <c r="BRR223" s="382"/>
      <c r="BRS223" s="332"/>
      <c r="BRT223" s="333"/>
      <c r="BRU223" s="382"/>
      <c r="BRV223" s="224"/>
      <c r="BRW223" s="224"/>
      <c r="BRX223" s="334"/>
      <c r="BRY223" s="334"/>
      <c r="BRZ223" s="224"/>
      <c r="BSA223" s="382"/>
      <c r="BSB223" s="382"/>
      <c r="BSC223" s="332"/>
      <c r="BSD223" s="333"/>
      <c r="BSE223" s="382"/>
      <c r="BSF223" s="224"/>
      <c r="BSG223" s="224"/>
      <c r="BSH223" s="334"/>
      <c r="BSI223" s="334"/>
      <c r="BSJ223" s="224"/>
      <c r="BSK223" s="382"/>
      <c r="BSL223" s="382"/>
      <c r="BSM223" s="332"/>
      <c r="BSN223" s="333"/>
      <c r="BSO223" s="382"/>
      <c r="BSP223" s="224"/>
      <c r="BSQ223" s="224"/>
      <c r="BSR223" s="334"/>
      <c r="BSS223" s="334"/>
      <c r="BST223" s="224"/>
      <c r="BSU223" s="382"/>
      <c r="BSV223" s="382"/>
      <c r="BSW223" s="332"/>
      <c r="BSX223" s="333"/>
      <c r="BSY223" s="382"/>
      <c r="BSZ223" s="224"/>
      <c r="BTA223" s="224"/>
      <c r="BTB223" s="334"/>
      <c r="BTC223" s="334"/>
      <c r="BTD223" s="224"/>
      <c r="BTE223" s="382"/>
      <c r="BTF223" s="382"/>
      <c r="BTG223" s="332"/>
      <c r="BTH223" s="333"/>
      <c r="BTI223" s="382"/>
      <c r="BTJ223" s="224"/>
      <c r="BTK223" s="224"/>
      <c r="BTL223" s="334"/>
      <c r="BTM223" s="334"/>
      <c r="BTN223" s="224"/>
      <c r="BTO223" s="382"/>
      <c r="BTP223" s="382"/>
      <c r="BTQ223" s="332"/>
      <c r="BTR223" s="333"/>
      <c r="BTS223" s="382"/>
      <c r="BTT223" s="224"/>
      <c r="BTU223" s="224"/>
      <c r="BTV223" s="334"/>
      <c r="BTW223" s="334"/>
      <c r="BTX223" s="224"/>
      <c r="BTY223" s="382"/>
      <c r="BTZ223" s="382"/>
      <c r="BUA223" s="332"/>
      <c r="BUB223" s="333"/>
      <c r="BUC223" s="382"/>
      <c r="BUD223" s="224"/>
      <c r="BUE223" s="224"/>
      <c r="BUF223" s="334"/>
      <c r="BUG223" s="334"/>
      <c r="BUH223" s="224"/>
      <c r="BUI223" s="382"/>
      <c r="BUJ223" s="382"/>
      <c r="BUK223" s="332"/>
      <c r="BUL223" s="333"/>
      <c r="BUM223" s="382"/>
      <c r="BUN223" s="224"/>
      <c r="BUO223" s="224"/>
      <c r="BUP223" s="334"/>
      <c r="BUQ223" s="334"/>
      <c r="BUR223" s="224"/>
      <c r="BUS223" s="382"/>
      <c r="BUT223" s="382"/>
      <c r="BUU223" s="332"/>
      <c r="BUV223" s="333"/>
      <c r="BUW223" s="382"/>
      <c r="BUX223" s="224"/>
      <c r="BUY223" s="224"/>
      <c r="BUZ223" s="334"/>
      <c r="BVA223" s="334"/>
      <c r="BVB223" s="224"/>
      <c r="BVC223" s="382"/>
      <c r="BVD223" s="382"/>
      <c r="BVE223" s="332"/>
      <c r="BVF223" s="333"/>
      <c r="BVG223" s="382"/>
      <c r="BVH223" s="224"/>
      <c r="BVI223" s="224"/>
      <c r="BVJ223" s="334"/>
      <c r="BVK223" s="334"/>
      <c r="BVL223" s="224"/>
      <c r="BVM223" s="382"/>
      <c r="BVN223" s="382"/>
      <c r="BVO223" s="332"/>
      <c r="BVP223" s="333"/>
      <c r="BVQ223" s="382"/>
      <c r="BVR223" s="224"/>
      <c r="BVS223" s="224"/>
      <c r="BVT223" s="334"/>
      <c r="BVU223" s="334"/>
      <c r="BVV223" s="224"/>
      <c r="BVW223" s="382"/>
      <c r="BVX223" s="382"/>
      <c r="BVY223" s="332"/>
      <c r="BVZ223" s="333"/>
      <c r="BWA223" s="382"/>
      <c r="BWB223" s="224"/>
      <c r="BWC223" s="224"/>
      <c r="BWD223" s="334"/>
      <c r="BWE223" s="334"/>
      <c r="BWF223" s="224"/>
      <c r="BWG223" s="382"/>
      <c r="BWH223" s="382"/>
      <c r="BWI223" s="332"/>
      <c r="BWJ223" s="333"/>
      <c r="BWK223" s="382"/>
      <c r="BWL223" s="224"/>
      <c r="BWM223" s="224"/>
      <c r="BWN223" s="334"/>
      <c r="BWO223" s="334"/>
      <c r="BWP223" s="224"/>
      <c r="BWQ223" s="382"/>
      <c r="BWR223" s="382"/>
      <c r="BWS223" s="332"/>
      <c r="BWT223" s="333"/>
      <c r="BWU223" s="382"/>
      <c r="BWV223" s="224"/>
      <c r="BWW223" s="224"/>
      <c r="BWX223" s="334"/>
      <c r="BWY223" s="334"/>
      <c r="BWZ223" s="224"/>
      <c r="BXA223" s="382"/>
      <c r="BXB223" s="382"/>
      <c r="BXC223" s="332"/>
      <c r="BXD223" s="333"/>
      <c r="BXE223" s="382"/>
      <c r="BXF223" s="224"/>
      <c r="BXG223" s="224"/>
      <c r="BXH223" s="334"/>
      <c r="BXI223" s="334"/>
      <c r="BXJ223" s="224"/>
      <c r="BXK223" s="382"/>
      <c r="BXL223" s="382"/>
      <c r="BXM223" s="332"/>
      <c r="BXN223" s="333"/>
      <c r="BXO223" s="382"/>
      <c r="BXP223" s="224"/>
      <c r="BXQ223" s="224"/>
      <c r="BXR223" s="334"/>
      <c r="BXS223" s="334"/>
      <c r="BXT223" s="224"/>
      <c r="BXU223" s="382"/>
      <c r="BXV223" s="382"/>
      <c r="BXW223" s="332"/>
      <c r="BXX223" s="333"/>
      <c r="BXY223" s="382"/>
      <c r="BXZ223" s="224"/>
      <c r="BYA223" s="224"/>
      <c r="BYB223" s="334"/>
      <c r="BYC223" s="334"/>
      <c r="BYD223" s="224"/>
      <c r="BYE223" s="382"/>
      <c r="BYF223" s="382"/>
      <c r="BYG223" s="332"/>
      <c r="BYH223" s="333"/>
      <c r="BYI223" s="382"/>
      <c r="BYJ223" s="224"/>
      <c r="BYK223" s="224"/>
      <c r="BYL223" s="334"/>
      <c r="BYM223" s="334"/>
      <c r="BYN223" s="224"/>
      <c r="BYO223" s="382"/>
      <c r="BYP223" s="382"/>
      <c r="BYQ223" s="332"/>
      <c r="BYR223" s="333"/>
      <c r="BYS223" s="382"/>
      <c r="BYT223" s="224"/>
      <c r="BYU223" s="224"/>
      <c r="BYV223" s="334"/>
      <c r="BYW223" s="334"/>
      <c r="BYX223" s="224"/>
      <c r="BYY223" s="382"/>
      <c r="BYZ223" s="382"/>
      <c r="BZA223" s="332"/>
      <c r="BZB223" s="333"/>
      <c r="BZC223" s="382"/>
      <c r="BZD223" s="224"/>
      <c r="BZE223" s="224"/>
      <c r="BZF223" s="334"/>
      <c r="BZG223" s="334"/>
      <c r="BZH223" s="224"/>
      <c r="BZI223" s="382"/>
      <c r="BZJ223" s="382"/>
      <c r="BZK223" s="332"/>
      <c r="BZL223" s="333"/>
      <c r="BZM223" s="382"/>
      <c r="BZN223" s="224"/>
      <c r="BZO223" s="224"/>
      <c r="BZP223" s="334"/>
      <c r="BZQ223" s="334"/>
      <c r="BZR223" s="224"/>
      <c r="BZS223" s="382"/>
      <c r="BZT223" s="382"/>
      <c r="BZU223" s="332"/>
      <c r="BZV223" s="333"/>
      <c r="BZW223" s="382"/>
      <c r="BZX223" s="224"/>
      <c r="BZY223" s="224"/>
      <c r="BZZ223" s="334"/>
      <c r="CAA223" s="334"/>
      <c r="CAB223" s="224"/>
      <c r="CAC223" s="382"/>
      <c r="CAD223" s="382"/>
      <c r="CAE223" s="332"/>
      <c r="CAF223" s="333"/>
      <c r="CAG223" s="382"/>
      <c r="CAH223" s="224"/>
      <c r="CAI223" s="224"/>
      <c r="CAJ223" s="334"/>
      <c r="CAK223" s="334"/>
      <c r="CAL223" s="224"/>
      <c r="CAM223" s="382"/>
      <c r="CAN223" s="382"/>
      <c r="CAO223" s="332"/>
      <c r="CAP223" s="333"/>
      <c r="CAQ223" s="382"/>
      <c r="CAR223" s="224"/>
      <c r="CAS223" s="224"/>
      <c r="CAT223" s="334"/>
      <c r="CAU223" s="334"/>
      <c r="CAV223" s="224"/>
      <c r="CAW223" s="382"/>
      <c r="CAX223" s="382"/>
      <c r="CAY223" s="332"/>
      <c r="CAZ223" s="333"/>
      <c r="CBA223" s="382"/>
      <c r="CBB223" s="224"/>
      <c r="CBC223" s="224"/>
      <c r="CBD223" s="334"/>
      <c r="CBE223" s="334"/>
      <c r="CBF223" s="224"/>
      <c r="CBG223" s="382"/>
      <c r="CBH223" s="382"/>
      <c r="CBI223" s="332"/>
      <c r="CBJ223" s="333"/>
      <c r="CBK223" s="382"/>
      <c r="CBL223" s="224"/>
      <c r="CBM223" s="224"/>
      <c r="CBN223" s="334"/>
      <c r="CBO223" s="334"/>
      <c r="CBP223" s="224"/>
      <c r="CBQ223" s="382"/>
      <c r="CBR223" s="382"/>
      <c r="CBS223" s="332"/>
      <c r="CBT223" s="333"/>
      <c r="CBU223" s="382"/>
      <c r="CBV223" s="224"/>
      <c r="CBW223" s="224"/>
      <c r="CBX223" s="334"/>
      <c r="CBY223" s="334"/>
      <c r="CBZ223" s="224"/>
      <c r="CCA223" s="382"/>
      <c r="CCB223" s="382"/>
      <c r="CCC223" s="332"/>
      <c r="CCD223" s="333"/>
      <c r="CCE223" s="382"/>
      <c r="CCF223" s="224"/>
      <c r="CCG223" s="224"/>
      <c r="CCH223" s="334"/>
      <c r="CCI223" s="334"/>
      <c r="CCJ223" s="224"/>
      <c r="CCK223" s="382"/>
      <c r="CCL223" s="382"/>
      <c r="CCM223" s="332"/>
      <c r="CCN223" s="333"/>
      <c r="CCO223" s="382"/>
      <c r="CCP223" s="224"/>
      <c r="CCQ223" s="224"/>
      <c r="CCR223" s="334"/>
      <c r="CCS223" s="334"/>
      <c r="CCT223" s="224"/>
      <c r="CCU223" s="382"/>
      <c r="CCV223" s="382"/>
      <c r="CCW223" s="332"/>
      <c r="CCX223" s="333"/>
      <c r="CCY223" s="382"/>
      <c r="CCZ223" s="224"/>
      <c r="CDA223" s="224"/>
      <c r="CDB223" s="334"/>
      <c r="CDC223" s="334"/>
      <c r="CDD223" s="224"/>
      <c r="CDE223" s="382"/>
      <c r="CDF223" s="382"/>
      <c r="CDG223" s="332"/>
      <c r="CDH223" s="333"/>
      <c r="CDI223" s="382"/>
      <c r="CDJ223" s="224"/>
      <c r="CDK223" s="224"/>
      <c r="CDL223" s="334"/>
      <c r="CDM223" s="334"/>
      <c r="CDN223" s="224"/>
      <c r="CDO223" s="382"/>
      <c r="CDP223" s="382"/>
      <c r="CDQ223" s="332"/>
      <c r="CDR223" s="333"/>
      <c r="CDS223" s="382"/>
      <c r="CDT223" s="224"/>
      <c r="CDU223" s="224"/>
      <c r="CDV223" s="334"/>
      <c r="CDW223" s="334"/>
      <c r="CDX223" s="224"/>
      <c r="CDY223" s="382"/>
      <c r="CDZ223" s="382"/>
      <c r="CEA223" s="332"/>
      <c r="CEB223" s="333"/>
      <c r="CEC223" s="382"/>
      <c r="CED223" s="224"/>
      <c r="CEE223" s="224"/>
      <c r="CEF223" s="334"/>
      <c r="CEG223" s="334"/>
      <c r="CEH223" s="224"/>
      <c r="CEI223" s="382"/>
      <c r="CEJ223" s="382"/>
      <c r="CEK223" s="332"/>
      <c r="CEL223" s="333"/>
      <c r="CEM223" s="382"/>
      <c r="CEN223" s="224"/>
      <c r="CEO223" s="224"/>
      <c r="CEP223" s="334"/>
      <c r="CEQ223" s="334"/>
      <c r="CER223" s="224"/>
      <c r="CES223" s="382"/>
      <c r="CET223" s="382"/>
      <c r="CEU223" s="332"/>
      <c r="CEV223" s="333"/>
      <c r="CEW223" s="382"/>
      <c r="CEX223" s="224"/>
      <c r="CEY223" s="224"/>
      <c r="CEZ223" s="334"/>
      <c r="CFA223" s="334"/>
      <c r="CFB223" s="224"/>
      <c r="CFC223" s="382"/>
      <c r="CFD223" s="382"/>
      <c r="CFE223" s="332"/>
      <c r="CFF223" s="333"/>
      <c r="CFG223" s="382"/>
      <c r="CFH223" s="224"/>
      <c r="CFI223" s="224"/>
      <c r="CFJ223" s="334"/>
      <c r="CFK223" s="334"/>
      <c r="CFL223" s="224"/>
      <c r="CFM223" s="382"/>
      <c r="CFN223" s="382"/>
      <c r="CFO223" s="332"/>
      <c r="CFP223" s="333"/>
      <c r="CFQ223" s="382"/>
      <c r="CFR223" s="224"/>
      <c r="CFS223" s="224"/>
      <c r="CFT223" s="334"/>
      <c r="CFU223" s="334"/>
      <c r="CFV223" s="224"/>
      <c r="CFW223" s="382"/>
      <c r="CFX223" s="382"/>
      <c r="CFY223" s="332"/>
      <c r="CFZ223" s="333"/>
      <c r="CGA223" s="382"/>
      <c r="CGB223" s="224"/>
      <c r="CGC223" s="224"/>
      <c r="CGD223" s="334"/>
      <c r="CGE223" s="334"/>
      <c r="CGF223" s="224"/>
      <c r="CGG223" s="382"/>
      <c r="CGH223" s="382"/>
      <c r="CGI223" s="332"/>
      <c r="CGJ223" s="333"/>
      <c r="CGK223" s="382"/>
      <c r="CGL223" s="224"/>
      <c r="CGM223" s="224"/>
      <c r="CGN223" s="334"/>
      <c r="CGO223" s="334"/>
      <c r="CGP223" s="224"/>
      <c r="CGQ223" s="382"/>
      <c r="CGR223" s="382"/>
      <c r="CGS223" s="332"/>
      <c r="CGT223" s="333"/>
      <c r="CGU223" s="382"/>
      <c r="CGV223" s="224"/>
      <c r="CGW223" s="224"/>
      <c r="CGX223" s="334"/>
      <c r="CGY223" s="334"/>
      <c r="CGZ223" s="224"/>
      <c r="CHA223" s="382"/>
      <c r="CHB223" s="382"/>
      <c r="CHC223" s="332"/>
      <c r="CHD223" s="333"/>
      <c r="CHE223" s="382"/>
      <c r="CHF223" s="224"/>
      <c r="CHG223" s="224"/>
      <c r="CHH223" s="334"/>
      <c r="CHI223" s="334"/>
      <c r="CHJ223" s="224"/>
      <c r="CHK223" s="382"/>
      <c r="CHL223" s="382"/>
      <c r="CHM223" s="332"/>
      <c r="CHN223" s="333"/>
      <c r="CHO223" s="382"/>
      <c r="CHP223" s="224"/>
      <c r="CHQ223" s="224"/>
      <c r="CHR223" s="334"/>
      <c r="CHS223" s="334"/>
      <c r="CHT223" s="224"/>
      <c r="CHU223" s="382"/>
      <c r="CHV223" s="382"/>
      <c r="CHW223" s="332"/>
      <c r="CHX223" s="333"/>
      <c r="CHY223" s="382"/>
      <c r="CHZ223" s="224"/>
      <c r="CIA223" s="224"/>
      <c r="CIB223" s="334"/>
      <c r="CIC223" s="334"/>
      <c r="CID223" s="224"/>
      <c r="CIE223" s="382"/>
      <c r="CIF223" s="382"/>
      <c r="CIG223" s="332"/>
      <c r="CIH223" s="333"/>
      <c r="CII223" s="382"/>
      <c r="CIJ223" s="224"/>
      <c r="CIK223" s="224"/>
      <c r="CIL223" s="334"/>
      <c r="CIM223" s="334"/>
      <c r="CIN223" s="224"/>
      <c r="CIO223" s="382"/>
      <c r="CIP223" s="382"/>
      <c r="CIQ223" s="332"/>
      <c r="CIR223" s="333"/>
      <c r="CIS223" s="382"/>
      <c r="CIT223" s="224"/>
      <c r="CIU223" s="224"/>
      <c r="CIV223" s="334"/>
      <c r="CIW223" s="334"/>
      <c r="CIX223" s="224"/>
      <c r="CIY223" s="382"/>
      <c r="CIZ223" s="382"/>
      <c r="CJA223" s="332"/>
      <c r="CJB223" s="333"/>
      <c r="CJC223" s="382"/>
      <c r="CJD223" s="224"/>
      <c r="CJE223" s="224"/>
      <c r="CJF223" s="334"/>
      <c r="CJG223" s="334"/>
      <c r="CJH223" s="224"/>
      <c r="CJI223" s="382"/>
      <c r="CJJ223" s="382"/>
      <c r="CJK223" s="332"/>
      <c r="CJL223" s="333"/>
      <c r="CJM223" s="382"/>
      <c r="CJN223" s="224"/>
      <c r="CJO223" s="224"/>
      <c r="CJP223" s="334"/>
      <c r="CJQ223" s="334"/>
      <c r="CJR223" s="224"/>
      <c r="CJS223" s="382"/>
      <c r="CJT223" s="382"/>
      <c r="CJU223" s="332"/>
      <c r="CJV223" s="333"/>
      <c r="CJW223" s="382"/>
      <c r="CJX223" s="224"/>
      <c r="CJY223" s="224"/>
      <c r="CJZ223" s="334"/>
      <c r="CKA223" s="334"/>
      <c r="CKB223" s="224"/>
      <c r="CKC223" s="382"/>
      <c r="CKD223" s="382"/>
      <c r="CKE223" s="332"/>
      <c r="CKF223" s="333"/>
      <c r="CKG223" s="382"/>
      <c r="CKH223" s="224"/>
      <c r="CKI223" s="224"/>
      <c r="CKJ223" s="334"/>
      <c r="CKK223" s="334"/>
      <c r="CKL223" s="224"/>
      <c r="CKM223" s="382"/>
      <c r="CKN223" s="382"/>
      <c r="CKO223" s="332"/>
      <c r="CKP223" s="333"/>
      <c r="CKQ223" s="382"/>
      <c r="CKR223" s="224"/>
      <c r="CKS223" s="224"/>
      <c r="CKT223" s="334"/>
      <c r="CKU223" s="334"/>
      <c r="CKV223" s="224"/>
      <c r="CKW223" s="382"/>
      <c r="CKX223" s="382"/>
      <c r="CKY223" s="332"/>
      <c r="CKZ223" s="333"/>
      <c r="CLA223" s="382"/>
      <c r="CLB223" s="224"/>
      <c r="CLC223" s="224"/>
      <c r="CLD223" s="334"/>
      <c r="CLE223" s="334"/>
      <c r="CLF223" s="224"/>
      <c r="CLG223" s="382"/>
      <c r="CLH223" s="382"/>
      <c r="CLI223" s="332"/>
      <c r="CLJ223" s="333"/>
      <c r="CLK223" s="382"/>
      <c r="CLL223" s="224"/>
      <c r="CLM223" s="224"/>
      <c r="CLN223" s="334"/>
      <c r="CLO223" s="334"/>
      <c r="CLP223" s="224"/>
      <c r="CLQ223" s="382"/>
      <c r="CLR223" s="382"/>
      <c r="CLS223" s="332"/>
      <c r="CLT223" s="333"/>
      <c r="CLU223" s="382"/>
      <c r="CLV223" s="224"/>
      <c r="CLW223" s="224"/>
      <c r="CLX223" s="334"/>
      <c r="CLY223" s="334"/>
      <c r="CLZ223" s="224"/>
      <c r="CMA223" s="382"/>
      <c r="CMB223" s="382"/>
      <c r="CMC223" s="332"/>
      <c r="CMD223" s="333"/>
      <c r="CME223" s="382"/>
      <c r="CMF223" s="224"/>
      <c r="CMG223" s="224"/>
      <c r="CMH223" s="334"/>
      <c r="CMI223" s="334"/>
      <c r="CMJ223" s="224"/>
      <c r="CMK223" s="382"/>
      <c r="CML223" s="382"/>
      <c r="CMM223" s="332"/>
      <c r="CMN223" s="333"/>
      <c r="CMO223" s="382"/>
      <c r="CMP223" s="224"/>
      <c r="CMQ223" s="224"/>
      <c r="CMR223" s="334"/>
      <c r="CMS223" s="334"/>
      <c r="CMT223" s="224"/>
      <c r="CMU223" s="382"/>
      <c r="CMV223" s="382"/>
      <c r="CMW223" s="332"/>
      <c r="CMX223" s="333"/>
      <c r="CMY223" s="382"/>
      <c r="CMZ223" s="224"/>
      <c r="CNA223" s="224"/>
      <c r="CNB223" s="334"/>
      <c r="CNC223" s="334"/>
      <c r="CND223" s="224"/>
      <c r="CNE223" s="382"/>
      <c r="CNF223" s="382"/>
      <c r="CNG223" s="332"/>
      <c r="CNH223" s="333"/>
      <c r="CNI223" s="382"/>
      <c r="CNJ223" s="224"/>
      <c r="CNK223" s="224"/>
      <c r="CNL223" s="334"/>
      <c r="CNM223" s="334"/>
      <c r="CNN223" s="224"/>
      <c r="CNO223" s="382"/>
      <c r="CNP223" s="382"/>
      <c r="CNQ223" s="332"/>
      <c r="CNR223" s="333"/>
      <c r="CNS223" s="382"/>
      <c r="CNT223" s="224"/>
      <c r="CNU223" s="224"/>
      <c r="CNV223" s="334"/>
      <c r="CNW223" s="334"/>
      <c r="CNX223" s="224"/>
      <c r="CNY223" s="382"/>
      <c r="CNZ223" s="382"/>
      <c r="COA223" s="332"/>
      <c r="COB223" s="333"/>
      <c r="COC223" s="382"/>
      <c r="COD223" s="224"/>
      <c r="COE223" s="224"/>
      <c r="COF223" s="334"/>
      <c r="COG223" s="334"/>
      <c r="COH223" s="224"/>
      <c r="COI223" s="382"/>
      <c r="COJ223" s="382"/>
      <c r="COK223" s="332"/>
      <c r="COL223" s="333"/>
      <c r="COM223" s="382"/>
      <c r="CON223" s="224"/>
      <c r="COO223" s="224"/>
      <c r="COP223" s="334"/>
      <c r="COQ223" s="334"/>
      <c r="COR223" s="224"/>
      <c r="COS223" s="382"/>
      <c r="COT223" s="382"/>
      <c r="COU223" s="332"/>
      <c r="COV223" s="333"/>
      <c r="COW223" s="382"/>
      <c r="COX223" s="224"/>
      <c r="COY223" s="224"/>
      <c r="COZ223" s="334"/>
      <c r="CPA223" s="334"/>
      <c r="CPB223" s="224"/>
      <c r="CPC223" s="382"/>
      <c r="CPD223" s="382"/>
      <c r="CPE223" s="332"/>
      <c r="CPF223" s="333"/>
      <c r="CPG223" s="382"/>
      <c r="CPH223" s="224"/>
      <c r="CPI223" s="224"/>
      <c r="CPJ223" s="334"/>
      <c r="CPK223" s="334"/>
      <c r="CPL223" s="224"/>
      <c r="CPM223" s="382"/>
      <c r="CPN223" s="382"/>
      <c r="CPO223" s="332"/>
      <c r="CPP223" s="333"/>
      <c r="CPQ223" s="382"/>
      <c r="CPR223" s="224"/>
      <c r="CPS223" s="224"/>
      <c r="CPT223" s="334"/>
      <c r="CPU223" s="334"/>
      <c r="CPV223" s="224"/>
      <c r="CPW223" s="382"/>
      <c r="CPX223" s="382"/>
      <c r="CPY223" s="332"/>
      <c r="CPZ223" s="333"/>
      <c r="CQA223" s="382"/>
      <c r="CQB223" s="224"/>
      <c r="CQC223" s="224"/>
      <c r="CQD223" s="334"/>
      <c r="CQE223" s="334"/>
      <c r="CQF223" s="224"/>
      <c r="CQG223" s="382"/>
      <c r="CQH223" s="382"/>
      <c r="CQI223" s="332"/>
      <c r="CQJ223" s="333"/>
      <c r="CQK223" s="382"/>
      <c r="CQL223" s="224"/>
      <c r="CQM223" s="224"/>
      <c r="CQN223" s="334"/>
      <c r="CQO223" s="334"/>
      <c r="CQP223" s="224"/>
      <c r="CQQ223" s="382"/>
      <c r="CQR223" s="382"/>
      <c r="CQS223" s="332"/>
      <c r="CQT223" s="333"/>
      <c r="CQU223" s="382"/>
      <c r="CQV223" s="224"/>
      <c r="CQW223" s="224"/>
      <c r="CQX223" s="334"/>
      <c r="CQY223" s="334"/>
      <c r="CQZ223" s="224"/>
      <c r="CRA223" s="382"/>
      <c r="CRB223" s="382"/>
      <c r="CRC223" s="332"/>
      <c r="CRD223" s="333"/>
      <c r="CRE223" s="382"/>
      <c r="CRF223" s="224"/>
      <c r="CRG223" s="224"/>
      <c r="CRH223" s="334"/>
      <c r="CRI223" s="334"/>
      <c r="CRJ223" s="224"/>
      <c r="CRK223" s="382"/>
      <c r="CRL223" s="382"/>
      <c r="CRM223" s="332"/>
      <c r="CRN223" s="333"/>
      <c r="CRO223" s="382"/>
      <c r="CRP223" s="224"/>
      <c r="CRQ223" s="224"/>
      <c r="CRR223" s="334"/>
      <c r="CRS223" s="334"/>
      <c r="CRT223" s="224"/>
      <c r="CRU223" s="382"/>
      <c r="CRV223" s="382"/>
      <c r="CRW223" s="332"/>
      <c r="CRX223" s="333"/>
      <c r="CRY223" s="382"/>
      <c r="CRZ223" s="224"/>
      <c r="CSA223" s="224"/>
      <c r="CSB223" s="334"/>
      <c r="CSC223" s="334"/>
      <c r="CSD223" s="224"/>
      <c r="CSE223" s="382"/>
      <c r="CSF223" s="382"/>
      <c r="CSG223" s="332"/>
      <c r="CSH223" s="333"/>
      <c r="CSI223" s="382"/>
      <c r="CSJ223" s="224"/>
      <c r="CSK223" s="224"/>
      <c r="CSL223" s="334"/>
      <c r="CSM223" s="334"/>
      <c r="CSN223" s="224"/>
      <c r="CSO223" s="382"/>
      <c r="CSP223" s="382"/>
      <c r="CSQ223" s="332"/>
      <c r="CSR223" s="333"/>
      <c r="CSS223" s="382"/>
      <c r="CST223" s="224"/>
      <c r="CSU223" s="224"/>
      <c r="CSV223" s="334"/>
      <c r="CSW223" s="334"/>
      <c r="CSX223" s="224"/>
      <c r="CSY223" s="382"/>
      <c r="CSZ223" s="382"/>
      <c r="CTA223" s="332"/>
      <c r="CTB223" s="333"/>
      <c r="CTC223" s="382"/>
      <c r="CTD223" s="224"/>
      <c r="CTE223" s="224"/>
      <c r="CTF223" s="334"/>
      <c r="CTG223" s="334"/>
      <c r="CTH223" s="224"/>
      <c r="CTI223" s="382"/>
      <c r="CTJ223" s="382"/>
      <c r="CTK223" s="332"/>
      <c r="CTL223" s="333"/>
      <c r="CTM223" s="382"/>
      <c r="CTN223" s="224"/>
      <c r="CTO223" s="224"/>
      <c r="CTP223" s="334"/>
      <c r="CTQ223" s="334"/>
      <c r="CTR223" s="224"/>
      <c r="CTS223" s="382"/>
      <c r="CTT223" s="382"/>
      <c r="CTU223" s="332"/>
      <c r="CTV223" s="333"/>
      <c r="CTW223" s="382"/>
      <c r="CTX223" s="224"/>
      <c r="CTY223" s="224"/>
      <c r="CTZ223" s="334"/>
      <c r="CUA223" s="334"/>
      <c r="CUB223" s="224"/>
      <c r="CUC223" s="382"/>
      <c r="CUD223" s="382"/>
      <c r="CUE223" s="332"/>
      <c r="CUF223" s="333"/>
      <c r="CUG223" s="382"/>
      <c r="CUH223" s="224"/>
      <c r="CUI223" s="224"/>
      <c r="CUJ223" s="334"/>
      <c r="CUK223" s="334"/>
      <c r="CUL223" s="224"/>
      <c r="CUM223" s="382"/>
      <c r="CUN223" s="382"/>
      <c r="CUO223" s="332"/>
      <c r="CUP223" s="333"/>
      <c r="CUQ223" s="382"/>
      <c r="CUR223" s="224"/>
      <c r="CUS223" s="224"/>
      <c r="CUT223" s="334"/>
      <c r="CUU223" s="334"/>
      <c r="CUV223" s="224"/>
      <c r="CUW223" s="382"/>
      <c r="CUX223" s="382"/>
      <c r="CUY223" s="332"/>
      <c r="CUZ223" s="333"/>
      <c r="CVA223" s="382"/>
      <c r="CVB223" s="224"/>
      <c r="CVC223" s="224"/>
      <c r="CVD223" s="334"/>
      <c r="CVE223" s="334"/>
      <c r="CVF223" s="224"/>
      <c r="CVG223" s="382"/>
      <c r="CVH223" s="382"/>
      <c r="CVI223" s="332"/>
      <c r="CVJ223" s="333"/>
      <c r="CVK223" s="382"/>
      <c r="CVL223" s="224"/>
      <c r="CVM223" s="224"/>
      <c r="CVN223" s="334"/>
      <c r="CVO223" s="334"/>
      <c r="CVP223" s="224"/>
      <c r="CVQ223" s="382"/>
      <c r="CVR223" s="382"/>
      <c r="CVS223" s="332"/>
      <c r="CVT223" s="333"/>
      <c r="CVU223" s="382"/>
      <c r="CVV223" s="224"/>
      <c r="CVW223" s="224"/>
      <c r="CVX223" s="334"/>
      <c r="CVY223" s="334"/>
      <c r="CVZ223" s="224"/>
      <c r="CWA223" s="382"/>
      <c r="CWB223" s="382"/>
      <c r="CWC223" s="332"/>
      <c r="CWD223" s="333"/>
      <c r="CWE223" s="382"/>
      <c r="CWF223" s="224"/>
      <c r="CWG223" s="224"/>
      <c r="CWH223" s="334"/>
      <c r="CWI223" s="334"/>
      <c r="CWJ223" s="224"/>
      <c r="CWK223" s="382"/>
      <c r="CWL223" s="382"/>
      <c r="CWM223" s="332"/>
      <c r="CWN223" s="333"/>
      <c r="CWO223" s="382"/>
      <c r="CWP223" s="224"/>
      <c r="CWQ223" s="224"/>
      <c r="CWR223" s="334"/>
      <c r="CWS223" s="334"/>
      <c r="CWT223" s="224"/>
      <c r="CWU223" s="382"/>
      <c r="CWV223" s="382"/>
      <c r="CWW223" s="332"/>
      <c r="CWX223" s="333"/>
      <c r="CWY223" s="382"/>
      <c r="CWZ223" s="224"/>
      <c r="CXA223" s="224"/>
      <c r="CXB223" s="334"/>
      <c r="CXC223" s="334"/>
      <c r="CXD223" s="224"/>
      <c r="CXE223" s="382"/>
      <c r="CXF223" s="382"/>
      <c r="CXG223" s="332"/>
      <c r="CXH223" s="333"/>
      <c r="CXI223" s="382"/>
      <c r="CXJ223" s="224"/>
      <c r="CXK223" s="224"/>
      <c r="CXL223" s="334"/>
      <c r="CXM223" s="334"/>
      <c r="CXN223" s="224"/>
      <c r="CXO223" s="382"/>
      <c r="CXP223" s="382"/>
      <c r="CXQ223" s="332"/>
      <c r="CXR223" s="333"/>
      <c r="CXS223" s="382"/>
      <c r="CXT223" s="224"/>
      <c r="CXU223" s="224"/>
      <c r="CXV223" s="334"/>
      <c r="CXW223" s="334"/>
      <c r="CXX223" s="224"/>
      <c r="CXY223" s="382"/>
      <c r="CXZ223" s="382"/>
      <c r="CYA223" s="332"/>
      <c r="CYB223" s="333"/>
      <c r="CYC223" s="382"/>
      <c r="CYD223" s="224"/>
      <c r="CYE223" s="224"/>
      <c r="CYF223" s="334"/>
      <c r="CYG223" s="334"/>
      <c r="CYH223" s="224"/>
      <c r="CYI223" s="382"/>
      <c r="CYJ223" s="382"/>
      <c r="CYK223" s="332"/>
      <c r="CYL223" s="333"/>
      <c r="CYM223" s="382"/>
      <c r="CYN223" s="224"/>
      <c r="CYO223" s="224"/>
      <c r="CYP223" s="334"/>
      <c r="CYQ223" s="334"/>
      <c r="CYR223" s="224"/>
      <c r="CYS223" s="382"/>
      <c r="CYT223" s="382"/>
      <c r="CYU223" s="332"/>
      <c r="CYV223" s="333"/>
      <c r="CYW223" s="382"/>
      <c r="CYX223" s="224"/>
      <c r="CYY223" s="224"/>
      <c r="CYZ223" s="334"/>
      <c r="CZA223" s="334"/>
      <c r="CZB223" s="224"/>
      <c r="CZC223" s="382"/>
      <c r="CZD223" s="382"/>
      <c r="CZE223" s="332"/>
      <c r="CZF223" s="333"/>
      <c r="CZG223" s="382"/>
      <c r="CZH223" s="224"/>
      <c r="CZI223" s="224"/>
      <c r="CZJ223" s="334"/>
      <c r="CZK223" s="334"/>
      <c r="CZL223" s="224"/>
      <c r="CZM223" s="382"/>
      <c r="CZN223" s="382"/>
      <c r="CZO223" s="332"/>
      <c r="CZP223" s="333"/>
      <c r="CZQ223" s="382"/>
      <c r="CZR223" s="224"/>
      <c r="CZS223" s="224"/>
      <c r="CZT223" s="334"/>
      <c r="CZU223" s="334"/>
      <c r="CZV223" s="224"/>
      <c r="CZW223" s="382"/>
      <c r="CZX223" s="382"/>
      <c r="CZY223" s="332"/>
      <c r="CZZ223" s="333"/>
      <c r="DAA223" s="382"/>
      <c r="DAB223" s="224"/>
      <c r="DAC223" s="224"/>
      <c r="DAD223" s="334"/>
      <c r="DAE223" s="334"/>
      <c r="DAF223" s="224"/>
      <c r="DAG223" s="382"/>
      <c r="DAH223" s="382"/>
      <c r="DAI223" s="332"/>
      <c r="DAJ223" s="333"/>
      <c r="DAK223" s="382"/>
      <c r="DAL223" s="224"/>
      <c r="DAM223" s="224"/>
      <c r="DAN223" s="334"/>
      <c r="DAO223" s="334"/>
      <c r="DAP223" s="224"/>
      <c r="DAQ223" s="382"/>
      <c r="DAR223" s="382"/>
      <c r="DAS223" s="332"/>
      <c r="DAT223" s="333"/>
      <c r="DAU223" s="382"/>
      <c r="DAV223" s="224"/>
      <c r="DAW223" s="224"/>
      <c r="DAX223" s="334"/>
      <c r="DAY223" s="334"/>
      <c r="DAZ223" s="224"/>
      <c r="DBA223" s="382"/>
      <c r="DBB223" s="382"/>
      <c r="DBC223" s="332"/>
      <c r="DBD223" s="333"/>
      <c r="DBE223" s="382"/>
      <c r="DBF223" s="224"/>
      <c r="DBG223" s="224"/>
      <c r="DBH223" s="334"/>
      <c r="DBI223" s="334"/>
      <c r="DBJ223" s="224"/>
      <c r="DBK223" s="382"/>
      <c r="DBL223" s="382"/>
      <c r="DBM223" s="332"/>
      <c r="DBN223" s="333"/>
      <c r="DBO223" s="382"/>
      <c r="DBP223" s="224"/>
      <c r="DBQ223" s="224"/>
      <c r="DBR223" s="334"/>
      <c r="DBS223" s="334"/>
      <c r="DBT223" s="224"/>
      <c r="DBU223" s="382"/>
      <c r="DBV223" s="382"/>
      <c r="DBW223" s="332"/>
      <c r="DBX223" s="333"/>
      <c r="DBY223" s="382"/>
      <c r="DBZ223" s="224"/>
      <c r="DCA223" s="224"/>
      <c r="DCB223" s="334"/>
      <c r="DCC223" s="334"/>
      <c r="DCD223" s="224"/>
      <c r="DCE223" s="382"/>
      <c r="DCF223" s="382"/>
      <c r="DCG223" s="332"/>
      <c r="DCH223" s="333"/>
      <c r="DCI223" s="382"/>
      <c r="DCJ223" s="224"/>
      <c r="DCK223" s="224"/>
      <c r="DCL223" s="334"/>
      <c r="DCM223" s="334"/>
      <c r="DCN223" s="224"/>
      <c r="DCO223" s="382"/>
      <c r="DCP223" s="382"/>
      <c r="DCQ223" s="332"/>
      <c r="DCR223" s="333"/>
      <c r="DCS223" s="382"/>
      <c r="DCT223" s="224"/>
      <c r="DCU223" s="224"/>
      <c r="DCV223" s="334"/>
      <c r="DCW223" s="334"/>
      <c r="DCX223" s="224"/>
      <c r="DCY223" s="382"/>
      <c r="DCZ223" s="382"/>
      <c r="DDA223" s="332"/>
      <c r="DDB223" s="333"/>
      <c r="DDC223" s="382"/>
      <c r="DDD223" s="224"/>
      <c r="DDE223" s="224"/>
      <c r="DDF223" s="334"/>
      <c r="DDG223" s="334"/>
      <c r="DDH223" s="224"/>
      <c r="DDI223" s="382"/>
      <c r="DDJ223" s="382"/>
      <c r="DDK223" s="332"/>
      <c r="DDL223" s="333"/>
      <c r="DDM223" s="382"/>
      <c r="DDN223" s="224"/>
      <c r="DDO223" s="224"/>
      <c r="DDP223" s="334"/>
      <c r="DDQ223" s="334"/>
      <c r="DDR223" s="224"/>
      <c r="DDS223" s="382"/>
      <c r="DDT223" s="382"/>
      <c r="DDU223" s="332"/>
      <c r="DDV223" s="333"/>
      <c r="DDW223" s="382"/>
      <c r="DDX223" s="224"/>
      <c r="DDY223" s="224"/>
      <c r="DDZ223" s="334"/>
      <c r="DEA223" s="334"/>
      <c r="DEB223" s="224"/>
      <c r="DEC223" s="382"/>
      <c r="DED223" s="382"/>
      <c r="DEE223" s="332"/>
      <c r="DEF223" s="333"/>
      <c r="DEG223" s="382"/>
      <c r="DEH223" s="224"/>
      <c r="DEI223" s="224"/>
      <c r="DEJ223" s="334"/>
      <c r="DEK223" s="334"/>
      <c r="DEL223" s="224"/>
      <c r="DEM223" s="382"/>
      <c r="DEN223" s="382"/>
      <c r="DEO223" s="332"/>
      <c r="DEP223" s="333"/>
      <c r="DEQ223" s="382"/>
      <c r="DER223" s="224"/>
      <c r="DES223" s="224"/>
      <c r="DET223" s="334"/>
      <c r="DEU223" s="334"/>
      <c r="DEV223" s="224"/>
      <c r="DEW223" s="382"/>
      <c r="DEX223" s="382"/>
      <c r="DEY223" s="332"/>
      <c r="DEZ223" s="333"/>
      <c r="DFA223" s="382"/>
      <c r="DFB223" s="224"/>
      <c r="DFC223" s="224"/>
      <c r="DFD223" s="334"/>
      <c r="DFE223" s="334"/>
      <c r="DFF223" s="224"/>
      <c r="DFG223" s="382"/>
      <c r="DFH223" s="382"/>
      <c r="DFI223" s="332"/>
      <c r="DFJ223" s="333"/>
      <c r="DFK223" s="382"/>
      <c r="DFL223" s="224"/>
      <c r="DFM223" s="224"/>
      <c r="DFN223" s="334"/>
      <c r="DFO223" s="334"/>
      <c r="DFP223" s="224"/>
      <c r="DFQ223" s="382"/>
      <c r="DFR223" s="382"/>
      <c r="DFS223" s="332"/>
      <c r="DFT223" s="333"/>
      <c r="DFU223" s="382"/>
      <c r="DFV223" s="224"/>
      <c r="DFW223" s="224"/>
      <c r="DFX223" s="334"/>
      <c r="DFY223" s="334"/>
      <c r="DFZ223" s="224"/>
      <c r="DGA223" s="382"/>
      <c r="DGB223" s="382"/>
      <c r="DGC223" s="332"/>
      <c r="DGD223" s="333"/>
      <c r="DGE223" s="382"/>
      <c r="DGF223" s="224"/>
      <c r="DGG223" s="224"/>
      <c r="DGH223" s="334"/>
      <c r="DGI223" s="334"/>
      <c r="DGJ223" s="224"/>
      <c r="DGK223" s="382"/>
      <c r="DGL223" s="382"/>
      <c r="DGM223" s="332"/>
      <c r="DGN223" s="333"/>
      <c r="DGO223" s="382"/>
      <c r="DGP223" s="224"/>
      <c r="DGQ223" s="224"/>
      <c r="DGR223" s="334"/>
      <c r="DGS223" s="334"/>
      <c r="DGT223" s="224"/>
      <c r="DGU223" s="382"/>
      <c r="DGV223" s="382"/>
      <c r="DGW223" s="332"/>
      <c r="DGX223" s="333"/>
      <c r="DGY223" s="382"/>
      <c r="DGZ223" s="224"/>
      <c r="DHA223" s="224"/>
      <c r="DHB223" s="334"/>
      <c r="DHC223" s="334"/>
      <c r="DHD223" s="224"/>
      <c r="DHE223" s="382"/>
      <c r="DHF223" s="382"/>
      <c r="DHG223" s="332"/>
      <c r="DHH223" s="333"/>
      <c r="DHI223" s="382"/>
      <c r="DHJ223" s="224"/>
      <c r="DHK223" s="224"/>
      <c r="DHL223" s="334"/>
      <c r="DHM223" s="334"/>
      <c r="DHN223" s="224"/>
      <c r="DHO223" s="382"/>
      <c r="DHP223" s="382"/>
      <c r="DHQ223" s="332"/>
      <c r="DHR223" s="333"/>
      <c r="DHS223" s="382"/>
      <c r="DHT223" s="224"/>
      <c r="DHU223" s="224"/>
      <c r="DHV223" s="334"/>
      <c r="DHW223" s="334"/>
      <c r="DHX223" s="224"/>
      <c r="DHY223" s="382"/>
      <c r="DHZ223" s="382"/>
      <c r="DIA223" s="332"/>
      <c r="DIB223" s="333"/>
      <c r="DIC223" s="382"/>
      <c r="DID223" s="224"/>
      <c r="DIE223" s="224"/>
      <c r="DIF223" s="334"/>
      <c r="DIG223" s="334"/>
      <c r="DIH223" s="224"/>
      <c r="DII223" s="382"/>
      <c r="DIJ223" s="382"/>
      <c r="DIK223" s="332"/>
      <c r="DIL223" s="333"/>
      <c r="DIM223" s="382"/>
      <c r="DIN223" s="224"/>
      <c r="DIO223" s="224"/>
      <c r="DIP223" s="334"/>
      <c r="DIQ223" s="334"/>
      <c r="DIR223" s="224"/>
      <c r="DIS223" s="382"/>
      <c r="DIT223" s="382"/>
      <c r="DIU223" s="332"/>
      <c r="DIV223" s="333"/>
      <c r="DIW223" s="382"/>
      <c r="DIX223" s="224"/>
      <c r="DIY223" s="224"/>
      <c r="DIZ223" s="334"/>
      <c r="DJA223" s="334"/>
      <c r="DJB223" s="224"/>
      <c r="DJC223" s="382"/>
      <c r="DJD223" s="382"/>
      <c r="DJE223" s="332"/>
      <c r="DJF223" s="333"/>
      <c r="DJG223" s="382"/>
      <c r="DJH223" s="224"/>
      <c r="DJI223" s="224"/>
      <c r="DJJ223" s="334"/>
      <c r="DJK223" s="334"/>
      <c r="DJL223" s="224"/>
      <c r="DJM223" s="382"/>
      <c r="DJN223" s="382"/>
      <c r="DJO223" s="332"/>
      <c r="DJP223" s="333"/>
      <c r="DJQ223" s="382"/>
      <c r="DJR223" s="224"/>
      <c r="DJS223" s="224"/>
      <c r="DJT223" s="334"/>
      <c r="DJU223" s="334"/>
      <c r="DJV223" s="224"/>
      <c r="DJW223" s="382"/>
      <c r="DJX223" s="382"/>
      <c r="DJY223" s="332"/>
      <c r="DJZ223" s="333"/>
      <c r="DKA223" s="382"/>
      <c r="DKB223" s="224"/>
      <c r="DKC223" s="224"/>
      <c r="DKD223" s="334"/>
      <c r="DKE223" s="334"/>
      <c r="DKF223" s="224"/>
      <c r="DKG223" s="382"/>
      <c r="DKH223" s="382"/>
      <c r="DKI223" s="332"/>
      <c r="DKJ223" s="333"/>
      <c r="DKK223" s="382"/>
      <c r="DKL223" s="224"/>
      <c r="DKM223" s="224"/>
      <c r="DKN223" s="334"/>
      <c r="DKO223" s="334"/>
      <c r="DKP223" s="224"/>
      <c r="DKQ223" s="382"/>
      <c r="DKR223" s="382"/>
      <c r="DKS223" s="332"/>
      <c r="DKT223" s="333"/>
      <c r="DKU223" s="382"/>
      <c r="DKV223" s="224"/>
      <c r="DKW223" s="224"/>
      <c r="DKX223" s="334"/>
      <c r="DKY223" s="334"/>
      <c r="DKZ223" s="224"/>
      <c r="DLA223" s="382"/>
      <c r="DLB223" s="382"/>
      <c r="DLC223" s="332"/>
      <c r="DLD223" s="333"/>
      <c r="DLE223" s="382"/>
      <c r="DLF223" s="224"/>
      <c r="DLG223" s="224"/>
      <c r="DLH223" s="334"/>
      <c r="DLI223" s="334"/>
      <c r="DLJ223" s="224"/>
      <c r="DLK223" s="382"/>
      <c r="DLL223" s="382"/>
      <c r="DLM223" s="332"/>
      <c r="DLN223" s="333"/>
      <c r="DLO223" s="382"/>
      <c r="DLP223" s="224"/>
      <c r="DLQ223" s="224"/>
      <c r="DLR223" s="334"/>
      <c r="DLS223" s="334"/>
      <c r="DLT223" s="224"/>
      <c r="DLU223" s="382"/>
      <c r="DLV223" s="382"/>
      <c r="DLW223" s="332"/>
      <c r="DLX223" s="333"/>
      <c r="DLY223" s="382"/>
      <c r="DLZ223" s="224"/>
      <c r="DMA223" s="224"/>
      <c r="DMB223" s="334"/>
      <c r="DMC223" s="334"/>
      <c r="DMD223" s="224"/>
      <c r="DME223" s="382"/>
      <c r="DMF223" s="382"/>
      <c r="DMG223" s="332"/>
      <c r="DMH223" s="333"/>
      <c r="DMI223" s="382"/>
      <c r="DMJ223" s="224"/>
      <c r="DMK223" s="224"/>
      <c r="DML223" s="334"/>
      <c r="DMM223" s="334"/>
      <c r="DMN223" s="224"/>
      <c r="DMO223" s="382"/>
      <c r="DMP223" s="382"/>
      <c r="DMQ223" s="332"/>
      <c r="DMR223" s="333"/>
      <c r="DMS223" s="382"/>
      <c r="DMT223" s="224"/>
      <c r="DMU223" s="224"/>
      <c r="DMV223" s="334"/>
      <c r="DMW223" s="334"/>
      <c r="DMX223" s="224"/>
      <c r="DMY223" s="382"/>
      <c r="DMZ223" s="382"/>
      <c r="DNA223" s="332"/>
      <c r="DNB223" s="333"/>
      <c r="DNC223" s="382"/>
      <c r="DND223" s="224"/>
      <c r="DNE223" s="224"/>
      <c r="DNF223" s="334"/>
      <c r="DNG223" s="334"/>
      <c r="DNH223" s="224"/>
      <c r="DNI223" s="382"/>
      <c r="DNJ223" s="382"/>
      <c r="DNK223" s="332"/>
      <c r="DNL223" s="333"/>
      <c r="DNM223" s="382"/>
      <c r="DNN223" s="224"/>
      <c r="DNO223" s="224"/>
      <c r="DNP223" s="334"/>
      <c r="DNQ223" s="334"/>
      <c r="DNR223" s="224"/>
      <c r="DNS223" s="382"/>
      <c r="DNT223" s="382"/>
      <c r="DNU223" s="332"/>
      <c r="DNV223" s="333"/>
      <c r="DNW223" s="382"/>
      <c r="DNX223" s="224"/>
      <c r="DNY223" s="224"/>
      <c r="DNZ223" s="334"/>
      <c r="DOA223" s="334"/>
      <c r="DOB223" s="224"/>
      <c r="DOC223" s="382"/>
      <c r="DOD223" s="382"/>
      <c r="DOE223" s="332"/>
      <c r="DOF223" s="333"/>
      <c r="DOG223" s="382"/>
      <c r="DOH223" s="224"/>
      <c r="DOI223" s="224"/>
      <c r="DOJ223" s="334"/>
      <c r="DOK223" s="334"/>
      <c r="DOL223" s="224"/>
      <c r="DOM223" s="382"/>
      <c r="DON223" s="382"/>
      <c r="DOO223" s="332"/>
      <c r="DOP223" s="333"/>
      <c r="DOQ223" s="382"/>
      <c r="DOR223" s="224"/>
      <c r="DOS223" s="224"/>
      <c r="DOT223" s="334"/>
      <c r="DOU223" s="334"/>
      <c r="DOV223" s="224"/>
      <c r="DOW223" s="382"/>
      <c r="DOX223" s="382"/>
      <c r="DOY223" s="332"/>
      <c r="DOZ223" s="333"/>
      <c r="DPA223" s="382"/>
      <c r="DPB223" s="224"/>
      <c r="DPC223" s="224"/>
      <c r="DPD223" s="334"/>
      <c r="DPE223" s="334"/>
      <c r="DPF223" s="224"/>
      <c r="DPG223" s="382"/>
      <c r="DPH223" s="382"/>
      <c r="DPI223" s="332"/>
      <c r="DPJ223" s="333"/>
      <c r="DPK223" s="382"/>
      <c r="DPL223" s="224"/>
      <c r="DPM223" s="224"/>
      <c r="DPN223" s="334"/>
      <c r="DPO223" s="334"/>
      <c r="DPP223" s="224"/>
      <c r="DPQ223" s="382"/>
      <c r="DPR223" s="382"/>
      <c r="DPS223" s="332"/>
      <c r="DPT223" s="333"/>
      <c r="DPU223" s="382"/>
      <c r="DPV223" s="224"/>
      <c r="DPW223" s="224"/>
      <c r="DPX223" s="334"/>
      <c r="DPY223" s="334"/>
      <c r="DPZ223" s="224"/>
      <c r="DQA223" s="382"/>
      <c r="DQB223" s="382"/>
      <c r="DQC223" s="332"/>
      <c r="DQD223" s="333"/>
      <c r="DQE223" s="382"/>
      <c r="DQF223" s="224"/>
      <c r="DQG223" s="224"/>
      <c r="DQH223" s="334"/>
      <c r="DQI223" s="334"/>
      <c r="DQJ223" s="224"/>
      <c r="DQK223" s="382"/>
      <c r="DQL223" s="382"/>
      <c r="DQM223" s="332"/>
      <c r="DQN223" s="333"/>
      <c r="DQO223" s="382"/>
      <c r="DQP223" s="224"/>
      <c r="DQQ223" s="224"/>
      <c r="DQR223" s="334"/>
      <c r="DQS223" s="334"/>
      <c r="DQT223" s="224"/>
      <c r="DQU223" s="382"/>
      <c r="DQV223" s="382"/>
      <c r="DQW223" s="332"/>
      <c r="DQX223" s="333"/>
      <c r="DQY223" s="382"/>
      <c r="DQZ223" s="224"/>
      <c r="DRA223" s="224"/>
      <c r="DRB223" s="334"/>
      <c r="DRC223" s="334"/>
      <c r="DRD223" s="224"/>
      <c r="DRE223" s="382"/>
      <c r="DRF223" s="382"/>
      <c r="DRG223" s="332"/>
      <c r="DRH223" s="333"/>
      <c r="DRI223" s="382"/>
      <c r="DRJ223" s="224"/>
      <c r="DRK223" s="224"/>
      <c r="DRL223" s="334"/>
      <c r="DRM223" s="334"/>
      <c r="DRN223" s="224"/>
      <c r="DRO223" s="382"/>
      <c r="DRP223" s="382"/>
      <c r="DRQ223" s="332"/>
      <c r="DRR223" s="333"/>
      <c r="DRS223" s="382"/>
      <c r="DRT223" s="224"/>
      <c r="DRU223" s="224"/>
      <c r="DRV223" s="334"/>
      <c r="DRW223" s="334"/>
      <c r="DRX223" s="224"/>
      <c r="DRY223" s="382"/>
      <c r="DRZ223" s="382"/>
      <c r="DSA223" s="332"/>
      <c r="DSB223" s="333"/>
      <c r="DSC223" s="382"/>
      <c r="DSD223" s="224"/>
      <c r="DSE223" s="224"/>
      <c r="DSF223" s="334"/>
      <c r="DSG223" s="334"/>
      <c r="DSH223" s="224"/>
      <c r="DSI223" s="382"/>
      <c r="DSJ223" s="382"/>
      <c r="DSK223" s="332"/>
      <c r="DSL223" s="333"/>
      <c r="DSM223" s="382"/>
      <c r="DSN223" s="224"/>
      <c r="DSO223" s="224"/>
      <c r="DSP223" s="334"/>
      <c r="DSQ223" s="334"/>
      <c r="DSR223" s="224"/>
      <c r="DSS223" s="382"/>
      <c r="DST223" s="382"/>
      <c r="DSU223" s="332"/>
      <c r="DSV223" s="333"/>
      <c r="DSW223" s="382"/>
      <c r="DSX223" s="224"/>
      <c r="DSY223" s="224"/>
      <c r="DSZ223" s="334"/>
      <c r="DTA223" s="334"/>
      <c r="DTB223" s="224"/>
      <c r="DTC223" s="382"/>
      <c r="DTD223" s="382"/>
      <c r="DTE223" s="332"/>
      <c r="DTF223" s="333"/>
      <c r="DTG223" s="382"/>
      <c r="DTH223" s="224"/>
      <c r="DTI223" s="224"/>
      <c r="DTJ223" s="334"/>
      <c r="DTK223" s="334"/>
      <c r="DTL223" s="224"/>
      <c r="DTM223" s="382"/>
      <c r="DTN223" s="382"/>
      <c r="DTO223" s="332"/>
      <c r="DTP223" s="333"/>
      <c r="DTQ223" s="382"/>
      <c r="DTR223" s="224"/>
      <c r="DTS223" s="224"/>
      <c r="DTT223" s="334"/>
      <c r="DTU223" s="334"/>
      <c r="DTV223" s="224"/>
      <c r="DTW223" s="382"/>
      <c r="DTX223" s="382"/>
      <c r="DTY223" s="332"/>
      <c r="DTZ223" s="333"/>
      <c r="DUA223" s="382"/>
      <c r="DUB223" s="224"/>
      <c r="DUC223" s="224"/>
      <c r="DUD223" s="334"/>
      <c r="DUE223" s="334"/>
      <c r="DUF223" s="224"/>
      <c r="DUG223" s="382"/>
      <c r="DUH223" s="382"/>
      <c r="DUI223" s="332"/>
      <c r="DUJ223" s="333"/>
      <c r="DUK223" s="382"/>
      <c r="DUL223" s="224"/>
      <c r="DUM223" s="224"/>
      <c r="DUN223" s="334"/>
      <c r="DUO223" s="334"/>
      <c r="DUP223" s="224"/>
      <c r="DUQ223" s="382"/>
      <c r="DUR223" s="382"/>
      <c r="DUS223" s="332"/>
      <c r="DUT223" s="333"/>
      <c r="DUU223" s="382"/>
      <c r="DUV223" s="224"/>
      <c r="DUW223" s="224"/>
      <c r="DUX223" s="334"/>
      <c r="DUY223" s="334"/>
      <c r="DUZ223" s="224"/>
      <c r="DVA223" s="382"/>
      <c r="DVB223" s="382"/>
      <c r="DVC223" s="332"/>
      <c r="DVD223" s="333"/>
      <c r="DVE223" s="382"/>
      <c r="DVF223" s="224"/>
      <c r="DVG223" s="224"/>
      <c r="DVH223" s="334"/>
      <c r="DVI223" s="334"/>
      <c r="DVJ223" s="224"/>
      <c r="DVK223" s="382"/>
      <c r="DVL223" s="382"/>
      <c r="DVM223" s="332"/>
      <c r="DVN223" s="333"/>
      <c r="DVO223" s="382"/>
      <c r="DVP223" s="224"/>
      <c r="DVQ223" s="224"/>
      <c r="DVR223" s="334"/>
      <c r="DVS223" s="334"/>
      <c r="DVT223" s="224"/>
      <c r="DVU223" s="382"/>
      <c r="DVV223" s="382"/>
      <c r="DVW223" s="332"/>
      <c r="DVX223" s="333"/>
      <c r="DVY223" s="382"/>
      <c r="DVZ223" s="224"/>
      <c r="DWA223" s="224"/>
      <c r="DWB223" s="334"/>
      <c r="DWC223" s="334"/>
      <c r="DWD223" s="224"/>
      <c r="DWE223" s="382"/>
      <c r="DWF223" s="382"/>
      <c r="DWG223" s="332"/>
      <c r="DWH223" s="333"/>
      <c r="DWI223" s="382"/>
      <c r="DWJ223" s="224"/>
      <c r="DWK223" s="224"/>
      <c r="DWL223" s="334"/>
      <c r="DWM223" s="334"/>
      <c r="DWN223" s="224"/>
      <c r="DWO223" s="382"/>
      <c r="DWP223" s="382"/>
      <c r="DWQ223" s="332"/>
      <c r="DWR223" s="333"/>
      <c r="DWS223" s="382"/>
      <c r="DWT223" s="224"/>
      <c r="DWU223" s="224"/>
      <c r="DWV223" s="334"/>
      <c r="DWW223" s="334"/>
      <c r="DWX223" s="224"/>
      <c r="DWY223" s="382"/>
      <c r="DWZ223" s="382"/>
      <c r="DXA223" s="332"/>
      <c r="DXB223" s="333"/>
      <c r="DXC223" s="382"/>
      <c r="DXD223" s="224"/>
      <c r="DXE223" s="224"/>
      <c r="DXF223" s="334"/>
      <c r="DXG223" s="334"/>
      <c r="DXH223" s="224"/>
      <c r="DXI223" s="382"/>
      <c r="DXJ223" s="382"/>
      <c r="DXK223" s="332"/>
      <c r="DXL223" s="333"/>
      <c r="DXM223" s="382"/>
      <c r="DXN223" s="224"/>
      <c r="DXO223" s="224"/>
      <c r="DXP223" s="334"/>
      <c r="DXQ223" s="334"/>
      <c r="DXR223" s="224"/>
      <c r="DXS223" s="382"/>
      <c r="DXT223" s="382"/>
      <c r="DXU223" s="332"/>
      <c r="DXV223" s="333"/>
      <c r="DXW223" s="382"/>
      <c r="DXX223" s="224"/>
      <c r="DXY223" s="224"/>
      <c r="DXZ223" s="334"/>
      <c r="DYA223" s="334"/>
      <c r="DYB223" s="224"/>
      <c r="DYC223" s="382"/>
      <c r="DYD223" s="382"/>
      <c r="DYE223" s="332"/>
      <c r="DYF223" s="333"/>
      <c r="DYG223" s="382"/>
      <c r="DYH223" s="224"/>
      <c r="DYI223" s="224"/>
      <c r="DYJ223" s="334"/>
      <c r="DYK223" s="334"/>
      <c r="DYL223" s="224"/>
      <c r="DYM223" s="382"/>
      <c r="DYN223" s="382"/>
      <c r="DYO223" s="332"/>
      <c r="DYP223" s="333"/>
      <c r="DYQ223" s="382"/>
      <c r="DYR223" s="224"/>
      <c r="DYS223" s="224"/>
      <c r="DYT223" s="334"/>
      <c r="DYU223" s="334"/>
      <c r="DYV223" s="224"/>
      <c r="DYW223" s="382"/>
      <c r="DYX223" s="382"/>
      <c r="DYY223" s="332"/>
      <c r="DYZ223" s="333"/>
      <c r="DZA223" s="382"/>
      <c r="DZB223" s="224"/>
      <c r="DZC223" s="224"/>
      <c r="DZD223" s="334"/>
      <c r="DZE223" s="334"/>
      <c r="DZF223" s="224"/>
      <c r="DZG223" s="382"/>
      <c r="DZH223" s="382"/>
      <c r="DZI223" s="332"/>
      <c r="DZJ223" s="333"/>
      <c r="DZK223" s="382"/>
      <c r="DZL223" s="224"/>
      <c r="DZM223" s="224"/>
      <c r="DZN223" s="334"/>
      <c r="DZO223" s="334"/>
      <c r="DZP223" s="224"/>
      <c r="DZQ223" s="382"/>
      <c r="DZR223" s="382"/>
      <c r="DZS223" s="332"/>
      <c r="DZT223" s="333"/>
      <c r="DZU223" s="382"/>
      <c r="DZV223" s="224"/>
      <c r="DZW223" s="224"/>
      <c r="DZX223" s="334"/>
      <c r="DZY223" s="334"/>
      <c r="DZZ223" s="224"/>
      <c r="EAA223" s="382"/>
      <c r="EAB223" s="382"/>
      <c r="EAC223" s="332"/>
      <c r="EAD223" s="333"/>
      <c r="EAE223" s="382"/>
      <c r="EAF223" s="224"/>
      <c r="EAG223" s="224"/>
      <c r="EAH223" s="334"/>
      <c r="EAI223" s="334"/>
      <c r="EAJ223" s="224"/>
      <c r="EAK223" s="382"/>
      <c r="EAL223" s="382"/>
      <c r="EAM223" s="332"/>
      <c r="EAN223" s="333"/>
      <c r="EAO223" s="382"/>
      <c r="EAP223" s="224"/>
      <c r="EAQ223" s="224"/>
      <c r="EAR223" s="334"/>
      <c r="EAS223" s="334"/>
      <c r="EAT223" s="224"/>
      <c r="EAU223" s="382"/>
      <c r="EAV223" s="382"/>
      <c r="EAW223" s="332"/>
      <c r="EAX223" s="333"/>
      <c r="EAY223" s="382"/>
      <c r="EAZ223" s="224"/>
      <c r="EBA223" s="224"/>
      <c r="EBB223" s="334"/>
      <c r="EBC223" s="334"/>
      <c r="EBD223" s="224"/>
      <c r="EBE223" s="382"/>
      <c r="EBF223" s="382"/>
      <c r="EBG223" s="332"/>
      <c r="EBH223" s="333"/>
      <c r="EBI223" s="382"/>
      <c r="EBJ223" s="224"/>
      <c r="EBK223" s="224"/>
      <c r="EBL223" s="334"/>
      <c r="EBM223" s="334"/>
      <c r="EBN223" s="224"/>
      <c r="EBO223" s="382"/>
      <c r="EBP223" s="382"/>
      <c r="EBQ223" s="332"/>
      <c r="EBR223" s="333"/>
      <c r="EBS223" s="382"/>
      <c r="EBT223" s="224"/>
      <c r="EBU223" s="224"/>
      <c r="EBV223" s="334"/>
      <c r="EBW223" s="334"/>
      <c r="EBX223" s="224"/>
      <c r="EBY223" s="382"/>
      <c r="EBZ223" s="382"/>
      <c r="ECA223" s="332"/>
      <c r="ECB223" s="333"/>
      <c r="ECC223" s="382"/>
      <c r="ECD223" s="224"/>
      <c r="ECE223" s="224"/>
      <c r="ECF223" s="334"/>
      <c r="ECG223" s="334"/>
      <c r="ECH223" s="224"/>
      <c r="ECI223" s="382"/>
      <c r="ECJ223" s="382"/>
      <c r="ECK223" s="332"/>
      <c r="ECL223" s="333"/>
      <c r="ECM223" s="382"/>
      <c r="ECN223" s="224"/>
      <c r="ECO223" s="224"/>
      <c r="ECP223" s="334"/>
      <c r="ECQ223" s="334"/>
      <c r="ECR223" s="224"/>
      <c r="ECS223" s="382"/>
      <c r="ECT223" s="382"/>
      <c r="ECU223" s="332"/>
      <c r="ECV223" s="333"/>
      <c r="ECW223" s="382"/>
      <c r="ECX223" s="224"/>
      <c r="ECY223" s="224"/>
      <c r="ECZ223" s="334"/>
      <c r="EDA223" s="334"/>
      <c r="EDB223" s="224"/>
      <c r="EDC223" s="382"/>
      <c r="EDD223" s="382"/>
      <c r="EDE223" s="332"/>
      <c r="EDF223" s="333"/>
      <c r="EDG223" s="382"/>
      <c r="EDH223" s="224"/>
      <c r="EDI223" s="224"/>
      <c r="EDJ223" s="334"/>
      <c r="EDK223" s="334"/>
      <c r="EDL223" s="224"/>
      <c r="EDM223" s="382"/>
      <c r="EDN223" s="382"/>
      <c r="EDO223" s="332"/>
      <c r="EDP223" s="333"/>
      <c r="EDQ223" s="382"/>
      <c r="EDR223" s="224"/>
      <c r="EDS223" s="224"/>
      <c r="EDT223" s="334"/>
      <c r="EDU223" s="334"/>
      <c r="EDV223" s="224"/>
      <c r="EDW223" s="382"/>
      <c r="EDX223" s="382"/>
      <c r="EDY223" s="332"/>
      <c r="EDZ223" s="333"/>
      <c r="EEA223" s="382"/>
      <c r="EEB223" s="224"/>
      <c r="EEC223" s="224"/>
      <c r="EED223" s="334"/>
      <c r="EEE223" s="334"/>
      <c r="EEF223" s="224"/>
      <c r="EEG223" s="382"/>
      <c r="EEH223" s="382"/>
      <c r="EEI223" s="332"/>
      <c r="EEJ223" s="333"/>
      <c r="EEK223" s="382"/>
      <c r="EEL223" s="224"/>
      <c r="EEM223" s="224"/>
      <c r="EEN223" s="334"/>
      <c r="EEO223" s="334"/>
      <c r="EEP223" s="224"/>
      <c r="EEQ223" s="382"/>
      <c r="EER223" s="382"/>
      <c r="EES223" s="332"/>
      <c r="EET223" s="333"/>
      <c r="EEU223" s="382"/>
      <c r="EEV223" s="224"/>
      <c r="EEW223" s="224"/>
      <c r="EEX223" s="334"/>
      <c r="EEY223" s="334"/>
      <c r="EEZ223" s="224"/>
      <c r="EFA223" s="382"/>
      <c r="EFB223" s="382"/>
      <c r="EFC223" s="332"/>
      <c r="EFD223" s="333"/>
      <c r="EFE223" s="382"/>
      <c r="EFF223" s="224"/>
      <c r="EFG223" s="224"/>
      <c r="EFH223" s="334"/>
      <c r="EFI223" s="334"/>
      <c r="EFJ223" s="224"/>
      <c r="EFK223" s="382"/>
      <c r="EFL223" s="382"/>
      <c r="EFM223" s="332"/>
      <c r="EFN223" s="333"/>
      <c r="EFO223" s="382"/>
      <c r="EFP223" s="224"/>
      <c r="EFQ223" s="224"/>
      <c r="EFR223" s="334"/>
      <c r="EFS223" s="334"/>
      <c r="EFT223" s="224"/>
      <c r="EFU223" s="382"/>
      <c r="EFV223" s="382"/>
      <c r="EFW223" s="332"/>
      <c r="EFX223" s="333"/>
      <c r="EFY223" s="382"/>
      <c r="EFZ223" s="224"/>
      <c r="EGA223" s="224"/>
      <c r="EGB223" s="334"/>
      <c r="EGC223" s="334"/>
      <c r="EGD223" s="224"/>
      <c r="EGE223" s="382"/>
      <c r="EGF223" s="382"/>
      <c r="EGG223" s="332"/>
      <c r="EGH223" s="333"/>
      <c r="EGI223" s="382"/>
      <c r="EGJ223" s="224"/>
      <c r="EGK223" s="224"/>
      <c r="EGL223" s="334"/>
      <c r="EGM223" s="334"/>
      <c r="EGN223" s="224"/>
      <c r="EGO223" s="382"/>
      <c r="EGP223" s="382"/>
      <c r="EGQ223" s="332"/>
      <c r="EGR223" s="333"/>
      <c r="EGS223" s="382"/>
      <c r="EGT223" s="224"/>
      <c r="EGU223" s="224"/>
      <c r="EGV223" s="334"/>
      <c r="EGW223" s="334"/>
      <c r="EGX223" s="224"/>
      <c r="EGY223" s="382"/>
      <c r="EGZ223" s="382"/>
      <c r="EHA223" s="332"/>
      <c r="EHB223" s="333"/>
      <c r="EHC223" s="382"/>
      <c r="EHD223" s="224"/>
      <c r="EHE223" s="224"/>
      <c r="EHF223" s="334"/>
      <c r="EHG223" s="334"/>
      <c r="EHH223" s="224"/>
      <c r="EHI223" s="382"/>
      <c r="EHJ223" s="382"/>
      <c r="EHK223" s="332"/>
      <c r="EHL223" s="333"/>
      <c r="EHM223" s="382"/>
      <c r="EHN223" s="224"/>
      <c r="EHO223" s="224"/>
      <c r="EHP223" s="334"/>
      <c r="EHQ223" s="334"/>
      <c r="EHR223" s="224"/>
      <c r="EHS223" s="382"/>
      <c r="EHT223" s="382"/>
      <c r="EHU223" s="332"/>
      <c r="EHV223" s="333"/>
      <c r="EHW223" s="382"/>
      <c r="EHX223" s="224"/>
      <c r="EHY223" s="224"/>
      <c r="EHZ223" s="334"/>
      <c r="EIA223" s="334"/>
      <c r="EIB223" s="224"/>
      <c r="EIC223" s="382"/>
      <c r="EID223" s="382"/>
      <c r="EIE223" s="332"/>
      <c r="EIF223" s="333"/>
      <c r="EIG223" s="382"/>
      <c r="EIH223" s="224"/>
      <c r="EII223" s="224"/>
      <c r="EIJ223" s="334"/>
      <c r="EIK223" s="334"/>
      <c r="EIL223" s="224"/>
      <c r="EIM223" s="382"/>
      <c r="EIN223" s="382"/>
      <c r="EIO223" s="332"/>
      <c r="EIP223" s="333"/>
      <c r="EIQ223" s="382"/>
      <c r="EIR223" s="224"/>
      <c r="EIS223" s="224"/>
      <c r="EIT223" s="334"/>
      <c r="EIU223" s="334"/>
      <c r="EIV223" s="224"/>
      <c r="EIW223" s="382"/>
      <c r="EIX223" s="382"/>
      <c r="EIY223" s="332"/>
      <c r="EIZ223" s="333"/>
      <c r="EJA223" s="382"/>
      <c r="EJB223" s="224"/>
      <c r="EJC223" s="224"/>
      <c r="EJD223" s="334"/>
      <c r="EJE223" s="334"/>
      <c r="EJF223" s="224"/>
      <c r="EJG223" s="382"/>
      <c r="EJH223" s="382"/>
      <c r="EJI223" s="332"/>
      <c r="EJJ223" s="333"/>
      <c r="EJK223" s="382"/>
      <c r="EJL223" s="224"/>
      <c r="EJM223" s="224"/>
      <c r="EJN223" s="334"/>
      <c r="EJO223" s="334"/>
      <c r="EJP223" s="224"/>
      <c r="EJQ223" s="382"/>
      <c r="EJR223" s="382"/>
      <c r="EJS223" s="332"/>
      <c r="EJT223" s="333"/>
      <c r="EJU223" s="382"/>
      <c r="EJV223" s="224"/>
      <c r="EJW223" s="224"/>
      <c r="EJX223" s="334"/>
      <c r="EJY223" s="334"/>
      <c r="EJZ223" s="224"/>
      <c r="EKA223" s="382"/>
      <c r="EKB223" s="382"/>
      <c r="EKC223" s="332"/>
      <c r="EKD223" s="333"/>
      <c r="EKE223" s="382"/>
      <c r="EKF223" s="224"/>
      <c r="EKG223" s="224"/>
      <c r="EKH223" s="334"/>
      <c r="EKI223" s="334"/>
      <c r="EKJ223" s="224"/>
      <c r="EKK223" s="382"/>
      <c r="EKL223" s="382"/>
      <c r="EKM223" s="332"/>
      <c r="EKN223" s="333"/>
      <c r="EKO223" s="382"/>
      <c r="EKP223" s="224"/>
      <c r="EKQ223" s="224"/>
      <c r="EKR223" s="334"/>
      <c r="EKS223" s="334"/>
      <c r="EKT223" s="224"/>
      <c r="EKU223" s="382"/>
      <c r="EKV223" s="382"/>
      <c r="EKW223" s="332"/>
      <c r="EKX223" s="333"/>
      <c r="EKY223" s="382"/>
      <c r="EKZ223" s="224"/>
      <c r="ELA223" s="224"/>
      <c r="ELB223" s="334"/>
      <c r="ELC223" s="334"/>
      <c r="ELD223" s="224"/>
      <c r="ELE223" s="382"/>
      <c r="ELF223" s="382"/>
      <c r="ELG223" s="332"/>
      <c r="ELH223" s="333"/>
      <c r="ELI223" s="382"/>
      <c r="ELJ223" s="224"/>
      <c r="ELK223" s="224"/>
      <c r="ELL223" s="334"/>
      <c r="ELM223" s="334"/>
      <c r="ELN223" s="224"/>
      <c r="ELO223" s="382"/>
      <c r="ELP223" s="382"/>
      <c r="ELQ223" s="332"/>
      <c r="ELR223" s="333"/>
      <c r="ELS223" s="382"/>
      <c r="ELT223" s="224"/>
      <c r="ELU223" s="224"/>
      <c r="ELV223" s="334"/>
      <c r="ELW223" s="334"/>
      <c r="ELX223" s="224"/>
      <c r="ELY223" s="382"/>
      <c r="ELZ223" s="382"/>
      <c r="EMA223" s="332"/>
      <c r="EMB223" s="333"/>
      <c r="EMC223" s="382"/>
      <c r="EMD223" s="224"/>
      <c r="EME223" s="224"/>
      <c r="EMF223" s="334"/>
      <c r="EMG223" s="334"/>
      <c r="EMH223" s="224"/>
      <c r="EMI223" s="382"/>
      <c r="EMJ223" s="382"/>
      <c r="EMK223" s="332"/>
      <c r="EML223" s="333"/>
      <c r="EMM223" s="382"/>
      <c r="EMN223" s="224"/>
      <c r="EMO223" s="224"/>
      <c r="EMP223" s="334"/>
      <c r="EMQ223" s="334"/>
      <c r="EMR223" s="224"/>
      <c r="EMS223" s="382"/>
      <c r="EMT223" s="382"/>
      <c r="EMU223" s="332"/>
      <c r="EMV223" s="333"/>
      <c r="EMW223" s="382"/>
      <c r="EMX223" s="224"/>
      <c r="EMY223" s="224"/>
      <c r="EMZ223" s="334"/>
      <c r="ENA223" s="334"/>
      <c r="ENB223" s="224"/>
      <c r="ENC223" s="382"/>
      <c r="END223" s="382"/>
      <c r="ENE223" s="332"/>
      <c r="ENF223" s="333"/>
      <c r="ENG223" s="382"/>
      <c r="ENH223" s="224"/>
      <c r="ENI223" s="224"/>
      <c r="ENJ223" s="334"/>
      <c r="ENK223" s="334"/>
      <c r="ENL223" s="224"/>
      <c r="ENM223" s="382"/>
      <c r="ENN223" s="382"/>
      <c r="ENO223" s="332"/>
      <c r="ENP223" s="333"/>
      <c r="ENQ223" s="382"/>
      <c r="ENR223" s="224"/>
      <c r="ENS223" s="224"/>
      <c r="ENT223" s="334"/>
      <c r="ENU223" s="334"/>
      <c r="ENV223" s="224"/>
      <c r="ENW223" s="382"/>
      <c r="ENX223" s="382"/>
      <c r="ENY223" s="332"/>
      <c r="ENZ223" s="333"/>
      <c r="EOA223" s="382"/>
      <c r="EOB223" s="224"/>
      <c r="EOC223" s="224"/>
      <c r="EOD223" s="334"/>
      <c r="EOE223" s="334"/>
      <c r="EOF223" s="224"/>
      <c r="EOG223" s="382"/>
      <c r="EOH223" s="382"/>
      <c r="EOI223" s="332"/>
      <c r="EOJ223" s="333"/>
      <c r="EOK223" s="382"/>
      <c r="EOL223" s="224"/>
      <c r="EOM223" s="224"/>
      <c r="EON223" s="334"/>
      <c r="EOO223" s="334"/>
      <c r="EOP223" s="224"/>
      <c r="EOQ223" s="382"/>
      <c r="EOR223" s="382"/>
      <c r="EOS223" s="332"/>
      <c r="EOT223" s="333"/>
      <c r="EOU223" s="382"/>
      <c r="EOV223" s="224"/>
      <c r="EOW223" s="224"/>
      <c r="EOX223" s="334"/>
      <c r="EOY223" s="334"/>
      <c r="EOZ223" s="224"/>
      <c r="EPA223" s="382"/>
      <c r="EPB223" s="382"/>
      <c r="EPC223" s="332"/>
      <c r="EPD223" s="333"/>
      <c r="EPE223" s="382"/>
      <c r="EPF223" s="224"/>
      <c r="EPG223" s="224"/>
      <c r="EPH223" s="334"/>
      <c r="EPI223" s="334"/>
      <c r="EPJ223" s="224"/>
      <c r="EPK223" s="382"/>
      <c r="EPL223" s="382"/>
      <c r="EPM223" s="332"/>
      <c r="EPN223" s="333"/>
      <c r="EPO223" s="382"/>
      <c r="EPP223" s="224"/>
      <c r="EPQ223" s="224"/>
      <c r="EPR223" s="334"/>
      <c r="EPS223" s="334"/>
      <c r="EPT223" s="224"/>
      <c r="EPU223" s="382"/>
      <c r="EPV223" s="382"/>
      <c r="EPW223" s="332"/>
      <c r="EPX223" s="333"/>
      <c r="EPY223" s="382"/>
      <c r="EPZ223" s="224"/>
      <c r="EQA223" s="224"/>
      <c r="EQB223" s="334"/>
      <c r="EQC223" s="334"/>
      <c r="EQD223" s="224"/>
      <c r="EQE223" s="382"/>
      <c r="EQF223" s="382"/>
      <c r="EQG223" s="332"/>
      <c r="EQH223" s="333"/>
      <c r="EQI223" s="382"/>
      <c r="EQJ223" s="224"/>
      <c r="EQK223" s="224"/>
      <c r="EQL223" s="334"/>
      <c r="EQM223" s="334"/>
      <c r="EQN223" s="224"/>
      <c r="EQO223" s="382"/>
      <c r="EQP223" s="382"/>
      <c r="EQQ223" s="332"/>
      <c r="EQR223" s="333"/>
      <c r="EQS223" s="382"/>
      <c r="EQT223" s="224"/>
      <c r="EQU223" s="224"/>
      <c r="EQV223" s="334"/>
      <c r="EQW223" s="334"/>
      <c r="EQX223" s="224"/>
      <c r="EQY223" s="382"/>
      <c r="EQZ223" s="382"/>
      <c r="ERA223" s="332"/>
      <c r="ERB223" s="333"/>
      <c r="ERC223" s="382"/>
      <c r="ERD223" s="224"/>
      <c r="ERE223" s="224"/>
      <c r="ERF223" s="334"/>
      <c r="ERG223" s="334"/>
      <c r="ERH223" s="224"/>
      <c r="ERI223" s="382"/>
      <c r="ERJ223" s="382"/>
      <c r="ERK223" s="332"/>
      <c r="ERL223" s="333"/>
      <c r="ERM223" s="382"/>
      <c r="ERN223" s="224"/>
      <c r="ERO223" s="224"/>
      <c r="ERP223" s="334"/>
      <c r="ERQ223" s="334"/>
      <c r="ERR223" s="224"/>
      <c r="ERS223" s="382"/>
      <c r="ERT223" s="382"/>
      <c r="ERU223" s="332"/>
      <c r="ERV223" s="333"/>
      <c r="ERW223" s="382"/>
      <c r="ERX223" s="224"/>
      <c r="ERY223" s="224"/>
      <c r="ERZ223" s="334"/>
      <c r="ESA223" s="334"/>
      <c r="ESB223" s="224"/>
      <c r="ESC223" s="382"/>
      <c r="ESD223" s="382"/>
      <c r="ESE223" s="332"/>
      <c r="ESF223" s="333"/>
      <c r="ESG223" s="382"/>
      <c r="ESH223" s="224"/>
      <c r="ESI223" s="224"/>
      <c r="ESJ223" s="334"/>
      <c r="ESK223" s="334"/>
      <c r="ESL223" s="224"/>
      <c r="ESM223" s="382"/>
      <c r="ESN223" s="382"/>
      <c r="ESO223" s="332"/>
      <c r="ESP223" s="333"/>
      <c r="ESQ223" s="382"/>
      <c r="ESR223" s="224"/>
      <c r="ESS223" s="224"/>
      <c r="EST223" s="334"/>
      <c r="ESU223" s="334"/>
      <c r="ESV223" s="224"/>
      <c r="ESW223" s="382"/>
      <c r="ESX223" s="382"/>
      <c r="ESY223" s="332"/>
      <c r="ESZ223" s="333"/>
      <c r="ETA223" s="382"/>
      <c r="ETB223" s="224"/>
      <c r="ETC223" s="224"/>
      <c r="ETD223" s="334"/>
      <c r="ETE223" s="334"/>
      <c r="ETF223" s="224"/>
      <c r="ETG223" s="382"/>
      <c r="ETH223" s="382"/>
      <c r="ETI223" s="332"/>
      <c r="ETJ223" s="333"/>
      <c r="ETK223" s="382"/>
      <c r="ETL223" s="224"/>
      <c r="ETM223" s="224"/>
      <c r="ETN223" s="334"/>
      <c r="ETO223" s="334"/>
      <c r="ETP223" s="224"/>
      <c r="ETQ223" s="382"/>
      <c r="ETR223" s="382"/>
      <c r="ETS223" s="332"/>
      <c r="ETT223" s="333"/>
      <c r="ETU223" s="382"/>
      <c r="ETV223" s="224"/>
      <c r="ETW223" s="224"/>
      <c r="ETX223" s="334"/>
      <c r="ETY223" s="334"/>
      <c r="ETZ223" s="224"/>
      <c r="EUA223" s="382"/>
      <c r="EUB223" s="382"/>
      <c r="EUC223" s="332"/>
      <c r="EUD223" s="333"/>
      <c r="EUE223" s="382"/>
      <c r="EUF223" s="224"/>
      <c r="EUG223" s="224"/>
      <c r="EUH223" s="334"/>
      <c r="EUI223" s="334"/>
      <c r="EUJ223" s="224"/>
      <c r="EUK223" s="382"/>
      <c r="EUL223" s="382"/>
      <c r="EUM223" s="332"/>
      <c r="EUN223" s="333"/>
      <c r="EUO223" s="382"/>
      <c r="EUP223" s="224"/>
      <c r="EUQ223" s="224"/>
      <c r="EUR223" s="334"/>
      <c r="EUS223" s="334"/>
      <c r="EUT223" s="224"/>
      <c r="EUU223" s="382"/>
      <c r="EUV223" s="382"/>
      <c r="EUW223" s="332"/>
      <c r="EUX223" s="333"/>
      <c r="EUY223" s="382"/>
      <c r="EUZ223" s="224"/>
      <c r="EVA223" s="224"/>
      <c r="EVB223" s="334"/>
      <c r="EVC223" s="334"/>
      <c r="EVD223" s="224"/>
      <c r="EVE223" s="382"/>
      <c r="EVF223" s="382"/>
      <c r="EVG223" s="332"/>
      <c r="EVH223" s="333"/>
      <c r="EVI223" s="382"/>
      <c r="EVJ223" s="224"/>
      <c r="EVK223" s="224"/>
      <c r="EVL223" s="334"/>
      <c r="EVM223" s="334"/>
      <c r="EVN223" s="224"/>
      <c r="EVO223" s="382"/>
      <c r="EVP223" s="382"/>
      <c r="EVQ223" s="332"/>
      <c r="EVR223" s="333"/>
      <c r="EVS223" s="382"/>
      <c r="EVT223" s="224"/>
      <c r="EVU223" s="224"/>
      <c r="EVV223" s="334"/>
      <c r="EVW223" s="334"/>
      <c r="EVX223" s="224"/>
      <c r="EVY223" s="382"/>
      <c r="EVZ223" s="382"/>
      <c r="EWA223" s="332"/>
      <c r="EWB223" s="333"/>
      <c r="EWC223" s="382"/>
      <c r="EWD223" s="224"/>
      <c r="EWE223" s="224"/>
      <c r="EWF223" s="334"/>
      <c r="EWG223" s="334"/>
      <c r="EWH223" s="224"/>
      <c r="EWI223" s="382"/>
      <c r="EWJ223" s="382"/>
      <c r="EWK223" s="332"/>
      <c r="EWL223" s="333"/>
      <c r="EWM223" s="382"/>
      <c r="EWN223" s="224"/>
      <c r="EWO223" s="224"/>
      <c r="EWP223" s="334"/>
      <c r="EWQ223" s="334"/>
      <c r="EWR223" s="224"/>
      <c r="EWS223" s="382"/>
      <c r="EWT223" s="382"/>
      <c r="EWU223" s="332"/>
      <c r="EWV223" s="333"/>
      <c r="EWW223" s="382"/>
      <c r="EWX223" s="224"/>
      <c r="EWY223" s="224"/>
      <c r="EWZ223" s="334"/>
      <c r="EXA223" s="334"/>
      <c r="EXB223" s="224"/>
      <c r="EXC223" s="382"/>
      <c r="EXD223" s="382"/>
      <c r="EXE223" s="332"/>
      <c r="EXF223" s="333"/>
      <c r="EXG223" s="382"/>
      <c r="EXH223" s="224"/>
      <c r="EXI223" s="224"/>
      <c r="EXJ223" s="334"/>
      <c r="EXK223" s="334"/>
      <c r="EXL223" s="224"/>
      <c r="EXM223" s="382"/>
      <c r="EXN223" s="382"/>
      <c r="EXO223" s="332"/>
      <c r="EXP223" s="333"/>
      <c r="EXQ223" s="382"/>
      <c r="EXR223" s="224"/>
      <c r="EXS223" s="224"/>
      <c r="EXT223" s="334"/>
      <c r="EXU223" s="334"/>
      <c r="EXV223" s="224"/>
      <c r="EXW223" s="382"/>
      <c r="EXX223" s="382"/>
      <c r="EXY223" s="332"/>
      <c r="EXZ223" s="333"/>
      <c r="EYA223" s="382"/>
      <c r="EYB223" s="224"/>
      <c r="EYC223" s="224"/>
      <c r="EYD223" s="334"/>
      <c r="EYE223" s="334"/>
      <c r="EYF223" s="224"/>
      <c r="EYG223" s="382"/>
      <c r="EYH223" s="382"/>
      <c r="EYI223" s="332"/>
      <c r="EYJ223" s="333"/>
      <c r="EYK223" s="382"/>
      <c r="EYL223" s="224"/>
      <c r="EYM223" s="224"/>
      <c r="EYN223" s="334"/>
      <c r="EYO223" s="334"/>
      <c r="EYP223" s="224"/>
      <c r="EYQ223" s="382"/>
      <c r="EYR223" s="382"/>
      <c r="EYS223" s="332"/>
      <c r="EYT223" s="333"/>
      <c r="EYU223" s="382"/>
      <c r="EYV223" s="224"/>
      <c r="EYW223" s="224"/>
      <c r="EYX223" s="334"/>
      <c r="EYY223" s="334"/>
      <c r="EYZ223" s="224"/>
      <c r="EZA223" s="382"/>
      <c r="EZB223" s="382"/>
      <c r="EZC223" s="332"/>
      <c r="EZD223" s="333"/>
      <c r="EZE223" s="382"/>
      <c r="EZF223" s="224"/>
      <c r="EZG223" s="224"/>
      <c r="EZH223" s="334"/>
      <c r="EZI223" s="334"/>
      <c r="EZJ223" s="224"/>
      <c r="EZK223" s="382"/>
      <c r="EZL223" s="382"/>
      <c r="EZM223" s="332"/>
      <c r="EZN223" s="333"/>
      <c r="EZO223" s="382"/>
      <c r="EZP223" s="224"/>
      <c r="EZQ223" s="224"/>
      <c r="EZR223" s="334"/>
      <c r="EZS223" s="334"/>
      <c r="EZT223" s="224"/>
      <c r="EZU223" s="382"/>
      <c r="EZV223" s="382"/>
      <c r="EZW223" s="332"/>
      <c r="EZX223" s="333"/>
      <c r="EZY223" s="382"/>
      <c r="EZZ223" s="224"/>
      <c r="FAA223" s="224"/>
      <c r="FAB223" s="334"/>
      <c r="FAC223" s="334"/>
      <c r="FAD223" s="224"/>
      <c r="FAE223" s="382"/>
      <c r="FAF223" s="382"/>
      <c r="FAG223" s="332"/>
      <c r="FAH223" s="333"/>
      <c r="FAI223" s="382"/>
      <c r="FAJ223" s="224"/>
      <c r="FAK223" s="224"/>
      <c r="FAL223" s="334"/>
      <c r="FAM223" s="334"/>
      <c r="FAN223" s="224"/>
      <c r="FAO223" s="382"/>
      <c r="FAP223" s="382"/>
      <c r="FAQ223" s="332"/>
      <c r="FAR223" s="333"/>
      <c r="FAS223" s="382"/>
      <c r="FAT223" s="224"/>
      <c r="FAU223" s="224"/>
      <c r="FAV223" s="334"/>
      <c r="FAW223" s="334"/>
      <c r="FAX223" s="224"/>
      <c r="FAY223" s="382"/>
      <c r="FAZ223" s="382"/>
      <c r="FBA223" s="332"/>
      <c r="FBB223" s="333"/>
      <c r="FBC223" s="382"/>
      <c r="FBD223" s="224"/>
      <c r="FBE223" s="224"/>
      <c r="FBF223" s="334"/>
      <c r="FBG223" s="334"/>
      <c r="FBH223" s="224"/>
      <c r="FBI223" s="382"/>
      <c r="FBJ223" s="382"/>
      <c r="FBK223" s="332"/>
      <c r="FBL223" s="333"/>
      <c r="FBM223" s="382"/>
      <c r="FBN223" s="224"/>
      <c r="FBO223" s="224"/>
      <c r="FBP223" s="334"/>
      <c r="FBQ223" s="334"/>
      <c r="FBR223" s="224"/>
      <c r="FBS223" s="382"/>
      <c r="FBT223" s="382"/>
      <c r="FBU223" s="332"/>
      <c r="FBV223" s="333"/>
      <c r="FBW223" s="382"/>
      <c r="FBX223" s="224"/>
      <c r="FBY223" s="224"/>
      <c r="FBZ223" s="334"/>
      <c r="FCA223" s="334"/>
      <c r="FCB223" s="224"/>
      <c r="FCC223" s="382"/>
      <c r="FCD223" s="382"/>
      <c r="FCE223" s="332"/>
      <c r="FCF223" s="333"/>
      <c r="FCG223" s="382"/>
      <c r="FCH223" s="224"/>
      <c r="FCI223" s="224"/>
      <c r="FCJ223" s="334"/>
      <c r="FCK223" s="334"/>
      <c r="FCL223" s="224"/>
      <c r="FCM223" s="382"/>
      <c r="FCN223" s="382"/>
      <c r="FCO223" s="332"/>
      <c r="FCP223" s="333"/>
      <c r="FCQ223" s="382"/>
      <c r="FCR223" s="224"/>
      <c r="FCS223" s="224"/>
      <c r="FCT223" s="334"/>
      <c r="FCU223" s="334"/>
      <c r="FCV223" s="224"/>
      <c r="FCW223" s="382"/>
      <c r="FCX223" s="382"/>
      <c r="FCY223" s="332"/>
      <c r="FCZ223" s="333"/>
      <c r="FDA223" s="382"/>
      <c r="FDB223" s="224"/>
      <c r="FDC223" s="224"/>
      <c r="FDD223" s="334"/>
      <c r="FDE223" s="334"/>
      <c r="FDF223" s="224"/>
      <c r="FDG223" s="382"/>
      <c r="FDH223" s="382"/>
      <c r="FDI223" s="332"/>
      <c r="FDJ223" s="333"/>
      <c r="FDK223" s="382"/>
      <c r="FDL223" s="224"/>
      <c r="FDM223" s="224"/>
      <c r="FDN223" s="334"/>
      <c r="FDO223" s="334"/>
      <c r="FDP223" s="224"/>
      <c r="FDQ223" s="382"/>
      <c r="FDR223" s="382"/>
      <c r="FDS223" s="332"/>
      <c r="FDT223" s="333"/>
      <c r="FDU223" s="382"/>
      <c r="FDV223" s="224"/>
      <c r="FDW223" s="224"/>
      <c r="FDX223" s="334"/>
      <c r="FDY223" s="334"/>
      <c r="FDZ223" s="224"/>
      <c r="FEA223" s="382"/>
      <c r="FEB223" s="382"/>
      <c r="FEC223" s="332"/>
      <c r="FED223" s="333"/>
      <c r="FEE223" s="382"/>
      <c r="FEF223" s="224"/>
      <c r="FEG223" s="224"/>
      <c r="FEH223" s="334"/>
      <c r="FEI223" s="334"/>
      <c r="FEJ223" s="224"/>
      <c r="FEK223" s="382"/>
      <c r="FEL223" s="382"/>
      <c r="FEM223" s="332"/>
      <c r="FEN223" s="333"/>
      <c r="FEO223" s="382"/>
      <c r="FEP223" s="224"/>
      <c r="FEQ223" s="224"/>
      <c r="FER223" s="334"/>
      <c r="FES223" s="334"/>
      <c r="FET223" s="224"/>
      <c r="FEU223" s="382"/>
      <c r="FEV223" s="382"/>
      <c r="FEW223" s="332"/>
      <c r="FEX223" s="333"/>
      <c r="FEY223" s="382"/>
      <c r="FEZ223" s="224"/>
      <c r="FFA223" s="224"/>
      <c r="FFB223" s="334"/>
      <c r="FFC223" s="334"/>
      <c r="FFD223" s="224"/>
      <c r="FFE223" s="382"/>
      <c r="FFF223" s="382"/>
      <c r="FFG223" s="332"/>
      <c r="FFH223" s="333"/>
      <c r="FFI223" s="382"/>
      <c r="FFJ223" s="224"/>
      <c r="FFK223" s="224"/>
      <c r="FFL223" s="334"/>
      <c r="FFM223" s="334"/>
      <c r="FFN223" s="224"/>
      <c r="FFO223" s="382"/>
      <c r="FFP223" s="382"/>
      <c r="FFQ223" s="332"/>
      <c r="FFR223" s="333"/>
      <c r="FFS223" s="382"/>
      <c r="FFT223" s="224"/>
      <c r="FFU223" s="224"/>
      <c r="FFV223" s="334"/>
      <c r="FFW223" s="334"/>
      <c r="FFX223" s="224"/>
      <c r="FFY223" s="382"/>
      <c r="FFZ223" s="382"/>
      <c r="FGA223" s="332"/>
      <c r="FGB223" s="333"/>
      <c r="FGC223" s="382"/>
      <c r="FGD223" s="224"/>
      <c r="FGE223" s="224"/>
      <c r="FGF223" s="334"/>
      <c r="FGG223" s="334"/>
      <c r="FGH223" s="224"/>
      <c r="FGI223" s="382"/>
      <c r="FGJ223" s="382"/>
      <c r="FGK223" s="332"/>
      <c r="FGL223" s="333"/>
      <c r="FGM223" s="382"/>
      <c r="FGN223" s="224"/>
      <c r="FGO223" s="224"/>
      <c r="FGP223" s="334"/>
      <c r="FGQ223" s="334"/>
      <c r="FGR223" s="224"/>
      <c r="FGS223" s="382"/>
      <c r="FGT223" s="382"/>
      <c r="FGU223" s="332"/>
      <c r="FGV223" s="333"/>
      <c r="FGW223" s="382"/>
      <c r="FGX223" s="224"/>
      <c r="FGY223" s="224"/>
      <c r="FGZ223" s="334"/>
      <c r="FHA223" s="334"/>
      <c r="FHB223" s="224"/>
      <c r="FHC223" s="382"/>
      <c r="FHD223" s="382"/>
      <c r="FHE223" s="332"/>
      <c r="FHF223" s="333"/>
      <c r="FHG223" s="382"/>
      <c r="FHH223" s="224"/>
      <c r="FHI223" s="224"/>
      <c r="FHJ223" s="334"/>
      <c r="FHK223" s="334"/>
      <c r="FHL223" s="224"/>
      <c r="FHM223" s="382"/>
      <c r="FHN223" s="382"/>
      <c r="FHO223" s="332"/>
      <c r="FHP223" s="333"/>
      <c r="FHQ223" s="382"/>
      <c r="FHR223" s="224"/>
      <c r="FHS223" s="224"/>
      <c r="FHT223" s="334"/>
      <c r="FHU223" s="334"/>
      <c r="FHV223" s="224"/>
      <c r="FHW223" s="382"/>
      <c r="FHX223" s="382"/>
      <c r="FHY223" s="332"/>
      <c r="FHZ223" s="333"/>
      <c r="FIA223" s="382"/>
      <c r="FIB223" s="224"/>
      <c r="FIC223" s="224"/>
      <c r="FID223" s="334"/>
      <c r="FIE223" s="334"/>
      <c r="FIF223" s="224"/>
      <c r="FIG223" s="382"/>
      <c r="FIH223" s="382"/>
      <c r="FII223" s="332"/>
      <c r="FIJ223" s="333"/>
      <c r="FIK223" s="382"/>
      <c r="FIL223" s="224"/>
      <c r="FIM223" s="224"/>
      <c r="FIN223" s="334"/>
      <c r="FIO223" s="334"/>
      <c r="FIP223" s="224"/>
      <c r="FIQ223" s="382"/>
      <c r="FIR223" s="382"/>
      <c r="FIS223" s="332"/>
      <c r="FIT223" s="333"/>
      <c r="FIU223" s="382"/>
      <c r="FIV223" s="224"/>
      <c r="FIW223" s="224"/>
      <c r="FIX223" s="334"/>
      <c r="FIY223" s="334"/>
      <c r="FIZ223" s="224"/>
      <c r="FJA223" s="382"/>
      <c r="FJB223" s="382"/>
      <c r="FJC223" s="332"/>
      <c r="FJD223" s="333"/>
      <c r="FJE223" s="382"/>
      <c r="FJF223" s="224"/>
      <c r="FJG223" s="224"/>
      <c r="FJH223" s="334"/>
      <c r="FJI223" s="334"/>
      <c r="FJJ223" s="224"/>
      <c r="FJK223" s="382"/>
      <c r="FJL223" s="382"/>
      <c r="FJM223" s="332"/>
      <c r="FJN223" s="333"/>
      <c r="FJO223" s="382"/>
      <c r="FJP223" s="224"/>
      <c r="FJQ223" s="224"/>
      <c r="FJR223" s="334"/>
      <c r="FJS223" s="334"/>
      <c r="FJT223" s="224"/>
      <c r="FJU223" s="382"/>
      <c r="FJV223" s="382"/>
      <c r="FJW223" s="332"/>
      <c r="FJX223" s="333"/>
      <c r="FJY223" s="382"/>
      <c r="FJZ223" s="224"/>
      <c r="FKA223" s="224"/>
      <c r="FKB223" s="334"/>
      <c r="FKC223" s="334"/>
      <c r="FKD223" s="224"/>
      <c r="FKE223" s="382"/>
      <c r="FKF223" s="382"/>
      <c r="FKG223" s="332"/>
      <c r="FKH223" s="333"/>
      <c r="FKI223" s="382"/>
      <c r="FKJ223" s="224"/>
      <c r="FKK223" s="224"/>
      <c r="FKL223" s="334"/>
      <c r="FKM223" s="334"/>
      <c r="FKN223" s="224"/>
      <c r="FKO223" s="382"/>
      <c r="FKP223" s="382"/>
      <c r="FKQ223" s="332"/>
      <c r="FKR223" s="333"/>
      <c r="FKS223" s="382"/>
      <c r="FKT223" s="224"/>
      <c r="FKU223" s="224"/>
      <c r="FKV223" s="334"/>
      <c r="FKW223" s="334"/>
      <c r="FKX223" s="224"/>
      <c r="FKY223" s="382"/>
      <c r="FKZ223" s="382"/>
      <c r="FLA223" s="332"/>
      <c r="FLB223" s="333"/>
      <c r="FLC223" s="382"/>
      <c r="FLD223" s="224"/>
      <c r="FLE223" s="224"/>
      <c r="FLF223" s="334"/>
      <c r="FLG223" s="334"/>
      <c r="FLH223" s="224"/>
      <c r="FLI223" s="382"/>
      <c r="FLJ223" s="382"/>
      <c r="FLK223" s="332"/>
      <c r="FLL223" s="333"/>
      <c r="FLM223" s="382"/>
      <c r="FLN223" s="224"/>
      <c r="FLO223" s="224"/>
      <c r="FLP223" s="334"/>
      <c r="FLQ223" s="334"/>
      <c r="FLR223" s="224"/>
      <c r="FLS223" s="382"/>
      <c r="FLT223" s="382"/>
      <c r="FLU223" s="332"/>
      <c r="FLV223" s="333"/>
      <c r="FLW223" s="382"/>
      <c r="FLX223" s="224"/>
      <c r="FLY223" s="224"/>
      <c r="FLZ223" s="334"/>
      <c r="FMA223" s="334"/>
      <c r="FMB223" s="224"/>
      <c r="FMC223" s="382"/>
      <c r="FMD223" s="382"/>
      <c r="FME223" s="332"/>
      <c r="FMF223" s="333"/>
      <c r="FMG223" s="382"/>
      <c r="FMH223" s="224"/>
      <c r="FMI223" s="224"/>
      <c r="FMJ223" s="334"/>
      <c r="FMK223" s="334"/>
      <c r="FML223" s="224"/>
      <c r="FMM223" s="382"/>
      <c r="FMN223" s="382"/>
      <c r="FMO223" s="332"/>
      <c r="FMP223" s="333"/>
      <c r="FMQ223" s="382"/>
      <c r="FMR223" s="224"/>
      <c r="FMS223" s="224"/>
      <c r="FMT223" s="334"/>
      <c r="FMU223" s="334"/>
      <c r="FMV223" s="224"/>
      <c r="FMW223" s="382"/>
      <c r="FMX223" s="382"/>
      <c r="FMY223" s="332"/>
      <c r="FMZ223" s="333"/>
      <c r="FNA223" s="382"/>
      <c r="FNB223" s="224"/>
      <c r="FNC223" s="224"/>
      <c r="FND223" s="334"/>
      <c r="FNE223" s="334"/>
      <c r="FNF223" s="224"/>
      <c r="FNG223" s="382"/>
      <c r="FNH223" s="382"/>
      <c r="FNI223" s="332"/>
      <c r="FNJ223" s="333"/>
      <c r="FNK223" s="382"/>
      <c r="FNL223" s="224"/>
      <c r="FNM223" s="224"/>
      <c r="FNN223" s="334"/>
      <c r="FNO223" s="334"/>
      <c r="FNP223" s="224"/>
      <c r="FNQ223" s="382"/>
      <c r="FNR223" s="382"/>
      <c r="FNS223" s="332"/>
      <c r="FNT223" s="333"/>
      <c r="FNU223" s="382"/>
      <c r="FNV223" s="224"/>
      <c r="FNW223" s="224"/>
      <c r="FNX223" s="334"/>
      <c r="FNY223" s="334"/>
      <c r="FNZ223" s="224"/>
      <c r="FOA223" s="382"/>
      <c r="FOB223" s="382"/>
      <c r="FOC223" s="332"/>
      <c r="FOD223" s="333"/>
      <c r="FOE223" s="382"/>
      <c r="FOF223" s="224"/>
      <c r="FOG223" s="224"/>
      <c r="FOH223" s="334"/>
      <c r="FOI223" s="334"/>
      <c r="FOJ223" s="224"/>
      <c r="FOK223" s="382"/>
      <c r="FOL223" s="382"/>
      <c r="FOM223" s="332"/>
      <c r="FON223" s="333"/>
      <c r="FOO223" s="382"/>
      <c r="FOP223" s="224"/>
      <c r="FOQ223" s="224"/>
      <c r="FOR223" s="334"/>
      <c r="FOS223" s="334"/>
      <c r="FOT223" s="224"/>
      <c r="FOU223" s="382"/>
      <c r="FOV223" s="382"/>
      <c r="FOW223" s="332"/>
      <c r="FOX223" s="333"/>
      <c r="FOY223" s="382"/>
      <c r="FOZ223" s="224"/>
      <c r="FPA223" s="224"/>
      <c r="FPB223" s="334"/>
      <c r="FPC223" s="334"/>
      <c r="FPD223" s="224"/>
      <c r="FPE223" s="382"/>
      <c r="FPF223" s="382"/>
      <c r="FPG223" s="332"/>
      <c r="FPH223" s="333"/>
      <c r="FPI223" s="382"/>
      <c r="FPJ223" s="224"/>
      <c r="FPK223" s="224"/>
      <c r="FPL223" s="334"/>
      <c r="FPM223" s="334"/>
      <c r="FPN223" s="224"/>
      <c r="FPO223" s="382"/>
      <c r="FPP223" s="382"/>
      <c r="FPQ223" s="332"/>
      <c r="FPR223" s="333"/>
      <c r="FPS223" s="382"/>
      <c r="FPT223" s="224"/>
      <c r="FPU223" s="224"/>
      <c r="FPV223" s="334"/>
      <c r="FPW223" s="334"/>
      <c r="FPX223" s="224"/>
      <c r="FPY223" s="382"/>
      <c r="FPZ223" s="382"/>
      <c r="FQA223" s="332"/>
      <c r="FQB223" s="333"/>
      <c r="FQC223" s="382"/>
      <c r="FQD223" s="224"/>
      <c r="FQE223" s="224"/>
      <c r="FQF223" s="334"/>
      <c r="FQG223" s="334"/>
      <c r="FQH223" s="224"/>
      <c r="FQI223" s="382"/>
      <c r="FQJ223" s="382"/>
      <c r="FQK223" s="332"/>
      <c r="FQL223" s="333"/>
      <c r="FQM223" s="382"/>
      <c r="FQN223" s="224"/>
      <c r="FQO223" s="224"/>
      <c r="FQP223" s="334"/>
      <c r="FQQ223" s="334"/>
      <c r="FQR223" s="224"/>
      <c r="FQS223" s="382"/>
      <c r="FQT223" s="382"/>
      <c r="FQU223" s="332"/>
      <c r="FQV223" s="333"/>
      <c r="FQW223" s="382"/>
      <c r="FQX223" s="224"/>
      <c r="FQY223" s="224"/>
      <c r="FQZ223" s="334"/>
      <c r="FRA223" s="334"/>
      <c r="FRB223" s="224"/>
      <c r="FRC223" s="382"/>
      <c r="FRD223" s="382"/>
      <c r="FRE223" s="332"/>
      <c r="FRF223" s="333"/>
      <c r="FRG223" s="382"/>
      <c r="FRH223" s="224"/>
      <c r="FRI223" s="224"/>
      <c r="FRJ223" s="334"/>
      <c r="FRK223" s="334"/>
      <c r="FRL223" s="224"/>
      <c r="FRM223" s="382"/>
      <c r="FRN223" s="382"/>
      <c r="FRO223" s="332"/>
      <c r="FRP223" s="333"/>
      <c r="FRQ223" s="382"/>
      <c r="FRR223" s="224"/>
      <c r="FRS223" s="224"/>
      <c r="FRT223" s="334"/>
      <c r="FRU223" s="334"/>
      <c r="FRV223" s="224"/>
      <c r="FRW223" s="382"/>
      <c r="FRX223" s="382"/>
      <c r="FRY223" s="332"/>
      <c r="FRZ223" s="333"/>
      <c r="FSA223" s="382"/>
      <c r="FSB223" s="224"/>
      <c r="FSC223" s="224"/>
      <c r="FSD223" s="334"/>
      <c r="FSE223" s="334"/>
      <c r="FSF223" s="224"/>
      <c r="FSG223" s="382"/>
      <c r="FSH223" s="382"/>
      <c r="FSI223" s="332"/>
      <c r="FSJ223" s="333"/>
      <c r="FSK223" s="382"/>
      <c r="FSL223" s="224"/>
      <c r="FSM223" s="224"/>
      <c r="FSN223" s="334"/>
      <c r="FSO223" s="334"/>
      <c r="FSP223" s="224"/>
      <c r="FSQ223" s="382"/>
      <c r="FSR223" s="382"/>
      <c r="FSS223" s="332"/>
      <c r="FST223" s="333"/>
      <c r="FSU223" s="382"/>
      <c r="FSV223" s="224"/>
      <c r="FSW223" s="224"/>
      <c r="FSX223" s="334"/>
      <c r="FSY223" s="334"/>
      <c r="FSZ223" s="224"/>
      <c r="FTA223" s="382"/>
      <c r="FTB223" s="382"/>
      <c r="FTC223" s="332"/>
      <c r="FTD223" s="333"/>
      <c r="FTE223" s="382"/>
      <c r="FTF223" s="224"/>
      <c r="FTG223" s="224"/>
      <c r="FTH223" s="334"/>
      <c r="FTI223" s="334"/>
      <c r="FTJ223" s="224"/>
      <c r="FTK223" s="382"/>
      <c r="FTL223" s="382"/>
      <c r="FTM223" s="332"/>
      <c r="FTN223" s="333"/>
      <c r="FTO223" s="382"/>
      <c r="FTP223" s="224"/>
      <c r="FTQ223" s="224"/>
      <c r="FTR223" s="334"/>
      <c r="FTS223" s="334"/>
      <c r="FTT223" s="224"/>
      <c r="FTU223" s="382"/>
      <c r="FTV223" s="382"/>
      <c r="FTW223" s="332"/>
      <c r="FTX223" s="333"/>
      <c r="FTY223" s="382"/>
      <c r="FTZ223" s="224"/>
      <c r="FUA223" s="224"/>
      <c r="FUB223" s="334"/>
      <c r="FUC223" s="334"/>
      <c r="FUD223" s="224"/>
      <c r="FUE223" s="382"/>
      <c r="FUF223" s="382"/>
      <c r="FUG223" s="332"/>
      <c r="FUH223" s="333"/>
      <c r="FUI223" s="382"/>
      <c r="FUJ223" s="224"/>
      <c r="FUK223" s="224"/>
      <c r="FUL223" s="334"/>
      <c r="FUM223" s="334"/>
      <c r="FUN223" s="224"/>
      <c r="FUO223" s="382"/>
      <c r="FUP223" s="382"/>
      <c r="FUQ223" s="332"/>
      <c r="FUR223" s="333"/>
      <c r="FUS223" s="382"/>
      <c r="FUT223" s="224"/>
      <c r="FUU223" s="224"/>
      <c r="FUV223" s="334"/>
      <c r="FUW223" s="334"/>
      <c r="FUX223" s="224"/>
      <c r="FUY223" s="382"/>
      <c r="FUZ223" s="382"/>
      <c r="FVA223" s="332"/>
      <c r="FVB223" s="333"/>
      <c r="FVC223" s="382"/>
      <c r="FVD223" s="224"/>
      <c r="FVE223" s="224"/>
      <c r="FVF223" s="334"/>
      <c r="FVG223" s="334"/>
      <c r="FVH223" s="224"/>
      <c r="FVI223" s="382"/>
      <c r="FVJ223" s="382"/>
      <c r="FVK223" s="332"/>
      <c r="FVL223" s="333"/>
      <c r="FVM223" s="382"/>
      <c r="FVN223" s="224"/>
      <c r="FVO223" s="224"/>
      <c r="FVP223" s="334"/>
      <c r="FVQ223" s="334"/>
      <c r="FVR223" s="224"/>
      <c r="FVS223" s="382"/>
      <c r="FVT223" s="382"/>
      <c r="FVU223" s="332"/>
      <c r="FVV223" s="333"/>
      <c r="FVW223" s="382"/>
      <c r="FVX223" s="224"/>
      <c r="FVY223" s="224"/>
      <c r="FVZ223" s="334"/>
      <c r="FWA223" s="334"/>
      <c r="FWB223" s="224"/>
      <c r="FWC223" s="382"/>
      <c r="FWD223" s="382"/>
      <c r="FWE223" s="332"/>
      <c r="FWF223" s="333"/>
      <c r="FWG223" s="382"/>
      <c r="FWH223" s="224"/>
      <c r="FWI223" s="224"/>
      <c r="FWJ223" s="334"/>
      <c r="FWK223" s="334"/>
      <c r="FWL223" s="224"/>
      <c r="FWM223" s="382"/>
      <c r="FWN223" s="382"/>
      <c r="FWO223" s="332"/>
      <c r="FWP223" s="333"/>
      <c r="FWQ223" s="382"/>
      <c r="FWR223" s="224"/>
      <c r="FWS223" s="224"/>
      <c r="FWT223" s="334"/>
      <c r="FWU223" s="334"/>
      <c r="FWV223" s="224"/>
      <c r="FWW223" s="382"/>
      <c r="FWX223" s="382"/>
      <c r="FWY223" s="332"/>
      <c r="FWZ223" s="333"/>
      <c r="FXA223" s="382"/>
      <c r="FXB223" s="224"/>
      <c r="FXC223" s="224"/>
      <c r="FXD223" s="334"/>
      <c r="FXE223" s="334"/>
      <c r="FXF223" s="224"/>
      <c r="FXG223" s="382"/>
      <c r="FXH223" s="382"/>
      <c r="FXI223" s="332"/>
      <c r="FXJ223" s="333"/>
      <c r="FXK223" s="382"/>
      <c r="FXL223" s="224"/>
      <c r="FXM223" s="224"/>
      <c r="FXN223" s="334"/>
      <c r="FXO223" s="334"/>
      <c r="FXP223" s="224"/>
      <c r="FXQ223" s="382"/>
      <c r="FXR223" s="382"/>
      <c r="FXS223" s="332"/>
      <c r="FXT223" s="333"/>
      <c r="FXU223" s="382"/>
      <c r="FXV223" s="224"/>
      <c r="FXW223" s="224"/>
      <c r="FXX223" s="334"/>
      <c r="FXY223" s="334"/>
      <c r="FXZ223" s="224"/>
      <c r="FYA223" s="382"/>
      <c r="FYB223" s="382"/>
      <c r="FYC223" s="332"/>
      <c r="FYD223" s="333"/>
      <c r="FYE223" s="382"/>
      <c r="FYF223" s="224"/>
      <c r="FYG223" s="224"/>
      <c r="FYH223" s="334"/>
      <c r="FYI223" s="334"/>
      <c r="FYJ223" s="224"/>
      <c r="FYK223" s="382"/>
      <c r="FYL223" s="382"/>
      <c r="FYM223" s="332"/>
      <c r="FYN223" s="333"/>
      <c r="FYO223" s="382"/>
      <c r="FYP223" s="224"/>
      <c r="FYQ223" s="224"/>
      <c r="FYR223" s="334"/>
      <c r="FYS223" s="334"/>
      <c r="FYT223" s="224"/>
      <c r="FYU223" s="382"/>
      <c r="FYV223" s="382"/>
      <c r="FYW223" s="332"/>
      <c r="FYX223" s="333"/>
      <c r="FYY223" s="382"/>
      <c r="FYZ223" s="224"/>
      <c r="FZA223" s="224"/>
      <c r="FZB223" s="334"/>
      <c r="FZC223" s="334"/>
      <c r="FZD223" s="224"/>
      <c r="FZE223" s="382"/>
      <c r="FZF223" s="382"/>
      <c r="FZG223" s="332"/>
      <c r="FZH223" s="333"/>
      <c r="FZI223" s="382"/>
      <c r="FZJ223" s="224"/>
      <c r="FZK223" s="224"/>
      <c r="FZL223" s="334"/>
      <c r="FZM223" s="334"/>
      <c r="FZN223" s="224"/>
      <c r="FZO223" s="382"/>
      <c r="FZP223" s="382"/>
      <c r="FZQ223" s="332"/>
      <c r="FZR223" s="333"/>
      <c r="FZS223" s="382"/>
      <c r="FZT223" s="224"/>
      <c r="FZU223" s="224"/>
      <c r="FZV223" s="334"/>
      <c r="FZW223" s="334"/>
      <c r="FZX223" s="224"/>
      <c r="FZY223" s="382"/>
      <c r="FZZ223" s="382"/>
      <c r="GAA223" s="332"/>
      <c r="GAB223" s="333"/>
      <c r="GAC223" s="382"/>
      <c r="GAD223" s="224"/>
      <c r="GAE223" s="224"/>
      <c r="GAF223" s="334"/>
      <c r="GAG223" s="334"/>
      <c r="GAH223" s="224"/>
      <c r="GAI223" s="382"/>
      <c r="GAJ223" s="382"/>
      <c r="GAK223" s="332"/>
      <c r="GAL223" s="333"/>
      <c r="GAM223" s="382"/>
      <c r="GAN223" s="224"/>
      <c r="GAO223" s="224"/>
      <c r="GAP223" s="334"/>
      <c r="GAQ223" s="334"/>
      <c r="GAR223" s="224"/>
      <c r="GAS223" s="382"/>
      <c r="GAT223" s="382"/>
      <c r="GAU223" s="332"/>
      <c r="GAV223" s="333"/>
      <c r="GAW223" s="382"/>
      <c r="GAX223" s="224"/>
      <c r="GAY223" s="224"/>
      <c r="GAZ223" s="334"/>
      <c r="GBA223" s="334"/>
      <c r="GBB223" s="224"/>
      <c r="GBC223" s="382"/>
      <c r="GBD223" s="382"/>
      <c r="GBE223" s="332"/>
      <c r="GBF223" s="333"/>
      <c r="GBG223" s="382"/>
      <c r="GBH223" s="224"/>
      <c r="GBI223" s="224"/>
      <c r="GBJ223" s="334"/>
      <c r="GBK223" s="334"/>
      <c r="GBL223" s="224"/>
      <c r="GBM223" s="382"/>
      <c r="GBN223" s="382"/>
      <c r="GBO223" s="332"/>
      <c r="GBP223" s="333"/>
      <c r="GBQ223" s="382"/>
      <c r="GBR223" s="224"/>
      <c r="GBS223" s="224"/>
      <c r="GBT223" s="334"/>
      <c r="GBU223" s="334"/>
      <c r="GBV223" s="224"/>
      <c r="GBW223" s="382"/>
      <c r="GBX223" s="382"/>
      <c r="GBY223" s="332"/>
      <c r="GBZ223" s="333"/>
      <c r="GCA223" s="382"/>
      <c r="GCB223" s="224"/>
      <c r="GCC223" s="224"/>
      <c r="GCD223" s="334"/>
      <c r="GCE223" s="334"/>
      <c r="GCF223" s="224"/>
      <c r="GCG223" s="382"/>
      <c r="GCH223" s="382"/>
      <c r="GCI223" s="332"/>
      <c r="GCJ223" s="333"/>
      <c r="GCK223" s="382"/>
      <c r="GCL223" s="224"/>
      <c r="GCM223" s="224"/>
      <c r="GCN223" s="334"/>
      <c r="GCO223" s="334"/>
      <c r="GCP223" s="224"/>
      <c r="GCQ223" s="382"/>
      <c r="GCR223" s="382"/>
      <c r="GCS223" s="332"/>
      <c r="GCT223" s="333"/>
      <c r="GCU223" s="382"/>
      <c r="GCV223" s="224"/>
      <c r="GCW223" s="224"/>
      <c r="GCX223" s="334"/>
      <c r="GCY223" s="334"/>
      <c r="GCZ223" s="224"/>
      <c r="GDA223" s="382"/>
      <c r="GDB223" s="382"/>
      <c r="GDC223" s="332"/>
      <c r="GDD223" s="333"/>
      <c r="GDE223" s="382"/>
      <c r="GDF223" s="224"/>
      <c r="GDG223" s="224"/>
      <c r="GDH223" s="334"/>
      <c r="GDI223" s="334"/>
      <c r="GDJ223" s="224"/>
      <c r="GDK223" s="382"/>
      <c r="GDL223" s="382"/>
      <c r="GDM223" s="332"/>
      <c r="GDN223" s="333"/>
      <c r="GDO223" s="382"/>
      <c r="GDP223" s="224"/>
      <c r="GDQ223" s="224"/>
      <c r="GDR223" s="334"/>
      <c r="GDS223" s="334"/>
      <c r="GDT223" s="224"/>
      <c r="GDU223" s="382"/>
      <c r="GDV223" s="382"/>
      <c r="GDW223" s="332"/>
      <c r="GDX223" s="333"/>
      <c r="GDY223" s="382"/>
      <c r="GDZ223" s="224"/>
      <c r="GEA223" s="224"/>
      <c r="GEB223" s="334"/>
      <c r="GEC223" s="334"/>
      <c r="GED223" s="224"/>
      <c r="GEE223" s="382"/>
      <c r="GEF223" s="382"/>
      <c r="GEG223" s="332"/>
      <c r="GEH223" s="333"/>
      <c r="GEI223" s="382"/>
      <c r="GEJ223" s="224"/>
      <c r="GEK223" s="224"/>
      <c r="GEL223" s="334"/>
      <c r="GEM223" s="334"/>
      <c r="GEN223" s="224"/>
      <c r="GEO223" s="382"/>
      <c r="GEP223" s="382"/>
      <c r="GEQ223" s="332"/>
      <c r="GER223" s="333"/>
      <c r="GES223" s="382"/>
      <c r="GET223" s="224"/>
      <c r="GEU223" s="224"/>
      <c r="GEV223" s="334"/>
      <c r="GEW223" s="334"/>
      <c r="GEX223" s="224"/>
      <c r="GEY223" s="382"/>
      <c r="GEZ223" s="382"/>
      <c r="GFA223" s="332"/>
      <c r="GFB223" s="333"/>
      <c r="GFC223" s="382"/>
      <c r="GFD223" s="224"/>
      <c r="GFE223" s="224"/>
      <c r="GFF223" s="334"/>
      <c r="GFG223" s="334"/>
      <c r="GFH223" s="224"/>
      <c r="GFI223" s="382"/>
      <c r="GFJ223" s="382"/>
      <c r="GFK223" s="332"/>
      <c r="GFL223" s="333"/>
      <c r="GFM223" s="382"/>
      <c r="GFN223" s="224"/>
      <c r="GFO223" s="224"/>
      <c r="GFP223" s="334"/>
      <c r="GFQ223" s="334"/>
      <c r="GFR223" s="224"/>
      <c r="GFS223" s="382"/>
      <c r="GFT223" s="382"/>
      <c r="GFU223" s="332"/>
      <c r="GFV223" s="333"/>
      <c r="GFW223" s="382"/>
      <c r="GFX223" s="224"/>
      <c r="GFY223" s="224"/>
      <c r="GFZ223" s="334"/>
      <c r="GGA223" s="334"/>
      <c r="GGB223" s="224"/>
      <c r="GGC223" s="382"/>
      <c r="GGD223" s="382"/>
      <c r="GGE223" s="332"/>
      <c r="GGF223" s="333"/>
      <c r="GGG223" s="382"/>
      <c r="GGH223" s="224"/>
      <c r="GGI223" s="224"/>
      <c r="GGJ223" s="334"/>
      <c r="GGK223" s="334"/>
      <c r="GGL223" s="224"/>
      <c r="GGM223" s="382"/>
      <c r="GGN223" s="382"/>
      <c r="GGO223" s="332"/>
      <c r="GGP223" s="333"/>
      <c r="GGQ223" s="382"/>
      <c r="GGR223" s="224"/>
      <c r="GGS223" s="224"/>
      <c r="GGT223" s="334"/>
      <c r="GGU223" s="334"/>
      <c r="GGV223" s="224"/>
      <c r="GGW223" s="382"/>
      <c r="GGX223" s="382"/>
      <c r="GGY223" s="332"/>
      <c r="GGZ223" s="333"/>
      <c r="GHA223" s="382"/>
      <c r="GHB223" s="224"/>
      <c r="GHC223" s="224"/>
      <c r="GHD223" s="334"/>
      <c r="GHE223" s="334"/>
      <c r="GHF223" s="224"/>
      <c r="GHG223" s="382"/>
      <c r="GHH223" s="382"/>
      <c r="GHI223" s="332"/>
      <c r="GHJ223" s="333"/>
      <c r="GHK223" s="382"/>
      <c r="GHL223" s="224"/>
      <c r="GHM223" s="224"/>
      <c r="GHN223" s="334"/>
      <c r="GHO223" s="334"/>
      <c r="GHP223" s="224"/>
      <c r="GHQ223" s="382"/>
      <c r="GHR223" s="382"/>
      <c r="GHS223" s="332"/>
      <c r="GHT223" s="333"/>
      <c r="GHU223" s="382"/>
      <c r="GHV223" s="224"/>
      <c r="GHW223" s="224"/>
      <c r="GHX223" s="334"/>
      <c r="GHY223" s="334"/>
      <c r="GHZ223" s="224"/>
      <c r="GIA223" s="382"/>
      <c r="GIB223" s="382"/>
      <c r="GIC223" s="332"/>
      <c r="GID223" s="333"/>
      <c r="GIE223" s="382"/>
      <c r="GIF223" s="224"/>
      <c r="GIG223" s="224"/>
      <c r="GIH223" s="334"/>
      <c r="GII223" s="334"/>
      <c r="GIJ223" s="224"/>
      <c r="GIK223" s="382"/>
      <c r="GIL223" s="382"/>
      <c r="GIM223" s="332"/>
      <c r="GIN223" s="333"/>
      <c r="GIO223" s="382"/>
      <c r="GIP223" s="224"/>
      <c r="GIQ223" s="224"/>
      <c r="GIR223" s="334"/>
      <c r="GIS223" s="334"/>
      <c r="GIT223" s="224"/>
      <c r="GIU223" s="382"/>
      <c r="GIV223" s="382"/>
      <c r="GIW223" s="332"/>
      <c r="GIX223" s="333"/>
      <c r="GIY223" s="382"/>
      <c r="GIZ223" s="224"/>
      <c r="GJA223" s="224"/>
      <c r="GJB223" s="334"/>
      <c r="GJC223" s="334"/>
      <c r="GJD223" s="224"/>
      <c r="GJE223" s="382"/>
      <c r="GJF223" s="382"/>
      <c r="GJG223" s="332"/>
      <c r="GJH223" s="333"/>
      <c r="GJI223" s="382"/>
      <c r="GJJ223" s="224"/>
      <c r="GJK223" s="224"/>
      <c r="GJL223" s="334"/>
      <c r="GJM223" s="334"/>
      <c r="GJN223" s="224"/>
      <c r="GJO223" s="382"/>
      <c r="GJP223" s="382"/>
      <c r="GJQ223" s="332"/>
      <c r="GJR223" s="333"/>
      <c r="GJS223" s="382"/>
      <c r="GJT223" s="224"/>
      <c r="GJU223" s="224"/>
      <c r="GJV223" s="334"/>
      <c r="GJW223" s="334"/>
      <c r="GJX223" s="224"/>
      <c r="GJY223" s="382"/>
      <c r="GJZ223" s="382"/>
      <c r="GKA223" s="332"/>
      <c r="GKB223" s="333"/>
      <c r="GKC223" s="382"/>
      <c r="GKD223" s="224"/>
      <c r="GKE223" s="224"/>
      <c r="GKF223" s="334"/>
      <c r="GKG223" s="334"/>
      <c r="GKH223" s="224"/>
      <c r="GKI223" s="382"/>
      <c r="GKJ223" s="382"/>
      <c r="GKK223" s="332"/>
      <c r="GKL223" s="333"/>
      <c r="GKM223" s="382"/>
      <c r="GKN223" s="224"/>
      <c r="GKO223" s="224"/>
      <c r="GKP223" s="334"/>
      <c r="GKQ223" s="334"/>
      <c r="GKR223" s="224"/>
      <c r="GKS223" s="382"/>
      <c r="GKT223" s="382"/>
      <c r="GKU223" s="332"/>
      <c r="GKV223" s="333"/>
      <c r="GKW223" s="382"/>
      <c r="GKX223" s="224"/>
      <c r="GKY223" s="224"/>
      <c r="GKZ223" s="334"/>
      <c r="GLA223" s="334"/>
      <c r="GLB223" s="224"/>
      <c r="GLC223" s="382"/>
      <c r="GLD223" s="382"/>
      <c r="GLE223" s="332"/>
      <c r="GLF223" s="333"/>
      <c r="GLG223" s="382"/>
      <c r="GLH223" s="224"/>
      <c r="GLI223" s="224"/>
      <c r="GLJ223" s="334"/>
      <c r="GLK223" s="334"/>
      <c r="GLL223" s="224"/>
      <c r="GLM223" s="382"/>
      <c r="GLN223" s="382"/>
      <c r="GLO223" s="332"/>
      <c r="GLP223" s="333"/>
      <c r="GLQ223" s="382"/>
      <c r="GLR223" s="224"/>
      <c r="GLS223" s="224"/>
      <c r="GLT223" s="334"/>
      <c r="GLU223" s="334"/>
      <c r="GLV223" s="224"/>
      <c r="GLW223" s="382"/>
      <c r="GLX223" s="382"/>
      <c r="GLY223" s="332"/>
      <c r="GLZ223" s="333"/>
      <c r="GMA223" s="382"/>
      <c r="GMB223" s="224"/>
      <c r="GMC223" s="224"/>
      <c r="GMD223" s="334"/>
      <c r="GME223" s="334"/>
      <c r="GMF223" s="224"/>
      <c r="GMG223" s="382"/>
      <c r="GMH223" s="382"/>
      <c r="GMI223" s="332"/>
      <c r="GMJ223" s="333"/>
      <c r="GMK223" s="382"/>
      <c r="GML223" s="224"/>
      <c r="GMM223" s="224"/>
      <c r="GMN223" s="334"/>
      <c r="GMO223" s="334"/>
      <c r="GMP223" s="224"/>
      <c r="GMQ223" s="382"/>
      <c r="GMR223" s="382"/>
      <c r="GMS223" s="332"/>
      <c r="GMT223" s="333"/>
      <c r="GMU223" s="382"/>
      <c r="GMV223" s="224"/>
      <c r="GMW223" s="224"/>
      <c r="GMX223" s="334"/>
      <c r="GMY223" s="334"/>
      <c r="GMZ223" s="224"/>
      <c r="GNA223" s="382"/>
      <c r="GNB223" s="382"/>
      <c r="GNC223" s="332"/>
      <c r="GND223" s="333"/>
      <c r="GNE223" s="382"/>
      <c r="GNF223" s="224"/>
      <c r="GNG223" s="224"/>
      <c r="GNH223" s="334"/>
      <c r="GNI223" s="334"/>
      <c r="GNJ223" s="224"/>
      <c r="GNK223" s="382"/>
      <c r="GNL223" s="382"/>
      <c r="GNM223" s="332"/>
      <c r="GNN223" s="333"/>
      <c r="GNO223" s="382"/>
      <c r="GNP223" s="224"/>
      <c r="GNQ223" s="224"/>
      <c r="GNR223" s="334"/>
      <c r="GNS223" s="334"/>
      <c r="GNT223" s="224"/>
      <c r="GNU223" s="382"/>
      <c r="GNV223" s="382"/>
      <c r="GNW223" s="332"/>
      <c r="GNX223" s="333"/>
      <c r="GNY223" s="382"/>
      <c r="GNZ223" s="224"/>
      <c r="GOA223" s="224"/>
      <c r="GOB223" s="334"/>
      <c r="GOC223" s="334"/>
      <c r="GOD223" s="224"/>
      <c r="GOE223" s="382"/>
      <c r="GOF223" s="382"/>
      <c r="GOG223" s="332"/>
      <c r="GOH223" s="333"/>
      <c r="GOI223" s="382"/>
      <c r="GOJ223" s="224"/>
      <c r="GOK223" s="224"/>
      <c r="GOL223" s="334"/>
      <c r="GOM223" s="334"/>
      <c r="GON223" s="224"/>
      <c r="GOO223" s="382"/>
      <c r="GOP223" s="382"/>
      <c r="GOQ223" s="332"/>
      <c r="GOR223" s="333"/>
      <c r="GOS223" s="382"/>
      <c r="GOT223" s="224"/>
      <c r="GOU223" s="224"/>
      <c r="GOV223" s="334"/>
      <c r="GOW223" s="334"/>
      <c r="GOX223" s="224"/>
      <c r="GOY223" s="382"/>
      <c r="GOZ223" s="382"/>
      <c r="GPA223" s="332"/>
      <c r="GPB223" s="333"/>
      <c r="GPC223" s="382"/>
      <c r="GPD223" s="224"/>
      <c r="GPE223" s="224"/>
      <c r="GPF223" s="334"/>
      <c r="GPG223" s="334"/>
      <c r="GPH223" s="224"/>
      <c r="GPI223" s="382"/>
      <c r="GPJ223" s="382"/>
      <c r="GPK223" s="332"/>
      <c r="GPL223" s="333"/>
      <c r="GPM223" s="382"/>
      <c r="GPN223" s="224"/>
      <c r="GPO223" s="224"/>
      <c r="GPP223" s="334"/>
      <c r="GPQ223" s="334"/>
      <c r="GPR223" s="224"/>
      <c r="GPS223" s="382"/>
      <c r="GPT223" s="382"/>
      <c r="GPU223" s="332"/>
      <c r="GPV223" s="333"/>
      <c r="GPW223" s="382"/>
      <c r="GPX223" s="224"/>
      <c r="GPY223" s="224"/>
      <c r="GPZ223" s="334"/>
      <c r="GQA223" s="334"/>
      <c r="GQB223" s="224"/>
      <c r="GQC223" s="382"/>
      <c r="GQD223" s="382"/>
      <c r="GQE223" s="332"/>
      <c r="GQF223" s="333"/>
      <c r="GQG223" s="382"/>
      <c r="GQH223" s="224"/>
      <c r="GQI223" s="224"/>
      <c r="GQJ223" s="334"/>
      <c r="GQK223" s="334"/>
      <c r="GQL223" s="224"/>
      <c r="GQM223" s="382"/>
      <c r="GQN223" s="382"/>
      <c r="GQO223" s="332"/>
      <c r="GQP223" s="333"/>
      <c r="GQQ223" s="382"/>
      <c r="GQR223" s="224"/>
      <c r="GQS223" s="224"/>
      <c r="GQT223" s="334"/>
      <c r="GQU223" s="334"/>
      <c r="GQV223" s="224"/>
      <c r="GQW223" s="382"/>
      <c r="GQX223" s="382"/>
      <c r="GQY223" s="332"/>
      <c r="GQZ223" s="333"/>
      <c r="GRA223" s="382"/>
      <c r="GRB223" s="224"/>
      <c r="GRC223" s="224"/>
      <c r="GRD223" s="334"/>
      <c r="GRE223" s="334"/>
      <c r="GRF223" s="224"/>
      <c r="GRG223" s="382"/>
      <c r="GRH223" s="382"/>
      <c r="GRI223" s="332"/>
      <c r="GRJ223" s="333"/>
      <c r="GRK223" s="382"/>
      <c r="GRL223" s="224"/>
      <c r="GRM223" s="224"/>
      <c r="GRN223" s="334"/>
      <c r="GRO223" s="334"/>
      <c r="GRP223" s="224"/>
      <c r="GRQ223" s="382"/>
      <c r="GRR223" s="382"/>
      <c r="GRS223" s="332"/>
      <c r="GRT223" s="333"/>
      <c r="GRU223" s="382"/>
      <c r="GRV223" s="224"/>
      <c r="GRW223" s="224"/>
      <c r="GRX223" s="334"/>
      <c r="GRY223" s="334"/>
      <c r="GRZ223" s="224"/>
      <c r="GSA223" s="382"/>
      <c r="GSB223" s="382"/>
      <c r="GSC223" s="332"/>
      <c r="GSD223" s="333"/>
      <c r="GSE223" s="382"/>
      <c r="GSF223" s="224"/>
      <c r="GSG223" s="224"/>
      <c r="GSH223" s="334"/>
      <c r="GSI223" s="334"/>
      <c r="GSJ223" s="224"/>
      <c r="GSK223" s="382"/>
      <c r="GSL223" s="382"/>
      <c r="GSM223" s="332"/>
      <c r="GSN223" s="333"/>
      <c r="GSO223" s="382"/>
      <c r="GSP223" s="224"/>
      <c r="GSQ223" s="224"/>
      <c r="GSR223" s="334"/>
      <c r="GSS223" s="334"/>
      <c r="GST223" s="224"/>
      <c r="GSU223" s="382"/>
      <c r="GSV223" s="382"/>
      <c r="GSW223" s="332"/>
      <c r="GSX223" s="333"/>
      <c r="GSY223" s="382"/>
      <c r="GSZ223" s="224"/>
      <c r="GTA223" s="224"/>
      <c r="GTB223" s="334"/>
      <c r="GTC223" s="334"/>
      <c r="GTD223" s="224"/>
      <c r="GTE223" s="382"/>
      <c r="GTF223" s="382"/>
      <c r="GTG223" s="332"/>
      <c r="GTH223" s="333"/>
      <c r="GTI223" s="382"/>
      <c r="GTJ223" s="224"/>
      <c r="GTK223" s="224"/>
      <c r="GTL223" s="334"/>
      <c r="GTM223" s="334"/>
      <c r="GTN223" s="224"/>
      <c r="GTO223" s="382"/>
      <c r="GTP223" s="382"/>
      <c r="GTQ223" s="332"/>
      <c r="GTR223" s="333"/>
      <c r="GTS223" s="382"/>
      <c r="GTT223" s="224"/>
      <c r="GTU223" s="224"/>
      <c r="GTV223" s="334"/>
      <c r="GTW223" s="334"/>
      <c r="GTX223" s="224"/>
      <c r="GTY223" s="382"/>
      <c r="GTZ223" s="382"/>
      <c r="GUA223" s="332"/>
      <c r="GUB223" s="333"/>
      <c r="GUC223" s="382"/>
      <c r="GUD223" s="224"/>
      <c r="GUE223" s="224"/>
      <c r="GUF223" s="334"/>
      <c r="GUG223" s="334"/>
      <c r="GUH223" s="224"/>
      <c r="GUI223" s="382"/>
      <c r="GUJ223" s="382"/>
      <c r="GUK223" s="332"/>
      <c r="GUL223" s="333"/>
      <c r="GUM223" s="382"/>
      <c r="GUN223" s="224"/>
      <c r="GUO223" s="224"/>
      <c r="GUP223" s="334"/>
      <c r="GUQ223" s="334"/>
      <c r="GUR223" s="224"/>
      <c r="GUS223" s="382"/>
      <c r="GUT223" s="382"/>
      <c r="GUU223" s="332"/>
      <c r="GUV223" s="333"/>
      <c r="GUW223" s="382"/>
      <c r="GUX223" s="224"/>
      <c r="GUY223" s="224"/>
      <c r="GUZ223" s="334"/>
      <c r="GVA223" s="334"/>
      <c r="GVB223" s="224"/>
      <c r="GVC223" s="382"/>
      <c r="GVD223" s="382"/>
      <c r="GVE223" s="332"/>
      <c r="GVF223" s="333"/>
      <c r="GVG223" s="382"/>
      <c r="GVH223" s="224"/>
      <c r="GVI223" s="224"/>
      <c r="GVJ223" s="334"/>
      <c r="GVK223" s="334"/>
      <c r="GVL223" s="224"/>
      <c r="GVM223" s="382"/>
      <c r="GVN223" s="382"/>
      <c r="GVO223" s="332"/>
      <c r="GVP223" s="333"/>
      <c r="GVQ223" s="382"/>
      <c r="GVR223" s="224"/>
      <c r="GVS223" s="224"/>
      <c r="GVT223" s="334"/>
      <c r="GVU223" s="334"/>
      <c r="GVV223" s="224"/>
      <c r="GVW223" s="382"/>
      <c r="GVX223" s="382"/>
      <c r="GVY223" s="332"/>
      <c r="GVZ223" s="333"/>
      <c r="GWA223" s="382"/>
      <c r="GWB223" s="224"/>
      <c r="GWC223" s="224"/>
      <c r="GWD223" s="334"/>
      <c r="GWE223" s="334"/>
      <c r="GWF223" s="224"/>
      <c r="GWG223" s="382"/>
      <c r="GWH223" s="382"/>
      <c r="GWI223" s="332"/>
      <c r="GWJ223" s="333"/>
      <c r="GWK223" s="382"/>
      <c r="GWL223" s="224"/>
      <c r="GWM223" s="224"/>
      <c r="GWN223" s="334"/>
      <c r="GWO223" s="334"/>
      <c r="GWP223" s="224"/>
      <c r="GWQ223" s="382"/>
      <c r="GWR223" s="382"/>
      <c r="GWS223" s="332"/>
      <c r="GWT223" s="333"/>
      <c r="GWU223" s="382"/>
      <c r="GWV223" s="224"/>
      <c r="GWW223" s="224"/>
      <c r="GWX223" s="334"/>
      <c r="GWY223" s="334"/>
      <c r="GWZ223" s="224"/>
      <c r="GXA223" s="382"/>
      <c r="GXB223" s="382"/>
      <c r="GXC223" s="332"/>
      <c r="GXD223" s="333"/>
      <c r="GXE223" s="382"/>
      <c r="GXF223" s="224"/>
      <c r="GXG223" s="224"/>
      <c r="GXH223" s="334"/>
      <c r="GXI223" s="334"/>
      <c r="GXJ223" s="224"/>
      <c r="GXK223" s="382"/>
      <c r="GXL223" s="382"/>
      <c r="GXM223" s="332"/>
      <c r="GXN223" s="333"/>
      <c r="GXO223" s="382"/>
      <c r="GXP223" s="224"/>
      <c r="GXQ223" s="224"/>
      <c r="GXR223" s="334"/>
      <c r="GXS223" s="334"/>
      <c r="GXT223" s="224"/>
      <c r="GXU223" s="382"/>
      <c r="GXV223" s="382"/>
      <c r="GXW223" s="332"/>
      <c r="GXX223" s="333"/>
      <c r="GXY223" s="382"/>
      <c r="GXZ223" s="224"/>
      <c r="GYA223" s="224"/>
      <c r="GYB223" s="334"/>
      <c r="GYC223" s="334"/>
      <c r="GYD223" s="224"/>
      <c r="GYE223" s="382"/>
      <c r="GYF223" s="382"/>
      <c r="GYG223" s="332"/>
      <c r="GYH223" s="333"/>
      <c r="GYI223" s="382"/>
      <c r="GYJ223" s="224"/>
      <c r="GYK223" s="224"/>
      <c r="GYL223" s="334"/>
      <c r="GYM223" s="334"/>
      <c r="GYN223" s="224"/>
      <c r="GYO223" s="382"/>
      <c r="GYP223" s="382"/>
      <c r="GYQ223" s="332"/>
      <c r="GYR223" s="333"/>
      <c r="GYS223" s="382"/>
      <c r="GYT223" s="224"/>
      <c r="GYU223" s="224"/>
      <c r="GYV223" s="334"/>
      <c r="GYW223" s="334"/>
      <c r="GYX223" s="224"/>
      <c r="GYY223" s="382"/>
      <c r="GYZ223" s="382"/>
      <c r="GZA223" s="332"/>
      <c r="GZB223" s="333"/>
      <c r="GZC223" s="382"/>
      <c r="GZD223" s="224"/>
      <c r="GZE223" s="224"/>
      <c r="GZF223" s="334"/>
      <c r="GZG223" s="334"/>
      <c r="GZH223" s="224"/>
      <c r="GZI223" s="382"/>
      <c r="GZJ223" s="382"/>
      <c r="GZK223" s="332"/>
      <c r="GZL223" s="333"/>
      <c r="GZM223" s="382"/>
      <c r="GZN223" s="224"/>
      <c r="GZO223" s="224"/>
      <c r="GZP223" s="334"/>
      <c r="GZQ223" s="334"/>
      <c r="GZR223" s="224"/>
      <c r="GZS223" s="382"/>
      <c r="GZT223" s="382"/>
      <c r="GZU223" s="332"/>
      <c r="GZV223" s="333"/>
      <c r="GZW223" s="382"/>
      <c r="GZX223" s="224"/>
      <c r="GZY223" s="224"/>
      <c r="GZZ223" s="334"/>
      <c r="HAA223" s="334"/>
      <c r="HAB223" s="224"/>
      <c r="HAC223" s="382"/>
      <c r="HAD223" s="382"/>
      <c r="HAE223" s="332"/>
      <c r="HAF223" s="333"/>
      <c r="HAG223" s="382"/>
      <c r="HAH223" s="224"/>
      <c r="HAI223" s="224"/>
      <c r="HAJ223" s="334"/>
      <c r="HAK223" s="334"/>
      <c r="HAL223" s="224"/>
      <c r="HAM223" s="382"/>
      <c r="HAN223" s="382"/>
      <c r="HAO223" s="332"/>
      <c r="HAP223" s="333"/>
      <c r="HAQ223" s="382"/>
      <c r="HAR223" s="224"/>
      <c r="HAS223" s="224"/>
      <c r="HAT223" s="334"/>
      <c r="HAU223" s="334"/>
      <c r="HAV223" s="224"/>
      <c r="HAW223" s="382"/>
      <c r="HAX223" s="382"/>
      <c r="HAY223" s="332"/>
      <c r="HAZ223" s="333"/>
      <c r="HBA223" s="382"/>
      <c r="HBB223" s="224"/>
      <c r="HBC223" s="224"/>
      <c r="HBD223" s="334"/>
      <c r="HBE223" s="334"/>
      <c r="HBF223" s="224"/>
      <c r="HBG223" s="382"/>
      <c r="HBH223" s="382"/>
      <c r="HBI223" s="332"/>
      <c r="HBJ223" s="333"/>
      <c r="HBK223" s="382"/>
      <c r="HBL223" s="224"/>
      <c r="HBM223" s="224"/>
      <c r="HBN223" s="334"/>
      <c r="HBO223" s="334"/>
      <c r="HBP223" s="224"/>
      <c r="HBQ223" s="382"/>
      <c r="HBR223" s="382"/>
      <c r="HBS223" s="332"/>
      <c r="HBT223" s="333"/>
      <c r="HBU223" s="382"/>
      <c r="HBV223" s="224"/>
      <c r="HBW223" s="224"/>
      <c r="HBX223" s="334"/>
      <c r="HBY223" s="334"/>
      <c r="HBZ223" s="224"/>
      <c r="HCA223" s="382"/>
      <c r="HCB223" s="382"/>
      <c r="HCC223" s="332"/>
      <c r="HCD223" s="333"/>
      <c r="HCE223" s="382"/>
      <c r="HCF223" s="224"/>
      <c r="HCG223" s="224"/>
      <c r="HCH223" s="334"/>
      <c r="HCI223" s="334"/>
      <c r="HCJ223" s="224"/>
      <c r="HCK223" s="382"/>
      <c r="HCL223" s="382"/>
      <c r="HCM223" s="332"/>
      <c r="HCN223" s="333"/>
      <c r="HCO223" s="382"/>
      <c r="HCP223" s="224"/>
      <c r="HCQ223" s="224"/>
      <c r="HCR223" s="334"/>
      <c r="HCS223" s="334"/>
      <c r="HCT223" s="224"/>
      <c r="HCU223" s="382"/>
      <c r="HCV223" s="382"/>
      <c r="HCW223" s="332"/>
      <c r="HCX223" s="333"/>
      <c r="HCY223" s="382"/>
      <c r="HCZ223" s="224"/>
      <c r="HDA223" s="224"/>
      <c r="HDB223" s="334"/>
      <c r="HDC223" s="334"/>
      <c r="HDD223" s="224"/>
      <c r="HDE223" s="382"/>
      <c r="HDF223" s="382"/>
      <c r="HDG223" s="332"/>
      <c r="HDH223" s="333"/>
      <c r="HDI223" s="382"/>
      <c r="HDJ223" s="224"/>
      <c r="HDK223" s="224"/>
      <c r="HDL223" s="334"/>
      <c r="HDM223" s="334"/>
      <c r="HDN223" s="224"/>
      <c r="HDO223" s="382"/>
      <c r="HDP223" s="382"/>
      <c r="HDQ223" s="332"/>
      <c r="HDR223" s="333"/>
      <c r="HDS223" s="382"/>
      <c r="HDT223" s="224"/>
      <c r="HDU223" s="224"/>
      <c r="HDV223" s="334"/>
      <c r="HDW223" s="334"/>
      <c r="HDX223" s="224"/>
      <c r="HDY223" s="382"/>
      <c r="HDZ223" s="382"/>
      <c r="HEA223" s="332"/>
      <c r="HEB223" s="333"/>
      <c r="HEC223" s="382"/>
      <c r="HED223" s="224"/>
      <c r="HEE223" s="224"/>
      <c r="HEF223" s="334"/>
      <c r="HEG223" s="334"/>
      <c r="HEH223" s="224"/>
      <c r="HEI223" s="382"/>
      <c r="HEJ223" s="382"/>
      <c r="HEK223" s="332"/>
      <c r="HEL223" s="333"/>
      <c r="HEM223" s="382"/>
      <c r="HEN223" s="224"/>
      <c r="HEO223" s="224"/>
      <c r="HEP223" s="334"/>
      <c r="HEQ223" s="334"/>
      <c r="HER223" s="224"/>
      <c r="HES223" s="382"/>
      <c r="HET223" s="382"/>
      <c r="HEU223" s="332"/>
      <c r="HEV223" s="333"/>
      <c r="HEW223" s="382"/>
      <c r="HEX223" s="224"/>
      <c r="HEY223" s="224"/>
      <c r="HEZ223" s="334"/>
      <c r="HFA223" s="334"/>
      <c r="HFB223" s="224"/>
      <c r="HFC223" s="382"/>
      <c r="HFD223" s="382"/>
      <c r="HFE223" s="332"/>
      <c r="HFF223" s="333"/>
      <c r="HFG223" s="382"/>
      <c r="HFH223" s="224"/>
      <c r="HFI223" s="224"/>
      <c r="HFJ223" s="334"/>
      <c r="HFK223" s="334"/>
      <c r="HFL223" s="224"/>
      <c r="HFM223" s="382"/>
      <c r="HFN223" s="382"/>
      <c r="HFO223" s="332"/>
      <c r="HFP223" s="333"/>
      <c r="HFQ223" s="382"/>
      <c r="HFR223" s="224"/>
      <c r="HFS223" s="224"/>
      <c r="HFT223" s="334"/>
      <c r="HFU223" s="334"/>
      <c r="HFV223" s="224"/>
      <c r="HFW223" s="382"/>
      <c r="HFX223" s="382"/>
      <c r="HFY223" s="332"/>
      <c r="HFZ223" s="333"/>
      <c r="HGA223" s="382"/>
      <c r="HGB223" s="224"/>
      <c r="HGC223" s="224"/>
      <c r="HGD223" s="334"/>
      <c r="HGE223" s="334"/>
      <c r="HGF223" s="224"/>
      <c r="HGG223" s="382"/>
      <c r="HGH223" s="382"/>
      <c r="HGI223" s="332"/>
      <c r="HGJ223" s="333"/>
      <c r="HGK223" s="382"/>
      <c r="HGL223" s="224"/>
      <c r="HGM223" s="224"/>
      <c r="HGN223" s="334"/>
      <c r="HGO223" s="334"/>
      <c r="HGP223" s="224"/>
      <c r="HGQ223" s="382"/>
      <c r="HGR223" s="382"/>
      <c r="HGS223" s="332"/>
      <c r="HGT223" s="333"/>
      <c r="HGU223" s="382"/>
      <c r="HGV223" s="224"/>
      <c r="HGW223" s="224"/>
      <c r="HGX223" s="334"/>
      <c r="HGY223" s="334"/>
      <c r="HGZ223" s="224"/>
      <c r="HHA223" s="382"/>
      <c r="HHB223" s="382"/>
      <c r="HHC223" s="332"/>
      <c r="HHD223" s="333"/>
      <c r="HHE223" s="382"/>
      <c r="HHF223" s="224"/>
      <c r="HHG223" s="224"/>
      <c r="HHH223" s="334"/>
      <c r="HHI223" s="334"/>
      <c r="HHJ223" s="224"/>
      <c r="HHK223" s="382"/>
      <c r="HHL223" s="382"/>
      <c r="HHM223" s="332"/>
      <c r="HHN223" s="333"/>
      <c r="HHO223" s="382"/>
      <c r="HHP223" s="224"/>
      <c r="HHQ223" s="224"/>
      <c r="HHR223" s="334"/>
      <c r="HHS223" s="334"/>
      <c r="HHT223" s="224"/>
      <c r="HHU223" s="382"/>
      <c r="HHV223" s="382"/>
      <c r="HHW223" s="332"/>
      <c r="HHX223" s="333"/>
      <c r="HHY223" s="382"/>
      <c r="HHZ223" s="224"/>
      <c r="HIA223" s="224"/>
      <c r="HIB223" s="334"/>
      <c r="HIC223" s="334"/>
      <c r="HID223" s="224"/>
      <c r="HIE223" s="382"/>
      <c r="HIF223" s="382"/>
      <c r="HIG223" s="332"/>
      <c r="HIH223" s="333"/>
      <c r="HII223" s="382"/>
      <c r="HIJ223" s="224"/>
      <c r="HIK223" s="224"/>
      <c r="HIL223" s="334"/>
      <c r="HIM223" s="334"/>
      <c r="HIN223" s="224"/>
      <c r="HIO223" s="382"/>
      <c r="HIP223" s="382"/>
      <c r="HIQ223" s="332"/>
      <c r="HIR223" s="333"/>
      <c r="HIS223" s="382"/>
      <c r="HIT223" s="224"/>
      <c r="HIU223" s="224"/>
      <c r="HIV223" s="334"/>
      <c r="HIW223" s="334"/>
      <c r="HIX223" s="224"/>
      <c r="HIY223" s="382"/>
      <c r="HIZ223" s="382"/>
      <c r="HJA223" s="332"/>
      <c r="HJB223" s="333"/>
      <c r="HJC223" s="382"/>
      <c r="HJD223" s="224"/>
      <c r="HJE223" s="224"/>
      <c r="HJF223" s="334"/>
      <c r="HJG223" s="334"/>
      <c r="HJH223" s="224"/>
      <c r="HJI223" s="382"/>
      <c r="HJJ223" s="382"/>
      <c r="HJK223" s="332"/>
      <c r="HJL223" s="333"/>
      <c r="HJM223" s="382"/>
      <c r="HJN223" s="224"/>
      <c r="HJO223" s="224"/>
      <c r="HJP223" s="334"/>
      <c r="HJQ223" s="334"/>
      <c r="HJR223" s="224"/>
      <c r="HJS223" s="382"/>
      <c r="HJT223" s="382"/>
      <c r="HJU223" s="332"/>
      <c r="HJV223" s="333"/>
      <c r="HJW223" s="382"/>
      <c r="HJX223" s="224"/>
      <c r="HJY223" s="224"/>
      <c r="HJZ223" s="334"/>
      <c r="HKA223" s="334"/>
      <c r="HKB223" s="224"/>
      <c r="HKC223" s="382"/>
      <c r="HKD223" s="382"/>
      <c r="HKE223" s="332"/>
      <c r="HKF223" s="333"/>
      <c r="HKG223" s="382"/>
      <c r="HKH223" s="224"/>
      <c r="HKI223" s="224"/>
      <c r="HKJ223" s="334"/>
      <c r="HKK223" s="334"/>
      <c r="HKL223" s="224"/>
      <c r="HKM223" s="382"/>
      <c r="HKN223" s="382"/>
      <c r="HKO223" s="332"/>
      <c r="HKP223" s="333"/>
      <c r="HKQ223" s="382"/>
      <c r="HKR223" s="224"/>
      <c r="HKS223" s="224"/>
      <c r="HKT223" s="334"/>
      <c r="HKU223" s="334"/>
      <c r="HKV223" s="224"/>
      <c r="HKW223" s="382"/>
      <c r="HKX223" s="382"/>
      <c r="HKY223" s="332"/>
      <c r="HKZ223" s="333"/>
      <c r="HLA223" s="382"/>
      <c r="HLB223" s="224"/>
      <c r="HLC223" s="224"/>
      <c r="HLD223" s="334"/>
      <c r="HLE223" s="334"/>
      <c r="HLF223" s="224"/>
      <c r="HLG223" s="382"/>
      <c r="HLH223" s="382"/>
      <c r="HLI223" s="332"/>
      <c r="HLJ223" s="333"/>
      <c r="HLK223" s="382"/>
      <c r="HLL223" s="224"/>
      <c r="HLM223" s="224"/>
      <c r="HLN223" s="334"/>
      <c r="HLO223" s="334"/>
      <c r="HLP223" s="224"/>
      <c r="HLQ223" s="382"/>
      <c r="HLR223" s="382"/>
      <c r="HLS223" s="332"/>
      <c r="HLT223" s="333"/>
      <c r="HLU223" s="382"/>
      <c r="HLV223" s="224"/>
      <c r="HLW223" s="224"/>
      <c r="HLX223" s="334"/>
      <c r="HLY223" s="334"/>
      <c r="HLZ223" s="224"/>
      <c r="HMA223" s="382"/>
      <c r="HMB223" s="382"/>
      <c r="HMC223" s="332"/>
      <c r="HMD223" s="333"/>
      <c r="HME223" s="382"/>
      <c r="HMF223" s="224"/>
      <c r="HMG223" s="224"/>
      <c r="HMH223" s="334"/>
      <c r="HMI223" s="334"/>
      <c r="HMJ223" s="224"/>
      <c r="HMK223" s="382"/>
      <c r="HML223" s="382"/>
      <c r="HMM223" s="332"/>
      <c r="HMN223" s="333"/>
      <c r="HMO223" s="382"/>
      <c r="HMP223" s="224"/>
      <c r="HMQ223" s="224"/>
      <c r="HMR223" s="334"/>
      <c r="HMS223" s="334"/>
      <c r="HMT223" s="224"/>
      <c r="HMU223" s="382"/>
      <c r="HMV223" s="382"/>
      <c r="HMW223" s="332"/>
      <c r="HMX223" s="333"/>
      <c r="HMY223" s="382"/>
      <c r="HMZ223" s="224"/>
      <c r="HNA223" s="224"/>
      <c r="HNB223" s="334"/>
      <c r="HNC223" s="334"/>
      <c r="HND223" s="224"/>
      <c r="HNE223" s="382"/>
      <c r="HNF223" s="382"/>
      <c r="HNG223" s="332"/>
      <c r="HNH223" s="333"/>
      <c r="HNI223" s="382"/>
      <c r="HNJ223" s="224"/>
      <c r="HNK223" s="224"/>
      <c r="HNL223" s="334"/>
      <c r="HNM223" s="334"/>
      <c r="HNN223" s="224"/>
      <c r="HNO223" s="382"/>
      <c r="HNP223" s="382"/>
      <c r="HNQ223" s="332"/>
      <c r="HNR223" s="333"/>
      <c r="HNS223" s="382"/>
      <c r="HNT223" s="224"/>
      <c r="HNU223" s="224"/>
      <c r="HNV223" s="334"/>
      <c r="HNW223" s="334"/>
      <c r="HNX223" s="224"/>
      <c r="HNY223" s="382"/>
      <c r="HNZ223" s="382"/>
      <c r="HOA223" s="332"/>
      <c r="HOB223" s="333"/>
      <c r="HOC223" s="382"/>
      <c r="HOD223" s="224"/>
      <c r="HOE223" s="224"/>
      <c r="HOF223" s="334"/>
      <c r="HOG223" s="334"/>
      <c r="HOH223" s="224"/>
      <c r="HOI223" s="382"/>
      <c r="HOJ223" s="382"/>
      <c r="HOK223" s="332"/>
      <c r="HOL223" s="333"/>
      <c r="HOM223" s="382"/>
      <c r="HON223" s="224"/>
      <c r="HOO223" s="224"/>
      <c r="HOP223" s="334"/>
      <c r="HOQ223" s="334"/>
      <c r="HOR223" s="224"/>
      <c r="HOS223" s="382"/>
      <c r="HOT223" s="382"/>
      <c r="HOU223" s="332"/>
      <c r="HOV223" s="333"/>
      <c r="HOW223" s="382"/>
      <c r="HOX223" s="224"/>
      <c r="HOY223" s="224"/>
      <c r="HOZ223" s="334"/>
      <c r="HPA223" s="334"/>
      <c r="HPB223" s="224"/>
      <c r="HPC223" s="382"/>
      <c r="HPD223" s="382"/>
      <c r="HPE223" s="332"/>
      <c r="HPF223" s="333"/>
      <c r="HPG223" s="382"/>
      <c r="HPH223" s="224"/>
      <c r="HPI223" s="224"/>
      <c r="HPJ223" s="334"/>
      <c r="HPK223" s="334"/>
      <c r="HPL223" s="224"/>
      <c r="HPM223" s="382"/>
      <c r="HPN223" s="382"/>
      <c r="HPO223" s="332"/>
      <c r="HPP223" s="333"/>
      <c r="HPQ223" s="382"/>
      <c r="HPR223" s="224"/>
      <c r="HPS223" s="224"/>
      <c r="HPT223" s="334"/>
      <c r="HPU223" s="334"/>
      <c r="HPV223" s="224"/>
      <c r="HPW223" s="382"/>
      <c r="HPX223" s="382"/>
      <c r="HPY223" s="332"/>
      <c r="HPZ223" s="333"/>
      <c r="HQA223" s="382"/>
      <c r="HQB223" s="224"/>
      <c r="HQC223" s="224"/>
      <c r="HQD223" s="334"/>
      <c r="HQE223" s="334"/>
      <c r="HQF223" s="224"/>
      <c r="HQG223" s="382"/>
      <c r="HQH223" s="382"/>
      <c r="HQI223" s="332"/>
      <c r="HQJ223" s="333"/>
      <c r="HQK223" s="382"/>
      <c r="HQL223" s="224"/>
      <c r="HQM223" s="224"/>
      <c r="HQN223" s="334"/>
      <c r="HQO223" s="334"/>
      <c r="HQP223" s="224"/>
      <c r="HQQ223" s="382"/>
      <c r="HQR223" s="382"/>
      <c r="HQS223" s="332"/>
      <c r="HQT223" s="333"/>
      <c r="HQU223" s="382"/>
      <c r="HQV223" s="224"/>
      <c r="HQW223" s="224"/>
      <c r="HQX223" s="334"/>
      <c r="HQY223" s="334"/>
      <c r="HQZ223" s="224"/>
      <c r="HRA223" s="382"/>
      <c r="HRB223" s="382"/>
      <c r="HRC223" s="332"/>
      <c r="HRD223" s="333"/>
      <c r="HRE223" s="382"/>
      <c r="HRF223" s="224"/>
      <c r="HRG223" s="224"/>
      <c r="HRH223" s="334"/>
      <c r="HRI223" s="334"/>
      <c r="HRJ223" s="224"/>
      <c r="HRK223" s="382"/>
      <c r="HRL223" s="382"/>
      <c r="HRM223" s="332"/>
      <c r="HRN223" s="333"/>
      <c r="HRO223" s="382"/>
      <c r="HRP223" s="224"/>
      <c r="HRQ223" s="224"/>
      <c r="HRR223" s="334"/>
      <c r="HRS223" s="334"/>
      <c r="HRT223" s="224"/>
      <c r="HRU223" s="382"/>
      <c r="HRV223" s="382"/>
      <c r="HRW223" s="332"/>
      <c r="HRX223" s="333"/>
      <c r="HRY223" s="382"/>
      <c r="HRZ223" s="224"/>
      <c r="HSA223" s="224"/>
      <c r="HSB223" s="334"/>
      <c r="HSC223" s="334"/>
      <c r="HSD223" s="224"/>
      <c r="HSE223" s="382"/>
      <c r="HSF223" s="382"/>
      <c r="HSG223" s="332"/>
      <c r="HSH223" s="333"/>
      <c r="HSI223" s="382"/>
      <c r="HSJ223" s="224"/>
      <c r="HSK223" s="224"/>
      <c r="HSL223" s="334"/>
      <c r="HSM223" s="334"/>
      <c r="HSN223" s="224"/>
      <c r="HSO223" s="382"/>
      <c r="HSP223" s="382"/>
      <c r="HSQ223" s="332"/>
      <c r="HSR223" s="333"/>
      <c r="HSS223" s="382"/>
      <c r="HST223" s="224"/>
      <c r="HSU223" s="224"/>
      <c r="HSV223" s="334"/>
      <c r="HSW223" s="334"/>
      <c r="HSX223" s="224"/>
      <c r="HSY223" s="382"/>
      <c r="HSZ223" s="382"/>
      <c r="HTA223" s="332"/>
      <c r="HTB223" s="333"/>
      <c r="HTC223" s="382"/>
      <c r="HTD223" s="224"/>
      <c r="HTE223" s="224"/>
      <c r="HTF223" s="334"/>
      <c r="HTG223" s="334"/>
      <c r="HTH223" s="224"/>
      <c r="HTI223" s="382"/>
      <c r="HTJ223" s="382"/>
      <c r="HTK223" s="332"/>
      <c r="HTL223" s="333"/>
      <c r="HTM223" s="382"/>
      <c r="HTN223" s="224"/>
      <c r="HTO223" s="224"/>
      <c r="HTP223" s="334"/>
      <c r="HTQ223" s="334"/>
      <c r="HTR223" s="224"/>
      <c r="HTS223" s="382"/>
      <c r="HTT223" s="382"/>
      <c r="HTU223" s="332"/>
      <c r="HTV223" s="333"/>
      <c r="HTW223" s="382"/>
      <c r="HTX223" s="224"/>
      <c r="HTY223" s="224"/>
      <c r="HTZ223" s="334"/>
      <c r="HUA223" s="334"/>
      <c r="HUB223" s="224"/>
      <c r="HUC223" s="382"/>
      <c r="HUD223" s="382"/>
      <c r="HUE223" s="332"/>
      <c r="HUF223" s="333"/>
      <c r="HUG223" s="382"/>
      <c r="HUH223" s="224"/>
      <c r="HUI223" s="224"/>
      <c r="HUJ223" s="334"/>
      <c r="HUK223" s="334"/>
      <c r="HUL223" s="224"/>
      <c r="HUM223" s="382"/>
      <c r="HUN223" s="382"/>
      <c r="HUO223" s="332"/>
      <c r="HUP223" s="333"/>
      <c r="HUQ223" s="382"/>
      <c r="HUR223" s="224"/>
      <c r="HUS223" s="224"/>
      <c r="HUT223" s="334"/>
      <c r="HUU223" s="334"/>
      <c r="HUV223" s="224"/>
      <c r="HUW223" s="382"/>
      <c r="HUX223" s="382"/>
      <c r="HUY223" s="332"/>
      <c r="HUZ223" s="333"/>
      <c r="HVA223" s="382"/>
      <c r="HVB223" s="224"/>
      <c r="HVC223" s="224"/>
      <c r="HVD223" s="334"/>
      <c r="HVE223" s="334"/>
      <c r="HVF223" s="224"/>
      <c r="HVG223" s="382"/>
      <c r="HVH223" s="382"/>
      <c r="HVI223" s="332"/>
      <c r="HVJ223" s="333"/>
      <c r="HVK223" s="382"/>
      <c r="HVL223" s="224"/>
      <c r="HVM223" s="224"/>
      <c r="HVN223" s="334"/>
      <c r="HVO223" s="334"/>
      <c r="HVP223" s="224"/>
      <c r="HVQ223" s="382"/>
      <c r="HVR223" s="382"/>
      <c r="HVS223" s="332"/>
      <c r="HVT223" s="333"/>
      <c r="HVU223" s="382"/>
      <c r="HVV223" s="224"/>
      <c r="HVW223" s="224"/>
      <c r="HVX223" s="334"/>
      <c r="HVY223" s="334"/>
      <c r="HVZ223" s="224"/>
      <c r="HWA223" s="382"/>
      <c r="HWB223" s="382"/>
      <c r="HWC223" s="332"/>
      <c r="HWD223" s="333"/>
      <c r="HWE223" s="382"/>
      <c r="HWF223" s="224"/>
      <c r="HWG223" s="224"/>
      <c r="HWH223" s="334"/>
      <c r="HWI223" s="334"/>
      <c r="HWJ223" s="224"/>
      <c r="HWK223" s="382"/>
      <c r="HWL223" s="382"/>
      <c r="HWM223" s="332"/>
      <c r="HWN223" s="333"/>
      <c r="HWO223" s="382"/>
      <c r="HWP223" s="224"/>
      <c r="HWQ223" s="224"/>
      <c r="HWR223" s="334"/>
      <c r="HWS223" s="334"/>
      <c r="HWT223" s="224"/>
      <c r="HWU223" s="382"/>
      <c r="HWV223" s="382"/>
      <c r="HWW223" s="332"/>
      <c r="HWX223" s="333"/>
      <c r="HWY223" s="382"/>
      <c r="HWZ223" s="224"/>
      <c r="HXA223" s="224"/>
      <c r="HXB223" s="334"/>
      <c r="HXC223" s="334"/>
      <c r="HXD223" s="224"/>
      <c r="HXE223" s="382"/>
      <c r="HXF223" s="382"/>
      <c r="HXG223" s="332"/>
      <c r="HXH223" s="333"/>
      <c r="HXI223" s="382"/>
      <c r="HXJ223" s="224"/>
      <c r="HXK223" s="224"/>
      <c r="HXL223" s="334"/>
      <c r="HXM223" s="334"/>
      <c r="HXN223" s="224"/>
      <c r="HXO223" s="382"/>
      <c r="HXP223" s="382"/>
      <c r="HXQ223" s="332"/>
      <c r="HXR223" s="333"/>
      <c r="HXS223" s="382"/>
      <c r="HXT223" s="224"/>
      <c r="HXU223" s="224"/>
      <c r="HXV223" s="334"/>
      <c r="HXW223" s="334"/>
      <c r="HXX223" s="224"/>
      <c r="HXY223" s="382"/>
      <c r="HXZ223" s="382"/>
      <c r="HYA223" s="332"/>
      <c r="HYB223" s="333"/>
      <c r="HYC223" s="382"/>
      <c r="HYD223" s="224"/>
      <c r="HYE223" s="224"/>
      <c r="HYF223" s="334"/>
      <c r="HYG223" s="334"/>
      <c r="HYH223" s="224"/>
      <c r="HYI223" s="382"/>
      <c r="HYJ223" s="382"/>
      <c r="HYK223" s="332"/>
      <c r="HYL223" s="333"/>
      <c r="HYM223" s="382"/>
      <c r="HYN223" s="224"/>
      <c r="HYO223" s="224"/>
      <c r="HYP223" s="334"/>
      <c r="HYQ223" s="334"/>
      <c r="HYR223" s="224"/>
      <c r="HYS223" s="382"/>
      <c r="HYT223" s="382"/>
      <c r="HYU223" s="332"/>
      <c r="HYV223" s="333"/>
      <c r="HYW223" s="382"/>
      <c r="HYX223" s="224"/>
      <c r="HYY223" s="224"/>
      <c r="HYZ223" s="334"/>
      <c r="HZA223" s="334"/>
      <c r="HZB223" s="224"/>
      <c r="HZC223" s="382"/>
      <c r="HZD223" s="382"/>
      <c r="HZE223" s="332"/>
      <c r="HZF223" s="333"/>
      <c r="HZG223" s="382"/>
      <c r="HZH223" s="224"/>
      <c r="HZI223" s="224"/>
      <c r="HZJ223" s="334"/>
      <c r="HZK223" s="334"/>
      <c r="HZL223" s="224"/>
      <c r="HZM223" s="382"/>
      <c r="HZN223" s="382"/>
      <c r="HZO223" s="332"/>
      <c r="HZP223" s="333"/>
      <c r="HZQ223" s="382"/>
      <c r="HZR223" s="224"/>
      <c r="HZS223" s="224"/>
      <c r="HZT223" s="334"/>
      <c r="HZU223" s="334"/>
      <c r="HZV223" s="224"/>
      <c r="HZW223" s="382"/>
      <c r="HZX223" s="382"/>
      <c r="HZY223" s="332"/>
      <c r="HZZ223" s="333"/>
      <c r="IAA223" s="382"/>
      <c r="IAB223" s="224"/>
      <c r="IAC223" s="224"/>
      <c r="IAD223" s="334"/>
      <c r="IAE223" s="334"/>
      <c r="IAF223" s="224"/>
      <c r="IAG223" s="382"/>
      <c r="IAH223" s="382"/>
      <c r="IAI223" s="332"/>
      <c r="IAJ223" s="333"/>
      <c r="IAK223" s="382"/>
      <c r="IAL223" s="224"/>
      <c r="IAM223" s="224"/>
      <c r="IAN223" s="334"/>
      <c r="IAO223" s="334"/>
      <c r="IAP223" s="224"/>
      <c r="IAQ223" s="382"/>
      <c r="IAR223" s="382"/>
      <c r="IAS223" s="332"/>
      <c r="IAT223" s="333"/>
      <c r="IAU223" s="382"/>
      <c r="IAV223" s="224"/>
      <c r="IAW223" s="224"/>
      <c r="IAX223" s="334"/>
      <c r="IAY223" s="334"/>
      <c r="IAZ223" s="224"/>
      <c r="IBA223" s="382"/>
      <c r="IBB223" s="382"/>
      <c r="IBC223" s="332"/>
      <c r="IBD223" s="333"/>
      <c r="IBE223" s="382"/>
      <c r="IBF223" s="224"/>
      <c r="IBG223" s="224"/>
      <c r="IBH223" s="334"/>
      <c r="IBI223" s="334"/>
      <c r="IBJ223" s="224"/>
      <c r="IBK223" s="382"/>
      <c r="IBL223" s="382"/>
      <c r="IBM223" s="332"/>
      <c r="IBN223" s="333"/>
      <c r="IBO223" s="382"/>
      <c r="IBP223" s="224"/>
      <c r="IBQ223" s="224"/>
      <c r="IBR223" s="334"/>
      <c r="IBS223" s="334"/>
      <c r="IBT223" s="224"/>
      <c r="IBU223" s="382"/>
      <c r="IBV223" s="382"/>
      <c r="IBW223" s="332"/>
      <c r="IBX223" s="333"/>
      <c r="IBY223" s="382"/>
      <c r="IBZ223" s="224"/>
      <c r="ICA223" s="224"/>
      <c r="ICB223" s="334"/>
      <c r="ICC223" s="334"/>
      <c r="ICD223" s="224"/>
      <c r="ICE223" s="382"/>
      <c r="ICF223" s="382"/>
      <c r="ICG223" s="332"/>
      <c r="ICH223" s="333"/>
      <c r="ICI223" s="382"/>
      <c r="ICJ223" s="224"/>
      <c r="ICK223" s="224"/>
      <c r="ICL223" s="334"/>
      <c r="ICM223" s="334"/>
      <c r="ICN223" s="224"/>
      <c r="ICO223" s="382"/>
      <c r="ICP223" s="382"/>
      <c r="ICQ223" s="332"/>
      <c r="ICR223" s="333"/>
      <c r="ICS223" s="382"/>
      <c r="ICT223" s="224"/>
      <c r="ICU223" s="224"/>
      <c r="ICV223" s="334"/>
      <c r="ICW223" s="334"/>
      <c r="ICX223" s="224"/>
      <c r="ICY223" s="382"/>
      <c r="ICZ223" s="382"/>
      <c r="IDA223" s="332"/>
      <c r="IDB223" s="333"/>
      <c r="IDC223" s="382"/>
      <c r="IDD223" s="224"/>
      <c r="IDE223" s="224"/>
      <c r="IDF223" s="334"/>
      <c r="IDG223" s="334"/>
      <c r="IDH223" s="224"/>
      <c r="IDI223" s="382"/>
      <c r="IDJ223" s="382"/>
      <c r="IDK223" s="332"/>
      <c r="IDL223" s="333"/>
      <c r="IDM223" s="382"/>
      <c r="IDN223" s="224"/>
      <c r="IDO223" s="224"/>
      <c r="IDP223" s="334"/>
      <c r="IDQ223" s="334"/>
      <c r="IDR223" s="224"/>
      <c r="IDS223" s="382"/>
      <c r="IDT223" s="382"/>
      <c r="IDU223" s="332"/>
      <c r="IDV223" s="333"/>
      <c r="IDW223" s="382"/>
      <c r="IDX223" s="224"/>
      <c r="IDY223" s="224"/>
      <c r="IDZ223" s="334"/>
      <c r="IEA223" s="334"/>
      <c r="IEB223" s="224"/>
      <c r="IEC223" s="382"/>
      <c r="IED223" s="382"/>
      <c r="IEE223" s="332"/>
      <c r="IEF223" s="333"/>
      <c r="IEG223" s="382"/>
      <c r="IEH223" s="224"/>
      <c r="IEI223" s="224"/>
      <c r="IEJ223" s="334"/>
      <c r="IEK223" s="334"/>
      <c r="IEL223" s="224"/>
      <c r="IEM223" s="382"/>
      <c r="IEN223" s="382"/>
      <c r="IEO223" s="332"/>
      <c r="IEP223" s="333"/>
      <c r="IEQ223" s="382"/>
      <c r="IER223" s="224"/>
      <c r="IES223" s="224"/>
      <c r="IET223" s="334"/>
      <c r="IEU223" s="334"/>
      <c r="IEV223" s="224"/>
      <c r="IEW223" s="382"/>
      <c r="IEX223" s="382"/>
      <c r="IEY223" s="332"/>
      <c r="IEZ223" s="333"/>
      <c r="IFA223" s="382"/>
      <c r="IFB223" s="224"/>
      <c r="IFC223" s="224"/>
      <c r="IFD223" s="334"/>
      <c r="IFE223" s="334"/>
      <c r="IFF223" s="224"/>
      <c r="IFG223" s="382"/>
      <c r="IFH223" s="382"/>
      <c r="IFI223" s="332"/>
      <c r="IFJ223" s="333"/>
      <c r="IFK223" s="382"/>
      <c r="IFL223" s="224"/>
      <c r="IFM223" s="224"/>
      <c r="IFN223" s="334"/>
      <c r="IFO223" s="334"/>
      <c r="IFP223" s="224"/>
      <c r="IFQ223" s="382"/>
      <c r="IFR223" s="382"/>
      <c r="IFS223" s="332"/>
      <c r="IFT223" s="333"/>
      <c r="IFU223" s="382"/>
      <c r="IFV223" s="224"/>
      <c r="IFW223" s="224"/>
      <c r="IFX223" s="334"/>
      <c r="IFY223" s="334"/>
      <c r="IFZ223" s="224"/>
      <c r="IGA223" s="382"/>
      <c r="IGB223" s="382"/>
      <c r="IGC223" s="332"/>
      <c r="IGD223" s="333"/>
      <c r="IGE223" s="382"/>
      <c r="IGF223" s="224"/>
      <c r="IGG223" s="224"/>
      <c r="IGH223" s="334"/>
      <c r="IGI223" s="334"/>
      <c r="IGJ223" s="224"/>
      <c r="IGK223" s="382"/>
      <c r="IGL223" s="382"/>
      <c r="IGM223" s="332"/>
      <c r="IGN223" s="333"/>
      <c r="IGO223" s="382"/>
      <c r="IGP223" s="224"/>
      <c r="IGQ223" s="224"/>
      <c r="IGR223" s="334"/>
      <c r="IGS223" s="334"/>
      <c r="IGT223" s="224"/>
      <c r="IGU223" s="382"/>
      <c r="IGV223" s="382"/>
      <c r="IGW223" s="332"/>
      <c r="IGX223" s="333"/>
      <c r="IGY223" s="382"/>
      <c r="IGZ223" s="224"/>
      <c r="IHA223" s="224"/>
      <c r="IHB223" s="334"/>
      <c r="IHC223" s="334"/>
      <c r="IHD223" s="224"/>
      <c r="IHE223" s="382"/>
      <c r="IHF223" s="382"/>
      <c r="IHG223" s="332"/>
      <c r="IHH223" s="333"/>
      <c r="IHI223" s="382"/>
      <c r="IHJ223" s="224"/>
      <c r="IHK223" s="224"/>
      <c r="IHL223" s="334"/>
      <c r="IHM223" s="334"/>
      <c r="IHN223" s="224"/>
      <c r="IHO223" s="382"/>
      <c r="IHP223" s="382"/>
      <c r="IHQ223" s="332"/>
      <c r="IHR223" s="333"/>
      <c r="IHS223" s="382"/>
      <c r="IHT223" s="224"/>
      <c r="IHU223" s="224"/>
      <c r="IHV223" s="334"/>
      <c r="IHW223" s="334"/>
      <c r="IHX223" s="224"/>
      <c r="IHY223" s="382"/>
      <c r="IHZ223" s="382"/>
      <c r="IIA223" s="332"/>
      <c r="IIB223" s="333"/>
      <c r="IIC223" s="382"/>
      <c r="IID223" s="224"/>
      <c r="IIE223" s="224"/>
      <c r="IIF223" s="334"/>
      <c r="IIG223" s="334"/>
      <c r="IIH223" s="224"/>
      <c r="III223" s="382"/>
      <c r="IIJ223" s="382"/>
      <c r="IIK223" s="332"/>
      <c r="IIL223" s="333"/>
      <c r="IIM223" s="382"/>
      <c r="IIN223" s="224"/>
      <c r="IIO223" s="224"/>
      <c r="IIP223" s="334"/>
      <c r="IIQ223" s="334"/>
      <c r="IIR223" s="224"/>
      <c r="IIS223" s="382"/>
      <c r="IIT223" s="382"/>
      <c r="IIU223" s="332"/>
      <c r="IIV223" s="333"/>
      <c r="IIW223" s="382"/>
      <c r="IIX223" s="224"/>
      <c r="IIY223" s="224"/>
      <c r="IIZ223" s="334"/>
      <c r="IJA223" s="334"/>
      <c r="IJB223" s="224"/>
      <c r="IJC223" s="382"/>
      <c r="IJD223" s="382"/>
      <c r="IJE223" s="332"/>
      <c r="IJF223" s="333"/>
      <c r="IJG223" s="382"/>
      <c r="IJH223" s="224"/>
      <c r="IJI223" s="224"/>
      <c r="IJJ223" s="334"/>
      <c r="IJK223" s="334"/>
      <c r="IJL223" s="224"/>
      <c r="IJM223" s="382"/>
      <c r="IJN223" s="382"/>
      <c r="IJO223" s="332"/>
      <c r="IJP223" s="333"/>
      <c r="IJQ223" s="382"/>
      <c r="IJR223" s="224"/>
      <c r="IJS223" s="224"/>
      <c r="IJT223" s="334"/>
      <c r="IJU223" s="334"/>
      <c r="IJV223" s="224"/>
      <c r="IJW223" s="382"/>
      <c r="IJX223" s="382"/>
      <c r="IJY223" s="332"/>
      <c r="IJZ223" s="333"/>
      <c r="IKA223" s="382"/>
      <c r="IKB223" s="224"/>
      <c r="IKC223" s="224"/>
      <c r="IKD223" s="334"/>
      <c r="IKE223" s="334"/>
      <c r="IKF223" s="224"/>
      <c r="IKG223" s="382"/>
      <c r="IKH223" s="382"/>
      <c r="IKI223" s="332"/>
      <c r="IKJ223" s="333"/>
      <c r="IKK223" s="382"/>
      <c r="IKL223" s="224"/>
      <c r="IKM223" s="224"/>
      <c r="IKN223" s="334"/>
      <c r="IKO223" s="334"/>
      <c r="IKP223" s="224"/>
      <c r="IKQ223" s="382"/>
      <c r="IKR223" s="382"/>
      <c r="IKS223" s="332"/>
      <c r="IKT223" s="333"/>
      <c r="IKU223" s="382"/>
      <c r="IKV223" s="224"/>
      <c r="IKW223" s="224"/>
      <c r="IKX223" s="334"/>
      <c r="IKY223" s="334"/>
      <c r="IKZ223" s="224"/>
      <c r="ILA223" s="382"/>
      <c r="ILB223" s="382"/>
      <c r="ILC223" s="332"/>
      <c r="ILD223" s="333"/>
      <c r="ILE223" s="382"/>
      <c r="ILF223" s="224"/>
      <c r="ILG223" s="224"/>
      <c r="ILH223" s="334"/>
      <c r="ILI223" s="334"/>
      <c r="ILJ223" s="224"/>
      <c r="ILK223" s="382"/>
      <c r="ILL223" s="382"/>
      <c r="ILM223" s="332"/>
      <c r="ILN223" s="333"/>
      <c r="ILO223" s="382"/>
      <c r="ILP223" s="224"/>
      <c r="ILQ223" s="224"/>
      <c r="ILR223" s="334"/>
      <c r="ILS223" s="334"/>
      <c r="ILT223" s="224"/>
      <c r="ILU223" s="382"/>
      <c r="ILV223" s="382"/>
      <c r="ILW223" s="332"/>
      <c r="ILX223" s="333"/>
      <c r="ILY223" s="382"/>
      <c r="ILZ223" s="224"/>
      <c r="IMA223" s="224"/>
      <c r="IMB223" s="334"/>
      <c r="IMC223" s="334"/>
      <c r="IMD223" s="224"/>
      <c r="IME223" s="382"/>
      <c r="IMF223" s="382"/>
      <c r="IMG223" s="332"/>
      <c r="IMH223" s="333"/>
      <c r="IMI223" s="382"/>
      <c r="IMJ223" s="224"/>
      <c r="IMK223" s="224"/>
      <c r="IML223" s="334"/>
      <c r="IMM223" s="334"/>
      <c r="IMN223" s="224"/>
      <c r="IMO223" s="382"/>
      <c r="IMP223" s="382"/>
      <c r="IMQ223" s="332"/>
      <c r="IMR223" s="333"/>
      <c r="IMS223" s="382"/>
      <c r="IMT223" s="224"/>
      <c r="IMU223" s="224"/>
      <c r="IMV223" s="334"/>
      <c r="IMW223" s="334"/>
      <c r="IMX223" s="224"/>
      <c r="IMY223" s="382"/>
      <c r="IMZ223" s="382"/>
      <c r="INA223" s="332"/>
      <c r="INB223" s="333"/>
      <c r="INC223" s="382"/>
      <c r="IND223" s="224"/>
      <c r="INE223" s="224"/>
      <c r="INF223" s="334"/>
      <c r="ING223" s="334"/>
      <c r="INH223" s="224"/>
      <c r="INI223" s="382"/>
      <c r="INJ223" s="382"/>
      <c r="INK223" s="332"/>
      <c r="INL223" s="333"/>
      <c r="INM223" s="382"/>
      <c r="INN223" s="224"/>
      <c r="INO223" s="224"/>
      <c r="INP223" s="334"/>
      <c r="INQ223" s="334"/>
      <c r="INR223" s="224"/>
      <c r="INS223" s="382"/>
      <c r="INT223" s="382"/>
      <c r="INU223" s="332"/>
      <c r="INV223" s="333"/>
      <c r="INW223" s="382"/>
      <c r="INX223" s="224"/>
      <c r="INY223" s="224"/>
      <c r="INZ223" s="334"/>
      <c r="IOA223" s="334"/>
      <c r="IOB223" s="224"/>
      <c r="IOC223" s="382"/>
      <c r="IOD223" s="382"/>
      <c r="IOE223" s="332"/>
      <c r="IOF223" s="333"/>
      <c r="IOG223" s="382"/>
      <c r="IOH223" s="224"/>
      <c r="IOI223" s="224"/>
      <c r="IOJ223" s="334"/>
      <c r="IOK223" s="334"/>
      <c r="IOL223" s="224"/>
      <c r="IOM223" s="382"/>
      <c r="ION223" s="382"/>
      <c r="IOO223" s="332"/>
      <c r="IOP223" s="333"/>
      <c r="IOQ223" s="382"/>
      <c r="IOR223" s="224"/>
      <c r="IOS223" s="224"/>
      <c r="IOT223" s="334"/>
      <c r="IOU223" s="334"/>
      <c r="IOV223" s="224"/>
      <c r="IOW223" s="382"/>
      <c r="IOX223" s="382"/>
      <c r="IOY223" s="332"/>
      <c r="IOZ223" s="333"/>
      <c r="IPA223" s="382"/>
      <c r="IPB223" s="224"/>
      <c r="IPC223" s="224"/>
      <c r="IPD223" s="334"/>
      <c r="IPE223" s="334"/>
      <c r="IPF223" s="224"/>
      <c r="IPG223" s="382"/>
      <c r="IPH223" s="382"/>
      <c r="IPI223" s="332"/>
      <c r="IPJ223" s="333"/>
      <c r="IPK223" s="382"/>
      <c r="IPL223" s="224"/>
      <c r="IPM223" s="224"/>
      <c r="IPN223" s="334"/>
      <c r="IPO223" s="334"/>
      <c r="IPP223" s="224"/>
      <c r="IPQ223" s="382"/>
      <c r="IPR223" s="382"/>
      <c r="IPS223" s="332"/>
      <c r="IPT223" s="333"/>
      <c r="IPU223" s="382"/>
      <c r="IPV223" s="224"/>
      <c r="IPW223" s="224"/>
      <c r="IPX223" s="334"/>
      <c r="IPY223" s="334"/>
      <c r="IPZ223" s="224"/>
      <c r="IQA223" s="382"/>
      <c r="IQB223" s="382"/>
      <c r="IQC223" s="332"/>
      <c r="IQD223" s="333"/>
      <c r="IQE223" s="382"/>
      <c r="IQF223" s="224"/>
      <c r="IQG223" s="224"/>
      <c r="IQH223" s="334"/>
      <c r="IQI223" s="334"/>
      <c r="IQJ223" s="224"/>
      <c r="IQK223" s="382"/>
      <c r="IQL223" s="382"/>
      <c r="IQM223" s="332"/>
      <c r="IQN223" s="333"/>
      <c r="IQO223" s="382"/>
      <c r="IQP223" s="224"/>
      <c r="IQQ223" s="224"/>
      <c r="IQR223" s="334"/>
      <c r="IQS223" s="334"/>
      <c r="IQT223" s="224"/>
      <c r="IQU223" s="382"/>
      <c r="IQV223" s="382"/>
      <c r="IQW223" s="332"/>
      <c r="IQX223" s="333"/>
      <c r="IQY223" s="382"/>
      <c r="IQZ223" s="224"/>
      <c r="IRA223" s="224"/>
      <c r="IRB223" s="334"/>
      <c r="IRC223" s="334"/>
      <c r="IRD223" s="224"/>
      <c r="IRE223" s="382"/>
      <c r="IRF223" s="382"/>
      <c r="IRG223" s="332"/>
      <c r="IRH223" s="333"/>
      <c r="IRI223" s="382"/>
      <c r="IRJ223" s="224"/>
      <c r="IRK223" s="224"/>
      <c r="IRL223" s="334"/>
      <c r="IRM223" s="334"/>
      <c r="IRN223" s="224"/>
      <c r="IRO223" s="382"/>
      <c r="IRP223" s="382"/>
      <c r="IRQ223" s="332"/>
      <c r="IRR223" s="333"/>
      <c r="IRS223" s="382"/>
      <c r="IRT223" s="224"/>
      <c r="IRU223" s="224"/>
      <c r="IRV223" s="334"/>
      <c r="IRW223" s="334"/>
      <c r="IRX223" s="224"/>
      <c r="IRY223" s="382"/>
      <c r="IRZ223" s="382"/>
      <c r="ISA223" s="332"/>
      <c r="ISB223" s="333"/>
      <c r="ISC223" s="382"/>
      <c r="ISD223" s="224"/>
      <c r="ISE223" s="224"/>
      <c r="ISF223" s="334"/>
      <c r="ISG223" s="334"/>
      <c r="ISH223" s="224"/>
      <c r="ISI223" s="382"/>
      <c r="ISJ223" s="382"/>
      <c r="ISK223" s="332"/>
      <c r="ISL223" s="333"/>
      <c r="ISM223" s="382"/>
      <c r="ISN223" s="224"/>
      <c r="ISO223" s="224"/>
      <c r="ISP223" s="334"/>
      <c r="ISQ223" s="334"/>
      <c r="ISR223" s="224"/>
      <c r="ISS223" s="382"/>
      <c r="IST223" s="382"/>
      <c r="ISU223" s="332"/>
      <c r="ISV223" s="333"/>
      <c r="ISW223" s="382"/>
      <c r="ISX223" s="224"/>
      <c r="ISY223" s="224"/>
      <c r="ISZ223" s="334"/>
      <c r="ITA223" s="334"/>
      <c r="ITB223" s="224"/>
      <c r="ITC223" s="382"/>
      <c r="ITD223" s="382"/>
      <c r="ITE223" s="332"/>
      <c r="ITF223" s="333"/>
      <c r="ITG223" s="382"/>
      <c r="ITH223" s="224"/>
      <c r="ITI223" s="224"/>
      <c r="ITJ223" s="334"/>
      <c r="ITK223" s="334"/>
      <c r="ITL223" s="224"/>
      <c r="ITM223" s="382"/>
      <c r="ITN223" s="382"/>
      <c r="ITO223" s="332"/>
      <c r="ITP223" s="333"/>
      <c r="ITQ223" s="382"/>
      <c r="ITR223" s="224"/>
      <c r="ITS223" s="224"/>
      <c r="ITT223" s="334"/>
      <c r="ITU223" s="334"/>
      <c r="ITV223" s="224"/>
      <c r="ITW223" s="382"/>
      <c r="ITX223" s="382"/>
      <c r="ITY223" s="332"/>
      <c r="ITZ223" s="333"/>
      <c r="IUA223" s="382"/>
      <c r="IUB223" s="224"/>
      <c r="IUC223" s="224"/>
      <c r="IUD223" s="334"/>
      <c r="IUE223" s="334"/>
      <c r="IUF223" s="224"/>
      <c r="IUG223" s="382"/>
      <c r="IUH223" s="382"/>
      <c r="IUI223" s="332"/>
      <c r="IUJ223" s="333"/>
      <c r="IUK223" s="382"/>
      <c r="IUL223" s="224"/>
      <c r="IUM223" s="224"/>
      <c r="IUN223" s="334"/>
      <c r="IUO223" s="334"/>
      <c r="IUP223" s="224"/>
      <c r="IUQ223" s="382"/>
      <c r="IUR223" s="382"/>
      <c r="IUS223" s="332"/>
      <c r="IUT223" s="333"/>
      <c r="IUU223" s="382"/>
      <c r="IUV223" s="224"/>
      <c r="IUW223" s="224"/>
      <c r="IUX223" s="334"/>
      <c r="IUY223" s="334"/>
      <c r="IUZ223" s="224"/>
      <c r="IVA223" s="382"/>
      <c r="IVB223" s="382"/>
      <c r="IVC223" s="332"/>
      <c r="IVD223" s="333"/>
      <c r="IVE223" s="382"/>
      <c r="IVF223" s="224"/>
      <c r="IVG223" s="224"/>
      <c r="IVH223" s="334"/>
      <c r="IVI223" s="334"/>
      <c r="IVJ223" s="224"/>
      <c r="IVK223" s="382"/>
      <c r="IVL223" s="382"/>
      <c r="IVM223" s="332"/>
      <c r="IVN223" s="333"/>
      <c r="IVO223" s="382"/>
      <c r="IVP223" s="224"/>
      <c r="IVQ223" s="224"/>
      <c r="IVR223" s="334"/>
      <c r="IVS223" s="334"/>
      <c r="IVT223" s="224"/>
      <c r="IVU223" s="382"/>
      <c r="IVV223" s="382"/>
      <c r="IVW223" s="332"/>
      <c r="IVX223" s="333"/>
      <c r="IVY223" s="382"/>
      <c r="IVZ223" s="224"/>
      <c r="IWA223" s="224"/>
      <c r="IWB223" s="334"/>
      <c r="IWC223" s="334"/>
      <c r="IWD223" s="224"/>
      <c r="IWE223" s="382"/>
      <c r="IWF223" s="382"/>
      <c r="IWG223" s="332"/>
      <c r="IWH223" s="333"/>
      <c r="IWI223" s="382"/>
      <c r="IWJ223" s="224"/>
      <c r="IWK223" s="224"/>
      <c r="IWL223" s="334"/>
      <c r="IWM223" s="334"/>
      <c r="IWN223" s="224"/>
      <c r="IWO223" s="382"/>
      <c r="IWP223" s="382"/>
      <c r="IWQ223" s="332"/>
      <c r="IWR223" s="333"/>
      <c r="IWS223" s="382"/>
      <c r="IWT223" s="224"/>
      <c r="IWU223" s="224"/>
      <c r="IWV223" s="334"/>
      <c r="IWW223" s="334"/>
      <c r="IWX223" s="224"/>
      <c r="IWY223" s="382"/>
      <c r="IWZ223" s="382"/>
      <c r="IXA223" s="332"/>
      <c r="IXB223" s="333"/>
      <c r="IXC223" s="382"/>
      <c r="IXD223" s="224"/>
      <c r="IXE223" s="224"/>
      <c r="IXF223" s="334"/>
      <c r="IXG223" s="334"/>
      <c r="IXH223" s="224"/>
      <c r="IXI223" s="382"/>
      <c r="IXJ223" s="382"/>
      <c r="IXK223" s="332"/>
      <c r="IXL223" s="333"/>
      <c r="IXM223" s="382"/>
      <c r="IXN223" s="224"/>
      <c r="IXO223" s="224"/>
      <c r="IXP223" s="334"/>
      <c r="IXQ223" s="334"/>
      <c r="IXR223" s="224"/>
      <c r="IXS223" s="382"/>
      <c r="IXT223" s="382"/>
      <c r="IXU223" s="332"/>
      <c r="IXV223" s="333"/>
      <c r="IXW223" s="382"/>
      <c r="IXX223" s="224"/>
      <c r="IXY223" s="224"/>
      <c r="IXZ223" s="334"/>
      <c r="IYA223" s="334"/>
      <c r="IYB223" s="224"/>
      <c r="IYC223" s="382"/>
      <c r="IYD223" s="382"/>
      <c r="IYE223" s="332"/>
      <c r="IYF223" s="333"/>
      <c r="IYG223" s="382"/>
      <c r="IYH223" s="224"/>
      <c r="IYI223" s="224"/>
      <c r="IYJ223" s="334"/>
      <c r="IYK223" s="334"/>
      <c r="IYL223" s="224"/>
      <c r="IYM223" s="382"/>
      <c r="IYN223" s="382"/>
      <c r="IYO223" s="332"/>
      <c r="IYP223" s="333"/>
      <c r="IYQ223" s="382"/>
      <c r="IYR223" s="224"/>
      <c r="IYS223" s="224"/>
      <c r="IYT223" s="334"/>
      <c r="IYU223" s="334"/>
      <c r="IYV223" s="224"/>
      <c r="IYW223" s="382"/>
      <c r="IYX223" s="382"/>
      <c r="IYY223" s="332"/>
      <c r="IYZ223" s="333"/>
      <c r="IZA223" s="382"/>
      <c r="IZB223" s="224"/>
      <c r="IZC223" s="224"/>
      <c r="IZD223" s="334"/>
      <c r="IZE223" s="334"/>
      <c r="IZF223" s="224"/>
      <c r="IZG223" s="382"/>
      <c r="IZH223" s="382"/>
      <c r="IZI223" s="332"/>
      <c r="IZJ223" s="333"/>
      <c r="IZK223" s="382"/>
      <c r="IZL223" s="224"/>
      <c r="IZM223" s="224"/>
      <c r="IZN223" s="334"/>
      <c r="IZO223" s="334"/>
      <c r="IZP223" s="224"/>
      <c r="IZQ223" s="382"/>
      <c r="IZR223" s="382"/>
      <c r="IZS223" s="332"/>
      <c r="IZT223" s="333"/>
      <c r="IZU223" s="382"/>
      <c r="IZV223" s="224"/>
      <c r="IZW223" s="224"/>
      <c r="IZX223" s="334"/>
      <c r="IZY223" s="334"/>
      <c r="IZZ223" s="224"/>
      <c r="JAA223" s="382"/>
      <c r="JAB223" s="382"/>
      <c r="JAC223" s="332"/>
      <c r="JAD223" s="333"/>
      <c r="JAE223" s="382"/>
      <c r="JAF223" s="224"/>
      <c r="JAG223" s="224"/>
      <c r="JAH223" s="334"/>
      <c r="JAI223" s="334"/>
      <c r="JAJ223" s="224"/>
      <c r="JAK223" s="382"/>
      <c r="JAL223" s="382"/>
      <c r="JAM223" s="332"/>
      <c r="JAN223" s="333"/>
      <c r="JAO223" s="382"/>
      <c r="JAP223" s="224"/>
      <c r="JAQ223" s="224"/>
      <c r="JAR223" s="334"/>
      <c r="JAS223" s="334"/>
      <c r="JAT223" s="224"/>
      <c r="JAU223" s="382"/>
      <c r="JAV223" s="382"/>
      <c r="JAW223" s="332"/>
      <c r="JAX223" s="333"/>
      <c r="JAY223" s="382"/>
      <c r="JAZ223" s="224"/>
      <c r="JBA223" s="224"/>
      <c r="JBB223" s="334"/>
      <c r="JBC223" s="334"/>
      <c r="JBD223" s="224"/>
      <c r="JBE223" s="382"/>
      <c r="JBF223" s="382"/>
      <c r="JBG223" s="332"/>
      <c r="JBH223" s="333"/>
      <c r="JBI223" s="382"/>
      <c r="JBJ223" s="224"/>
      <c r="JBK223" s="224"/>
      <c r="JBL223" s="334"/>
      <c r="JBM223" s="334"/>
      <c r="JBN223" s="224"/>
      <c r="JBO223" s="382"/>
      <c r="JBP223" s="382"/>
      <c r="JBQ223" s="332"/>
      <c r="JBR223" s="333"/>
      <c r="JBS223" s="382"/>
      <c r="JBT223" s="224"/>
      <c r="JBU223" s="224"/>
      <c r="JBV223" s="334"/>
      <c r="JBW223" s="334"/>
      <c r="JBX223" s="224"/>
      <c r="JBY223" s="382"/>
      <c r="JBZ223" s="382"/>
      <c r="JCA223" s="332"/>
      <c r="JCB223" s="333"/>
      <c r="JCC223" s="382"/>
      <c r="JCD223" s="224"/>
      <c r="JCE223" s="224"/>
      <c r="JCF223" s="334"/>
      <c r="JCG223" s="334"/>
      <c r="JCH223" s="224"/>
      <c r="JCI223" s="382"/>
      <c r="JCJ223" s="382"/>
      <c r="JCK223" s="332"/>
      <c r="JCL223" s="333"/>
      <c r="JCM223" s="382"/>
      <c r="JCN223" s="224"/>
      <c r="JCO223" s="224"/>
      <c r="JCP223" s="334"/>
      <c r="JCQ223" s="334"/>
      <c r="JCR223" s="224"/>
      <c r="JCS223" s="382"/>
      <c r="JCT223" s="382"/>
      <c r="JCU223" s="332"/>
      <c r="JCV223" s="333"/>
      <c r="JCW223" s="382"/>
      <c r="JCX223" s="224"/>
      <c r="JCY223" s="224"/>
      <c r="JCZ223" s="334"/>
      <c r="JDA223" s="334"/>
      <c r="JDB223" s="224"/>
      <c r="JDC223" s="382"/>
      <c r="JDD223" s="382"/>
      <c r="JDE223" s="332"/>
      <c r="JDF223" s="333"/>
      <c r="JDG223" s="382"/>
      <c r="JDH223" s="224"/>
      <c r="JDI223" s="224"/>
      <c r="JDJ223" s="334"/>
      <c r="JDK223" s="334"/>
      <c r="JDL223" s="224"/>
      <c r="JDM223" s="382"/>
      <c r="JDN223" s="382"/>
      <c r="JDO223" s="332"/>
      <c r="JDP223" s="333"/>
      <c r="JDQ223" s="382"/>
      <c r="JDR223" s="224"/>
      <c r="JDS223" s="224"/>
      <c r="JDT223" s="334"/>
      <c r="JDU223" s="334"/>
      <c r="JDV223" s="224"/>
      <c r="JDW223" s="382"/>
      <c r="JDX223" s="382"/>
      <c r="JDY223" s="332"/>
      <c r="JDZ223" s="333"/>
      <c r="JEA223" s="382"/>
      <c r="JEB223" s="224"/>
      <c r="JEC223" s="224"/>
      <c r="JED223" s="334"/>
      <c r="JEE223" s="334"/>
      <c r="JEF223" s="224"/>
      <c r="JEG223" s="382"/>
      <c r="JEH223" s="382"/>
      <c r="JEI223" s="332"/>
      <c r="JEJ223" s="333"/>
      <c r="JEK223" s="382"/>
      <c r="JEL223" s="224"/>
      <c r="JEM223" s="224"/>
      <c r="JEN223" s="334"/>
      <c r="JEO223" s="334"/>
      <c r="JEP223" s="224"/>
      <c r="JEQ223" s="382"/>
      <c r="JER223" s="382"/>
      <c r="JES223" s="332"/>
      <c r="JET223" s="333"/>
      <c r="JEU223" s="382"/>
      <c r="JEV223" s="224"/>
      <c r="JEW223" s="224"/>
      <c r="JEX223" s="334"/>
      <c r="JEY223" s="334"/>
      <c r="JEZ223" s="224"/>
      <c r="JFA223" s="382"/>
      <c r="JFB223" s="382"/>
      <c r="JFC223" s="332"/>
      <c r="JFD223" s="333"/>
      <c r="JFE223" s="382"/>
      <c r="JFF223" s="224"/>
      <c r="JFG223" s="224"/>
      <c r="JFH223" s="334"/>
      <c r="JFI223" s="334"/>
      <c r="JFJ223" s="224"/>
      <c r="JFK223" s="382"/>
      <c r="JFL223" s="382"/>
      <c r="JFM223" s="332"/>
      <c r="JFN223" s="333"/>
      <c r="JFO223" s="382"/>
      <c r="JFP223" s="224"/>
      <c r="JFQ223" s="224"/>
      <c r="JFR223" s="334"/>
      <c r="JFS223" s="334"/>
      <c r="JFT223" s="224"/>
      <c r="JFU223" s="382"/>
      <c r="JFV223" s="382"/>
      <c r="JFW223" s="332"/>
      <c r="JFX223" s="333"/>
      <c r="JFY223" s="382"/>
      <c r="JFZ223" s="224"/>
      <c r="JGA223" s="224"/>
      <c r="JGB223" s="334"/>
      <c r="JGC223" s="334"/>
      <c r="JGD223" s="224"/>
      <c r="JGE223" s="382"/>
      <c r="JGF223" s="382"/>
      <c r="JGG223" s="332"/>
      <c r="JGH223" s="333"/>
      <c r="JGI223" s="382"/>
      <c r="JGJ223" s="224"/>
      <c r="JGK223" s="224"/>
      <c r="JGL223" s="334"/>
      <c r="JGM223" s="334"/>
      <c r="JGN223" s="224"/>
      <c r="JGO223" s="382"/>
      <c r="JGP223" s="382"/>
      <c r="JGQ223" s="332"/>
      <c r="JGR223" s="333"/>
      <c r="JGS223" s="382"/>
      <c r="JGT223" s="224"/>
      <c r="JGU223" s="224"/>
      <c r="JGV223" s="334"/>
      <c r="JGW223" s="334"/>
      <c r="JGX223" s="224"/>
      <c r="JGY223" s="382"/>
      <c r="JGZ223" s="382"/>
      <c r="JHA223" s="332"/>
      <c r="JHB223" s="333"/>
      <c r="JHC223" s="382"/>
      <c r="JHD223" s="224"/>
      <c r="JHE223" s="224"/>
      <c r="JHF223" s="334"/>
      <c r="JHG223" s="334"/>
      <c r="JHH223" s="224"/>
      <c r="JHI223" s="382"/>
      <c r="JHJ223" s="382"/>
      <c r="JHK223" s="332"/>
      <c r="JHL223" s="333"/>
      <c r="JHM223" s="382"/>
      <c r="JHN223" s="224"/>
      <c r="JHO223" s="224"/>
      <c r="JHP223" s="334"/>
      <c r="JHQ223" s="334"/>
      <c r="JHR223" s="224"/>
      <c r="JHS223" s="382"/>
      <c r="JHT223" s="382"/>
      <c r="JHU223" s="332"/>
      <c r="JHV223" s="333"/>
      <c r="JHW223" s="382"/>
      <c r="JHX223" s="224"/>
      <c r="JHY223" s="224"/>
      <c r="JHZ223" s="334"/>
      <c r="JIA223" s="334"/>
      <c r="JIB223" s="224"/>
      <c r="JIC223" s="382"/>
      <c r="JID223" s="382"/>
      <c r="JIE223" s="332"/>
      <c r="JIF223" s="333"/>
      <c r="JIG223" s="382"/>
      <c r="JIH223" s="224"/>
      <c r="JII223" s="224"/>
      <c r="JIJ223" s="334"/>
      <c r="JIK223" s="334"/>
      <c r="JIL223" s="224"/>
      <c r="JIM223" s="382"/>
      <c r="JIN223" s="382"/>
      <c r="JIO223" s="332"/>
      <c r="JIP223" s="333"/>
      <c r="JIQ223" s="382"/>
      <c r="JIR223" s="224"/>
      <c r="JIS223" s="224"/>
      <c r="JIT223" s="334"/>
      <c r="JIU223" s="334"/>
      <c r="JIV223" s="224"/>
      <c r="JIW223" s="382"/>
      <c r="JIX223" s="382"/>
      <c r="JIY223" s="332"/>
      <c r="JIZ223" s="333"/>
      <c r="JJA223" s="382"/>
      <c r="JJB223" s="224"/>
      <c r="JJC223" s="224"/>
      <c r="JJD223" s="334"/>
      <c r="JJE223" s="334"/>
      <c r="JJF223" s="224"/>
      <c r="JJG223" s="382"/>
      <c r="JJH223" s="382"/>
      <c r="JJI223" s="332"/>
      <c r="JJJ223" s="333"/>
      <c r="JJK223" s="382"/>
      <c r="JJL223" s="224"/>
      <c r="JJM223" s="224"/>
      <c r="JJN223" s="334"/>
      <c r="JJO223" s="334"/>
      <c r="JJP223" s="224"/>
      <c r="JJQ223" s="382"/>
      <c r="JJR223" s="382"/>
      <c r="JJS223" s="332"/>
      <c r="JJT223" s="333"/>
      <c r="JJU223" s="382"/>
      <c r="JJV223" s="224"/>
      <c r="JJW223" s="224"/>
      <c r="JJX223" s="334"/>
      <c r="JJY223" s="334"/>
      <c r="JJZ223" s="224"/>
      <c r="JKA223" s="382"/>
      <c r="JKB223" s="382"/>
      <c r="JKC223" s="332"/>
      <c r="JKD223" s="333"/>
      <c r="JKE223" s="382"/>
      <c r="JKF223" s="224"/>
      <c r="JKG223" s="224"/>
      <c r="JKH223" s="334"/>
      <c r="JKI223" s="334"/>
      <c r="JKJ223" s="224"/>
      <c r="JKK223" s="382"/>
      <c r="JKL223" s="382"/>
      <c r="JKM223" s="332"/>
      <c r="JKN223" s="333"/>
      <c r="JKO223" s="382"/>
      <c r="JKP223" s="224"/>
      <c r="JKQ223" s="224"/>
      <c r="JKR223" s="334"/>
      <c r="JKS223" s="334"/>
      <c r="JKT223" s="224"/>
      <c r="JKU223" s="382"/>
      <c r="JKV223" s="382"/>
      <c r="JKW223" s="332"/>
      <c r="JKX223" s="333"/>
      <c r="JKY223" s="382"/>
      <c r="JKZ223" s="224"/>
      <c r="JLA223" s="224"/>
      <c r="JLB223" s="334"/>
      <c r="JLC223" s="334"/>
      <c r="JLD223" s="224"/>
      <c r="JLE223" s="382"/>
      <c r="JLF223" s="382"/>
      <c r="JLG223" s="332"/>
      <c r="JLH223" s="333"/>
      <c r="JLI223" s="382"/>
      <c r="JLJ223" s="224"/>
      <c r="JLK223" s="224"/>
      <c r="JLL223" s="334"/>
      <c r="JLM223" s="334"/>
      <c r="JLN223" s="224"/>
      <c r="JLO223" s="382"/>
      <c r="JLP223" s="382"/>
      <c r="JLQ223" s="332"/>
      <c r="JLR223" s="333"/>
      <c r="JLS223" s="382"/>
      <c r="JLT223" s="224"/>
      <c r="JLU223" s="224"/>
      <c r="JLV223" s="334"/>
      <c r="JLW223" s="334"/>
      <c r="JLX223" s="224"/>
      <c r="JLY223" s="382"/>
      <c r="JLZ223" s="382"/>
      <c r="JMA223" s="332"/>
      <c r="JMB223" s="333"/>
      <c r="JMC223" s="382"/>
      <c r="JMD223" s="224"/>
      <c r="JME223" s="224"/>
      <c r="JMF223" s="334"/>
      <c r="JMG223" s="334"/>
      <c r="JMH223" s="224"/>
      <c r="JMI223" s="382"/>
      <c r="JMJ223" s="382"/>
      <c r="JMK223" s="332"/>
      <c r="JML223" s="333"/>
      <c r="JMM223" s="382"/>
      <c r="JMN223" s="224"/>
      <c r="JMO223" s="224"/>
      <c r="JMP223" s="334"/>
      <c r="JMQ223" s="334"/>
      <c r="JMR223" s="224"/>
      <c r="JMS223" s="382"/>
      <c r="JMT223" s="382"/>
      <c r="JMU223" s="332"/>
      <c r="JMV223" s="333"/>
      <c r="JMW223" s="382"/>
      <c r="JMX223" s="224"/>
      <c r="JMY223" s="224"/>
      <c r="JMZ223" s="334"/>
      <c r="JNA223" s="334"/>
      <c r="JNB223" s="224"/>
      <c r="JNC223" s="382"/>
      <c r="JND223" s="382"/>
      <c r="JNE223" s="332"/>
      <c r="JNF223" s="333"/>
      <c r="JNG223" s="382"/>
      <c r="JNH223" s="224"/>
      <c r="JNI223" s="224"/>
      <c r="JNJ223" s="334"/>
      <c r="JNK223" s="334"/>
      <c r="JNL223" s="224"/>
      <c r="JNM223" s="382"/>
      <c r="JNN223" s="382"/>
      <c r="JNO223" s="332"/>
      <c r="JNP223" s="333"/>
      <c r="JNQ223" s="382"/>
      <c r="JNR223" s="224"/>
      <c r="JNS223" s="224"/>
      <c r="JNT223" s="334"/>
      <c r="JNU223" s="334"/>
      <c r="JNV223" s="224"/>
      <c r="JNW223" s="382"/>
      <c r="JNX223" s="382"/>
      <c r="JNY223" s="332"/>
      <c r="JNZ223" s="333"/>
      <c r="JOA223" s="382"/>
      <c r="JOB223" s="224"/>
      <c r="JOC223" s="224"/>
      <c r="JOD223" s="334"/>
      <c r="JOE223" s="334"/>
      <c r="JOF223" s="224"/>
      <c r="JOG223" s="382"/>
      <c r="JOH223" s="382"/>
      <c r="JOI223" s="332"/>
      <c r="JOJ223" s="333"/>
      <c r="JOK223" s="382"/>
      <c r="JOL223" s="224"/>
      <c r="JOM223" s="224"/>
      <c r="JON223" s="334"/>
      <c r="JOO223" s="334"/>
      <c r="JOP223" s="224"/>
      <c r="JOQ223" s="382"/>
      <c r="JOR223" s="382"/>
      <c r="JOS223" s="332"/>
      <c r="JOT223" s="333"/>
      <c r="JOU223" s="382"/>
      <c r="JOV223" s="224"/>
      <c r="JOW223" s="224"/>
      <c r="JOX223" s="334"/>
      <c r="JOY223" s="334"/>
      <c r="JOZ223" s="224"/>
      <c r="JPA223" s="382"/>
      <c r="JPB223" s="382"/>
      <c r="JPC223" s="332"/>
      <c r="JPD223" s="333"/>
      <c r="JPE223" s="382"/>
      <c r="JPF223" s="224"/>
      <c r="JPG223" s="224"/>
      <c r="JPH223" s="334"/>
      <c r="JPI223" s="334"/>
      <c r="JPJ223" s="224"/>
      <c r="JPK223" s="382"/>
      <c r="JPL223" s="382"/>
      <c r="JPM223" s="332"/>
      <c r="JPN223" s="333"/>
      <c r="JPO223" s="382"/>
      <c r="JPP223" s="224"/>
      <c r="JPQ223" s="224"/>
      <c r="JPR223" s="334"/>
      <c r="JPS223" s="334"/>
      <c r="JPT223" s="224"/>
      <c r="JPU223" s="382"/>
      <c r="JPV223" s="382"/>
      <c r="JPW223" s="332"/>
      <c r="JPX223" s="333"/>
      <c r="JPY223" s="382"/>
      <c r="JPZ223" s="224"/>
      <c r="JQA223" s="224"/>
      <c r="JQB223" s="334"/>
      <c r="JQC223" s="334"/>
      <c r="JQD223" s="224"/>
      <c r="JQE223" s="382"/>
      <c r="JQF223" s="382"/>
      <c r="JQG223" s="332"/>
      <c r="JQH223" s="333"/>
      <c r="JQI223" s="382"/>
      <c r="JQJ223" s="224"/>
      <c r="JQK223" s="224"/>
      <c r="JQL223" s="334"/>
      <c r="JQM223" s="334"/>
      <c r="JQN223" s="224"/>
      <c r="JQO223" s="382"/>
      <c r="JQP223" s="382"/>
      <c r="JQQ223" s="332"/>
      <c r="JQR223" s="333"/>
      <c r="JQS223" s="382"/>
      <c r="JQT223" s="224"/>
      <c r="JQU223" s="224"/>
      <c r="JQV223" s="334"/>
      <c r="JQW223" s="334"/>
      <c r="JQX223" s="224"/>
      <c r="JQY223" s="382"/>
      <c r="JQZ223" s="382"/>
      <c r="JRA223" s="332"/>
      <c r="JRB223" s="333"/>
      <c r="JRC223" s="382"/>
      <c r="JRD223" s="224"/>
      <c r="JRE223" s="224"/>
      <c r="JRF223" s="334"/>
      <c r="JRG223" s="334"/>
      <c r="JRH223" s="224"/>
      <c r="JRI223" s="382"/>
      <c r="JRJ223" s="382"/>
      <c r="JRK223" s="332"/>
      <c r="JRL223" s="333"/>
      <c r="JRM223" s="382"/>
      <c r="JRN223" s="224"/>
      <c r="JRO223" s="224"/>
      <c r="JRP223" s="334"/>
      <c r="JRQ223" s="334"/>
      <c r="JRR223" s="224"/>
      <c r="JRS223" s="382"/>
      <c r="JRT223" s="382"/>
      <c r="JRU223" s="332"/>
      <c r="JRV223" s="333"/>
      <c r="JRW223" s="382"/>
      <c r="JRX223" s="224"/>
      <c r="JRY223" s="224"/>
      <c r="JRZ223" s="334"/>
      <c r="JSA223" s="334"/>
      <c r="JSB223" s="224"/>
      <c r="JSC223" s="382"/>
      <c r="JSD223" s="382"/>
      <c r="JSE223" s="332"/>
      <c r="JSF223" s="333"/>
      <c r="JSG223" s="382"/>
      <c r="JSH223" s="224"/>
      <c r="JSI223" s="224"/>
      <c r="JSJ223" s="334"/>
      <c r="JSK223" s="334"/>
      <c r="JSL223" s="224"/>
      <c r="JSM223" s="382"/>
      <c r="JSN223" s="382"/>
      <c r="JSO223" s="332"/>
      <c r="JSP223" s="333"/>
      <c r="JSQ223" s="382"/>
      <c r="JSR223" s="224"/>
      <c r="JSS223" s="224"/>
      <c r="JST223" s="334"/>
      <c r="JSU223" s="334"/>
      <c r="JSV223" s="224"/>
      <c r="JSW223" s="382"/>
      <c r="JSX223" s="382"/>
      <c r="JSY223" s="332"/>
      <c r="JSZ223" s="333"/>
      <c r="JTA223" s="382"/>
      <c r="JTB223" s="224"/>
      <c r="JTC223" s="224"/>
      <c r="JTD223" s="334"/>
      <c r="JTE223" s="334"/>
      <c r="JTF223" s="224"/>
      <c r="JTG223" s="382"/>
      <c r="JTH223" s="382"/>
      <c r="JTI223" s="332"/>
      <c r="JTJ223" s="333"/>
      <c r="JTK223" s="382"/>
      <c r="JTL223" s="224"/>
      <c r="JTM223" s="224"/>
      <c r="JTN223" s="334"/>
      <c r="JTO223" s="334"/>
      <c r="JTP223" s="224"/>
      <c r="JTQ223" s="382"/>
      <c r="JTR223" s="382"/>
      <c r="JTS223" s="332"/>
      <c r="JTT223" s="333"/>
      <c r="JTU223" s="382"/>
      <c r="JTV223" s="224"/>
      <c r="JTW223" s="224"/>
      <c r="JTX223" s="334"/>
      <c r="JTY223" s="334"/>
      <c r="JTZ223" s="224"/>
      <c r="JUA223" s="382"/>
      <c r="JUB223" s="382"/>
      <c r="JUC223" s="332"/>
      <c r="JUD223" s="333"/>
      <c r="JUE223" s="382"/>
      <c r="JUF223" s="224"/>
      <c r="JUG223" s="224"/>
      <c r="JUH223" s="334"/>
      <c r="JUI223" s="334"/>
      <c r="JUJ223" s="224"/>
      <c r="JUK223" s="382"/>
      <c r="JUL223" s="382"/>
      <c r="JUM223" s="332"/>
      <c r="JUN223" s="333"/>
      <c r="JUO223" s="382"/>
      <c r="JUP223" s="224"/>
      <c r="JUQ223" s="224"/>
      <c r="JUR223" s="334"/>
      <c r="JUS223" s="334"/>
      <c r="JUT223" s="224"/>
      <c r="JUU223" s="382"/>
      <c r="JUV223" s="382"/>
      <c r="JUW223" s="332"/>
      <c r="JUX223" s="333"/>
      <c r="JUY223" s="382"/>
      <c r="JUZ223" s="224"/>
      <c r="JVA223" s="224"/>
      <c r="JVB223" s="334"/>
      <c r="JVC223" s="334"/>
      <c r="JVD223" s="224"/>
      <c r="JVE223" s="382"/>
      <c r="JVF223" s="382"/>
      <c r="JVG223" s="332"/>
      <c r="JVH223" s="333"/>
      <c r="JVI223" s="382"/>
      <c r="JVJ223" s="224"/>
      <c r="JVK223" s="224"/>
      <c r="JVL223" s="334"/>
      <c r="JVM223" s="334"/>
      <c r="JVN223" s="224"/>
      <c r="JVO223" s="382"/>
      <c r="JVP223" s="382"/>
      <c r="JVQ223" s="332"/>
      <c r="JVR223" s="333"/>
      <c r="JVS223" s="382"/>
      <c r="JVT223" s="224"/>
      <c r="JVU223" s="224"/>
      <c r="JVV223" s="334"/>
      <c r="JVW223" s="334"/>
      <c r="JVX223" s="224"/>
      <c r="JVY223" s="382"/>
      <c r="JVZ223" s="382"/>
      <c r="JWA223" s="332"/>
      <c r="JWB223" s="333"/>
      <c r="JWC223" s="382"/>
      <c r="JWD223" s="224"/>
      <c r="JWE223" s="224"/>
      <c r="JWF223" s="334"/>
      <c r="JWG223" s="334"/>
      <c r="JWH223" s="224"/>
      <c r="JWI223" s="382"/>
      <c r="JWJ223" s="382"/>
      <c r="JWK223" s="332"/>
      <c r="JWL223" s="333"/>
      <c r="JWM223" s="382"/>
      <c r="JWN223" s="224"/>
      <c r="JWO223" s="224"/>
      <c r="JWP223" s="334"/>
      <c r="JWQ223" s="334"/>
      <c r="JWR223" s="224"/>
      <c r="JWS223" s="382"/>
      <c r="JWT223" s="382"/>
      <c r="JWU223" s="332"/>
      <c r="JWV223" s="333"/>
      <c r="JWW223" s="382"/>
      <c r="JWX223" s="224"/>
      <c r="JWY223" s="224"/>
      <c r="JWZ223" s="334"/>
      <c r="JXA223" s="334"/>
      <c r="JXB223" s="224"/>
      <c r="JXC223" s="382"/>
      <c r="JXD223" s="382"/>
      <c r="JXE223" s="332"/>
      <c r="JXF223" s="333"/>
      <c r="JXG223" s="382"/>
      <c r="JXH223" s="224"/>
      <c r="JXI223" s="224"/>
      <c r="JXJ223" s="334"/>
      <c r="JXK223" s="334"/>
      <c r="JXL223" s="224"/>
      <c r="JXM223" s="382"/>
      <c r="JXN223" s="382"/>
      <c r="JXO223" s="332"/>
      <c r="JXP223" s="333"/>
      <c r="JXQ223" s="382"/>
      <c r="JXR223" s="224"/>
      <c r="JXS223" s="224"/>
      <c r="JXT223" s="334"/>
      <c r="JXU223" s="334"/>
      <c r="JXV223" s="224"/>
      <c r="JXW223" s="382"/>
      <c r="JXX223" s="382"/>
      <c r="JXY223" s="332"/>
      <c r="JXZ223" s="333"/>
      <c r="JYA223" s="382"/>
      <c r="JYB223" s="224"/>
      <c r="JYC223" s="224"/>
      <c r="JYD223" s="334"/>
      <c r="JYE223" s="334"/>
      <c r="JYF223" s="224"/>
      <c r="JYG223" s="382"/>
      <c r="JYH223" s="382"/>
      <c r="JYI223" s="332"/>
      <c r="JYJ223" s="333"/>
      <c r="JYK223" s="382"/>
      <c r="JYL223" s="224"/>
      <c r="JYM223" s="224"/>
      <c r="JYN223" s="334"/>
      <c r="JYO223" s="334"/>
      <c r="JYP223" s="224"/>
      <c r="JYQ223" s="382"/>
      <c r="JYR223" s="382"/>
      <c r="JYS223" s="332"/>
      <c r="JYT223" s="333"/>
      <c r="JYU223" s="382"/>
      <c r="JYV223" s="224"/>
      <c r="JYW223" s="224"/>
      <c r="JYX223" s="334"/>
      <c r="JYY223" s="334"/>
      <c r="JYZ223" s="224"/>
      <c r="JZA223" s="382"/>
      <c r="JZB223" s="382"/>
      <c r="JZC223" s="332"/>
      <c r="JZD223" s="333"/>
      <c r="JZE223" s="382"/>
      <c r="JZF223" s="224"/>
      <c r="JZG223" s="224"/>
      <c r="JZH223" s="334"/>
      <c r="JZI223" s="334"/>
      <c r="JZJ223" s="224"/>
      <c r="JZK223" s="382"/>
      <c r="JZL223" s="382"/>
      <c r="JZM223" s="332"/>
      <c r="JZN223" s="333"/>
      <c r="JZO223" s="382"/>
      <c r="JZP223" s="224"/>
      <c r="JZQ223" s="224"/>
      <c r="JZR223" s="334"/>
      <c r="JZS223" s="334"/>
      <c r="JZT223" s="224"/>
      <c r="JZU223" s="382"/>
      <c r="JZV223" s="382"/>
      <c r="JZW223" s="332"/>
      <c r="JZX223" s="333"/>
      <c r="JZY223" s="382"/>
      <c r="JZZ223" s="224"/>
      <c r="KAA223" s="224"/>
      <c r="KAB223" s="334"/>
      <c r="KAC223" s="334"/>
      <c r="KAD223" s="224"/>
      <c r="KAE223" s="382"/>
      <c r="KAF223" s="382"/>
      <c r="KAG223" s="332"/>
      <c r="KAH223" s="333"/>
      <c r="KAI223" s="382"/>
      <c r="KAJ223" s="224"/>
      <c r="KAK223" s="224"/>
      <c r="KAL223" s="334"/>
      <c r="KAM223" s="334"/>
      <c r="KAN223" s="224"/>
      <c r="KAO223" s="382"/>
      <c r="KAP223" s="382"/>
      <c r="KAQ223" s="332"/>
      <c r="KAR223" s="333"/>
      <c r="KAS223" s="382"/>
      <c r="KAT223" s="224"/>
      <c r="KAU223" s="224"/>
      <c r="KAV223" s="334"/>
      <c r="KAW223" s="334"/>
      <c r="KAX223" s="224"/>
      <c r="KAY223" s="382"/>
      <c r="KAZ223" s="382"/>
      <c r="KBA223" s="332"/>
      <c r="KBB223" s="333"/>
      <c r="KBC223" s="382"/>
      <c r="KBD223" s="224"/>
      <c r="KBE223" s="224"/>
      <c r="KBF223" s="334"/>
      <c r="KBG223" s="334"/>
      <c r="KBH223" s="224"/>
      <c r="KBI223" s="382"/>
      <c r="KBJ223" s="382"/>
      <c r="KBK223" s="332"/>
      <c r="KBL223" s="333"/>
      <c r="KBM223" s="382"/>
      <c r="KBN223" s="224"/>
      <c r="KBO223" s="224"/>
      <c r="KBP223" s="334"/>
      <c r="KBQ223" s="334"/>
      <c r="KBR223" s="224"/>
      <c r="KBS223" s="382"/>
      <c r="KBT223" s="382"/>
      <c r="KBU223" s="332"/>
      <c r="KBV223" s="333"/>
      <c r="KBW223" s="382"/>
      <c r="KBX223" s="224"/>
      <c r="KBY223" s="224"/>
      <c r="KBZ223" s="334"/>
      <c r="KCA223" s="334"/>
      <c r="KCB223" s="224"/>
      <c r="KCC223" s="382"/>
      <c r="KCD223" s="382"/>
      <c r="KCE223" s="332"/>
      <c r="KCF223" s="333"/>
      <c r="KCG223" s="382"/>
      <c r="KCH223" s="224"/>
      <c r="KCI223" s="224"/>
      <c r="KCJ223" s="334"/>
      <c r="KCK223" s="334"/>
      <c r="KCL223" s="224"/>
      <c r="KCM223" s="382"/>
      <c r="KCN223" s="382"/>
      <c r="KCO223" s="332"/>
      <c r="KCP223" s="333"/>
      <c r="KCQ223" s="382"/>
      <c r="KCR223" s="224"/>
      <c r="KCS223" s="224"/>
      <c r="KCT223" s="334"/>
      <c r="KCU223" s="334"/>
      <c r="KCV223" s="224"/>
      <c r="KCW223" s="382"/>
      <c r="KCX223" s="382"/>
      <c r="KCY223" s="332"/>
      <c r="KCZ223" s="333"/>
      <c r="KDA223" s="382"/>
      <c r="KDB223" s="224"/>
      <c r="KDC223" s="224"/>
      <c r="KDD223" s="334"/>
      <c r="KDE223" s="334"/>
      <c r="KDF223" s="224"/>
      <c r="KDG223" s="382"/>
      <c r="KDH223" s="382"/>
      <c r="KDI223" s="332"/>
      <c r="KDJ223" s="333"/>
      <c r="KDK223" s="382"/>
      <c r="KDL223" s="224"/>
      <c r="KDM223" s="224"/>
      <c r="KDN223" s="334"/>
      <c r="KDO223" s="334"/>
      <c r="KDP223" s="224"/>
      <c r="KDQ223" s="382"/>
      <c r="KDR223" s="382"/>
      <c r="KDS223" s="332"/>
      <c r="KDT223" s="333"/>
      <c r="KDU223" s="382"/>
      <c r="KDV223" s="224"/>
      <c r="KDW223" s="224"/>
      <c r="KDX223" s="334"/>
      <c r="KDY223" s="334"/>
      <c r="KDZ223" s="224"/>
      <c r="KEA223" s="382"/>
      <c r="KEB223" s="382"/>
      <c r="KEC223" s="332"/>
      <c r="KED223" s="333"/>
      <c r="KEE223" s="382"/>
      <c r="KEF223" s="224"/>
      <c r="KEG223" s="224"/>
      <c r="KEH223" s="334"/>
      <c r="KEI223" s="334"/>
      <c r="KEJ223" s="224"/>
      <c r="KEK223" s="382"/>
      <c r="KEL223" s="382"/>
      <c r="KEM223" s="332"/>
      <c r="KEN223" s="333"/>
      <c r="KEO223" s="382"/>
      <c r="KEP223" s="224"/>
      <c r="KEQ223" s="224"/>
      <c r="KER223" s="334"/>
      <c r="KES223" s="334"/>
      <c r="KET223" s="224"/>
      <c r="KEU223" s="382"/>
      <c r="KEV223" s="382"/>
      <c r="KEW223" s="332"/>
      <c r="KEX223" s="333"/>
      <c r="KEY223" s="382"/>
      <c r="KEZ223" s="224"/>
      <c r="KFA223" s="224"/>
      <c r="KFB223" s="334"/>
      <c r="KFC223" s="334"/>
      <c r="KFD223" s="224"/>
      <c r="KFE223" s="382"/>
      <c r="KFF223" s="382"/>
      <c r="KFG223" s="332"/>
      <c r="KFH223" s="333"/>
      <c r="KFI223" s="382"/>
      <c r="KFJ223" s="224"/>
      <c r="KFK223" s="224"/>
      <c r="KFL223" s="334"/>
      <c r="KFM223" s="334"/>
      <c r="KFN223" s="224"/>
      <c r="KFO223" s="382"/>
      <c r="KFP223" s="382"/>
      <c r="KFQ223" s="332"/>
      <c r="KFR223" s="333"/>
      <c r="KFS223" s="382"/>
      <c r="KFT223" s="224"/>
      <c r="KFU223" s="224"/>
      <c r="KFV223" s="334"/>
      <c r="KFW223" s="334"/>
      <c r="KFX223" s="224"/>
      <c r="KFY223" s="382"/>
      <c r="KFZ223" s="382"/>
      <c r="KGA223" s="332"/>
      <c r="KGB223" s="333"/>
      <c r="KGC223" s="382"/>
      <c r="KGD223" s="224"/>
      <c r="KGE223" s="224"/>
      <c r="KGF223" s="334"/>
      <c r="KGG223" s="334"/>
      <c r="KGH223" s="224"/>
      <c r="KGI223" s="382"/>
      <c r="KGJ223" s="382"/>
      <c r="KGK223" s="332"/>
      <c r="KGL223" s="333"/>
      <c r="KGM223" s="382"/>
      <c r="KGN223" s="224"/>
      <c r="KGO223" s="224"/>
      <c r="KGP223" s="334"/>
      <c r="KGQ223" s="334"/>
      <c r="KGR223" s="224"/>
      <c r="KGS223" s="382"/>
      <c r="KGT223" s="382"/>
      <c r="KGU223" s="332"/>
      <c r="KGV223" s="333"/>
      <c r="KGW223" s="382"/>
      <c r="KGX223" s="224"/>
      <c r="KGY223" s="224"/>
      <c r="KGZ223" s="334"/>
      <c r="KHA223" s="334"/>
      <c r="KHB223" s="224"/>
      <c r="KHC223" s="382"/>
      <c r="KHD223" s="382"/>
      <c r="KHE223" s="332"/>
      <c r="KHF223" s="333"/>
      <c r="KHG223" s="382"/>
      <c r="KHH223" s="224"/>
      <c r="KHI223" s="224"/>
      <c r="KHJ223" s="334"/>
      <c r="KHK223" s="334"/>
      <c r="KHL223" s="224"/>
      <c r="KHM223" s="382"/>
      <c r="KHN223" s="382"/>
      <c r="KHO223" s="332"/>
      <c r="KHP223" s="333"/>
      <c r="KHQ223" s="382"/>
      <c r="KHR223" s="224"/>
      <c r="KHS223" s="224"/>
      <c r="KHT223" s="334"/>
      <c r="KHU223" s="334"/>
      <c r="KHV223" s="224"/>
      <c r="KHW223" s="382"/>
      <c r="KHX223" s="382"/>
      <c r="KHY223" s="332"/>
      <c r="KHZ223" s="333"/>
      <c r="KIA223" s="382"/>
      <c r="KIB223" s="224"/>
      <c r="KIC223" s="224"/>
      <c r="KID223" s="334"/>
      <c r="KIE223" s="334"/>
      <c r="KIF223" s="224"/>
      <c r="KIG223" s="382"/>
      <c r="KIH223" s="382"/>
      <c r="KII223" s="332"/>
      <c r="KIJ223" s="333"/>
      <c r="KIK223" s="382"/>
      <c r="KIL223" s="224"/>
      <c r="KIM223" s="224"/>
      <c r="KIN223" s="334"/>
      <c r="KIO223" s="334"/>
      <c r="KIP223" s="224"/>
      <c r="KIQ223" s="382"/>
      <c r="KIR223" s="382"/>
      <c r="KIS223" s="332"/>
      <c r="KIT223" s="333"/>
      <c r="KIU223" s="382"/>
      <c r="KIV223" s="224"/>
      <c r="KIW223" s="224"/>
      <c r="KIX223" s="334"/>
      <c r="KIY223" s="334"/>
      <c r="KIZ223" s="224"/>
      <c r="KJA223" s="382"/>
      <c r="KJB223" s="382"/>
      <c r="KJC223" s="332"/>
      <c r="KJD223" s="333"/>
      <c r="KJE223" s="382"/>
      <c r="KJF223" s="224"/>
      <c r="KJG223" s="224"/>
      <c r="KJH223" s="334"/>
      <c r="KJI223" s="334"/>
      <c r="KJJ223" s="224"/>
      <c r="KJK223" s="382"/>
      <c r="KJL223" s="382"/>
      <c r="KJM223" s="332"/>
      <c r="KJN223" s="333"/>
      <c r="KJO223" s="382"/>
      <c r="KJP223" s="224"/>
      <c r="KJQ223" s="224"/>
      <c r="KJR223" s="334"/>
      <c r="KJS223" s="334"/>
      <c r="KJT223" s="224"/>
      <c r="KJU223" s="382"/>
      <c r="KJV223" s="382"/>
      <c r="KJW223" s="332"/>
      <c r="KJX223" s="333"/>
      <c r="KJY223" s="382"/>
      <c r="KJZ223" s="224"/>
      <c r="KKA223" s="224"/>
      <c r="KKB223" s="334"/>
      <c r="KKC223" s="334"/>
      <c r="KKD223" s="224"/>
      <c r="KKE223" s="382"/>
      <c r="KKF223" s="382"/>
      <c r="KKG223" s="332"/>
      <c r="KKH223" s="333"/>
      <c r="KKI223" s="382"/>
      <c r="KKJ223" s="224"/>
      <c r="KKK223" s="224"/>
      <c r="KKL223" s="334"/>
      <c r="KKM223" s="334"/>
      <c r="KKN223" s="224"/>
      <c r="KKO223" s="382"/>
      <c r="KKP223" s="382"/>
      <c r="KKQ223" s="332"/>
      <c r="KKR223" s="333"/>
      <c r="KKS223" s="382"/>
      <c r="KKT223" s="224"/>
      <c r="KKU223" s="224"/>
      <c r="KKV223" s="334"/>
      <c r="KKW223" s="334"/>
      <c r="KKX223" s="224"/>
      <c r="KKY223" s="382"/>
      <c r="KKZ223" s="382"/>
      <c r="KLA223" s="332"/>
      <c r="KLB223" s="333"/>
      <c r="KLC223" s="382"/>
      <c r="KLD223" s="224"/>
      <c r="KLE223" s="224"/>
      <c r="KLF223" s="334"/>
      <c r="KLG223" s="334"/>
      <c r="KLH223" s="224"/>
      <c r="KLI223" s="382"/>
      <c r="KLJ223" s="382"/>
      <c r="KLK223" s="332"/>
      <c r="KLL223" s="333"/>
      <c r="KLM223" s="382"/>
      <c r="KLN223" s="224"/>
      <c r="KLO223" s="224"/>
      <c r="KLP223" s="334"/>
      <c r="KLQ223" s="334"/>
      <c r="KLR223" s="224"/>
      <c r="KLS223" s="382"/>
      <c r="KLT223" s="382"/>
      <c r="KLU223" s="332"/>
      <c r="KLV223" s="333"/>
      <c r="KLW223" s="382"/>
      <c r="KLX223" s="224"/>
      <c r="KLY223" s="224"/>
      <c r="KLZ223" s="334"/>
      <c r="KMA223" s="334"/>
      <c r="KMB223" s="224"/>
      <c r="KMC223" s="382"/>
      <c r="KMD223" s="382"/>
      <c r="KME223" s="332"/>
      <c r="KMF223" s="333"/>
      <c r="KMG223" s="382"/>
      <c r="KMH223" s="224"/>
      <c r="KMI223" s="224"/>
      <c r="KMJ223" s="334"/>
      <c r="KMK223" s="334"/>
      <c r="KML223" s="224"/>
      <c r="KMM223" s="382"/>
      <c r="KMN223" s="382"/>
      <c r="KMO223" s="332"/>
      <c r="KMP223" s="333"/>
      <c r="KMQ223" s="382"/>
      <c r="KMR223" s="224"/>
      <c r="KMS223" s="224"/>
      <c r="KMT223" s="334"/>
      <c r="KMU223" s="334"/>
      <c r="KMV223" s="224"/>
      <c r="KMW223" s="382"/>
      <c r="KMX223" s="382"/>
      <c r="KMY223" s="332"/>
      <c r="KMZ223" s="333"/>
      <c r="KNA223" s="382"/>
      <c r="KNB223" s="224"/>
      <c r="KNC223" s="224"/>
      <c r="KND223" s="334"/>
      <c r="KNE223" s="334"/>
      <c r="KNF223" s="224"/>
      <c r="KNG223" s="382"/>
      <c r="KNH223" s="382"/>
      <c r="KNI223" s="332"/>
      <c r="KNJ223" s="333"/>
      <c r="KNK223" s="382"/>
      <c r="KNL223" s="224"/>
      <c r="KNM223" s="224"/>
      <c r="KNN223" s="334"/>
      <c r="KNO223" s="334"/>
      <c r="KNP223" s="224"/>
      <c r="KNQ223" s="382"/>
      <c r="KNR223" s="382"/>
      <c r="KNS223" s="332"/>
      <c r="KNT223" s="333"/>
      <c r="KNU223" s="382"/>
      <c r="KNV223" s="224"/>
      <c r="KNW223" s="224"/>
      <c r="KNX223" s="334"/>
      <c r="KNY223" s="334"/>
      <c r="KNZ223" s="224"/>
      <c r="KOA223" s="382"/>
      <c r="KOB223" s="382"/>
      <c r="KOC223" s="332"/>
      <c r="KOD223" s="333"/>
      <c r="KOE223" s="382"/>
      <c r="KOF223" s="224"/>
      <c r="KOG223" s="224"/>
      <c r="KOH223" s="334"/>
      <c r="KOI223" s="334"/>
      <c r="KOJ223" s="224"/>
      <c r="KOK223" s="382"/>
      <c r="KOL223" s="382"/>
      <c r="KOM223" s="332"/>
      <c r="KON223" s="333"/>
      <c r="KOO223" s="382"/>
      <c r="KOP223" s="224"/>
      <c r="KOQ223" s="224"/>
      <c r="KOR223" s="334"/>
      <c r="KOS223" s="334"/>
      <c r="KOT223" s="224"/>
      <c r="KOU223" s="382"/>
      <c r="KOV223" s="382"/>
      <c r="KOW223" s="332"/>
      <c r="KOX223" s="333"/>
      <c r="KOY223" s="382"/>
      <c r="KOZ223" s="224"/>
      <c r="KPA223" s="224"/>
      <c r="KPB223" s="334"/>
      <c r="KPC223" s="334"/>
      <c r="KPD223" s="224"/>
      <c r="KPE223" s="382"/>
      <c r="KPF223" s="382"/>
      <c r="KPG223" s="332"/>
      <c r="KPH223" s="333"/>
      <c r="KPI223" s="382"/>
      <c r="KPJ223" s="224"/>
      <c r="KPK223" s="224"/>
      <c r="KPL223" s="334"/>
      <c r="KPM223" s="334"/>
      <c r="KPN223" s="224"/>
      <c r="KPO223" s="382"/>
      <c r="KPP223" s="382"/>
      <c r="KPQ223" s="332"/>
      <c r="KPR223" s="333"/>
      <c r="KPS223" s="382"/>
      <c r="KPT223" s="224"/>
      <c r="KPU223" s="224"/>
      <c r="KPV223" s="334"/>
      <c r="KPW223" s="334"/>
      <c r="KPX223" s="224"/>
      <c r="KPY223" s="382"/>
      <c r="KPZ223" s="382"/>
      <c r="KQA223" s="332"/>
      <c r="KQB223" s="333"/>
      <c r="KQC223" s="382"/>
      <c r="KQD223" s="224"/>
      <c r="KQE223" s="224"/>
      <c r="KQF223" s="334"/>
      <c r="KQG223" s="334"/>
      <c r="KQH223" s="224"/>
      <c r="KQI223" s="382"/>
      <c r="KQJ223" s="382"/>
      <c r="KQK223" s="332"/>
      <c r="KQL223" s="333"/>
      <c r="KQM223" s="382"/>
      <c r="KQN223" s="224"/>
      <c r="KQO223" s="224"/>
      <c r="KQP223" s="334"/>
      <c r="KQQ223" s="334"/>
      <c r="KQR223" s="224"/>
      <c r="KQS223" s="382"/>
      <c r="KQT223" s="382"/>
      <c r="KQU223" s="332"/>
      <c r="KQV223" s="333"/>
      <c r="KQW223" s="382"/>
      <c r="KQX223" s="224"/>
      <c r="KQY223" s="224"/>
      <c r="KQZ223" s="334"/>
      <c r="KRA223" s="334"/>
      <c r="KRB223" s="224"/>
      <c r="KRC223" s="382"/>
      <c r="KRD223" s="382"/>
      <c r="KRE223" s="332"/>
      <c r="KRF223" s="333"/>
      <c r="KRG223" s="382"/>
      <c r="KRH223" s="224"/>
      <c r="KRI223" s="224"/>
      <c r="KRJ223" s="334"/>
      <c r="KRK223" s="334"/>
      <c r="KRL223" s="224"/>
      <c r="KRM223" s="382"/>
      <c r="KRN223" s="382"/>
      <c r="KRO223" s="332"/>
      <c r="KRP223" s="333"/>
      <c r="KRQ223" s="382"/>
      <c r="KRR223" s="224"/>
      <c r="KRS223" s="224"/>
      <c r="KRT223" s="334"/>
      <c r="KRU223" s="334"/>
      <c r="KRV223" s="224"/>
      <c r="KRW223" s="382"/>
      <c r="KRX223" s="382"/>
      <c r="KRY223" s="332"/>
      <c r="KRZ223" s="333"/>
      <c r="KSA223" s="382"/>
      <c r="KSB223" s="224"/>
      <c r="KSC223" s="224"/>
      <c r="KSD223" s="334"/>
      <c r="KSE223" s="334"/>
      <c r="KSF223" s="224"/>
      <c r="KSG223" s="382"/>
      <c r="KSH223" s="382"/>
      <c r="KSI223" s="332"/>
      <c r="KSJ223" s="333"/>
      <c r="KSK223" s="382"/>
      <c r="KSL223" s="224"/>
      <c r="KSM223" s="224"/>
      <c r="KSN223" s="334"/>
      <c r="KSO223" s="334"/>
      <c r="KSP223" s="224"/>
      <c r="KSQ223" s="382"/>
      <c r="KSR223" s="382"/>
      <c r="KSS223" s="332"/>
      <c r="KST223" s="333"/>
      <c r="KSU223" s="382"/>
      <c r="KSV223" s="224"/>
      <c r="KSW223" s="224"/>
      <c r="KSX223" s="334"/>
      <c r="KSY223" s="334"/>
      <c r="KSZ223" s="224"/>
      <c r="KTA223" s="382"/>
      <c r="KTB223" s="382"/>
      <c r="KTC223" s="332"/>
      <c r="KTD223" s="333"/>
      <c r="KTE223" s="382"/>
      <c r="KTF223" s="224"/>
      <c r="KTG223" s="224"/>
      <c r="KTH223" s="334"/>
      <c r="KTI223" s="334"/>
      <c r="KTJ223" s="224"/>
      <c r="KTK223" s="382"/>
      <c r="KTL223" s="382"/>
      <c r="KTM223" s="332"/>
      <c r="KTN223" s="333"/>
      <c r="KTO223" s="382"/>
      <c r="KTP223" s="224"/>
      <c r="KTQ223" s="224"/>
      <c r="KTR223" s="334"/>
      <c r="KTS223" s="334"/>
      <c r="KTT223" s="224"/>
      <c r="KTU223" s="382"/>
      <c r="KTV223" s="382"/>
      <c r="KTW223" s="332"/>
      <c r="KTX223" s="333"/>
      <c r="KTY223" s="382"/>
      <c r="KTZ223" s="224"/>
      <c r="KUA223" s="224"/>
      <c r="KUB223" s="334"/>
      <c r="KUC223" s="334"/>
      <c r="KUD223" s="224"/>
      <c r="KUE223" s="382"/>
      <c r="KUF223" s="382"/>
      <c r="KUG223" s="332"/>
      <c r="KUH223" s="333"/>
      <c r="KUI223" s="382"/>
      <c r="KUJ223" s="224"/>
      <c r="KUK223" s="224"/>
      <c r="KUL223" s="334"/>
      <c r="KUM223" s="334"/>
      <c r="KUN223" s="224"/>
      <c r="KUO223" s="382"/>
      <c r="KUP223" s="382"/>
      <c r="KUQ223" s="332"/>
      <c r="KUR223" s="333"/>
      <c r="KUS223" s="382"/>
      <c r="KUT223" s="224"/>
      <c r="KUU223" s="224"/>
      <c r="KUV223" s="334"/>
      <c r="KUW223" s="334"/>
      <c r="KUX223" s="224"/>
      <c r="KUY223" s="382"/>
      <c r="KUZ223" s="382"/>
      <c r="KVA223" s="332"/>
      <c r="KVB223" s="333"/>
      <c r="KVC223" s="382"/>
      <c r="KVD223" s="224"/>
      <c r="KVE223" s="224"/>
      <c r="KVF223" s="334"/>
      <c r="KVG223" s="334"/>
      <c r="KVH223" s="224"/>
      <c r="KVI223" s="382"/>
      <c r="KVJ223" s="382"/>
      <c r="KVK223" s="332"/>
      <c r="KVL223" s="333"/>
      <c r="KVM223" s="382"/>
      <c r="KVN223" s="224"/>
      <c r="KVO223" s="224"/>
      <c r="KVP223" s="334"/>
      <c r="KVQ223" s="334"/>
      <c r="KVR223" s="224"/>
      <c r="KVS223" s="382"/>
      <c r="KVT223" s="382"/>
      <c r="KVU223" s="332"/>
      <c r="KVV223" s="333"/>
      <c r="KVW223" s="382"/>
      <c r="KVX223" s="224"/>
      <c r="KVY223" s="224"/>
      <c r="KVZ223" s="334"/>
      <c r="KWA223" s="334"/>
      <c r="KWB223" s="224"/>
      <c r="KWC223" s="382"/>
      <c r="KWD223" s="382"/>
      <c r="KWE223" s="332"/>
      <c r="KWF223" s="333"/>
      <c r="KWG223" s="382"/>
      <c r="KWH223" s="224"/>
      <c r="KWI223" s="224"/>
      <c r="KWJ223" s="334"/>
      <c r="KWK223" s="334"/>
      <c r="KWL223" s="224"/>
      <c r="KWM223" s="382"/>
      <c r="KWN223" s="382"/>
      <c r="KWO223" s="332"/>
      <c r="KWP223" s="333"/>
      <c r="KWQ223" s="382"/>
      <c r="KWR223" s="224"/>
      <c r="KWS223" s="224"/>
      <c r="KWT223" s="334"/>
      <c r="KWU223" s="334"/>
      <c r="KWV223" s="224"/>
      <c r="KWW223" s="382"/>
      <c r="KWX223" s="382"/>
      <c r="KWY223" s="332"/>
      <c r="KWZ223" s="333"/>
      <c r="KXA223" s="382"/>
      <c r="KXB223" s="224"/>
      <c r="KXC223" s="224"/>
      <c r="KXD223" s="334"/>
      <c r="KXE223" s="334"/>
      <c r="KXF223" s="224"/>
      <c r="KXG223" s="382"/>
      <c r="KXH223" s="382"/>
      <c r="KXI223" s="332"/>
      <c r="KXJ223" s="333"/>
      <c r="KXK223" s="382"/>
      <c r="KXL223" s="224"/>
      <c r="KXM223" s="224"/>
      <c r="KXN223" s="334"/>
      <c r="KXO223" s="334"/>
      <c r="KXP223" s="224"/>
      <c r="KXQ223" s="382"/>
      <c r="KXR223" s="382"/>
      <c r="KXS223" s="332"/>
      <c r="KXT223" s="333"/>
      <c r="KXU223" s="382"/>
      <c r="KXV223" s="224"/>
      <c r="KXW223" s="224"/>
      <c r="KXX223" s="334"/>
      <c r="KXY223" s="334"/>
      <c r="KXZ223" s="224"/>
      <c r="KYA223" s="382"/>
      <c r="KYB223" s="382"/>
      <c r="KYC223" s="332"/>
      <c r="KYD223" s="333"/>
      <c r="KYE223" s="382"/>
      <c r="KYF223" s="224"/>
      <c r="KYG223" s="224"/>
      <c r="KYH223" s="334"/>
      <c r="KYI223" s="334"/>
      <c r="KYJ223" s="224"/>
      <c r="KYK223" s="382"/>
      <c r="KYL223" s="382"/>
      <c r="KYM223" s="332"/>
      <c r="KYN223" s="333"/>
      <c r="KYO223" s="382"/>
      <c r="KYP223" s="224"/>
      <c r="KYQ223" s="224"/>
      <c r="KYR223" s="334"/>
      <c r="KYS223" s="334"/>
      <c r="KYT223" s="224"/>
      <c r="KYU223" s="382"/>
      <c r="KYV223" s="382"/>
      <c r="KYW223" s="332"/>
      <c r="KYX223" s="333"/>
      <c r="KYY223" s="382"/>
      <c r="KYZ223" s="224"/>
      <c r="KZA223" s="224"/>
      <c r="KZB223" s="334"/>
      <c r="KZC223" s="334"/>
      <c r="KZD223" s="224"/>
      <c r="KZE223" s="382"/>
      <c r="KZF223" s="382"/>
      <c r="KZG223" s="332"/>
      <c r="KZH223" s="333"/>
      <c r="KZI223" s="382"/>
      <c r="KZJ223" s="224"/>
      <c r="KZK223" s="224"/>
      <c r="KZL223" s="334"/>
      <c r="KZM223" s="334"/>
      <c r="KZN223" s="224"/>
      <c r="KZO223" s="382"/>
      <c r="KZP223" s="382"/>
      <c r="KZQ223" s="332"/>
      <c r="KZR223" s="333"/>
      <c r="KZS223" s="382"/>
      <c r="KZT223" s="224"/>
      <c r="KZU223" s="224"/>
      <c r="KZV223" s="334"/>
      <c r="KZW223" s="334"/>
      <c r="KZX223" s="224"/>
      <c r="KZY223" s="382"/>
      <c r="KZZ223" s="382"/>
      <c r="LAA223" s="332"/>
      <c r="LAB223" s="333"/>
      <c r="LAC223" s="382"/>
      <c r="LAD223" s="224"/>
      <c r="LAE223" s="224"/>
      <c r="LAF223" s="334"/>
      <c r="LAG223" s="334"/>
      <c r="LAH223" s="224"/>
      <c r="LAI223" s="382"/>
      <c r="LAJ223" s="382"/>
      <c r="LAK223" s="332"/>
      <c r="LAL223" s="333"/>
      <c r="LAM223" s="382"/>
      <c r="LAN223" s="224"/>
      <c r="LAO223" s="224"/>
      <c r="LAP223" s="334"/>
      <c r="LAQ223" s="334"/>
      <c r="LAR223" s="224"/>
      <c r="LAS223" s="382"/>
      <c r="LAT223" s="382"/>
      <c r="LAU223" s="332"/>
      <c r="LAV223" s="333"/>
      <c r="LAW223" s="382"/>
      <c r="LAX223" s="224"/>
      <c r="LAY223" s="224"/>
      <c r="LAZ223" s="334"/>
      <c r="LBA223" s="334"/>
      <c r="LBB223" s="224"/>
      <c r="LBC223" s="382"/>
      <c r="LBD223" s="382"/>
      <c r="LBE223" s="332"/>
      <c r="LBF223" s="333"/>
      <c r="LBG223" s="382"/>
      <c r="LBH223" s="224"/>
      <c r="LBI223" s="224"/>
      <c r="LBJ223" s="334"/>
      <c r="LBK223" s="334"/>
      <c r="LBL223" s="224"/>
      <c r="LBM223" s="382"/>
      <c r="LBN223" s="382"/>
      <c r="LBO223" s="332"/>
      <c r="LBP223" s="333"/>
      <c r="LBQ223" s="382"/>
      <c r="LBR223" s="224"/>
      <c r="LBS223" s="224"/>
      <c r="LBT223" s="334"/>
      <c r="LBU223" s="334"/>
      <c r="LBV223" s="224"/>
      <c r="LBW223" s="382"/>
      <c r="LBX223" s="382"/>
      <c r="LBY223" s="332"/>
      <c r="LBZ223" s="333"/>
      <c r="LCA223" s="382"/>
      <c r="LCB223" s="224"/>
      <c r="LCC223" s="224"/>
      <c r="LCD223" s="334"/>
      <c r="LCE223" s="334"/>
      <c r="LCF223" s="224"/>
      <c r="LCG223" s="382"/>
      <c r="LCH223" s="382"/>
      <c r="LCI223" s="332"/>
      <c r="LCJ223" s="333"/>
      <c r="LCK223" s="382"/>
      <c r="LCL223" s="224"/>
      <c r="LCM223" s="224"/>
      <c r="LCN223" s="334"/>
      <c r="LCO223" s="334"/>
      <c r="LCP223" s="224"/>
      <c r="LCQ223" s="382"/>
      <c r="LCR223" s="382"/>
      <c r="LCS223" s="332"/>
      <c r="LCT223" s="333"/>
      <c r="LCU223" s="382"/>
      <c r="LCV223" s="224"/>
      <c r="LCW223" s="224"/>
      <c r="LCX223" s="334"/>
      <c r="LCY223" s="334"/>
      <c r="LCZ223" s="224"/>
      <c r="LDA223" s="382"/>
      <c r="LDB223" s="382"/>
      <c r="LDC223" s="332"/>
      <c r="LDD223" s="333"/>
      <c r="LDE223" s="382"/>
      <c r="LDF223" s="224"/>
      <c r="LDG223" s="224"/>
      <c r="LDH223" s="334"/>
      <c r="LDI223" s="334"/>
      <c r="LDJ223" s="224"/>
      <c r="LDK223" s="382"/>
      <c r="LDL223" s="382"/>
      <c r="LDM223" s="332"/>
      <c r="LDN223" s="333"/>
      <c r="LDO223" s="382"/>
      <c r="LDP223" s="224"/>
      <c r="LDQ223" s="224"/>
      <c r="LDR223" s="334"/>
      <c r="LDS223" s="334"/>
      <c r="LDT223" s="224"/>
      <c r="LDU223" s="382"/>
      <c r="LDV223" s="382"/>
      <c r="LDW223" s="332"/>
      <c r="LDX223" s="333"/>
      <c r="LDY223" s="382"/>
      <c r="LDZ223" s="224"/>
      <c r="LEA223" s="224"/>
      <c r="LEB223" s="334"/>
      <c r="LEC223" s="334"/>
      <c r="LED223" s="224"/>
      <c r="LEE223" s="382"/>
      <c r="LEF223" s="382"/>
      <c r="LEG223" s="332"/>
      <c r="LEH223" s="333"/>
      <c r="LEI223" s="382"/>
      <c r="LEJ223" s="224"/>
      <c r="LEK223" s="224"/>
      <c r="LEL223" s="334"/>
      <c r="LEM223" s="334"/>
      <c r="LEN223" s="224"/>
      <c r="LEO223" s="382"/>
      <c r="LEP223" s="382"/>
      <c r="LEQ223" s="332"/>
      <c r="LER223" s="333"/>
      <c r="LES223" s="382"/>
      <c r="LET223" s="224"/>
      <c r="LEU223" s="224"/>
      <c r="LEV223" s="334"/>
      <c r="LEW223" s="334"/>
      <c r="LEX223" s="224"/>
      <c r="LEY223" s="382"/>
      <c r="LEZ223" s="382"/>
      <c r="LFA223" s="332"/>
      <c r="LFB223" s="333"/>
      <c r="LFC223" s="382"/>
      <c r="LFD223" s="224"/>
      <c r="LFE223" s="224"/>
      <c r="LFF223" s="334"/>
      <c r="LFG223" s="334"/>
      <c r="LFH223" s="224"/>
      <c r="LFI223" s="382"/>
      <c r="LFJ223" s="382"/>
      <c r="LFK223" s="332"/>
      <c r="LFL223" s="333"/>
      <c r="LFM223" s="382"/>
      <c r="LFN223" s="224"/>
      <c r="LFO223" s="224"/>
      <c r="LFP223" s="334"/>
      <c r="LFQ223" s="334"/>
      <c r="LFR223" s="224"/>
      <c r="LFS223" s="382"/>
      <c r="LFT223" s="382"/>
      <c r="LFU223" s="332"/>
      <c r="LFV223" s="333"/>
      <c r="LFW223" s="382"/>
      <c r="LFX223" s="224"/>
      <c r="LFY223" s="224"/>
      <c r="LFZ223" s="334"/>
      <c r="LGA223" s="334"/>
      <c r="LGB223" s="224"/>
      <c r="LGC223" s="382"/>
      <c r="LGD223" s="382"/>
      <c r="LGE223" s="332"/>
      <c r="LGF223" s="333"/>
      <c r="LGG223" s="382"/>
      <c r="LGH223" s="224"/>
      <c r="LGI223" s="224"/>
      <c r="LGJ223" s="334"/>
      <c r="LGK223" s="334"/>
      <c r="LGL223" s="224"/>
      <c r="LGM223" s="382"/>
      <c r="LGN223" s="382"/>
      <c r="LGO223" s="332"/>
      <c r="LGP223" s="333"/>
      <c r="LGQ223" s="382"/>
      <c r="LGR223" s="224"/>
      <c r="LGS223" s="224"/>
      <c r="LGT223" s="334"/>
      <c r="LGU223" s="334"/>
      <c r="LGV223" s="224"/>
      <c r="LGW223" s="382"/>
      <c r="LGX223" s="382"/>
      <c r="LGY223" s="332"/>
      <c r="LGZ223" s="333"/>
      <c r="LHA223" s="382"/>
      <c r="LHB223" s="224"/>
      <c r="LHC223" s="224"/>
      <c r="LHD223" s="334"/>
      <c r="LHE223" s="334"/>
      <c r="LHF223" s="224"/>
      <c r="LHG223" s="382"/>
      <c r="LHH223" s="382"/>
      <c r="LHI223" s="332"/>
      <c r="LHJ223" s="333"/>
      <c r="LHK223" s="382"/>
      <c r="LHL223" s="224"/>
      <c r="LHM223" s="224"/>
      <c r="LHN223" s="334"/>
      <c r="LHO223" s="334"/>
      <c r="LHP223" s="224"/>
      <c r="LHQ223" s="382"/>
      <c r="LHR223" s="382"/>
      <c r="LHS223" s="332"/>
      <c r="LHT223" s="333"/>
      <c r="LHU223" s="382"/>
      <c r="LHV223" s="224"/>
      <c r="LHW223" s="224"/>
      <c r="LHX223" s="334"/>
      <c r="LHY223" s="334"/>
      <c r="LHZ223" s="224"/>
      <c r="LIA223" s="382"/>
      <c r="LIB223" s="382"/>
      <c r="LIC223" s="332"/>
      <c r="LID223" s="333"/>
      <c r="LIE223" s="382"/>
      <c r="LIF223" s="224"/>
      <c r="LIG223" s="224"/>
      <c r="LIH223" s="334"/>
      <c r="LII223" s="334"/>
      <c r="LIJ223" s="224"/>
      <c r="LIK223" s="382"/>
      <c r="LIL223" s="382"/>
      <c r="LIM223" s="332"/>
      <c r="LIN223" s="333"/>
      <c r="LIO223" s="382"/>
      <c r="LIP223" s="224"/>
      <c r="LIQ223" s="224"/>
      <c r="LIR223" s="334"/>
      <c r="LIS223" s="334"/>
      <c r="LIT223" s="224"/>
      <c r="LIU223" s="382"/>
      <c r="LIV223" s="382"/>
      <c r="LIW223" s="332"/>
      <c r="LIX223" s="333"/>
      <c r="LIY223" s="382"/>
      <c r="LIZ223" s="224"/>
      <c r="LJA223" s="224"/>
      <c r="LJB223" s="334"/>
      <c r="LJC223" s="334"/>
      <c r="LJD223" s="224"/>
      <c r="LJE223" s="382"/>
      <c r="LJF223" s="382"/>
      <c r="LJG223" s="332"/>
      <c r="LJH223" s="333"/>
      <c r="LJI223" s="382"/>
      <c r="LJJ223" s="224"/>
      <c r="LJK223" s="224"/>
      <c r="LJL223" s="334"/>
      <c r="LJM223" s="334"/>
      <c r="LJN223" s="224"/>
      <c r="LJO223" s="382"/>
      <c r="LJP223" s="382"/>
      <c r="LJQ223" s="332"/>
      <c r="LJR223" s="333"/>
      <c r="LJS223" s="382"/>
      <c r="LJT223" s="224"/>
      <c r="LJU223" s="224"/>
      <c r="LJV223" s="334"/>
      <c r="LJW223" s="334"/>
      <c r="LJX223" s="224"/>
      <c r="LJY223" s="382"/>
      <c r="LJZ223" s="382"/>
      <c r="LKA223" s="332"/>
      <c r="LKB223" s="333"/>
      <c r="LKC223" s="382"/>
      <c r="LKD223" s="224"/>
      <c r="LKE223" s="224"/>
      <c r="LKF223" s="334"/>
      <c r="LKG223" s="334"/>
      <c r="LKH223" s="224"/>
      <c r="LKI223" s="382"/>
      <c r="LKJ223" s="382"/>
      <c r="LKK223" s="332"/>
      <c r="LKL223" s="333"/>
      <c r="LKM223" s="382"/>
      <c r="LKN223" s="224"/>
      <c r="LKO223" s="224"/>
      <c r="LKP223" s="334"/>
      <c r="LKQ223" s="334"/>
      <c r="LKR223" s="224"/>
      <c r="LKS223" s="382"/>
      <c r="LKT223" s="382"/>
      <c r="LKU223" s="332"/>
      <c r="LKV223" s="333"/>
      <c r="LKW223" s="382"/>
      <c r="LKX223" s="224"/>
      <c r="LKY223" s="224"/>
      <c r="LKZ223" s="334"/>
      <c r="LLA223" s="334"/>
      <c r="LLB223" s="224"/>
      <c r="LLC223" s="382"/>
      <c r="LLD223" s="382"/>
      <c r="LLE223" s="332"/>
      <c r="LLF223" s="333"/>
      <c r="LLG223" s="382"/>
      <c r="LLH223" s="224"/>
      <c r="LLI223" s="224"/>
      <c r="LLJ223" s="334"/>
      <c r="LLK223" s="334"/>
      <c r="LLL223" s="224"/>
      <c r="LLM223" s="382"/>
      <c r="LLN223" s="382"/>
      <c r="LLO223" s="332"/>
      <c r="LLP223" s="333"/>
      <c r="LLQ223" s="382"/>
      <c r="LLR223" s="224"/>
      <c r="LLS223" s="224"/>
      <c r="LLT223" s="334"/>
      <c r="LLU223" s="334"/>
      <c r="LLV223" s="224"/>
      <c r="LLW223" s="382"/>
      <c r="LLX223" s="382"/>
      <c r="LLY223" s="332"/>
      <c r="LLZ223" s="333"/>
      <c r="LMA223" s="382"/>
      <c r="LMB223" s="224"/>
      <c r="LMC223" s="224"/>
      <c r="LMD223" s="334"/>
      <c r="LME223" s="334"/>
      <c r="LMF223" s="224"/>
      <c r="LMG223" s="382"/>
      <c r="LMH223" s="382"/>
      <c r="LMI223" s="332"/>
      <c r="LMJ223" s="333"/>
      <c r="LMK223" s="382"/>
      <c r="LML223" s="224"/>
      <c r="LMM223" s="224"/>
      <c r="LMN223" s="334"/>
      <c r="LMO223" s="334"/>
      <c r="LMP223" s="224"/>
      <c r="LMQ223" s="382"/>
      <c r="LMR223" s="382"/>
      <c r="LMS223" s="332"/>
      <c r="LMT223" s="333"/>
      <c r="LMU223" s="382"/>
      <c r="LMV223" s="224"/>
      <c r="LMW223" s="224"/>
      <c r="LMX223" s="334"/>
      <c r="LMY223" s="334"/>
      <c r="LMZ223" s="224"/>
      <c r="LNA223" s="382"/>
      <c r="LNB223" s="382"/>
      <c r="LNC223" s="332"/>
      <c r="LND223" s="333"/>
      <c r="LNE223" s="382"/>
      <c r="LNF223" s="224"/>
      <c r="LNG223" s="224"/>
      <c r="LNH223" s="334"/>
      <c r="LNI223" s="334"/>
      <c r="LNJ223" s="224"/>
      <c r="LNK223" s="382"/>
      <c r="LNL223" s="382"/>
      <c r="LNM223" s="332"/>
      <c r="LNN223" s="333"/>
      <c r="LNO223" s="382"/>
      <c r="LNP223" s="224"/>
      <c r="LNQ223" s="224"/>
      <c r="LNR223" s="334"/>
      <c r="LNS223" s="334"/>
      <c r="LNT223" s="224"/>
      <c r="LNU223" s="382"/>
      <c r="LNV223" s="382"/>
      <c r="LNW223" s="332"/>
      <c r="LNX223" s="333"/>
      <c r="LNY223" s="382"/>
      <c r="LNZ223" s="224"/>
      <c r="LOA223" s="224"/>
      <c r="LOB223" s="334"/>
      <c r="LOC223" s="334"/>
      <c r="LOD223" s="224"/>
      <c r="LOE223" s="382"/>
      <c r="LOF223" s="382"/>
      <c r="LOG223" s="332"/>
      <c r="LOH223" s="333"/>
      <c r="LOI223" s="382"/>
      <c r="LOJ223" s="224"/>
      <c r="LOK223" s="224"/>
      <c r="LOL223" s="334"/>
      <c r="LOM223" s="334"/>
      <c r="LON223" s="224"/>
      <c r="LOO223" s="382"/>
      <c r="LOP223" s="382"/>
      <c r="LOQ223" s="332"/>
      <c r="LOR223" s="333"/>
      <c r="LOS223" s="382"/>
      <c r="LOT223" s="224"/>
      <c r="LOU223" s="224"/>
      <c r="LOV223" s="334"/>
      <c r="LOW223" s="334"/>
      <c r="LOX223" s="224"/>
      <c r="LOY223" s="382"/>
      <c r="LOZ223" s="382"/>
      <c r="LPA223" s="332"/>
      <c r="LPB223" s="333"/>
      <c r="LPC223" s="382"/>
      <c r="LPD223" s="224"/>
      <c r="LPE223" s="224"/>
      <c r="LPF223" s="334"/>
      <c r="LPG223" s="334"/>
      <c r="LPH223" s="224"/>
      <c r="LPI223" s="382"/>
      <c r="LPJ223" s="382"/>
      <c r="LPK223" s="332"/>
      <c r="LPL223" s="333"/>
      <c r="LPM223" s="382"/>
      <c r="LPN223" s="224"/>
      <c r="LPO223" s="224"/>
      <c r="LPP223" s="334"/>
      <c r="LPQ223" s="334"/>
      <c r="LPR223" s="224"/>
      <c r="LPS223" s="382"/>
      <c r="LPT223" s="382"/>
      <c r="LPU223" s="332"/>
      <c r="LPV223" s="333"/>
      <c r="LPW223" s="382"/>
      <c r="LPX223" s="224"/>
      <c r="LPY223" s="224"/>
      <c r="LPZ223" s="334"/>
      <c r="LQA223" s="334"/>
      <c r="LQB223" s="224"/>
      <c r="LQC223" s="382"/>
      <c r="LQD223" s="382"/>
      <c r="LQE223" s="332"/>
      <c r="LQF223" s="333"/>
      <c r="LQG223" s="382"/>
      <c r="LQH223" s="224"/>
      <c r="LQI223" s="224"/>
      <c r="LQJ223" s="334"/>
      <c r="LQK223" s="334"/>
      <c r="LQL223" s="224"/>
      <c r="LQM223" s="382"/>
      <c r="LQN223" s="382"/>
      <c r="LQO223" s="332"/>
      <c r="LQP223" s="333"/>
      <c r="LQQ223" s="382"/>
      <c r="LQR223" s="224"/>
      <c r="LQS223" s="224"/>
      <c r="LQT223" s="334"/>
      <c r="LQU223" s="334"/>
      <c r="LQV223" s="224"/>
      <c r="LQW223" s="382"/>
      <c r="LQX223" s="382"/>
      <c r="LQY223" s="332"/>
      <c r="LQZ223" s="333"/>
      <c r="LRA223" s="382"/>
      <c r="LRB223" s="224"/>
      <c r="LRC223" s="224"/>
      <c r="LRD223" s="334"/>
      <c r="LRE223" s="334"/>
      <c r="LRF223" s="224"/>
      <c r="LRG223" s="382"/>
      <c r="LRH223" s="382"/>
      <c r="LRI223" s="332"/>
      <c r="LRJ223" s="333"/>
      <c r="LRK223" s="382"/>
      <c r="LRL223" s="224"/>
      <c r="LRM223" s="224"/>
      <c r="LRN223" s="334"/>
      <c r="LRO223" s="334"/>
      <c r="LRP223" s="224"/>
      <c r="LRQ223" s="382"/>
      <c r="LRR223" s="382"/>
      <c r="LRS223" s="332"/>
      <c r="LRT223" s="333"/>
      <c r="LRU223" s="382"/>
      <c r="LRV223" s="224"/>
      <c r="LRW223" s="224"/>
      <c r="LRX223" s="334"/>
      <c r="LRY223" s="334"/>
      <c r="LRZ223" s="224"/>
      <c r="LSA223" s="382"/>
      <c r="LSB223" s="382"/>
      <c r="LSC223" s="332"/>
      <c r="LSD223" s="333"/>
      <c r="LSE223" s="382"/>
      <c r="LSF223" s="224"/>
      <c r="LSG223" s="224"/>
      <c r="LSH223" s="334"/>
      <c r="LSI223" s="334"/>
      <c r="LSJ223" s="224"/>
      <c r="LSK223" s="382"/>
      <c r="LSL223" s="382"/>
      <c r="LSM223" s="332"/>
      <c r="LSN223" s="333"/>
      <c r="LSO223" s="382"/>
      <c r="LSP223" s="224"/>
      <c r="LSQ223" s="224"/>
      <c r="LSR223" s="334"/>
      <c r="LSS223" s="334"/>
      <c r="LST223" s="224"/>
      <c r="LSU223" s="382"/>
      <c r="LSV223" s="382"/>
      <c r="LSW223" s="332"/>
      <c r="LSX223" s="333"/>
      <c r="LSY223" s="382"/>
      <c r="LSZ223" s="224"/>
      <c r="LTA223" s="224"/>
      <c r="LTB223" s="334"/>
      <c r="LTC223" s="334"/>
      <c r="LTD223" s="224"/>
      <c r="LTE223" s="382"/>
      <c r="LTF223" s="382"/>
      <c r="LTG223" s="332"/>
      <c r="LTH223" s="333"/>
      <c r="LTI223" s="382"/>
      <c r="LTJ223" s="224"/>
      <c r="LTK223" s="224"/>
      <c r="LTL223" s="334"/>
      <c r="LTM223" s="334"/>
      <c r="LTN223" s="224"/>
      <c r="LTO223" s="382"/>
      <c r="LTP223" s="382"/>
      <c r="LTQ223" s="332"/>
      <c r="LTR223" s="333"/>
      <c r="LTS223" s="382"/>
      <c r="LTT223" s="224"/>
      <c r="LTU223" s="224"/>
      <c r="LTV223" s="334"/>
      <c r="LTW223" s="334"/>
      <c r="LTX223" s="224"/>
      <c r="LTY223" s="382"/>
      <c r="LTZ223" s="382"/>
      <c r="LUA223" s="332"/>
      <c r="LUB223" s="333"/>
      <c r="LUC223" s="382"/>
      <c r="LUD223" s="224"/>
      <c r="LUE223" s="224"/>
      <c r="LUF223" s="334"/>
      <c r="LUG223" s="334"/>
      <c r="LUH223" s="224"/>
      <c r="LUI223" s="382"/>
      <c r="LUJ223" s="382"/>
      <c r="LUK223" s="332"/>
      <c r="LUL223" s="333"/>
      <c r="LUM223" s="382"/>
      <c r="LUN223" s="224"/>
      <c r="LUO223" s="224"/>
      <c r="LUP223" s="334"/>
      <c r="LUQ223" s="334"/>
      <c r="LUR223" s="224"/>
      <c r="LUS223" s="382"/>
      <c r="LUT223" s="382"/>
      <c r="LUU223" s="332"/>
      <c r="LUV223" s="333"/>
      <c r="LUW223" s="382"/>
      <c r="LUX223" s="224"/>
      <c r="LUY223" s="224"/>
      <c r="LUZ223" s="334"/>
      <c r="LVA223" s="334"/>
      <c r="LVB223" s="224"/>
      <c r="LVC223" s="382"/>
      <c r="LVD223" s="382"/>
      <c r="LVE223" s="332"/>
      <c r="LVF223" s="333"/>
      <c r="LVG223" s="382"/>
      <c r="LVH223" s="224"/>
      <c r="LVI223" s="224"/>
      <c r="LVJ223" s="334"/>
      <c r="LVK223" s="334"/>
      <c r="LVL223" s="224"/>
      <c r="LVM223" s="382"/>
      <c r="LVN223" s="382"/>
      <c r="LVO223" s="332"/>
      <c r="LVP223" s="333"/>
      <c r="LVQ223" s="382"/>
      <c r="LVR223" s="224"/>
      <c r="LVS223" s="224"/>
      <c r="LVT223" s="334"/>
      <c r="LVU223" s="334"/>
      <c r="LVV223" s="224"/>
      <c r="LVW223" s="382"/>
      <c r="LVX223" s="382"/>
      <c r="LVY223" s="332"/>
      <c r="LVZ223" s="333"/>
      <c r="LWA223" s="382"/>
      <c r="LWB223" s="224"/>
      <c r="LWC223" s="224"/>
      <c r="LWD223" s="334"/>
      <c r="LWE223" s="334"/>
      <c r="LWF223" s="224"/>
      <c r="LWG223" s="382"/>
      <c r="LWH223" s="382"/>
      <c r="LWI223" s="332"/>
      <c r="LWJ223" s="333"/>
      <c r="LWK223" s="382"/>
      <c r="LWL223" s="224"/>
      <c r="LWM223" s="224"/>
      <c r="LWN223" s="334"/>
      <c r="LWO223" s="334"/>
      <c r="LWP223" s="224"/>
      <c r="LWQ223" s="382"/>
      <c r="LWR223" s="382"/>
      <c r="LWS223" s="332"/>
      <c r="LWT223" s="333"/>
      <c r="LWU223" s="382"/>
      <c r="LWV223" s="224"/>
      <c r="LWW223" s="224"/>
      <c r="LWX223" s="334"/>
      <c r="LWY223" s="334"/>
      <c r="LWZ223" s="224"/>
      <c r="LXA223" s="382"/>
      <c r="LXB223" s="382"/>
      <c r="LXC223" s="332"/>
      <c r="LXD223" s="333"/>
      <c r="LXE223" s="382"/>
      <c r="LXF223" s="224"/>
      <c r="LXG223" s="224"/>
      <c r="LXH223" s="334"/>
      <c r="LXI223" s="334"/>
      <c r="LXJ223" s="224"/>
      <c r="LXK223" s="382"/>
      <c r="LXL223" s="382"/>
      <c r="LXM223" s="332"/>
      <c r="LXN223" s="333"/>
      <c r="LXO223" s="382"/>
      <c r="LXP223" s="224"/>
      <c r="LXQ223" s="224"/>
      <c r="LXR223" s="334"/>
      <c r="LXS223" s="334"/>
      <c r="LXT223" s="224"/>
      <c r="LXU223" s="382"/>
      <c r="LXV223" s="382"/>
      <c r="LXW223" s="332"/>
      <c r="LXX223" s="333"/>
      <c r="LXY223" s="382"/>
      <c r="LXZ223" s="224"/>
      <c r="LYA223" s="224"/>
      <c r="LYB223" s="334"/>
      <c r="LYC223" s="334"/>
      <c r="LYD223" s="224"/>
      <c r="LYE223" s="382"/>
      <c r="LYF223" s="382"/>
      <c r="LYG223" s="332"/>
      <c r="LYH223" s="333"/>
      <c r="LYI223" s="382"/>
      <c r="LYJ223" s="224"/>
      <c r="LYK223" s="224"/>
      <c r="LYL223" s="334"/>
      <c r="LYM223" s="334"/>
      <c r="LYN223" s="224"/>
      <c r="LYO223" s="382"/>
      <c r="LYP223" s="382"/>
      <c r="LYQ223" s="332"/>
      <c r="LYR223" s="333"/>
      <c r="LYS223" s="382"/>
      <c r="LYT223" s="224"/>
      <c r="LYU223" s="224"/>
      <c r="LYV223" s="334"/>
      <c r="LYW223" s="334"/>
      <c r="LYX223" s="224"/>
      <c r="LYY223" s="382"/>
      <c r="LYZ223" s="382"/>
      <c r="LZA223" s="332"/>
      <c r="LZB223" s="333"/>
      <c r="LZC223" s="382"/>
      <c r="LZD223" s="224"/>
      <c r="LZE223" s="224"/>
      <c r="LZF223" s="334"/>
      <c r="LZG223" s="334"/>
      <c r="LZH223" s="224"/>
      <c r="LZI223" s="382"/>
      <c r="LZJ223" s="382"/>
      <c r="LZK223" s="332"/>
      <c r="LZL223" s="333"/>
      <c r="LZM223" s="382"/>
      <c r="LZN223" s="224"/>
      <c r="LZO223" s="224"/>
      <c r="LZP223" s="334"/>
      <c r="LZQ223" s="334"/>
      <c r="LZR223" s="224"/>
      <c r="LZS223" s="382"/>
      <c r="LZT223" s="382"/>
      <c r="LZU223" s="332"/>
      <c r="LZV223" s="333"/>
      <c r="LZW223" s="382"/>
      <c r="LZX223" s="224"/>
      <c r="LZY223" s="224"/>
      <c r="LZZ223" s="334"/>
      <c r="MAA223" s="334"/>
      <c r="MAB223" s="224"/>
      <c r="MAC223" s="382"/>
      <c r="MAD223" s="382"/>
      <c r="MAE223" s="332"/>
      <c r="MAF223" s="333"/>
      <c r="MAG223" s="382"/>
      <c r="MAH223" s="224"/>
      <c r="MAI223" s="224"/>
      <c r="MAJ223" s="334"/>
      <c r="MAK223" s="334"/>
      <c r="MAL223" s="224"/>
      <c r="MAM223" s="382"/>
      <c r="MAN223" s="382"/>
      <c r="MAO223" s="332"/>
      <c r="MAP223" s="333"/>
      <c r="MAQ223" s="382"/>
      <c r="MAR223" s="224"/>
      <c r="MAS223" s="224"/>
      <c r="MAT223" s="334"/>
      <c r="MAU223" s="334"/>
      <c r="MAV223" s="224"/>
      <c r="MAW223" s="382"/>
      <c r="MAX223" s="382"/>
      <c r="MAY223" s="332"/>
      <c r="MAZ223" s="333"/>
      <c r="MBA223" s="382"/>
      <c r="MBB223" s="224"/>
      <c r="MBC223" s="224"/>
      <c r="MBD223" s="334"/>
      <c r="MBE223" s="334"/>
      <c r="MBF223" s="224"/>
      <c r="MBG223" s="382"/>
      <c r="MBH223" s="382"/>
      <c r="MBI223" s="332"/>
      <c r="MBJ223" s="333"/>
      <c r="MBK223" s="382"/>
      <c r="MBL223" s="224"/>
      <c r="MBM223" s="224"/>
      <c r="MBN223" s="334"/>
      <c r="MBO223" s="334"/>
      <c r="MBP223" s="224"/>
      <c r="MBQ223" s="382"/>
      <c r="MBR223" s="382"/>
      <c r="MBS223" s="332"/>
      <c r="MBT223" s="333"/>
      <c r="MBU223" s="382"/>
      <c r="MBV223" s="224"/>
      <c r="MBW223" s="224"/>
      <c r="MBX223" s="334"/>
      <c r="MBY223" s="334"/>
      <c r="MBZ223" s="224"/>
      <c r="MCA223" s="382"/>
      <c r="MCB223" s="382"/>
      <c r="MCC223" s="332"/>
      <c r="MCD223" s="333"/>
      <c r="MCE223" s="382"/>
      <c r="MCF223" s="224"/>
      <c r="MCG223" s="224"/>
      <c r="MCH223" s="334"/>
      <c r="MCI223" s="334"/>
      <c r="MCJ223" s="224"/>
      <c r="MCK223" s="382"/>
      <c r="MCL223" s="382"/>
      <c r="MCM223" s="332"/>
      <c r="MCN223" s="333"/>
      <c r="MCO223" s="382"/>
      <c r="MCP223" s="224"/>
      <c r="MCQ223" s="224"/>
      <c r="MCR223" s="334"/>
      <c r="MCS223" s="334"/>
      <c r="MCT223" s="224"/>
      <c r="MCU223" s="382"/>
      <c r="MCV223" s="382"/>
      <c r="MCW223" s="332"/>
      <c r="MCX223" s="333"/>
      <c r="MCY223" s="382"/>
      <c r="MCZ223" s="224"/>
      <c r="MDA223" s="224"/>
      <c r="MDB223" s="334"/>
      <c r="MDC223" s="334"/>
      <c r="MDD223" s="224"/>
      <c r="MDE223" s="382"/>
      <c r="MDF223" s="382"/>
      <c r="MDG223" s="332"/>
      <c r="MDH223" s="333"/>
      <c r="MDI223" s="382"/>
      <c r="MDJ223" s="224"/>
      <c r="MDK223" s="224"/>
      <c r="MDL223" s="334"/>
      <c r="MDM223" s="334"/>
      <c r="MDN223" s="224"/>
      <c r="MDO223" s="382"/>
      <c r="MDP223" s="382"/>
      <c r="MDQ223" s="332"/>
      <c r="MDR223" s="333"/>
      <c r="MDS223" s="382"/>
      <c r="MDT223" s="224"/>
      <c r="MDU223" s="224"/>
      <c r="MDV223" s="334"/>
      <c r="MDW223" s="334"/>
      <c r="MDX223" s="224"/>
      <c r="MDY223" s="382"/>
      <c r="MDZ223" s="382"/>
      <c r="MEA223" s="332"/>
      <c r="MEB223" s="333"/>
      <c r="MEC223" s="382"/>
      <c r="MED223" s="224"/>
      <c r="MEE223" s="224"/>
      <c r="MEF223" s="334"/>
      <c r="MEG223" s="334"/>
      <c r="MEH223" s="224"/>
      <c r="MEI223" s="382"/>
      <c r="MEJ223" s="382"/>
      <c r="MEK223" s="332"/>
      <c r="MEL223" s="333"/>
      <c r="MEM223" s="382"/>
      <c r="MEN223" s="224"/>
      <c r="MEO223" s="224"/>
      <c r="MEP223" s="334"/>
      <c r="MEQ223" s="334"/>
      <c r="MER223" s="224"/>
      <c r="MES223" s="382"/>
      <c r="MET223" s="382"/>
      <c r="MEU223" s="332"/>
      <c r="MEV223" s="333"/>
      <c r="MEW223" s="382"/>
      <c r="MEX223" s="224"/>
      <c r="MEY223" s="224"/>
      <c r="MEZ223" s="334"/>
      <c r="MFA223" s="334"/>
      <c r="MFB223" s="224"/>
      <c r="MFC223" s="382"/>
      <c r="MFD223" s="382"/>
      <c r="MFE223" s="332"/>
      <c r="MFF223" s="333"/>
      <c r="MFG223" s="382"/>
      <c r="MFH223" s="224"/>
      <c r="MFI223" s="224"/>
      <c r="MFJ223" s="334"/>
      <c r="MFK223" s="334"/>
      <c r="MFL223" s="224"/>
      <c r="MFM223" s="382"/>
      <c r="MFN223" s="382"/>
      <c r="MFO223" s="332"/>
      <c r="MFP223" s="333"/>
      <c r="MFQ223" s="382"/>
      <c r="MFR223" s="224"/>
      <c r="MFS223" s="224"/>
      <c r="MFT223" s="334"/>
      <c r="MFU223" s="334"/>
      <c r="MFV223" s="224"/>
      <c r="MFW223" s="382"/>
      <c r="MFX223" s="382"/>
      <c r="MFY223" s="332"/>
      <c r="MFZ223" s="333"/>
      <c r="MGA223" s="382"/>
      <c r="MGB223" s="224"/>
      <c r="MGC223" s="224"/>
      <c r="MGD223" s="334"/>
      <c r="MGE223" s="334"/>
      <c r="MGF223" s="224"/>
      <c r="MGG223" s="382"/>
      <c r="MGH223" s="382"/>
      <c r="MGI223" s="332"/>
      <c r="MGJ223" s="333"/>
      <c r="MGK223" s="382"/>
      <c r="MGL223" s="224"/>
      <c r="MGM223" s="224"/>
      <c r="MGN223" s="334"/>
      <c r="MGO223" s="334"/>
      <c r="MGP223" s="224"/>
      <c r="MGQ223" s="382"/>
      <c r="MGR223" s="382"/>
      <c r="MGS223" s="332"/>
      <c r="MGT223" s="333"/>
      <c r="MGU223" s="382"/>
      <c r="MGV223" s="224"/>
      <c r="MGW223" s="224"/>
      <c r="MGX223" s="334"/>
      <c r="MGY223" s="334"/>
      <c r="MGZ223" s="224"/>
      <c r="MHA223" s="382"/>
      <c r="MHB223" s="382"/>
      <c r="MHC223" s="332"/>
      <c r="MHD223" s="333"/>
      <c r="MHE223" s="382"/>
      <c r="MHF223" s="224"/>
      <c r="MHG223" s="224"/>
      <c r="MHH223" s="334"/>
      <c r="MHI223" s="334"/>
      <c r="MHJ223" s="224"/>
      <c r="MHK223" s="382"/>
      <c r="MHL223" s="382"/>
      <c r="MHM223" s="332"/>
      <c r="MHN223" s="333"/>
      <c r="MHO223" s="382"/>
      <c r="MHP223" s="224"/>
      <c r="MHQ223" s="224"/>
      <c r="MHR223" s="334"/>
      <c r="MHS223" s="334"/>
      <c r="MHT223" s="224"/>
      <c r="MHU223" s="382"/>
      <c r="MHV223" s="382"/>
      <c r="MHW223" s="332"/>
      <c r="MHX223" s="333"/>
      <c r="MHY223" s="382"/>
      <c r="MHZ223" s="224"/>
      <c r="MIA223" s="224"/>
      <c r="MIB223" s="334"/>
      <c r="MIC223" s="334"/>
      <c r="MID223" s="224"/>
      <c r="MIE223" s="382"/>
      <c r="MIF223" s="382"/>
      <c r="MIG223" s="332"/>
      <c r="MIH223" s="333"/>
      <c r="MII223" s="382"/>
      <c r="MIJ223" s="224"/>
      <c r="MIK223" s="224"/>
      <c r="MIL223" s="334"/>
      <c r="MIM223" s="334"/>
      <c r="MIN223" s="224"/>
      <c r="MIO223" s="382"/>
      <c r="MIP223" s="382"/>
      <c r="MIQ223" s="332"/>
      <c r="MIR223" s="333"/>
      <c r="MIS223" s="382"/>
      <c r="MIT223" s="224"/>
      <c r="MIU223" s="224"/>
      <c r="MIV223" s="334"/>
      <c r="MIW223" s="334"/>
      <c r="MIX223" s="224"/>
      <c r="MIY223" s="382"/>
      <c r="MIZ223" s="382"/>
      <c r="MJA223" s="332"/>
      <c r="MJB223" s="333"/>
      <c r="MJC223" s="382"/>
      <c r="MJD223" s="224"/>
      <c r="MJE223" s="224"/>
      <c r="MJF223" s="334"/>
      <c r="MJG223" s="334"/>
      <c r="MJH223" s="224"/>
      <c r="MJI223" s="382"/>
      <c r="MJJ223" s="382"/>
      <c r="MJK223" s="332"/>
      <c r="MJL223" s="333"/>
      <c r="MJM223" s="382"/>
      <c r="MJN223" s="224"/>
      <c r="MJO223" s="224"/>
      <c r="MJP223" s="334"/>
      <c r="MJQ223" s="334"/>
      <c r="MJR223" s="224"/>
      <c r="MJS223" s="382"/>
      <c r="MJT223" s="382"/>
      <c r="MJU223" s="332"/>
      <c r="MJV223" s="333"/>
      <c r="MJW223" s="382"/>
      <c r="MJX223" s="224"/>
      <c r="MJY223" s="224"/>
      <c r="MJZ223" s="334"/>
      <c r="MKA223" s="334"/>
      <c r="MKB223" s="224"/>
      <c r="MKC223" s="382"/>
      <c r="MKD223" s="382"/>
      <c r="MKE223" s="332"/>
      <c r="MKF223" s="333"/>
      <c r="MKG223" s="382"/>
      <c r="MKH223" s="224"/>
      <c r="MKI223" s="224"/>
      <c r="MKJ223" s="334"/>
      <c r="MKK223" s="334"/>
      <c r="MKL223" s="224"/>
      <c r="MKM223" s="382"/>
      <c r="MKN223" s="382"/>
      <c r="MKO223" s="332"/>
      <c r="MKP223" s="333"/>
      <c r="MKQ223" s="382"/>
      <c r="MKR223" s="224"/>
      <c r="MKS223" s="224"/>
      <c r="MKT223" s="334"/>
      <c r="MKU223" s="334"/>
      <c r="MKV223" s="224"/>
      <c r="MKW223" s="382"/>
      <c r="MKX223" s="382"/>
      <c r="MKY223" s="332"/>
      <c r="MKZ223" s="333"/>
      <c r="MLA223" s="382"/>
      <c r="MLB223" s="224"/>
      <c r="MLC223" s="224"/>
      <c r="MLD223" s="334"/>
      <c r="MLE223" s="334"/>
      <c r="MLF223" s="224"/>
      <c r="MLG223" s="382"/>
      <c r="MLH223" s="382"/>
      <c r="MLI223" s="332"/>
      <c r="MLJ223" s="333"/>
      <c r="MLK223" s="382"/>
      <c r="MLL223" s="224"/>
      <c r="MLM223" s="224"/>
      <c r="MLN223" s="334"/>
      <c r="MLO223" s="334"/>
      <c r="MLP223" s="224"/>
      <c r="MLQ223" s="382"/>
      <c r="MLR223" s="382"/>
      <c r="MLS223" s="332"/>
      <c r="MLT223" s="333"/>
      <c r="MLU223" s="382"/>
      <c r="MLV223" s="224"/>
      <c r="MLW223" s="224"/>
      <c r="MLX223" s="334"/>
      <c r="MLY223" s="334"/>
      <c r="MLZ223" s="224"/>
      <c r="MMA223" s="382"/>
      <c r="MMB223" s="382"/>
      <c r="MMC223" s="332"/>
      <c r="MMD223" s="333"/>
      <c r="MME223" s="382"/>
      <c r="MMF223" s="224"/>
      <c r="MMG223" s="224"/>
      <c r="MMH223" s="334"/>
      <c r="MMI223" s="334"/>
      <c r="MMJ223" s="224"/>
      <c r="MMK223" s="382"/>
      <c r="MML223" s="382"/>
      <c r="MMM223" s="332"/>
      <c r="MMN223" s="333"/>
      <c r="MMO223" s="382"/>
      <c r="MMP223" s="224"/>
      <c r="MMQ223" s="224"/>
      <c r="MMR223" s="334"/>
      <c r="MMS223" s="334"/>
      <c r="MMT223" s="224"/>
      <c r="MMU223" s="382"/>
      <c r="MMV223" s="382"/>
      <c r="MMW223" s="332"/>
      <c r="MMX223" s="333"/>
      <c r="MMY223" s="382"/>
      <c r="MMZ223" s="224"/>
      <c r="MNA223" s="224"/>
      <c r="MNB223" s="334"/>
      <c r="MNC223" s="334"/>
      <c r="MND223" s="224"/>
      <c r="MNE223" s="382"/>
      <c r="MNF223" s="382"/>
      <c r="MNG223" s="332"/>
      <c r="MNH223" s="333"/>
      <c r="MNI223" s="382"/>
      <c r="MNJ223" s="224"/>
      <c r="MNK223" s="224"/>
      <c r="MNL223" s="334"/>
      <c r="MNM223" s="334"/>
      <c r="MNN223" s="224"/>
      <c r="MNO223" s="382"/>
      <c r="MNP223" s="382"/>
      <c r="MNQ223" s="332"/>
      <c r="MNR223" s="333"/>
      <c r="MNS223" s="382"/>
      <c r="MNT223" s="224"/>
      <c r="MNU223" s="224"/>
      <c r="MNV223" s="334"/>
      <c r="MNW223" s="334"/>
      <c r="MNX223" s="224"/>
      <c r="MNY223" s="382"/>
      <c r="MNZ223" s="382"/>
      <c r="MOA223" s="332"/>
      <c r="MOB223" s="333"/>
      <c r="MOC223" s="382"/>
      <c r="MOD223" s="224"/>
      <c r="MOE223" s="224"/>
      <c r="MOF223" s="334"/>
      <c r="MOG223" s="334"/>
      <c r="MOH223" s="224"/>
      <c r="MOI223" s="382"/>
      <c r="MOJ223" s="382"/>
      <c r="MOK223" s="332"/>
      <c r="MOL223" s="333"/>
      <c r="MOM223" s="382"/>
      <c r="MON223" s="224"/>
      <c r="MOO223" s="224"/>
      <c r="MOP223" s="334"/>
      <c r="MOQ223" s="334"/>
      <c r="MOR223" s="224"/>
      <c r="MOS223" s="382"/>
      <c r="MOT223" s="382"/>
      <c r="MOU223" s="332"/>
      <c r="MOV223" s="333"/>
      <c r="MOW223" s="382"/>
      <c r="MOX223" s="224"/>
      <c r="MOY223" s="224"/>
      <c r="MOZ223" s="334"/>
      <c r="MPA223" s="334"/>
      <c r="MPB223" s="224"/>
      <c r="MPC223" s="382"/>
      <c r="MPD223" s="382"/>
      <c r="MPE223" s="332"/>
      <c r="MPF223" s="333"/>
      <c r="MPG223" s="382"/>
      <c r="MPH223" s="224"/>
      <c r="MPI223" s="224"/>
      <c r="MPJ223" s="334"/>
      <c r="MPK223" s="334"/>
      <c r="MPL223" s="224"/>
      <c r="MPM223" s="382"/>
      <c r="MPN223" s="382"/>
      <c r="MPO223" s="332"/>
      <c r="MPP223" s="333"/>
      <c r="MPQ223" s="382"/>
      <c r="MPR223" s="224"/>
      <c r="MPS223" s="224"/>
      <c r="MPT223" s="334"/>
      <c r="MPU223" s="334"/>
      <c r="MPV223" s="224"/>
      <c r="MPW223" s="382"/>
      <c r="MPX223" s="382"/>
      <c r="MPY223" s="332"/>
      <c r="MPZ223" s="333"/>
      <c r="MQA223" s="382"/>
      <c r="MQB223" s="224"/>
      <c r="MQC223" s="224"/>
      <c r="MQD223" s="334"/>
      <c r="MQE223" s="334"/>
      <c r="MQF223" s="224"/>
      <c r="MQG223" s="382"/>
      <c r="MQH223" s="382"/>
      <c r="MQI223" s="332"/>
      <c r="MQJ223" s="333"/>
      <c r="MQK223" s="382"/>
      <c r="MQL223" s="224"/>
      <c r="MQM223" s="224"/>
      <c r="MQN223" s="334"/>
      <c r="MQO223" s="334"/>
      <c r="MQP223" s="224"/>
      <c r="MQQ223" s="382"/>
      <c r="MQR223" s="382"/>
      <c r="MQS223" s="332"/>
      <c r="MQT223" s="333"/>
      <c r="MQU223" s="382"/>
      <c r="MQV223" s="224"/>
      <c r="MQW223" s="224"/>
      <c r="MQX223" s="334"/>
      <c r="MQY223" s="334"/>
      <c r="MQZ223" s="224"/>
      <c r="MRA223" s="382"/>
      <c r="MRB223" s="382"/>
      <c r="MRC223" s="332"/>
      <c r="MRD223" s="333"/>
      <c r="MRE223" s="382"/>
      <c r="MRF223" s="224"/>
      <c r="MRG223" s="224"/>
      <c r="MRH223" s="334"/>
      <c r="MRI223" s="334"/>
      <c r="MRJ223" s="224"/>
      <c r="MRK223" s="382"/>
      <c r="MRL223" s="382"/>
      <c r="MRM223" s="332"/>
      <c r="MRN223" s="333"/>
      <c r="MRO223" s="382"/>
      <c r="MRP223" s="224"/>
      <c r="MRQ223" s="224"/>
      <c r="MRR223" s="334"/>
      <c r="MRS223" s="334"/>
      <c r="MRT223" s="224"/>
      <c r="MRU223" s="382"/>
      <c r="MRV223" s="382"/>
      <c r="MRW223" s="332"/>
      <c r="MRX223" s="333"/>
      <c r="MRY223" s="382"/>
      <c r="MRZ223" s="224"/>
      <c r="MSA223" s="224"/>
      <c r="MSB223" s="334"/>
      <c r="MSC223" s="334"/>
      <c r="MSD223" s="224"/>
      <c r="MSE223" s="382"/>
      <c r="MSF223" s="382"/>
      <c r="MSG223" s="332"/>
      <c r="MSH223" s="333"/>
      <c r="MSI223" s="382"/>
      <c r="MSJ223" s="224"/>
      <c r="MSK223" s="224"/>
      <c r="MSL223" s="334"/>
      <c r="MSM223" s="334"/>
      <c r="MSN223" s="224"/>
      <c r="MSO223" s="382"/>
      <c r="MSP223" s="382"/>
      <c r="MSQ223" s="332"/>
      <c r="MSR223" s="333"/>
      <c r="MSS223" s="382"/>
      <c r="MST223" s="224"/>
      <c r="MSU223" s="224"/>
      <c r="MSV223" s="334"/>
      <c r="MSW223" s="334"/>
      <c r="MSX223" s="224"/>
      <c r="MSY223" s="382"/>
      <c r="MSZ223" s="382"/>
      <c r="MTA223" s="332"/>
      <c r="MTB223" s="333"/>
      <c r="MTC223" s="382"/>
      <c r="MTD223" s="224"/>
      <c r="MTE223" s="224"/>
      <c r="MTF223" s="334"/>
      <c r="MTG223" s="334"/>
      <c r="MTH223" s="224"/>
      <c r="MTI223" s="382"/>
      <c r="MTJ223" s="382"/>
      <c r="MTK223" s="332"/>
      <c r="MTL223" s="333"/>
      <c r="MTM223" s="382"/>
      <c r="MTN223" s="224"/>
      <c r="MTO223" s="224"/>
      <c r="MTP223" s="334"/>
      <c r="MTQ223" s="334"/>
      <c r="MTR223" s="224"/>
      <c r="MTS223" s="382"/>
      <c r="MTT223" s="382"/>
      <c r="MTU223" s="332"/>
      <c r="MTV223" s="333"/>
      <c r="MTW223" s="382"/>
      <c r="MTX223" s="224"/>
      <c r="MTY223" s="224"/>
      <c r="MTZ223" s="334"/>
      <c r="MUA223" s="334"/>
      <c r="MUB223" s="224"/>
      <c r="MUC223" s="382"/>
      <c r="MUD223" s="382"/>
      <c r="MUE223" s="332"/>
      <c r="MUF223" s="333"/>
      <c r="MUG223" s="382"/>
      <c r="MUH223" s="224"/>
      <c r="MUI223" s="224"/>
      <c r="MUJ223" s="334"/>
      <c r="MUK223" s="334"/>
      <c r="MUL223" s="224"/>
      <c r="MUM223" s="382"/>
      <c r="MUN223" s="382"/>
      <c r="MUO223" s="332"/>
      <c r="MUP223" s="333"/>
      <c r="MUQ223" s="382"/>
      <c r="MUR223" s="224"/>
      <c r="MUS223" s="224"/>
      <c r="MUT223" s="334"/>
      <c r="MUU223" s="334"/>
      <c r="MUV223" s="224"/>
      <c r="MUW223" s="382"/>
      <c r="MUX223" s="382"/>
      <c r="MUY223" s="332"/>
      <c r="MUZ223" s="333"/>
      <c r="MVA223" s="382"/>
      <c r="MVB223" s="224"/>
      <c r="MVC223" s="224"/>
      <c r="MVD223" s="334"/>
      <c r="MVE223" s="334"/>
      <c r="MVF223" s="224"/>
      <c r="MVG223" s="382"/>
      <c r="MVH223" s="382"/>
      <c r="MVI223" s="332"/>
      <c r="MVJ223" s="333"/>
      <c r="MVK223" s="382"/>
      <c r="MVL223" s="224"/>
      <c r="MVM223" s="224"/>
      <c r="MVN223" s="334"/>
      <c r="MVO223" s="334"/>
      <c r="MVP223" s="224"/>
      <c r="MVQ223" s="382"/>
      <c r="MVR223" s="382"/>
      <c r="MVS223" s="332"/>
      <c r="MVT223" s="333"/>
      <c r="MVU223" s="382"/>
      <c r="MVV223" s="224"/>
      <c r="MVW223" s="224"/>
      <c r="MVX223" s="334"/>
      <c r="MVY223" s="334"/>
      <c r="MVZ223" s="224"/>
      <c r="MWA223" s="382"/>
      <c r="MWB223" s="382"/>
      <c r="MWC223" s="332"/>
      <c r="MWD223" s="333"/>
      <c r="MWE223" s="382"/>
      <c r="MWF223" s="224"/>
      <c r="MWG223" s="224"/>
      <c r="MWH223" s="334"/>
      <c r="MWI223" s="334"/>
      <c r="MWJ223" s="224"/>
      <c r="MWK223" s="382"/>
      <c r="MWL223" s="382"/>
      <c r="MWM223" s="332"/>
      <c r="MWN223" s="333"/>
      <c r="MWO223" s="382"/>
      <c r="MWP223" s="224"/>
      <c r="MWQ223" s="224"/>
      <c r="MWR223" s="334"/>
      <c r="MWS223" s="334"/>
      <c r="MWT223" s="224"/>
      <c r="MWU223" s="382"/>
      <c r="MWV223" s="382"/>
      <c r="MWW223" s="332"/>
      <c r="MWX223" s="333"/>
      <c r="MWY223" s="382"/>
      <c r="MWZ223" s="224"/>
      <c r="MXA223" s="224"/>
      <c r="MXB223" s="334"/>
      <c r="MXC223" s="334"/>
      <c r="MXD223" s="224"/>
      <c r="MXE223" s="382"/>
      <c r="MXF223" s="382"/>
      <c r="MXG223" s="332"/>
      <c r="MXH223" s="333"/>
      <c r="MXI223" s="382"/>
      <c r="MXJ223" s="224"/>
      <c r="MXK223" s="224"/>
      <c r="MXL223" s="334"/>
      <c r="MXM223" s="334"/>
      <c r="MXN223" s="224"/>
      <c r="MXO223" s="382"/>
      <c r="MXP223" s="382"/>
      <c r="MXQ223" s="332"/>
      <c r="MXR223" s="333"/>
      <c r="MXS223" s="382"/>
      <c r="MXT223" s="224"/>
      <c r="MXU223" s="224"/>
      <c r="MXV223" s="334"/>
      <c r="MXW223" s="334"/>
      <c r="MXX223" s="224"/>
      <c r="MXY223" s="382"/>
      <c r="MXZ223" s="382"/>
      <c r="MYA223" s="332"/>
      <c r="MYB223" s="333"/>
      <c r="MYC223" s="382"/>
      <c r="MYD223" s="224"/>
      <c r="MYE223" s="224"/>
      <c r="MYF223" s="334"/>
      <c r="MYG223" s="334"/>
      <c r="MYH223" s="224"/>
      <c r="MYI223" s="382"/>
      <c r="MYJ223" s="382"/>
      <c r="MYK223" s="332"/>
      <c r="MYL223" s="333"/>
      <c r="MYM223" s="382"/>
      <c r="MYN223" s="224"/>
      <c r="MYO223" s="224"/>
      <c r="MYP223" s="334"/>
      <c r="MYQ223" s="334"/>
      <c r="MYR223" s="224"/>
      <c r="MYS223" s="382"/>
      <c r="MYT223" s="382"/>
      <c r="MYU223" s="332"/>
      <c r="MYV223" s="333"/>
      <c r="MYW223" s="382"/>
      <c r="MYX223" s="224"/>
      <c r="MYY223" s="224"/>
      <c r="MYZ223" s="334"/>
      <c r="MZA223" s="334"/>
      <c r="MZB223" s="224"/>
      <c r="MZC223" s="382"/>
      <c r="MZD223" s="382"/>
      <c r="MZE223" s="332"/>
      <c r="MZF223" s="333"/>
      <c r="MZG223" s="382"/>
      <c r="MZH223" s="224"/>
      <c r="MZI223" s="224"/>
      <c r="MZJ223" s="334"/>
      <c r="MZK223" s="334"/>
      <c r="MZL223" s="224"/>
      <c r="MZM223" s="382"/>
      <c r="MZN223" s="382"/>
      <c r="MZO223" s="332"/>
      <c r="MZP223" s="333"/>
      <c r="MZQ223" s="382"/>
      <c r="MZR223" s="224"/>
      <c r="MZS223" s="224"/>
      <c r="MZT223" s="334"/>
      <c r="MZU223" s="334"/>
      <c r="MZV223" s="224"/>
      <c r="MZW223" s="382"/>
      <c r="MZX223" s="382"/>
      <c r="MZY223" s="332"/>
      <c r="MZZ223" s="333"/>
      <c r="NAA223" s="382"/>
      <c r="NAB223" s="224"/>
      <c r="NAC223" s="224"/>
      <c r="NAD223" s="334"/>
      <c r="NAE223" s="334"/>
      <c r="NAF223" s="224"/>
      <c r="NAG223" s="382"/>
      <c r="NAH223" s="382"/>
      <c r="NAI223" s="332"/>
      <c r="NAJ223" s="333"/>
      <c r="NAK223" s="382"/>
      <c r="NAL223" s="224"/>
      <c r="NAM223" s="224"/>
      <c r="NAN223" s="334"/>
      <c r="NAO223" s="334"/>
      <c r="NAP223" s="224"/>
      <c r="NAQ223" s="382"/>
      <c r="NAR223" s="382"/>
      <c r="NAS223" s="332"/>
      <c r="NAT223" s="333"/>
      <c r="NAU223" s="382"/>
      <c r="NAV223" s="224"/>
      <c r="NAW223" s="224"/>
      <c r="NAX223" s="334"/>
      <c r="NAY223" s="334"/>
      <c r="NAZ223" s="224"/>
      <c r="NBA223" s="382"/>
      <c r="NBB223" s="382"/>
      <c r="NBC223" s="332"/>
      <c r="NBD223" s="333"/>
      <c r="NBE223" s="382"/>
      <c r="NBF223" s="224"/>
      <c r="NBG223" s="224"/>
      <c r="NBH223" s="334"/>
      <c r="NBI223" s="334"/>
      <c r="NBJ223" s="224"/>
      <c r="NBK223" s="382"/>
      <c r="NBL223" s="382"/>
      <c r="NBM223" s="332"/>
      <c r="NBN223" s="333"/>
      <c r="NBO223" s="382"/>
      <c r="NBP223" s="224"/>
      <c r="NBQ223" s="224"/>
      <c r="NBR223" s="334"/>
      <c r="NBS223" s="334"/>
      <c r="NBT223" s="224"/>
      <c r="NBU223" s="382"/>
      <c r="NBV223" s="382"/>
      <c r="NBW223" s="332"/>
      <c r="NBX223" s="333"/>
      <c r="NBY223" s="382"/>
      <c r="NBZ223" s="224"/>
      <c r="NCA223" s="224"/>
      <c r="NCB223" s="334"/>
      <c r="NCC223" s="334"/>
      <c r="NCD223" s="224"/>
      <c r="NCE223" s="382"/>
      <c r="NCF223" s="382"/>
      <c r="NCG223" s="332"/>
      <c r="NCH223" s="333"/>
      <c r="NCI223" s="382"/>
      <c r="NCJ223" s="224"/>
      <c r="NCK223" s="224"/>
      <c r="NCL223" s="334"/>
      <c r="NCM223" s="334"/>
      <c r="NCN223" s="224"/>
      <c r="NCO223" s="382"/>
      <c r="NCP223" s="382"/>
      <c r="NCQ223" s="332"/>
      <c r="NCR223" s="333"/>
      <c r="NCS223" s="382"/>
      <c r="NCT223" s="224"/>
      <c r="NCU223" s="224"/>
      <c r="NCV223" s="334"/>
      <c r="NCW223" s="334"/>
      <c r="NCX223" s="224"/>
      <c r="NCY223" s="382"/>
      <c r="NCZ223" s="382"/>
      <c r="NDA223" s="332"/>
      <c r="NDB223" s="333"/>
      <c r="NDC223" s="382"/>
      <c r="NDD223" s="224"/>
      <c r="NDE223" s="224"/>
      <c r="NDF223" s="334"/>
      <c r="NDG223" s="334"/>
      <c r="NDH223" s="224"/>
      <c r="NDI223" s="382"/>
      <c r="NDJ223" s="382"/>
      <c r="NDK223" s="332"/>
      <c r="NDL223" s="333"/>
      <c r="NDM223" s="382"/>
      <c r="NDN223" s="224"/>
      <c r="NDO223" s="224"/>
      <c r="NDP223" s="334"/>
      <c r="NDQ223" s="334"/>
      <c r="NDR223" s="224"/>
      <c r="NDS223" s="382"/>
      <c r="NDT223" s="382"/>
      <c r="NDU223" s="332"/>
      <c r="NDV223" s="333"/>
      <c r="NDW223" s="382"/>
      <c r="NDX223" s="224"/>
      <c r="NDY223" s="224"/>
      <c r="NDZ223" s="334"/>
      <c r="NEA223" s="334"/>
      <c r="NEB223" s="224"/>
      <c r="NEC223" s="382"/>
      <c r="NED223" s="382"/>
      <c r="NEE223" s="332"/>
      <c r="NEF223" s="333"/>
      <c r="NEG223" s="382"/>
      <c r="NEH223" s="224"/>
      <c r="NEI223" s="224"/>
      <c r="NEJ223" s="334"/>
      <c r="NEK223" s="334"/>
      <c r="NEL223" s="224"/>
      <c r="NEM223" s="382"/>
      <c r="NEN223" s="382"/>
      <c r="NEO223" s="332"/>
      <c r="NEP223" s="333"/>
      <c r="NEQ223" s="382"/>
      <c r="NER223" s="224"/>
      <c r="NES223" s="224"/>
      <c r="NET223" s="334"/>
      <c r="NEU223" s="334"/>
      <c r="NEV223" s="224"/>
      <c r="NEW223" s="382"/>
      <c r="NEX223" s="382"/>
      <c r="NEY223" s="332"/>
      <c r="NEZ223" s="333"/>
      <c r="NFA223" s="382"/>
      <c r="NFB223" s="224"/>
      <c r="NFC223" s="224"/>
      <c r="NFD223" s="334"/>
      <c r="NFE223" s="334"/>
      <c r="NFF223" s="224"/>
      <c r="NFG223" s="382"/>
      <c r="NFH223" s="382"/>
      <c r="NFI223" s="332"/>
      <c r="NFJ223" s="333"/>
      <c r="NFK223" s="382"/>
      <c r="NFL223" s="224"/>
      <c r="NFM223" s="224"/>
      <c r="NFN223" s="334"/>
      <c r="NFO223" s="334"/>
      <c r="NFP223" s="224"/>
      <c r="NFQ223" s="382"/>
      <c r="NFR223" s="382"/>
      <c r="NFS223" s="332"/>
      <c r="NFT223" s="333"/>
      <c r="NFU223" s="382"/>
      <c r="NFV223" s="224"/>
      <c r="NFW223" s="224"/>
      <c r="NFX223" s="334"/>
      <c r="NFY223" s="334"/>
      <c r="NFZ223" s="224"/>
      <c r="NGA223" s="382"/>
      <c r="NGB223" s="382"/>
      <c r="NGC223" s="332"/>
      <c r="NGD223" s="333"/>
      <c r="NGE223" s="382"/>
      <c r="NGF223" s="224"/>
      <c r="NGG223" s="224"/>
      <c r="NGH223" s="334"/>
      <c r="NGI223" s="334"/>
      <c r="NGJ223" s="224"/>
      <c r="NGK223" s="382"/>
      <c r="NGL223" s="382"/>
      <c r="NGM223" s="332"/>
      <c r="NGN223" s="333"/>
      <c r="NGO223" s="382"/>
      <c r="NGP223" s="224"/>
      <c r="NGQ223" s="224"/>
      <c r="NGR223" s="334"/>
      <c r="NGS223" s="334"/>
      <c r="NGT223" s="224"/>
      <c r="NGU223" s="382"/>
      <c r="NGV223" s="382"/>
      <c r="NGW223" s="332"/>
      <c r="NGX223" s="333"/>
      <c r="NGY223" s="382"/>
      <c r="NGZ223" s="224"/>
      <c r="NHA223" s="224"/>
      <c r="NHB223" s="334"/>
      <c r="NHC223" s="334"/>
      <c r="NHD223" s="224"/>
      <c r="NHE223" s="382"/>
      <c r="NHF223" s="382"/>
      <c r="NHG223" s="332"/>
      <c r="NHH223" s="333"/>
      <c r="NHI223" s="382"/>
      <c r="NHJ223" s="224"/>
      <c r="NHK223" s="224"/>
      <c r="NHL223" s="334"/>
      <c r="NHM223" s="334"/>
      <c r="NHN223" s="224"/>
      <c r="NHO223" s="382"/>
      <c r="NHP223" s="382"/>
      <c r="NHQ223" s="332"/>
      <c r="NHR223" s="333"/>
      <c r="NHS223" s="382"/>
      <c r="NHT223" s="224"/>
      <c r="NHU223" s="224"/>
      <c r="NHV223" s="334"/>
      <c r="NHW223" s="334"/>
      <c r="NHX223" s="224"/>
      <c r="NHY223" s="382"/>
      <c r="NHZ223" s="382"/>
      <c r="NIA223" s="332"/>
      <c r="NIB223" s="333"/>
      <c r="NIC223" s="382"/>
      <c r="NID223" s="224"/>
      <c r="NIE223" s="224"/>
      <c r="NIF223" s="334"/>
      <c r="NIG223" s="334"/>
      <c r="NIH223" s="224"/>
      <c r="NII223" s="382"/>
      <c r="NIJ223" s="382"/>
      <c r="NIK223" s="332"/>
      <c r="NIL223" s="333"/>
      <c r="NIM223" s="382"/>
      <c r="NIN223" s="224"/>
      <c r="NIO223" s="224"/>
      <c r="NIP223" s="334"/>
      <c r="NIQ223" s="334"/>
      <c r="NIR223" s="224"/>
      <c r="NIS223" s="382"/>
      <c r="NIT223" s="382"/>
      <c r="NIU223" s="332"/>
      <c r="NIV223" s="333"/>
      <c r="NIW223" s="382"/>
      <c r="NIX223" s="224"/>
      <c r="NIY223" s="224"/>
      <c r="NIZ223" s="334"/>
      <c r="NJA223" s="334"/>
      <c r="NJB223" s="224"/>
      <c r="NJC223" s="382"/>
      <c r="NJD223" s="382"/>
      <c r="NJE223" s="332"/>
      <c r="NJF223" s="333"/>
      <c r="NJG223" s="382"/>
      <c r="NJH223" s="224"/>
      <c r="NJI223" s="224"/>
      <c r="NJJ223" s="334"/>
      <c r="NJK223" s="334"/>
      <c r="NJL223" s="224"/>
      <c r="NJM223" s="382"/>
      <c r="NJN223" s="382"/>
      <c r="NJO223" s="332"/>
      <c r="NJP223" s="333"/>
      <c r="NJQ223" s="382"/>
      <c r="NJR223" s="224"/>
      <c r="NJS223" s="224"/>
      <c r="NJT223" s="334"/>
      <c r="NJU223" s="334"/>
      <c r="NJV223" s="224"/>
      <c r="NJW223" s="382"/>
      <c r="NJX223" s="382"/>
      <c r="NJY223" s="332"/>
      <c r="NJZ223" s="333"/>
      <c r="NKA223" s="382"/>
      <c r="NKB223" s="224"/>
      <c r="NKC223" s="224"/>
      <c r="NKD223" s="334"/>
      <c r="NKE223" s="334"/>
      <c r="NKF223" s="224"/>
      <c r="NKG223" s="382"/>
      <c r="NKH223" s="382"/>
      <c r="NKI223" s="332"/>
      <c r="NKJ223" s="333"/>
      <c r="NKK223" s="382"/>
      <c r="NKL223" s="224"/>
      <c r="NKM223" s="224"/>
      <c r="NKN223" s="334"/>
      <c r="NKO223" s="334"/>
      <c r="NKP223" s="224"/>
      <c r="NKQ223" s="382"/>
      <c r="NKR223" s="382"/>
      <c r="NKS223" s="332"/>
      <c r="NKT223" s="333"/>
      <c r="NKU223" s="382"/>
      <c r="NKV223" s="224"/>
      <c r="NKW223" s="224"/>
      <c r="NKX223" s="334"/>
      <c r="NKY223" s="334"/>
      <c r="NKZ223" s="224"/>
      <c r="NLA223" s="382"/>
      <c r="NLB223" s="382"/>
      <c r="NLC223" s="332"/>
      <c r="NLD223" s="333"/>
      <c r="NLE223" s="382"/>
      <c r="NLF223" s="224"/>
      <c r="NLG223" s="224"/>
      <c r="NLH223" s="334"/>
      <c r="NLI223" s="334"/>
      <c r="NLJ223" s="224"/>
      <c r="NLK223" s="382"/>
      <c r="NLL223" s="382"/>
      <c r="NLM223" s="332"/>
      <c r="NLN223" s="333"/>
      <c r="NLO223" s="382"/>
      <c r="NLP223" s="224"/>
      <c r="NLQ223" s="224"/>
      <c r="NLR223" s="334"/>
      <c r="NLS223" s="334"/>
      <c r="NLT223" s="224"/>
      <c r="NLU223" s="382"/>
      <c r="NLV223" s="382"/>
      <c r="NLW223" s="332"/>
      <c r="NLX223" s="333"/>
      <c r="NLY223" s="382"/>
      <c r="NLZ223" s="224"/>
      <c r="NMA223" s="224"/>
      <c r="NMB223" s="334"/>
      <c r="NMC223" s="334"/>
      <c r="NMD223" s="224"/>
      <c r="NME223" s="382"/>
      <c r="NMF223" s="382"/>
      <c r="NMG223" s="332"/>
      <c r="NMH223" s="333"/>
      <c r="NMI223" s="382"/>
      <c r="NMJ223" s="224"/>
      <c r="NMK223" s="224"/>
      <c r="NML223" s="334"/>
      <c r="NMM223" s="334"/>
      <c r="NMN223" s="224"/>
      <c r="NMO223" s="382"/>
      <c r="NMP223" s="382"/>
      <c r="NMQ223" s="332"/>
      <c r="NMR223" s="333"/>
      <c r="NMS223" s="382"/>
      <c r="NMT223" s="224"/>
      <c r="NMU223" s="224"/>
      <c r="NMV223" s="334"/>
      <c r="NMW223" s="334"/>
      <c r="NMX223" s="224"/>
      <c r="NMY223" s="382"/>
      <c r="NMZ223" s="382"/>
      <c r="NNA223" s="332"/>
      <c r="NNB223" s="333"/>
      <c r="NNC223" s="382"/>
      <c r="NND223" s="224"/>
      <c r="NNE223" s="224"/>
      <c r="NNF223" s="334"/>
      <c r="NNG223" s="334"/>
      <c r="NNH223" s="224"/>
      <c r="NNI223" s="382"/>
      <c r="NNJ223" s="382"/>
      <c r="NNK223" s="332"/>
      <c r="NNL223" s="333"/>
      <c r="NNM223" s="382"/>
      <c r="NNN223" s="224"/>
      <c r="NNO223" s="224"/>
      <c r="NNP223" s="334"/>
      <c r="NNQ223" s="334"/>
      <c r="NNR223" s="224"/>
      <c r="NNS223" s="382"/>
      <c r="NNT223" s="382"/>
      <c r="NNU223" s="332"/>
      <c r="NNV223" s="333"/>
      <c r="NNW223" s="382"/>
      <c r="NNX223" s="224"/>
      <c r="NNY223" s="224"/>
      <c r="NNZ223" s="334"/>
      <c r="NOA223" s="334"/>
      <c r="NOB223" s="224"/>
      <c r="NOC223" s="382"/>
      <c r="NOD223" s="382"/>
      <c r="NOE223" s="332"/>
      <c r="NOF223" s="333"/>
      <c r="NOG223" s="382"/>
      <c r="NOH223" s="224"/>
      <c r="NOI223" s="224"/>
      <c r="NOJ223" s="334"/>
      <c r="NOK223" s="334"/>
      <c r="NOL223" s="224"/>
      <c r="NOM223" s="382"/>
      <c r="NON223" s="382"/>
      <c r="NOO223" s="332"/>
      <c r="NOP223" s="333"/>
      <c r="NOQ223" s="382"/>
      <c r="NOR223" s="224"/>
      <c r="NOS223" s="224"/>
      <c r="NOT223" s="334"/>
      <c r="NOU223" s="334"/>
      <c r="NOV223" s="224"/>
      <c r="NOW223" s="382"/>
      <c r="NOX223" s="382"/>
      <c r="NOY223" s="332"/>
      <c r="NOZ223" s="333"/>
      <c r="NPA223" s="382"/>
      <c r="NPB223" s="224"/>
      <c r="NPC223" s="224"/>
      <c r="NPD223" s="334"/>
      <c r="NPE223" s="334"/>
      <c r="NPF223" s="224"/>
      <c r="NPG223" s="382"/>
      <c r="NPH223" s="382"/>
      <c r="NPI223" s="332"/>
      <c r="NPJ223" s="333"/>
      <c r="NPK223" s="382"/>
      <c r="NPL223" s="224"/>
      <c r="NPM223" s="224"/>
      <c r="NPN223" s="334"/>
      <c r="NPO223" s="334"/>
      <c r="NPP223" s="224"/>
      <c r="NPQ223" s="382"/>
      <c r="NPR223" s="382"/>
      <c r="NPS223" s="332"/>
      <c r="NPT223" s="333"/>
      <c r="NPU223" s="382"/>
      <c r="NPV223" s="224"/>
      <c r="NPW223" s="224"/>
      <c r="NPX223" s="334"/>
      <c r="NPY223" s="334"/>
      <c r="NPZ223" s="224"/>
      <c r="NQA223" s="382"/>
      <c r="NQB223" s="382"/>
      <c r="NQC223" s="332"/>
      <c r="NQD223" s="333"/>
      <c r="NQE223" s="382"/>
      <c r="NQF223" s="224"/>
      <c r="NQG223" s="224"/>
      <c r="NQH223" s="334"/>
      <c r="NQI223" s="334"/>
      <c r="NQJ223" s="224"/>
      <c r="NQK223" s="382"/>
      <c r="NQL223" s="382"/>
      <c r="NQM223" s="332"/>
      <c r="NQN223" s="333"/>
      <c r="NQO223" s="382"/>
      <c r="NQP223" s="224"/>
      <c r="NQQ223" s="224"/>
      <c r="NQR223" s="334"/>
      <c r="NQS223" s="334"/>
      <c r="NQT223" s="224"/>
      <c r="NQU223" s="382"/>
      <c r="NQV223" s="382"/>
      <c r="NQW223" s="332"/>
      <c r="NQX223" s="333"/>
      <c r="NQY223" s="382"/>
      <c r="NQZ223" s="224"/>
      <c r="NRA223" s="224"/>
      <c r="NRB223" s="334"/>
      <c r="NRC223" s="334"/>
      <c r="NRD223" s="224"/>
      <c r="NRE223" s="382"/>
      <c r="NRF223" s="382"/>
      <c r="NRG223" s="332"/>
      <c r="NRH223" s="333"/>
      <c r="NRI223" s="382"/>
      <c r="NRJ223" s="224"/>
      <c r="NRK223" s="224"/>
      <c r="NRL223" s="334"/>
      <c r="NRM223" s="334"/>
      <c r="NRN223" s="224"/>
      <c r="NRO223" s="382"/>
      <c r="NRP223" s="382"/>
      <c r="NRQ223" s="332"/>
      <c r="NRR223" s="333"/>
      <c r="NRS223" s="382"/>
      <c r="NRT223" s="224"/>
      <c r="NRU223" s="224"/>
      <c r="NRV223" s="334"/>
      <c r="NRW223" s="334"/>
      <c r="NRX223" s="224"/>
      <c r="NRY223" s="382"/>
      <c r="NRZ223" s="382"/>
      <c r="NSA223" s="332"/>
      <c r="NSB223" s="333"/>
      <c r="NSC223" s="382"/>
      <c r="NSD223" s="224"/>
      <c r="NSE223" s="224"/>
      <c r="NSF223" s="334"/>
      <c r="NSG223" s="334"/>
      <c r="NSH223" s="224"/>
      <c r="NSI223" s="382"/>
      <c r="NSJ223" s="382"/>
      <c r="NSK223" s="332"/>
      <c r="NSL223" s="333"/>
      <c r="NSM223" s="382"/>
      <c r="NSN223" s="224"/>
      <c r="NSO223" s="224"/>
      <c r="NSP223" s="334"/>
      <c r="NSQ223" s="334"/>
      <c r="NSR223" s="224"/>
      <c r="NSS223" s="382"/>
      <c r="NST223" s="382"/>
      <c r="NSU223" s="332"/>
      <c r="NSV223" s="333"/>
      <c r="NSW223" s="382"/>
      <c r="NSX223" s="224"/>
      <c r="NSY223" s="224"/>
      <c r="NSZ223" s="334"/>
      <c r="NTA223" s="334"/>
      <c r="NTB223" s="224"/>
      <c r="NTC223" s="382"/>
      <c r="NTD223" s="382"/>
      <c r="NTE223" s="332"/>
      <c r="NTF223" s="333"/>
      <c r="NTG223" s="382"/>
      <c r="NTH223" s="224"/>
      <c r="NTI223" s="224"/>
      <c r="NTJ223" s="334"/>
      <c r="NTK223" s="334"/>
      <c r="NTL223" s="224"/>
      <c r="NTM223" s="382"/>
      <c r="NTN223" s="382"/>
      <c r="NTO223" s="332"/>
      <c r="NTP223" s="333"/>
      <c r="NTQ223" s="382"/>
      <c r="NTR223" s="224"/>
      <c r="NTS223" s="224"/>
      <c r="NTT223" s="334"/>
      <c r="NTU223" s="334"/>
      <c r="NTV223" s="224"/>
      <c r="NTW223" s="382"/>
      <c r="NTX223" s="382"/>
      <c r="NTY223" s="332"/>
      <c r="NTZ223" s="333"/>
      <c r="NUA223" s="382"/>
      <c r="NUB223" s="224"/>
      <c r="NUC223" s="224"/>
      <c r="NUD223" s="334"/>
      <c r="NUE223" s="334"/>
      <c r="NUF223" s="224"/>
      <c r="NUG223" s="382"/>
      <c r="NUH223" s="382"/>
      <c r="NUI223" s="332"/>
      <c r="NUJ223" s="333"/>
      <c r="NUK223" s="382"/>
      <c r="NUL223" s="224"/>
      <c r="NUM223" s="224"/>
      <c r="NUN223" s="334"/>
      <c r="NUO223" s="334"/>
      <c r="NUP223" s="224"/>
      <c r="NUQ223" s="382"/>
      <c r="NUR223" s="382"/>
      <c r="NUS223" s="332"/>
      <c r="NUT223" s="333"/>
      <c r="NUU223" s="382"/>
      <c r="NUV223" s="224"/>
      <c r="NUW223" s="224"/>
      <c r="NUX223" s="334"/>
      <c r="NUY223" s="334"/>
      <c r="NUZ223" s="224"/>
      <c r="NVA223" s="382"/>
      <c r="NVB223" s="382"/>
      <c r="NVC223" s="332"/>
      <c r="NVD223" s="333"/>
      <c r="NVE223" s="382"/>
      <c r="NVF223" s="224"/>
      <c r="NVG223" s="224"/>
      <c r="NVH223" s="334"/>
      <c r="NVI223" s="334"/>
      <c r="NVJ223" s="224"/>
      <c r="NVK223" s="382"/>
      <c r="NVL223" s="382"/>
      <c r="NVM223" s="332"/>
      <c r="NVN223" s="333"/>
      <c r="NVO223" s="382"/>
      <c r="NVP223" s="224"/>
      <c r="NVQ223" s="224"/>
      <c r="NVR223" s="334"/>
      <c r="NVS223" s="334"/>
      <c r="NVT223" s="224"/>
      <c r="NVU223" s="382"/>
      <c r="NVV223" s="382"/>
      <c r="NVW223" s="332"/>
      <c r="NVX223" s="333"/>
      <c r="NVY223" s="382"/>
      <c r="NVZ223" s="224"/>
      <c r="NWA223" s="224"/>
      <c r="NWB223" s="334"/>
      <c r="NWC223" s="334"/>
      <c r="NWD223" s="224"/>
      <c r="NWE223" s="382"/>
      <c r="NWF223" s="382"/>
      <c r="NWG223" s="332"/>
      <c r="NWH223" s="333"/>
      <c r="NWI223" s="382"/>
      <c r="NWJ223" s="224"/>
      <c r="NWK223" s="224"/>
      <c r="NWL223" s="334"/>
      <c r="NWM223" s="334"/>
      <c r="NWN223" s="224"/>
      <c r="NWO223" s="382"/>
      <c r="NWP223" s="382"/>
      <c r="NWQ223" s="332"/>
      <c r="NWR223" s="333"/>
      <c r="NWS223" s="382"/>
      <c r="NWT223" s="224"/>
      <c r="NWU223" s="224"/>
      <c r="NWV223" s="334"/>
      <c r="NWW223" s="334"/>
      <c r="NWX223" s="224"/>
      <c r="NWY223" s="382"/>
      <c r="NWZ223" s="382"/>
      <c r="NXA223" s="332"/>
      <c r="NXB223" s="333"/>
      <c r="NXC223" s="382"/>
      <c r="NXD223" s="224"/>
      <c r="NXE223" s="224"/>
      <c r="NXF223" s="334"/>
      <c r="NXG223" s="334"/>
      <c r="NXH223" s="224"/>
      <c r="NXI223" s="382"/>
      <c r="NXJ223" s="382"/>
      <c r="NXK223" s="332"/>
      <c r="NXL223" s="333"/>
      <c r="NXM223" s="382"/>
      <c r="NXN223" s="224"/>
      <c r="NXO223" s="224"/>
      <c r="NXP223" s="334"/>
      <c r="NXQ223" s="334"/>
      <c r="NXR223" s="224"/>
      <c r="NXS223" s="382"/>
      <c r="NXT223" s="382"/>
      <c r="NXU223" s="332"/>
      <c r="NXV223" s="333"/>
      <c r="NXW223" s="382"/>
      <c r="NXX223" s="224"/>
      <c r="NXY223" s="224"/>
      <c r="NXZ223" s="334"/>
      <c r="NYA223" s="334"/>
      <c r="NYB223" s="224"/>
      <c r="NYC223" s="382"/>
      <c r="NYD223" s="382"/>
      <c r="NYE223" s="332"/>
      <c r="NYF223" s="333"/>
      <c r="NYG223" s="382"/>
      <c r="NYH223" s="224"/>
      <c r="NYI223" s="224"/>
      <c r="NYJ223" s="334"/>
      <c r="NYK223" s="334"/>
      <c r="NYL223" s="224"/>
      <c r="NYM223" s="382"/>
      <c r="NYN223" s="382"/>
      <c r="NYO223" s="332"/>
      <c r="NYP223" s="333"/>
      <c r="NYQ223" s="382"/>
      <c r="NYR223" s="224"/>
      <c r="NYS223" s="224"/>
      <c r="NYT223" s="334"/>
      <c r="NYU223" s="334"/>
      <c r="NYV223" s="224"/>
      <c r="NYW223" s="382"/>
      <c r="NYX223" s="382"/>
      <c r="NYY223" s="332"/>
      <c r="NYZ223" s="333"/>
      <c r="NZA223" s="382"/>
      <c r="NZB223" s="224"/>
      <c r="NZC223" s="224"/>
      <c r="NZD223" s="334"/>
      <c r="NZE223" s="334"/>
      <c r="NZF223" s="224"/>
      <c r="NZG223" s="382"/>
      <c r="NZH223" s="382"/>
      <c r="NZI223" s="332"/>
      <c r="NZJ223" s="333"/>
      <c r="NZK223" s="382"/>
      <c r="NZL223" s="224"/>
      <c r="NZM223" s="224"/>
      <c r="NZN223" s="334"/>
      <c r="NZO223" s="334"/>
      <c r="NZP223" s="224"/>
      <c r="NZQ223" s="382"/>
      <c r="NZR223" s="382"/>
      <c r="NZS223" s="332"/>
      <c r="NZT223" s="333"/>
      <c r="NZU223" s="382"/>
      <c r="NZV223" s="224"/>
      <c r="NZW223" s="224"/>
      <c r="NZX223" s="334"/>
      <c r="NZY223" s="334"/>
      <c r="NZZ223" s="224"/>
      <c r="OAA223" s="382"/>
      <c r="OAB223" s="382"/>
      <c r="OAC223" s="332"/>
      <c r="OAD223" s="333"/>
      <c r="OAE223" s="382"/>
      <c r="OAF223" s="224"/>
      <c r="OAG223" s="224"/>
      <c r="OAH223" s="334"/>
      <c r="OAI223" s="334"/>
      <c r="OAJ223" s="224"/>
      <c r="OAK223" s="382"/>
      <c r="OAL223" s="382"/>
      <c r="OAM223" s="332"/>
      <c r="OAN223" s="333"/>
      <c r="OAO223" s="382"/>
      <c r="OAP223" s="224"/>
      <c r="OAQ223" s="224"/>
      <c r="OAR223" s="334"/>
      <c r="OAS223" s="334"/>
      <c r="OAT223" s="224"/>
      <c r="OAU223" s="382"/>
      <c r="OAV223" s="382"/>
      <c r="OAW223" s="332"/>
      <c r="OAX223" s="333"/>
      <c r="OAY223" s="382"/>
      <c r="OAZ223" s="224"/>
      <c r="OBA223" s="224"/>
      <c r="OBB223" s="334"/>
      <c r="OBC223" s="334"/>
      <c r="OBD223" s="224"/>
      <c r="OBE223" s="382"/>
      <c r="OBF223" s="382"/>
      <c r="OBG223" s="332"/>
      <c r="OBH223" s="333"/>
      <c r="OBI223" s="382"/>
      <c r="OBJ223" s="224"/>
      <c r="OBK223" s="224"/>
      <c r="OBL223" s="334"/>
      <c r="OBM223" s="334"/>
      <c r="OBN223" s="224"/>
      <c r="OBO223" s="382"/>
      <c r="OBP223" s="382"/>
      <c r="OBQ223" s="332"/>
      <c r="OBR223" s="333"/>
      <c r="OBS223" s="382"/>
      <c r="OBT223" s="224"/>
      <c r="OBU223" s="224"/>
      <c r="OBV223" s="334"/>
      <c r="OBW223" s="334"/>
      <c r="OBX223" s="224"/>
      <c r="OBY223" s="382"/>
      <c r="OBZ223" s="382"/>
      <c r="OCA223" s="332"/>
      <c r="OCB223" s="333"/>
      <c r="OCC223" s="382"/>
      <c r="OCD223" s="224"/>
      <c r="OCE223" s="224"/>
      <c r="OCF223" s="334"/>
      <c r="OCG223" s="334"/>
      <c r="OCH223" s="224"/>
      <c r="OCI223" s="382"/>
      <c r="OCJ223" s="382"/>
      <c r="OCK223" s="332"/>
      <c r="OCL223" s="333"/>
      <c r="OCM223" s="382"/>
      <c r="OCN223" s="224"/>
      <c r="OCO223" s="224"/>
      <c r="OCP223" s="334"/>
      <c r="OCQ223" s="334"/>
      <c r="OCR223" s="224"/>
      <c r="OCS223" s="382"/>
      <c r="OCT223" s="382"/>
      <c r="OCU223" s="332"/>
      <c r="OCV223" s="333"/>
      <c r="OCW223" s="382"/>
      <c r="OCX223" s="224"/>
      <c r="OCY223" s="224"/>
      <c r="OCZ223" s="334"/>
      <c r="ODA223" s="334"/>
      <c r="ODB223" s="224"/>
      <c r="ODC223" s="382"/>
      <c r="ODD223" s="382"/>
      <c r="ODE223" s="332"/>
      <c r="ODF223" s="333"/>
      <c r="ODG223" s="382"/>
      <c r="ODH223" s="224"/>
      <c r="ODI223" s="224"/>
      <c r="ODJ223" s="334"/>
      <c r="ODK223" s="334"/>
      <c r="ODL223" s="224"/>
      <c r="ODM223" s="382"/>
      <c r="ODN223" s="382"/>
      <c r="ODO223" s="332"/>
      <c r="ODP223" s="333"/>
      <c r="ODQ223" s="382"/>
      <c r="ODR223" s="224"/>
      <c r="ODS223" s="224"/>
      <c r="ODT223" s="334"/>
      <c r="ODU223" s="334"/>
      <c r="ODV223" s="224"/>
      <c r="ODW223" s="382"/>
      <c r="ODX223" s="382"/>
      <c r="ODY223" s="332"/>
      <c r="ODZ223" s="333"/>
      <c r="OEA223" s="382"/>
      <c r="OEB223" s="224"/>
      <c r="OEC223" s="224"/>
      <c r="OED223" s="334"/>
      <c r="OEE223" s="334"/>
      <c r="OEF223" s="224"/>
      <c r="OEG223" s="382"/>
      <c r="OEH223" s="382"/>
      <c r="OEI223" s="332"/>
      <c r="OEJ223" s="333"/>
      <c r="OEK223" s="382"/>
      <c r="OEL223" s="224"/>
      <c r="OEM223" s="224"/>
      <c r="OEN223" s="334"/>
      <c r="OEO223" s="334"/>
      <c r="OEP223" s="224"/>
      <c r="OEQ223" s="382"/>
      <c r="OER223" s="382"/>
      <c r="OES223" s="332"/>
      <c r="OET223" s="333"/>
      <c r="OEU223" s="382"/>
      <c r="OEV223" s="224"/>
      <c r="OEW223" s="224"/>
      <c r="OEX223" s="334"/>
      <c r="OEY223" s="334"/>
      <c r="OEZ223" s="224"/>
      <c r="OFA223" s="382"/>
      <c r="OFB223" s="382"/>
      <c r="OFC223" s="332"/>
      <c r="OFD223" s="333"/>
      <c r="OFE223" s="382"/>
      <c r="OFF223" s="224"/>
      <c r="OFG223" s="224"/>
      <c r="OFH223" s="334"/>
      <c r="OFI223" s="334"/>
      <c r="OFJ223" s="224"/>
      <c r="OFK223" s="382"/>
      <c r="OFL223" s="382"/>
      <c r="OFM223" s="332"/>
      <c r="OFN223" s="333"/>
      <c r="OFO223" s="382"/>
      <c r="OFP223" s="224"/>
      <c r="OFQ223" s="224"/>
      <c r="OFR223" s="334"/>
      <c r="OFS223" s="334"/>
      <c r="OFT223" s="224"/>
      <c r="OFU223" s="382"/>
      <c r="OFV223" s="382"/>
      <c r="OFW223" s="332"/>
      <c r="OFX223" s="333"/>
      <c r="OFY223" s="382"/>
      <c r="OFZ223" s="224"/>
      <c r="OGA223" s="224"/>
      <c r="OGB223" s="334"/>
      <c r="OGC223" s="334"/>
      <c r="OGD223" s="224"/>
      <c r="OGE223" s="382"/>
      <c r="OGF223" s="382"/>
      <c r="OGG223" s="332"/>
      <c r="OGH223" s="333"/>
      <c r="OGI223" s="382"/>
      <c r="OGJ223" s="224"/>
      <c r="OGK223" s="224"/>
      <c r="OGL223" s="334"/>
      <c r="OGM223" s="334"/>
      <c r="OGN223" s="224"/>
      <c r="OGO223" s="382"/>
      <c r="OGP223" s="382"/>
      <c r="OGQ223" s="332"/>
      <c r="OGR223" s="333"/>
      <c r="OGS223" s="382"/>
      <c r="OGT223" s="224"/>
      <c r="OGU223" s="224"/>
      <c r="OGV223" s="334"/>
      <c r="OGW223" s="334"/>
      <c r="OGX223" s="224"/>
      <c r="OGY223" s="382"/>
      <c r="OGZ223" s="382"/>
      <c r="OHA223" s="332"/>
      <c r="OHB223" s="333"/>
      <c r="OHC223" s="382"/>
      <c r="OHD223" s="224"/>
      <c r="OHE223" s="224"/>
      <c r="OHF223" s="334"/>
      <c r="OHG223" s="334"/>
      <c r="OHH223" s="224"/>
      <c r="OHI223" s="382"/>
      <c r="OHJ223" s="382"/>
      <c r="OHK223" s="332"/>
      <c r="OHL223" s="333"/>
      <c r="OHM223" s="382"/>
      <c r="OHN223" s="224"/>
      <c r="OHO223" s="224"/>
      <c r="OHP223" s="334"/>
      <c r="OHQ223" s="334"/>
      <c r="OHR223" s="224"/>
      <c r="OHS223" s="382"/>
      <c r="OHT223" s="382"/>
      <c r="OHU223" s="332"/>
      <c r="OHV223" s="333"/>
      <c r="OHW223" s="382"/>
      <c r="OHX223" s="224"/>
      <c r="OHY223" s="224"/>
      <c r="OHZ223" s="334"/>
      <c r="OIA223" s="334"/>
      <c r="OIB223" s="224"/>
      <c r="OIC223" s="382"/>
      <c r="OID223" s="382"/>
      <c r="OIE223" s="332"/>
      <c r="OIF223" s="333"/>
      <c r="OIG223" s="382"/>
      <c r="OIH223" s="224"/>
      <c r="OII223" s="224"/>
      <c r="OIJ223" s="334"/>
      <c r="OIK223" s="334"/>
      <c r="OIL223" s="224"/>
      <c r="OIM223" s="382"/>
      <c r="OIN223" s="382"/>
      <c r="OIO223" s="332"/>
      <c r="OIP223" s="333"/>
      <c r="OIQ223" s="382"/>
      <c r="OIR223" s="224"/>
      <c r="OIS223" s="224"/>
      <c r="OIT223" s="334"/>
      <c r="OIU223" s="334"/>
      <c r="OIV223" s="224"/>
      <c r="OIW223" s="382"/>
      <c r="OIX223" s="382"/>
      <c r="OIY223" s="332"/>
      <c r="OIZ223" s="333"/>
      <c r="OJA223" s="382"/>
      <c r="OJB223" s="224"/>
      <c r="OJC223" s="224"/>
      <c r="OJD223" s="334"/>
      <c r="OJE223" s="334"/>
      <c r="OJF223" s="224"/>
      <c r="OJG223" s="382"/>
      <c r="OJH223" s="382"/>
      <c r="OJI223" s="332"/>
      <c r="OJJ223" s="333"/>
      <c r="OJK223" s="382"/>
      <c r="OJL223" s="224"/>
      <c r="OJM223" s="224"/>
      <c r="OJN223" s="334"/>
      <c r="OJO223" s="334"/>
      <c r="OJP223" s="224"/>
      <c r="OJQ223" s="382"/>
      <c r="OJR223" s="382"/>
      <c r="OJS223" s="332"/>
      <c r="OJT223" s="333"/>
      <c r="OJU223" s="382"/>
      <c r="OJV223" s="224"/>
      <c r="OJW223" s="224"/>
      <c r="OJX223" s="334"/>
      <c r="OJY223" s="334"/>
      <c r="OJZ223" s="224"/>
      <c r="OKA223" s="382"/>
      <c r="OKB223" s="382"/>
      <c r="OKC223" s="332"/>
      <c r="OKD223" s="333"/>
      <c r="OKE223" s="382"/>
      <c r="OKF223" s="224"/>
      <c r="OKG223" s="224"/>
      <c r="OKH223" s="334"/>
      <c r="OKI223" s="334"/>
      <c r="OKJ223" s="224"/>
      <c r="OKK223" s="382"/>
      <c r="OKL223" s="382"/>
      <c r="OKM223" s="332"/>
      <c r="OKN223" s="333"/>
      <c r="OKO223" s="382"/>
      <c r="OKP223" s="224"/>
      <c r="OKQ223" s="224"/>
      <c r="OKR223" s="334"/>
      <c r="OKS223" s="334"/>
      <c r="OKT223" s="224"/>
      <c r="OKU223" s="382"/>
      <c r="OKV223" s="382"/>
      <c r="OKW223" s="332"/>
      <c r="OKX223" s="333"/>
      <c r="OKY223" s="382"/>
      <c r="OKZ223" s="224"/>
      <c r="OLA223" s="224"/>
      <c r="OLB223" s="334"/>
      <c r="OLC223" s="334"/>
      <c r="OLD223" s="224"/>
      <c r="OLE223" s="382"/>
      <c r="OLF223" s="382"/>
      <c r="OLG223" s="332"/>
      <c r="OLH223" s="333"/>
      <c r="OLI223" s="382"/>
      <c r="OLJ223" s="224"/>
      <c r="OLK223" s="224"/>
      <c r="OLL223" s="334"/>
      <c r="OLM223" s="334"/>
      <c r="OLN223" s="224"/>
      <c r="OLO223" s="382"/>
      <c r="OLP223" s="382"/>
      <c r="OLQ223" s="332"/>
      <c r="OLR223" s="333"/>
      <c r="OLS223" s="382"/>
      <c r="OLT223" s="224"/>
      <c r="OLU223" s="224"/>
      <c r="OLV223" s="334"/>
      <c r="OLW223" s="334"/>
      <c r="OLX223" s="224"/>
      <c r="OLY223" s="382"/>
      <c r="OLZ223" s="382"/>
      <c r="OMA223" s="332"/>
      <c r="OMB223" s="333"/>
      <c r="OMC223" s="382"/>
      <c r="OMD223" s="224"/>
      <c r="OME223" s="224"/>
      <c r="OMF223" s="334"/>
      <c r="OMG223" s="334"/>
      <c r="OMH223" s="224"/>
      <c r="OMI223" s="382"/>
      <c r="OMJ223" s="382"/>
      <c r="OMK223" s="332"/>
      <c r="OML223" s="333"/>
      <c r="OMM223" s="382"/>
      <c r="OMN223" s="224"/>
      <c r="OMO223" s="224"/>
      <c r="OMP223" s="334"/>
      <c r="OMQ223" s="334"/>
      <c r="OMR223" s="224"/>
      <c r="OMS223" s="382"/>
      <c r="OMT223" s="382"/>
      <c r="OMU223" s="332"/>
      <c r="OMV223" s="333"/>
      <c r="OMW223" s="382"/>
      <c r="OMX223" s="224"/>
      <c r="OMY223" s="224"/>
      <c r="OMZ223" s="334"/>
      <c r="ONA223" s="334"/>
      <c r="ONB223" s="224"/>
      <c r="ONC223" s="382"/>
      <c r="OND223" s="382"/>
      <c r="ONE223" s="332"/>
      <c r="ONF223" s="333"/>
      <c r="ONG223" s="382"/>
      <c r="ONH223" s="224"/>
      <c r="ONI223" s="224"/>
      <c r="ONJ223" s="334"/>
      <c r="ONK223" s="334"/>
      <c r="ONL223" s="224"/>
      <c r="ONM223" s="382"/>
      <c r="ONN223" s="382"/>
      <c r="ONO223" s="332"/>
      <c r="ONP223" s="333"/>
      <c r="ONQ223" s="382"/>
      <c r="ONR223" s="224"/>
      <c r="ONS223" s="224"/>
      <c r="ONT223" s="334"/>
      <c r="ONU223" s="334"/>
      <c r="ONV223" s="224"/>
      <c r="ONW223" s="382"/>
      <c r="ONX223" s="382"/>
      <c r="ONY223" s="332"/>
      <c r="ONZ223" s="333"/>
      <c r="OOA223" s="382"/>
      <c r="OOB223" s="224"/>
      <c r="OOC223" s="224"/>
      <c r="OOD223" s="334"/>
      <c r="OOE223" s="334"/>
      <c r="OOF223" s="224"/>
      <c r="OOG223" s="382"/>
      <c r="OOH223" s="382"/>
      <c r="OOI223" s="332"/>
      <c r="OOJ223" s="333"/>
      <c r="OOK223" s="382"/>
      <c r="OOL223" s="224"/>
      <c r="OOM223" s="224"/>
      <c r="OON223" s="334"/>
      <c r="OOO223" s="334"/>
      <c r="OOP223" s="224"/>
      <c r="OOQ223" s="382"/>
      <c r="OOR223" s="382"/>
      <c r="OOS223" s="332"/>
      <c r="OOT223" s="333"/>
      <c r="OOU223" s="382"/>
      <c r="OOV223" s="224"/>
      <c r="OOW223" s="224"/>
      <c r="OOX223" s="334"/>
      <c r="OOY223" s="334"/>
      <c r="OOZ223" s="224"/>
      <c r="OPA223" s="382"/>
      <c r="OPB223" s="382"/>
      <c r="OPC223" s="332"/>
      <c r="OPD223" s="333"/>
      <c r="OPE223" s="382"/>
      <c r="OPF223" s="224"/>
      <c r="OPG223" s="224"/>
      <c r="OPH223" s="334"/>
      <c r="OPI223" s="334"/>
      <c r="OPJ223" s="224"/>
      <c r="OPK223" s="382"/>
      <c r="OPL223" s="382"/>
      <c r="OPM223" s="332"/>
      <c r="OPN223" s="333"/>
      <c r="OPO223" s="382"/>
      <c r="OPP223" s="224"/>
      <c r="OPQ223" s="224"/>
      <c r="OPR223" s="334"/>
      <c r="OPS223" s="334"/>
      <c r="OPT223" s="224"/>
      <c r="OPU223" s="382"/>
      <c r="OPV223" s="382"/>
      <c r="OPW223" s="332"/>
      <c r="OPX223" s="333"/>
      <c r="OPY223" s="382"/>
      <c r="OPZ223" s="224"/>
      <c r="OQA223" s="224"/>
      <c r="OQB223" s="334"/>
      <c r="OQC223" s="334"/>
      <c r="OQD223" s="224"/>
      <c r="OQE223" s="382"/>
      <c r="OQF223" s="382"/>
      <c r="OQG223" s="332"/>
      <c r="OQH223" s="333"/>
      <c r="OQI223" s="382"/>
      <c r="OQJ223" s="224"/>
      <c r="OQK223" s="224"/>
      <c r="OQL223" s="334"/>
      <c r="OQM223" s="334"/>
      <c r="OQN223" s="224"/>
      <c r="OQO223" s="382"/>
      <c r="OQP223" s="382"/>
      <c r="OQQ223" s="332"/>
      <c r="OQR223" s="333"/>
      <c r="OQS223" s="382"/>
      <c r="OQT223" s="224"/>
      <c r="OQU223" s="224"/>
      <c r="OQV223" s="334"/>
      <c r="OQW223" s="334"/>
      <c r="OQX223" s="224"/>
      <c r="OQY223" s="382"/>
      <c r="OQZ223" s="382"/>
      <c r="ORA223" s="332"/>
      <c r="ORB223" s="333"/>
      <c r="ORC223" s="382"/>
      <c r="ORD223" s="224"/>
      <c r="ORE223" s="224"/>
      <c r="ORF223" s="334"/>
      <c r="ORG223" s="334"/>
      <c r="ORH223" s="224"/>
      <c r="ORI223" s="382"/>
      <c r="ORJ223" s="382"/>
      <c r="ORK223" s="332"/>
      <c r="ORL223" s="333"/>
      <c r="ORM223" s="382"/>
      <c r="ORN223" s="224"/>
      <c r="ORO223" s="224"/>
      <c r="ORP223" s="334"/>
      <c r="ORQ223" s="334"/>
      <c r="ORR223" s="224"/>
      <c r="ORS223" s="382"/>
      <c r="ORT223" s="382"/>
      <c r="ORU223" s="332"/>
      <c r="ORV223" s="333"/>
      <c r="ORW223" s="382"/>
      <c r="ORX223" s="224"/>
      <c r="ORY223" s="224"/>
      <c r="ORZ223" s="334"/>
      <c r="OSA223" s="334"/>
      <c r="OSB223" s="224"/>
      <c r="OSC223" s="382"/>
      <c r="OSD223" s="382"/>
      <c r="OSE223" s="332"/>
      <c r="OSF223" s="333"/>
      <c r="OSG223" s="382"/>
      <c r="OSH223" s="224"/>
      <c r="OSI223" s="224"/>
      <c r="OSJ223" s="334"/>
      <c r="OSK223" s="334"/>
      <c r="OSL223" s="224"/>
      <c r="OSM223" s="382"/>
      <c r="OSN223" s="382"/>
      <c r="OSO223" s="332"/>
      <c r="OSP223" s="333"/>
      <c r="OSQ223" s="382"/>
      <c r="OSR223" s="224"/>
      <c r="OSS223" s="224"/>
      <c r="OST223" s="334"/>
      <c r="OSU223" s="334"/>
      <c r="OSV223" s="224"/>
      <c r="OSW223" s="382"/>
      <c r="OSX223" s="382"/>
      <c r="OSY223" s="332"/>
      <c r="OSZ223" s="333"/>
      <c r="OTA223" s="382"/>
      <c r="OTB223" s="224"/>
      <c r="OTC223" s="224"/>
      <c r="OTD223" s="334"/>
      <c r="OTE223" s="334"/>
      <c r="OTF223" s="224"/>
      <c r="OTG223" s="382"/>
      <c r="OTH223" s="382"/>
      <c r="OTI223" s="332"/>
      <c r="OTJ223" s="333"/>
      <c r="OTK223" s="382"/>
      <c r="OTL223" s="224"/>
      <c r="OTM223" s="224"/>
      <c r="OTN223" s="334"/>
      <c r="OTO223" s="334"/>
      <c r="OTP223" s="224"/>
      <c r="OTQ223" s="382"/>
      <c r="OTR223" s="382"/>
      <c r="OTS223" s="332"/>
      <c r="OTT223" s="333"/>
      <c r="OTU223" s="382"/>
      <c r="OTV223" s="224"/>
      <c r="OTW223" s="224"/>
      <c r="OTX223" s="334"/>
      <c r="OTY223" s="334"/>
      <c r="OTZ223" s="224"/>
      <c r="OUA223" s="382"/>
      <c r="OUB223" s="382"/>
      <c r="OUC223" s="332"/>
      <c r="OUD223" s="333"/>
      <c r="OUE223" s="382"/>
      <c r="OUF223" s="224"/>
      <c r="OUG223" s="224"/>
      <c r="OUH223" s="334"/>
      <c r="OUI223" s="334"/>
      <c r="OUJ223" s="224"/>
      <c r="OUK223" s="382"/>
      <c r="OUL223" s="382"/>
      <c r="OUM223" s="332"/>
      <c r="OUN223" s="333"/>
      <c r="OUO223" s="382"/>
      <c r="OUP223" s="224"/>
      <c r="OUQ223" s="224"/>
      <c r="OUR223" s="334"/>
      <c r="OUS223" s="334"/>
      <c r="OUT223" s="224"/>
      <c r="OUU223" s="382"/>
      <c r="OUV223" s="382"/>
      <c r="OUW223" s="332"/>
      <c r="OUX223" s="333"/>
      <c r="OUY223" s="382"/>
      <c r="OUZ223" s="224"/>
      <c r="OVA223" s="224"/>
      <c r="OVB223" s="334"/>
      <c r="OVC223" s="334"/>
      <c r="OVD223" s="224"/>
      <c r="OVE223" s="382"/>
      <c r="OVF223" s="382"/>
      <c r="OVG223" s="332"/>
      <c r="OVH223" s="333"/>
      <c r="OVI223" s="382"/>
      <c r="OVJ223" s="224"/>
      <c r="OVK223" s="224"/>
      <c r="OVL223" s="334"/>
      <c r="OVM223" s="334"/>
      <c r="OVN223" s="224"/>
      <c r="OVO223" s="382"/>
      <c r="OVP223" s="382"/>
      <c r="OVQ223" s="332"/>
      <c r="OVR223" s="333"/>
      <c r="OVS223" s="382"/>
      <c r="OVT223" s="224"/>
      <c r="OVU223" s="224"/>
      <c r="OVV223" s="334"/>
      <c r="OVW223" s="334"/>
      <c r="OVX223" s="224"/>
      <c r="OVY223" s="382"/>
      <c r="OVZ223" s="382"/>
      <c r="OWA223" s="332"/>
      <c r="OWB223" s="333"/>
      <c r="OWC223" s="382"/>
      <c r="OWD223" s="224"/>
      <c r="OWE223" s="224"/>
      <c r="OWF223" s="334"/>
      <c r="OWG223" s="334"/>
      <c r="OWH223" s="224"/>
      <c r="OWI223" s="382"/>
      <c r="OWJ223" s="382"/>
      <c r="OWK223" s="332"/>
      <c r="OWL223" s="333"/>
      <c r="OWM223" s="382"/>
      <c r="OWN223" s="224"/>
      <c r="OWO223" s="224"/>
      <c r="OWP223" s="334"/>
      <c r="OWQ223" s="334"/>
      <c r="OWR223" s="224"/>
      <c r="OWS223" s="382"/>
      <c r="OWT223" s="382"/>
      <c r="OWU223" s="332"/>
      <c r="OWV223" s="333"/>
      <c r="OWW223" s="382"/>
      <c r="OWX223" s="224"/>
      <c r="OWY223" s="224"/>
      <c r="OWZ223" s="334"/>
      <c r="OXA223" s="334"/>
      <c r="OXB223" s="224"/>
      <c r="OXC223" s="382"/>
      <c r="OXD223" s="382"/>
      <c r="OXE223" s="332"/>
      <c r="OXF223" s="333"/>
      <c r="OXG223" s="382"/>
      <c r="OXH223" s="224"/>
      <c r="OXI223" s="224"/>
      <c r="OXJ223" s="334"/>
      <c r="OXK223" s="334"/>
      <c r="OXL223" s="224"/>
      <c r="OXM223" s="382"/>
      <c r="OXN223" s="382"/>
      <c r="OXO223" s="332"/>
      <c r="OXP223" s="333"/>
      <c r="OXQ223" s="382"/>
      <c r="OXR223" s="224"/>
      <c r="OXS223" s="224"/>
      <c r="OXT223" s="334"/>
      <c r="OXU223" s="334"/>
      <c r="OXV223" s="224"/>
      <c r="OXW223" s="382"/>
      <c r="OXX223" s="382"/>
      <c r="OXY223" s="332"/>
      <c r="OXZ223" s="333"/>
      <c r="OYA223" s="382"/>
      <c r="OYB223" s="224"/>
      <c r="OYC223" s="224"/>
      <c r="OYD223" s="334"/>
      <c r="OYE223" s="334"/>
      <c r="OYF223" s="224"/>
      <c r="OYG223" s="382"/>
      <c r="OYH223" s="382"/>
      <c r="OYI223" s="332"/>
      <c r="OYJ223" s="333"/>
      <c r="OYK223" s="382"/>
      <c r="OYL223" s="224"/>
      <c r="OYM223" s="224"/>
      <c r="OYN223" s="334"/>
      <c r="OYO223" s="334"/>
      <c r="OYP223" s="224"/>
      <c r="OYQ223" s="382"/>
      <c r="OYR223" s="382"/>
      <c r="OYS223" s="332"/>
      <c r="OYT223" s="333"/>
      <c r="OYU223" s="382"/>
      <c r="OYV223" s="224"/>
      <c r="OYW223" s="224"/>
      <c r="OYX223" s="334"/>
      <c r="OYY223" s="334"/>
      <c r="OYZ223" s="224"/>
      <c r="OZA223" s="382"/>
      <c r="OZB223" s="382"/>
      <c r="OZC223" s="332"/>
      <c r="OZD223" s="333"/>
      <c r="OZE223" s="382"/>
      <c r="OZF223" s="224"/>
      <c r="OZG223" s="224"/>
      <c r="OZH223" s="334"/>
      <c r="OZI223" s="334"/>
      <c r="OZJ223" s="224"/>
      <c r="OZK223" s="382"/>
      <c r="OZL223" s="382"/>
      <c r="OZM223" s="332"/>
      <c r="OZN223" s="333"/>
      <c r="OZO223" s="382"/>
      <c r="OZP223" s="224"/>
      <c r="OZQ223" s="224"/>
      <c r="OZR223" s="334"/>
      <c r="OZS223" s="334"/>
      <c r="OZT223" s="224"/>
      <c r="OZU223" s="382"/>
      <c r="OZV223" s="382"/>
      <c r="OZW223" s="332"/>
      <c r="OZX223" s="333"/>
      <c r="OZY223" s="382"/>
      <c r="OZZ223" s="224"/>
      <c r="PAA223" s="224"/>
      <c r="PAB223" s="334"/>
      <c r="PAC223" s="334"/>
      <c r="PAD223" s="224"/>
      <c r="PAE223" s="382"/>
      <c r="PAF223" s="382"/>
      <c r="PAG223" s="332"/>
      <c r="PAH223" s="333"/>
      <c r="PAI223" s="382"/>
      <c r="PAJ223" s="224"/>
      <c r="PAK223" s="224"/>
      <c r="PAL223" s="334"/>
      <c r="PAM223" s="334"/>
      <c r="PAN223" s="224"/>
      <c r="PAO223" s="382"/>
      <c r="PAP223" s="382"/>
      <c r="PAQ223" s="332"/>
      <c r="PAR223" s="333"/>
      <c r="PAS223" s="382"/>
      <c r="PAT223" s="224"/>
      <c r="PAU223" s="224"/>
      <c r="PAV223" s="334"/>
      <c r="PAW223" s="334"/>
      <c r="PAX223" s="224"/>
      <c r="PAY223" s="382"/>
      <c r="PAZ223" s="382"/>
      <c r="PBA223" s="332"/>
      <c r="PBB223" s="333"/>
      <c r="PBC223" s="382"/>
      <c r="PBD223" s="224"/>
      <c r="PBE223" s="224"/>
      <c r="PBF223" s="334"/>
      <c r="PBG223" s="334"/>
      <c r="PBH223" s="224"/>
      <c r="PBI223" s="382"/>
      <c r="PBJ223" s="382"/>
      <c r="PBK223" s="332"/>
      <c r="PBL223" s="333"/>
      <c r="PBM223" s="382"/>
      <c r="PBN223" s="224"/>
      <c r="PBO223" s="224"/>
      <c r="PBP223" s="334"/>
      <c r="PBQ223" s="334"/>
      <c r="PBR223" s="224"/>
      <c r="PBS223" s="382"/>
      <c r="PBT223" s="382"/>
      <c r="PBU223" s="332"/>
      <c r="PBV223" s="333"/>
      <c r="PBW223" s="382"/>
      <c r="PBX223" s="224"/>
      <c r="PBY223" s="224"/>
      <c r="PBZ223" s="334"/>
      <c r="PCA223" s="334"/>
      <c r="PCB223" s="224"/>
      <c r="PCC223" s="382"/>
      <c r="PCD223" s="382"/>
      <c r="PCE223" s="332"/>
      <c r="PCF223" s="333"/>
      <c r="PCG223" s="382"/>
      <c r="PCH223" s="224"/>
      <c r="PCI223" s="224"/>
      <c r="PCJ223" s="334"/>
      <c r="PCK223" s="334"/>
      <c r="PCL223" s="224"/>
      <c r="PCM223" s="382"/>
      <c r="PCN223" s="382"/>
      <c r="PCO223" s="332"/>
      <c r="PCP223" s="333"/>
      <c r="PCQ223" s="382"/>
      <c r="PCR223" s="224"/>
      <c r="PCS223" s="224"/>
      <c r="PCT223" s="334"/>
      <c r="PCU223" s="334"/>
      <c r="PCV223" s="224"/>
      <c r="PCW223" s="382"/>
      <c r="PCX223" s="382"/>
      <c r="PCY223" s="332"/>
      <c r="PCZ223" s="333"/>
      <c r="PDA223" s="382"/>
      <c r="PDB223" s="224"/>
      <c r="PDC223" s="224"/>
      <c r="PDD223" s="334"/>
      <c r="PDE223" s="334"/>
      <c r="PDF223" s="224"/>
      <c r="PDG223" s="382"/>
      <c r="PDH223" s="382"/>
      <c r="PDI223" s="332"/>
      <c r="PDJ223" s="333"/>
      <c r="PDK223" s="382"/>
      <c r="PDL223" s="224"/>
      <c r="PDM223" s="224"/>
      <c r="PDN223" s="334"/>
      <c r="PDO223" s="334"/>
      <c r="PDP223" s="224"/>
      <c r="PDQ223" s="382"/>
      <c r="PDR223" s="382"/>
      <c r="PDS223" s="332"/>
      <c r="PDT223" s="333"/>
      <c r="PDU223" s="382"/>
      <c r="PDV223" s="224"/>
      <c r="PDW223" s="224"/>
      <c r="PDX223" s="334"/>
      <c r="PDY223" s="334"/>
      <c r="PDZ223" s="224"/>
      <c r="PEA223" s="382"/>
      <c r="PEB223" s="382"/>
      <c r="PEC223" s="332"/>
      <c r="PED223" s="333"/>
      <c r="PEE223" s="382"/>
      <c r="PEF223" s="224"/>
      <c r="PEG223" s="224"/>
      <c r="PEH223" s="334"/>
      <c r="PEI223" s="334"/>
      <c r="PEJ223" s="224"/>
      <c r="PEK223" s="382"/>
      <c r="PEL223" s="382"/>
      <c r="PEM223" s="332"/>
      <c r="PEN223" s="333"/>
      <c r="PEO223" s="382"/>
      <c r="PEP223" s="224"/>
      <c r="PEQ223" s="224"/>
      <c r="PER223" s="334"/>
      <c r="PES223" s="334"/>
      <c r="PET223" s="224"/>
      <c r="PEU223" s="382"/>
      <c r="PEV223" s="382"/>
      <c r="PEW223" s="332"/>
      <c r="PEX223" s="333"/>
      <c r="PEY223" s="382"/>
      <c r="PEZ223" s="224"/>
      <c r="PFA223" s="224"/>
      <c r="PFB223" s="334"/>
      <c r="PFC223" s="334"/>
      <c r="PFD223" s="224"/>
      <c r="PFE223" s="382"/>
      <c r="PFF223" s="382"/>
      <c r="PFG223" s="332"/>
      <c r="PFH223" s="333"/>
      <c r="PFI223" s="382"/>
      <c r="PFJ223" s="224"/>
      <c r="PFK223" s="224"/>
      <c r="PFL223" s="334"/>
      <c r="PFM223" s="334"/>
      <c r="PFN223" s="224"/>
      <c r="PFO223" s="382"/>
      <c r="PFP223" s="382"/>
      <c r="PFQ223" s="332"/>
      <c r="PFR223" s="333"/>
      <c r="PFS223" s="382"/>
      <c r="PFT223" s="224"/>
      <c r="PFU223" s="224"/>
      <c r="PFV223" s="334"/>
      <c r="PFW223" s="334"/>
      <c r="PFX223" s="224"/>
      <c r="PFY223" s="382"/>
      <c r="PFZ223" s="382"/>
      <c r="PGA223" s="332"/>
      <c r="PGB223" s="333"/>
      <c r="PGC223" s="382"/>
      <c r="PGD223" s="224"/>
      <c r="PGE223" s="224"/>
      <c r="PGF223" s="334"/>
      <c r="PGG223" s="334"/>
      <c r="PGH223" s="224"/>
      <c r="PGI223" s="382"/>
      <c r="PGJ223" s="382"/>
      <c r="PGK223" s="332"/>
      <c r="PGL223" s="333"/>
      <c r="PGM223" s="382"/>
      <c r="PGN223" s="224"/>
      <c r="PGO223" s="224"/>
      <c r="PGP223" s="334"/>
      <c r="PGQ223" s="334"/>
      <c r="PGR223" s="224"/>
      <c r="PGS223" s="382"/>
      <c r="PGT223" s="382"/>
      <c r="PGU223" s="332"/>
      <c r="PGV223" s="333"/>
      <c r="PGW223" s="382"/>
      <c r="PGX223" s="224"/>
      <c r="PGY223" s="224"/>
      <c r="PGZ223" s="334"/>
      <c r="PHA223" s="334"/>
      <c r="PHB223" s="224"/>
      <c r="PHC223" s="382"/>
      <c r="PHD223" s="382"/>
      <c r="PHE223" s="332"/>
      <c r="PHF223" s="333"/>
      <c r="PHG223" s="382"/>
      <c r="PHH223" s="224"/>
      <c r="PHI223" s="224"/>
      <c r="PHJ223" s="334"/>
      <c r="PHK223" s="334"/>
      <c r="PHL223" s="224"/>
      <c r="PHM223" s="382"/>
      <c r="PHN223" s="382"/>
      <c r="PHO223" s="332"/>
      <c r="PHP223" s="333"/>
      <c r="PHQ223" s="382"/>
      <c r="PHR223" s="224"/>
      <c r="PHS223" s="224"/>
      <c r="PHT223" s="334"/>
      <c r="PHU223" s="334"/>
      <c r="PHV223" s="224"/>
      <c r="PHW223" s="382"/>
      <c r="PHX223" s="382"/>
      <c r="PHY223" s="332"/>
      <c r="PHZ223" s="333"/>
      <c r="PIA223" s="382"/>
      <c r="PIB223" s="224"/>
      <c r="PIC223" s="224"/>
      <c r="PID223" s="334"/>
      <c r="PIE223" s="334"/>
      <c r="PIF223" s="224"/>
      <c r="PIG223" s="382"/>
      <c r="PIH223" s="382"/>
      <c r="PII223" s="332"/>
      <c r="PIJ223" s="333"/>
      <c r="PIK223" s="382"/>
      <c r="PIL223" s="224"/>
      <c r="PIM223" s="224"/>
      <c r="PIN223" s="334"/>
      <c r="PIO223" s="334"/>
      <c r="PIP223" s="224"/>
      <c r="PIQ223" s="382"/>
      <c r="PIR223" s="382"/>
      <c r="PIS223" s="332"/>
      <c r="PIT223" s="333"/>
      <c r="PIU223" s="382"/>
      <c r="PIV223" s="224"/>
      <c r="PIW223" s="224"/>
      <c r="PIX223" s="334"/>
      <c r="PIY223" s="334"/>
      <c r="PIZ223" s="224"/>
      <c r="PJA223" s="382"/>
      <c r="PJB223" s="382"/>
      <c r="PJC223" s="332"/>
      <c r="PJD223" s="333"/>
      <c r="PJE223" s="382"/>
      <c r="PJF223" s="224"/>
      <c r="PJG223" s="224"/>
      <c r="PJH223" s="334"/>
      <c r="PJI223" s="334"/>
      <c r="PJJ223" s="224"/>
      <c r="PJK223" s="382"/>
      <c r="PJL223" s="382"/>
      <c r="PJM223" s="332"/>
      <c r="PJN223" s="333"/>
      <c r="PJO223" s="382"/>
      <c r="PJP223" s="224"/>
      <c r="PJQ223" s="224"/>
      <c r="PJR223" s="334"/>
      <c r="PJS223" s="334"/>
      <c r="PJT223" s="224"/>
      <c r="PJU223" s="382"/>
      <c r="PJV223" s="382"/>
      <c r="PJW223" s="332"/>
      <c r="PJX223" s="333"/>
      <c r="PJY223" s="382"/>
      <c r="PJZ223" s="224"/>
      <c r="PKA223" s="224"/>
      <c r="PKB223" s="334"/>
      <c r="PKC223" s="334"/>
      <c r="PKD223" s="224"/>
      <c r="PKE223" s="382"/>
      <c r="PKF223" s="382"/>
      <c r="PKG223" s="332"/>
      <c r="PKH223" s="333"/>
      <c r="PKI223" s="382"/>
      <c r="PKJ223" s="224"/>
      <c r="PKK223" s="224"/>
      <c r="PKL223" s="334"/>
      <c r="PKM223" s="334"/>
      <c r="PKN223" s="224"/>
      <c r="PKO223" s="382"/>
      <c r="PKP223" s="382"/>
      <c r="PKQ223" s="332"/>
      <c r="PKR223" s="333"/>
      <c r="PKS223" s="382"/>
      <c r="PKT223" s="224"/>
      <c r="PKU223" s="224"/>
      <c r="PKV223" s="334"/>
      <c r="PKW223" s="334"/>
      <c r="PKX223" s="224"/>
      <c r="PKY223" s="382"/>
      <c r="PKZ223" s="382"/>
      <c r="PLA223" s="332"/>
      <c r="PLB223" s="333"/>
      <c r="PLC223" s="382"/>
      <c r="PLD223" s="224"/>
      <c r="PLE223" s="224"/>
      <c r="PLF223" s="334"/>
      <c r="PLG223" s="334"/>
      <c r="PLH223" s="224"/>
      <c r="PLI223" s="382"/>
      <c r="PLJ223" s="382"/>
      <c r="PLK223" s="332"/>
      <c r="PLL223" s="333"/>
      <c r="PLM223" s="382"/>
      <c r="PLN223" s="224"/>
      <c r="PLO223" s="224"/>
      <c r="PLP223" s="334"/>
      <c r="PLQ223" s="334"/>
      <c r="PLR223" s="224"/>
      <c r="PLS223" s="382"/>
      <c r="PLT223" s="382"/>
      <c r="PLU223" s="332"/>
      <c r="PLV223" s="333"/>
      <c r="PLW223" s="382"/>
      <c r="PLX223" s="224"/>
      <c r="PLY223" s="224"/>
      <c r="PLZ223" s="334"/>
      <c r="PMA223" s="334"/>
      <c r="PMB223" s="224"/>
      <c r="PMC223" s="382"/>
      <c r="PMD223" s="382"/>
      <c r="PME223" s="332"/>
      <c r="PMF223" s="333"/>
      <c r="PMG223" s="382"/>
      <c r="PMH223" s="224"/>
      <c r="PMI223" s="224"/>
      <c r="PMJ223" s="334"/>
      <c r="PMK223" s="334"/>
      <c r="PML223" s="224"/>
      <c r="PMM223" s="382"/>
      <c r="PMN223" s="382"/>
      <c r="PMO223" s="332"/>
      <c r="PMP223" s="333"/>
      <c r="PMQ223" s="382"/>
      <c r="PMR223" s="224"/>
      <c r="PMS223" s="224"/>
      <c r="PMT223" s="334"/>
      <c r="PMU223" s="334"/>
      <c r="PMV223" s="224"/>
      <c r="PMW223" s="382"/>
      <c r="PMX223" s="382"/>
      <c r="PMY223" s="332"/>
      <c r="PMZ223" s="333"/>
      <c r="PNA223" s="382"/>
      <c r="PNB223" s="224"/>
      <c r="PNC223" s="224"/>
      <c r="PND223" s="334"/>
      <c r="PNE223" s="334"/>
      <c r="PNF223" s="224"/>
      <c r="PNG223" s="382"/>
      <c r="PNH223" s="382"/>
      <c r="PNI223" s="332"/>
      <c r="PNJ223" s="333"/>
      <c r="PNK223" s="382"/>
      <c r="PNL223" s="224"/>
      <c r="PNM223" s="224"/>
      <c r="PNN223" s="334"/>
      <c r="PNO223" s="334"/>
      <c r="PNP223" s="224"/>
      <c r="PNQ223" s="382"/>
      <c r="PNR223" s="382"/>
      <c r="PNS223" s="332"/>
      <c r="PNT223" s="333"/>
      <c r="PNU223" s="382"/>
      <c r="PNV223" s="224"/>
      <c r="PNW223" s="224"/>
      <c r="PNX223" s="334"/>
      <c r="PNY223" s="334"/>
      <c r="PNZ223" s="224"/>
      <c r="POA223" s="382"/>
      <c r="POB223" s="382"/>
      <c r="POC223" s="332"/>
      <c r="POD223" s="333"/>
      <c r="POE223" s="382"/>
      <c r="POF223" s="224"/>
      <c r="POG223" s="224"/>
      <c r="POH223" s="334"/>
      <c r="POI223" s="334"/>
      <c r="POJ223" s="224"/>
      <c r="POK223" s="382"/>
      <c r="POL223" s="382"/>
      <c r="POM223" s="332"/>
      <c r="PON223" s="333"/>
      <c r="POO223" s="382"/>
      <c r="POP223" s="224"/>
      <c r="POQ223" s="224"/>
      <c r="POR223" s="334"/>
      <c r="POS223" s="334"/>
      <c r="POT223" s="224"/>
      <c r="POU223" s="382"/>
      <c r="POV223" s="382"/>
      <c r="POW223" s="332"/>
      <c r="POX223" s="333"/>
      <c r="POY223" s="382"/>
      <c r="POZ223" s="224"/>
      <c r="PPA223" s="224"/>
      <c r="PPB223" s="334"/>
      <c r="PPC223" s="334"/>
      <c r="PPD223" s="224"/>
      <c r="PPE223" s="382"/>
      <c r="PPF223" s="382"/>
      <c r="PPG223" s="332"/>
      <c r="PPH223" s="333"/>
      <c r="PPI223" s="382"/>
      <c r="PPJ223" s="224"/>
      <c r="PPK223" s="224"/>
      <c r="PPL223" s="334"/>
      <c r="PPM223" s="334"/>
      <c r="PPN223" s="224"/>
      <c r="PPO223" s="382"/>
      <c r="PPP223" s="382"/>
      <c r="PPQ223" s="332"/>
      <c r="PPR223" s="333"/>
      <c r="PPS223" s="382"/>
      <c r="PPT223" s="224"/>
      <c r="PPU223" s="224"/>
      <c r="PPV223" s="334"/>
      <c r="PPW223" s="334"/>
      <c r="PPX223" s="224"/>
      <c r="PPY223" s="382"/>
      <c r="PPZ223" s="382"/>
      <c r="PQA223" s="332"/>
      <c r="PQB223" s="333"/>
      <c r="PQC223" s="382"/>
      <c r="PQD223" s="224"/>
      <c r="PQE223" s="224"/>
      <c r="PQF223" s="334"/>
      <c r="PQG223" s="334"/>
      <c r="PQH223" s="224"/>
      <c r="PQI223" s="382"/>
      <c r="PQJ223" s="382"/>
      <c r="PQK223" s="332"/>
      <c r="PQL223" s="333"/>
      <c r="PQM223" s="382"/>
      <c r="PQN223" s="224"/>
      <c r="PQO223" s="224"/>
      <c r="PQP223" s="334"/>
      <c r="PQQ223" s="334"/>
      <c r="PQR223" s="224"/>
      <c r="PQS223" s="382"/>
      <c r="PQT223" s="382"/>
      <c r="PQU223" s="332"/>
      <c r="PQV223" s="333"/>
      <c r="PQW223" s="382"/>
      <c r="PQX223" s="224"/>
      <c r="PQY223" s="224"/>
      <c r="PQZ223" s="334"/>
      <c r="PRA223" s="334"/>
      <c r="PRB223" s="224"/>
      <c r="PRC223" s="382"/>
      <c r="PRD223" s="382"/>
      <c r="PRE223" s="332"/>
      <c r="PRF223" s="333"/>
      <c r="PRG223" s="382"/>
      <c r="PRH223" s="224"/>
      <c r="PRI223" s="224"/>
      <c r="PRJ223" s="334"/>
      <c r="PRK223" s="334"/>
      <c r="PRL223" s="224"/>
      <c r="PRM223" s="382"/>
      <c r="PRN223" s="382"/>
      <c r="PRO223" s="332"/>
      <c r="PRP223" s="333"/>
      <c r="PRQ223" s="382"/>
      <c r="PRR223" s="224"/>
      <c r="PRS223" s="224"/>
      <c r="PRT223" s="334"/>
      <c r="PRU223" s="334"/>
      <c r="PRV223" s="224"/>
      <c r="PRW223" s="382"/>
      <c r="PRX223" s="382"/>
      <c r="PRY223" s="332"/>
      <c r="PRZ223" s="333"/>
      <c r="PSA223" s="382"/>
      <c r="PSB223" s="224"/>
      <c r="PSC223" s="224"/>
      <c r="PSD223" s="334"/>
      <c r="PSE223" s="334"/>
      <c r="PSF223" s="224"/>
      <c r="PSG223" s="382"/>
      <c r="PSH223" s="382"/>
      <c r="PSI223" s="332"/>
      <c r="PSJ223" s="333"/>
      <c r="PSK223" s="382"/>
      <c r="PSL223" s="224"/>
      <c r="PSM223" s="224"/>
      <c r="PSN223" s="334"/>
      <c r="PSO223" s="334"/>
      <c r="PSP223" s="224"/>
      <c r="PSQ223" s="382"/>
      <c r="PSR223" s="382"/>
      <c r="PSS223" s="332"/>
      <c r="PST223" s="333"/>
      <c r="PSU223" s="382"/>
      <c r="PSV223" s="224"/>
      <c r="PSW223" s="224"/>
      <c r="PSX223" s="334"/>
      <c r="PSY223" s="334"/>
      <c r="PSZ223" s="224"/>
      <c r="PTA223" s="382"/>
      <c r="PTB223" s="382"/>
      <c r="PTC223" s="332"/>
      <c r="PTD223" s="333"/>
      <c r="PTE223" s="382"/>
      <c r="PTF223" s="224"/>
      <c r="PTG223" s="224"/>
      <c r="PTH223" s="334"/>
      <c r="PTI223" s="334"/>
      <c r="PTJ223" s="224"/>
      <c r="PTK223" s="382"/>
      <c r="PTL223" s="382"/>
      <c r="PTM223" s="332"/>
      <c r="PTN223" s="333"/>
      <c r="PTO223" s="382"/>
      <c r="PTP223" s="224"/>
      <c r="PTQ223" s="224"/>
      <c r="PTR223" s="334"/>
      <c r="PTS223" s="334"/>
      <c r="PTT223" s="224"/>
      <c r="PTU223" s="382"/>
      <c r="PTV223" s="382"/>
      <c r="PTW223" s="332"/>
      <c r="PTX223" s="333"/>
      <c r="PTY223" s="382"/>
      <c r="PTZ223" s="224"/>
      <c r="PUA223" s="224"/>
      <c r="PUB223" s="334"/>
      <c r="PUC223" s="334"/>
      <c r="PUD223" s="224"/>
      <c r="PUE223" s="382"/>
      <c r="PUF223" s="382"/>
      <c r="PUG223" s="332"/>
      <c r="PUH223" s="333"/>
      <c r="PUI223" s="382"/>
      <c r="PUJ223" s="224"/>
      <c r="PUK223" s="224"/>
      <c r="PUL223" s="334"/>
      <c r="PUM223" s="334"/>
      <c r="PUN223" s="224"/>
      <c r="PUO223" s="382"/>
      <c r="PUP223" s="382"/>
      <c r="PUQ223" s="332"/>
      <c r="PUR223" s="333"/>
      <c r="PUS223" s="382"/>
      <c r="PUT223" s="224"/>
      <c r="PUU223" s="224"/>
      <c r="PUV223" s="334"/>
      <c r="PUW223" s="334"/>
      <c r="PUX223" s="224"/>
      <c r="PUY223" s="382"/>
      <c r="PUZ223" s="382"/>
      <c r="PVA223" s="332"/>
      <c r="PVB223" s="333"/>
      <c r="PVC223" s="382"/>
      <c r="PVD223" s="224"/>
      <c r="PVE223" s="224"/>
      <c r="PVF223" s="334"/>
      <c r="PVG223" s="334"/>
      <c r="PVH223" s="224"/>
      <c r="PVI223" s="382"/>
      <c r="PVJ223" s="382"/>
      <c r="PVK223" s="332"/>
      <c r="PVL223" s="333"/>
      <c r="PVM223" s="382"/>
      <c r="PVN223" s="224"/>
      <c r="PVO223" s="224"/>
      <c r="PVP223" s="334"/>
      <c r="PVQ223" s="334"/>
      <c r="PVR223" s="224"/>
      <c r="PVS223" s="382"/>
      <c r="PVT223" s="382"/>
      <c r="PVU223" s="332"/>
      <c r="PVV223" s="333"/>
      <c r="PVW223" s="382"/>
      <c r="PVX223" s="224"/>
      <c r="PVY223" s="224"/>
      <c r="PVZ223" s="334"/>
      <c r="PWA223" s="334"/>
      <c r="PWB223" s="224"/>
      <c r="PWC223" s="382"/>
      <c r="PWD223" s="382"/>
      <c r="PWE223" s="332"/>
      <c r="PWF223" s="333"/>
      <c r="PWG223" s="382"/>
      <c r="PWH223" s="224"/>
      <c r="PWI223" s="224"/>
      <c r="PWJ223" s="334"/>
      <c r="PWK223" s="334"/>
      <c r="PWL223" s="224"/>
      <c r="PWM223" s="382"/>
      <c r="PWN223" s="382"/>
      <c r="PWO223" s="332"/>
      <c r="PWP223" s="333"/>
      <c r="PWQ223" s="382"/>
      <c r="PWR223" s="224"/>
      <c r="PWS223" s="224"/>
      <c r="PWT223" s="334"/>
      <c r="PWU223" s="334"/>
      <c r="PWV223" s="224"/>
      <c r="PWW223" s="382"/>
      <c r="PWX223" s="382"/>
      <c r="PWY223" s="332"/>
      <c r="PWZ223" s="333"/>
      <c r="PXA223" s="382"/>
      <c r="PXB223" s="224"/>
      <c r="PXC223" s="224"/>
      <c r="PXD223" s="334"/>
      <c r="PXE223" s="334"/>
      <c r="PXF223" s="224"/>
      <c r="PXG223" s="382"/>
      <c r="PXH223" s="382"/>
      <c r="PXI223" s="332"/>
      <c r="PXJ223" s="333"/>
      <c r="PXK223" s="382"/>
      <c r="PXL223" s="224"/>
      <c r="PXM223" s="224"/>
      <c r="PXN223" s="334"/>
      <c r="PXO223" s="334"/>
      <c r="PXP223" s="224"/>
      <c r="PXQ223" s="382"/>
      <c r="PXR223" s="382"/>
      <c r="PXS223" s="332"/>
      <c r="PXT223" s="333"/>
      <c r="PXU223" s="382"/>
      <c r="PXV223" s="224"/>
      <c r="PXW223" s="224"/>
      <c r="PXX223" s="334"/>
      <c r="PXY223" s="334"/>
      <c r="PXZ223" s="224"/>
      <c r="PYA223" s="382"/>
      <c r="PYB223" s="382"/>
      <c r="PYC223" s="332"/>
      <c r="PYD223" s="333"/>
      <c r="PYE223" s="382"/>
      <c r="PYF223" s="224"/>
      <c r="PYG223" s="224"/>
      <c r="PYH223" s="334"/>
      <c r="PYI223" s="334"/>
      <c r="PYJ223" s="224"/>
      <c r="PYK223" s="382"/>
      <c r="PYL223" s="382"/>
      <c r="PYM223" s="332"/>
      <c r="PYN223" s="333"/>
      <c r="PYO223" s="382"/>
      <c r="PYP223" s="224"/>
      <c r="PYQ223" s="224"/>
      <c r="PYR223" s="334"/>
      <c r="PYS223" s="334"/>
      <c r="PYT223" s="224"/>
      <c r="PYU223" s="382"/>
      <c r="PYV223" s="382"/>
      <c r="PYW223" s="332"/>
      <c r="PYX223" s="333"/>
      <c r="PYY223" s="382"/>
      <c r="PYZ223" s="224"/>
      <c r="PZA223" s="224"/>
      <c r="PZB223" s="334"/>
      <c r="PZC223" s="334"/>
      <c r="PZD223" s="224"/>
      <c r="PZE223" s="382"/>
      <c r="PZF223" s="382"/>
      <c r="PZG223" s="332"/>
      <c r="PZH223" s="333"/>
      <c r="PZI223" s="382"/>
      <c r="PZJ223" s="224"/>
      <c r="PZK223" s="224"/>
      <c r="PZL223" s="334"/>
      <c r="PZM223" s="334"/>
      <c r="PZN223" s="224"/>
      <c r="PZO223" s="382"/>
      <c r="PZP223" s="382"/>
      <c r="PZQ223" s="332"/>
      <c r="PZR223" s="333"/>
      <c r="PZS223" s="382"/>
      <c r="PZT223" s="224"/>
      <c r="PZU223" s="224"/>
      <c r="PZV223" s="334"/>
      <c r="PZW223" s="334"/>
      <c r="PZX223" s="224"/>
      <c r="PZY223" s="382"/>
      <c r="PZZ223" s="382"/>
      <c r="QAA223" s="332"/>
      <c r="QAB223" s="333"/>
      <c r="QAC223" s="382"/>
      <c r="QAD223" s="224"/>
      <c r="QAE223" s="224"/>
      <c r="QAF223" s="334"/>
      <c r="QAG223" s="334"/>
      <c r="QAH223" s="224"/>
      <c r="QAI223" s="382"/>
      <c r="QAJ223" s="382"/>
      <c r="QAK223" s="332"/>
      <c r="QAL223" s="333"/>
      <c r="QAM223" s="382"/>
      <c r="QAN223" s="224"/>
      <c r="QAO223" s="224"/>
      <c r="QAP223" s="334"/>
      <c r="QAQ223" s="334"/>
      <c r="QAR223" s="224"/>
      <c r="QAS223" s="382"/>
      <c r="QAT223" s="382"/>
      <c r="QAU223" s="332"/>
      <c r="QAV223" s="333"/>
      <c r="QAW223" s="382"/>
      <c r="QAX223" s="224"/>
      <c r="QAY223" s="224"/>
      <c r="QAZ223" s="334"/>
      <c r="QBA223" s="334"/>
      <c r="QBB223" s="224"/>
      <c r="QBC223" s="382"/>
      <c r="QBD223" s="382"/>
      <c r="QBE223" s="332"/>
      <c r="QBF223" s="333"/>
      <c r="QBG223" s="382"/>
      <c r="QBH223" s="224"/>
      <c r="QBI223" s="224"/>
      <c r="QBJ223" s="334"/>
      <c r="QBK223" s="334"/>
      <c r="QBL223" s="224"/>
      <c r="QBM223" s="382"/>
      <c r="QBN223" s="382"/>
      <c r="QBO223" s="332"/>
      <c r="QBP223" s="333"/>
      <c r="QBQ223" s="382"/>
      <c r="QBR223" s="224"/>
      <c r="QBS223" s="224"/>
      <c r="QBT223" s="334"/>
      <c r="QBU223" s="334"/>
      <c r="QBV223" s="224"/>
      <c r="QBW223" s="382"/>
      <c r="QBX223" s="382"/>
      <c r="QBY223" s="332"/>
      <c r="QBZ223" s="333"/>
      <c r="QCA223" s="382"/>
      <c r="QCB223" s="224"/>
      <c r="QCC223" s="224"/>
      <c r="QCD223" s="334"/>
      <c r="QCE223" s="334"/>
      <c r="QCF223" s="224"/>
      <c r="QCG223" s="382"/>
      <c r="QCH223" s="382"/>
      <c r="QCI223" s="332"/>
      <c r="QCJ223" s="333"/>
      <c r="QCK223" s="382"/>
      <c r="QCL223" s="224"/>
      <c r="QCM223" s="224"/>
      <c r="QCN223" s="334"/>
      <c r="QCO223" s="334"/>
      <c r="QCP223" s="224"/>
      <c r="QCQ223" s="382"/>
      <c r="QCR223" s="382"/>
      <c r="QCS223" s="332"/>
      <c r="QCT223" s="333"/>
      <c r="QCU223" s="382"/>
      <c r="QCV223" s="224"/>
      <c r="QCW223" s="224"/>
      <c r="QCX223" s="334"/>
      <c r="QCY223" s="334"/>
      <c r="QCZ223" s="224"/>
      <c r="QDA223" s="382"/>
      <c r="QDB223" s="382"/>
      <c r="QDC223" s="332"/>
      <c r="QDD223" s="333"/>
      <c r="QDE223" s="382"/>
      <c r="QDF223" s="224"/>
      <c r="QDG223" s="224"/>
      <c r="QDH223" s="334"/>
      <c r="QDI223" s="334"/>
      <c r="QDJ223" s="224"/>
      <c r="QDK223" s="382"/>
      <c r="QDL223" s="382"/>
      <c r="QDM223" s="332"/>
      <c r="QDN223" s="333"/>
      <c r="QDO223" s="382"/>
      <c r="QDP223" s="224"/>
      <c r="QDQ223" s="224"/>
      <c r="QDR223" s="334"/>
      <c r="QDS223" s="334"/>
      <c r="QDT223" s="224"/>
      <c r="QDU223" s="382"/>
      <c r="QDV223" s="382"/>
      <c r="QDW223" s="332"/>
      <c r="QDX223" s="333"/>
      <c r="QDY223" s="382"/>
      <c r="QDZ223" s="224"/>
      <c r="QEA223" s="224"/>
      <c r="QEB223" s="334"/>
      <c r="QEC223" s="334"/>
      <c r="QED223" s="224"/>
      <c r="QEE223" s="382"/>
      <c r="QEF223" s="382"/>
      <c r="QEG223" s="332"/>
      <c r="QEH223" s="333"/>
      <c r="QEI223" s="382"/>
      <c r="QEJ223" s="224"/>
      <c r="QEK223" s="224"/>
      <c r="QEL223" s="334"/>
      <c r="QEM223" s="334"/>
      <c r="QEN223" s="224"/>
      <c r="QEO223" s="382"/>
      <c r="QEP223" s="382"/>
      <c r="QEQ223" s="332"/>
      <c r="QER223" s="333"/>
      <c r="QES223" s="382"/>
      <c r="QET223" s="224"/>
      <c r="QEU223" s="224"/>
      <c r="QEV223" s="334"/>
      <c r="QEW223" s="334"/>
      <c r="QEX223" s="224"/>
      <c r="QEY223" s="382"/>
      <c r="QEZ223" s="382"/>
      <c r="QFA223" s="332"/>
      <c r="QFB223" s="333"/>
      <c r="QFC223" s="382"/>
      <c r="QFD223" s="224"/>
      <c r="QFE223" s="224"/>
      <c r="QFF223" s="334"/>
      <c r="QFG223" s="334"/>
      <c r="QFH223" s="224"/>
      <c r="QFI223" s="382"/>
      <c r="QFJ223" s="382"/>
      <c r="QFK223" s="332"/>
      <c r="QFL223" s="333"/>
      <c r="QFM223" s="382"/>
      <c r="QFN223" s="224"/>
      <c r="QFO223" s="224"/>
      <c r="QFP223" s="334"/>
      <c r="QFQ223" s="334"/>
      <c r="QFR223" s="224"/>
      <c r="QFS223" s="382"/>
      <c r="QFT223" s="382"/>
      <c r="QFU223" s="332"/>
      <c r="QFV223" s="333"/>
      <c r="QFW223" s="382"/>
      <c r="QFX223" s="224"/>
      <c r="QFY223" s="224"/>
      <c r="QFZ223" s="334"/>
      <c r="QGA223" s="334"/>
      <c r="QGB223" s="224"/>
      <c r="QGC223" s="382"/>
      <c r="QGD223" s="382"/>
      <c r="QGE223" s="332"/>
      <c r="QGF223" s="333"/>
      <c r="QGG223" s="382"/>
      <c r="QGH223" s="224"/>
      <c r="QGI223" s="224"/>
      <c r="QGJ223" s="334"/>
      <c r="QGK223" s="334"/>
      <c r="QGL223" s="224"/>
      <c r="QGM223" s="382"/>
      <c r="QGN223" s="382"/>
      <c r="QGO223" s="332"/>
      <c r="QGP223" s="333"/>
      <c r="QGQ223" s="382"/>
      <c r="QGR223" s="224"/>
      <c r="QGS223" s="224"/>
      <c r="QGT223" s="334"/>
      <c r="QGU223" s="334"/>
      <c r="QGV223" s="224"/>
      <c r="QGW223" s="382"/>
      <c r="QGX223" s="382"/>
      <c r="QGY223" s="332"/>
      <c r="QGZ223" s="333"/>
      <c r="QHA223" s="382"/>
      <c r="QHB223" s="224"/>
      <c r="QHC223" s="224"/>
      <c r="QHD223" s="334"/>
      <c r="QHE223" s="334"/>
      <c r="QHF223" s="224"/>
      <c r="QHG223" s="382"/>
      <c r="QHH223" s="382"/>
      <c r="QHI223" s="332"/>
      <c r="QHJ223" s="333"/>
      <c r="QHK223" s="382"/>
      <c r="QHL223" s="224"/>
      <c r="QHM223" s="224"/>
      <c r="QHN223" s="334"/>
      <c r="QHO223" s="334"/>
      <c r="QHP223" s="224"/>
      <c r="QHQ223" s="382"/>
      <c r="QHR223" s="382"/>
      <c r="QHS223" s="332"/>
      <c r="QHT223" s="333"/>
      <c r="QHU223" s="382"/>
      <c r="QHV223" s="224"/>
      <c r="QHW223" s="224"/>
      <c r="QHX223" s="334"/>
      <c r="QHY223" s="334"/>
      <c r="QHZ223" s="224"/>
      <c r="QIA223" s="382"/>
      <c r="QIB223" s="382"/>
      <c r="QIC223" s="332"/>
      <c r="QID223" s="333"/>
      <c r="QIE223" s="382"/>
      <c r="QIF223" s="224"/>
      <c r="QIG223" s="224"/>
      <c r="QIH223" s="334"/>
      <c r="QII223" s="334"/>
      <c r="QIJ223" s="224"/>
      <c r="QIK223" s="382"/>
      <c r="QIL223" s="382"/>
      <c r="QIM223" s="332"/>
      <c r="QIN223" s="333"/>
      <c r="QIO223" s="382"/>
      <c r="QIP223" s="224"/>
      <c r="QIQ223" s="224"/>
      <c r="QIR223" s="334"/>
      <c r="QIS223" s="334"/>
      <c r="QIT223" s="224"/>
      <c r="QIU223" s="382"/>
      <c r="QIV223" s="382"/>
      <c r="QIW223" s="332"/>
      <c r="QIX223" s="333"/>
      <c r="QIY223" s="382"/>
      <c r="QIZ223" s="224"/>
      <c r="QJA223" s="224"/>
      <c r="QJB223" s="334"/>
      <c r="QJC223" s="334"/>
      <c r="QJD223" s="224"/>
      <c r="QJE223" s="382"/>
      <c r="QJF223" s="382"/>
      <c r="QJG223" s="332"/>
      <c r="QJH223" s="333"/>
      <c r="QJI223" s="382"/>
      <c r="QJJ223" s="224"/>
      <c r="QJK223" s="224"/>
      <c r="QJL223" s="334"/>
      <c r="QJM223" s="334"/>
      <c r="QJN223" s="224"/>
      <c r="QJO223" s="382"/>
      <c r="QJP223" s="382"/>
      <c r="QJQ223" s="332"/>
      <c r="QJR223" s="333"/>
      <c r="QJS223" s="382"/>
      <c r="QJT223" s="224"/>
      <c r="QJU223" s="224"/>
      <c r="QJV223" s="334"/>
      <c r="QJW223" s="334"/>
      <c r="QJX223" s="224"/>
      <c r="QJY223" s="382"/>
      <c r="QJZ223" s="382"/>
      <c r="QKA223" s="332"/>
      <c r="QKB223" s="333"/>
      <c r="QKC223" s="382"/>
      <c r="QKD223" s="224"/>
      <c r="QKE223" s="224"/>
      <c r="QKF223" s="334"/>
      <c r="QKG223" s="334"/>
      <c r="QKH223" s="224"/>
      <c r="QKI223" s="382"/>
      <c r="QKJ223" s="382"/>
      <c r="QKK223" s="332"/>
      <c r="QKL223" s="333"/>
      <c r="QKM223" s="382"/>
      <c r="QKN223" s="224"/>
      <c r="QKO223" s="224"/>
      <c r="QKP223" s="334"/>
      <c r="QKQ223" s="334"/>
      <c r="QKR223" s="224"/>
      <c r="QKS223" s="382"/>
      <c r="QKT223" s="382"/>
      <c r="QKU223" s="332"/>
      <c r="QKV223" s="333"/>
      <c r="QKW223" s="382"/>
      <c r="QKX223" s="224"/>
      <c r="QKY223" s="224"/>
      <c r="QKZ223" s="334"/>
      <c r="QLA223" s="334"/>
      <c r="QLB223" s="224"/>
      <c r="QLC223" s="382"/>
      <c r="QLD223" s="382"/>
      <c r="QLE223" s="332"/>
      <c r="QLF223" s="333"/>
      <c r="QLG223" s="382"/>
      <c r="QLH223" s="224"/>
      <c r="QLI223" s="224"/>
      <c r="QLJ223" s="334"/>
      <c r="QLK223" s="334"/>
      <c r="QLL223" s="224"/>
      <c r="QLM223" s="382"/>
      <c r="QLN223" s="382"/>
      <c r="QLO223" s="332"/>
      <c r="QLP223" s="333"/>
      <c r="QLQ223" s="382"/>
      <c r="QLR223" s="224"/>
      <c r="QLS223" s="224"/>
      <c r="QLT223" s="334"/>
      <c r="QLU223" s="334"/>
      <c r="QLV223" s="224"/>
      <c r="QLW223" s="382"/>
      <c r="QLX223" s="382"/>
      <c r="QLY223" s="332"/>
      <c r="QLZ223" s="333"/>
      <c r="QMA223" s="382"/>
      <c r="QMB223" s="224"/>
      <c r="QMC223" s="224"/>
      <c r="QMD223" s="334"/>
      <c r="QME223" s="334"/>
      <c r="QMF223" s="224"/>
      <c r="QMG223" s="382"/>
      <c r="QMH223" s="382"/>
      <c r="QMI223" s="332"/>
      <c r="QMJ223" s="333"/>
      <c r="QMK223" s="382"/>
      <c r="QML223" s="224"/>
      <c r="QMM223" s="224"/>
      <c r="QMN223" s="334"/>
      <c r="QMO223" s="334"/>
      <c r="QMP223" s="224"/>
      <c r="QMQ223" s="382"/>
      <c r="QMR223" s="382"/>
      <c r="QMS223" s="332"/>
      <c r="QMT223" s="333"/>
      <c r="QMU223" s="382"/>
      <c r="QMV223" s="224"/>
      <c r="QMW223" s="224"/>
      <c r="QMX223" s="334"/>
      <c r="QMY223" s="334"/>
      <c r="QMZ223" s="224"/>
      <c r="QNA223" s="382"/>
      <c r="QNB223" s="382"/>
      <c r="QNC223" s="332"/>
      <c r="QND223" s="333"/>
      <c r="QNE223" s="382"/>
      <c r="QNF223" s="224"/>
      <c r="QNG223" s="224"/>
      <c r="QNH223" s="334"/>
      <c r="QNI223" s="334"/>
      <c r="QNJ223" s="224"/>
      <c r="QNK223" s="382"/>
      <c r="QNL223" s="382"/>
      <c r="QNM223" s="332"/>
      <c r="QNN223" s="333"/>
      <c r="QNO223" s="382"/>
      <c r="QNP223" s="224"/>
      <c r="QNQ223" s="224"/>
      <c r="QNR223" s="334"/>
      <c r="QNS223" s="334"/>
      <c r="QNT223" s="224"/>
      <c r="QNU223" s="382"/>
      <c r="QNV223" s="382"/>
      <c r="QNW223" s="332"/>
      <c r="QNX223" s="333"/>
      <c r="QNY223" s="382"/>
      <c r="QNZ223" s="224"/>
      <c r="QOA223" s="224"/>
      <c r="QOB223" s="334"/>
      <c r="QOC223" s="334"/>
      <c r="QOD223" s="224"/>
      <c r="QOE223" s="382"/>
      <c r="QOF223" s="382"/>
      <c r="QOG223" s="332"/>
      <c r="QOH223" s="333"/>
      <c r="QOI223" s="382"/>
      <c r="QOJ223" s="224"/>
      <c r="QOK223" s="224"/>
      <c r="QOL223" s="334"/>
      <c r="QOM223" s="334"/>
      <c r="QON223" s="224"/>
      <c r="QOO223" s="382"/>
      <c r="QOP223" s="382"/>
      <c r="QOQ223" s="332"/>
      <c r="QOR223" s="333"/>
      <c r="QOS223" s="382"/>
      <c r="QOT223" s="224"/>
      <c r="QOU223" s="224"/>
      <c r="QOV223" s="334"/>
      <c r="QOW223" s="334"/>
      <c r="QOX223" s="224"/>
      <c r="QOY223" s="382"/>
      <c r="QOZ223" s="382"/>
      <c r="QPA223" s="332"/>
      <c r="QPB223" s="333"/>
      <c r="QPC223" s="382"/>
      <c r="QPD223" s="224"/>
      <c r="QPE223" s="224"/>
      <c r="QPF223" s="334"/>
      <c r="QPG223" s="334"/>
      <c r="QPH223" s="224"/>
      <c r="QPI223" s="382"/>
      <c r="QPJ223" s="382"/>
      <c r="QPK223" s="332"/>
      <c r="QPL223" s="333"/>
      <c r="QPM223" s="382"/>
      <c r="QPN223" s="224"/>
      <c r="QPO223" s="224"/>
      <c r="QPP223" s="334"/>
      <c r="QPQ223" s="334"/>
      <c r="QPR223" s="224"/>
      <c r="QPS223" s="382"/>
      <c r="QPT223" s="382"/>
      <c r="QPU223" s="332"/>
      <c r="QPV223" s="333"/>
      <c r="QPW223" s="382"/>
      <c r="QPX223" s="224"/>
      <c r="QPY223" s="224"/>
      <c r="QPZ223" s="334"/>
      <c r="QQA223" s="334"/>
      <c r="QQB223" s="224"/>
      <c r="QQC223" s="382"/>
      <c r="QQD223" s="382"/>
      <c r="QQE223" s="332"/>
      <c r="QQF223" s="333"/>
      <c r="QQG223" s="382"/>
      <c r="QQH223" s="224"/>
      <c r="QQI223" s="224"/>
      <c r="QQJ223" s="334"/>
      <c r="QQK223" s="334"/>
      <c r="QQL223" s="224"/>
      <c r="QQM223" s="382"/>
      <c r="QQN223" s="382"/>
      <c r="QQO223" s="332"/>
      <c r="QQP223" s="333"/>
      <c r="QQQ223" s="382"/>
      <c r="QQR223" s="224"/>
      <c r="QQS223" s="224"/>
      <c r="QQT223" s="334"/>
      <c r="QQU223" s="334"/>
      <c r="QQV223" s="224"/>
      <c r="QQW223" s="382"/>
      <c r="QQX223" s="382"/>
      <c r="QQY223" s="332"/>
      <c r="QQZ223" s="333"/>
      <c r="QRA223" s="382"/>
      <c r="QRB223" s="224"/>
      <c r="QRC223" s="224"/>
      <c r="QRD223" s="334"/>
      <c r="QRE223" s="334"/>
      <c r="QRF223" s="224"/>
      <c r="QRG223" s="382"/>
      <c r="QRH223" s="382"/>
      <c r="QRI223" s="332"/>
      <c r="QRJ223" s="333"/>
      <c r="QRK223" s="382"/>
      <c r="QRL223" s="224"/>
      <c r="QRM223" s="224"/>
      <c r="QRN223" s="334"/>
      <c r="QRO223" s="334"/>
      <c r="QRP223" s="224"/>
      <c r="QRQ223" s="382"/>
      <c r="QRR223" s="382"/>
      <c r="QRS223" s="332"/>
      <c r="QRT223" s="333"/>
      <c r="QRU223" s="382"/>
      <c r="QRV223" s="224"/>
      <c r="QRW223" s="224"/>
      <c r="QRX223" s="334"/>
      <c r="QRY223" s="334"/>
      <c r="QRZ223" s="224"/>
      <c r="QSA223" s="382"/>
      <c r="QSB223" s="382"/>
      <c r="QSC223" s="332"/>
      <c r="QSD223" s="333"/>
      <c r="QSE223" s="382"/>
      <c r="QSF223" s="224"/>
      <c r="QSG223" s="224"/>
      <c r="QSH223" s="334"/>
      <c r="QSI223" s="334"/>
      <c r="QSJ223" s="224"/>
      <c r="QSK223" s="382"/>
      <c r="QSL223" s="382"/>
      <c r="QSM223" s="332"/>
      <c r="QSN223" s="333"/>
      <c r="QSO223" s="382"/>
      <c r="QSP223" s="224"/>
      <c r="QSQ223" s="224"/>
      <c r="QSR223" s="334"/>
      <c r="QSS223" s="334"/>
      <c r="QST223" s="224"/>
      <c r="QSU223" s="382"/>
      <c r="QSV223" s="382"/>
      <c r="QSW223" s="332"/>
      <c r="QSX223" s="333"/>
      <c r="QSY223" s="382"/>
      <c r="QSZ223" s="224"/>
      <c r="QTA223" s="224"/>
      <c r="QTB223" s="334"/>
      <c r="QTC223" s="334"/>
      <c r="QTD223" s="224"/>
      <c r="QTE223" s="382"/>
      <c r="QTF223" s="382"/>
      <c r="QTG223" s="332"/>
      <c r="QTH223" s="333"/>
      <c r="QTI223" s="382"/>
      <c r="QTJ223" s="224"/>
      <c r="QTK223" s="224"/>
      <c r="QTL223" s="334"/>
      <c r="QTM223" s="334"/>
      <c r="QTN223" s="224"/>
      <c r="QTO223" s="382"/>
      <c r="QTP223" s="382"/>
      <c r="QTQ223" s="332"/>
      <c r="QTR223" s="333"/>
      <c r="QTS223" s="382"/>
      <c r="QTT223" s="224"/>
      <c r="QTU223" s="224"/>
      <c r="QTV223" s="334"/>
      <c r="QTW223" s="334"/>
      <c r="QTX223" s="224"/>
      <c r="QTY223" s="382"/>
      <c r="QTZ223" s="382"/>
      <c r="QUA223" s="332"/>
      <c r="QUB223" s="333"/>
      <c r="QUC223" s="382"/>
      <c r="QUD223" s="224"/>
      <c r="QUE223" s="224"/>
      <c r="QUF223" s="334"/>
      <c r="QUG223" s="334"/>
      <c r="QUH223" s="224"/>
      <c r="QUI223" s="382"/>
      <c r="QUJ223" s="382"/>
      <c r="QUK223" s="332"/>
      <c r="QUL223" s="333"/>
      <c r="QUM223" s="382"/>
      <c r="QUN223" s="224"/>
      <c r="QUO223" s="224"/>
      <c r="QUP223" s="334"/>
      <c r="QUQ223" s="334"/>
      <c r="QUR223" s="224"/>
      <c r="QUS223" s="382"/>
      <c r="QUT223" s="382"/>
      <c r="QUU223" s="332"/>
      <c r="QUV223" s="333"/>
      <c r="QUW223" s="382"/>
      <c r="QUX223" s="224"/>
      <c r="QUY223" s="224"/>
      <c r="QUZ223" s="334"/>
      <c r="QVA223" s="334"/>
      <c r="QVB223" s="224"/>
      <c r="QVC223" s="382"/>
      <c r="QVD223" s="382"/>
      <c r="QVE223" s="332"/>
      <c r="QVF223" s="333"/>
      <c r="QVG223" s="382"/>
      <c r="QVH223" s="224"/>
      <c r="QVI223" s="224"/>
      <c r="QVJ223" s="334"/>
      <c r="QVK223" s="334"/>
      <c r="QVL223" s="224"/>
      <c r="QVM223" s="382"/>
      <c r="QVN223" s="382"/>
      <c r="QVO223" s="332"/>
      <c r="QVP223" s="333"/>
      <c r="QVQ223" s="382"/>
      <c r="QVR223" s="224"/>
      <c r="QVS223" s="224"/>
      <c r="QVT223" s="334"/>
      <c r="QVU223" s="334"/>
      <c r="QVV223" s="224"/>
      <c r="QVW223" s="382"/>
      <c r="QVX223" s="382"/>
      <c r="QVY223" s="332"/>
      <c r="QVZ223" s="333"/>
      <c r="QWA223" s="382"/>
      <c r="QWB223" s="224"/>
      <c r="QWC223" s="224"/>
      <c r="QWD223" s="334"/>
      <c r="QWE223" s="334"/>
      <c r="QWF223" s="224"/>
      <c r="QWG223" s="382"/>
      <c r="QWH223" s="382"/>
      <c r="QWI223" s="332"/>
      <c r="QWJ223" s="333"/>
      <c r="QWK223" s="382"/>
      <c r="QWL223" s="224"/>
      <c r="QWM223" s="224"/>
      <c r="QWN223" s="334"/>
      <c r="QWO223" s="334"/>
      <c r="QWP223" s="224"/>
      <c r="QWQ223" s="382"/>
      <c r="QWR223" s="382"/>
      <c r="QWS223" s="332"/>
      <c r="QWT223" s="333"/>
      <c r="QWU223" s="382"/>
      <c r="QWV223" s="224"/>
      <c r="QWW223" s="224"/>
      <c r="QWX223" s="334"/>
      <c r="QWY223" s="334"/>
      <c r="QWZ223" s="224"/>
      <c r="QXA223" s="382"/>
      <c r="QXB223" s="382"/>
      <c r="QXC223" s="332"/>
      <c r="QXD223" s="333"/>
      <c r="QXE223" s="382"/>
      <c r="QXF223" s="224"/>
      <c r="QXG223" s="224"/>
      <c r="QXH223" s="334"/>
      <c r="QXI223" s="334"/>
      <c r="QXJ223" s="224"/>
      <c r="QXK223" s="382"/>
      <c r="QXL223" s="382"/>
      <c r="QXM223" s="332"/>
      <c r="QXN223" s="333"/>
      <c r="QXO223" s="382"/>
      <c r="QXP223" s="224"/>
      <c r="QXQ223" s="224"/>
      <c r="QXR223" s="334"/>
      <c r="QXS223" s="334"/>
      <c r="QXT223" s="224"/>
      <c r="QXU223" s="382"/>
      <c r="QXV223" s="382"/>
      <c r="QXW223" s="332"/>
      <c r="QXX223" s="333"/>
      <c r="QXY223" s="382"/>
      <c r="QXZ223" s="224"/>
      <c r="QYA223" s="224"/>
      <c r="QYB223" s="334"/>
      <c r="QYC223" s="334"/>
      <c r="QYD223" s="224"/>
      <c r="QYE223" s="382"/>
      <c r="QYF223" s="382"/>
      <c r="QYG223" s="332"/>
      <c r="QYH223" s="333"/>
      <c r="QYI223" s="382"/>
      <c r="QYJ223" s="224"/>
      <c r="QYK223" s="224"/>
      <c r="QYL223" s="334"/>
      <c r="QYM223" s="334"/>
      <c r="QYN223" s="224"/>
      <c r="QYO223" s="382"/>
      <c r="QYP223" s="382"/>
      <c r="QYQ223" s="332"/>
      <c r="QYR223" s="333"/>
      <c r="QYS223" s="382"/>
      <c r="QYT223" s="224"/>
      <c r="QYU223" s="224"/>
      <c r="QYV223" s="334"/>
      <c r="QYW223" s="334"/>
      <c r="QYX223" s="224"/>
      <c r="QYY223" s="382"/>
      <c r="QYZ223" s="382"/>
      <c r="QZA223" s="332"/>
      <c r="QZB223" s="333"/>
      <c r="QZC223" s="382"/>
      <c r="QZD223" s="224"/>
      <c r="QZE223" s="224"/>
      <c r="QZF223" s="334"/>
      <c r="QZG223" s="334"/>
      <c r="QZH223" s="224"/>
      <c r="QZI223" s="382"/>
      <c r="QZJ223" s="382"/>
      <c r="QZK223" s="332"/>
      <c r="QZL223" s="333"/>
      <c r="QZM223" s="382"/>
      <c r="QZN223" s="224"/>
      <c r="QZO223" s="224"/>
      <c r="QZP223" s="334"/>
      <c r="QZQ223" s="334"/>
      <c r="QZR223" s="224"/>
      <c r="QZS223" s="382"/>
      <c r="QZT223" s="382"/>
      <c r="QZU223" s="332"/>
      <c r="QZV223" s="333"/>
      <c r="QZW223" s="382"/>
      <c r="QZX223" s="224"/>
      <c r="QZY223" s="224"/>
      <c r="QZZ223" s="334"/>
      <c r="RAA223" s="334"/>
      <c r="RAB223" s="224"/>
      <c r="RAC223" s="382"/>
      <c r="RAD223" s="382"/>
      <c r="RAE223" s="332"/>
      <c r="RAF223" s="333"/>
      <c r="RAG223" s="382"/>
      <c r="RAH223" s="224"/>
      <c r="RAI223" s="224"/>
      <c r="RAJ223" s="334"/>
      <c r="RAK223" s="334"/>
      <c r="RAL223" s="224"/>
      <c r="RAM223" s="382"/>
      <c r="RAN223" s="382"/>
      <c r="RAO223" s="332"/>
      <c r="RAP223" s="333"/>
      <c r="RAQ223" s="382"/>
      <c r="RAR223" s="224"/>
      <c r="RAS223" s="224"/>
      <c r="RAT223" s="334"/>
      <c r="RAU223" s="334"/>
      <c r="RAV223" s="224"/>
      <c r="RAW223" s="382"/>
      <c r="RAX223" s="382"/>
      <c r="RAY223" s="332"/>
      <c r="RAZ223" s="333"/>
      <c r="RBA223" s="382"/>
      <c r="RBB223" s="224"/>
      <c r="RBC223" s="224"/>
      <c r="RBD223" s="334"/>
      <c r="RBE223" s="334"/>
      <c r="RBF223" s="224"/>
      <c r="RBG223" s="382"/>
      <c r="RBH223" s="382"/>
      <c r="RBI223" s="332"/>
      <c r="RBJ223" s="333"/>
      <c r="RBK223" s="382"/>
      <c r="RBL223" s="224"/>
      <c r="RBM223" s="224"/>
      <c r="RBN223" s="334"/>
      <c r="RBO223" s="334"/>
      <c r="RBP223" s="224"/>
      <c r="RBQ223" s="382"/>
      <c r="RBR223" s="382"/>
      <c r="RBS223" s="332"/>
      <c r="RBT223" s="333"/>
      <c r="RBU223" s="382"/>
      <c r="RBV223" s="224"/>
      <c r="RBW223" s="224"/>
      <c r="RBX223" s="334"/>
      <c r="RBY223" s="334"/>
      <c r="RBZ223" s="224"/>
      <c r="RCA223" s="382"/>
      <c r="RCB223" s="382"/>
      <c r="RCC223" s="332"/>
      <c r="RCD223" s="333"/>
      <c r="RCE223" s="382"/>
      <c r="RCF223" s="224"/>
      <c r="RCG223" s="224"/>
      <c r="RCH223" s="334"/>
      <c r="RCI223" s="334"/>
      <c r="RCJ223" s="224"/>
      <c r="RCK223" s="382"/>
      <c r="RCL223" s="382"/>
      <c r="RCM223" s="332"/>
      <c r="RCN223" s="333"/>
      <c r="RCO223" s="382"/>
      <c r="RCP223" s="224"/>
      <c r="RCQ223" s="224"/>
      <c r="RCR223" s="334"/>
      <c r="RCS223" s="334"/>
      <c r="RCT223" s="224"/>
      <c r="RCU223" s="382"/>
      <c r="RCV223" s="382"/>
      <c r="RCW223" s="332"/>
      <c r="RCX223" s="333"/>
      <c r="RCY223" s="382"/>
      <c r="RCZ223" s="224"/>
      <c r="RDA223" s="224"/>
      <c r="RDB223" s="334"/>
      <c r="RDC223" s="334"/>
      <c r="RDD223" s="224"/>
      <c r="RDE223" s="382"/>
      <c r="RDF223" s="382"/>
      <c r="RDG223" s="332"/>
      <c r="RDH223" s="333"/>
      <c r="RDI223" s="382"/>
      <c r="RDJ223" s="224"/>
      <c r="RDK223" s="224"/>
      <c r="RDL223" s="334"/>
      <c r="RDM223" s="334"/>
      <c r="RDN223" s="224"/>
      <c r="RDO223" s="382"/>
      <c r="RDP223" s="382"/>
      <c r="RDQ223" s="332"/>
      <c r="RDR223" s="333"/>
      <c r="RDS223" s="382"/>
      <c r="RDT223" s="224"/>
      <c r="RDU223" s="224"/>
      <c r="RDV223" s="334"/>
      <c r="RDW223" s="334"/>
      <c r="RDX223" s="224"/>
      <c r="RDY223" s="382"/>
      <c r="RDZ223" s="382"/>
      <c r="REA223" s="332"/>
      <c r="REB223" s="333"/>
      <c r="REC223" s="382"/>
      <c r="RED223" s="224"/>
      <c r="REE223" s="224"/>
      <c r="REF223" s="334"/>
      <c r="REG223" s="334"/>
      <c r="REH223" s="224"/>
      <c r="REI223" s="382"/>
      <c r="REJ223" s="382"/>
      <c r="REK223" s="332"/>
      <c r="REL223" s="333"/>
      <c r="REM223" s="382"/>
      <c r="REN223" s="224"/>
      <c r="REO223" s="224"/>
      <c r="REP223" s="334"/>
      <c r="REQ223" s="334"/>
      <c r="RER223" s="224"/>
      <c r="RES223" s="382"/>
      <c r="RET223" s="382"/>
      <c r="REU223" s="332"/>
      <c r="REV223" s="333"/>
      <c r="REW223" s="382"/>
      <c r="REX223" s="224"/>
      <c r="REY223" s="224"/>
      <c r="REZ223" s="334"/>
      <c r="RFA223" s="334"/>
      <c r="RFB223" s="224"/>
      <c r="RFC223" s="382"/>
      <c r="RFD223" s="382"/>
      <c r="RFE223" s="332"/>
      <c r="RFF223" s="333"/>
      <c r="RFG223" s="382"/>
      <c r="RFH223" s="224"/>
      <c r="RFI223" s="224"/>
      <c r="RFJ223" s="334"/>
      <c r="RFK223" s="334"/>
      <c r="RFL223" s="224"/>
      <c r="RFM223" s="382"/>
      <c r="RFN223" s="382"/>
      <c r="RFO223" s="332"/>
      <c r="RFP223" s="333"/>
      <c r="RFQ223" s="382"/>
      <c r="RFR223" s="224"/>
      <c r="RFS223" s="224"/>
      <c r="RFT223" s="334"/>
      <c r="RFU223" s="334"/>
      <c r="RFV223" s="224"/>
      <c r="RFW223" s="382"/>
      <c r="RFX223" s="382"/>
      <c r="RFY223" s="332"/>
      <c r="RFZ223" s="333"/>
      <c r="RGA223" s="382"/>
      <c r="RGB223" s="224"/>
      <c r="RGC223" s="224"/>
      <c r="RGD223" s="334"/>
      <c r="RGE223" s="334"/>
      <c r="RGF223" s="224"/>
      <c r="RGG223" s="382"/>
      <c r="RGH223" s="382"/>
      <c r="RGI223" s="332"/>
      <c r="RGJ223" s="333"/>
      <c r="RGK223" s="382"/>
      <c r="RGL223" s="224"/>
      <c r="RGM223" s="224"/>
      <c r="RGN223" s="334"/>
      <c r="RGO223" s="334"/>
      <c r="RGP223" s="224"/>
      <c r="RGQ223" s="382"/>
      <c r="RGR223" s="382"/>
      <c r="RGS223" s="332"/>
      <c r="RGT223" s="333"/>
      <c r="RGU223" s="382"/>
      <c r="RGV223" s="224"/>
      <c r="RGW223" s="224"/>
      <c r="RGX223" s="334"/>
      <c r="RGY223" s="334"/>
      <c r="RGZ223" s="224"/>
      <c r="RHA223" s="382"/>
      <c r="RHB223" s="382"/>
      <c r="RHC223" s="332"/>
      <c r="RHD223" s="333"/>
      <c r="RHE223" s="382"/>
      <c r="RHF223" s="224"/>
      <c r="RHG223" s="224"/>
      <c r="RHH223" s="334"/>
      <c r="RHI223" s="334"/>
      <c r="RHJ223" s="224"/>
      <c r="RHK223" s="382"/>
      <c r="RHL223" s="382"/>
      <c r="RHM223" s="332"/>
      <c r="RHN223" s="333"/>
      <c r="RHO223" s="382"/>
      <c r="RHP223" s="224"/>
      <c r="RHQ223" s="224"/>
      <c r="RHR223" s="334"/>
      <c r="RHS223" s="334"/>
      <c r="RHT223" s="224"/>
      <c r="RHU223" s="382"/>
      <c r="RHV223" s="382"/>
      <c r="RHW223" s="332"/>
      <c r="RHX223" s="333"/>
      <c r="RHY223" s="382"/>
      <c r="RHZ223" s="224"/>
      <c r="RIA223" s="224"/>
      <c r="RIB223" s="334"/>
      <c r="RIC223" s="334"/>
      <c r="RID223" s="224"/>
      <c r="RIE223" s="382"/>
      <c r="RIF223" s="382"/>
      <c r="RIG223" s="332"/>
      <c r="RIH223" s="333"/>
      <c r="RII223" s="382"/>
      <c r="RIJ223" s="224"/>
      <c r="RIK223" s="224"/>
      <c r="RIL223" s="334"/>
      <c r="RIM223" s="334"/>
      <c r="RIN223" s="224"/>
      <c r="RIO223" s="382"/>
      <c r="RIP223" s="382"/>
      <c r="RIQ223" s="332"/>
      <c r="RIR223" s="333"/>
      <c r="RIS223" s="382"/>
      <c r="RIT223" s="224"/>
      <c r="RIU223" s="224"/>
      <c r="RIV223" s="334"/>
      <c r="RIW223" s="334"/>
      <c r="RIX223" s="224"/>
      <c r="RIY223" s="382"/>
      <c r="RIZ223" s="382"/>
      <c r="RJA223" s="332"/>
      <c r="RJB223" s="333"/>
      <c r="RJC223" s="382"/>
      <c r="RJD223" s="224"/>
      <c r="RJE223" s="224"/>
      <c r="RJF223" s="334"/>
      <c r="RJG223" s="334"/>
      <c r="RJH223" s="224"/>
      <c r="RJI223" s="382"/>
      <c r="RJJ223" s="382"/>
      <c r="RJK223" s="332"/>
      <c r="RJL223" s="333"/>
      <c r="RJM223" s="382"/>
      <c r="RJN223" s="224"/>
      <c r="RJO223" s="224"/>
      <c r="RJP223" s="334"/>
      <c r="RJQ223" s="334"/>
      <c r="RJR223" s="224"/>
      <c r="RJS223" s="382"/>
      <c r="RJT223" s="382"/>
      <c r="RJU223" s="332"/>
      <c r="RJV223" s="333"/>
      <c r="RJW223" s="382"/>
      <c r="RJX223" s="224"/>
      <c r="RJY223" s="224"/>
      <c r="RJZ223" s="334"/>
      <c r="RKA223" s="334"/>
      <c r="RKB223" s="224"/>
      <c r="RKC223" s="382"/>
      <c r="RKD223" s="382"/>
      <c r="RKE223" s="332"/>
      <c r="RKF223" s="333"/>
      <c r="RKG223" s="382"/>
      <c r="RKH223" s="224"/>
      <c r="RKI223" s="224"/>
      <c r="RKJ223" s="334"/>
      <c r="RKK223" s="334"/>
      <c r="RKL223" s="224"/>
      <c r="RKM223" s="382"/>
      <c r="RKN223" s="382"/>
      <c r="RKO223" s="332"/>
      <c r="RKP223" s="333"/>
      <c r="RKQ223" s="382"/>
      <c r="RKR223" s="224"/>
      <c r="RKS223" s="224"/>
      <c r="RKT223" s="334"/>
      <c r="RKU223" s="334"/>
      <c r="RKV223" s="224"/>
      <c r="RKW223" s="382"/>
      <c r="RKX223" s="382"/>
      <c r="RKY223" s="332"/>
      <c r="RKZ223" s="333"/>
      <c r="RLA223" s="382"/>
      <c r="RLB223" s="224"/>
      <c r="RLC223" s="224"/>
      <c r="RLD223" s="334"/>
      <c r="RLE223" s="334"/>
      <c r="RLF223" s="224"/>
      <c r="RLG223" s="382"/>
      <c r="RLH223" s="382"/>
      <c r="RLI223" s="332"/>
      <c r="RLJ223" s="333"/>
      <c r="RLK223" s="382"/>
      <c r="RLL223" s="224"/>
      <c r="RLM223" s="224"/>
      <c r="RLN223" s="334"/>
      <c r="RLO223" s="334"/>
      <c r="RLP223" s="224"/>
      <c r="RLQ223" s="382"/>
      <c r="RLR223" s="382"/>
      <c r="RLS223" s="332"/>
      <c r="RLT223" s="333"/>
      <c r="RLU223" s="382"/>
      <c r="RLV223" s="224"/>
      <c r="RLW223" s="224"/>
      <c r="RLX223" s="334"/>
      <c r="RLY223" s="334"/>
      <c r="RLZ223" s="224"/>
      <c r="RMA223" s="382"/>
      <c r="RMB223" s="382"/>
      <c r="RMC223" s="332"/>
      <c r="RMD223" s="333"/>
      <c r="RME223" s="382"/>
      <c r="RMF223" s="224"/>
      <c r="RMG223" s="224"/>
      <c r="RMH223" s="334"/>
      <c r="RMI223" s="334"/>
      <c r="RMJ223" s="224"/>
      <c r="RMK223" s="382"/>
      <c r="RML223" s="382"/>
      <c r="RMM223" s="332"/>
      <c r="RMN223" s="333"/>
      <c r="RMO223" s="382"/>
      <c r="RMP223" s="224"/>
      <c r="RMQ223" s="224"/>
      <c r="RMR223" s="334"/>
      <c r="RMS223" s="334"/>
      <c r="RMT223" s="224"/>
      <c r="RMU223" s="382"/>
      <c r="RMV223" s="382"/>
      <c r="RMW223" s="332"/>
      <c r="RMX223" s="333"/>
      <c r="RMY223" s="382"/>
      <c r="RMZ223" s="224"/>
      <c r="RNA223" s="224"/>
      <c r="RNB223" s="334"/>
      <c r="RNC223" s="334"/>
      <c r="RND223" s="224"/>
      <c r="RNE223" s="382"/>
      <c r="RNF223" s="382"/>
      <c r="RNG223" s="332"/>
      <c r="RNH223" s="333"/>
      <c r="RNI223" s="382"/>
      <c r="RNJ223" s="224"/>
      <c r="RNK223" s="224"/>
      <c r="RNL223" s="334"/>
      <c r="RNM223" s="334"/>
      <c r="RNN223" s="224"/>
      <c r="RNO223" s="382"/>
      <c r="RNP223" s="382"/>
      <c r="RNQ223" s="332"/>
      <c r="RNR223" s="333"/>
      <c r="RNS223" s="382"/>
      <c r="RNT223" s="224"/>
      <c r="RNU223" s="224"/>
      <c r="RNV223" s="334"/>
      <c r="RNW223" s="334"/>
      <c r="RNX223" s="224"/>
      <c r="RNY223" s="382"/>
      <c r="RNZ223" s="382"/>
      <c r="ROA223" s="332"/>
      <c r="ROB223" s="333"/>
      <c r="ROC223" s="382"/>
      <c r="ROD223" s="224"/>
      <c r="ROE223" s="224"/>
      <c r="ROF223" s="334"/>
      <c r="ROG223" s="334"/>
      <c r="ROH223" s="224"/>
      <c r="ROI223" s="382"/>
      <c r="ROJ223" s="382"/>
      <c r="ROK223" s="332"/>
      <c r="ROL223" s="333"/>
      <c r="ROM223" s="382"/>
      <c r="RON223" s="224"/>
      <c r="ROO223" s="224"/>
      <c r="ROP223" s="334"/>
      <c r="ROQ223" s="334"/>
      <c r="ROR223" s="224"/>
      <c r="ROS223" s="382"/>
      <c r="ROT223" s="382"/>
      <c r="ROU223" s="332"/>
      <c r="ROV223" s="333"/>
      <c r="ROW223" s="382"/>
      <c r="ROX223" s="224"/>
      <c r="ROY223" s="224"/>
      <c r="ROZ223" s="334"/>
      <c r="RPA223" s="334"/>
      <c r="RPB223" s="224"/>
      <c r="RPC223" s="382"/>
      <c r="RPD223" s="382"/>
      <c r="RPE223" s="332"/>
      <c r="RPF223" s="333"/>
      <c r="RPG223" s="382"/>
      <c r="RPH223" s="224"/>
      <c r="RPI223" s="224"/>
      <c r="RPJ223" s="334"/>
      <c r="RPK223" s="334"/>
      <c r="RPL223" s="224"/>
      <c r="RPM223" s="382"/>
      <c r="RPN223" s="382"/>
      <c r="RPO223" s="332"/>
      <c r="RPP223" s="333"/>
      <c r="RPQ223" s="382"/>
      <c r="RPR223" s="224"/>
      <c r="RPS223" s="224"/>
      <c r="RPT223" s="334"/>
      <c r="RPU223" s="334"/>
      <c r="RPV223" s="224"/>
      <c r="RPW223" s="382"/>
      <c r="RPX223" s="382"/>
      <c r="RPY223" s="332"/>
      <c r="RPZ223" s="333"/>
      <c r="RQA223" s="382"/>
      <c r="RQB223" s="224"/>
      <c r="RQC223" s="224"/>
      <c r="RQD223" s="334"/>
      <c r="RQE223" s="334"/>
      <c r="RQF223" s="224"/>
      <c r="RQG223" s="382"/>
      <c r="RQH223" s="382"/>
      <c r="RQI223" s="332"/>
      <c r="RQJ223" s="333"/>
      <c r="RQK223" s="382"/>
      <c r="RQL223" s="224"/>
      <c r="RQM223" s="224"/>
      <c r="RQN223" s="334"/>
      <c r="RQO223" s="334"/>
      <c r="RQP223" s="224"/>
      <c r="RQQ223" s="382"/>
      <c r="RQR223" s="382"/>
      <c r="RQS223" s="332"/>
      <c r="RQT223" s="333"/>
      <c r="RQU223" s="382"/>
      <c r="RQV223" s="224"/>
      <c r="RQW223" s="224"/>
      <c r="RQX223" s="334"/>
      <c r="RQY223" s="334"/>
      <c r="RQZ223" s="224"/>
      <c r="RRA223" s="382"/>
      <c r="RRB223" s="382"/>
      <c r="RRC223" s="332"/>
      <c r="RRD223" s="333"/>
      <c r="RRE223" s="382"/>
      <c r="RRF223" s="224"/>
      <c r="RRG223" s="224"/>
      <c r="RRH223" s="334"/>
      <c r="RRI223" s="334"/>
      <c r="RRJ223" s="224"/>
      <c r="RRK223" s="382"/>
      <c r="RRL223" s="382"/>
      <c r="RRM223" s="332"/>
      <c r="RRN223" s="333"/>
      <c r="RRO223" s="382"/>
      <c r="RRP223" s="224"/>
      <c r="RRQ223" s="224"/>
      <c r="RRR223" s="334"/>
      <c r="RRS223" s="334"/>
      <c r="RRT223" s="224"/>
      <c r="RRU223" s="382"/>
      <c r="RRV223" s="382"/>
      <c r="RRW223" s="332"/>
      <c r="RRX223" s="333"/>
      <c r="RRY223" s="382"/>
      <c r="RRZ223" s="224"/>
      <c r="RSA223" s="224"/>
      <c r="RSB223" s="334"/>
      <c r="RSC223" s="334"/>
      <c r="RSD223" s="224"/>
      <c r="RSE223" s="382"/>
      <c r="RSF223" s="382"/>
      <c r="RSG223" s="332"/>
      <c r="RSH223" s="333"/>
      <c r="RSI223" s="382"/>
      <c r="RSJ223" s="224"/>
      <c r="RSK223" s="224"/>
      <c r="RSL223" s="334"/>
      <c r="RSM223" s="334"/>
      <c r="RSN223" s="224"/>
      <c r="RSO223" s="382"/>
      <c r="RSP223" s="382"/>
      <c r="RSQ223" s="332"/>
      <c r="RSR223" s="333"/>
      <c r="RSS223" s="382"/>
      <c r="RST223" s="224"/>
      <c r="RSU223" s="224"/>
      <c r="RSV223" s="334"/>
      <c r="RSW223" s="334"/>
      <c r="RSX223" s="224"/>
      <c r="RSY223" s="382"/>
      <c r="RSZ223" s="382"/>
      <c r="RTA223" s="332"/>
      <c r="RTB223" s="333"/>
      <c r="RTC223" s="382"/>
      <c r="RTD223" s="224"/>
      <c r="RTE223" s="224"/>
      <c r="RTF223" s="334"/>
      <c r="RTG223" s="334"/>
      <c r="RTH223" s="224"/>
      <c r="RTI223" s="382"/>
      <c r="RTJ223" s="382"/>
      <c r="RTK223" s="332"/>
      <c r="RTL223" s="333"/>
      <c r="RTM223" s="382"/>
      <c r="RTN223" s="224"/>
      <c r="RTO223" s="224"/>
      <c r="RTP223" s="334"/>
      <c r="RTQ223" s="334"/>
      <c r="RTR223" s="224"/>
      <c r="RTS223" s="382"/>
      <c r="RTT223" s="382"/>
      <c r="RTU223" s="332"/>
      <c r="RTV223" s="333"/>
      <c r="RTW223" s="382"/>
      <c r="RTX223" s="224"/>
      <c r="RTY223" s="224"/>
      <c r="RTZ223" s="334"/>
      <c r="RUA223" s="334"/>
      <c r="RUB223" s="224"/>
      <c r="RUC223" s="382"/>
      <c r="RUD223" s="382"/>
      <c r="RUE223" s="332"/>
      <c r="RUF223" s="333"/>
      <c r="RUG223" s="382"/>
      <c r="RUH223" s="224"/>
      <c r="RUI223" s="224"/>
      <c r="RUJ223" s="334"/>
      <c r="RUK223" s="334"/>
      <c r="RUL223" s="224"/>
      <c r="RUM223" s="382"/>
      <c r="RUN223" s="382"/>
      <c r="RUO223" s="332"/>
      <c r="RUP223" s="333"/>
      <c r="RUQ223" s="382"/>
      <c r="RUR223" s="224"/>
      <c r="RUS223" s="224"/>
      <c r="RUT223" s="334"/>
      <c r="RUU223" s="334"/>
      <c r="RUV223" s="224"/>
      <c r="RUW223" s="382"/>
      <c r="RUX223" s="382"/>
      <c r="RUY223" s="332"/>
      <c r="RUZ223" s="333"/>
      <c r="RVA223" s="382"/>
      <c r="RVB223" s="224"/>
      <c r="RVC223" s="224"/>
      <c r="RVD223" s="334"/>
      <c r="RVE223" s="334"/>
      <c r="RVF223" s="224"/>
      <c r="RVG223" s="382"/>
      <c r="RVH223" s="382"/>
      <c r="RVI223" s="332"/>
      <c r="RVJ223" s="333"/>
      <c r="RVK223" s="382"/>
      <c r="RVL223" s="224"/>
      <c r="RVM223" s="224"/>
      <c r="RVN223" s="334"/>
      <c r="RVO223" s="334"/>
      <c r="RVP223" s="224"/>
      <c r="RVQ223" s="382"/>
      <c r="RVR223" s="382"/>
      <c r="RVS223" s="332"/>
      <c r="RVT223" s="333"/>
      <c r="RVU223" s="382"/>
      <c r="RVV223" s="224"/>
      <c r="RVW223" s="224"/>
      <c r="RVX223" s="334"/>
      <c r="RVY223" s="334"/>
      <c r="RVZ223" s="224"/>
      <c r="RWA223" s="382"/>
      <c r="RWB223" s="382"/>
      <c r="RWC223" s="332"/>
      <c r="RWD223" s="333"/>
      <c r="RWE223" s="382"/>
      <c r="RWF223" s="224"/>
      <c r="RWG223" s="224"/>
      <c r="RWH223" s="334"/>
      <c r="RWI223" s="334"/>
      <c r="RWJ223" s="224"/>
      <c r="RWK223" s="382"/>
      <c r="RWL223" s="382"/>
      <c r="RWM223" s="332"/>
      <c r="RWN223" s="333"/>
      <c r="RWO223" s="382"/>
      <c r="RWP223" s="224"/>
      <c r="RWQ223" s="224"/>
      <c r="RWR223" s="334"/>
      <c r="RWS223" s="334"/>
      <c r="RWT223" s="224"/>
      <c r="RWU223" s="382"/>
      <c r="RWV223" s="382"/>
      <c r="RWW223" s="332"/>
      <c r="RWX223" s="333"/>
      <c r="RWY223" s="382"/>
      <c r="RWZ223" s="224"/>
      <c r="RXA223" s="224"/>
      <c r="RXB223" s="334"/>
      <c r="RXC223" s="334"/>
      <c r="RXD223" s="224"/>
      <c r="RXE223" s="382"/>
      <c r="RXF223" s="382"/>
      <c r="RXG223" s="332"/>
      <c r="RXH223" s="333"/>
      <c r="RXI223" s="382"/>
      <c r="RXJ223" s="224"/>
      <c r="RXK223" s="224"/>
      <c r="RXL223" s="334"/>
      <c r="RXM223" s="334"/>
      <c r="RXN223" s="224"/>
      <c r="RXO223" s="382"/>
      <c r="RXP223" s="382"/>
      <c r="RXQ223" s="332"/>
      <c r="RXR223" s="333"/>
      <c r="RXS223" s="382"/>
      <c r="RXT223" s="224"/>
      <c r="RXU223" s="224"/>
      <c r="RXV223" s="334"/>
      <c r="RXW223" s="334"/>
      <c r="RXX223" s="224"/>
      <c r="RXY223" s="382"/>
      <c r="RXZ223" s="382"/>
      <c r="RYA223" s="332"/>
      <c r="RYB223" s="333"/>
      <c r="RYC223" s="382"/>
      <c r="RYD223" s="224"/>
      <c r="RYE223" s="224"/>
      <c r="RYF223" s="334"/>
      <c r="RYG223" s="334"/>
      <c r="RYH223" s="224"/>
      <c r="RYI223" s="382"/>
      <c r="RYJ223" s="382"/>
      <c r="RYK223" s="332"/>
      <c r="RYL223" s="333"/>
      <c r="RYM223" s="382"/>
      <c r="RYN223" s="224"/>
      <c r="RYO223" s="224"/>
      <c r="RYP223" s="334"/>
      <c r="RYQ223" s="334"/>
      <c r="RYR223" s="224"/>
      <c r="RYS223" s="382"/>
      <c r="RYT223" s="382"/>
      <c r="RYU223" s="332"/>
      <c r="RYV223" s="333"/>
      <c r="RYW223" s="382"/>
      <c r="RYX223" s="224"/>
      <c r="RYY223" s="224"/>
      <c r="RYZ223" s="334"/>
      <c r="RZA223" s="334"/>
      <c r="RZB223" s="224"/>
      <c r="RZC223" s="382"/>
      <c r="RZD223" s="382"/>
      <c r="RZE223" s="332"/>
      <c r="RZF223" s="333"/>
      <c r="RZG223" s="382"/>
      <c r="RZH223" s="224"/>
      <c r="RZI223" s="224"/>
      <c r="RZJ223" s="334"/>
      <c r="RZK223" s="334"/>
      <c r="RZL223" s="224"/>
      <c r="RZM223" s="382"/>
      <c r="RZN223" s="382"/>
      <c r="RZO223" s="332"/>
      <c r="RZP223" s="333"/>
      <c r="RZQ223" s="382"/>
      <c r="RZR223" s="224"/>
      <c r="RZS223" s="224"/>
      <c r="RZT223" s="334"/>
      <c r="RZU223" s="334"/>
      <c r="RZV223" s="224"/>
      <c r="RZW223" s="382"/>
      <c r="RZX223" s="382"/>
      <c r="RZY223" s="332"/>
      <c r="RZZ223" s="333"/>
      <c r="SAA223" s="382"/>
      <c r="SAB223" s="224"/>
      <c r="SAC223" s="224"/>
      <c r="SAD223" s="334"/>
      <c r="SAE223" s="334"/>
      <c r="SAF223" s="224"/>
      <c r="SAG223" s="382"/>
      <c r="SAH223" s="382"/>
      <c r="SAI223" s="332"/>
      <c r="SAJ223" s="333"/>
      <c r="SAK223" s="382"/>
      <c r="SAL223" s="224"/>
      <c r="SAM223" s="224"/>
      <c r="SAN223" s="334"/>
      <c r="SAO223" s="334"/>
      <c r="SAP223" s="224"/>
      <c r="SAQ223" s="382"/>
      <c r="SAR223" s="382"/>
      <c r="SAS223" s="332"/>
      <c r="SAT223" s="333"/>
      <c r="SAU223" s="382"/>
      <c r="SAV223" s="224"/>
      <c r="SAW223" s="224"/>
      <c r="SAX223" s="334"/>
      <c r="SAY223" s="334"/>
      <c r="SAZ223" s="224"/>
      <c r="SBA223" s="382"/>
      <c r="SBB223" s="382"/>
      <c r="SBC223" s="332"/>
      <c r="SBD223" s="333"/>
      <c r="SBE223" s="382"/>
      <c r="SBF223" s="224"/>
      <c r="SBG223" s="224"/>
      <c r="SBH223" s="334"/>
      <c r="SBI223" s="334"/>
      <c r="SBJ223" s="224"/>
      <c r="SBK223" s="382"/>
      <c r="SBL223" s="382"/>
      <c r="SBM223" s="332"/>
      <c r="SBN223" s="333"/>
      <c r="SBO223" s="382"/>
      <c r="SBP223" s="224"/>
      <c r="SBQ223" s="224"/>
      <c r="SBR223" s="334"/>
      <c r="SBS223" s="334"/>
      <c r="SBT223" s="224"/>
      <c r="SBU223" s="382"/>
      <c r="SBV223" s="382"/>
      <c r="SBW223" s="332"/>
      <c r="SBX223" s="333"/>
      <c r="SBY223" s="382"/>
      <c r="SBZ223" s="224"/>
      <c r="SCA223" s="224"/>
      <c r="SCB223" s="334"/>
      <c r="SCC223" s="334"/>
      <c r="SCD223" s="224"/>
      <c r="SCE223" s="382"/>
      <c r="SCF223" s="382"/>
      <c r="SCG223" s="332"/>
      <c r="SCH223" s="333"/>
      <c r="SCI223" s="382"/>
      <c r="SCJ223" s="224"/>
      <c r="SCK223" s="224"/>
      <c r="SCL223" s="334"/>
      <c r="SCM223" s="334"/>
      <c r="SCN223" s="224"/>
      <c r="SCO223" s="382"/>
      <c r="SCP223" s="382"/>
      <c r="SCQ223" s="332"/>
      <c r="SCR223" s="333"/>
      <c r="SCS223" s="382"/>
      <c r="SCT223" s="224"/>
      <c r="SCU223" s="224"/>
      <c r="SCV223" s="334"/>
      <c r="SCW223" s="334"/>
      <c r="SCX223" s="224"/>
      <c r="SCY223" s="382"/>
      <c r="SCZ223" s="382"/>
      <c r="SDA223" s="332"/>
      <c r="SDB223" s="333"/>
      <c r="SDC223" s="382"/>
      <c r="SDD223" s="224"/>
      <c r="SDE223" s="224"/>
      <c r="SDF223" s="334"/>
      <c r="SDG223" s="334"/>
      <c r="SDH223" s="224"/>
      <c r="SDI223" s="382"/>
      <c r="SDJ223" s="382"/>
      <c r="SDK223" s="332"/>
      <c r="SDL223" s="333"/>
      <c r="SDM223" s="382"/>
      <c r="SDN223" s="224"/>
      <c r="SDO223" s="224"/>
      <c r="SDP223" s="334"/>
      <c r="SDQ223" s="334"/>
      <c r="SDR223" s="224"/>
      <c r="SDS223" s="382"/>
      <c r="SDT223" s="382"/>
      <c r="SDU223" s="332"/>
      <c r="SDV223" s="333"/>
      <c r="SDW223" s="382"/>
      <c r="SDX223" s="224"/>
      <c r="SDY223" s="224"/>
      <c r="SDZ223" s="334"/>
      <c r="SEA223" s="334"/>
      <c r="SEB223" s="224"/>
      <c r="SEC223" s="382"/>
      <c r="SED223" s="382"/>
      <c r="SEE223" s="332"/>
      <c r="SEF223" s="333"/>
      <c r="SEG223" s="382"/>
      <c r="SEH223" s="224"/>
      <c r="SEI223" s="224"/>
      <c r="SEJ223" s="334"/>
      <c r="SEK223" s="334"/>
      <c r="SEL223" s="224"/>
      <c r="SEM223" s="382"/>
      <c r="SEN223" s="382"/>
      <c r="SEO223" s="332"/>
      <c r="SEP223" s="333"/>
      <c r="SEQ223" s="382"/>
      <c r="SER223" s="224"/>
      <c r="SES223" s="224"/>
      <c r="SET223" s="334"/>
      <c r="SEU223" s="334"/>
      <c r="SEV223" s="224"/>
      <c r="SEW223" s="382"/>
      <c r="SEX223" s="382"/>
      <c r="SEY223" s="332"/>
      <c r="SEZ223" s="333"/>
      <c r="SFA223" s="382"/>
      <c r="SFB223" s="224"/>
      <c r="SFC223" s="224"/>
      <c r="SFD223" s="334"/>
      <c r="SFE223" s="334"/>
      <c r="SFF223" s="224"/>
      <c r="SFG223" s="382"/>
      <c r="SFH223" s="382"/>
      <c r="SFI223" s="332"/>
      <c r="SFJ223" s="333"/>
      <c r="SFK223" s="382"/>
      <c r="SFL223" s="224"/>
      <c r="SFM223" s="224"/>
      <c r="SFN223" s="334"/>
      <c r="SFO223" s="334"/>
      <c r="SFP223" s="224"/>
      <c r="SFQ223" s="382"/>
      <c r="SFR223" s="382"/>
      <c r="SFS223" s="332"/>
      <c r="SFT223" s="333"/>
      <c r="SFU223" s="382"/>
      <c r="SFV223" s="224"/>
      <c r="SFW223" s="224"/>
      <c r="SFX223" s="334"/>
      <c r="SFY223" s="334"/>
      <c r="SFZ223" s="224"/>
      <c r="SGA223" s="382"/>
      <c r="SGB223" s="382"/>
      <c r="SGC223" s="332"/>
      <c r="SGD223" s="333"/>
      <c r="SGE223" s="382"/>
      <c r="SGF223" s="224"/>
      <c r="SGG223" s="224"/>
      <c r="SGH223" s="334"/>
      <c r="SGI223" s="334"/>
      <c r="SGJ223" s="224"/>
      <c r="SGK223" s="382"/>
      <c r="SGL223" s="382"/>
      <c r="SGM223" s="332"/>
      <c r="SGN223" s="333"/>
      <c r="SGO223" s="382"/>
      <c r="SGP223" s="224"/>
      <c r="SGQ223" s="224"/>
      <c r="SGR223" s="334"/>
      <c r="SGS223" s="334"/>
      <c r="SGT223" s="224"/>
      <c r="SGU223" s="382"/>
      <c r="SGV223" s="382"/>
      <c r="SGW223" s="332"/>
      <c r="SGX223" s="333"/>
      <c r="SGY223" s="382"/>
      <c r="SGZ223" s="224"/>
      <c r="SHA223" s="224"/>
      <c r="SHB223" s="334"/>
      <c r="SHC223" s="334"/>
      <c r="SHD223" s="224"/>
      <c r="SHE223" s="382"/>
      <c r="SHF223" s="382"/>
      <c r="SHG223" s="332"/>
      <c r="SHH223" s="333"/>
      <c r="SHI223" s="382"/>
      <c r="SHJ223" s="224"/>
      <c r="SHK223" s="224"/>
      <c r="SHL223" s="334"/>
      <c r="SHM223" s="334"/>
      <c r="SHN223" s="224"/>
      <c r="SHO223" s="382"/>
      <c r="SHP223" s="382"/>
      <c r="SHQ223" s="332"/>
      <c r="SHR223" s="333"/>
      <c r="SHS223" s="382"/>
      <c r="SHT223" s="224"/>
      <c r="SHU223" s="224"/>
      <c r="SHV223" s="334"/>
      <c r="SHW223" s="334"/>
      <c r="SHX223" s="224"/>
      <c r="SHY223" s="382"/>
      <c r="SHZ223" s="382"/>
      <c r="SIA223" s="332"/>
      <c r="SIB223" s="333"/>
      <c r="SIC223" s="382"/>
      <c r="SID223" s="224"/>
      <c r="SIE223" s="224"/>
      <c r="SIF223" s="334"/>
      <c r="SIG223" s="334"/>
      <c r="SIH223" s="224"/>
      <c r="SII223" s="382"/>
      <c r="SIJ223" s="382"/>
      <c r="SIK223" s="332"/>
      <c r="SIL223" s="333"/>
      <c r="SIM223" s="382"/>
      <c r="SIN223" s="224"/>
      <c r="SIO223" s="224"/>
      <c r="SIP223" s="334"/>
      <c r="SIQ223" s="334"/>
      <c r="SIR223" s="224"/>
      <c r="SIS223" s="382"/>
      <c r="SIT223" s="382"/>
      <c r="SIU223" s="332"/>
      <c r="SIV223" s="333"/>
      <c r="SIW223" s="382"/>
      <c r="SIX223" s="224"/>
      <c r="SIY223" s="224"/>
      <c r="SIZ223" s="334"/>
      <c r="SJA223" s="334"/>
      <c r="SJB223" s="224"/>
      <c r="SJC223" s="382"/>
      <c r="SJD223" s="382"/>
      <c r="SJE223" s="332"/>
      <c r="SJF223" s="333"/>
      <c r="SJG223" s="382"/>
      <c r="SJH223" s="224"/>
      <c r="SJI223" s="224"/>
      <c r="SJJ223" s="334"/>
      <c r="SJK223" s="334"/>
      <c r="SJL223" s="224"/>
      <c r="SJM223" s="382"/>
      <c r="SJN223" s="382"/>
      <c r="SJO223" s="332"/>
      <c r="SJP223" s="333"/>
      <c r="SJQ223" s="382"/>
      <c r="SJR223" s="224"/>
      <c r="SJS223" s="224"/>
      <c r="SJT223" s="334"/>
      <c r="SJU223" s="334"/>
      <c r="SJV223" s="224"/>
      <c r="SJW223" s="382"/>
      <c r="SJX223" s="382"/>
      <c r="SJY223" s="332"/>
      <c r="SJZ223" s="333"/>
      <c r="SKA223" s="382"/>
      <c r="SKB223" s="224"/>
      <c r="SKC223" s="224"/>
      <c r="SKD223" s="334"/>
      <c r="SKE223" s="334"/>
      <c r="SKF223" s="224"/>
      <c r="SKG223" s="382"/>
      <c r="SKH223" s="382"/>
      <c r="SKI223" s="332"/>
      <c r="SKJ223" s="333"/>
      <c r="SKK223" s="382"/>
      <c r="SKL223" s="224"/>
      <c r="SKM223" s="224"/>
      <c r="SKN223" s="334"/>
      <c r="SKO223" s="334"/>
      <c r="SKP223" s="224"/>
      <c r="SKQ223" s="382"/>
      <c r="SKR223" s="382"/>
      <c r="SKS223" s="332"/>
      <c r="SKT223" s="333"/>
      <c r="SKU223" s="382"/>
      <c r="SKV223" s="224"/>
      <c r="SKW223" s="224"/>
      <c r="SKX223" s="334"/>
      <c r="SKY223" s="334"/>
      <c r="SKZ223" s="224"/>
      <c r="SLA223" s="382"/>
      <c r="SLB223" s="382"/>
      <c r="SLC223" s="332"/>
      <c r="SLD223" s="333"/>
      <c r="SLE223" s="382"/>
      <c r="SLF223" s="224"/>
      <c r="SLG223" s="224"/>
      <c r="SLH223" s="334"/>
      <c r="SLI223" s="334"/>
      <c r="SLJ223" s="224"/>
      <c r="SLK223" s="382"/>
      <c r="SLL223" s="382"/>
      <c r="SLM223" s="332"/>
      <c r="SLN223" s="333"/>
      <c r="SLO223" s="382"/>
      <c r="SLP223" s="224"/>
      <c r="SLQ223" s="224"/>
      <c r="SLR223" s="334"/>
      <c r="SLS223" s="334"/>
      <c r="SLT223" s="224"/>
      <c r="SLU223" s="382"/>
      <c r="SLV223" s="382"/>
      <c r="SLW223" s="332"/>
      <c r="SLX223" s="333"/>
      <c r="SLY223" s="382"/>
      <c r="SLZ223" s="224"/>
      <c r="SMA223" s="224"/>
      <c r="SMB223" s="334"/>
      <c r="SMC223" s="334"/>
      <c r="SMD223" s="224"/>
      <c r="SME223" s="382"/>
      <c r="SMF223" s="382"/>
      <c r="SMG223" s="332"/>
      <c r="SMH223" s="333"/>
      <c r="SMI223" s="382"/>
      <c r="SMJ223" s="224"/>
      <c r="SMK223" s="224"/>
      <c r="SML223" s="334"/>
      <c r="SMM223" s="334"/>
      <c r="SMN223" s="224"/>
      <c r="SMO223" s="382"/>
      <c r="SMP223" s="382"/>
      <c r="SMQ223" s="332"/>
      <c r="SMR223" s="333"/>
      <c r="SMS223" s="382"/>
      <c r="SMT223" s="224"/>
      <c r="SMU223" s="224"/>
      <c r="SMV223" s="334"/>
      <c r="SMW223" s="334"/>
      <c r="SMX223" s="224"/>
      <c r="SMY223" s="382"/>
      <c r="SMZ223" s="382"/>
      <c r="SNA223" s="332"/>
      <c r="SNB223" s="333"/>
      <c r="SNC223" s="382"/>
      <c r="SND223" s="224"/>
      <c r="SNE223" s="224"/>
      <c r="SNF223" s="334"/>
      <c r="SNG223" s="334"/>
      <c r="SNH223" s="224"/>
      <c r="SNI223" s="382"/>
      <c r="SNJ223" s="382"/>
      <c r="SNK223" s="332"/>
      <c r="SNL223" s="333"/>
      <c r="SNM223" s="382"/>
      <c r="SNN223" s="224"/>
      <c r="SNO223" s="224"/>
      <c r="SNP223" s="334"/>
      <c r="SNQ223" s="334"/>
      <c r="SNR223" s="224"/>
      <c r="SNS223" s="382"/>
      <c r="SNT223" s="382"/>
      <c r="SNU223" s="332"/>
      <c r="SNV223" s="333"/>
      <c r="SNW223" s="382"/>
      <c r="SNX223" s="224"/>
      <c r="SNY223" s="224"/>
      <c r="SNZ223" s="334"/>
      <c r="SOA223" s="334"/>
      <c r="SOB223" s="224"/>
      <c r="SOC223" s="382"/>
      <c r="SOD223" s="382"/>
      <c r="SOE223" s="332"/>
      <c r="SOF223" s="333"/>
      <c r="SOG223" s="382"/>
      <c r="SOH223" s="224"/>
      <c r="SOI223" s="224"/>
      <c r="SOJ223" s="334"/>
      <c r="SOK223" s="334"/>
      <c r="SOL223" s="224"/>
      <c r="SOM223" s="382"/>
      <c r="SON223" s="382"/>
      <c r="SOO223" s="332"/>
      <c r="SOP223" s="333"/>
      <c r="SOQ223" s="382"/>
      <c r="SOR223" s="224"/>
      <c r="SOS223" s="224"/>
      <c r="SOT223" s="334"/>
      <c r="SOU223" s="334"/>
      <c r="SOV223" s="224"/>
      <c r="SOW223" s="382"/>
      <c r="SOX223" s="382"/>
      <c r="SOY223" s="332"/>
      <c r="SOZ223" s="333"/>
      <c r="SPA223" s="382"/>
      <c r="SPB223" s="224"/>
      <c r="SPC223" s="224"/>
      <c r="SPD223" s="334"/>
      <c r="SPE223" s="334"/>
      <c r="SPF223" s="224"/>
      <c r="SPG223" s="382"/>
      <c r="SPH223" s="382"/>
      <c r="SPI223" s="332"/>
      <c r="SPJ223" s="333"/>
      <c r="SPK223" s="382"/>
      <c r="SPL223" s="224"/>
      <c r="SPM223" s="224"/>
      <c r="SPN223" s="334"/>
      <c r="SPO223" s="334"/>
      <c r="SPP223" s="224"/>
      <c r="SPQ223" s="382"/>
      <c r="SPR223" s="382"/>
      <c r="SPS223" s="332"/>
      <c r="SPT223" s="333"/>
      <c r="SPU223" s="382"/>
      <c r="SPV223" s="224"/>
      <c r="SPW223" s="224"/>
      <c r="SPX223" s="334"/>
      <c r="SPY223" s="334"/>
      <c r="SPZ223" s="224"/>
      <c r="SQA223" s="382"/>
      <c r="SQB223" s="382"/>
      <c r="SQC223" s="332"/>
      <c r="SQD223" s="333"/>
      <c r="SQE223" s="382"/>
      <c r="SQF223" s="224"/>
      <c r="SQG223" s="224"/>
      <c r="SQH223" s="334"/>
      <c r="SQI223" s="334"/>
      <c r="SQJ223" s="224"/>
      <c r="SQK223" s="382"/>
      <c r="SQL223" s="382"/>
      <c r="SQM223" s="332"/>
      <c r="SQN223" s="333"/>
      <c r="SQO223" s="382"/>
      <c r="SQP223" s="224"/>
      <c r="SQQ223" s="224"/>
      <c r="SQR223" s="334"/>
      <c r="SQS223" s="334"/>
      <c r="SQT223" s="224"/>
      <c r="SQU223" s="382"/>
      <c r="SQV223" s="382"/>
      <c r="SQW223" s="332"/>
      <c r="SQX223" s="333"/>
      <c r="SQY223" s="382"/>
      <c r="SQZ223" s="224"/>
      <c r="SRA223" s="224"/>
      <c r="SRB223" s="334"/>
      <c r="SRC223" s="334"/>
      <c r="SRD223" s="224"/>
      <c r="SRE223" s="382"/>
      <c r="SRF223" s="382"/>
      <c r="SRG223" s="332"/>
      <c r="SRH223" s="333"/>
      <c r="SRI223" s="382"/>
      <c r="SRJ223" s="224"/>
      <c r="SRK223" s="224"/>
      <c r="SRL223" s="334"/>
      <c r="SRM223" s="334"/>
      <c r="SRN223" s="224"/>
      <c r="SRO223" s="382"/>
      <c r="SRP223" s="382"/>
      <c r="SRQ223" s="332"/>
      <c r="SRR223" s="333"/>
      <c r="SRS223" s="382"/>
      <c r="SRT223" s="224"/>
      <c r="SRU223" s="224"/>
      <c r="SRV223" s="334"/>
      <c r="SRW223" s="334"/>
      <c r="SRX223" s="224"/>
      <c r="SRY223" s="382"/>
      <c r="SRZ223" s="382"/>
      <c r="SSA223" s="332"/>
      <c r="SSB223" s="333"/>
      <c r="SSC223" s="382"/>
      <c r="SSD223" s="224"/>
      <c r="SSE223" s="224"/>
      <c r="SSF223" s="334"/>
      <c r="SSG223" s="334"/>
      <c r="SSH223" s="224"/>
      <c r="SSI223" s="382"/>
      <c r="SSJ223" s="382"/>
      <c r="SSK223" s="332"/>
      <c r="SSL223" s="333"/>
      <c r="SSM223" s="382"/>
      <c r="SSN223" s="224"/>
      <c r="SSO223" s="224"/>
      <c r="SSP223" s="334"/>
      <c r="SSQ223" s="334"/>
      <c r="SSR223" s="224"/>
      <c r="SSS223" s="382"/>
      <c r="SST223" s="382"/>
      <c r="SSU223" s="332"/>
      <c r="SSV223" s="333"/>
      <c r="SSW223" s="382"/>
      <c r="SSX223" s="224"/>
      <c r="SSY223" s="224"/>
      <c r="SSZ223" s="334"/>
      <c r="STA223" s="334"/>
      <c r="STB223" s="224"/>
      <c r="STC223" s="382"/>
      <c r="STD223" s="382"/>
      <c r="STE223" s="332"/>
      <c r="STF223" s="333"/>
      <c r="STG223" s="382"/>
      <c r="STH223" s="224"/>
      <c r="STI223" s="224"/>
      <c r="STJ223" s="334"/>
      <c r="STK223" s="334"/>
      <c r="STL223" s="224"/>
      <c r="STM223" s="382"/>
      <c r="STN223" s="382"/>
      <c r="STO223" s="332"/>
      <c r="STP223" s="333"/>
      <c r="STQ223" s="382"/>
      <c r="STR223" s="224"/>
      <c r="STS223" s="224"/>
      <c r="STT223" s="334"/>
      <c r="STU223" s="334"/>
      <c r="STV223" s="224"/>
      <c r="STW223" s="382"/>
      <c r="STX223" s="382"/>
      <c r="STY223" s="332"/>
      <c r="STZ223" s="333"/>
      <c r="SUA223" s="382"/>
      <c r="SUB223" s="224"/>
      <c r="SUC223" s="224"/>
      <c r="SUD223" s="334"/>
      <c r="SUE223" s="334"/>
      <c r="SUF223" s="224"/>
      <c r="SUG223" s="382"/>
      <c r="SUH223" s="382"/>
      <c r="SUI223" s="332"/>
      <c r="SUJ223" s="333"/>
      <c r="SUK223" s="382"/>
      <c r="SUL223" s="224"/>
      <c r="SUM223" s="224"/>
      <c r="SUN223" s="334"/>
      <c r="SUO223" s="334"/>
      <c r="SUP223" s="224"/>
      <c r="SUQ223" s="382"/>
      <c r="SUR223" s="382"/>
      <c r="SUS223" s="332"/>
      <c r="SUT223" s="333"/>
      <c r="SUU223" s="382"/>
      <c r="SUV223" s="224"/>
      <c r="SUW223" s="224"/>
      <c r="SUX223" s="334"/>
      <c r="SUY223" s="334"/>
      <c r="SUZ223" s="224"/>
      <c r="SVA223" s="382"/>
      <c r="SVB223" s="382"/>
      <c r="SVC223" s="332"/>
      <c r="SVD223" s="333"/>
      <c r="SVE223" s="382"/>
      <c r="SVF223" s="224"/>
      <c r="SVG223" s="224"/>
      <c r="SVH223" s="334"/>
      <c r="SVI223" s="334"/>
      <c r="SVJ223" s="224"/>
      <c r="SVK223" s="382"/>
      <c r="SVL223" s="382"/>
      <c r="SVM223" s="332"/>
      <c r="SVN223" s="333"/>
      <c r="SVO223" s="382"/>
      <c r="SVP223" s="224"/>
      <c r="SVQ223" s="224"/>
      <c r="SVR223" s="334"/>
      <c r="SVS223" s="334"/>
      <c r="SVT223" s="224"/>
      <c r="SVU223" s="382"/>
      <c r="SVV223" s="382"/>
      <c r="SVW223" s="332"/>
      <c r="SVX223" s="333"/>
      <c r="SVY223" s="382"/>
      <c r="SVZ223" s="224"/>
      <c r="SWA223" s="224"/>
      <c r="SWB223" s="334"/>
      <c r="SWC223" s="334"/>
      <c r="SWD223" s="224"/>
      <c r="SWE223" s="382"/>
      <c r="SWF223" s="382"/>
      <c r="SWG223" s="332"/>
      <c r="SWH223" s="333"/>
      <c r="SWI223" s="382"/>
      <c r="SWJ223" s="224"/>
      <c r="SWK223" s="224"/>
      <c r="SWL223" s="334"/>
      <c r="SWM223" s="334"/>
      <c r="SWN223" s="224"/>
      <c r="SWO223" s="382"/>
      <c r="SWP223" s="382"/>
      <c r="SWQ223" s="332"/>
      <c r="SWR223" s="333"/>
      <c r="SWS223" s="382"/>
      <c r="SWT223" s="224"/>
      <c r="SWU223" s="224"/>
      <c r="SWV223" s="334"/>
      <c r="SWW223" s="334"/>
      <c r="SWX223" s="224"/>
      <c r="SWY223" s="382"/>
      <c r="SWZ223" s="382"/>
      <c r="SXA223" s="332"/>
      <c r="SXB223" s="333"/>
      <c r="SXC223" s="382"/>
      <c r="SXD223" s="224"/>
      <c r="SXE223" s="224"/>
      <c r="SXF223" s="334"/>
      <c r="SXG223" s="334"/>
      <c r="SXH223" s="224"/>
      <c r="SXI223" s="382"/>
      <c r="SXJ223" s="382"/>
      <c r="SXK223" s="332"/>
      <c r="SXL223" s="333"/>
      <c r="SXM223" s="382"/>
      <c r="SXN223" s="224"/>
      <c r="SXO223" s="224"/>
      <c r="SXP223" s="334"/>
      <c r="SXQ223" s="334"/>
      <c r="SXR223" s="224"/>
      <c r="SXS223" s="382"/>
      <c r="SXT223" s="382"/>
      <c r="SXU223" s="332"/>
      <c r="SXV223" s="333"/>
      <c r="SXW223" s="382"/>
      <c r="SXX223" s="224"/>
      <c r="SXY223" s="224"/>
      <c r="SXZ223" s="334"/>
      <c r="SYA223" s="334"/>
      <c r="SYB223" s="224"/>
      <c r="SYC223" s="382"/>
      <c r="SYD223" s="382"/>
      <c r="SYE223" s="332"/>
      <c r="SYF223" s="333"/>
      <c r="SYG223" s="382"/>
      <c r="SYH223" s="224"/>
      <c r="SYI223" s="224"/>
      <c r="SYJ223" s="334"/>
      <c r="SYK223" s="334"/>
      <c r="SYL223" s="224"/>
      <c r="SYM223" s="382"/>
      <c r="SYN223" s="382"/>
      <c r="SYO223" s="332"/>
      <c r="SYP223" s="333"/>
      <c r="SYQ223" s="382"/>
      <c r="SYR223" s="224"/>
      <c r="SYS223" s="224"/>
      <c r="SYT223" s="334"/>
      <c r="SYU223" s="334"/>
      <c r="SYV223" s="224"/>
      <c r="SYW223" s="382"/>
      <c r="SYX223" s="382"/>
      <c r="SYY223" s="332"/>
      <c r="SYZ223" s="333"/>
      <c r="SZA223" s="382"/>
      <c r="SZB223" s="224"/>
      <c r="SZC223" s="224"/>
      <c r="SZD223" s="334"/>
      <c r="SZE223" s="334"/>
      <c r="SZF223" s="224"/>
      <c r="SZG223" s="382"/>
      <c r="SZH223" s="382"/>
      <c r="SZI223" s="332"/>
      <c r="SZJ223" s="333"/>
      <c r="SZK223" s="382"/>
      <c r="SZL223" s="224"/>
      <c r="SZM223" s="224"/>
      <c r="SZN223" s="334"/>
      <c r="SZO223" s="334"/>
      <c r="SZP223" s="224"/>
      <c r="SZQ223" s="382"/>
      <c r="SZR223" s="382"/>
      <c r="SZS223" s="332"/>
      <c r="SZT223" s="333"/>
      <c r="SZU223" s="382"/>
      <c r="SZV223" s="224"/>
      <c r="SZW223" s="224"/>
      <c r="SZX223" s="334"/>
      <c r="SZY223" s="334"/>
      <c r="SZZ223" s="224"/>
      <c r="TAA223" s="382"/>
      <c r="TAB223" s="382"/>
      <c r="TAC223" s="332"/>
      <c r="TAD223" s="333"/>
      <c r="TAE223" s="382"/>
      <c r="TAF223" s="224"/>
      <c r="TAG223" s="224"/>
      <c r="TAH223" s="334"/>
      <c r="TAI223" s="334"/>
      <c r="TAJ223" s="224"/>
      <c r="TAK223" s="382"/>
      <c r="TAL223" s="382"/>
      <c r="TAM223" s="332"/>
      <c r="TAN223" s="333"/>
      <c r="TAO223" s="382"/>
      <c r="TAP223" s="224"/>
      <c r="TAQ223" s="224"/>
      <c r="TAR223" s="334"/>
      <c r="TAS223" s="334"/>
      <c r="TAT223" s="224"/>
      <c r="TAU223" s="382"/>
      <c r="TAV223" s="382"/>
      <c r="TAW223" s="332"/>
      <c r="TAX223" s="333"/>
      <c r="TAY223" s="382"/>
      <c r="TAZ223" s="224"/>
      <c r="TBA223" s="224"/>
      <c r="TBB223" s="334"/>
      <c r="TBC223" s="334"/>
      <c r="TBD223" s="224"/>
      <c r="TBE223" s="382"/>
      <c r="TBF223" s="382"/>
      <c r="TBG223" s="332"/>
      <c r="TBH223" s="333"/>
      <c r="TBI223" s="382"/>
      <c r="TBJ223" s="224"/>
      <c r="TBK223" s="224"/>
      <c r="TBL223" s="334"/>
      <c r="TBM223" s="334"/>
      <c r="TBN223" s="224"/>
      <c r="TBO223" s="382"/>
      <c r="TBP223" s="382"/>
      <c r="TBQ223" s="332"/>
      <c r="TBR223" s="333"/>
      <c r="TBS223" s="382"/>
      <c r="TBT223" s="224"/>
      <c r="TBU223" s="224"/>
      <c r="TBV223" s="334"/>
      <c r="TBW223" s="334"/>
      <c r="TBX223" s="224"/>
      <c r="TBY223" s="382"/>
      <c r="TBZ223" s="382"/>
      <c r="TCA223" s="332"/>
      <c r="TCB223" s="333"/>
      <c r="TCC223" s="382"/>
      <c r="TCD223" s="224"/>
      <c r="TCE223" s="224"/>
      <c r="TCF223" s="334"/>
      <c r="TCG223" s="334"/>
      <c r="TCH223" s="224"/>
      <c r="TCI223" s="382"/>
      <c r="TCJ223" s="382"/>
      <c r="TCK223" s="332"/>
      <c r="TCL223" s="333"/>
      <c r="TCM223" s="382"/>
      <c r="TCN223" s="224"/>
      <c r="TCO223" s="224"/>
      <c r="TCP223" s="334"/>
      <c r="TCQ223" s="334"/>
      <c r="TCR223" s="224"/>
      <c r="TCS223" s="382"/>
      <c r="TCT223" s="382"/>
      <c r="TCU223" s="332"/>
      <c r="TCV223" s="333"/>
      <c r="TCW223" s="382"/>
      <c r="TCX223" s="224"/>
      <c r="TCY223" s="224"/>
      <c r="TCZ223" s="334"/>
      <c r="TDA223" s="334"/>
      <c r="TDB223" s="224"/>
      <c r="TDC223" s="382"/>
      <c r="TDD223" s="382"/>
      <c r="TDE223" s="332"/>
      <c r="TDF223" s="333"/>
      <c r="TDG223" s="382"/>
      <c r="TDH223" s="224"/>
      <c r="TDI223" s="224"/>
      <c r="TDJ223" s="334"/>
      <c r="TDK223" s="334"/>
      <c r="TDL223" s="224"/>
      <c r="TDM223" s="382"/>
      <c r="TDN223" s="382"/>
      <c r="TDO223" s="332"/>
      <c r="TDP223" s="333"/>
      <c r="TDQ223" s="382"/>
      <c r="TDR223" s="224"/>
      <c r="TDS223" s="224"/>
      <c r="TDT223" s="334"/>
      <c r="TDU223" s="334"/>
      <c r="TDV223" s="224"/>
      <c r="TDW223" s="382"/>
      <c r="TDX223" s="382"/>
      <c r="TDY223" s="332"/>
      <c r="TDZ223" s="333"/>
      <c r="TEA223" s="382"/>
      <c r="TEB223" s="224"/>
      <c r="TEC223" s="224"/>
      <c r="TED223" s="334"/>
      <c r="TEE223" s="334"/>
      <c r="TEF223" s="224"/>
      <c r="TEG223" s="382"/>
      <c r="TEH223" s="382"/>
      <c r="TEI223" s="332"/>
      <c r="TEJ223" s="333"/>
      <c r="TEK223" s="382"/>
      <c r="TEL223" s="224"/>
      <c r="TEM223" s="224"/>
      <c r="TEN223" s="334"/>
      <c r="TEO223" s="334"/>
      <c r="TEP223" s="224"/>
      <c r="TEQ223" s="382"/>
      <c r="TER223" s="382"/>
      <c r="TES223" s="332"/>
      <c r="TET223" s="333"/>
      <c r="TEU223" s="382"/>
      <c r="TEV223" s="224"/>
      <c r="TEW223" s="224"/>
      <c r="TEX223" s="334"/>
      <c r="TEY223" s="334"/>
      <c r="TEZ223" s="224"/>
      <c r="TFA223" s="382"/>
      <c r="TFB223" s="382"/>
      <c r="TFC223" s="332"/>
      <c r="TFD223" s="333"/>
      <c r="TFE223" s="382"/>
      <c r="TFF223" s="224"/>
      <c r="TFG223" s="224"/>
      <c r="TFH223" s="334"/>
      <c r="TFI223" s="334"/>
      <c r="TFJ223" s="224"/>
      <c r="TFK223" s="382"/>
      <c r="TFL223" s="382"/>
      <c r="TFM223" s="332"/>
      <c r="TFN223" s="333"/>
      <c r="TFO223" s="382"/>
      <c r="TFP223" s="224"/>
      <c r="TFQ223" s="224"/>
      <c r="TFR223" s="334"/>
      <c r="TFS223" s="334"/>
      <c r="TFT223" s="224"/>
      <c r="TFU223" s="382"/>
      <c r="TFV223" s="382"/>
      <c r="TFW223" s="332"/>
      <c r="TFX223" s="333"/>
      <c r="TFY223" s="382"/>
      <c r="TFZ223" s="224"/>
      <c r="TGA223" s="224"/>
      <c r="TGB223" s="334"/>
      <c r="TGC223" s="334"/>
      <c r="TGD223" s="224"/>
      <c r="TGE223" s="382"/>
      <c r="TGF223" s="382"/>
      <c r="TGG223" s="332"/>
      <c r="TGH223" s="333"/>
      <c r="TGI223" s="382"/>
      <c r="TGJ223" s="224"/>
      <c r="TGK223" s="224"/>
      <c r="TGL223" s="334"/>
      <c r="TGM223" s="334"/>
      <c r="TGN223" s="224"/>
      <c r="TGO223" s="382"/>
      <c r="TGP223" s="382"/>
      <c r="TGQ223" s="332"/>
      <c r="TGR223" s="333"/>
      <c r="TGS223" s="382"/>
      <c r="TGT223" s="224"/>
      <c r="TGU223" s="224"/>
      <c r="TGV223" s="334"/>
      <c r="TGW223" s="334"/>
      <c r="TGX223" s="224"/>
      <c r="TGY223" s="382"/>
      <c r="TGZ223" s="382"/>
      <c r="THA223" s="332"/>
      <c r="THB223" s="333"/>
      <c r="THC223" s="382"/>
      <c r="THD223" s="224"/>
      <c r="THE223" s="224"/>
      <c r="THF223" s="334"/>
      <c r="THG223" s="334"/>
      <c r="THH223" s="224"/>
      <c r="THI223" s="382"/>
      <c r="THJ223" s="382"/>
      <c r="THK223" s="332"/>
      <c r="THL223" s="333"/>
      <c r="THM223" s="382"/>
      <c r="THN223" s="224"/>
      <c r="THO223" s="224"/>
      <c r="THP223" s="334"/>
      <c r="THQ223" s="334"/>
      <c r="THR223" s="224"/>
      <c r="THS223" s="382"/>
      <c r="THT223" s="382"/>
      <c r="THU223" s="332"/>
      <c r="THV223" s="333"/>
      <c r="THW223" s="382"/>
      <c r="THX223" s="224"/>
      <c r="THY223" s="224"/>
      <c r="THZ223" s="334"/>
      <c r="TIA223" s="334"/>
      <c r="TIB223" s="224"/>
      <c r="TIC223" s="382"/>
      <c r="TID223" s="382"/>
      <c r="TIE223" s="332"/>
      <c r="TIF223" s="333"/>
      <c r="TIG223" s="382"/>
      <c r="TIH223" s="224"/>
      <c r="TII223" s="224"/>
      <c r="TIJ223" s="334"/>
      <c r="TIK223" s="334"/>
      <c r="TIL223" s="224"/>
      <c r="TIM223" s="382"/>
      <c r="TIN223" s="382"/>
      <c r="TIO223" s="332"/>
      <c r="TIP223" s="333"/>
      <c r="TIQ223" s="382"/>
      <c r="TIR223" s="224"/>
      <c r="TIS223" s="224"/>
      <c r="TIT223" s="334"/>
      <c r="TIU223" s="334"/>
      <c r="TIV223" s="224"/>
      <c r="TIW223" s="382"/>
      <c r="TIX223" s="382"/>
      <c r="TIY223" s="332"/>
      <c r="TIZ223" s="333"/>
      <c r="TJA223" s="382"/>
      <c r="TJB223" s="224"/>
      <c r="TJC223" s="224"/>
      <c r="TJD223" s="334"/>
      <c r="TJE223" s="334"/>
      <c r="TJF223" s="224"/>
      <c r="TJG223" s="382"/>
      <c r="TJH223" s="382"/>
      <c r="TJI223" s="332"/>
      <c r="TJJ223" s="333"/>
      <c r="TJK223" s="382"/>
      <c r="TJL223" s="224"/>
      <c r="TJM223" s="224"/>
      <c r="TJN223" s="334"/>
      <c r="TJO223" s="334"/>
      <c r="TJP223" s="224"/>
      <c r="TJQ223" s="382"/>
      <c r="TJR223" s="382"/>
      <c r="TJS223" s="332"/>
      <c r="TJT223" s="333"/>
      <c r="TJU223" s="382"/>
      <c r="TJV223" s="224"/>
      <c r="TJW223" s="224"/>
      <c r="TJX223" s="334"/>
      <c r="TJY223" s="334"/>
      <c r="TJZ223" s="224"/>
      <c r="TKA223" s="382"/>
      <c r="TKB223" s="382"/>
      <c r="TKC223" s="332"/>
      <c r="TKD223" s="333"/>
      <c r="TKE223" s="382"/>
      <c r="TKF223" s="224"/>
      <c r="TKG223" s="224"/>
      <c r="TKH223" s="334"/>
      <c r="TKI223" s="334"/>
      <c r="TKJ223" s="224"/>
      <c r="TKK223" s="382"/>
      <c r="TKL223" s="382"/>
      <c r="TKM223" s="332"/>
      <c r="TKN223" s="333"/>
      <c r="TKO223" s="382"/>
      <c r="TKP223" s="224"/>
      <c r="TKQ223" s="224"/>
      <c r="TKR223" s="334"/>
      <c r="TKS223" s="334"/>
      <c r="TKT223" s="224"/>
      <c r="TKU223" s="382"/>
      <c r="TKV223" s="382"/>
      <c r="TKW223" s="332"/>
      <c r="TKX223" s="333"/>
      <c r="TKY223" s="382"/>
      <c r="TKZ223" s="224"/>
      <c r="TLA223" s="224"/>
      <c r="TLB223" s="334"/>
      <c r="TLC223" s="334"/>
      <c r="TLD223" s="224"/>
      <c r="TLE223" s="382"/>
      <c r="TLF223" s="382"/>
      <c r="TLG223" s="332"/>
      <c r="TLH223" s="333"/>
      <c r="TLI223" s="382"/>
      <c r="TLJ223" s="224"/>
      <c r="TLK223" s="224"/>
      <c r="TLL223" s="334"/>
      <c r="TLM223" s="334"/>
      <c r="TLN223" s="224"/>
      <c r="TLO223" s="382"/>
      <c r="TLP223" s="382"/>
      <c r="TLQ223" s="332"/>
      <c r="TLR223" s="333"/>
      <c r="TLS223" s="382"/>
      <c r="TLT223" s="224"/>
      <c r="TLU223" s="224"/>
      <c r="TLV223" s="334"/>
      <c r="TLW223" s="334"/>
      <c r="TLX223" s="224"/>
      <c r="TLY223" s="382"/>
      <c r="TLZ223" s="382"/>
      <c r="TMA223" s="332"/>
      <c r="TMB223" s="333"/>
      <c r="TMC223" s="382"/>
      <c r="TMD223" s="224"/>
      <c r="TME223" s="224"/>
      <c r="TMF223" s="334"/>
      <c r="TMG223" s="334"/>
      <c r="TMH223" s="224"/>
      <c r="TMI223" s="382"/>
      <c r="TMJ223" s="382"/>
      <c r="TMK223" s="332"/>
      <c r="TML223" s="333"/>
      <c r="TMM223" s="382"/>
      <c r="TMN223" s="224"/>
      <c r="TMO223" s="224"/>
      <c r="TMP223" s="334"/>
      <c r="TMQ223" s="334"/>
      <c r="TMR223" s="224"/>
      <c r="TMS223" s="382"/>
      <c r="TMT223" s="382"/>
      <c r="TMU223" s="332"/>
      <c r="TMV223" s="333"/>
      <c r="TMW223" s="382"/>
      <c r="TMX223" s="224"/>
      <c r="TMY223" s="224"/>
      <c r="TMZ223" s="334"/>
      <c r="TNA223" s="334"/>
      <c r="TNB223" s="224"/>
      <c r="TNC223" s="382"/>
      <c r="TND223" s="382"/>
      <c r="TNE223" s="332"/>
      <c r="TNF223" s="333"/>
      <c r="TNG223" s="382"/>
      <c r="TNH223" s="224"/>
      <c r="TNI223" s="224"/>
      <c r="TNJ223" s="334"/>
      <c r="TNK223" s="334"/>
      <c r="TNL223" s="224"/>
      <c r="TNM223" s="382"/>
      <c r="TNN223" s="382"/>
      <c r="TNO223" s="332"/>
      <c r="TNP223" s="333"/>
      <c r="TNQ223" s="382"/>
      <c r="TNR223" s="224"/>
      <c r="TNS223" s="224"/>
      <c r="TNT223" s="334"/>
      <c r="TNU223" s="334"/>
      <c r="TNV223" s="224"/>
      <c r="TNW223" s="382"/>
      <c r="TNX223" s="382"/>
      <c r="TNY223" s="332"/>
      <c r="TNZ223" s="333"/>
      <c r="TOA223" s="382"/>
      <c r="TOB223" s="224"/>
      <c r="TOC223" s="224"/>
      <c r="TOD223" s="334"/>
      <c r="TOE223" s="334"/>
      <c r="TOF223" s="224"/>
      <c r="TOG223" s="382"/>
      <c r="TOH223" s="382"/>
      <c r="TOI223" s="332"/>
      <c r="TOJ223" s="333"/>
      <c r="TOK223" s="382"/>
      <c r="TOL223" s="224"/>
      <c r="TOM223" s="224"/>
      <c r="TON223" s="334"/>
      <c r="TOO223" s="334"/>
      <c r="TOP223" s="224"/>
      <c r="TOQ223" s="382"/>
      <c r="TOR223" s="382"/>
      <c r="TOS223" s="332"/>
      <c r="TOT223" s="333"/>
      <c r="TOU223" s="382"/>
      <c r="TOV223" s="224"/>
      <c r="TOW223" s="224"/>
      <c r="TOX223" s="334"/>
      <c r="TOY223" s="334"/>
      <c r="TOZ223" s="224"/>
      <c r="TPA223" s="382"/>
      <c r="TPB223" s="382"/>
      <c r="TPC223" s="332"/>
      <c r="TPD223" s="333"/>
      <c r="TPE223" s="382"/>
      <c r="TPF223" s="224"/>
      <c r="TPG223" s="224"/>
      <c r="TPH223" s="334"/>
      <c r="TPI223" s="334"/>
      <c r="TPJ223" s="224"/>
      <c r="TPK223" s="382"/>
      <c r="TPL223" s="382"/>
      <c r="TPM223" s="332"/>
      <c r="TPN223" s="333"/>
      <c r="TPO223" s="382"/>
      <c r="TPP223" s="224"/>
      <c r="TPQ223" s="224"/>
      <c r="TPR223" s="334"/>
      <c r="TPS223" s="334"/>
      <c r="TPT223" s="224"/>
      <c r="TPU223" s="382"/>
      <c r="TPV223" s="382"/>
      <c r="TPW223" s="332"/>
      <c r="TPX223" s="333"/>
      <c r="TPY223" s="382"/>
      <c r="TPZ223" s="224"/>
      <c r="TQA223" s="224"/>
      <c r="TQB223" s="334"/>
      <c r="TQC223" s="334"/>
      <c r="TQD223" s="224"/>
      <c r="TQE223" s="382"/>
      <c r="TQF223" s="382"/>
      <c r="TQG223" s="332"/>
      <c r="TQH223" s="333"/>
      <c r="TQI223" s="382"/>
      <c r="TQJ223" s="224"/>
      <c r="TQK223" s="224"/>
      <c r="TQL223" s="334"/>
      <c r="TQM223" s="334"/>
      <c r="TQN223" s="224"/>
      <c r="TQO223" s="382"/>
      <c r="TQP223" s="382"/>
      <c r="TQQ223" s="332"/>
      <c r="TQR223" s="333"/>
      <c r="TQS223" s="382"/>
      <c r="TQT223" s="224"/>
      <c r="TQU223" s="224"/>
      <c r="TQV223" s="334"/>
      <c r="TQW223" s="334"/>
      <c r="TQX223" s="224"/>
      <c r="TQY223" s="382"/>
      <c r="TQZ223" s="382"/>
      <c r="TRA223" s="332"/>
      <c r="TRB223" s="333"/>
      <c r="TRC223" s="382"/>
      <c r="TRD223" s="224"/>
      <c r="TRE223" s="224"/>
      <c r="TRF223" s="334"/>
      <c r="TRG223" s="334"/>
      <c r="TRH223" s="224"/>
      <c r="TRI223" s="382"/>
      <c r="TRJ223" s="382"/>
      <c r="TRK223" s="332"/>
      <c r="TRL223" s="333"/>
      <c r="TRM223" s="382"/>
      <c r="TRN223" s="224"/>
      <c r="TRO223" s="224"/>
      <c r="TRP223" s="334"/>
      <c r="TRQ223" s="334"/>
      <c r="TRR223" s="224"/>
      <c r="TRS223" s="382"/>
      <c r="TRT223" s="382"/>
      <c r="TRU223" s="332"/>
      <c r="TRV223" s="333"/>
      <c r="TRW223" s="382"/>
      <c r="TRX223" s="224"/>
      <c r="TRY223" s="224"/>
      <c r="TRZ223" s="334"/>
      <c r="TSA223" s="334"/>
      <c r="TSB223" s="224"/>
      <c r="TSC223" s="382"/>
      <c r="TSD223" s="382"/>
      <c r="TSE223" s="332"/>
      <c r="TSF223" s="333"/>
      <c r="TSG223" s="382"/>
      <c r="TSH223" s="224"/>
      <c r="TSI223" s="224"/>
      <c r="TSJ223" s="334"/>
      <c r="TSK223" s="334"/>
      <c r="TSL223" s="224"/>
      <c r="TSM223" s="382"/>
      <c r="TSN223" s="382"/>
      <c r="TSO223" s="332"/>
      <c r="TSP223" s="333"/>
      <c r="TSQ223" s="382"/>
      <c r="TSR223" s="224"/>
      <c r="TSS223" s="224"/>
      <c r="TST223" s="334"/>
      <c r="TSU223" s="334"/>
      <c r="TSV223" s="224"/>
      <c r="TSW223" s="382"/>
      <c r="TSX223" s="382"/>
      <c r="TSY223" s="332"/>
      <c r="TSZ223" s="333"/>
      <c r="TTA223" s="382"/>
      <c r="TTB223" s="224"/>
      <c r="TTC223" s="224"/>
      <c r="TTD223" s="334"/>
      <c r="TTE223" s="334"/>
      <c r="TTF223" s="224"/>
      <c r="TTG223" s="382"/>
      <c r="TTH223" s="382"/>
      <c r="TTI223" s="332"/>
      <c r="TTJ223" s="333"/>
      <c r="TTK223" s="382"/>
      <c r="TTL223" s="224"/>
      <c r="TTM223" s="224"/>
      <c r="TTN223" s="334"/>
      <c r="TTO223" s="334"/>
      <c r="TTP223" s="224"/>
      <c r="TTQ223" s="382"/>
      <c r="TTR223" s="382"/>
      <c r="TTS223" s="332"/>
      <c r="TTT223" s="333"/>
      <c r="TTU223" s="382"/>
      <c r="TTV223" s="224"/>
      <c r="TTW223" s="224"/>
      <c r="TTX223" s="334"/>
      <c r="TTY223" s="334"/>
      <c r="TTZ223" s="224"/>
      <c r="TUA223" s="382"/>
      <c r="TUB223" s="382"/>
      <c r="TUC223" s="332"/>
      <c r="TUD223" s="333"/>
      <c r="TUE223" s="382"/>
      <c r="TUF223" s="224"/>
      <c r="TUG223" s="224"/>
      <c r="TUH223" s="334"/>
      <c r="TUI223" s="334"/>
      <c r="TUJ223" s="224"/>
      <c r="TUK223" s="382"/>
      <c r="TUL223" s="382"/>
      <c r="TUM223" s="332"/>
      <c r="TUN223" s="333"/>
      <c r="TUO223" s="382"/>
      <c r="TUP223" s="224"/>
      <c r="TUQ223" s="224"/>
      <c r="TUR223" s="334"/>
      <c r="TUS223" s="334"/>
      <c r="TUT223" s="224"/>
      <c r="TUU223" s="382"/>
      <c r="TUV223" s="382"/>
      <c r="TUW223" s="332"/>
      <c r="TUX223" s="333"/>
      <c r="TUY223" s="382"/>
      <c r="TUZ223" s="224"/>
      <c r="TVA223" s="224"/>
      <c r="TVB223" s="334"/>
      <c r="TVC223" s="334"/>
      <c r="TVD223" s="224"/>
      <c r="TVE223" s="382"/>
      <c r="TVF223" s="382"/>
      <c r="TVG223" s="332"/>
      <c r="TVH223" s="333"/>
      <c r="TVI223" s="382"/>
      <c r="TVJ223" s="224"/>
      <c r="TVK223" s="224"/>
      <c r="TVL223" s="334"/>
      <c r="TVM223" s="334"/>
      <c r="TVN223" s="224"/>
      <c r="TVO223" s="382"/>
      <c r="TVP223" s="382"/>
      <c r="TVQ223" s="332"/>
      <c r="TVR223" s="333"/>
      <c r="TVS223" s="382"/>
      <c r="TVT223" s="224"/>
      <c r="TVU223" s="224"/>
      <c r="TVV223" s="334"/>
      <c r="TVW223" s="334"/>
      <c r="TVX223" s="224"/>
      <c r="TVY223" s="382"/>
      <c r="TVZ223" s="382"/>
      <c r="TWA223" s="332"/>
      <c r="TWB223" s="333"/>
      <c r="TWC223" s="382"/>
      <c r="TWD223" s="224"/>
      <c r="TWE223" s="224"/>
      <c r="TWF223" s="334"/>
      <c r="TWG223" s="334"/>
      <c r="TWH223" s="224"/>
      <c r="TWI223" s="382"/>
      <c r="TWJ223" s="382"/>
      <c r="TWK223" s="332"/>
      <c r="TWL223" s="333"/>
      <c r="TWM223" s="382"/>
      <c r="TWN223" s="224"/>
      <c r="TWO223" s="224"/>
      <c r="TWP223" s="334"/>
      <c r="TWQ223" s="334"/>
      <c r="TWR223" s="224"/>
      <c r="TWS223" s="382"/>
      <c r="TWT223" s="382"/>
      <c r="TWU223" s="332"/>
      <c r="TWV223" s="333"/>
      <c r="TWW223" s="382"/>
      <c r="TWX223" s="224"/>
      <c r="TWY223" s="224"/>
      <c r="TWZ223" s="334"/>
      <c r="TXA223" s="334"/>
      <c r="TXB223" s="224"/>
      <c r="TXC223" s="382"/>
      <c r="TXD223" s="382"/>
      <c r="TXE223" s="332"/>
      <c r="TXF223" s="333"/>
      <c r="TXG223" s="382"/>
      <c r="TXH223" s="224"/>
      <c r="TXI223" s="224"/>
      <c r="TXJ223" s="334"/>
      <c r="TXK223" s="334"/>
      <c r="TXL223" s="224"/>
      <c r="TXM223" s="382"/>
      <c r="TXN223" s="382"/>
      <c r="TXO223" s="332"/>
      <c r="TXP223" s="333"/>
      <c r="TXQ223" s="382"/>
      <c r="TXR223" s="224"/>
      <c r="TXS223" s="224"/>
      <c r="TXT223" s="334"/>
      <c r="TXU223" s="334"/>
      <c r="TXV223" s="224"/>
      <c r="TXW223" s="382"/>
      <c r="TXX223" s="382"/>
      <c r="TXY223" s="332"/>
      <c r="TXZ223" s="333"/>
      <c r="TYA223" s="382"/>
      <c r="TYB223" s="224"/>
      <c r="TYC223" s="224"/>
      <c r="TYD223" s="334"/>
      <c r="TYE223" s="334"/>
      <c r="TYF223" s="224"/>
      <c r="TYG223" s="382"/>
      <c r="TYH223" s="382"/>
      <c r="TYI223" s="332"/>
      <c r="TYJ223" s="333"/>
      <c r="TYK223" s="382"/>
      <c r="TYL223" s="224"/>
      <c r="TYM223" s="224"/>
      <c r="TYN223" s="334"/>
      <c r="TYO223" s="334"/>
      <c r="TYP223" s="224"/>
      <c r="TYQ223" s="382"/>
      <c r="TYR223" s="382"/>
      <c r="TYS223" s="332"/>
      <c r="TYT223" s="333"/>
      <c r="TYU223" s="382"/>
      <c r="TYV223" s="224"/>
      <c r="TYW223" s="224"/>
      <c r="TYX223" s="334"/>
      <c r="TYY223" s="334"/>
      <c r="TYZ223" s="224"/>
      <c r="TZA223" s="382"/>
      <c r="TZB223" s="382"/>
      <c r="TZC223" s="332"/>
      <c r="TZD223" s="333"/>
      <c r="TZE223" s="382"/>
      <c r="TZF223" s="224"/>
      <c r="TZG223" s="224"/>
      <c r="TZH223" s="334"/>
      <c r="TZI223" s="334"/>
      <c r="TZJ223" s="224"/>
      <c r="TZK223" s="382"/>
      <c r="TZL223" s="382"/>
      <c r="TZM223" s="332"/>
      <c r="TZN223" s="333"/>
      <c r="TZO223" s="382"/>
      <c r="TZP223" s="224"/>
      <c r="TZQ223" s="224"/>
      <c r="TZR223" s="334"/>
      <c r="TZS223" s="334"/>
      <c r="TZT223" s="224"/>
      <c r="TZU223" s="382"/>
      <c r="TZV223" s="382"/>
      <c r="TZW223" s="332"/>
      <c r="TZX223" s="333"/>
      <c r="TZY223" s="382"/>
      <c r="TZZ223" s="224"/>
      <c r="UAA223" s="224"/>
      <c r="UAB223" s="334"/>
      <c r="UAC223" s="334"/>
      <c r="UAD223" s="224"/>
      <c r="UAE223" s="382"/>
      <c r="UAF223" s="382"/>
      <c r="UAG223" s="332"/>
      <c r="UAH223" s="333"/>
      <c r="UAI223" s="382"/>
      <c r="UAJ223" s="224"/>
      <c r="UAK223" s="224"/>
      <c r="UAL223" s="334"/>
      <c r="UAM223" s="334"/>
      <c r="UAN223" s="224"/>
      <c r="UAO223" s="382"/>
      <c r="UAP223" s="382"/>
      <c r="UAQ223" s="332"/>
      <c r="UAR223" s="333"/>
      <c r="UAS223" s="382"/>
      <c r="UAT223" s="224"/>
      <c r="UAU223" s="224"/>
      <c r="UAV223" s="334"/>
      <c r="UAW223" s="334"/>
      <c r="UAX223" s="224"/>
      <c r="UAY223" s="382"/>
      <c r="UAZ223" s="382"/>
      <c r="UBA223" s="332"/>
      <c r="UBB223" s="333"/>
      <c r="UBC223" s="382"/>
      <c r="UBD223" s="224"/>
      <c r="UBE223" s="224"/>
      <c r="UBF223" s="334"/>
      <c r="UBG223" s="334"/>
      <c r="UBH223" s="224"/>
      <c r="UBI223" s="382"/>
      <c r="UBJ223" s="382"/>
      <c r="UBK223" s="332"/>
      <c r="UBL223" s="333"/>
      <c r="UBM223" s="382"/>
      <c r="UBN223" s="224"/>
      <c r="UBO223" s="224"/>
      <c r="UBP223" s="334"/>
      <c r="UBQ223" s="334"/>
      <c r="UBR223" s="224"/>
      <c r="UBS223" s="382"/>
      <c r="UBT223" s="382"/>
      <c r="UBU223" s="332"/>
      <c r="UBV223" s="333"/>
      <c r="UBW223" s="382"/>
      <c r="UBX223" s="224"/>
      <c r="UBY223" s="224"/>
      <c r="UBZ223" s="334"/>
      <c r="UCA223" s="334"/>
      <c r="UCB223" s="224"/>
      <c r="UCC223" s="382"/>
      <c r="UCD223" s="382"/>
      <c r="UCE223" s="332"/>
      <c r="UCF223" s="333"/>
      <c r="UCG223" s="382"/>
      <c r="UCH223" s="224"/>
      <c r="UCI223" s="224"/>
      <c r="UCJ223" s="334"/>
      <c r="UCK223" s="334"/>
      <c r="UCL223" s="224"/>
      <c r="UCM223" s="382"/>
      <c r="UCN223" s="382"/>
      <c r="UCO223" s="332"/>
      <c r="UCP223" s="333"/>
      <c r="UCQ223" s="382"/>
      <c r="UCR223" s="224"/>
      <c r="UCS223" s="224"/>
      <c r="UCT223" s="334"/>
      <c r="UCU223" s="334"/>
      <c r="UCV223" s="224"/>
      <c r="UCW223" s="382"/>
      <c r="UCX223" s="382"/>
      <c r="UCY223" s="332"/>
      <c r="UCZ223" s="333"/>
      <c r="UDA223" s="382"/>
      <c r="UDB223" s="224"/>
      <c r="UDC223" s="224"/>
      <c r="UDD223" s="334"/>
      <c r="UDE223" s="334"/>
      <c r="UDF223" s="224"/>
      <c r="UDG223" s="382"/>
      <c r="UDH223" s="382"/>
      <c r="UDI223" s="332"/>
      <c r="UDJ223" s="333"/>
      <c r="UDK223" s="382"/>
      <c r="UDL223" s="224"/>
      <c r="UDM223" s="224"/>
      <c r="UDN223" s="334"/>
      <c r="UDO223" s="334"/>
      <c r="UDP223" s="224"/>
      <c r="UDQ223" s="382"/>
      <c r="UDR223" s="382"/>
      <c r="UDS223" s="332"/>
      <c r="UDT223" s="333"/>
      <c r="UDU223" s="382"/>
      <c r="UDV223" s="224"/>
      <c r="UDW223" s="224"/>
      <c r="UDX223" s="334"/>
      <c r="UDY223" s="334"/>
      <c r="UDZ223" s="224"/>
      <c r="UEA223" s="382"/>
      <c r="UEB223" s="382"/>
      <c r="UEC223" s="332"/>
      <c r="UED223" s="333"/>
      <c r="UEE223" s="382"/>
      <c r="UEF223" s="224"/>
      <c r="UEG223" s="224"/>
      <c r="UEH223" s="334"/>
      <c r="UEI223" s="334"/>
      <c r="UEJ223" s="224"/>
      <c r="UEK223" s="382"/>
      <c r="UEL223" s="382"/>
      <c r="UEM223" s="332"/>
      <c r="UEN223" s="333"/>
      <c r="UEO223" s="382"/>
      <c r="UEP223" s="224"/>
      <c r="UEQ223" s="224"/>
      <c r="UER223" s="334"/>
      <c r="UES223" s="334"/>
      <c r="UET223" s="224"/>
      <c r="UEU223" s="382"/>
      <c r="UEV223" s="382"/>
      <c r="UEW223" s="332"/>
      <c r="UEX223" s="333"/>
      <c r="UEY223" s="382"/>
      <c r="UEZ223" s="224"/>
      <c r="UFA223" s="224"/>
      <c r="UFB223" s="334"/>
      <c r="UFC223" s="334"/>
      <c r="UFD223" s="224"/>
      <c r="UFE223" s="382"/>
      <c r="UFF223" s="382"/>
      <c r="UFG223" s="332"/>
      <c r="UFH223" s="333"/>
      <c r="UFI223" s="382"/>
      <c r="UFJ223" s="224"/>
      <c r="UFK223" s="224"/>
      <c r="UFL223" s="334"/>
      <c r="UFM223" s="334"/>
      <c r="UFN223" s="224"/>
      <c r="UFO223" s="382"/>
      <c r="UFP223" s="382"/>
      <c r="UFQ223" s="332"/>
      <c r="UFR223" s="333"/>
      <c r="UFS223" s="382"/>
      <c r="UFT223" s="224"/>
      <c r="UFU223" s="224"/>
      <c r="UFV223" s="334"/>
      <c r="UFW223" s="334"/>
      <c r="UFX223" s="224"/>
      <c r="UFY223" s="382"/>
      <c r="UFZ223" s="382"/>
      <c r="UGA223" s="332"/>
      <c r="UGB223" s="333"/>
      <c r="UGC223" s="382"/>
      <c r="UGD223" s="224"/>
      <c r="UGE223" s="224"/>
      <c r="UGF223" s="334"/>
      <c r="UGG223" s="334"/>
      <c r="UGH223" s="224"/>
      <c r="UGI223" s="382"/>
      <c r="UGJ223" s="382"/>
      <c r="UGK223" s="332"/>
      <c r="UGL223" s="333"/>
      <c r="UGM223" s="382"/>
      <c r="UGN223" s="224"/>
      <c r="UGO223" s="224"/>
      <c r="UGP223" s="334"/>
      <c r="UGQ223" s="334"/>
      <c r="UGR223" s="224"/>
      <c r="UGS223" s="382"/>
      <c r="UGT223" s="382"/>
      <c r="UGU223" s="332"/>
      <c r="UGV223" s="333"/>
      <c r="UGW223" s="382"/>
      <c r="UGX223" s="224"/>
      <c r="UGY223" s="224"/>
      <c r="UGZ223" s="334"/>
      <c r="UHA223" s="334"/>
      <c r="UHB223" s="224"/>
      <c r="UHC223" s="382"/>
      <c r="UHD223" s="382"/>
      <c r="UHE223" s="332"/>
      <c r="UHF223" s="333"/>
      <c r="UHG223" s="382"/>
      <c r="UHH223" s="224"/>
      <c r="UHI223" s="224"/>
      <c r="UHJ223" s="334"/>
      <c r="UHK223" s="334"/>
      <c r="UHL223" s="224"/>
      <c r="UHM223" s="382"/>
      <c r="UHN223" s="382"/>
      <c r="UHO223" s="332"/>
      <c r="UHP223" s="333"/>
      <c r="UHQ223" s="382"/>
      <c r="UHR223" s="224"/>
      <c r="UHS223" s="224"/>
      <c r="UHT223" s="334"/>
      <c r="UHU223" s="334"/>
      <c r="UHV223" s="224"/>
      <c r="UHW223" s="382"/>
      <c r="UHX223" s="382"/>
      <c r="UHY223" s="332"/>
      <c r="UHZ223" s="333"/>
      <c r="UIA223" s="382"/>
      <c r="UIB223" s="224"/>
      <c r="UIC223" s="224"/>
      <c r="UID223" s="334"/>
      <c r="UIE223" s="334"/>
      <c r="UIF223" s="224"/>
      <c r="UIG223" s="382"/>
      <c r="UIH223" s="382"/>
      <c r="UII223" s="332"/>
      <c r="UIJ223" s="333"/>
      <c r="UIK223" s="382"/>
      <c r="UIL223" s="224"/>
      <c r="UIM223" s="224"/>
      <c r="UIN223" s="334"/>
      <c r="UIO223" s="334"/>
      <c r="UIP223" s="224"/>
      <c r="UIQ223" s="382"/>
      <c r="UIR223" s="382"/>
      <c r="UIS223" s="332"/>
      <c r="UIT223" s="333"/>
      <c r="UIU223" s="382"/>
      <c r="UIV223" s="224"/>
      <c r="UIW223" s="224"/>
      <c r="UIX223" s="334"/>
      <c r="UIY223" s="334"/>
      <c r="UIZ223" s="224"/>
      <c r="UJA223" s="382"/>
      <c r="UJB223" s="382"/>
      <c r="UJC223" s="332"/>
      <c r="UJD223" s="333"/>
      <c r="UJE223" s="382"/>
      <c r="UJF223" s="224"/>
      <c r="UJG223" s="224"/>
      <c r="UJH223" s="334"/>
      <c r="UJI223" s="334"/>
      <c r="UJJ223" s="224"/>
      <c r="UJK223" s="382"/>
      <c r="UJL223" s="382"/>
      <c r="UJM223" s="332"/>
      <c r="UJN223" s="333"/>
      <c r="UJO223" s="382"/>
      <c r="UJP223" s="224"/>
      <c r="UJQ223" s="224"/>
      <c r="UJR223" s="334"/>
      <c r="UJS223" s="334"/>
      <c r="UJT223" s="224"/>
      <c r="UJU223" s="382"/>
      <c r="UJV223" s="382"/>
      <c r="UJW223" s="332"/>
      <c r="UJX223" s="333"/>
      <c r="UJY223" s="382"/>
      <c r="UJZ223" s="224"/>
      <c r="UKA223" s="224"/>
      <c r="UKB223" s="334"/>
      <c r="UKC223" s="334"/>
      <c r="UKD223" s="224"/>
      <c r="UKE223" s="382"/>
      <c r="UKF223" s="382"/>
      <c r="UKG223" s="332"/>
      <c r="UKH223" s="333"/>
      <c r="UKI223" s="382"/>
      <c r="UKJ223" s="224"/>
      <c r="UKK223" s="224"/>
      <c r="UKL223" s="334"/>
      <c r="UKM223" s="334"/>
      <c r="UKN223" s="224"/>
      <c r="UKO223" s="382"/>
      <c r="UKP223" s="382"/>
      <c r="UKQ223" s="332"/>
      <c r="UKR223" s="333"/>
      <c r="UKS223" s="382"/>
      <c r="UKT223" s="224"/>
      <c r="UKU223" s="224"/>
      <c r="UKV223" s="334"/>
      <c r="UKW223" s="334"/>
      <c r="UKX223" s="224"/>
      <c r="UKY223" s="382"/>
      <c r="UKZ223" s="382"/>
      <c r="ULA223" s="332"/>
      <c r="ULB223" s="333"/>
      <c r="ULC223" s="382"/>
      <c r="ULD223" s="224"/>
      <c r="ULE223" s="224"/>
      <c r="ULF223" s="334"/>
      <c r="ULG223" s="334"/>
      <c r="ULH223" s="224"/>
      <c r="ULI223" s="382"/>
      <c r="ULJ223" s="382"/>
      <c r="ULK223" s="332"/>
      <c r="ULL223" s="333"/>
      <c r="ULM223" s="382"/>
      <c r="ULN223" s="224"/>
      <c r="ULO223" s="224"/>
      <c r="ULP223" s="334"/>
      <c r="ULQ223" s="334"/>
      <c r="ULR223" s="224"/>
      <c r="ULS223" s="382"/>
      <c r="ULT223" s="382"/>
      <c r="ULU223" s="332"/>
      <c r="ULV223" s="333"/>
      <c r="ULW223" s="382"/>
      <c r="ULX223" s="224"/>
      <c r="ULY223" s="224"/>
      <c r="ULZ223" s="334"/>
      <c r="UMA223" s="334"/>
      <c r="UMB223" s="224"/>
      <c r="UMC223" s="382"/>
      <c r="UMD223" s="382"/>
      <c r="UME223" s="332"/>
      <c r="UMF223" s="333"/>
      <c r="UMG223" s="382"/>
      <c r="UMH223" s="224"/>
      <c r="UMI223" s="224"/>
      <c r="UMJ223" s="334"/>
      <c r="UMK223" s="334"/>
      <c r="UML223" s="224"/>
      <c r="UMM223" s="382"/>
      <c r="UMN223" s="382"/>
      <c r="UMO223" s="332"/>
      <c r="UMP223" s="333"/>
      <c r="UMQ223" s="382"/>
      <c r="UMR223" s="224"/>
      <c r="UMS223" s="224"/>
      <c r="UMT223" s="334"/>
      <c r="UMU223" s="334"/>
      <c r="UMV223" s="224"/>
      <c r="UMW223" s="382"/>
      <c r="UMX223" s="382"/>
      <c r="UMY223" s="332"/>
      <c r="UMZ223" s="333"/>
      <c r="UNA223" s="382"/>
      <c r="UNB223" s="224"/>
      <c r="UNC223" s="224"/>
      <c r="UND223" s="334"/>
      <c r="UNE223" s="334"/>
      <c r="UNF223" s="224"/>
      <c r="UNG223" s="382"/>
      <c r="UNH223" s="382"/>
      <c r="UNI223" s="332"/>
      <c r="UNJ223" s="333"/>
      <c r="UNK223" s="382"/>
      <c r="UNL223" s="224"/>
      <c r="UNM223" s="224"/>
      <c r="UNN223" s="334"/>
      <c r="UNO223" s="334"/>
      <c r="UNP223" s="224"/>
      <c r="UNQ223" s="382"/>
      <c r="UNR223" s="382"/>
      <c r="UNS223" s="332"/>
      <c r="UNT223" s="333"/>
      <c r="UNU223" s="382"/>
      <c r="UNV223" s="224"/>
      <c r="UNW223" s="224"/>
      <c r="UNX223" s="334"/>
      <c r="UNY223" s="334"/>
      <c r="UNZ223" s="224"/>
      <c r="UOA223" s="382"/>
      <c r="UOB223" s="382"/>
      <c r="UOC223" s="332"/>
      <c r="UOD223" s="333"/>
      <c r="UOE223" s="382"/>
      <c r="UOF223" s="224"/>
      <c r="UOG223" s="224"/>
      <c r="UOH223" s="334"/>
      <c r="UOI223" s="334"/>
      <c r="UOJ223" s="224"/>
      <c r="UOK223" s="382"/>
      <c r="UOL223" s="382"/>
      <c r="UOM223" s="332"/>
      <c r="UON223" s="333"/>
      <c r="UOO223" s="382"/>
      <c r="UOP223" s="224"/>
      <c r="UOQ223" s="224"/>
      <c r="UOR223" s="334"/>
      <c r="UOS223" s="334"/>
      <c r="UOT223" s="224"/>
      <c r="UOU223" s="382"/>
      <c r="UOV223" s="382"/>
      <c r="UOW223" s="332"/>
      <c r="UOX223" s="333"/>
      <c r="UOY223" s="382"/>
      <c r="UOZ223" s="224"/>
      <c r="UPA223" s="224"/>
      <c r="UPB223" s="334"/>
      <c r="UPC223" s="334"/>
      <c r="UPD223" s="224"/>
      <c r="UPE223" s="382"/>
      <c r="UPF223" s="382"/>
      <c r="UPG223" s="332"/>
      <c r="UPH223" s="333"/>
      <c r="UPI223" s="382"/>
      <c r="UPJ223" s="224"/>
      <c r="UPK223" s="224"/>
      <c r="UPL223" s="334"/>
      <c r="UPM223" s="334"/>
      <c r="UPN223" s="224"/>
      <c r="UPO223" s="382"/>
      <c r="UPP223" s="382"/>
      <c r="UPQ223" s="332"/>
      <c r="UPR223" s="333"/>
      <c r="UPS223" s="382"/>
      <c r="UPT223" s="224"/>
      <c r="UPU223" s="224"/>
      <c r="UPV223" s="334"/>
      <c r="UPW223" s="334"/>
      <c r="UPX223" s="224"/>
      <c r="UPY223" s="382"/>
      <c r="UPZ223" s="382"/>
      <c r="UQA223" s="332"/>
      <c r="UQB223" s="333"/>
      <c r="UQC223" s="382"/>
      <c r="UQD223" s="224"/>
      <c r="UQE223" s="224"/>
      <c r="UQF223" s="334"/>
      <c r="UQG223" s="334"/>
      <c r="UQH223" s="224"/>
      <c r="UQI223" s="382"/>
      <c r="UQJ223" s="382"/>
      <c r="UQK223" s="332"/>
      <c r="UQL223" s="333"/>
      <c r="UQM223" s="382"/>
      <c r="UQN223" s="224"/>
      <c r="UQO223" s="224"/>
      <c r="UQP223" s="334"/>
      <c r="UQQ223" s="334"/>
      <c r="UQR223" s="224"/>
      <c r="UQS223" s="382"/>
      <c r="UQT223" s="382"/>
      <c r="UQU223" s="332"/>
      <c r="UQV223" s="333"/>
      <c r="UQW223" s="382"/>
      <c r="UQX223" s="224"/>
      <c r="UQY223" s="224"/>
      <c r="UQZ223" s="334"/>
      <c r="URA223" s="334"/>
      <c r="URB223" s="224"/>
      <c r="URC223" s="382"/>
      <c r="URD223" s="382"/>
      <c r="URE223" s="332"/>
      <c r="URF223" s="333"/>
      <c r="URG223" s="382"/>
      <c r="URH223" s="224"/>
      <c r="URI223" s="224"/>
      <c r="URJ223" s="334"/>
      <c r="URK223" s="334"/>
      <c r="URL223" s="224"/>
      <c r="URM223" s="382"/>
      <c r="URN223" s="382"/>
      <c r="URO223" s="332"/>
      <c r="URP223" s="333"/>
      <c r="URQ223" s="382"/>
      <c r="URR223" s="224"/>
      <c r="URS223" s="224"/>
      <c r="URT223" s="334"/>
      <c r="URU223" s="334"/>
      <c r="URV223" s="224"/>
      <c r="URW223" s="382"/>
      <c r="URX223" s="382"/>
      <c r="URY223" s="332"/>
      <c r="URZ223" s="333"/>
      <c r="USA223" s="382"/>
      <c r="USB223" s="224"/>
      <c r="USC223" s="224"/>
      <c r="USD223" s="334"/>
      <c r="USE223" s="334"/>
      <c r="USF223" s="224"/>
      <c r="USG223" s="382"/>
      <c r="USH223" s="382"/>
      <c r="USI223" s="332"/>
      <c r="USJ223" s="333"/>
      <c r="USK223" s="382"/>
      <c r="USL223" s="224"/>
      <c r="USM223" s="224"/>
      <c r="USN223" s="334"/>
      <c r="USO223" s="334"/>
      <c r="USP223" s="224"/>
      <c r="USQ223" s="382"/>
      <c r="USR223" s="382"/>
      <c r="USS223" s="332"/>
      <c r="UST223" s="333"/>
      <c r="USU223" s="382"/>
      <c r="USV223" s="224"/>
      <c r="USW223" s="224"/>
      <c r="USX223" s="334"/>
      <c r="USY223" s="334"/>
      <c r="USZ223" s="224"/>
      <c r="UTA223" s="382"/>
      <c r="UTB223" s="382"/>
      <c r="UTC223" s="332"/>
      <c r="UTD223" s="333"/>
      <c r="UTE223" s="382"/>
      <c r="UTF223" s="224"/>
      <c r="UTG223" s="224"/>
      <c r="UTH223" s="334"/>
      <c r="UTI223" s="334"/>
      <c r="UTJ223" s="224"/>
      <c r="UTK223" s="382"/>
      <c r="UTL223" s="382"/>
      <c r="UTM223" s="332"/>
      <c r="UTN223" s="333"/>
      <c r="UTO223" s="382"/>
      <c r="UTP223" s="224"/>
      <c r="UTQ223" s="224"/>
      <c r="UTR223" s="334"/>
      <c r="UTS223" s="334"/>
      <c r="UTT223" s="224"/>
      <c r="UTU223" s="382"/>
      <c r="UTV223" s="382"/>
      <c r="UTW223" s="332"/>
      <c r="UTX223" s="333"/>
      <c r="UTY223" s="382"/>
      <c r="UTZ223" s="224"/>
      <c r="UUA223" s="224"/>
      <c r="UUB223" s="334"/>
      <c r="UUC223" s="334"/>
      <c r="UUD223" s="224"/>
      <c r="UUE223" s="382"/>
      <c r="UUF223" s="382"/>
      <c r="UUG223" s="332"/>
      <c r="UUH223" s="333"/>
      <c r="UUI223" s="382"/>
      <c r="UUJ223" s="224"/>
      <c r="UUK223" s="224"/>
      <c r="UUL223" s="334"/>
      <c r="UUM223" s="334"/>
      <c r="UUN223" s="224"/>
      <c r="UUO223" s="382"/>
      <c r="UUP223" s="382"/>
      <c r="UUQ223" s="332"/>
      <c r="UUR223" s="333"/>
      <c r="UUS223" s="382"/>
      <c r="UUT223" s="224"/>
      <c r="UUU223" s="224"/>
      <c r="UUV223" s="334"/>
      <c r="UUW223" s="334"/>
      <c r="UUX223" s="224"/>
      <c r="UUY223" s="382"/>
      <c r="UUZ223" s="382"/>
      <c r="UVA223" s="332"/>
      <c r="UVB223" s="333"/>
      <c r="UVC223" s="382"/>
      <c r="UVD223" s="224"/>
      <c r="UVE223" s="224"/>
      <c r="UVF223" s="334"/>
      <c r="UVG223" s="334"/>
      <c r="UVH223" s="224"/>
      <c r="UVI223" s="382"/>
      <c r="UVJ223" s="382"/>
      <c r="UVK223" s="332"/>
      <c r="UVL223" s="333"/>
      <c r="UVM223" s="382"/>
      <c r="UVN223" s="224"/>
      <c r="UVO223" s="224"/>
      <c r="UVP223" s="334"/>
      <c r="UVQ223" s="334"/>
      <c r="UVR223" s="224"/>
      <c r="UVS223" s="382"/>
      <c r="UVT223" s="382"/>
      <c r="UVU223" s="332"/>
      <c r="UVV223" s="333"/>
      <c r="UVW223" s="382"/>
      <c r="UVX223" s="224"/>
      <c r="UVY223" s="224"/>
      <c r="UVZ223" s="334"/>
      <c r="UWA223" s="334"/>
      <c r="UWB223" s="224"/>
      <c r="UWC223" s="382"/>
      <c r="UWD223" s="382"/>
      <c r="UWE223" s="332"/>
      <c r="UWF223" s="333"/>
      <c r="UWG223" s="382"/>
      <c r="UWH223" s="224"/>
      <c r="UWI223" s="224"/>
      <c r="UWJ223" s="334"/>
      <c r="UWK223" s="334"/>
      <c r="UWL223" s="224"/>
      <c r="UWM223" s="382"/>
      <c r="UWN223" s="382"/>
      <c r="UWO223" s="332"/>
      <c r="UWP223" s="333"/>
      <c r="UWQ223" s="382"/>
      <c r="UWR223" s="224"/>
      <c r="UWS223" s="224"/>
      <c r="UWT223" s="334"/>
      <c r="UWU223" s="334"/>
      <c r="UWV223" s="224"/>
      <c r="UWW223" s="382"/>
      <c r="UWX223" s="382"/>
      <c r="UWY223" s="332"/>
      <c r="UWZ223" s="333"/>
      <c r="UXA223" s="382"/>
      <c r="UXB223" s="224"/>
      <c r="UXC223" s="224"/>
      <c r="UXD223" s="334"/>
      <c r="UXE223" s="334"/>
      <c r="UXF223" s="224"/>
      <c r="UXG223" s="382"/>
      <c r="UXH223" s="382"/>
      <c r="UXI223" s="332"/>
      <c r="UXJ223" s="333"/>
      <c r="UXK223" s="382"/>
      <c r="UXL223" s="224"/>
      <c r="UXM223" s="224"/>
      <c r="UXN223" s="334"/>
      <c r="UXO223" s="334"/>
      <c r="UXP223" s="224"/>
      <c r="UXQ223" s="382"/>
      <c r="UXR223" s="382"/>
      <c r="UXS223" s="332"/>
      <c r="UXT223" s="333"/>
      <c r="UXU223" s="382"/>
      <c r="UXV223" s="224"/>
      <c r="UXW223" s="224"/>
      <c r="UXX223" s="334"/>
      <c r="UXY223" s="334"/>
      <c r="UXZ223" s="224"/>
      <c r="UYA223" s="382"/>
      <c r="UYB223" s="382"/>
      <c r="UYC223" s="332"/>
      <c r="UYD223" s="333"/>
      <c r="UYE223" s="382"/>
      <c r="UYF223" s="224"/>
      <c r="UYG223" s="224"/>
      <c r="UYH223" s="334"/>
      <c r="UYI223" s="334"/>
      <c r="UYJ223" s="224"/>
      <c r="UYK223" s="382"/>
      <c r="UYL223" s="382"/>
      <c r="UYM223" s="332"/>
      <c r="UYN223" s="333"/>
      <c r="UYO223" s="382"/>
      <c r="UYP223" s="224"/>
      <c r="UYQ223" s="224"/>
      <c r="UYR223" s="334"/>
      <c r="UYS223" s="334"/>
      <c r="UYT223" s="224"/>
      <c r="UYU223" s="382"/>
      <c r="UYV223" s="382"/>
      <c r="UYW223" s="332"/>
      <c r="UYX223" s="333"/>
      <c r="UYY223" s="382"/>
      <c r="UYZ223" s="224"/>
      <c r="UZA223" s="224"/>
      <c r="UZB223" s="334"/>
      <c r="UZC223" s="334"/>
      <c r="UZD223" s="224"/>
      <c r="UZE223" s="382"/>
      <c r="UZF223" s="382"/>
      <c r="UZG223" s="332"/>
      <c r="UZH223" s="333"/>
      <c r="UZI223" s="382"/>
      <c r="UZJ223" s="224"/>
      <c r="UZK223" s="224"/>
      <c r="UZL223" s="334"/>
      <c r="UZM223" s="334"/>
      <c r="UZN223" s="224"/>
      <c r="UZO223" s="382"/>
      <c r="UZP223" s="382"/>
      <c r="UZQ223" s="332"/>
      <c r="UZR223" s="333"/>
      <c r="UZS223" s="382"/>
      <c r="UZT223" s="224"/>
      <c r="UZU223" s="224"/>
      <c r="UZV223" s="334"/>
      <c r="UZW223" s="334"/>
      <c r="UZX223" s="224"/>
      <c r="UZY223" s="382"/>
      <c r="UZZ223" s="382"/>
      <c r="VAA223" s="332"/>
      <c r="VAB223" s="333"/>
      <c r="VAC223" s="382"/>
      <c r="VAD223" s="224"/>
      <c r="VAE223" s="224"/>
      <c r="VAF223" s="334"/>
      <c r="VAG223" s="334"/>
      <c r="VAH223" s="224"/>
      <c r="VAI223" s="382"/>
      <c r="VAJ223" s="382"/>
      <c r="VAK223" s="332"/>
      <c r="VAL223" s="333"/>
      <c r="VAM223" s="382"/>
      <c r="VAN223" s="224"/>
      <c r="VAO223" s="224"/>
      <c r="VAP223" s="334"/>
      <c r="VAQ223" s="334"/>
      <c r="VAR223" s="224"/>
      <c r="VAS223" s="382"/>
      <c r="VAT223" s="382"/>
      <c r="VAU223" s="332"/>
      <c r="VAV223" s="333"/>
      <c r="VAW223" s="382"/>
      <c r="VAX223" s="224"/>
      <c r="VAY223" s="224"/>
      <c r="VAZ223" s="334"/>
      <c r="VBA223" s="334"/>
      <c r="VBB223" s="224"/>
      <c r="VBC223" s="382"/>
      <c r="VBD223" s="382"/>
      <c r="VBE223" s="332"/>
      <c r="VBF223" s="333"/>
      <c r="VBG223" s="382"/>
      <c r="VBH223" s="224"/>
      <c r="VBI223" s="224"/>
      <c r="VBJ223" s="334"/>
      <c r="VBK223" s="334"/>
      <c r="VBL223" s="224"/>
      <c r="VBM223" s="382"/>
      <c r="VBN223" s="382"/>
      <c r="VBO223" s="332"/>
      <c r="VBP223" s="333"/>
      <c r="VBQ223" s="382"/>
      <c r="VBR223" s="224"/>
      <c r="VBS223" s="224"/>
      <c r="VBT223" s="334"/>
      <c r="VBU223" s="334"/>
      <c r="VBV223" s="224"/>
      <c r="VBW223" s="382"/>
      <c r="VBX223" s="382"/>
      <c r="VBY223" s="332"/>
      <c r="VBZ223" s="333"/>
      <c r="VCA223" s="382"/>
      <c r="VCB223" s="224"/>
      <c r="VCC223" s="224"/>
      <c r="VCD223" s="334"/>
      <c r="VCE223" s="334"/>
      <c r="VCF223" s="224"/>
      <c r="VCG223" s="382"/>
      <c r="VCH223" s="382"/>
      <c r="VCI223" s="332"/>
      <c r="VCJ223" s="333"/>
      <c r="VCK223" s="382"/>
      <c r="VCL223" s="224"/>
      <c r="VCM223" s="224"/>
      <c r="VCN223" s="334"/>
      <c r="VCO223" s="334"/>
      <c r="VCP223" s="224"/>
      <c r="VCQ223" s="382"/>
      <c r="VCR223" s="382"/>
      <c r="VCS223" s="332"/>
      <c r="VCT223" s="333"/>
      <c r="VCU223" s="382"/>
      <c r="VCV223" s="224"/>
      <c r="VCW223" s="224"/>
      <c r="VCX223" s="334"/>
      <c r="VCY223" s="334"/>
      <c r="VCZ223" s="224"/>
      <c r="VDA223" s="382"/>
      <c r="VDB223" s="382"/>
      <c r="VDC223" s="332"/>
      <c r="VDD223" s="333"/>
      <c r="VDE223" s="382"/>
      <c r="VDF223" s="224"/>
      <c r="VDG223" s="224"/>
      <c r="VDH223" s="334"/>
      <c r="VDI223" s="334"/>
      <c r="VDJ223" s="224"/>
      <c r="VDK223" s="382"/>
      <c r="VDL223" s="382"/>
      <c r="VDM223" s="332"/>
      <c r="VDN223" s="333"/>
      <c r="VDO223" s="382"/>
      <c r="VDP223" s="224"/>
      <c r="VDQ223" s="224"/>
      <c r="VDR223" s="334"/>
      <c r="VDS223" s="334"/>
      <c r="VDT223" s="224"/>
      <c r="VDU223" s="382"/>
      <c r="VDV223" s="382"/>
      <c r="VDW223" s="332"/>
      <c r="VDX223" s="333"/>
      <c r="VDY223" s="382"/>
      <c r="VDZ223" s="224"/>
      <c r="VEA223" s="224"/>
      <c r="VEB223" s="334"/>
      <c r="VEC223" s="334"/>
      <c r="VED223" s="224"/>
      <c r="VEE223" s="382"/>
      <c r="VEF223" s="382"/>
      <c r="VEG223" s="332"/>
      <c r="VEH223" s="333"/>
      <c r="VEI223" s="382"/>
      <c r="VEJ223" s="224"/>
      <c r="VEK223" s="224"/>
      <c r="VEL223" s="334"/>
      <c r="VEM223" s="334"/>
      <c r="VEN223" s="224"/>
      <c r="VEO223" s="382"/>
      <c r="VEP223" s="382"/>
      <c r="VEQ223" s="332"/>
      <c r="VER223" s="333"/>
      <c r="VES223" s="382"/>
      <c r="VET223" s="224"/>
      <c r="VEU223" s="224"/>
      <c r="VEV223" s="334"/>
      <c r="VEW223" s="334"/>
      <c r="VEX223" s="224"/>
      <c r="VEY223" s="382"/>
      <c r="VEZ223" s="382"/>
      <c r="VFA223" s="332"/>
      <c r="VFB223" s="333"/>
      <c r="VFC223" s="382"/>
      <c r="VFD223" s="224"/>
      <c r="VFE223" s="224"/>
      <c r="VFF223" s="334"/>
      <c r="VFG223" s="334"/>
      <c r="VFH223" s="224"/>
      <c r="VFI223" s="382"/>
      <c r="VFJ223" s="382"/>
      <c r="VFK223" s="332"/>
      <c r="VFL223" s="333"/>
      <c r="VFM223" s="382"/>
      <c r="VFN223" s="224"/>
      <c r="VFO223" s="224"/>
      <c r="VFP223" s="334"/>
      <c r="VFQ223" s="334"/>
      <c r="VFR223" s="224"/>
      <c r="VFS223" s="382"/>
      <c r="VFT223" s="382"/>
      <c r="VFU223" s="332"/>
      <c r="VFV223" s="333"/>
      <c r="VFW223" s="382"/>
      <c r="VFX223" s="224"/>
      <c r="VFY223" s="224"/>
      <c r="VFZ223" s="334"/>
      <c r="VGA223" s="334"/>
      <c r="VGB223" s="224"/>
      <c r="VGC223" s="382"/>
      <c r="VGD223" s="382"/>
      <c r="VGE223" s="332"/>
      <c r="VGF223" s="333"/>
      <c r="VGG223" s="382"/>
      <c r="VGH223" s="224"/>
      <c r="VGI223" s="224"/>
      <c r="VGJ223" s="334"/>
      <c r="VGK223" s="334"/>
      <c r="VGL223" s="224"/>
      <c r="VGM223" s="382"/>
      <c r="VGN223" s="382"/>
      <c r="VGO223" s="332"/>
      <c r="VGP223" s="333"/>
      <c r="VGQ223" s="382"/>
      <c r="VGR223" s="224"/>
      <c r="VGS223" s="224"/>
      <c r="VGT223" s="334"/>
      <c r="VGU223" s="334"/>
      <c r="VGV223" s="224"/>
      <c r="VGW223" s="382"/>
      <c r="VGX223" s="382"/>
      <c r="VGY223" s="332"/>
      <c r="VGZ223" s="333"/>
      <c r="VHA223" s="382"/>
      <c r="VHB223" s="224"/>
      <c r="VHC223" s="224"/>
      <c r="VHD223" s="334"/>
      <c r="VHE223" s="334"/>
      <c r="VHF223" s="224"/>
      <c r="VHG223" s="382"/>
      <c r="VHH223" s="382"/>
      <c r="VHI223" s="332"/>
      <c r="VHJ223" s="333"/>
      <c r="VHK223" s="382"/>
      <c r="VHL223" s="224"/>
      <c r="VHM223" s="224"/>
      <c r="VHN223" s="334"/>
      <c r="VHO223" s="334"/>
      <c r="VHP223" s="224"/>
      <c r="VHQ223" s="382"/>
      <c r="VHR223" s="382"/>
      <c r="VHS223" s="332"/>
      <c r="VHT223" s="333"/>
      <c r="VHU223" s="382"/>
      <c r="VHV223" s="224"/>
      <c r="VHW223" s="224"/>
      <c r="VHX223" s="334"/>
      <c r="VHY223" s="334"/>
      <c r="VHZ223" s="224"/>
      <c r="VIA223" s="382"/>
      <c r="VIB223" s="382"/>
      <c r="VIC223" s="332"/>
      <c r="VID223" s="333"/>
      <c r="VIE223" s="382"/>
      <c r="VIF223" s="224"/>
      <c r="VIG223" s="224"/>
      <c r="VIH223" s="334"/>
      <c r="VII223" s="334"/>
      <c r="VIJ223" s="224"/>
      <c r="VIK223" s="382"/>
      <c r="VIL223" s="382"/>
      <c r="VIM223" s="332"/>
      <c r="VIN223" s="333"/>
      <c r="VIO223" s="382"/>
      <c r="VIP223" s="224"/>
      <c r="VIQ223" s="224"/>
      <c r="VIR223" s="334"/>
      <c r="VIS223" s="334"/>
      <c r="VIT223" s="224"/>
      <c r="VIU223" s="382"/>
      <c r="VIV223" s="382"/>
      <c r="VIW223" s="332"/>
      <c r="VIX223" s="333"/>
      <c r="VIY223" s="382"/>
      <c r="VIZ223" s="224"/>
      <c r="VJA223" s="224"/>
      <c r="VJB223" s="334"/>
      <c r="VJC223" s="334"/>
      <c r="VJD223" s="224"/>
      <c r="VJE223" s="382"/>
      <c r="VJF223" s="382"/>
      <c r="VJG223" s="332"/>
      <c r="VJH223" s="333"/>
      <c r="VJI223" s="382"/>
      <c r="VJJ223" s="224"/>
      <c r="VJK223" s="224"/>
      <c r="VJL223" s="334"/>
      <c r="VJM223" s="334"/>
      <c r="VJN223" s="224"/>
      <c r="VJO223" s="382"/>
      <c r="VJP223" s="382"/>
      <c r="VJQ223" s="332"/>
      <c r="VJR223" s="333"/>
      <c r="VJS223" s="382"/>
      <c r="VJT223" s="224"/>
      <c r="VJU223" s="224"/>
      <c r="VJV223" s="334"/>
      <c r="VJW223" s="334"/>
      <c r="VJX223" s="224"/>
      <c r="VJY223" s="382"/>
      <c r="VJZ223" s="382"/>
      <c r="VKA223" s="332"/>
      <c r="VKB223" s="333"/>
      <c r="VKC223" s="382"/>
      <c r="VKD223" s="224"/>
      <c r="VKE223" s="224"/>
      <c r="VKF223" s="334"/>
      <c r="VKG223" s="334"/>
      <c r="VKH223" s="224"/>
      <c r="VKI223" s="382"/>
      <c r="VKJ223" s="382"/>
      <c r="VKK223" s="332"/>
      <c r="VKL223" s="333"/>
      <c r="VKM223" s="382"/>
      <c r="VKN223" s="224"/>
      <c r="VKO223" s="224"/>
      <c r="VKP223" s="334"/>
      <c r="VKQ223" s="334"/>
      <c r="VKR223" s="224"/>
      <c r="VKS223" s="382"/>
      <c r="VKT223" s="382"/>
      <c r="VKU223" s="332"/>
      <c r="VKV223" s="333"/>
      <c r="VKW223" s="382"/>
      <c r="VKX223" s="224"/>
      <c r="VKY223" s="224"/>
      <c r="VKZ223" s="334"/>
      <c r="VLA223" s="334"/>
      <c r="VLB223" s="224"/>
      <c r="VLC223" s="382"/>
      <c r="VLD223" s="382"/>
      <c r="VLE223" s="332"/>
      <c r="VLF223" s="333"/>
      <c r="VLG223" s="382"/>
      <c r="VLH223" s="224"/>
      <c r="VLI223" s="224"/>
      <c r="VLJ223" s="334"/>
      <c r="VLK223" s="334"/>
      <c r="VLL223" s="224"/>
      <c r="VLM223" s="382"/>
      <c r="VLN223" s="382"/>
      <c r="VLO223" s="332"/>
      <c r="VLP223" s="333"/>
      <c r="VLQ223" s="382"/>
      <c r="VLR223" s="224"/>
      <c r="VLS223" s="224"/>
      <c r="VLT223" s="334"/>
      <c r="VLU223" s="334"/>
      <c r="VLV223" s="224"/>
      <c r="VLW223" s="382"/>
      <c r="VLX223" s="382"/>
      <c r="VLY223" s="332"/>
      <c r="VLZ223" s="333"/>
      <c r="VMA223" s="382"/>
      <c r="VMB223" s="224"/>
      <c r="VMC223" s="224"/>
      <c r="VMD223" s="334"/>
      <c r="VME223" s="334"/>
      <c r="VMF223" s="224"/>
      <c r="VMG223" s="382"/>
      <c r="VMH223" s="382"/>
      <c r="VMI223" s="332"/>
      <c r="VMJ223" s="333"/>
      <c r="VMK223" s="382"/>
      <c r="VML223" s="224"/>
      <c r="VMM223" s="224"/>
      <c r="VMN223" s="334"/>
      <c r="VMO223" s="334"/>
      <c r="VMP223" s="224"/>
      <c r="VMQ223" s="382"/>
      <c r="VMR223" s="382"/>
      <c r="VMS223" s="332"/>
      <c r="VMT223" s="333"/>
      <c r="VMU223" s="382"/>
      <c r="VMV223" s="224"/>
      <c r="VMW223" s="224"/>
      <c r="VMX223" s="334"/>
      <c r="VMY223" s="334"/>
      <c r="VMZ223" s="224"/>
      <c r="VNA223" s="382"/>
      <c r="VNB223" s="382"/>
      <c r="VNC223" s="332"/>
      <c r="VND223" s="333"/>
      <c r="VNE223" s="382"/>
      <c r="VNF223" s="224"/>
      <c r="VNG223" s="224"/>
      <c r="VNH223" s="334"/>
      <c r="VNI223" s="334"/>
      <c r="VNJ223" s="224"/>
      <c r="VNK223" s="382"/>
      <c r="VNL223" s="382"/>
      <c r="VNM223" s="332"/>
      <c r="VNN223" s="333"/>
      <c r="VNO223" s="382"/>
      <c r="VNP223" s="224"/>
      <c r="VNQ223" s="224"/>
      <c r="VNR223" s="334"/>
      <c r="VNS223" s="334"/>
      <c r="VNT223" s="224"/>
      <c r="VNU223" s="382"/>
      <c r="VNV223" s="382"/>
      <c r="VNW223" s="332"/>
      <c r="VNX223" s="333"/>
      <c r="VNY223" s="382"/>
      <c r="VNZ223" s="224"/>
      <c r="VOA223" s="224"/>
      <c r="VOB223" s="334"/>
      <c r="VOC223" s="334"/>
      <c r="VOD223" s="224"/>
      <c r="VOE223" s="382"/>
      <c r="VOF223" s="382"/>
      <c r="VOG223" s="332"/>
      <c r="VOH223" s="333"/>
      <c r="VOI223" s="382"/>
      <c r="VOJ223" s="224"/>
      <c r="VOK223" s="224"/>
      <c r="VOL223" s="334"/>
      <c r="VOM223" s="334"/>
      <c r="VON223" s="224"/>
      <c r="VOO223" s="382"/>
      <c r="VOP223" s="382"/>
      <c r="VOQ223" s="332"/>
      <c r="VOR223" s="333"/>
      <c r="VOS223" s="382"/>
      <c r="VOT223" s="224"/>
      <c r="VOU223" s="224"/>
      <c r="VOV223" s="334"/>
      <c r="VOW223" s="334"/>
      <c r="VOX223" s="224"/>
      <c r="VOY223" s="382"/>
      <c r="VOZ223" s="382"/>
      <c r="VPA223" s="332"/>
      <c r="VPB223" s="333"/>
      <c r="VPC223" s="382"/>
      <c r="VPD223" s="224"/>
      <c r="VPE223" s="224"/>
      <c r="VPF223" s="334"/>
      <c r="VPG223" s="334"/>
      <c r="VPH223" s="224"/>
      <c r="VPI223" s="382"/>
      <c r="VPJ223" s="382"/>
      <c r="VPK223" s="332"/>
      <c r="VPL223" s="333"/>
      <c r="VPM223" s="382"/>
      <c r="VPN223" s="224"/>
      <c r="VPO223" s="224"/>
      <c r="VPP223" s="334"/>
      <c r="VPQ223" s="334"/>
      <c r="VPR223" s="224"/>
      <c r="VPS223" s="382"/>
      <c r="VPT223" s="382"/>
      <c r="VPU223" s="332"/>
      <c r="VPV223" s="333"/>
      <c r="VPW223" s="382"/>
      <c r="VPX223" s="224"/>
      <c r="VPY223" s="224"/>
      <c r="VPZ223" s="334"/>
      <c r="VQA223" s="334"/>
      <c r="VQB223" s="224"/>
      <c r="VQC223" s="382"/>
      <c r="VQD223" s="382"/>
      <c r="VQE223" s="332"/>
      <c r="VQF223" s="333"/>
      <c r="VQG223" s="382"/>
      <c r="VQH223" s="224"/>
      <c r="VQI223" s="224"/>
      <c r="VQJ223" s="334"/>
      <c r="VQK223" s="334"/>
      <c r="VQL223" s="224"/>
      <c r="VQM223" s="382"/>
      <c r="VQN223" s="382"/>
      <c r="VQO223" s="332"/>
      <c r="VQP223" s="333"/>
      <c r="VQQ223" s="382"/>
      <c r="VQR223" s="224"/>
      <c r="VQS223" s="224"/>
      <c r="VQT223" s="334"/>
      <c r="VQU223" s="334"/>
      <c r="VQV223" s="224"/>
      <c r="VQW223" s="382"/>
      <c r="VQX223" s="382"/>
      <c r="VQY223" s="332"/>
      <c r="VQZ223" s="333"/>
      <c r="VRA223" s="382"/>
      <c r="VRB223" s="224"/>
      <c r="VRC223" s="224"/>
      <c r="VRD223" s="334"/>
      <c r="VRE223" s="334"/>
      <c r="VRF223" s="224"/>
      <c r="VRG223" s="382"/>
      <c r="VRH223" s="382"/>
      <c r="VRI223" s="332"/>
      <c r="VRJ223" s="333"/>
      <c r="VRK223" s="382"/>
      <c r="VRL223" s="224"/>
      <c r="VRM223" s="224"/>
      <c r="VRN223" s="334"/>
      <c r="VRO223" s="334"/>
      <c r="VRP223" s="224"/>
      <c r="VRQ223" s="382"/>
      <c r="VRR223" s="382"/>
      <c r="VRS223" s="332"/>
      <c r="VRT223" s="333"/>
      <c r="VRU223" s="382"/>
      <c r="VRV223" s="224"/>
      <c r="VRW223" s="224"/>
      <c r="VRX223" s="334"/>
      <c r="VRY223" s="334"/>
      <c r="VRZ223" s="224"/>
      <c r="VSA223" s="382"/>
      <c r="VSB223" s="382"/>
      <c r="VSC223" s="332"/>
      <c r="VSD223" s="333"/>
      <c r="VSE223" s="382"/>
      <c r="VSF223" s="224"/>
      <c r="VSG223" s="224"/>
      <c r="VSH223" s="334"/>
      <c r="VSI223" s="334"/>
      <c r="VSJ223" s="224"/>
      <c r="VSK223" s="382"/>
      <c r="VSL223" s="382"/>
      <c r="VSM223" s="332"/>
      <c r="VSN223" s="333"/>
      <c r="VSO223" s="382"/>
      <c r="VSP223" s="224"/>
      <c r="VSQ223" s="224"/>
      <c r="VSR223" s="334"/>
      <c r="VSS223" s="334"/>
      <c r="VST223" s="224"/>
      <c r="VSU223" s="382"/>
      <c r="VSV223" s="382"/>
      <c r="VSW223" s="332"/>
      <c r="VSX223" s="333"/>
      <c r="VSY223" s="382"/>
      <c r="VSZ223" s="224"/>
      <c r="VTA223" s="224"/>
      <c r="VTB223" s="334"/>
      <c r="VTC223" s="334"/>
      <c r="VTD223" s="224"/>
      <c r="VTE223" s="382"/>
      <c r="VTF223" s="382"/>
      <c r="VTG223" s="332"/>
      <c r="VTH223" s="333"/>
      <c r="VTI223" s="382"/>
      <c r="VTJ223" s="224"/>
      <c r="VTK223" s="224"/>
      <c r="VTL223" s="334"/>
      <c r="VTM223" s="334"/>
      <c r="VTN223" s="224"/>
      <c r="VTO223" s="382"/>
      <c r="VTP223" s="382"/>
      <c r="VTQ223" s="332"/>
      <c r="VTR223" s="333"/>
      <c r="VTS223" s="382"/>
      <c r="VTT223" s="224"/>
      <c r="VTU223" s="224"/>
      <c r="VTV223" s="334"/>
      <c r="VTW223" s="334"/>
      <c r="VTX223" s="224"/>
      <c r="VTY223" s="382"/>
      <c r="VTZ223" s="382"/>
      <c r="VUA223" s="332"/>
      <c r="VUB223" s="333"/>
      <c r="VUC223" s="382"/>
      <c r="VUD223" s="224"/>
      <c r="VUE223" s="224"/>
      <c r="VUF223" s="334"/>
      <c r="VUG223" s="334"/>
      <c r="VUH223" s="224"/>
      <c r="VUI223" s="382"/>
      <c r="VUJ223" s="382"/>
      <c r="VUK223" s="332"/>
      <c r="VUL223" s="333"/>
      <c r="VUM223" s="382"/>
      <c r="VUN223" s="224"/>
      <c r="VUO223" s="224"/>
      <c r="VUP223" s="334"/>
      <c r="VUQ223" s="334"/>
      <c r="VUR223" s="224"/>
      <c r="VUS223" s="382"/>
      <c r="VUT223" s="382"/>
      <c r="VUU223" s="332"/>
      <c r="VUV223" s="333"/>
      <c r="VUW223" s="382"/>
      <c r="VUX223" s="224"/>
      <c r="VUY223" s="224"/>
      <c r="VUZ223" s="334"/>
      <c r="VVA223" s="334"/>
      <c r="VVB223" s="224"/>
      <c r="VVC223" s="382"/>
      <c r="VVD223" s="382"/>
      <c r="VVE223" s="332"/>
      <c r="VVF223" s="333"/>
      <c r="VVG223" s="382"/>
      <c r="VVH223" s="224"/>
      <c r="VVI223" s="224"/>
      <c r="VVJ223" s="334"/>
      <c r="VVK223" s="334"/>
      <c r="VVL223" s="224"/>
      <c r="VVM223" s="382"/>
      <c r="VVN223" s="382"/>
      <c r="VVO223" s="332"/>
      <c r="VVP223" s="333"/>
      <c r="VVQ223" s="382"/>
      <c r="VVR223" s="224"/>
      <c r="VVS223" s="224"/>
      <c r="VVT223" s="334"/>
      <c r="VVU223" s="334"/>
      <c r="VVV223" s="224"/>
      <c r="VVW223" s="382"/>
      <c r="VVX223" s="382"/>
      <c r="VVY223" s="332"/>
      <c r="VVZ223" s="333"/>
      <c r="VWA223" s="382"/>
      <c r="VWB223" s="224"/>
      <c r="VWC223" s="224"/>
      <c r="VWD223" s="334"/>
      <c r="VWE223" s="334"/>
      <c r="VWF223" s="224"/>
      <c r="VWG223" s="382"/>
      <c r="VWH223" s="382"/>
      <c r="VWI223" s="332"/>
      <c r="VWJ223" s="333"/>
      <c r="VWK223" s="382"/>
      <c r="VWL223" s="224"/>
      <c r="VWM223" s="224"/>
      <c r="VWN223" s="334"/>
      <c r="VWO223" s="334"/>
      <c r="VWP223" s="224"/>
      <c r="VWQ223" s="382"/>
      <c r="VWR223" s="382"/>
      <c r="VWS223" s="332"/>
      <c r="VWT223" s="333"/>
      <c r="VWU223" s="382"/>
      <c r="VWV223" s="224"/>
      <c r="VWW223" s="224"/>
      <c r="VWX223" s="334"/>
      <c r="VWY223" s="334"/>
      <c r="VWZ223" s="224"/>
      <c r="VXA223" s="382"/>
      <c r="VXB223" s="382"/>
      <c r="VXC223" s="332"/>
      <c r="VXD223" s="333"/>
      <c r="VXE223" s="382"/>
      <c r="VXF223" s="224"/>
      <c r="VXG223" s="224"/>
      <c r="VXH223" s="334"/>
      <c r="VXI223" s="334"/>
      <c r="VXJ223" s="224"/>
      <c r="VXK223" s="382"/>
      <c r="VXL223" s="382"/>
      <c r="VXM223" s="332"/>
      <c r="VXN223" s="333"/>
      <c r="VXO223" s="382"/>
      <c r="VXP223" s="224"/>
      <c r="VXQ223" s="224"/>
      <c r="VXR223" s="334"/>
      <c r="VXS223" s="334"/>
      <c r="VXT223" s="224"/>
      <c r="VXU223" s="382"/>
      <c r="VXV223" s="382"/>
      <c r="VXW223" s="332"/>
      <c r="VXX223" s="333"/>
      <c r="VXY223" s="382"/>
      <c r="VXZ223" s="224"/>
      <c r="VYA223" s="224"/>
      <c r="VYB223" s="334"/>
      <c r="VYC223" s="334"/>
      <c r="VYD223" s="224"/>
      <c r="VYE223" s="382"/>
      <c r="VYF223" s="382"/>
      <c r="VYG223" s="332"/>
      <c r="VYH223" s="333"/>
      <c r="VYI223" s="382"/>
      <c r="VYJ223" s="224"/>
      <c r="VYK223" s="224"/>
      <c r="VYL223" s="334"/>
      <c r="VYM223" s="334"/>
      <c r="VYN223" s="224"/>
      <c r="VYO223" s="382"/>
      <c r="VYP223" s="382"/>
      <c r="VYQ223" s="332"/>
      <c r="VYR223" s="333"/>
      <c r="VYS223" s="382"/>
      <c r="VYT223" s="224"/>
      <c r="VYU223" s="224"/>
      <c r="VYV223" s="334"/>
      <c r="VYW223" s="334"/>
      <c r="VYX223" s="224"/>
      <c r="VYY223" s="382"/>
      <c r="VYZ223" s="382"/>
      <c r="VZA223" s="332"/>
      <c r="VZB223" s="333"/>
      <c r="VZC223" s="382"/>
      <c r="VZD223" s="224"/>
      <c r="VZE223" s="224"/>
      <c r="VZF223" s="334"/>
      <c r="VZG223" s="334"/>
      <c r="VZH223" s="224"/>
      <c r="VZI223" s="382"/>
      <c r="VZJ223" s="382"/>
      <c r="VZK223" s="332"/>
      <c r="VZL223" s="333"/>
      <c r="VZM223" s="382"/>
      <c r="VZN223" s="224"/>
      <c r="VZO223" s="224"/>
      <c r="VZP223" s="334"/>
      <c r="VZQ223" s="334"/>
      <c r="VZR223" s="224"/>
      <c r="VZS223" s="382"/>
      <c r="VZT223" s="382"/>
      <c r="VZU223" s="332"/>
      <c r="VZV223" s="333"/>
      <c r="VZW223" s="382"/>
      <c r="VZX223" s="224"/>
      <c r="VZY223" s="224"/>
      <c r="VZZ223" s="334"/>
      <c r="WAA223" s="334"/>
      <c r="WAB223" s="224"/>
      <c r="WAC223" s="382"/>
      <c r="WAD223" s="382"/>
      <c r="WAE223" s="332"/>
      <c r="WAF223" s="333"/>
      <c r="WAG223" s="382"/>
      <c r="WAH223" s="224"/>
      <c r="WAI223" s="224"/>
      <c r="WAJ223" s="334"/>
      <c r="WAK223" s="334"/>
      <c r="WAL223" s="224"/>
      <c r="WAM223" s="382"/>
      <c r="WAN223" s="382"/>
      <c r="WAO223" s="332"/>
      <c r="WAP223" s="333"/>
      <c r="WAQ223" s="382"/>
      <c r="WAR223" s="224"/>
      <c r="WAS223" s="224"/>
      <c r="WAT223" s="334"/>
      <c r="WAU223" s="334"/>
      <c r="WAV223" s="224"/>
      <c r="WAW223" s="382"/>
      <c r="WAX223" s="382"/>
      <c r="WAY223" s="332"/>
      <c r="WAZ223" s="333"/>
      <c r="WBA223" s="382"/>
      <c r="WBB223" s="224"/>
      <c r="WBC223" s="224"/>
      <c r="WBD223" s="334"/>
      <c r="WBE223" s="334"/>
      <c r="WBF223" s="224"/>
      <c r="WBG223" s="382"/>
      <c r="WBH223" s="382"/>
      <c r="WBI223" s="332"/>
      <c r="WBJ223" s="333"/>
      <c r="WBK223" s="382"/>
      <c r="WBL223" s="224"/>
      <c r="WBM223" s="224"/>
      <c r="WBN223" s="334"/>
      <c r="WBO223" s="334"/>
      <c r="WBP223" s="224"/>
      <c r="WBQ223" s="382"/>
      <c r="WBR223" s="382"/>
      <c r="WBS223" s="332"/>
      <c r="WBT223" s="333"/>
      <c r="WBU223" s="382"/>
      <c r="WBV223" s="224"/>
      <c r="WBW223" s="224"/>
      <c r="WBX223" s="334"/>
      <c r="WBY223" s="334"/>
      <c r="WBZ223" s="224"/>
      <c r="WCA223" s="382"/>
      <c r="WCB223" s="382"/>
      <c r="WCC223" s="332"/>
      <c r="WCD223" s="333"/>
      <c r="WCE223" s="382"/>
      <c r="WCF223" s="224"/>
      <c r="WCG223" s="224"/>
      <c r="WCH223" s="334"/>
      <c r="WCI223" s="334"/>
      <c r="WCJ223" s="224"/>
      <c r="WCK223" s="382"/>
      <c r="WCL223" s="382"/>
      <c r="WCM223" s="332"/>
      <c r="WCN223" s="333"/>
      <c r="WCO223" s="382"/>
      <c r="WCP223" s="224"/>
      <c r="WCQ223" s="224"/>
      <c r="WCR223" s="334"/>
      <c r="WCS223" s="334"/>
      <c r="WCT223" s="224"/>
      <c r="WCU223" s="382"/>
      <c r="WCV223" s="382"/>
      <c r="WCW223" s="332"/>
      <c r="WCX223" s="333"/>
      <c r="WCY223" s="382"/>
      <c r="WCZ223" s="224"/>
      <c r="WDA223" s="224"/>
      <c r="WDB223" s="334"/>
      <c r="WDC223" s="334"/>
      <c r="WDD223" s="224"/>
      <c r="WDE223" s="382"/>
      <c r="WDF223" s="382"/>
      <c r="WDG223" s="332"/>
      <c r="WDH223" s="333"/>
      <c r="WDI223" s="382"/>
      <c r="WDJ223" s="224"/>
      <c r="WDK223" s="224"/>
      <c r="WDL223" s="334"/>
      <c r="WDM223" s="334"/>
      <c r="WDN223" s="224"/>
      <c r="WDO223" s="382"/>
      <c r="WDP223" s="382"/>
      <c r="WDQ223" s="332"/>
      <c r="WDR223" s="333"/>
      <c r="WDS223" s="382"/>
      <c r="WDT223" s="224"/>
      <c r="WDU223" s="224"/>
      <c r="WDV223" s="334"/>
      <c r="WDW223" s="334"/>
      <c r="WDX223" s="224"/>
      <c r="WDY223" s="382"/>
      <c r="WDZ223" s="382"/>
      <c r="WEA223" s="332"/>
      <c r="WEB223" s="333"/>
      <c r="WEC223" s="382"/>
      <c r="WED223" s="224"/>
      <c r="WEE223" s="224"/>
      <c r="WEF223" s="334"/>
      <c r="WEG223" s="334"/>
      <c r="WEH223" s="224"/>
      <c r="WEI223" s="382"/>
      <c r="WEJ223" s="382"/>
      <c r="WEK223" s="332"/>
      <c r="WEL223" s="333"/>
      <c r="WEM223" s="382"/>
      <c r="WEN223" s="224"/>
      <c r="WEO223" s="224"/>
      <c r="WEP223" s="334"/>
      <c r="WEQ223" s="334"/>
      <c r="WER223" s="224"/>
      <c r="WES223" s="382"/>
      <c r="WET223" s="382"/>
      <c r="WEU223" s="332"/>
      <c r="WEV223" s="333"/>
      <c r="WEW223" s="382"/>
      <c r="WEX223" s="224"/>
      <c r="WEY223" s="224"/>
      <c r="WEZ223" s="334"/>
      <c r="WFA223" s="334"/>
      <c r="WFB223" s="224"/>
      <c r="WFC223" s="382"/>
      <c r="WFD223" s="382"/>
      <c r="WFE223" s="332"/>
      <c r="WFF223" s="333"/>
      <c r="WFG223" s="382"/>
      <c r="WFH223" s="224"/>
      <c r="WFI223" s="224"/>
      <c r="WFJ223" s="334"/>
      <c r="WFK223" s="334"/>
      <c r="WFL223" s="224"/>
      <c r="WFM223" s="382"/>
      <c r="WFN223" s="382"/>
      <c r="WFO223" s="332"/>
      <c r="WFP223" s="333"/>
      <c r="WFQ223" s="382"/>
      <c r="WFR223" s="224"/>
      <c r="WFS223" s="224"/>
      <c r="WFT223" s="334"/>
      <c r="WFU223" s="334"/>
      <c r="WFV223" s="224"/>
      <c r="WFW223" s="382"/>
      <c r="WFX223" s="382"/>
      <c r="WFY223" s="332"/>
      <c r="WFZ223" s="333"/>
      <c r="WGA223" s="382"/>
      <c r="WGB223" s="224"/>
      <c r="WGC223" s="224"/>
      <c r="WGD223" s="334"/>
      <c r="WGE223" s="334"/>
      <c r="WGF223" s="224"/>
      <c r="WGG223" s="382"/>
      <c r="WGH223" s="382"/>
      <c r="WGI223" s="332"/>
      <c r="WGJ223" s="333"/>
      <c r="WGK223" s="382"/>
      <c r="WGL223" s="224"/>
      <c r="WGM223" s="224"/>
      <c r="WGN223" s="334"/>
      <c r="WGO223" s="334"/>
      <c r="WGP223" s="224"/>
      <c r="WGQ223" s="382"/>
      <c r="WGR223" s="382"/>
      <c r="WGS223" s="332"/>
      <c r="WGT223" s="333"/>
      <c r="WGU223" s="382"/>
      <c r="WGV223" s="224"/>
      <c r="WGW223" s="224"/>
      <c r="WGX223" s="334"/>
      <c r="WGY223" s="334"/>
      <c r="WGZ223" s="224"/>
      <c r="WHA223" s="382"/>
      <c r="WHB223" s="382"/>
      <c r="WHC223" s="332"/>
      <c r="WHD223" s="333"/>
      <c r="WHE223" s="382"/>
      <c r="WHF223" s="224"/>
      <c r="WHG223" s="224"/>
      <c r="WHH223" s="334"/>
      <c r="WHI223" s="334"/>
      <c r="WHJ223" s="224"/>
      <c r="WHK223" s="382"/>
      <c r="WHL223" s="382"/>
      <c r="WHM223" s="332"/>
      <c r="WHN223" s="333"/>
      <c r="WHO223" s="382"/>
      <c r="WHP223" s="224"/>
      <c r="WHQ223" s="224"/>
      <c r="WHR223" s="334"/>
      <c r="WHS223" s="334"/>
      <c r="WHT223" s="224"/>
      <c r="WHU223" s="382"/>
      <c r="WHV223" s="382"/>
      <c r="WHW223" s="332"/>
      <c r="WHX223" s="333"/>
      <c r="WHY223" s="382"/>
      <c r="WHZ223" s="224"/>
      <c r="WIA223" s="224"/>
      <c r="WIB223" s="334"/>
      <c r="WIC223" s="334"/>
      <c r="WID223" s="224"/>
      <c r="WIE223" s="382"/>
      <c r="WIF223" s="382"/>
      <c r="WIG223" s="332"/>
      <c r="WIH223" s="333"/>
      <c r="WII223" s="382"/>
      <c r="WIJ223" s="224"/>
      <c r="WIK223" s="224"/>
      <c r="WIL223" s="334"/>
      <c r="WIM223" s="334"/>
      <c r="WIN223" s="224"/>
      <c r="WIO223" s="382"/>
      <c r="WIP223" s="382"/>
      <c r="WIQ223" s="332"/>
      <c r="WIR223" s="333"/>
      <c r="WIS223" s="382"/>
      <c r="WIT223" s="224"/>
      <c r="WIU223" s="224"/>
      <c r="WIV223" s="334"/>
      <c r="WIW223" s="334"/>
      <c r="WIX223" s="224"/>
      <c r="WIY223" s="382"/>
      <c r="WIZ223" s="382"/>
      <c r="WJA223" s="332"/>
      <c r="WJB223" s="333"/>
      <c r="WJC223" s="382"/>
      <c r="WJD223" s="224"/>
      <c r="WJE223" s="224"/>
      <c r="WJF223" s="334"/>
      <c r="WJG223" s="334"/>
      <c r="WJH223" s="224"/>
      <c r="WJI223" s="382"/>
      <c r="WJJ223" s="382"/>
      <c r="WJK223" s="332"/>
      <c r="WJL223" s="333"/>
      <c r="WJM223" s="382"/>
      <c r="WJN223" s="224"/>
      <c r="WJO223" s="224"/>
      <c r="WJP223" s="334"/>
      <c r="WJQ223" s="334"/>
      <c r="WJR223" s="224"/>
      <c r="WJS223" s="382"/>
      <c r="WJT223" s="382"/>
      <c r="WJU223" s="332"/>
      <c r="WJV223" s="333"/>
      <c r="WJW223" s="382"/>
      <c r="WJX223" s="224"/>
      <c r="WJY223" s="224"/>
      <c r="WJZ223" s="334"/>
      <c r="WKA223" s="334"/>
      <c r="WKB223" s="224"/>
      <c r="WKC223" s="382"/>
      <c r="WKD223" s="382"/>
      <c r="WKE223" s="332"/>
      <c r="WKF223" s="333"/>
      <c r="WKG223" s="382"/>
      <c r="WKH223" s="224"/>
      <c r="WKI223" s="224"/>
      <c r="WKJ223" s="334"/>
      <c r="WKK223" s="334"/>
      <c r="WKL223" s="224"/>
      <c r="WKM223" s="382"/>
      <c r="WKN223" s="382"/>
      <c r="WKO223" s="332"/>
      <c r="WKP223" s="333"/>
      <c r="WKQ223" s="382"/>
      <c r="WKR223" s="224"/>
      <c r="WKS223" s="224"/>
      <c r="WKT223" s="334"/>
      <c r="WKU223" s="334"/>
      <c r="WKV223" s="224"/>
      <c r="WKW223" s="382"/>
      <c r="WKX223" s="382"/>
      <c r="WKY223" s="332"/>
      <c r="WKZ223" s="333"/>
      <c r="WLA223" s="382"/>
      <c r="WLB223" s="224"/>
      <c r="WLC223" s="224"/>
      <c r="WLD223" s="334"/>
      <c r="WLE223" s="334"/>
      <c r="WLF223" s="224"/>
      <c r="WLG223" s="382"/>
      <c r="WLH223" s="382"/>
      <c r="WLI223" s="332"/>
      <c r="WLJ223" s="333"/>
      <c r="WLK223" s="382"/>
      <c r="WLL223" s="224"/>
      <c r="WLM223" s="224"/>
      <c r="WLN223" s="334"/>
      <c r="WLO223" s="334"/>
      <c r="WLP223" s="224"/>
      <c r="WLQ223" s="382"/>
      <c r="WLR223" s="382"/>
      <c r="WLS223" s="332"/>
      <c r="WLT223" s="333"/>
      <c r="WLU223" s="382"/>
      <c r="WLV223" s="224"/>
      <c r="WLW223" s="224"/>
      <c r="WLX223" s="334"/>
      <c r="WLY223" s="334"/>
      <c r="WLZ223" s="224"/>
      <c r="WMA223" s="382"/>
      <c r="WMB223" s="382"/>
      <c r="WMC223" s="332"/>
      <c r="WMD223" s="333"/>
      <c r="WME223" s="382"/>
      <c r="WMF223" s="224"/>
      <c r="WMG223" s="224"/>
      <c r="WMH223" s="334"/>
      <c r="WMI223" s="334"/>
      <c r="WMJ223" s="224"/>
      <c r="WMK223" s="382"/>
      <c r="WML223" s="382"/>
      <c r="WMM223" s="332"/>
      <c r="WMN223" s="333"/>
      <c r="WMO223" s="382"/>
      <c r="WMP223" s="224"/>
      <c r="WMQ223" s="224"/>
      <c r="WMR223" s="334"/>
      <c r="WMS223" s="334"/>
      <c r="WMT223" s="224"/>
      <c r="WMU223" s="382"/>
      <c r="WMV223" s="382"/>
      <c r="WMW223" s="332"/>
      <c r="WMX223" s="333"/>
      <c r="WMY223" s="382"/>
      <c r="WMZ223" s="224"/>
      <c r="WNA223" s="224"/>
      <c r="WNB223" s="334"/>
      <c r="WNC223" s="334"/>
      <c r="WND223" s="224"/>
      <c r="WNE223" s="382"/>
      <c r="WNF223" s="382"/>
      <c r="WNG223" s="332"/>
      <c r="WNH223" s="333"/>
      <c r="WNI223" s="382"/>
      <c r="WNJ223" s="224"/>
      <c r="WNK223" s="224"/>
      <c r="WNL223" s="334"/>
      <c r="WNM223" s="334"/>
      <c r="WNN223" s="224"/>
      <c r="WNO223" s="382"/>
      <c r="WNP223" s="382"/>
      <c r="WNQ223" s="332"/>
      <c r="WNR223" s="333"/>
      <c r="WNS223" s="382"/>
      <c r="WNT223" s="224"/>
      <c r="WNU223" s="224"/>
      <c r="WNV223" s="334"/>
      <c r="WNW223" s="334"/>
      <c r="WNX223" s="224"/>
      <c r="WNY223" s="382"/>
      <c r="WNZ223" s="382"/>
      <c r="WOA223" s="332"/>
      <c r="WOB223" s="333"/>
      <c r="WOC223" s="382"/>
      <c r="WOD223" s="224"/>
      <c r="WOE223" s="224"/>
      <c r="WOF223" s="334"/>
      <c r="WOG223" s="334"/>
      <c r="WOH223" s="224"/>
      <c r="WOI223" s="382"/>
      <c r="WOJ223" s="382"/>
      <c r="WOK223" s="332"/>
      <c r="WOL223" s="333"/>
      <c r="WOM223" s="382"/>
      <c r="WON223" s="224"/>
      <c r="WOO223" s="224"/>
      <c r="WOP223" s="334"/>
      <c r="WOQ223" s="334"/>
      <c r="WOR223" s="224"/>
      <c r="WOS223" s="382"/>
      <c r="WOT223" s="382"/>
      <c r="WOU223" s="332"/>
      <c r="WOV223" s="333"/>
      <c r="WOW223" s="382"/>
      <c r="WOX223" s="224"/>
      <c r="WOY223" s="224"/>
      <c r="WOZ223" s="334"/>
      <c r="WPA223" s="334"/>
      <c r="WPB223" s="224"/>
      <c r="WPC223" s="382"/>
      <c r="WPD223" s="382"/>
      <c r="WPE223" s="332"/>
      <c r="WPF223" s="333"/>
      <c r="WPG223" s="382"/>
      <c r="WPH223" s="224"/>
      <c r="WPI223" s="224"/>
      <c r="WPJ223" s="334"/>
      <c r="WPK223" s="334"/>
      <c r="WPL223" s="224"/>
      <c r="WPM223" s="382"/>
      <c r="WPN223" s="382"/>
      <c r="WPO223" s="332"/>
      <c r="WPP223" s="333"/>
      <c r="WPQ223" s="382"/>
      <c r="WPR223" s="224"/>
      <c r="WPS223" s="224"/>
      <c r="WPT223" s="334"/>
      <c r="WPU223" s="334"/>
      <c r="WPV223" s="224"/>
      <c r="WPW223" s="382"/>
      <c r="WPX223" s="382"/>
      <c r="WPY223" s="332"/>
      <c r="WPZ223" s="333"/>
      <c r="WQA223" s="382"/>
      <c r="WQB223" s="224"/>
      <c r="WQC223" s="224"/>
      <c r="WQD223" s="334"/>
      <c r="WQE223" s="334"/>
      <c r="WQF223" s="224"/>
      <c r="WQG223" s="382"/>
      <c r="WQH223" s="382"/>
      <c r="WQI223" s="332"/>
      <c r="WQJ223" s="333"/>
      <c r="WQK223" s="382"/>
      <c r="WQL223" s="224"/>
      <c r="WQM223" s="224"/>
      <c r="WQN223" s="334"/>
      <c r="WQO223" s="334"/>
      <c r="WQP223" s="224"/>
      <c r="WQQ223" s="382"/>
      <c r="WQR223" s="382"/>
      <c r="WQS223" s="332"/>
      <c r="WQT223" s="333"/>
      <c r="WQU223" s="382"/>
      <c r="WQV223" s="224"/>
      <c r="WQW223" s="224"/>
      <c r="WQX223" s="334"/>
      <c r="WQY223" s="334"/>
      <c r="WQZ223" s="224"/>
      <c r="WRA223" s="382"/>
      <c r="WRB223" s="382"/>
      <c r="WRC223" s="332"/>
      <c r="WRD223" s="333"/>
      <c r="WRE223" s="382"/>
      <c r="WRF223" s="224"/>
      <c r="WRG223" s="224"/>
      <c r="WRH223" s="334"/>
      <c r="WRI223" s="334"/>
      <c r="WRJ223" s="224"/>
      <c r="WRK223" s="382"/>
      <c r="WRL223" s="382"/>
      <c r="WRM223" s="332"/>
      <c r="WRN223" s="333"/>
      <c r="WRO223" s="382"/>
      <c r="WRP223" s="224"/>
      <c r="WRQ223" s="224"/>
      <c r="WRR223" s="334"/>
      <c r="WRS223" s="334"/>
      <c r="WRT223" s="224"/>
      <c r="WRU223" s="382"/>
      <c r="WRV223" s="382"/>
      <c r="WRW223" s="332"/>
      <c r="WRX223" s="333"/>
      <c r="WRY223" s="382"/>
      <c r="WRZ223" s="224"/>
      <c r="WSA223" s="224"/>
      <c r="WSB223" s="334"/>
      <c r="WSC223" s="334"/>
      <c r="WSD223" s="224"/>
      <c r="WSE223" s="382"/>
      <c r="WSF223" s="382"/>
      <c r="WSG223" s="332"/>
      <c r="WSH223" s="333"/>
      <c r="WSI223" s="382"/>
      <c r="WSJ223" s="224"/>
      <c r="WSK223" s="224"/>
      <c r="WSL223" s="334"/>
      <c r="WSM223" s="334"/>
      <c r="WSN223" s="224"/>
      <c r="WSO223" s="382"/>
      <c r="WSP223" s="382"/>
      <c r="WSQ223" s="332"/>
      <c r="WSR223" s="333"/>
      <c r="WSS223" s="382"/>
      <c r="WST223" s="224"/>
      <c r="WSU223" s="224"/>
      <c r="WSV223" s="334"/>
      <c r="WSW223" s="334"/>
      <c r="WSX223" s="224"/>
      <c r="WSY223" s="382"/>
      <c r="WSZ223" s="382"/>
      <c r="WTA223" s="332"/>
      <c r="WTB223" s="333"/>
      <c r="WTC223" s="382"/>
      <c r="WTD223" s="224"/>
      <c r="WTE223" s="224"/>
      <c r="WTF223" s="334"/>
      <c r="WTG223" s="334"/>
      <c r="WTH223" s="224"/>
      <c r="WTI223" s="382"/>
      <c r="WTJ223" s="382"/>
      <c r="WTK223" s="332"/>
      <c r="WTL223" s="333"/>
      <c r="WTM223" s="382"/>
      <c r="WTN223" s="224"/>
      <c r="WTO223" s="224"/>
      <c r="WTP223" s="334"/>
      <c r="WTQ223" s="334"/>
      <c r="WTR223" s="224"/>
      <c r="WTS223" s="382"/>
      <c r="WTT223" s="382"/>
      <c r="WTU223" s="332"/>
      <c r="WTV223" s="333"/>
      <c r="WTW223" s="382"/>
      <c r="WTX223" s="224"/>
      <c r="WTY223" s="224"/>
      <c r="WTZ223" s="334"/>
      <c r="WUA223" s="334"/>
      <c r="WUB223" s="224"/>
      <c r="WUC223" s="382"/>
      <c r="WUD223" s="382"/>
      <c r="WUE223" s="332"/>
      <c r="WUF223" s="333"/>
      <c r="WUG223" s="382"/>
      <c r="WUH223" s="224"/>
      <c r="WUI223" s="224"/>
      <c r="WUJ223" s="334"/>
      <c r="WUK223" s="334"/>
      <c r="WUL223" s="224"/>
      <c r="WUM223" s="382"/>
      <c r="WUN223" s="382"/>
      <c r="WUO223" s="332"/>
      <c r="WUP223" s="333"/>
      <c r="WUQ223" s="382"/>
      <c r="WUR223" s="224"/>
      <c r="WUS223" s="224"/>
      <c r="WUT223" s="334"/>
      <c r="WUU223" s="334"/>
      <c r="WUV223" s="224"/>
      <c r="WUW223" s="382"/>
      <c r="WUX223" s="382"/>
      <c r="WUY223" s="332"/>
      <c r="WUZ223" s="333"/>
      <c r="WVA223" s="382"/>
      <c r="WVB223" s="224"/>
      <c r="WVC223" s="224"/>
      <c r="WVD223" s="334"/>
      <c r="WVE223" s="334"/>
      <c r="WVF223" s="224"/>
      <c r="WVG223" s="382"/>
      <c r="WVH223" s="382"/>
      <c r="WVI223" s="332"/>
      <c r="WVJ223" s="333"/>
      <c r="WVK223" s="382"/>
      <c r="WVL223" s="224"/>
      <c r="WVM223" s="224"/>
      <c r="WVN223" s="334"/>
      <c r="WVO223" s="334"/>
      <c r="WVP223" s="224"/>
      <c r="WVQ223" s="382"/>
      <c r="WVR223" s="382"/>
      <c r="WVS223" s="332"/>
      <c r="WVT223" s="333"/>
      <c r="WVU223" s="382"/>
      <c r="WVV223" s="224"/>
      <c r="WVW223" s="224"/>
      <c r="WVX223" s="334"/>
      <c r="WVY223" s="334"/>
      <c r="WVZ223" s="224"/>
      <c r="WWA223" s="382"/>
      <c r="WWB223" s="382"/>
      <c r="WWC223" s="332"/>
      <c r="WWD223" s="333"/>
      <c r="WWE223" s="382"/>
      <c r="WWF223" s="224"/>
      <c r="WWG223" s="224"/>
      <c r="WWH223" s="334"/>
      <c r="WWI223" s="334"/>
      <c r="WWJ223" s="224"/>
      <c r="WWK223" s="382"/>
      <c r="WWL223" s="382"/>
      <c r="WWM223" s="332"/>
      <c r="WWN223" s="333"/>
      <c r="WWO223" s="382"/>
      <c r="WWP223" s="224"/>
      <c r="WWQ223" s="224"/>
      <c r="WWR223" s="334"/>
      <c r="WWS223" s="334"/>
      <c r="WWT223" s="224"/>
      <c r="WWU223" s="382"/>
      <c r="WWV223" s="382"/>
      <c r="WWW223" s="332"/>
      <c r="WWX223" s="333"/>
      <c r="WWY223" s="382"/>
      <c r="WWZ223" s="224"/>
      <c r="WXA223" s="224"/>
      <c r="WXB223" s="334"/>
      <c r="WXC223" s="334"/>
      <c r="WXD223" s="224"/>
      <c r="WXE223" s="382"/>
      <c r="WXF223" s="382"/>
      <c r="WXG223" s="332"/>
      <c r="WXH223" s="333"/>
      <c r="WXI223" s="382"/>
      <c r="WXJ223" s="224"/>
      <c r="WXK223" s="224"/>
      <c r="WXL223" s="334"/>
      <c r="WXM223" s="334"/>
      <c r="WXN223" s="224"/>
      <c r="WXO223" s="382"/>
      <c r="WXP223" s="382"/>
      <c r="WXQ223" s="332"/>
      <c r="WXR223" s="333"/>
      <c r="WXS223" s="382"/>
      <c r="WXT223" s="224"/>
      <c r="WXU223" s="224"/>
      <c r="WXV223" s="334"/>
      <c r="WXW223" s="334"/>
      <c r="WXX223" s="224"/>
      <c r="WXY223" s="382"/>
      <c r="WXZ223" s="382"/>
      <c r="WYA223" s="332"/>
      <c r="WYB223" s="333"/>
      <c r="WYC223" s="382"/>
      <c r="WYD223" s="224"/>
      <c r="WYE223" s="224"/>
      <c r="WYF223" s="334"/>
      <c r="WYG223" s="334"/>
      <c r="WYH223" s="224"/>
      <c r="WYI223" s="382"/>
      <c r="WYJ223" s="382"/>
      <c r="WYK223" s="332"/>
      <c r="WYL223" s="333"/>
      <c r="WYM223" s="382"/>
      <c r="WYN223" s="224"/>
      <c r="WYO223" s="224"/>
      <c r="WYP223" s="334"/>
      <c r="WYQ223" s="334"/>
      <c r="WYR223" s="224"/>
      <c r="WYS223" s="382"/>
      <c r="WYT223" s="382"/>
      <c r="WYU223" s="332"/>
      <c r="WYV223" s="333"/>
      <c r="WYW223" s="382"/>
      <c r="WYX223" s="224"/>
      <c r="WYY223" s="224"/>
      <c r="WYZ223" s="334"/>
      <c r="WZA223" s="334"/>
      <c r="WZB223" s="224"/>
      <c r="WZC223" s="382"/>
      <c r="WZD223" s="382"/>
      <c r="WZE223" s="332"/>
      <c r="WZF223" s="333"/>
      <c r="WZG223" s="382"/>
      <c r="WZH223" s="224"/>
      <c r="WZI223" s="224"/>
      <c r="WZJ223" s="334"/>
      <c r="WZK223" s="334"/>
      <c r="WZL223" s="224"/>
      <c r="WZM223" s="382"/>
      <c r="WZN223" s="382"/>
      <c r="WZO223" s="332"/>
      <c r="WZP223" s="333"/>
      <c r="WZQ223" s="382"/>
      <c r="WZR223" s="224"/>
      <c r="WZS223" s="224"/>
      <c r="WZT223" s="334"/>
      <c r="WZU223" s="334"/>
      <c r="WZV223" s="224"/>
      <c r="WZW223" s="382"/>
      <c r="WZX223" s="382"/>
      <c r="WZY223" s="332"/>
      <c r="WZZ223" s="333"/>
      <c r="XAA223" s="382"/>
      <c r="XAB223" s="224"/>
      <c r="XAC223" s="224"/>
      <c r="XAD223" s="334"/>
      <c r="XAE223" s="334"/>
      <c r="XAF223" s="224"/>
      <c r="XAG223" s="382"/>
      <c r="XAH223" s="382"/>
      <c r="XAI223" s="332"/>
      <c r="XAJ223" s="333"/>
      <c r="XAK223" s="382"/>
      <c r="XAL223" s="224"/>
      <c r="XAM223" s="224"/>
      <c r="XAN223" s="334"/>
      <c r="XAO223" s="334"/>
      <c r="XAP223" s="224"/>
      <c r="XAQ223" s="382"/>
      <c r="XAR223" s="382"/>
      <c r="XAS223" s="332"/>
      <c r="XAT223" s="333"/>
      <c r="XAU223" s="382"/>
      <c r="XAV223" s="224"/>
      <c r="XAW223" s="224"/>
      <c r="XAX223" s="334"/>
      <c r="XAY223" s="334"/>
      <c r="XAZ223" s="224"/>
      <c r="XBA223" s="382"/>
      <c r="XBB223" s="382"/>
      <c r="XBC223" s="332"/>
      <c r="XBD223" s="333"/>
      <c r="XBE223" s="382"/>
      <c r="XBF223" s="224"/>
      <c r="XBG223" s="224"/>
      <c r="XBH223" s="334"/>
      <c r="XBI223" s="334"/>
      <c r="XBJ223" s="224"/>
      <c r="XBK223" s="382"/>
      <c r="XBL223" s="382"/>
      <c r="XBM223" s="332"/>
      <c r="XBN223" s="333"/>
      <c r="XBO223" s="382"/>
      <c r="XBP223" s="224"/>
      <c r="XBQ223" s="224"/>
      <c r="XBR223" s="334"/>
      <c r="XBS223" s="334"/>
      <c r="XBT223" s="224"/>
      <c r="XBU223" s="382"/>
      <c r="XBV223" s="382"/>
      <c r="XBW223" s="332"/>
      <c r="XBX223" s="333"/>
      <c r="XBY223" s="382"/>
      <c r="XBZ223" s="224"/>
      <c r="XCA223" s="224"/>
      <c r="XCB223" s="334"/>
      <c r="XCC223" s="334"/>
      <c r="XCD223" s="224"/>
      <c r="XCE223" s="382"/>
      <c r="XCF223" s="382"/>
      <c r="XCG223" s="332"/>
      <c r="XCH223" s="333"/>
      <c r="XCI223" s="382"/>
      <c r="XCJ223" s="224"/>
      <c r="XCK223" s="224"/>
      <c r="XCL223" s="334"/>
      <c r="XCM223" s="334"/>
      <c r="XCN223" s="224"/>
      <c r="XCO223" s="382"/>
      <c r="XCP223" s="382"/>
      <c r="XCQ223" s="332"/>
      <c r="XCR223" s="333"/>
      <c r="XCS223" s="382"/>
      <c r="XCT223" s="224"/>
      <c r="XCU223" s="224"/>
      <c r="XCV223" s="334"/>
      <c r="XCW223" s="334"/>
      <c r="XCX223" s="224"/>
      <c r="XCY223" s="382"/>
      <c r="XCZ223" s="382"/>
      <c r="XDA223" s="332"/>
      <c r="XDB223" s="333"/>
      <c r="XDC223" s="382"/>
      <c r="XDD223" s="224"/>
      <c r="XDE223" s="224"/>
      <c r="XDF223" s="334"/>
      <c r="XDG223" s="334"/>
      <c r="XDH223" s="224"/>
      <c r="XDI223" s="382"/>
      <c r="XDJ223" s="382"/>
      <c r="XDK223" s="332"/>
      <c r="XDL223" s="333"/>
      <c r="XDM223" s="382"/>
      <c r="XDN223" s="224"/>
      <c r="XDO223" s="224"/>
      <c r="XDP223" s="334"/>
      <c r="XDQ223" s="334"/>
      <c r="XDR223" s="224"/>
      <c r="XDS223" s="382"/>
      <c r="XDT223" s="382"/>
      <c r="XDU223" s="332"/>
      <c r="XDV223" s="333"/>
      <c r="XDW223" s="382"/>
      <c r="XDX223" s="224"/>
      <c r="XDY223" s="224"/>
      <c r="XDZ223" s="334"/>
      <c r="XEA223" s="334"/>
      <c r="XEB223" s="224"/>
      <c r="XEC223" s="382"/>
      <c r="XED223" s="382"/>
      <c r="XEE223" s="332"/>
      <c r="XEF223" s="333"/>
      <c r="XEG223" s="382"/>
      <c r="XEH223" s="224"/>
      <c r="XEI223" s="224"/>
      <c r="XEJ223" s="334"/>
      <c r="XEK223" s="334"/>
      <c r="XEL223" s="224"/>
      <c r="XEM223" s="382"/>
      <c r="XEN223" s="382"/>
      <c r="XEO223" s="332"/>
      <c r="XEP223" s="333"/>
    </row>
    <row r="224" spans="1:16383" s="317" customFormat="1" ht="36">
      <c r="A224" s="318">
        <v>91933</v>
      </c>
      <c r="B224" s="313" t="s">
        <v>16</v>
      </c>
      <c r="C224" s="313" t="s">
        <v>2235</v>
      </c>
      <c r="D224" s="538" t="s">
        <v>2129</v>
      </c>
      <c r="E224" s="313" t="s">
        <v>488</v>
      </c>
      <c r="F224" s="550">
        <v>246.4</v>
      </c>
      <c r="G224" s="316">
        <f t="shared" ref="G224:G234" si="67">$J$4</f>
        <v>0.24940000000000001</v>
      </c>
      <c r="H224" s="315"/>
      <c r="I224" s="530">
        <f t="shared" si="65"/>
        <v>0</v>
      </c>
      <c r="J224" s="315">
        <f t="shared" ref="J224:J234" si="68">F224*I224</f>
        <v>0</v>
      </c>
    </row>
    <row r="225" spans="1:16370" s="317" customFormat="1" ht="33" customHeight="1">
      <c r="A225" s="318">
        <v>92998</v>
      </c>
      <c r="B225" s="313" t="s">
        <v>16</v>
      </c>
      <c r="C225" s="313" t="s">
        <v>2236</v>
      </c>
      <c r="D225" s="538" t="s">
        <v>2130</v>
      </c>
      <c r="E225" s="313" t="s">
        <v>488</v>
      </c>
      <c r="F225" s="550">
        <v>31.6</v>
      </c>
      <c r="G225" s="316">
        <f t="shared" si="67"/>
        <v>0.24940000000000001</v>
      </c>
      <c r="H225" s="315"/>
      <c r="I225" s="530">
        <f t="shared" si="65"/>
        <v>0</v>
      </c>
      <c r="J225" s="315">
        <f t="shared" si="68"/>
        <v>0</v>
      </c>
    </row>
    <row r="226" spans="1:16370" s="317" customFormat="1" ht="33" customHeight="1">
      <c r="A226" s="318">
        <v>92990</v>
      </c>
      <c r="B226" s="313" t="s">
        <v>16</v>
      </c>
      <c r="C226" s="313" t="s">
        <v>2237</v>
      </c>
      <c r="D226" s="538" t="s">
        <v>2131</v>
      </c>
      <c r="E226" s="313" t="s">
        <v>488</v>
      </c>
      <c r="F226" s="550">
        <v>5.8</v>
      </c>
      <c r="G226" s="316">
        <f t="shared" si="67"/>
        <v>0.24940000000000001</v>
      </c>
      <c r="H226" s="315"/>
      <c r="I226" s="530">
        <f t="shared" si="65"/>
        <v>0</v>
      </c>
      <c r="J226" s="315">
        <f t="shared" si="68"/>
        <v>0</v>
      </c>
    </row>
    <row r="227" spans="1:16370" s="317" customFormat="1" ht="33" customHeight="1">
      <c r="A227" s="318">
        <v>92982</v>
      </c>
      <c r="B227" s="313" t="s">
        <v>16</v>
      </c>
      <c r="C227" s="313" t="s">
        <v>2238</v>
      </c>
      <c r="D227" s="538" t="s">
        <v>2132</v>
      </c>
      <c r="E227" s="313" t="s">
        <v>488</v>
      </c>
      <c r="F227" s="550">
        <v>238.6</v>
      </c>
      <c r="G227" s="316">
        <f t="shared" si="67"/>
        <v>0.24940000000000001</v>
      </c>
      <c r="H227" s="315"/>
      <c r="I227" s="530">
        <f t="shared" si="65"/>
        <v>0</v>
      </c>
      <c r="J227" s="315">
        <f t="shared" si="68"/>
        <v>0</v>
      </c>
    </row>
    <row r="228" spans="1:16370" s="317" customFormat="1" ht="33" customHeight="1">
      <c r="A228" s="318">
        <v>92984</v>
      </c>
      <c r="B228" s="313" t="s">
        <v>16</v>
      </c>
      <c r="C228" s="313" t="s">
        <v>2239</v>
      </c>
      <c r="D228" s="538" t="s">
        <v>2133</v>
      </c>
      <c r="E228" s="313" t="s">
        <v>488</v>
      </c>
      <c r="F228" s="550">
        <v>721.5</v>
      </c>
      <c r="G228" s="316">
        <f t="shared" si="67"/>
        <v>0.24940000000000001</v>
      </c>
      <c r="H228" s="315"/>
      <c r="I228" s="530">
        <f t="shared" si="65"/>
        <v>0</v>
      </c>
      <c r="J228" s="315">
        <f t="shared" si="68"/>
        <v>0</v>
      </c>
    </row>
    <row r="229" spans="1:16370" s="317" customFormat="1" ht="33" customHeight="1">
      <c r="A229" s="318">
        <v>92986</v>
      </c>
      <c r="B229" s="313" t="s">
        <v>16</v>
      </c>
      <c r="C229" s="313" t="s">
        <v>2240</v>
      </c>
      <c r="D229" s="538" t="s">
        <v>2134</v>
      </c>
      <c r="E229" s="313" t="s">
        <v>488</v>
      </c>
      <c r="F229" s="550">
        <v>240.4</v>
      </c>
      <c r="G229" s="316">
        <f t="shared" si="67"/>
        <v>0.24940000000000001</v>
      </c>
      <c r="H229" s="315"/>
      <c r="I229" s="530">
        <f t="shared" si="65"/>
        <v>0</v>
      </c>
      <c r="J229" s="315">
        <f t="shared" si="68"/>
        <v>0</v>
      </c>
    </row>
    <row r="230" spans="1:16370" s="317" customFormat="1" ht="33" customHeight="1">
      <c r="A230" s="318">
        <v>92988</v>
      </c>
      <c r="B230" s="313" t="s">
        <v>16</v>
      </c>
      <c r="C230" s="313" t="s">
        <v>2241</v>
      </c>
      <c r="D230" s="538" t="s">
        <v>2135</v>
      </c>
      <c r="E230" s="313" t="s">
        <v>488</v>
      </c>
      <c r="F230" s="550">
        <v>574.79999999999995</v>
      </c>
      <c r="G230" s="316">
        <f t="shared" si="67"/>
        <v>0.24940000000000001</v>
      </c>
      <c r="H230" s="315"/>
      <c r="I230" s="530">
        <f t="shared" si="65"/>
        <v>0</v>
      </c>
      <c r="J230" s="315">
        <f t="shared" si="68"/>
        <v>0</v>
      </c>
    </row>
    <row r="231" spans="1:16370" s="317" customFormat="1" ht="33" customHeight="1">
      <c r="A231" s="318">
        <v>92992</v>
      </c>
      <c r="B231" s="313" t="s">
        <v>16</v>
      </c>
      <c r="C231" s="313" t="s">
        <v>2242</v>
      </c>
      <c r="D231" s="538" t="s">
        <v>2136</v>
      </c>
      <c r="E231" s="313" t="s">
        <v>488</v>
      </c>
      <c r="F231" s="550">
        <v>336.7</v>
      </c>
      <c r="G231" s="316">
        <f t="shared" si="67"/>
        <v>0.24940000000000001</v>
      </c>
      <c r="H231" s="315"/>
      <c r="I231" s="530">
        <f t="shared" si="65"/>
        <v>0</v>
      </c>
      <c r="J231" s="315">
        <f t="shared" si="68"/>
        <v>0</v>
      </c>
    </row>
    <row r="232" spans="1:16370" s="317" customFormat="1" ht="36">
      <c r="A232" s="318">
        <v>91926</v>
      </c>
      <c r="B232" s="313" t="s">
        <v>16</v>
      </c>
      <c r="C232" s="313" t="s">
        <v>2243</v>
      </c>
      <c r="D232" s="538" t="s">
        <v>2137</v>
      </c>
      <c r="E232" s="313" t="s">
        <v>488</v>
      </c>
      <c r="F232" s="550">
        <v>6182.8</v>
      </c>
      <c r="G232" s="316">
        <f t="shared" si="67"/>
        <v>0.24940000000000001</v>
      </c>
      <c r="H232" s="315"/>
      <c r="I232" s="530">
        <f t="shared" si="65"/>
        <v>0</v>
      </c>
      <c r="J232" s="315">
        <f t="shared" si="68"/>
        <v>0</v>
      </c>
    </row>
    <row r="233" spans="1:16370" s="317" customFormat="1" ht="38.25" customHeight="1">
      <c r="A233" s="318">
        <v>91928</v>
      </c>
      <c r="B233" s="313" t="s">
        <v>16</v>
      </c>
      <c r="C233" s="313" t="s">
        <v>2244</v>
      </c>
      <c r="D233" s="538" t="s">
        <v>2138</v>
      </c>
      <c r="E233" s="313" t="s">
        <v>488</v>
      </c>
      <c r="F233" s="550">
        <v>1754.5</v>
      </c>
      <c r="G233" s="316">
        <f t="shared" si="67"/>
        <v>0.24940000000000001</v>
      </c>
      <c r="H233" s="315"/>
      <c r="I233" s="530">
        <f t="shared" si="65"/>
        <v>0</v>
      </c>
      <c r="J233" s="315">
        <f t="shared" si="68"/>
        <v>0</v>
      </c>
    </row>
    <row r="234" spans="1:16370" s="317" customFormat="1" ht="38.25" customHeight="1">
      <c r="A234" s="318">
        <v>91930</v>
      </c>
      <c r="B234" s="313" t="s">
        <v>16</v>
      </c>
      <c r="C234" s="313" t="s">
        <v>2245</v>
      </c>
      <c r="D234" s="538" t="s">
        <v>2139</v>
      </c>
      <c r="E234" s="313" t="s">
        <v>488</v>
      </c>
      <c r="F234" s="550">
        <v>735.8</v>
      </c>
      <c r="G234" s="316">
        <f t="shared" si="67"/>
        <v>0.24940000000000001</v>
      </c>
      <c r="H234" s="315"/>
      <c r="I234" s="530">
        <f t="shared" si="65"/>
        <v>0</v>
      </c>
      <c r="J234" s="315">
        <f t="shared" si="68"/>
        <v>0</v>
      </c>
    </row>
    <row r="235" spans="1:16370" s="210" customFormat="1" ht="21.6" customHeight="1">
      <c r="A235" s="75"/>
      <c r="B235" s="75"/>
      <c r="C235" s="93" t="s">
        <v>1722</v>
      </c>
      <c r="D235" s="103" t="s">
        <v>701</v>
      </c>
      <c r="E235" s="75"/>
      <c r="F235" s="327"/>
      <c r="G235" s="327"/>
      <c r="H235" s="327"/>
      <c r="I235" s="77"/>
      <c r="J235" s="327"/>
      <c r="K235" s="416"/>
      <c r="L235" s="224"/>
      <c r="M235" s="224"/>
      <c r="N235" s="334"/>
      <c r="O235" s="334"/>
      <c r="P235" s="224"/>
      <c r="Q235" s="416"/>
      <c r="R235" s="416"/>
      <c r="S235" s="332"/>
      <c r="T235" s="333"/>
      <c r="U235" s="416"/>
      <c r="V235" s="224"/>
      <c r="W235" s="224"/>
      <c r="X235" s="334"/>
      <c r="Y235" s="334"/>
      <c r="Z235" s="224"/>
      <c r="AA235" s="416"/>
      <c r="AB235" s="416"/>
      <c r="AC235" s="332"/>
      <c r="AD235" s="333"/>
      <c r="AE235" s="416"/>
      <c r="AF235" s="224"/>
      <c r="AG235" s="224"/>
      <c r="AH235" s="334"/>
      <c r="AI235" s="334"/>
      <c r="AJ235" s="224"/>
      <c r="AK235" s="416"/>
      <c r="AL235" s="416"/>
      <c r="AM235" s="332"/>
      <c r="AN235" s="333"/>
      <c r="AO235" s="416"/>
      <c r="AP235" s="224"/>
      <c r="AQ235" s="224"/>
      <c r="AR235" s="334"/>
      <c r="AS235" s="334"/>
      <c r="AT235" s="224"/>
      <c r="AU235" s="416"/>
      <c r="AV235" s="416"/>
      <c r="AW235" s="332"/>
      <c r="AX235" s="333"/>
      <c r="AY235" s="416"/>
      <c r="AZ235" s="224"/>
      <c r="BA235" s="224"/>
      <c r="BB235" s="334"/>
      <c r="BC235" s="334"/>
      <c r="BD235" s="224"/>
      <c r="BE235" s="416"/>
      <c r="BF235" s="416"/>
      <c r="BG235" s="332"/>
      <c r="BH235" s="333"/>
      <c r="BI235" s="416"/>
      <c r="BJ235" s="224"/>
      <c r="BK235" s="224"/>
      <c r="BL235" s="334"/>
      <c r="BM235" s="334"/>
      <c r="BN235" s="224"/>
      <c r="BO235" s="416"/>
      <c r="BP235" s="416"/>
      <c r="BQ235" s="332"/>
      <c r="BR235" s="333"/>
      <c r="BS235" s="416"/>
      <c r="BT235" s="224"/>
      <c r="BU235" s="224"/>
      <c r="BV235" s="334"/>
      <c r="BW235" s="334"/>
      <c r="BX235" s="224"/>
      <c r="BY235" s="416"/>
      <c r="BZ235" s="416"/>
      <c r="CA235" s="332"/>
      <c r="CB235" s="333"/>
      <c r="CC235" s="416"/>
      <c r="CD235" s="224"/>
      <c r="CE235" s="224"/>
      <c r="CF235" s="334"/>
      <c r="CG235" s="334"/>
      <c r="CH235" s="224"/>
      <c r="CI235" s="416"/>
      <c r="CJ235" s="416"/>
      <c r="CK235" s="332"/>
      <c r="CL235" s="333"/>
      <c r="CM235" s="416"/>
      <c r="CN235" s="224"/>
      <c r="CO235" s="224"/>
      <c r="CP235" s="334"/>
      <c r="CQ235" s="334"/>
      <c r="CR235" s="224"/>
      <c r="CS235" s="416"/>
      <c r="CT235" s="416"/>
      <c r="CU235" s="332"/>
      <c r="CV235" s="333"/>
      <c r="CW235" s="416"/>
      <c r="CX235" s="224"/>
      <c r="CY235" s="224"/>
      <c r="CZ235" s="334"/>
      <c r="DA235" s="334"/>
      <c r="DB235" s="224"/>
      <c r="DC235" s="416"/>
      <c r="DD235" s="416"/>
      <c r="DE235" s="332"/>
      <c r="DF235" s="333"/>
      <c r="DG235" s="416"/>
      <c r="DH235" s="224"/>
      <c r="DI235" s="224"/>
      <c r="DJ235" s="334"/>
      <c r="DK235" s="334"/>
      <c r="DL235" s="224"/>
      <c r="DM235" s="416"/>
      <c r="DN235" s="416"/>
      <c r="DO235" s="332"/>
      <c r="DP235" s="333"/>
      <c r="DQ235" s="416"/>
      <c r="DR235" s="224"/>
      <c r="DS235" s="224"/>
      <c r="DT235" s="334"/>
      <c r="DU235" s="334"/>
      <c r="DV235" s="224"/>
      <c r="DW235" s="416"/>
      <c r="DX235" s="416"/>
      <c r="DY235" s="332"/>
      <c r="DZ235" s="333"/>
      <c r="EA235" s="416"/>
      <c r="EB235" s="224"/>
      <c r="EC235" s="224"/>
      <c r="ED235" s="334"/>
      <c r="EE235" s="334"/>
      <c r="EF235" s="224"/>
      <c r="EG235" s="416"/>
      <c r="EH235" s="416"/>
      <c r="EI235" s="332"/>
      <c r="EJ235" s="333"/>
      <c r="EK235" s="416"/>
      <c r="EL235" s="224"/>
      <c r="EM235" s="224"/>
      <c r="EN235" s="334"/>
      <c r="EO235" s="334"/>
      <c r="EP235" s="224"/>
      <c r="EQ235" s="416"/>
      <c r="ER235" s="416"/>
      <c r="ES235" s="332"/>
      <c r="ET235" s="333"/>
      <c r="EU235" s="416"/>
      <c r="EV235" s="224"/>
      <c r="EW235" s="224"/>
      <c r="EX235" s="334"/>
      <c r="EY235" s="334"/>
      <c r="EZ235" s="224"/>
      <c r="FA235" s="416"/>
      <c r="FB235" s="416"/>
      <c r="FC235" s="332"/>
      <c r="FD235" s="333"/>
      <c r="FE235" s="416"/>
      <c r="FF235" s="224"/>
      <c r="FG235" s="224"/>
      <c r="FH235" s="334"/>
      <c r="FI235" s="334"/>
      <c r="FJ235" s="224"/>
      <c r="FK235" s="416"/>
      <c r="FL235" s="416"/>
      <c r="FM235" s="332"/>
      <c r="FN235" s="333"/>
      <c r="FO235" s="416"/>
      <c r="FP235" s="224"/>
      <c r="FQ235" s="224"/>
      <c r="FR235" s="334"/>
      <c r="FS235" s="334"/>
      <c r="FT235" s="224"/>
      <c r="FU235" s="416"/>
      <c r="FV235" s="416"/>
      <c r="FW235" s="332"/>
      <c r="FX235" s="333"/>
      <c r="FY235" s="416"/>
      <c r="FZ235" s="224"/>
      <c r="GA235" s="224"/>
      <c r="GB235" s="334"/>
      <c r="GC235" s="334"/>
      <c r="GD235" s="224"/>
      <c r="GE235" s="416"/>
      <c r="GF235" s="416"/>
      <c r="GG235" s="332"/>
      <c r="GH235" s="333"/>
      <c r="GI235" s="416"/>
      <c r="GJ235" s="224"/>
      <c r="GK235" s="224"/>
      <c r="GL235" s="334"/>
      <c r="GM235" s="334"/>
      <c r="GN235" s="224"/>
      <c r="GO235" s="416"/>
      <c r="GP235" s="416"/>
      <c r="GQ235" s="332"/>
      <c r="GR235" s="333"/>
      <c r="GS235" s="416"/>
      <c r="GT235" s="224"/>
      <c r="GU235" s="224"/>
      <c r="GV235" s="334"/>
      <c r="GW235" s="334"/>
      <c r="GX235" s="224"/>
      <c r="GY235" s="416"/>
      <c r="GZ235" s="416"/>
      <c r="HA235" s="332"/>
      <c r="HB235" s="333"/>
      <c r="HC235" s="416"/>
      <c r="HD235" s="224"/>
      <c r="HE235" s="224"/>
      <c r="HF235" s="334"/>
      <c r="HG235" s="334"/>
      <c r="HH235" s="224"/>
      <c r="HI235" s="416"/>
      <c r="HJ235" s="416"/>
      <c r="HK235" s="332"/>
      <c r="HL235" s="333"/>
      <c r="HM235" s="416"/>
      <c r="HN235" s="224"/>
      <c r="HO235" s="224"/>
      <c r="HP235" s="334"/>
      <c r="HQ235" s="334"/>
      <c r="HR235" s="224"/>
      <c r="HS235" s="416"/>
      <c r="HT235" s="416"/>
      <c r="HU235" s="332"/>
      <c r="HV235" s="333"/>
      <c r="HW235" s="416"/>
      <c r="HX235" s="224"/>
      <c r="HY235" s="224"/>
      <c r="HZ235" s="334"/>
      <c r="IA235" s="334"/>
      <c r="IB235" s="224"/>
      <c r="IC235" s="416"/>
      <c r="ID235" s="416"/>
      <c r="IE235" s="332"/>
      <c r="IF235" s="333"/>
      <c r="IG235" s="416"/>
      <c r="IH235" s="224"/>
      <c r="II235" s="224"/>
      <c r="IJ235" s="334"/>
      <c r="IK235" s="334"/>
      <c r="IL235" s="224"/>
      <c r="IM235" s="416"/>
      <c r="IN235" s="416"/>
      <c r="IO235" s="332"/>
      <c r="IP235" s="333"/>
      <c r="IQ235" s="416"/>
      <c r="IR235" s="224"/>
      <c r="IS235" s="224"/>
      <c r="IT235" s="334"/>
      <c r="IU235" s="334"/>
      <c r="IV235" s="224"/>
      <c r="IW235" s="416"/>
      <c r="IX235" s="416"/>
      <c r="IY235" s="332"/>
      <c r="IZ235" s="333"/>
      <c r="JA235" s="416"/>
      <c r="JB235" s="224"/>
      <c r="JC235" s="224"/>
      <c r="JD235" s="334"/>
      <c r="JE235" s="334"/>
      <c r="JF235" s="224"/>
      <c r="JG235" s="416"/>
      <c r="JH235" s="416"/>
      <c r="JI235" s="332"/>
      <c r="JJ235" s="333"/>
      <c r="JK235" s="416"/>
      <c r="JL235" s="224"/>
      <c r="JM235" s="224"/>
      <c r="JN235" s="334"/>
      <c r="JO235" s="334"/>
      <c r="JP235" s="224"/>
      <c r="JQ235" s="416"/>
      <c r="JR235" s="416"/>
      <c r="JS235" s="332"/>
      <c r="JT235" s="333"/>
      <c r="JU235" s="416"/>
      <c r="JV235" s="224"/>
      <c r="JW235" s="224"/>
      <c r="JX235" s="334"/>
      <c r="JY235" s="334"/>
      <c r="JZ235" s="224"/>
      <c r="KA235" s="416"/>
      <c r="KB235" s="416"/>
      <c r="KC235" s="332"/>
      <c r="KD235" s="333"/>
      <c r="KE235" s="416"/>
      <c r="KF235" s="224"/>
      <c r="KG235" s="224"/>
      <c r="KH235" s="334"/>
      <c r="KI235" s="334"/>
      <c r="KJ235" s="224"/>
      <c r="KK235" s="416"/>
      <c r="KL235" s="416"/>
      <c r="KM235" s="332"/>
      <c r="KN235" s="333"/>
      <c r="KO235" s="416"/>
      <c r="KP235" s="224"/>
      <c r="KQ235" s="224"/>
      <c r="KR235" s="334"/>
      <c r="KS235" s="334"/>
      <c r="KT235" s="224"/>
      <c r="KU235" s="416"/>
      <c r="KV235" s="416"/>
      <c r="KW235" s="332"/>
      <c r="KX235" s="333"/>
      <c r="KY235" s="416"/>
      <c r="KZ235" s="224"/>
      <c r="LA235" s="224"/>
      <c r="LB235" s="334"/>
      <c r="LC235" s="334"/>
      <c r="LD235" s="224"/>
      <c r="LE235" s="416"/>
      <c r="LF235" s="416"/>
      <c r="LG235" s="332"/>
      <c r="LH235" s="333"/>
      <c r="LI235" s="416"/>
      <c r="LJ235" s="224"/>
      <c r="LK235" s="224"/>
      <c r="LL235" s="334"/>
      <c r="LM235" s="334"/>
      <c r="LN235" s="224"/>
      <c r="LO235" s="416"/>
      <c r="LP235" s="416"/>
      <c r="LQ235" s="332"/>
      <c r="LR235" s="333"/>
      <c r="LS235" s="416"/>
      <c r="LT235" s="224"/>
      <c r="LU235" s="224"/>
      <c r="LV235" s="334"/>
      <c r="LW235" s="334"/>
      <c r="LX235" s="224"/>
      <c r="LY235" s="416"/>
      <c r="LZ235" s="416"/>
      <c r="MA235" s="332"/>
      <c r="MB235" s="333"/>
      <c r="MC235" s="416"/>
      <c r="MD235" s="224"/>
      <c r="ME235" s="224"/>
      <c r="MF235" s="334"/>
      <c r="MG235" s="334"/>
      <c r="MH235" s="224"/>
      <c r="MI235" s="416"/>
      <c r="MJ235" s="416"/>
      <c r="MK235" s="332"/>
      <c r="ML235" s="333"/>
      <c r="MM235" s="416"/>
      <c r="MN235" s="224"/>
      <c r="MO235" s="224"/>
      <c r="MP235" s="334"/>
      <c r="MQ235" s="334"/>
      <c r="MR235" s="224"/>
      <c r="MS235" s="416"/>
      <c r="MT235" s="416"/>
      <c r="MU235" s="332"/>
      <c r="MV235" s="333"/>
      <c r="MW235" s="416"/>
      <c r="MX235" s="224"/>
      <c r="MY235" s="224"/>
      <c r="MZ235" s="334"/>
      <c r="NA235" s="334"/>
      <c r="NB235" s="224"/>
      <c r="NC235" s="416"/>
      <c r="ND235" s="416"/>
      <c r="NE235" s="332"/>
      <c r="NF235" s="333"/>
      <c r="NG235" s="416"/>
      <c r="NH235" s="224"/>
      <c r="NI235" s="224"/>
      <c r="NJ235" s="334"/>
      <c r="NK235" s="334"/>
      <c r="NL235" s="224"/>
      <c r="NM235" s="416"/>
      <c r="NN235" s="416"/>
      <c r="NO235" s="332"/>
      <c r="NP235" s="333"/>
      <c r="NQ235" s="416"/>
      <c r="NR235" s="224"/>
      <c r="NS235" s="224"/>
      <c r="NT235" s="334"/>
      <c r="NU235" s="334"/>
      <c r="NV235" s="224"/>
      <c r="NW235" s="416"/>
      <c r="NX235" s="416"/>
      <c r="NY235" s="332"/>
      <c r="NZ235" s="333"/>
      <c r="OA235" s="416"/>
      <c r="OB235" s="224"/>
      <c r="OC235" s="224"/>
      <c r="OD235" s="334"/>
      <c r="OE235" s="334"/>
      <c r="OF235" s="224"/>
      <c r="OG235" s="416"/>
      <c r="OH235" s="416"/>
      <c r="OI235" s="332"/>
      <c r="OJ235" s="333"/>
      <c r="OK235" s="416"/>
      <c r="OL235" s="224"/>
      <c r="OM235" s="224"/>
      <c r="ON235" s="334"/>
      <c r="OO235" s="334"/>
      <c r="OP235" s="224"/>
      <c r="OQ235" s="416"/>
      <c r="OR235" s="416"/>
      <c r="OS235" s="332"/>
      <c r="OT235" s="333"/>
      <c r="OU235" s="416"/>
      <c r="OV235" s="224"/>
      <c r="OW235" s="224"/>
      <c r="OX235" s="334"/>
      <c r="OY235" s="334"/>
      <c r="OZ235" s="224"/>
      <c r="PA235" s="416"/>
      <c r="PB235" s="416"/>
      <c r="PC235" s="332"/>
      <c r="PD235" s="333"/>
      <c r="PE235" s="416"/>
      <c r="PF235" s="224"/>
      <c r="PG235" s="224"/>
      <c r="PH235" s="334"/>
      <c r="PI235" s="334"/>
      <c r="PJ235" s="224"/>
      <c r="PK235" s="416"/>
      <c r="PL235" s="416"/>
      <c r="PM235" s="332"/>
      <c r="PN235" s="333"/>
      <c r="PO235" s="416"/>
      <c r="PP235" s="224"/>
      <c r="PQ235" s="224"/>
      <c r="PR235" s="334"/>
      <c r="PS235" s="334"/>
      <c r="PT235" s="224"/>
      <c r="PU235" s="416"/>
      <c r="PV235" s="416"/>
      <c r="PW235" s="332"/>
      <c r="PX235" s="333"/>
      <c r="PY235" s="416"/>
      <c r="PZ235" s="224"/>
      <c r="QA235" s="224"/>
      <c r="QB235" s="334"/>
      <c r="QC235" s="334"/>
      <c r="QD235" s="224"/>
      <c r="QE235" s="416"/>
      <c r="QF235" s="416"/>
      <c r="QG235" s="332"/>
      <c r="QH235" s="333"/>
      <c r="QI235" s="416"/>
      <c r="QJ235" s="224"/>
      <c r="QK235" s="224"/>
      <c r="QL235" s="334"/>
      <c r="QM235" s="334"/>
      <c r="QN235" s="224"/>
      <c r="QO235" s="416"/>
      <c r="QP235" s="416"/>
      <c r="QQ235" s="332"/>
      <c r="QR235" s="333"/>
      <c r="QS235" s="416"/>
      <c r="QT235" s="224"/>
      <c r="QU235" s="224"/>
      <c r="QV235" s="334"/>
      <c r="QW235" s="334"/>
      <c r="QX235" s="224"/>
      <c r="QY235" s="416"/>
      <c r="QZ235" s="416"/>
      <c r="RA235" s="332"/>
      <c r="RB235" s="333"/>
      <c r="RC235" s="416"/>
      <c r="RD235" s="224"/>
      <c r="RE235" s="224"/>
      <c r="RF235" s="334"/>
      <c r="RG235" s="334"/>
      <c r="RH235" s="224"/>
      <c r="RI235" s="416"/>
      <c r="RJ235" s="416"/>
      <c r="RK235" s="332"/>
      <c r="RL235" s="333"/>
      <c r="RM235" s="416"/>
      <c r="RN235" s="224"/>
      <c r="RO235" s="224"/>
      <c r="RP235" s="334"/>
      <c r="RQ235" s="334"/>
      <c r="RR235" s="224"/>
      <c r="RS235" s="416"/>
      <c r="RT235" s="416"/>
      <c r="RU235" s="332"/>
      <c r="RV235" s="333"/>
      <c r="RW235" s="416"/>
      <c r="RX235" s="224"/>
      <c r="RY235" s="224"/>
      <c r="RZ235" s="334"/>
      <c r="SA235" s="334"/>
      <c r="SB235" s="224"/>
      <c r="SC235" s="416"/>
      <c r="SD235" s="416"/>
      <c r="SE235" s="332"/>
      <c r="SF235" s="333"/>
      <c r="SG235" s="416"/>
      <c r="SH235" s="224"/>
      <c r="SI235" s="224"/>
      <c r="SJ235" s="334"/>
      <c r="SK235" s="334"/>
      <c r="SL235" s="224"/>
      <c r="SM235" s="416"/>
      <c r="SN235" s="416"/>
      <c r="SO235" s="332"/>
      <c r="SP235" s="333"/>
      <c r="SQ235" s="416"/>
      <c r="SR235" s="224"/>
      <c r="SS235" s="224"/>
      <c r="ST235" s="334"/>
      <c r="SU235" s="334"/>
      <c r="SV235" s="224"/>
      <c r="SW235" s="416"/>
      <c r="SX235" s="416"/>
      <c r="SY235" s="332"/>
      <c r="SZ235" s="333"/>
      <c r="TA235" s="416"/>
      <c r="TB235" s="224"/>
      <c r="TC235" s="224"/>
      <c r="TD235" s="334"/>
      <c r="TE235" s="334"/>
      <c r="TF235" s="224"/>
      <c r="TG235" s="416"/>
      <c r="TH235" s="416"/>
      <c r="TI235" s="332"/>
      <c r="TJ235" s="333"/>
      <c r="TK235" s="416"/>
      <c r="TL235" s="224"/>
      <c r="TM235" s="224"/>
      <c r="TN235" s="334"/>
      <c r="TO235" s="334"/>
      <c r="TP235" s="224"/>
      <c r="TQ235" s="416"/>
      <c r="TR235" s="416"/>
      <c r="TS235" s="332"/>
      <c r="TT235" s="333"/>
      <c r="TU235" s="416"/>
      <c r="TV235" s="224"/>
      <c r="TW235" s="224"/>
      <c r="TX235" s="334"/>
      <c r="TY235" s="334"/>
      <c r="TZ235" s="224"/>
      <c r="UA235" s="416"/>
      <c r="UB235" s="416"/>
      <c r="UC235" s="332"/>
      <c r="UD235" s="333"/>
      <c r="UE235" s="416"/>
      <c r="UF235" s="224"/>
      <c r="UG235" s="224"/>
      <c r="UH235" s="334"/>
      <c r="UI235" s="334"/>
      <c r="UJ235" s="224"/>
      <c r="UK235" s="416"/>
      <c r="UL235" s="416"/>
      <c r="UM235" s="332"/>
      <c r="UN235" s="333"/>
      <c r="UO235" s="416"/>
      <c r="UP235" s="224"/>
      <c r="UQ235" s="224"/>
      <c r="UR235" s="334"/>
      <c r="US235" s="334"/>
      <c r="UT235" s="224"/>
      <c r="UU235" s="416"/>
      <c r="UV235" s="416"/>
      <c r="UW235" s="332"/>
      <c r="UX235" s="333"/>
      <c r="UY235" s="416"/>
      <c r="UZ235" s="224"/>
      <c r="VA235" s="224"/>
      <c r="VB235" s="334"/>
      <c r="VC235" s="334"/>
      <c r="VD235" s="224"/>
      <c r="VE235" s="416"/>
      <c r="VF235" s="416"/>
      <c r="VG235" s="332"/>
      <c r="VH235" s="333"/>
      <c r="VI235" s="416"/>
      <c r="VJ235" s="224"/>
      <c r="VK235" s="224"/>
      <c r="VL235" s="334"/>
      <c r="VM235" s="334"/>
      <c r="VN235" s="224"/>
      <c r="VO235" s="416"/>
      <c r="VP235" s="416"/>
      <c r="VQ235" s="332"/>
      <c r="VR235" s="333"/>
      <c r="VS235" s="416"/>
      <c r="VT235" s="224"/>
      <c r="VU235" s="224"/>
      <c r="VV235" s="334"/>
      <c r="VW235" s="334"/>
      <c r="VX235" s="224"/>
      <c r="VY235" s="416"/>
      <c r="VZ235" s="416"/>
      <c r="WA235" s="332"/>
      <c r="WB235" s="333"/>
      <c r="WC235" s="416"/>
      <c r="WD235" s="224"/>
      <c r="WE235" s="224"/>
      <c r="WF235" s="334"/>
      <c r="WG235" s="334"/>
      <c r="WH235" s="224"/>
      <c r="WI235" s="416"/>
      <c r="WJ235" s="416"/>
      <c r="WK235" s="332"/>
      <c r="WL235" s="333"/>
      <c r="WM235" s="416"/>
      <c r="WN235" s="224"/>
      <c r="WO235" s="224"/>
      <c r="WP235" s="334"/>
      <c r="WQ235" s="334"/>
      <c r="WR235" s="224"/>
      <c r="WS235" s="416"/>
      <c r="WT235" s="416"/>
      <c r="WU235" s="332"/>
      <c r="WV235" s="333"/>
      <c r="WW235" s="416"/>
      <c r="WX235" s="224"/>
      <c r="WY235" s="224"/>
      <c r="WZ235" s="334"/>
      <c r="XA235" s="334"/>
      <c r="XB235" s="224"/>
      <c r="XC235" s="416"/>
      <c r="XD235" s="416"/>
      <c r="XE235" s="332"/>
      <c r="XF235" s="333"/>
      <c r="XG235" s="416"/>
      <c r="XH235" s="224"/>
      <c r="XI235" s="224"/>
      <c r="XJ235" s="334"/>
      <c r="XK235" s="334"/>
      <c r="XL235" s="224"/>
      <c r="XM235" s="416"/>
      <c r="XN235" s="416"/>
      <c r="XO235" s="332"/>
      <c r="XP235" s="333"/>
      <c r="XQ235" s="416"/>
      <c r="XR235" s="224"/>
      <c r="XS235" s="224"/>
      <c r="XT235" s="334"/>
      <c r="XU235" s="334"/>
      <c r="XV235" s="224"/>
      <c r="XW235" s="416"/>
      <c r="XX235" s="416"/>
      <c r="XY235" s="332"/>
      <c r="XZ235" s="333"/>
      <c r="YA235" s="416"/>
      <c r="YB235" s="224"/>
      <c r="YC235" s="224"/>
      <c r="YD235" s="334"/>
      <c r="YE235" s="334"/>
      <c r="YF235" s="224"/>
      <c r="YG235" s="416"/>
      <c r="YH235" s="416"/>
      <c r="YI235" s="332"/>
      <c r="YJ235" s="333"/>
      <c r="YK235" s="416"/>
      <c r="YL235" s="224"/>
      <c r="YM235" s="224"/>
      <c r="YN235" s="334"/>
      <c r="YO235" s="334"/>
      <c r="YP235" s="224"/>
      <c r="YQ235" s="416"/>
      <c r="YR235" s="416"/>
      <c r="YS235" s="332"/>
      <c r="YT235" s="333"/>
      <c r="YU235" s="416"/>
      <c r="YV235" s="224"/>
      <c r="YW235" s="224"/>
      <c r="YX235" s="334"/>
      <c r="YY235" s="334"/>
      <c r="YZ235" s="224"/>
      <c r="ZA235" s="416"/>
      <c r="ZB235" s="416"/>
      <c r="ZC235" s="332"/>
      <c r="ZD235" s="333"/>
      <c r="ZE235" s="416"/>
      <c r="ZF235" s="224"/>
      <c r="ZG235" s="224"/>
      <c r="ZH235" s="334"/>
      <c r="ZI235" s="334"/>
      <c r="ZJ235" s="224"/>
      <c r="ZK235" s="416"/>
      <c r="ZL235" s="416"/>
      <c r="ZM235" s="332"/>
      <c r="ZN235" s="333"/>
      <c r="ZO235" s="416"/>
      <c r="ZP235" s="224"/>
      <c r="ZQ235" s="224"/>
      <c r="ZR235" s="334"/>
      <c r="ZS235" s="334"/>
      <c r="ZT235" s="224"/>
      <c r="ZU235" s="416"/>
      <c r="ZV235" s="416"/>
      <c r="ZW235" s="332"/>
      <c r="ZX235" s="333"/>
      <c r="ZY235" s="416"/>
      <c r="ZZ235" s="224"/>
      <c r="AAA235" s="224"/>
      <c r="AAB235" s="334"/>
      <c r="AAC235" s="334"/>
      <c r="AAD235" s="224"/>
      <c r="AAE235" s="416"/>
      <c r="AAF235" s="416"/>
      <c r="AAG235" s="332"/>
      <c r="AAH235" s="333"/>
      <c r="AAI235" s="416"/>
      <c r="AAJ235" s="224"/>
      <c r="AAK235" s="224"/>
      <c r="AAL235" s="334"/>
      <c r="AAM235" s="334"/>
      <c r="AAN235" s="224"/>
      <c r="AAO235" s="416"/>
      <c r="AAP235" s="416"/>
      <c r="AAQ235" s="332"/>
      <c r="AAR235" s="333"/>
      <c r="AAS235" s="416"/>
      <c r="AAT235" s="224"/>
      <c r="AAU235" s="224"/>
      <c r="AAV235" s="334"/>
      <c r="AAW235" s="334"/>
      <c r="AAX235" s="224"/>
      <c r="AAY235" s="416"/>
      <c r="AAZ235" s="416"/>
      <c r="ABA235" s="332"/>
      <c r="ABB235" s="333"/>
      <c r="ABC235" s="416"/>
      <c r="ABD235" s="224"/>
      <c r="ABE235" s="224"/>
      <c r="ABF235" s="334"/>
      <c r="ABG235" s="334"/>
      <c r="ABH235" s="224"/>
      <c r="ABI235" s="416"/>
      <c r="ABJ235" s="416"/>
      <c r="ABK235" s="332"/>
      <c r="ABL235" s="333"/>
      <c r="ABM235" s="416"/>
      <c r="ABN235" s="224"/>
      <c r="ABO235" s="224"/>
      <c r="ABP235" s="334"/>
      <c r="ABQ235" s="334"/>
      <c r="ABR235" s="224"/>
      <c r="ABS235" s="416"/>
      <c r="ABT235" s="416"/>
      <c r="ABU235" s="332"/>
      <c r="ABV235" s="333"/>
      <c r="ABW235" s="416"/>
      <c r="ABX235" s="224"/>
      <c r="ABY235" s="224"/>
      <c r="ABZ235" s="334"/>
      <c r="ACA235" s="334"/>
      <c r="ACB235" s="224"/>
      <c r="ACC235" s="416"/>
      <c r="ACD235" s="416"/>
      <c r="ACE235" s="332"/>
      <c r="ACF235" s="333"/>
      <c r="ACG235" s="416"/>
      <c r="ACH235" s="224"/>
      <c r="ACI235" s="224"/>
      <c r="ACJ235" s="334"/>
      <c r="ACK235" s="334"/>
      <c r="ACL235" s="224"/>
      <c r="ACM235" s="416"/>
      <c r="ACN235" s="416"/>
      <c r="ACO235" s="332"/>
      <c r="ACP235" s="333"/>
      <c r="ACQ235" s="416"/>
      <c r="ACR235" s="224"/>
      <c r="ACS235" s="224"/>
      <c r="ACT235" s="334"/>
      <c r="ACU235" s="334"/>
      <c r="ACV235" s="224"/>
      <c r="ACW235" s="416"/>
      <c r="ACX235" s="416"/>
      <c r="ACY235" s="332"/>
      <c r="ACZ235" s="333"/>
      <c r="ADA235" s="416"/>
      <c r="ADB235" s="224"/>
      <c r="ADC235" s="224"/>
      <c r="ADD235" s="334"/>
      <c r="ADE235" s="334"/>
      <c r="ADF235" s="224"/>
      <c r="ADG235" s="416"/>
      <c r="ADH235" s="416"/>
      <c r="ADI235" s="332"/>
      <c r="ADJ235" s="333"/>
      <c r="ADK235" s="416"/>
      <c r="ADL235" s="224"/>
      <c r="ADM235" s="224"/>
      <c r="ADN235" s="334"/>
      <c r="ADO235" s="334"/>
      <c r="ADP235" s="224"/>
      <c r="ADQ235" s="416"/>
      <c r="ADR235" s="416"/>
      <c r="ADS235" s="332"/>
      <c r="ADT235" s="333"/>
      <c r="ADU235" s="416"/>
      <c r="ADV235" s="224"/>
      <c r="ADW235" s="224"/>
      <c r="ADX235" s="334"/>
      <c r="ADY235" s="334"/>
      <c r="ADZ235" s="224"/>
      <c r="AEA235" s="416"/>
      <c r="AEB235" s="416"/>
      <c r="AEC235" s="332"/>
      <c r="AED235" s="333"/>
      <c r="AEE235" s="416"/>
      <c r="AEF235" s="224"/>
      <c r="AEG235" s="224"/>
      <c r="AEH235" s="334"/>
      <c r="AEI235" s="334"/>
      <c r="AEJ235" s="224"/>
      <c r="AEK235" s="416"/>
      <c r="AEL235" s="416"/>
      <c r="AEM235" s="332"/>
      <c r="AEN235" s="333"/>
      <c r="AEO235" s="416"/>
      <c r="AEP235" s="224"/>
      <c r="AEQ235" s="224"/>
      <c r="AER235" s="334"/>
      <c r="AES235" s="334"/>
      <c r="AET235" s="224"/>
      <c r="AEU235" s="416"/>
      <c r="AEV235" s="416"/>
      <c r="AEW235" s="332"/>
      <c r="AEX235" s="333"/>
      <c r="AEY235" s="416"/>
      <c r="AEZ235" s="224"/>
      <c r="AFA235" s="224"/>
      <c r="AFB235" s="334"/>
      <c r="AFC235" s="334"/>
      <c r="AFD235" s="224"/>
      <c r="AFE235" s="416"/>
      <c r="AFF235" s="416"/>
      <c r="AFG235" s="332"/>
      <c r="AFH235" s="333"/>
      <c r="AFI235" s="416"/>
      <c r="AFJ235" s="224"/>
      <c r="AFK235" s="224"/>
      <c r="AFL235" s="334"/>
      <c r="AFM235" s="334"/>
      <c r="AFN235" s="224"/>
      <c r="AFO235" s="416"/>
      <c r="AFP235" s="416"/>
      <c r="AFQ235" s="332"/>
      <c r="AFR235" s="333"/>
      <c r="AFS235" s="416"/>
      <c r="AFT235" s="224"/>
      <c r="AFU235" s="224"/>
      <c r="AFV235" s="334"/>
      <c r="AFW235" s="334"/>
      <c r="AFX235" s="224"/>
      <c r="AFY235" s="416"/>
      <c r="AFZ235" s="416"/>
      <c r="AGA235" s="332"/>
      <c r="AGB235" s="333"/>
      <c r="AGC235" s="416"/>
      <c r="AGD235" s="224"/>
      <c r="AGE235" s="224"/>
      <c r="AGF235" s="334"/>
      <c r="AGG235" s="334"/>
      <c r="AGH235" s="224"/>
      <c r="AGI235" s="416"/>
      <c r="AGJ235" s="416"/>
      <c r="AGK235" s="332"/>
      <c r="AGL235" s="333"/>
      <c r="AGM235" s="416"/>
      <c r="AGN235" s="224"/>
      <c r="AGO235" s="224"/>
      <c r="AGP235" s="334"/>
      <c r="AGQ235" s="334"/>
      <c r="AGR235" s="224"/>
      <c r="AGS235" s="416"/>
      <c r="AGT235" s="416"/>
      <c r="AGU235" s="332"/>
      <c r="AGV235" s="333"/>
      <c r="AGW235" s="416"/>
      <c r="AGX235" s="224"/>
      <c r="AGY235" s="224"/>
      <c r="AGZ235" s="334"/>
      <c r="AHA235" s="334"/>
      <c r="AHB235" s="224"/>
      <c r="AHC235" s="416"/>
      <c r="AHD235" s="416"/>
      <c r="AHE235" s="332"/>
      <c r="AHF235" s="333"/>
      <c r="AHG235" s="416"/>
      <c r="AHH235" s="224"/>
      <c r="AHI235" s="224"/>
      <c r="AHJ235" s="334"/>
      <c r="AHK235" s="334"/>
      <c r="AHL235" s="224"/>
      <c r="AHM235" s="416"/>
      <c r="AHN235" s="416"/>
      <c r="AHO235" s="332"/>
      <c r="AHP235" s="333"/>
      <c r="AHQ235" s="416"/>
      <c r="AHR235" s="224"/>
      <c r="AHS235" s="224"/>
      <c r="AHT235" s="334"/>
      <c r="AHU235" s="334"/>
      <c r="AHV235" s="224"/>
      <c r="AHW235" s="416"/>
      <c r="AHX235" s="416"/>
      <c r="AHY235" s="332"/>
      <c r="AHZ235" s="333"/>
      <c r="AIA235" s="416"/>
      <c r="AIB235" s="224"/>
      <c r="AIC235" s="224"/>
      <c r="AID235" s="334"/>
      <c r="AIE235" s="334"/>
      <c r="AIF235" s="224"/>
      <c r="AIG235" s="416"/>
      <c r="AIH235" s="416"/>
      <c r="AII235" s="332"/>
      <c r="AIJ235" s="333"/>
      <c r="AIK235" s="416"/>
      <c r="AIL235" s="224"/>
      <c r="AIM235" s="224"/>
      <c r="AIN235" s="334"/>
      <c r="AIO235" s="334"/>
      <c r="AIP235" s="224"/>
      <c r="AIQ235" s="416"/>
      <c r="AIR235" s="416"/>
      <c r="AIS235" s="332"/>
      <c r="AIT235" s="333"/>
      <c r="AIU235" s="416"/>
      <c r="AIV235" s="224"/>
      <c r="AIW235" s="224"/>
      <c r="AIX235" s="334"/>
      <c r="AIY235" s="334"/>
      <c r="AIZ235" s="224"/>
      <c r="AJA235" s="416"/>
      <c r="AJB235" s="416"/>
      <c r="AJC235" s="332"/>
      <c r="AJD235" s="333"/>
      <c r="AJE235" s="416"/>
      <c r="AJF235" s="224"/>
      <c r="AJG235" s="224"/>
      <c r="AJH235" s="334"/>
      <c r="AJI235" s="334"/>
      <c r="AJJ235" s="224"/>
      <c r="AJK235" s="416"/>
      <c r="AJL235" s="416"/>
      <c r="AJM235" s="332"/>
      <c r="AJN235" s="333"/>
      <c r="AJO235" s="416"/>
      <c r="AJP235" s="224"/>
      <c r="AJQ235" s="224"/>
      <c r="AJR235" s="334"/>
      <c r="AJS235" s="334"/>
      <c r="AJT235" s="224"/>
      <c r="AJU235" s="416"/>
      <c r="AJV235" s="416"/>
      <c r="AJW235" s="332"/>
      <c r="AJX235" s="333"/>
      <c r="AJY235" s="416"/>
      <c r="AJZ235" s="224"/>
      <c r="AKA235" s="224"/>
      <c r="AKB235" s="334"/>
      <c r="AKC235" s="334"/>
      <c r="AKD235" s="224"/>
      <c r="AKE235" s="416"/>
      <c r="AKF235" s="416"/>
      <c r="AKG235" s="332"/>
      <c r="AKH235" s="333"/>
      <c r="AKI235" s="416"/>
      <c r="AKJ235" s="224"/>
      <c r="AKK235" s="224"/>
      <c r="AKL235" s="334"/>
      <c r="AKM235" s="334"/>
      <c r="AKN235" s="224"/>
      <c r="AKO235" s="416"/>
      <c r="AKP235" s="416"/>
      <c r="AKQ235" s="332"/>
      <c r="AKR235" s="333"/>
      <c r="AKS235" s="416"/>
      <c r="AKT235" s="224"/>
      <c r="AKU235" s="224"/>
      <c r="AKV235" s="334"/>
      <c r="AKW235" s="334"/>
      <c r="AKX235" s="224"/>
      <c r="AKY235" s="416"/>
      <c r="AKZ235" s="416"/>
      <c r="ALA235" s="332"/>
      <c r="ALB235" s="333"/>
      <c r="ALC235" s="416"/>
      <c r="ALD235" s="224"/>
      <c r="ALE235" s="224"/>
      <c r="ALF235" s="334"/>
      <c r="ALG235" s="334"/>
      <c r="ALH235" s="224"/>
      <c r="ALI235" s="416"/>
      <c r="ALJ235" s="416"/>
      <c r="ALK235" s="332"/>
      <c r="ALL235" s="333"/>
      <c r="ALM235" s="416"/>
      <c r="ALN235" s="224"/>
      <c r="ALO235" s="224"/>
      <c r="ALP235" s="334"/>
      <c r="ALQ235" s="334"/>
      <c r="ALR235" s="224"/>
      <c r="ALS235" s="416"/>
      <c r="ALT235" s="416"/>
      <c r="ALU235" s="332"/>
      <c r="ALV235" s="333"/>
      <c r="ALW235" s="416"/>
      <c r="ALX235" s="224"/>
      <c r="ALY235" s="224"/>
      <c r="ALZ235" s="334"/>
      <c r="AMA235" s="334"/>
      <c r="AMB235" s="224"/>
      <c r="AMC235" s="416"/>
      <c r="AMD235" s="416"/>
      <c r="AME235" s="332"/>
      <c r="AMF235" s="333"/>
      <c r="AMG235" s="416"/>
      <c r="AMH235" s="224"/>
      <c r="AMI235" s="224"/>
      <c r="AMJ235" s="334"/>
      <c r="AMK235" s="334"/>
      <c r="AML235" s="224"/>
      <c r="AMM235" s="416"/>
      <c r="AMN235" s="416"/>
      <c r="AMO235" s="332"/>
      <c r="AMP235" s="333"/>
      <c r="AMQ235" s="416"/>
      <c r="AMR235" s="224"/>
      <c r="AMS235" s="224"/>
      <c r="AMT235" s="334"/>
      <c r="AMU235" s="334"/>
      <c r="AMV235" s="224"/>
      <c r="AMW235" s="416"/>
      <c r="AMX235" s="416"/>
      <c r="AMY235" s="332"/>
      <c r="AMZ235" s="333"/>
      <c r="ANA235" s="416"/>
      <c r="ANB235" s="224"/>
      <c r="ANC235" s="224"/>
      <c r="AND235" s="334"/>
      <c r="ANE235" s="334"/>
      <c r="ANF235" s="224"/>
      <c r="ANG235" s="416"/>
      <c r="ANH235" s="416"/>
      <c r="ANI235" s="332"/>
      <c r="ANJ235" s="333"/>
      <c r="ANK235" s="416"/>
      <c r="ANL235" s="224"/>
      <c r="ANM235" s="224"/>
      <c r="ANN235" s="334"/>
      <c r="ANO235" s="334"/>
      <c r="ANP235" s="224"/>
      <c r="ANQ235" s="416"/>
      <c r="ANR235" s="416"/>
      <c r="ANS235" s="332"/>
      <c r="ANT235" s="333"/>
      <c r="ANU235" s="416"/>
      <c r="ANV235" s="224"/>
      <c r="ANW235" s="224"/>
      <c r="ANX235" s="334"/>
      <c r="ANY235" s="334"/>
      <c r="ANZ235" s="224"/>
      <c r="AOA235" s="416"/>
      <c r="AOB235" s="416"/>
      <c r="AOC235" s="332"/>
      <c r="AOD235" s="333"/>
      <c r="AOE235" s="416"/>
      <c r="AOF235" s="224"/>
      <c r="AOG235" s="224"/>
      <c r="AOH235" s="334"/>
      <c r="AOI235" s="334"/>
      <c r="AOJ235" s="224"/>
      <c r="AOK235" s="416"/>
      <c r="AOL235" s="416"/>
      <c r="AOM235" s="332"/>
      <c r="AON235" s="333"/>
      <c r="AOO235" s="416"/>
      <c r="AOP235" s="224"/>
      <c r="AOQ235" s="224"/>
      <c r="AOR235" s="334"/>
      <c r="AOS235" s="334"/>
      <c r="AOT235" s="224"/>
      <c r="AOU235" s="416"/>
      <c r="AOV235" s="416"/>
      <c r="AOW235" s="332"/>
      <c r="AOX235" s="333"/>
      <c r="AOY235" s="416"/>
      <c r="AOZ235" s="224"/>
      <c r="APA235" s="224"/>
      <c r="APB235" s="334"/>
      <c r="APC235" s="334"/>
      <c r="APD235" s="224"/>
      <c r="APE235" s="416"/>
      <c r="APF235" s="416"/>
      <c r="APG235" s="332"/>
      <c r="APH235" s="333"/>
      <c r="API235" s="416"/>
      <c r="APJ235" s="224"/>
      <c r="APK235" s="224"/>
      <c r="APL235" s="334"/>
      <c r="APM235" s="334"/>
      <c r="APN235" s="224"/>
      <c r="APO235" s="416"/>
      <c r="APP235" s="416"/>
      <c r="APQ235" s="332"/>
      <c r="APR235" s="333"/>
      <c r="APS235" s="416"/>
      <c r="APT235" s="224"/>
      <c r="APU235" s="224"/>
      <c r="APV235" s="334"/>
      <c r="APW235" s="334"/>
      <c r="APX235" s="224"/>
      <c r="APY235" s="416"/>
      <c r="APZ235" s="416"/>
      <c r="AQA235" s="332"/>
      <c r="AQB235" s="333"/>
      <c r="AQC235" s="416"/>
      <c r="AQD235" s="224"/>
      <c r="AQE235" s="224"/>
      <c r="AQF235" s="334"/>
      <c r="AQG235" s="334"/>
      <c r="AQH235" s="224"/>
      <c r="AQI235" s="416"/>
      <c r="AQJ235" s="416"/>
      <c r="AQK235" s="332"/>
      <c r="AQL235" s="333"/>
      <c r="AQM235" s="416"/>
      <c r="AQN235" s="224"/>
      <c r="AQO235" s="224"/>
      <c r="AQP235" s="334"/>
      <c r="AQQ235" s="334"/>
      <c r="AQR235" s="224"/>
      <c r="AQS235" s="416"/>
      <c r="AQT235" s="416"/>
      <c r="AQU235" s="332"/>
      <c r="AQV235" s="333"/>
      <c r="AQW235" s="416"/>
      <c r="AQX235" s="224"/>
      <c r="AQY235" s="224"/>
      <c r="AQZ235" s="334"/>
      <c r="ARA235" s="334"/>
      <c r="ARB235" s="224"/>
      <c r="ARC235" s="416"/>
      <c r="ARD235" s="416"/>
      <c r="ARE235" s="332"/>
      <c r="ARF235" s="333"/>
      <c r="ARG235" s="416"/>
      <c r="ARH235" s="224"/>
      <c r="ARI235" s="224"/>
      <c r="ARJ235" s="334"/>
      <c r="ARK235" s="334"/>
      <c r="ARL235" s="224"/>
      <c r="ARM235" s="416"/>
      <c r="ARN235" s="416"/>
      <c r="ARO235" s="332"/>
      <c r="ARP235" s="333"/>
      <c r="ARQ235" s="416"/>
      <c r="ARR235" s="224"/>
      <c r="ARS235" s="224"/>
      <c r="ART235" s="334"/>
      <c r="ARU235" s="334"/>
      <c r="ARV235" s="224"/>
      <c r="ARW235" s="416"/>
      <c r="ARX235" s="416"/>
      <c r="ARY235" s="332"/>
      <c r="ARZ235" s="333"/>
      <c r="ASA235" s="416"/>
      <c r="ASB235" s="224"/>
      <c r="ASC235" s="224"/>
      <c r="ASD235" s="334"/>
      <c r="ASE235" s="334"/>
      <c r="ASF235" s="224"/>
      <c r="ASG235" s="416"/>
      <c r="ASH235" s="416"/>
      <c r="ASI235" s="332"/>
      <c r="ASJ235" s="333"/>
      <c r="ASK235" s="416"/>
      <c r="ASL235" s="224"/>
      <c r="ASM235" s="224"/>
      <c r="ASN235" s="334"/>
      <c r="ASO235" s="334"/>
      <c r="ASP235" s="224"/>
      <c r="ASQ235" s="416"/>
      <c r="ASR235" s="416"/>
      <c r="ASS235" s="332"/>
      <c r="AST235" s="333"/>
      <c r="ASU235" s="416"/>
      <c r="ASV235" s="224"/>
      <c r="ASW235" s="224"/>
      <c r="ASX235" s="334"/>
      <c r="ASY235" s="334"/>
      <c r="ASZ235" s="224"/>
      <c r="ATA235" s="416"/>
      <c r="ATB235" s="416"/>
      <c r="ATC235" s="332"/>
      <c r="ATD235" s="333"/>
      <c r="ATE235" s="416"/>
      <c r="ATF235" s="224"/>
      <c r="ATG235" s="224"/>
      <c r="ATH235" s="334"/>
      <c r="ATI235" s="334"/>
      <c r="ATJ235" s="224"/>
      <c r="ATK235" s="416"/>
      <c r="ATL235" s="416"/>
      <c r="ATM235" s="332"/>
      <c r="ATN235" s="333"/>
      <c r="ATO235" s="416"/>
      <c r="ATP235" s="224"/>
      <c r="ATQ235" s="224"/>
      <c r="ATR235" s="334"/>
      <c r="ATS235" s="334"/>
      <c r="ATT235" s="224"/>
      <c r="ATU235" s="416"/>
      <c r="ATV235" s="416"/>
      <c r="ATW235" s="332"/>
      <c r="ATX235" s="333"/>
      <c r="ATY235" s="416"/>
      <c r="ATZ235" s="224"/>
      <c r="AUA235" s="224"/>
      <c r="AUB235" s="334"/>
      <c r="AUC235" s="334"/>
      <c r="AUD235" s="224"/>
      <c r="AUE235" s="416"/>
      <c r="AUF235" s="416"/>
      <c r="AUG235" s="332"/>
      <c r="AUH235" s="333"/>
      <c r="AUI235" s="416"/>
      <c r="AUJ235" s="224"/>
      <c r="AUK235" s="224"/>
      <c r="AUL235" s="334"/>
      <c r="AUM235" s="334"/>
      <c r="AUN235" s="224"/>
      <c r="AUO235" s="416"/>
      <c r="AUP235" s="416"/>
      <c r="AUQ235" s="332"/>
      <c r="AUR235" s="333"/>
      <c r="AUS235" s="416"/>
      <c r="AUT235" s="224"/>
      <c r="AUU235" s="224"/>
      <c r="AUV235" s="334"/>
      <c r="AUW235" s="334"/>
      <c r="AUX235" s="224"/>
      <c r="AUY235" s="416"/>
      <c r="AUZ235" s="416"/>
      <c r="AVA235" s="332"/>
      <c r="AVB235" s="333"/>
      <c r="AVC235" s="416"/>
      <c r="AVD235" s="224"/>
      <c r="AVE235" s="224"/>
      <c r="AVF235" s="334"/>
      <c r="AVG235" s="334"/>
      <c r="AVH235" s="224"/>
      <c r="AVI235" s="416"/>
      <c r="AVJ235" s="416"/>
      <c r="AVK235" s="332"/>
      <c r="AVL235" s="333"/>
      <c r="AVM235" s="416"/>
      <c r="AVN235" s="224"/>
      <c r="AVO235" s="224"/>
      <c r="AVP235" s="334"/>
      <c r="AVQ235" s="334"/>
      <c r="AVR235" s="224"/>
      <c r="AVS235" s="416"/>
      <c r="AVT235" s="416"/>
      <c r="AVU235" s="332"/>
      <c r="AVV235" s="333"/>
      <c r="AVW235" s="416"/>
      <c r="AVX235" s="224"/>
      <c r="AVY235" s="224"/>
      <c r="AVZ235" s="334"/>
      <c r="AWA235" s="334"/>
      <c r="AWB235" s="224"/>
      <c r="AWC235" s="416"/>
      <c r="AWD235" s="416"/>
      <c r="AWE235" s="332"/>
      <c r="AWF235" s="333"/>
      <c r="AWG235" s="416"/>
      <c r="AWH235" s="224"/>
      <c r="AWI235" s="224"/>
      <c r="AWJ235" s="334"/>
      <c r="AWK235" s="334"/>
      <c r="AWL235" s="224"/>
      <c r="AWM235" s="416"/>
      <c r="AWN235" s="416"/>
      <c r="AWO235" s="332"/>
      <c r="AWP235" s="333"/>
      <c r="AWQ235" s="416"/>
      <c r="AWR235" s="224"/>
      <c r="AWS235" s="224"/>
      <c r="AWT235" s="334"/>
      <c r="AWU235" s="334"/>
      <c r="AWV235" s="224"/>
      <c r="AWW235" s="416"/>
      <c r="AWX235" s="416"/>
      <c r="AWY235" s="332"/>
      <c r="AWZ235" s="333"/>
      <c r="AXA235" s="416"/>
      <c r="AXB235" s="224"/>
      <c r="AXC235" s="224"/>
      <c r="AXD235" s="334"/>
      <c r="AXE235" s="334"/>
      <c r="AXF235" s="224"/>
      <c r="AXG235" s="416"/>
      <c r="AXH235" s="416"/>
      <c r="AXI235" s="332"/>
      <c r="AXJ235" s="333"/>
      <c r="AXK235" s="416"/>
      <c r="AXL235" s="224"/>
      <c r="AXM235" s="224"/>
      <c r="AXN235" s="334"/>
      <c r="AXO235" s="334"/>
      <c r="AXP235" s="224"/>
      <c r="AXQ235" s="416"/>
      <c r="AXR235" s="416"/>
      <c r="AXS235" s="332"/>
      <c r="AXT235" s="333"/>
      <c r="AXU235" s="416"/>
      <c r="AXV235" s="224"/>
      <c r="AXW235" s="224"/>
      <c r="AXX235" s="334"/>
      <c r="AXY235" s="334"/>
      <c r="AXZ235" s="224"/>
      <c r="AYA235" s="416"/>
      <c r="AYB235" s="416"/>
      <c r="AYC235" s="332"/>
      <c r="AYD235" s="333"/>
      <c r="AYE235" s="416"/>
      <c r="AYF235" s="224"/>
      <c r="AYG235" s="224"/>
      <c r="AYH235" s="334"/>
      <c r="AYI235" s="334"/>
      <c r="AYJ235" s="224"/>
      <c r="AYK235" s="416"/>
      <c r="AYL235" s="416"/>
      <c r="AYM235" s="332"/>
      <c r="AYN235" s="333"/>
      <c r="AYO235" s="416"/>
      <c r="AYP235" s="224"/>
      <c r="AYQ235" s="224"/>
      <c r="AYR235" s="334"/>
      <c r="AYS235" s="334"/>
      <c r="AYT235" s="224"/>
      <c r="AYU235" s="416"/>
      <c r="AYV235" s="416"/>
      <c r="AYW235" s="332"/>
      <c r="AYX235" s="333"/>
      <c r="AYY235" s="416"/>
      <c r="AYZ235" s="224"/>
      <c r="AZA235" s="224"/>
      <c r="AZB235" s="334"/>
      <c r="AZC235" s="334"/>
      <c r="AZD235" s="224"/>
      <c r="AZE235" s="416"/>
      <c r="AZF235" s="416"/>
      <c r="AZG235" s="332"/>
      <c r="AZH235" s="333"/>
      <c r="AZI235" s="416"/>
      <c r="AZJ235" s="224"/>
      <c r="AZK235" s="224"/>
      <c r="AZL235" s="334"/>
      <c r="AZM235" s="334"/>
      <c r="AZN235" s="224"/>
      <c r="AZO235" s="416"/>
      <c r="AZP235" s="416"/>
      <c r="AZQ235" s="332"/>
      <c r="AZR235" s="333"/>
      <c r="AZS235" s="416"/>
      <c r="AZT235" s="224"/>
      <c r="AZU235" s="224"/>
      <c r="AZV235" s="334"/>
      <c r="AZW235" s="334"/>
      <c r="AZX235" s="224"/>
      <c r="AZY235" s="416"/>
      <c r="AZZ235" s="416"/>
      <c r="BAA235" s="332"/>
      <c r="BAB235" s="333"/>
      <c r="BAC235" s="416"/>
      <c r="BAD235" s="224"/>
      <c r="BAE235" s="224"/>
      <c r="BAF235" s="334"/>
      <c r="BAG235" s="334"/>
      <c r="BAH235" s="224"/>
      <c r="BAI235" s="416"/>
      <c r="BAJ235" s="416"/>
      <c r="BAK235" s="332"/>
      <c r="BAL235" s="333"/>
      <c r="BAM235" s="416"/>
      <c r="BAN235" s="224"/>
      <c r="BAO235" s="224"/>
      <c r="BAP235" s="334"/>
      <c r="BAQ235" s="334"/>
      <c r="BAR235" s="224"/>
      <c r="BAS235" s="416"/>
      <c r="BAT235" s="416"/>
      <c r="BAU235" s="332"/>
      <c r="BAV235" s="333"/>
      <c r="BAW235" s="416"/>
      <c r="BAX235" s="224"/>
      <c r="BAY235" s="224"/>
      <c r="BAZ235" s="334"/>
      <c r="BBA235" s="334"/>
      <c r="BBB235" s="224"/>
      <c r="BBC235" s="416"/>
      <c r="BBD235" s="416"/>
      <c r="BBE235" s="332"/>
      <c r="BBF235" s="333"/>
      <c r="BBG235" s="416"/>
      <c r="BBH235" s="224"/>
      <c r="BBI235" s="224"/>
      <c r="BBJ235" s="334"/>
      <c r="BBK235" s="334"/>
      <c r="BBL235" s="224"/>
      <c r="BBM235" s="416"/>
      <c r="BBN235" s="416"/>
      <c r="BBO235" s="332"/>
      <c r="BBP235" s="333"/>
      <c r="BBQ235" s="416"/>
      <c r="BBR235" s="224"/>
      <c r="BBS235" s="224"/>
      <c r="BBT235" s="334"/>
      <c r="BBU235" s="334"/>
      <c r="BBV235" s="224"/>
      <c r="BBW235" s="416"/>
      <c r="BBX235" s="416"/>
      <c r="BBY235" s="332"/>
      <c r="BBZ235" s="333"/>
      <c r="BCA235" s="416"/>
      <c r="BCB235" s="224"/>
      <c r="BCC235" s="224"/>
      <c r="BCD235" s="334"/>
      <c r="BCE235" s="334"/>
      <c r="BCF235" s="224"/>
      <c r="BCG235" s="416"/>
      <c r="BCH235" s="416"/>
      <c r="BCI235" s="332"/>
      <c r="BCJ235" s="333"/>
      <c r="BCK235" s="416"/>
      <c r="BCL235" s="224"/>
      <c r="BCM235" s="224"/>
      <c r="BCN235" s="334"/>
      <c r="BCO235" s="334"/>
      <c r="BCP235" s="224"/>
      <c r="BCQ235" s="416"/>
      <c r="BCR235" s="416"/>
      <c r="BCS235" s="332"/>
      <c r="BCT235" s="333"/>
      <c r="BCU235" s="416"/>
      <c r="BCV235" s="224"/>
      <c r="BCW235" s="224"/>
      <c r="BCX235" s="334"/>
      <c r="BCY235" s="334"/>
      <c r="BCZ235" s="224"/>
      <c r="BDA235" s="416"/>
      <c r="BDB235" s="416"/>
      <c r="BDC235" s="332"/>
      <c r="BDD235" s="333"/>
      <c r="BDE235" s="416"/>
      <c r="BDF235" s="224"/>
      <c r="BDG235" s="224"/>
      <c r="BDH235" s="334"/>
      <c r="BDI235" s="334"/>
      <c r="BDJ235" s="224"/>
      <c r="BDK235" s="416"/>
      <c r="BDL235" s="416"/>
      <c r="BDM235" s="332"/>
      <c r="BDN235" s="333"/>
      <c r="BDO235" s="416"/>
      <c r="BDP235" s="224"/>
      <c r="BDQ235" s="224"/>
      <c r="BDR235" s="334"/>
      <c r="BDS235" s="334"/>
      <c r="BDT235" s="224"/>
      <c r="BDU235" s="416"/>
      <c r="BDV235" s="416"/>
      <c r="BDW235" s="332"/>
      <c r="BDX235" s="333"/>
      <c r="BDY235" s="416"/>
      <c r="BDZ235" s="224"/>
      <c r="BEA235" s="224"/>
      <c r="BEB235" s="334"/>
      <c r="BEC235" s="334"/>
      <c r="BED235" s="224"/>
      <c r="BEE235" s="416"/>
      <c r="BEF235" s="416"/>
      <c r="BEG235" s="332"/>
      <c r="BEH235" s="333"/>
      <c r="BEI235" s="416"/>
      <c r="BEJ235" s="224"/>
      <c r="BEK235" s="224"/>
      <c r="BEL235" s="334"/>
      <c r="BEM235" s="334"/>
      <c r="BEN235" s="224"/>
      <c r="BEO235" s="416"/>
      <c r="BEP235" s="416"/>
      <c r="BEQ235" s="332"/>
      <c r="BER235" s="333"/>
      <c r="BES235" s="416"/>
      <c r="BET235" s="224"/>
      <c r="BEU235" s="224"/>
      <c r="BEV235" s="334"/>
      <c r="BEW235" s="334"/>
      <c r="BEX235" s="224"/>
      <c r="BEY235" s="416"/>
      <c r="BEZ235" s="416"/>
      <c r="BFA235" s="332"/>
      <c r="BFB235" s="333"/>
      <c r="BFC235" s="416"/>
      <c r="BFD235" s="224"/>
      <c r="BFE235" s="224"/>
      <c r="BFF235" s="334"/>
      <c r="BFG235" s="334"/>
      <c r="BFH235" s="224"/>
      <c r="BFI235" s="416"/>
      <c r="BFJ235" s="416"/>
      <c r="BFK235" s="332"/>
      <c r="BFL235" s="333"/>
      <c r="BFM235" s="416"/>
      <c r="BFN235" s="224"/>
      <c r="BFO235" s="224"/>
      <c r="BFP235" s="334"/>
      <c r="BFQ235" s="334"/>
      <c r="BFR235" s="224"/>
      <c r="BFS235" s="416"/>
      <c r="BFT235" s="416"/>
      <c r="BFU235" s="332"/>
      <c r="BFV235" s="333"/>
      <c r="BFW235" s="416"/>
      <c r="BFX235" s="224"/>
      <c r="BFY235" s="224"/>
      <c r="BFZ235" s="334"/>
      <c r="BGA235" s="334"/>
      <c r="BGB235" s="224"/>
      <c r="BGC235" s="416"/>
      <c r="BGD235" s="416"/>
      <c r="BGE235" s="332"/>
      <c r="BGF235" s="333"/>
      <c r="BGG235" s="416"/>
      <c r="BGH235" s="224"/>
      <c r="BGI235" s="224"/>
      <c r="BGJ235" s="334"/>
      <c r="BGK235" s="334"/>
      <c r="BGL235" s="224"/>
      <c r="BGM235" s="416"/>
      <c r="BGN235" s="416"/>
      <c r="BGO235" s="332"/>
      <c r="BGP235" s="333"/>
      <c r="BGQ235" s="416"/>
      <c r="BGR235" s="224"/>
      <c r="BGS235" s="224"/>
      <c r="BGT235" s="334"/>
      <c r="BGU235" s="334"/>
      <c r="BGV235" s="224"/>
      <c r="BGW235" s="416"/>
      <c r="BGX235" s="416"/>
      <c r="BGY235" s="332"/>
      <c r="BGZ235" s="333"/>
      <c r="BHA235" s="416"/>
      <c r="BHB235" s="224"/>
      <c r="BHC235" s="224"/>
      <c r="BHD235" s="334"/>
      <c r="BHE235" s="334"/>
      <c r="BHF235" s="224"/>
      <c r="BHG235" s="416"/>
      <c r="BHH235" s="416"/>
      <c r="BHI235" s="332"/>
      <c r="BHJ235" s="333"/>
      <c r="BHK235" s="416"/>
      <c r="BHL235" s="224"/>
      <c r="BHM235" s="224"/>
      <c r="BHN235" s="334"/>
      <c r="BHO235" s="334"/>
      <c r="BHP235" s="224"/>
      <c r="BHQ235" s="416"/>
      <c r="BHR235" s="416"/>
      <c r="BHS235" s="332"/>
      <c r="BHT235" s="333"/>
      <c r="BHU235" s="416"/>
      <c r="BHV235" s="224"/>
      <c r="BHW235" s="224"/>
      <c r="BHX235" s="334"/>
      <c r="BHY235" s="334"/>
      <c r="BHZ235" s="224"/>
      <c r="BIA235" s="416"/>
      <c r="BIB235" s="416"/>
      <c r="BIC235" s="332"/>
      <c r="BID235" s="333"/>
      <c r="BIE235" s="416"/>
      <c r="BIF235" s="224"/>
      <c r="BIG235" s="224"/>
      <c r="BIH235" s="334"/>
      <c r="BII235" s="334"/>
      <c r="BIJ235" s="224"/>
      <c r="BIK235" s="416"/>
      <c r="BIL235" s="416"/>
      <c r="BIM235" s="332"/>
      <c r="BIN235" s="333"/>
      <c r="BIO235" s="416"/>
      <c r="BIP235" s="224"/>
      <c r="BIQ235" s="224"/>
      <c r="BIR235" s="334"/>
      <c r="BIS235" s="334"/>
      <c r="BIT235" s="224"/>
      <c r="BIU235" s="416"/>
      <c r="BIV235" s="416"/>
      <c r="BIW235" s="332"/>
      <c r="BIX235" s="333"/>
      <c r="BIY235" s="416"/>
      <c r="BIZ235" s="224"/>
      <c r="BJA235" s="224"/>
      <c r="BJB235" s="334"/>
      <c r="BJC235" s="334"/>
      <c r="BJD235" s="224"/>
      <c r="BJE235" s="416"/>
      <c r="BJF235" s="416"/>
      <c r="BJG235" s="332"/>
      <c r="BJH235" s="333"/>
      <c r="BJI235" s="416"/>
      <c r="BJJ235" s="224"/>
      <c r="BJK235" s="224"/>
      <c r="BJL235" s="334"/>
      <c r="BJM235" s="334"/>
      <c r="BJN235" s="224"/>
      <c r="BJO235" s="416"/>
      <c r="BJP235" s="416"/>
      <c r="BJQ235" s="332"/>
      <c r="BJR235" s="333"/>
      <c r="BJS235" s="416"/>
      <c r="BJT235" s="224"/>
      <c r="BJU235" s="224"/>
      <c r="BJV235" s="334"/>
      <c r="BJW235" s="334"/>
      <c r="BJX235" s="224"/>
      <c r="BJY235" s="416"/>
      <c r="BJZ235" s="416"/>
      <c r="BKA235" s="332"/>
      <c r="BKB235" s="333"/>
      <c r="BKC235" s="416"/>
      <c r="BKD235" s="224"/>
      <c r="BKE235" s="224"/>
      <c r="BKF235" s="334"/>
      <c r="BKG235" s="334"/>
      <c r="BKH235" s="224"/>
      <c r="BKI235" s="416"/>
      <c r="BKJ235" s="416"/>
      <c r="BKK235" s="332"/>
      <c r="BKL235" s="333"/>
      <c r="BKM235" s="416"/>
      <c r="BKN235" s="224"/>
      <c r="BKO235" s="224"/>
      <c r="BKP235" s="334"/>
      <c r="BKQ235" s="334"/>
      <c r="BKR235" s="224"/>
      <c r="BKS235" s="416"/>
      <c r="BKT235" s="416"/>
      <c r="BKU235" s="332"/>
      <c r="BKV235" s="333"/>
      <c r="BKW235" s="416"/>
      <c r="BKX235" s="224"/>
      <c r="BKY235" s="224"/>
      <c r="BKZ235" s="334"/>
      <c r="BLA235" s="334"/>
      <c r="BLB235" s="224"/>
      <c r="BLC235" s="416"/>
      <c r="BLD235" s="416"/>
      <c r="BLE235" s="332"/>
      <c r="BLF235" s="333"/>
      <c r="BLG235" s="416"/>
      <c r="BLH235" s="224"/>
      <c r="BLI235" s="224"/>
      <c r="BLJ235" s="334"/>
      <c r="BLK235" s="334"/>
      <c r="BLL235" s="224"/>
      <c r="BLM235" s="416"/>
      <c r="BLN235" s="416"/>
      <c r="BLO235" s="332"/>
      <c r="BLP235" s="333"/>
      <c r="BLQ235" s="416"/>
      <c r="BLR235" s="224"/>
      <c r="BLS235" s="224"/>
      <c r="BLT235" s="334"/>
      <c r="BLU235" s="334"/>
      <c r="BLV235" s="224"/>
      <c r="BLW235" s="416"/>
      <c r="BLX235" s="416"/>
      <c r="BLY235" s="332"/>
      <c r="BLZ235" s="333"/>
      <c r="BMA235" s="416"/>
      <c r="BMB235" s="224"/>
      <c r="BMC235" s="224"/>
      <c r="BMD235" s="334"/>
      <c r="BME235" s="334"/>
      <c r="BMF235" s="224"/>
      <c r="BMG235" s="416"/>
      <c r="BMH235" s="416"/>
      <c r="BMI235" s="332"/>
      <c r="BMJ235" s="333"/>
      <c r="BMK235" s="416"/>
      <c r="BML235" s="224"/>
      <c r="BMM235" s="224"/>
      <c r="BMN235" s="334"/>
      <c r="BMO235" s="334"/>
      <c r="BMP235" s="224"/>
      <c r="BMQ235" s="416"/>
      <c r="BMR235" s="416"/>
      <c r="BMS235" s="332"/>
      <c r="BMT235" s="333"/>
      <c r="BMU235" s="416"/>
      <c r="BMV235" s="224"/>
      <c r="BMW235" s="224"/>
      <c r="BMX235" s="334"/>
      <c r="BMY235" s="334"/>
      <c r="BMZ235" s="224"/>
      <c r="BNA235" s="416"/>
      <c r="BNB235" s="416"/>
      <c r="BNC235" s="332"/>
      <c r="BND235" s="333"/>
      <c r="BNE235" s="416"/>
      <c r="BNF235" s="224"/>
      <c r="BNG235" s="224"/>
      <c r="BNH235" s="334"/>
      <c r="BNI235" s="334"/>
      <c r="BNJ235" s="224"/>
      <c r="BNK235" s="416"/>
      <c r="BNL235" s="416"/>
      <c r="BNM235" s="332"/>
      <c r="BNN235" s="333"/>
      <c r="BNO235" s="416"/>
      <c r="BNP235" s="224"/>
      <c r="BNQ235" s="224"/>
      <c r="BNR235" s="334"/>
      <c r="BNS235" s="334"/>
      <c r="BNT235" s="224"/>
      <c r="BNU235" s="416"/>
      <c r="BNV235" s="416"/>
      <c r="BNW235" s="332"/>
      <c r="BNX235" s="333"/>
      <c r="BNY235" s="416"/>
      <c r="BNZ235" s="224"/>
      <c r="BOA235" s="224"/>
      <c r="BOB235" s="334"/>
      <c r="BOC235" s="334"/>
      <c r="BOD235" s="224"/>
      <c r="BOE235" s="416"/>
      <c r="BOF235" s="416"/>
      <c r="BOG235" s="332"/>
      <c r="BOH235" s="333"/>
      <c r="BOI235" s="416"/>
      <c r="BOJ235" s="224"/>
      <c r="BOK235" s="224"/>
      <c r="BOL235" s="334"/>
      <c r="BOM235" s="334"/>
      <c r="BON235" s="224"/>
      <c r="BOO235" s="416"/>
      <c r="BOP235" s="416"/>
      <c r="BOQ235" s="332"/>
      <c r="BOR235" s="333"/>
      <c r="BOS235" s="416"/>
      <c r="BOT235" s="224"/>
      <c r="BOU235" s="224"/>
      <c r="BOV235" s="334"/>
      <c r="BOW235" s="334"/>
      <c r="BOX235" s="224"/>
      <c r="BOY235" s="416"/>
      <c r="BOZ235" s="416"/>
      <c r="BPA235" s="332"/>
      <c r="BPB235" s="333"/>
      <c r="BPC235" s="416"/>
      <c r="BPD235" s="224"/>
      <c r="BPE235" s="224"/>
      <c r="BPF235" s="334"/>
      <c r="BPG235" s="334"/>
      <c r="BPH235" s="224"/>
      <c r="BPI235" s="416"/>
      <c r="BPJ235" s="416"/>
      <c r="BPK235" s="332"/>
      <c r="BPL235" s="333"/>
      <c r="BPM235" s="416"/>
      <c r="BPN235" s="224"/>
      <c r="BPO235" s="224"/>
      <c r="BPP235" s="334"/>
      <c r="BPQ235" s="334"/>
      <c r="BPR235" s="224"/>
      <c r="BPS235" s="416"/>
      <c r="BPT235" s="416"/>
      <c r="BPU235" s="332"/>
      <c r="BPV235" s="333"/>
      <c r="BPW235" s="416"/>
      <c r="BPX235" s="224"/>
      <c r="BPY235" s="224"/>
      <c r="BPZ235" s="334"/>
      <c r="BQA235" s="334"/>
      <c r="BQB235" s="224"/>
      <c r="BQC235" s="416"/>
      <c r="BQD235" s="416"/>
      <c r="BQE235" s="332"/>
      <c r="BQF235" s="333"/>
      <c r="BQG235" s="416"/>
      <c r="BQH235" s="224"/>
      <c r="BQI235" s="224"/>
      <c r="BQJ235" s="334"/>
      <c r="BQK235" s="334"/>
      <c r="BQL235" s="224"/>
      <c r="BQM235" s="416"/>
      <c r="BQN235" s="416"/>
      <c r="BQO235" s="332"/>
      <c r="BQP235" s="333"/>
      <c r="BQQ235" s="416"/>
      <c r="BQR235" s="224"/>
      <c r="BQS235" s="224"/>
      <c r="BQT235" s="334"/>
      <c r="BQU235" s="334"/>
      <c r="BQV235" s="224"/>
      <c r="BQW235" s="416"/>
      <c r="BQX235" s="416"/>
      <c r="BQY235" s="332"/>
      <c r="BQZ235" s="333"/>
      <c r="BRA235" s="416"/>
      <c r="BRB235" s="224"/>
      <c r="BRC235" s="224"/>
      <c r="BRD235" s="334"/>
      <c r="BRE235" s="334"/>
      <c r="BRF235" s="224"/>
      <c r="BRG235" s="416"/>
      <c r="BRH235" s="416"/>
      <c r="BRI235" s="332"/>
      <c r="BRJ235" s="333"/>
      <c r="BRK235" s="416"/>
      <c r="BRL235" s="224"/>
      <c r="BRM235" s="224"/>
      <c r="BRN235" s="334"/>
      <c r="BRO235" s="334"/>
      <c r="BRP235" s="224"/>
      <c r="BRQ235" s="416"/>
      <c r="BRR235" s="416"/>
      <c r="BRS235" s="332"/>
      <c r="BRT235" s="333"/>
      <c r="BRU235" s="416"/>
      <c r="BRV235" s="224"/>
      <c r="BRW235" s="224"/>
      <c r="BRX235" s="334"/>
      <c r="BRY235" s="334"/>
      <c r="BRZ235" s="224"/>
      <c r="BSA235" s="416"/>
      <c r="BSB235" s="416"/>
      <c r="BSC235" s="332"/>
      <c r="BSD235" s="333"/>
      <c r="BSE235" s="416"/>
      <c r="BSF235" s="224"/>
      <c r="BSG235" s="224"/>
      <c r="BSH235" s="334"/>
      <c r="BSI235" s="334"/>
      <c r="BSJ235" s="224"/>
      <c r="BSK235" s="416"/>
      <c r="BSL235" s="416"/>
      <c r="BSM235" s="332"/>
      <c r="BSN235" s="333"/>
      <c r="BSO235" s="416"/>
      <c r="BSP235" s="224"/>
      <c r="BSQ235" s="224"/>
      <c r="BSR235" s="334"/>
      <c r="BSS235" s="334"/>
      <c r="BST235" s="224"/>
      <c r="BSU235" s="416"/>
      <c r="BSV235" s="416"/>
      <c r="BSW235" s="332"/>
      <c r="BSX235" s="333"/>
      <c r="BSY235" s="416"/>
      <c r="BSZ235" s="224"/>
      <c r="BTA235" s="224"/>
      <c r="BTB235" s="334"/>
      <c r="BTC235" s="334"/>
      <c r="BTD235" s="224"/>
      <c r="BTE235" s="416"/>
      <c r="BTF235" s="416"/>
      <c r="BTG235" s="332"/>
      <c r="BTH235" s="333"/>
      <c r="BTI235" s="416"/>
      <c r="BTJ235" s="224"/>
      <c r="BTK235" s="224"/>
      <c r="BTL235" s="334"/>
      <c r="BTM235" s="334"/>
      <c r="BTN235" s="224"/>
      <c r="BTO235" s="416"/>
      <c r="BTP235" s="416"/>
      <c r="BTQ235" s="332"/>
      <c r="BTR235" s="333"/>
      <c r="BTS235" s="416"/>
      <c r="BTT235" s="224"/>
      <c r="BTU235" s="224"/>
      <c r="BTV235" s="334"/>
      <c r="BTW235" s="334"/>
      <c r="BTX235" s="224"/>
      <c r="BTY235" s="416"/>
      <c r="BTZ235" s="416"/>
      <c r="BUA235" s="332"/>
      <c r="BUB235" s="333"/>
      <c r="BUC235" s="416"/>
      <c r="BUD235" s="224"/>
      <c r="BUE235" s="224"/>
      <c r="BUF235" s="334"/>
      <c r="BUG235" s="334"/>
      <c r="BUH235" s="224"/>
      <c r="BUI235" s="416"/>
      <c r="BUJ235" s="416"/>
      <c r="BUK235" s="332"/>
      <c r="BUL235" s="333"/>
      <c r="BUM235" s="416"/>
      <c r="BUN235" s="224"/>
      <c r="BUO235" s="224"/>
      <c r="BUP235" s="334"/>
      <c r="BUQ235" s="334"/>
      <c r="BUR235" s="224"/>
      <c r="BUS235" s="416"/>
      <c r="BUT235" s="416"/>
      <c r="BUU235" s="332"/>
      <c r="BUV235" s="333"/>
      <c r="BUW235" s="416"/>
      <c r="BUX235" s="224"/>
      <c r="BUY235" s="224"/>
      <c r="BUZ235" s="334"/>
      <c r="BVA235" s="334"/>
      <c r="BVB235" s="224"/>
      <c r="BVC235" s="416"/>
      <c r="BVD235" s="416"/>
      <c r="BVE235" s="332"/>
      <c r="BVF235" s="333"/>
      <c r="BVG235" s="416"/>
      <c r="BVH235" s="224"/>
      <c r="BVI235" s="224"/>
      <c r="BVJ235" s="334"/>
      <c r="BVK235" s="334"/>
      <c r="BVL235" s="224"/>
      <c r="BVM235" s="416"/>
      <c r="BVN235" s="416"/>
      <c r="BVO235" s="332"/>
      <c r="BVP235" s="333"/>
      <c r="BVQ235" s="416"/>
      <c r="BVR235" s="224"/>
      <c r="BVS235" s="224"/>
      <c r="BVT235" s="334"/>
      <c r="BVU235" s="334"/>
      <c r="BVV235" s="224"/>
      <c r="BVW235" s="416"/>
      <c r="BVX235" s="416"/>
      <c r="BVY235" s="332"/>
      <c r="BVZ235" s="333"/>
      <c r="BWA235" s="416"/>
      <c r="BWB235" s="224"/>
      <c r="BWC235" s="224"/>
      <c r="BWD235" s="334"/>
      <c r="BWE235" s="334"/>
      <c r="BWF235" s="224"/>
      <c r="BWG235" s="416"/>
      <c r="BWH235" s="416"/>
      <c r="BWI235" s="332"/>
      <c r="BWJ235" s="333"/>
      <c r="BWK235" s="416"/>
      <c r="BWL235" s="224"/>
      <c r="BWM235" s="224"/>
      <c r="BWN235" s="334"/>
      <c r="BWO235" s="334"/>
      <c r="BWP235" s="224"/>
      <c r="BWQ235" s="416"/>
      <c r="BWR235" s="416"/>
      <c r="BWS235" s="332"/>
      <c r="BWT235" s="333"/>
      <c r="BWU235" s="416"/>
      <c r="BWV235" s="224"/>
      <c r="BWW235" s="224"/>
      <c r="BWX235" s="334"/>
      <c r="BWY235" s="334"/>
      <c r="BWZ235" s="224"/>
      <c r="BXA235" s="416"/>
      <c r="BXB235" s="416"/>
      <c r="BXC235" s="332"/>
      <c r="BXD235" s="333"/>
      <c r="BXE235" s="416"/>
      <c r="BXF235" s="224"/>
      <c r="BXG235" s="224"/>
      <c r="BXH235" s="334"/>
      <c r="BXI235" s="334"/>
      <c r="BXJ235" s="224"/>
      <c r="BXK235" s="416"/>
      <c r="BXL235" s="416"/>
      <c r="BXM235" s="332"/>
      <c r="BXN235" s="333"/>
      <c r="BXO235" s="416"/>
      <c r="BXP235" s="224"/>
      <c r="BXQ235" s="224"/>
      <c r="BXR235" s="334"/>
      <c r="BXS235" s="334"/>
      <c r="BXT235" s="224"/>
      <c r="BXU235" s="416"/>
      <c r="BXV235" s="416"/>
      <c r="BXW235" s="332"/>
      <c r="BXX235" s="333"/>
      <c r="BXY235" s="416"/>
      <c r="BXZ235" s="224"/>
      <c r="BYA235" s="224"/>
      <c r="BYB235" s="334"/>
      <c r="BYC235" s="334"/>
      <c r="BYD235" s="224"/>
      <c r="BYE235" s="416"/>
      <c r="BYF235" s="416"/>
      <c r="BYG235" s="332"/>
      <c r="BYH235" s="333"/>
      <c r="BYI235" s="416"/>
      <c r="BYJ235" s="224"/>
      <c r="BYK235" s="224"/>
      <c r="BYL235" s="334"/>
      <c r="BYM235" s="334"/>
      <c r="BYN235" s="224"/>
      <c r="BYO235" s="416"/>
      <c r="BYP235" s="416"/>
      <c r="BYQ235" s="332"/>
      <c r="BYR235" s="333"/>
      <c r="BYS235" s="416"/>
      <c r="BYT235" s="224"/>
      <c r="BYU235" s="224"/>
      <c r="BYV235" s="334"/>
      <c r="BYW235" s="334"/>
      <c r="BYX235" s="224"/>
      <c r="BYY235" s="416"/>
      <c r="BYZ235" s="416"/>
      <c r="BZA235" s="332"/>
      <c r="BZB235" s="333"/>
      <c r="BZC235" s="416"/>
      <c r="BZD235" s="224"/>
      <c r="BZE235" s="224"/>
      <c r="BZF235" s="334"/>
      <c r="BZG235" s="334"/>
      <c r="BZH235" s="224"/>
      <c r="BZI235" s="416"/>
      <c r="BZJ235" s="416"/>
      <c r="BZK235" s="332"/>
      <c r="BZL235" s="333"/>
      <c r="BZM235" s="416"/>
      <c r="BZN235" s="224"/>
      <c r="BZO235" s="224"/>
      <c r="BZP235" s="334"/>
      <c r="BZQ235" s="334"/>
      <c r="BZR235" s="224"/>
      <c r="BZS235" s="416"/>
      <c r="BZT235" s="416"/>
      <c r="BZU235" s="332"/>
      <c r="BZV235" s="333"/>
      <c r="BZW235" s="416"/>
      <c r="BZX235" s="224"/>
      <c r="BZY235" s="224"/>
      <c r="BZZ235" s="334"/>
      <c r="CAA235" s="334"/>
      <c r="CAB235" s="224"/>
      <c r="CAC235" s="416"/>
      <c r="CAD235" s="416"/>
      <c r="CAE235" s="332"/>
      <c r="CAF235" s="333"/>
      <c r="CAG235" s="416"/>
      <c r="CAH235" s="224"/>
      <c r="CAI235" s="224"/>
      <c r="CAJ235" s="334"/>
      <c r="CAK235" s="334"/>
      <c r="CAL235" s="224"/>
      <c r="CAM235" s="416"/>
      <c r="CAN235" s="416"/>
      <c r="CAO235" s="332"/>
      <c r="CAP235" s="333"/>
      <c r="CAQ235" s="416"/>
      <c r="CAR235" s="224"/>
      <c r="CAS235" s="224"/>
      <c r="CAT235" s="334"/>
      <c r="CAU235" s="334"/>
      <c r="CAV235" s="224"/>
      <c r="CAW235" s="416"/>
      <c r="CAX235" s="416"/>
      <c r="CAY235" s="332"/>
      <c r="CAZ235" s="333"/>
      <c r="CBA235" s="416"/>
      <c r="CBB235" s="224"/>
      <c r="CBC235" s="224"/>
      <c r="CBD235" s="334"/>
      <c r="CBE235" s="334"/>
      <c r="CBF235" s="224"/>
      <c r="CBG235" s="416"/>
      <c r="CBH235" s="416"/>
      <c r="CBI235" s="332"/>
      <c r="CBJ235" s="333"/>
      <c r="CBK235" s="416"/>
      <c r="CBL235" s="224"/>
      <c r="CBM235" s="224"/>
      <c r="CBN235" s="334"/>
      <c r="CBO235" s="334"/>
      <c r="CBP235" s="224"/>
      <c r="CBQ235" s="416"/>
      <c r="CBR235" s="416"/>
      <c r="CBS235" s="332"/>
      <c r="CBT235" s="333"/>
      <c r="CBU235" s="416"/>
      <c r="CBV235" s="224"/>
      <c r="CBW235" s="224"/>
      <c r="CBX235" s="334"/>
      <c r="CBY235" s="334"/>
      <c r="CBZ235" s="224"/>
      <c r="CCA235" s="416"/>
      <c r="CCB235" s="416"/>
      <c r="CCC235" s="332"/>
      <c r="CCD235" s="333"/>
      <c r="CCE235" s="416"/>
      <c r="CCF235" s="224"/>
      <c r="CCG235" s="224"/>
      <c r="CCH235" s="334"/>
      <c r="CCI235" s="334"/>
      <c r="CCJ235" s="224"/>
      <c r="CCK235" s="416"/>
      <c r="CCL235" s="416"/>
      <c r="CCM235" s="332"/>
      <c r="CCN235" s="333"/>
      <c r="CCO235" s="416"/>
      <c r="CCP235" s="224"/>
      <c r="CCQ235" s="224"/>
      <c r="CCR235" s="334"/>
      <c r="CCS235" s="334"/>
      <c r="CCT235" s="224"/>
      <c r="CCU235" s="416"/>
      <c r="CCV235" s="416"/>
      <c r="CCW235" s="332"/>
      <c r="CCX235" s="333"/>
      <c r="CCY235" s="416"/>
      <c r="CCZ235" s="224"/>
      <c r="CDA235" s="224"/>
      <c r="CDB235" s="334"/>
      <c r="CDC235" s="334"/>
      <c r="CDD235" s="224"/>
      <c r="CDE235" s="416"/>
      <c r="CDF235" s="416"/>
      <c r="CDG235" s="332"/>
      <c r="CDH235" s="333"/>
      <c r="CDI235" s="416"/>
      <c r="CDJ235" s="224"/>
      <c r="CDK235" s="224"/>
      <c r="CDL235" s="334"/>
      <c r="CDM235" s="334"/>
      <c r="CDN235" s="224"/>
      <c r="CDO235" s="416"/>
      <c r="CDP235" s="416"/>
      <c r="CDQ235" s="332"/>
      <c r="CDR235" s="333"/>
      <c r="CDS235" s="416"/>
      <c r="CDT235" s="224"/>
      <c r="CDU235" s="224"/>
      <c r="CDV235" s="334"/>
      <c r="CDW235" s="334"/>
      <c r="CDX235" s="224"/>
      <c r="CDY235" s="416"/>
      <c r="CDZ235" s="416"/>
      <c r="CEA235" s="332"/>
      <c r="CEB235" s="333"/>
      <c r="CEC235" s="416"/>
      <c r="CED235" s="224"/>
      <c r="CEE235" s="224"/>
      <c r="CEF235" s="334"/>
      <c r="CEG235" s="334"/>
      <c r="CEH235" s="224"/>
      <c r="CEI235" s="416"/>
      <c r="CEJ235" s="416"/>
      <c r="CEK235" s="332"/>
      <c r="CEL235" s="333"/>
      <c r="CEM235" s="416"/>
      <c r="CEN235" s="224"/>
      <c r="CEO235" s="224"/>
      <c r="CEP235" s="334"/>
      <c r="CEQ235" s="334"/>
      <c r="CER235" s="224"/>
      <c r="CES235" s="416"/>
      <c r="CET235" s="416"/>
      <c r="CEU235" s="332"/>
      <c r="CEV235" s="333"/>
      <c r="CEW235" s="416"/>
      <c r="CEX235" s="224"/>
      <c r="CEY235" s="224"/>
      <c r="CEZ235" s="334"/>
      <c r="CFA235" s="334"/>
      <c r="CFB235" s="224"/>
      <c r="CFC235" s="416"/>
      <c r="CFD235" s="416"/>
      <c r="CFE235" s="332"/>
      <c r="CFF235" s="333"/>
      <c r="CFG235" s="416"/>
      <c r="CFH235" s="224"/>
      <c r="CFI235" s="224"/>
      <c r="CFJ235" s="334"/>
      <c r="CFK235" s="334"/>
      <c r="CFL235" s="224"/>
      <c r="CFM235" s="416"/>
      <c r="CFN235" s="416"/>
      <c r="CFO235" s="332"/>
      <c r="CFP235" s="333"/>
      <c r="CFQ235" s="416"/>
      <c r="CFR235" s="224"/>
      <c r="CFS235" s="224"/>
      <c r="CFT235" s="334"/>
      <c r="CFU235" s="334"/>
      <c r="CFV235" s="224"/>
      <c r="CFW235" s="416"/>
      <c r="CFX235" s="416"/>
      <c r="CFY235" s="332"/>
      <c r="CFZ235" s="333"/>
      <c r="CGA235" s="416"/>
      <c r="CGB235" s="224"/>
      <c r="CGC235" s="224"/>
      <c r="CGD235" s="334"/>
      <c r="CGE235" s="334"/>
      <c r="CGF235" s="224"/>
      <c r="CGG235" s="416"/>
      <c r="CGH235" s="416"/>
      <c r="CGI235" s="332"/>
      <c r="CGJ235" s="333"/>
      <c r="CGK235" s="416"/>
      <c r="CGL235" s="224"/>
      <c r="CGM235" s="224"/>
      <c r="CGN235" s="334"/>
      <c r="CGO235" s="334"/>
      <c r="CGP235" s="224"/>
      <c r="CGQ235" s="416"/>
      <c r="CGR235" s="416"/>
      <c r="CGS235" s="332"/>
      <c r="CGT235" s="333"/>
      <c r="CGU235" s="416"/>
      <c r="CGV235" s="224"/>
      <c r="CGW235" s="224"/>
      <c r="CGX235" s="334"/>
      <c r="CGY235" s="334"/>
      <c r="CGZ235" s="224"/>
      <c r="CHA235" s="416"/>
      <c r="CHB235" s="416"/>
      <c r="CHC235" s="332"/>
      <c r="CHD235" s="333"/>
      <c r="CHE235" s="416"/>
      <c r="CHF235" s="224"/>
      <c r="CHG235" s="224"/>
      <c r="CHH235" s="334"/>
      <c r="CHI235" s="334"/>
      <c r="CHJ235" s="224"/>
      <c r="CHK235" s="416"/>
      <c r="CHL235" s="416"/>
      <c r="CHM235" s="332"/>
      <c r="CHN235" s="333"/>
      <c r="CHO235" s="416"/>
      <c r="CHP235" s="224"/>
      <c r="CHQ235" s="224"/>
      <c r="CHR235" s="334"/>
      <c r="CHS235" s="334"/>
      <c r="CHT235" s="224"/>
      <c r="CHU235" s="416"/>
      <c r="CHV235" s="416"/>
      <c r="CHW235" s="332"/>
      <c r="CHX235" s="333"/>
      <c r="CHY235" s="416"/>
      <c r="CHZ235" s="224"/>
      <c r="CIA235" s="224"/>
      <c r="CIB235" s="334"/>
      <c r="CIC235" s="334"/>
      <c r="CID235" s="224"/>
      <c r="CIE235" s="416"/>
      <c r="CIF235" s="416"/>
      <c r="CIG235" s="332"/>
      <c r="CIH235" s="333"/>
      <c r="CII235" s="416"/>
      <c r="CIJ235" s="224"/>
      <c r="CIK235" s="224"/>
      <c r="CIL235" s="334"/>
      <c r="CIM235" s="334"/>
      <c r="CIN235" s="224"/>
      <c r="CIO235" s="416"/>
      <c r="CIP235" s="416"/>
      <c r="CIQ235" s="332"/>
      <c r="CIR235" s="333"/>
      <c r="CIS235" s="416"/>
      <c r="CIT235" s="224"/>
      <c r="CIU235" s="224"/>
      <c r="CIV235" s="334"/>
      <c r="CIW235" s="334"/>
      <c r="CIX235" s="224"/>
      <c r="CIY235" s="416"/>
      <c r="CIZ235" s="416"/>
      <c r="CJA235" s="332"/>
      <c r="CJB235" s="333"/>
      <c r="CJC235" s="416"/>
      <c r="CJD235" s="224"/>
      <c r="CJE235" s="224"/>
      <c r="CJF235" s="334"/>
      <c r="CJG235" s="334"/>
      <c r="CJH235" s="224"/>
      <c r="CJI235" s="416"/>
      <c r="CJJ235" s="416"/>
      <c r="CJK235" s="332"/>
      <c r="CJL235" s="333"/>
      <c r="CJM235" s="416"/>
      <c r="CJN235" s="224"/>
      <c r="CJO235" s="224"/>
      <c r="CJP235" s="334"/>
      <c r="CJQ235" s="334"/>
      <c r="CJR235" s="224"/>
      <c r="CJS235" s="416"/>
      <c r="CJT235" s="416"/>
      <c r="CJU235" s="332"/>
      <c r="CJV235" s="333"/>
      <c r="CJW235" s="416"/>
      <c r="CJX235" s="224"/>
      <c r="CJY235" s="224"/>
      <c r="CJZ235" s="334"/>
      <c r="CKA235" s="334"/>
      <c r="CKB235" s="224"/>
      <c r="CKC235" s="416"/>
      <c r="CKD235" s="416"/>
      <c r="CKE235" s="332"/>
      <c r="CKF235" s="333"/>
      <c r="CKG235" s="416"/>
      <c r="CKH235" s="224"/>
      <c r="CKI235" s="224"/>
      <c r="CKJ235" s="334"/>
      <c r="CKK235" s="334"/>
      <c r="CKL235" s="224"/>
      <c r="CKM235" s="416"/>
      <c r="CKN235" s="416"/>
      <c r="CKO235" s="332"/>
      <c r="CKP235" s="333"/>
      <c r="CKQ235" s="416"/>
      <c r="CKR235" s="224"/>
      <c r="CKS235" s="224"/>
      <c r="CKT235" s="334"/>
      <c r="CKU235" s="334"/>
      <c r="CKV235" s="224"/>
      <c r="CKW235" s="416"/>
      <c r="CKX235" s="416"/>
      <c r="CKY235" s="332"/>
      <c r="CKZ235" s="333"/>
      <c r="CLA235" s="416"/>
      <c r="CLB235" s="224"/>
      <c r="CLC235" s="224"/>
      <c r="CLD235" s="334"/>
      <c r="CLE235" s="334"/>
      <c r="CLF235" s="224"/>
      <c r="CLG235" s="416"/>
      <c r="CLH235" s="416"/>
      <c r="CLI235" s="332"/>
      <c r="CLJ235" s="333"/>
      <c r="CLK235" s="416"/>
      <c r="CLL235" s="224"/>
      <c r="CLM235" s="224"/>
      <c r="CLN235" s="334"/>
      <c r="CLO235" s="334"/>
      <c r="CLP235" s="224"/>
      <c r="CLQ235" s="416"/>
      <c r="CLR235" s="416"/>
      <c r="CLS235" s="332"/>
      <c r="CLT235" s="333"/>
      <c r="CLU235" s="416"/>
      <c r="CLV235" s="224"/>
      <c r="CLW235" s="224"/>
      <c r="CLX235" s="334"/>
      <c r="CLY235" s="334"/>
      <c r="CLZ235" s="224"/>
      <c r="CMA235" s="416"/>
      <c r="CMB235" s="416"/>
      <c r="CMC235" s="332"/>
      <c r="CMD235" s="333"/>
      <c r="CME235" s="416"/>
      <c r="CMF235" s="224"/>
      <c r="CMG235" s="224"/>
      <c r="CMH235" s="334"/>
      <c r="CMI235" s="334"/>
      <c r="CMJ235" s="224"/>
      <c r="CMK235" s="416"/>
      <c r="CML235" s="416"/>
      <c r="CMM235" s="332"/>
      <c r="CMN235" s="333"/>
      <c r="CMO235" s="416"/>
      <c r="CMP235" s="224"/>
      <c r="CMQ235" s="224"/>
      <c r="CMR235" s="334"/>
      <c r="CMS235" s="334"/>
      <c r="CMT235" s="224"/>
      <c r="CMU235" s="416"/>
      <c r="CMV235" s="416"/>
      <c r="CMW235" s="332"/>
      <c r="CMX235" s="333"/>
      <c r="CMY235" s="416"/>
      <c r="CMZ235" s="224"/>
      <c r="CNA235" s="224"/>
      <c r="CNB235" s="334"/>
      <c r="CNC235" s="334"/>
      <c r="CND235" s="224"/>
      <c r="CNE235" s="416"/>
      <c r="CNF235" s="416"/>
      <c r="CNG235" s="332"/>
      <c r="CNH235" s="333"/>
      <c r="CNI235" s="416"/>
      <c r="CNJ235" s="224"/>
      <c r="CNK235" s="224"/>
      <c r="CNL235" s="334"/>
      <c r="CNM235" s="334"/>
      <c r="CNN235" s="224"/>
      <c r="CNO235" s="416"/>
      <c r="CNP235" s="416"/>
      <c r="CNQ235" s="332"/>
      <c r="CNR235" s="333"/>
      <c r="CNS235" s="416"/>
      <c r="CNT235" s="224"/>
      <c r="CNU235" s="224"/>
      <c r="CNV235" s="334"/>
      <c r="CNW235" s="334"/>
      <c r="CNX235" s="224"/>
      <c r="CNY235" s="416"/>
      <c r="CNZ235" s="416"/>
      <c r="COA235" s="332"/>
      <c r="COB235" s="333"/>
      <c r="COC235" s="416"/>
      <c r="COD235" s="224"/>
      <c r="COE235" s="224"/>
      <c r="COF235" s="334"/>
      <c r="COG235" s="334"/>
      <c r="COH235" s="224"/>
      <c r="COI235" s="416"/>
      <c r="COJ235" s="416"/>
      <c r="COK235" s="332"/>
      <c r="COL235" s="333"/>
      <c r="COM235" s="416"/>
      <c r="CON235" s="224"/>
      <c r="COO235" s="224"/>
      <c r="COP235" s="334"/>
      <c r="COQ235" s="334"/>
      <c r="COR235" s="224"/>
      <c r="COS235" s="416"/>
      <c r="COT235" s="416"/>
      <c r="COU235" s="332"/>
      <c r="COV235" s="333"/>
      <c r="COW235" s="416"/>
      <c r="COX235" s="224"/>
      <c r="COY235" s="224"/>
      <c r="COZ235" s="334"/>
      <c r="CPA235" s="334"/>
      <c r="CPB235" s="224"/>
      <c r="CPC235" s="416"/>
      <c r="CPD235" s="416"/>
      <c r="CPE235" s="332"/>
      <c r="CPF235" s="333"/>
      <c r="CPG235" s="416"/>
      <c r="CPH235" s="224"/>
      <c r="CPI235" s="224"/>
      <c r="CPJ235" s="334"/>
      <c r="CPK235" s="334"/>
      <c r="CPL235" s="224"/>
      <c r="CPM235" s="416"/>
      <c r="CPN235" s="416"/>
      <c r="CPO235" s="332"/>
      <c r="CPP235" s="333"/>
      <c r="CPQ235" s="416"/>
      <c r="CPR235" s="224"/>
      <c r="CPS235" s="224"/>
      <c r="CPT235" s="334"/>
      <c r="CPU235" s="334"/>
      <c r="CPV235" s="224"/>
      <c r="CPW235" s="416"/>
      <c r="CPX235" s="416"/>
      <c r="CPY235" s="332"/>
      <c r="CPZ235" s="333"/>
      <c r="CQA235" s="416"/>
      <c r="CQB235" s="224"/>
      <c r="CQC235" s="224"/>
      <c r="CQD235" s="334"/>
      <c r="CQE235" s="334"/>
      <c r="CQF235" s="224"/>
      <c r="CQG235" s="416"/>
      <c r="CQH235" s="416"/>
      <c r="CQI235" s="332"/>
      <c r="CQJ235" s="333"/>
      <c r="CQK235" s="416"/>
      <c r="CQL235" s="224"/>
      <c r="CQM235" s="224"/>
      <c r="CQN235" s="334"/>
      <c r="CQO235" s="334"/>
      <c r="CQP235" s="224"/>
      <c r="CQQ235" s="416"/>
      <c r="CQR235" s="416"/>
      <c r="CQS235" s="332"/>
      <c r="CQT235" s="333"/>
      <c r="CQU235" s="416"/>
      <c r="CQV235" s="224"/>
      <c r="CQW235" s="224"/>
      <c r="CQX235" s="334"/>
      <c r="CQY235" s="334"/>
      <c r="CQZ235" s="224"/>
      <c r="CRA235" s="416"/>
      <c r="CRB235" s="416"/>
      <c r="CRC235" s="332"/>
      <c r="CRD235" s="333"/>
      <c r="CRE235" s="416"/>
      <c r="CRF235" s="224"/>
      <c r="CRG235" s="224"/>
      <c r="CRH235" s="334"/>
      <c r="CRI235" s="334"/>
      <c r="CRJ235" s="224"/>
      <c r="CRK235" s="416"/>
      <c r="CRL235" s="416"/>
      <c r="CRM235" s="332"/>
      <c r="CRN235" s="333"/>
      <c r="CRO235" s="416"/>
      <c r="CRP235" s="224"/>
      <c r="CRQ235" s="224"/>
      <c r="CRR235" s="334"/>
      <c r="CRS235" s="334"/>
      <c r="CRT235" s="224"/>
      <c r="CRU235" s="416"/>
      <c r="CRV235" s="416"/>
      <c r="CRW235" s="332"/>
      <c r="CRX235" s="333"/>
      <c r="CRY235" s="416"/>
      <c r="CRZ235" s="224"/>
      <c r="CSA235" s="224"/>
      <c r="CSB235" s="334"/>
      <c r="CSC235" s="334"/>
      <c r="CSD235" s="224"/>
      <c r="CSE235" s="416"/>
      <c r="CSF235" s="416"/>
      <c r="CSG235" s="332"/>
      <c r="CSH235" s="333"/>
      <c r="CSI235" s="416"/>
      <c r="CSJ235" s="224"/>
      <c r="CSK235" s="224"/>
      <c r="CSL235" s="334"/>
      <c r="CSM235" s="334"/>
      <c r="CSN235" s="224"/>
      <c r="CSO235" s="416"/>
      <c r="CSP235" s="416"/>
      <c r="CSQ235" s="332"/>
      <c r="CSR235" s="333"/>
      <c r="CSS235" s="416"/>
      <c r="CST235" s="224"/>
      <c r="CSU235" s="224"/>
      <c r="CSV235" s="334"/>
      <c r="CSW235" s="334"/>
      <c r="CSX235" s="224"/>
      <c r="CSY235" s="416"/>
      <c r="CSZ235" s="416"/>
      <c r="CTA235" s="332"/>
      <c r="CTB235" s="333"/>
      <c r="CTC235" s="416"/>
      <c r="CTD235" s="224"/>
      <c r="CTE235" s="224"/>
      <c r="CTF235" s="334"/>
      <c r="CTG235" s="334"/>
      <c r="CTH235" s="224"/>
      <c r="CTI235" s="416"/>
      <c r="CTJ235" s="416"/>
      <c r="CTK235" s="332"/>
      <c r="CTL235" s="333"/>
      <c r="CTM235" s="416"/>
      <c r="CTN235" s="224"/>
      <c r="CTO235" s="224"/>
      <c r="CTP235" s="334"/>
      <c r="CTQ235" s="334"/>
      <c r="CTR235" s="224"/>
      <c r="CTS235" s="416"/>
      <c r="CTT235" s="416"/>
      <c r="CTU235" s="332"/>
      <c r="CTV235" s="333"/>
      <c r="CTW235" s="416"/>
      <c r="CTX235" s="224"/>
      <c r="CTY235" s="224"/>
      <c r="CTZ235" s="334"/>
      <c r="CUA235" s="334"/>
      <c r="CUB235" s="224"/>
      <c r="CUC235" s="416"/>
      <c r="CUD235" s="416"/>
      <c r="CUE235" s="332"/>
      <c r="CUF235" s="333"/>
      <c r="CUG235" s="416"/>
      <c r="CUH235" s="224"/>
      <c r="CUI235" s="224"/>
      <c r="CUJ235" s="334"/>
      <c r="CUK235" s="334"/>
      <c r="CUL235" s="224"/>
      <c r="CUM235" s="416"/>
      <c r="CUN235" s="416"/>
      <c r="CUO235" s="332"/>
      <c r="CUP235" s="333"/>
      <c r="CUQ235" s="416"/>
      <c r="CUR235" s="224"/>
      <c r="CUS235" s="224"/>
      <c r="CUT235" s="334"/>
      <c r="CUU235" s="334"/>
      <c r="CUV235" s="224"/>
      <c r="CUW235" s="416"/>
      <c r="CUX235" s="416"/>
      <c r="CUY235" s="332"/>
      <c r="CUZ235" s="333"/>
      <c r="CVA235" s="416"/>
      <c r="CVB235" s="224"/>
      <c r="CVC235" s="224"/>
      <c r="CVD235" s="334"/>
      <c r="CVE235" s="334"/>
      <c r="CVF235" s="224"/>
      <c r="CVG235" s="416"/>
      <c r="CVH235" s="416"/>
      <c r="CVI235" s="332"/>
      <c r="CVJ235" s="333"/>
      <c r="CVK235" s="416"/>
      <c r="CVL235" s="224"/>
      <c r="CVM235" s="224"/>
      <c r="CVN235" s="334"/>
      <c r="CVO235" s="334"/>
      <c r="CVP235" s="224"/>
      <c r="CVQ235" s="416"/>
      <c r="CVR235" s="416"/>
      <c r="CVS235" s="332"/>
      <c r="CVT235" s="333"/>
      <c r="CVU235" s="416"/>
      <c r="CVV235" s="224"/>
      <c r="CVW235" s="224"/>
      <c r="CVX235" s="334"/>
      <c r="CVY235" s="334"/>
      <c r="CVZ235" s="224"/>
      <c r="CWA235" s="416"/>
      <c r="CWB235" s="416"/>
      <c r="CWC235" s="332"/>
      <c r="CWD235" s="333"/>
      <c r="CWE235" s="416"/>
      <c r="CWF235" s="224"/>
      <c r="CWG235" s="224"/>
      <c r="CWH235" s="334"/>
      <c r="CWI235" s="334"/>
      <c r="CWJ235" s="224"/>
      <c r="CWK235" s="416"/>
      <c r="CWL235" s="416"/>
      <c r="CWM235" s="332"/>
      <c r="CWN235" s="333"/>
      <c r="CWO235" s="416"/>
      <c r="CWP235" s="224"/>
      <c r="CWQ235" s="224"/>
      <c r="CWR235" s="334"/>
      <c r="CWS235" s="334"/>
      <c r="CWT235" s="224"/>
      <c r="CWU235" s="416"/>
      <c r="CWV235" s="416"/>
      <c r="CWW235" s="332"/>
      <c r="CWX235" s="333"/>
      <c r="CWY235" s="416"/>
      <c r="CWZ235" s="224"/>
      <c r="CXA235" s="224"/>
      <c r="CXB235" s="334"/>
      <c r="CXC235" s="334"/>
      <c r="CXD235" s="224"/>
      <c r="CXE235" s="416"/>
      <c r="CXF235" s="416"/>
      <c r="CXG235" s="332"/>
      <c r="CXH235" s="333"/>
      <c r="CXI235" s="416"/>
      <c r="CXJ235" s="224"/>
      <c r="CXK235" s="224"/>
      <c r="CXL235" s="334"/>
      <c r="CXM235" s="334"/>
      <c r="CXN235" s="224"/>
      <c r="CXO235" s="416"/>
      <c r="CXP235" s="416"/>
      <c r="CXQ235" s="332"/>
      <c r="CXR235" s="333"/>
      <c r="CXS235" s="416"/>
      <c r="CXT235" s="224"/>
      <c r="CXU235" s="224"/>
      <c r="CXV235" s="334"/>
      <c r="CXW235" s="334"/>
      <c r="CXX235" s="224"/>
      <c r="CXY235" s="416"/>
      <c r="CXZ235" s="416"/>
      <c r="CYA235" s="332"/>
      <c r="CYB235" s="333"/>
      <c r="CYC235" s="416"/>
      <c r="CYD235" s="224"/>
      <c r="CYE235" s="224"/>
      <c r="CYF235" s="334"/>
      <c r="CYG235" s="334"/>
      <c r="CYH235" s="224"/>
      <c r="CYI235" s="416"/>
      <c r="CYJ235" s="416"/>
      <c r="CYK235" s="332"/>
      <c r="CYL235" s="333"/>
      <c r="CYM235" s="416"/>
      <c r="CYN235" s="224"/>
      <c r="CYO235" s="224"/>
      <c r="CYP235" s="334"/>
      <c r="CYQ235" s="334"/>
      <c r="CYR235" s="224"/>
      <c r="CYS235" s="416"/>
      <c r="CYT235" s="416"/>
      <c r="CYU235" s="332"/>
      <c r="CYV235" s="333"/>
      <c r="CYW235" s="416"/>
      <c r="CYX235" s="224"/>
      <c r="CYY235" s="224"/>
      <c r="CYZ235" s="334"/>
      <c r="CZA235" s="334"/>
      <c r="CZB235" s="224"/>
      <c r="CZC235" s="416"/>
      <c r="CZD235" s="416"/>
      <c r="CZE235" s="332"/>
      <c r="CZF235" s="333"/>
      <c r="CZG235" s="416"/>
      <c r="CZH235" s="224"/>
      <c r="CZI235" s="224"/>
      <c r="CZJ235" s="334"/>
      <c r="CZK235" s="334"/>
      <c r="CZL235" s="224"/>
      <c r="CZM235" s="416"/>
      <c r="CZN235" s="416"/>
      <c r="CZO235" s="332"/>
      <c r="CZP235" s="333"/>
      <c r="CZQ235" s="416"/>
      <c r="CZR235" s="224"/>
      <c r="CZS235" s="224"/>
      <c r="CZT235" s="334"/>
      <c r="CZU235" s="334"/>
      <c r="CZV235" s="224"/>
      <c r="CZW235" s="416"/>
      <c r="CZX235" s="416"/>
      <c r="CZY235" s="332"/>
      <c r="CZZ235" s="333"/>
      <c r="DAA235" s="416"/>
      <c r="DAB235" s="224"/>
      <c r="DAC235" s="224"/>
      <c r="DAD235" s="334"/>
      <c r="DAE235" s="334"/>
      <c r="DAF235" s="224"/>
      <c r="DAG235" s="416"/>
      <c r="DAH235" s="416"/>
      <c r="DAI235" s="332"/>
      <c r="DAJ235" s="333"/>
      <c r="DAK235" s="416"/>
      <c r="DAL235" s="224"/>
      <c r="DAM235" s="224"/>
      <c r="DAN235" s="334"/>
      <c r="DAO235" s="334"/>
      <c r="DAP235" s="224"/>
      <c r="DAQ235" s="416"/>
      <c r="DAR235" s="416"/>
      <c r="DAS235" s="332"/>
      <c r="DAT235" s="333"/>
      <c r="DAU235" s="416"/>
      <c r="DAV235" s="224"/>
      <c r="DAW235" s="224"/>
      <c r="DAX235" s="334"/>
      <c r="DAY235" s="334"/>
      <c r="DAZ235" s="224"/>
      <c r="DBA235" s="416"/>
      <c r="DBB235" s="416"/>
      <c r="DBC235" s="332"/>
      <c r="DBD235" s="333"/>
      <c r="DBE235" s="416"/>
      <c r="DBF235" s="224"/>
      <c r="DBG235" s="224"/>
      <c r="DBH235" s="334"/>
      <c r="DBI235" s="334"/>
      <c r="DBJ235" s="224"/>
      <c r="DBK235" s="416"/>
      <c r="DBL235" s="416"/>
      <c r="DBM235" s="332"/>
      <c r="DBN235" s="333"/>
      <c r="DBO235" s="416"/>
      <c r="DBP235" s="224"/>
      <c r="DBQ235" s="224"/>
      <c r="DBR235" s="334"/>
      <c r="DBS235" s="334"/>
      <c r="DBT235" s="224"/>
      <c r="DBU235" s="416"/>
      <c r="DBV235" s="416"/>
      <c r="DBW235" s="332"/>
      <c r="DBX235" s="333"/>
      <c r="DBY235" s="416"/>
      <c r="DBZ235" s="224"/>
      <c r="DCA235" s="224"/>
      <c r="DCB235" s="334"/>
      <c r="DCC235" s="334"/>
      <c r="DCD235" s="224"/>
      <c r="DCE235" s="416"/>
      <c r="DCF235" s="416"/>
      <c r="DCG235" s="332"/>
      <c r="DCH235" s="333"/>
      <c r="DCI235" s="416"/>
      <c r="DCJ235" s="224"/>
      <c r="DCK235" s="224"/>
      <c r="DCL235" s="334"/>
      <c r="DCM235" s="334"/>
      <c r="DCN235" s="224"/>
      <c r="DCO235" s="416"/>
      <c r="DCP235" s="416"/>
      <c r="DCQ235" s="332"/>
      <c r="DCR235" s="333"/>
      <c r="DCS235" s="416"/>
      <c r="DCT235" s="224"/>
      <c r="DCU235" s="224"/>
      <c r="DCV235" s="334"/>
      <c r="DCW235" s="334"/>
      <c r="DCX235" s="224"/>
      <c r="DCY235" s="416"/>
      <c r="DCZ235" s="416"/>
      <c r="DDA235" s="332"/>
      <c r="DDB235" s="333"/>
      <c r="DDC235" s="416"/>
      <c r="DDD235" s="224"/>
      <c r="DDE235" s="224"/>
      <c r="DDF235" s="334"/>
      <c r="DDG235" s="334"/>
      <c r="DDH235" s="224"/>
      <c r="DDI235" s="416"/>
      <c r="DDJ235" s="416"/>
      <c r="DDK235" s="332"/>
      <c r="DDL235" s="333"/>
      <c r="DDM235" s="416"/>
      <c r="DDN235" s="224"/>
      <c r="DDO235" s="224"/>
      <c r="DDP235" s="334"/>
      <c r="DDQ235" s="334"/>
      <c r="DDR235" s="224"/>
      <c r="DDS235" s="416"/>
      <c r="DDT235" s="416"/>
      <c r="DDU235" s="332"/>
      <c r="DDV235" s="333"/>
      <c r="DDW235" s="416"/>
      <c r="DDX235" s="224"/>
      <c r="DDY235" s="224"/>
      <c r="DDZ235" s="334"/>
      <c r="DEA235" s="334"/>
      <c r="DEB235" s="224"/>
      <c r="DEC235" s="416"/>
      <c r="DED235" s="416"/>
      <c r="DEE235" s="332"/>
      <c r="DEF235" s="333"/>
      <c r="DEG235" s="416"/>
      <c r="DEH235" s="224"/>
      <c r="DEI235" s="224"/>
      <c r="DEJ235" s="334"/>
      <c r="DEK235" s="334"/>
      <c r="DEL235" s="224"/>
      <c r="DEM235" s="416"/>
      <c r="DEN235" s="416"/>
      <c r="DEO235" s="332"/>
      <c r="DEP235" s="333"/>
      <c r="DEQ235" s="416"/>
      <c r="DER235" s="224"/>
      <c r="DES235" s="224"/>
      <c r="DET235" s="334"/>
      <c r="DEU235" s="334"/>
      <c r="DEV235" s="224"/>
      <c r="DEW235" s="416"/>
      <c r="DEX235" s="416"/>
      <c r="DEY235" s="332"/>
      <c r="DEZ235" s="333"/>
      <c r="DFA235" s="416"/>
      <c r="DFB235" s="224"/>
      <c r="DFC235" s="224"/>
      <c r="DFD235" s="334"/>
      <c r="DFE235" s="334"/>
      <c r="DFF235" s="224"/>
      <c r="DFG235" s="416"/>
      <c r="DFH235" s="416"/>
      <c r="DFI235" s="332"/>
      <c r="DFJ235" s="333"/>
      <c r="DFK235" s="416"/>
      <c r="DFL235" s="224"/>
      <c r="DFM235" s="224"/>
      <c r="DFN235" s="334"/>
      <c r="DFO235" s="334"/>
      <c r="DFP235" s="224"/>
      <c r="DFQ235" s="416"/>
      <c r="DFR235" s="416"/>
      <c r="DFS235" s="332"/>
      <c r="DFT235" s="333"/>
      <c r="DFU235" s="416"/>
      <c r="DFV235" s="224"/>
      <c r="DFW235" s="224"/>
      <c r="DFX235" s="334"/>
      <c r="DFY235" s="334"/>
      <c r="DFZ235" s="224"/>
      <c r="DGA235" s="416"/>
      <c r="DGB235" s="416"/>
      <c r="DGC235" s="332"/>
      <c r="DGD235" s="333"/>
      <c r="DGE235" s="416"/>
      <c r="DGF235" s="224"/>
      <c r="DGG235" s="224"/>
      <c r="DGH235" s="334"/>
      <c r="DGI235" s="334"/>
      <c r="DGJ235" s="224"/>
      <c r="DGK235" s="416"/>
      <c r="DGL235" s="416"/>
      <c r="DGM235" s="332"/>
      <c r="DGN235" s="333"/>
      <c r="DGO235" s="416"/>
      <c r="DGP235" s="224"/>
      <c r="DGQ235" s="224"/>
      <c r="DGR235" s="334"/>
      <c r="DGS235" s="334"/>
      <c r="DGT235" s="224"/>
      <c r="DGU235" s="416"/>
      <c r="DGV235" s="416"/>
      <c r="DGW235" s="332"/>
      <c r="DGX235" s="333"/>
      <c r="DGY235" s="416"/>
      <c r="DGZ235" s="224"/>
      <c r="DHA235" s="224"/>
      <c r="DHB235" s="334"/>
      <c r="DHC235" s="334"/>
      <c r="DHD235" s="224"/>
      <c r="DHE235" s="416"/>
      <c r="DHF235" s="416"/>
      <c r="DHG235" s="332"/>
      <c r="DHH235" s="333"/>
      <c r="DHI235" s="416"/>
      <c r="DHJ235" s="224"/>
      <c r="DHK235" s="224"/>
      <c r="DHL235" s="334"/>
      <c r="DHM235" s="334"/>
      <c r="DHN235" s="224"/>
      <c r="DHO235" s="416"/>
      <c r="DHP235" s="416"/>
      <c r="DHQ235" s="332"/>
      <c r="DHR235" s="333"/>
      <c r="DHS235" s="416"/>
      <c r="DHT235" s="224"/>
      <c r="DHU235" s="224"/>
      <c r="DHV235" s="334"/>
      <c r="DHW235" s="334"/>
      <c r="DHX235" s="224"/>
      <c r="DHY235" s="416"/>
      <c r="DHZ235" s="416"/>
      <c r="DIA235" s="332"/>
      <c r="DIB235" s="333"/>
      <c r="DIC235" s="416"/>
      <c r="DID235" s="224"/>
      <c r="DIE235" s="224"/>
      <c r="DIF235" s="334"/>
      <c r="DIG235" s="334"/>
      <c r="DIH235" s="224"/>
      <c r="DII235" s="416"/>
      <c r="DIJ235" s="416"/>
      <c r="DIK235" s="332"/>
      <c r="DIL235" s="333"/>
      <c r="DIM235" s="416"/>
      <c r="DIN235" s="224"/>
      <c r="DIO235" s="224"/>
      <c r="DIP235" s="334"/>
      <c r="DIQ235" s="334"/>
      <c r="DIR235" s="224"/>
      <c r="DIS235" s="416"/>
      <c r="DIT235" s="416"/>
      <c r="DIU235" s="332"/>
      <c r="DIV235" s="333"/>
      <c r="DIW235" s="416"/>
      <c r="DIX235" s="224"/>
      <c r="DIY235" s="224"/>
      <c r="DIZ235" s="334"/>
      <c r="DJA235" s="334"/>
      <c r="DJB235" s="224"/>
      <c r="DJC235" s="416"/>
      <c r="DJD235" s="416"/>
      <c r="DJE235" s="332"/>
      <c r="DJF235" s="333"/>
      <c r="DJG235" s="416"/>
      <c r="DJH235" s="224"/>
      <c r="DJI235" s="224"/>
      <c r="DJJ235" s="334"/>
      <c r="DJK235" s="334"/>
      <c r="DJL235" s="224"/>
      <c r="DJM235" s="416"/>
      <c r="DJN235" s="416"/>
      <c r="DJO235" s="332"/>
      <c r="DJP235" s="333"/>
      <c r="DJQ235" s="416"/>
      <c r="DJR235" s="224"/>
      <c r="DJS235" s="224"/>
      <c r="DJT235" s="334"/>
      <c r="DJU235" s="334"/>
      <c r="DJV235" s="224"/>
      <c r="DJW235" s="416"/>
      <c r="DJX235" s="416"/>
      <c r="DJY235" s="332"/>
      <c r="DJZ235" s="333"/>
      <c r="DKA235" s="416"/>
      <c r="DKB235" s="224"/>
      <c r="DKC235" s="224"/>
      <c r="DKD235" s="334"/>
      <c r="DKE235" s="334"/>
      <c r="DKF235" s="224"/>
      <c r="DKG235" s="416"/>
      <c r="DKH235" s="416"/>
      <c r="DKI235" s="332"/>
      <c r="DKJ235" s="333"/>
      <c r="DKK235" s="416"/>
      <c r="DKL235" s="224"/>
      <c r="DKM235" s="224"/>
      <c r="DKN235" s="334"/>
      <c r="DKO235" s="334"/>
      <c r="DKP235" s="224"/>
      <c r="DKQ235" s="416"/>
      <c r="DKR235" s="416"/>
      <c r="DKS235" s="332"/>
      <c r="DKT235" s="333"/>
      <c r="DKU235" s="416"/>
      <c r="DKV235" s="224"/>
      <c r="DKW235" s="224"/>
      <c r="DKX235" s="334"/>
      <c r="DKY235" s="334"/>
      <c r="DKZ235" s="224"/>
      <c r="DLA235" s="416"/>
      <c r="DLB235" s="416"/>
      <c r="DLC235" s="332"/>
      <c r="DLD235" s="333"/>
      <c r="DLE235" s="416"/>
      <c r="DLF235" s="224"/>
      <c r="DLG235" s="224"/>
      <c r="DLH235" s="334"/>
      <c r="DLI235" s="334"/>
      <c r="DLJ235" s="224"/>
      <c r="DLK235" s="416"/>
      <c r="DLL235" s="416"/>
      <c r="DLM235" s="332"/>
      <c r="DLN235" s="333"/>
      <c r="DLO235" s="416"/>
      <c r="DLP235" s="224"/>
      <c r="DLQ235" s="224"/>
      <c r="DLR235" s="334"/>
      <c r="DLS235" s="334"/>
      <c r="DLT235" s="224"/>
      <c r="DLU235" s="416"/>
      <c r="DLV235" s="416"/>
      <c r="DLW235" s="332"/>
      <c r="DLX235" s="333"/>
      <c r="DLY235" s="416"/>
      <c r="DLZ235" s="224"/>
      <c r="DMA235" s="224"/>
      <c r="DMB235" s="334"/>
      <c r="DMC235" s="334"/>
      <c r="DMD235" s="224"/>
      <c r="DME235" s="416"/>
      <c r="DMF235" s="416"/>
      <c r="DMG235" s="332"/>
      <c r="DMH235" s="333"/>
      <c r="DMI235" s="416"/>
      <c r="DMJ235" s="224"/>
      <c r="DMK235" s="224"/>
      <c r="DML235" s="334"/>
      <c r="DMM235" s="334"/>
      <c r="DMN235" s="224"/>
      <c r="DMO235" s="416"/>
      <c r="DMP235" s="416"/>
      <c r="DMQ235" s="332"/>
      <c r="DMR235" s="333"/>
      <c r="DMS235" s="416"/>
      <c r="DMT235" s="224"/>
      <c r="DMU235" s="224"/>
      <c r="DMV235" s="334"/>
      <c r="DMW235" s="334"/>
      <c r="DMX235" s="224"/>
      <c r="DMY235" s="416"/>
      <c r="DMZ235" s="416"/>
      <c r="DNA235" s="332"/>
      <c r="DNB235" s="333"/>
      <c r="DNC235" s="416"/>
      <c r="DND235" s="224"/>
      <c r="DNE235" s="224"/>
      <c r="DNF235" s="334"/>
      <c r="DNG235" s="334"/>
      <c r="DNH235" s="224"/>
      <c r="DNI235" s="416"/>
      <c r="DNJ235" s="416"/>
      <c r="DNK235" s="332"/>
      <c r="DNL235" s="333"/>
      <c r="DNM235" s="416"/>
      <c r="DNN235" s="224"/>
      <c r="DNO235" s="224"/>
      <c r="DNP235" s="334"/>
      <c r="DNQ235" s="334"/>
      <c r="DNR235" s="224"/>
      <c r="DNS235" s="416"/>
      <c r="DNT235" s="416"/>
      <c r="DNU235" s="332"/>
      <c r="DNV235" s="333"/>
      <c r="DNW235" s="416"/>
      <c r="DNX235" s="224"/>
      <c r="DNY235" s="224"/>
      <c r="DNZ235" s="334"/>
      <c r="DOA235" s="334"/>
      <c r="DOB235" s="224"/>
      <c r="DOC235" s="416"/>
      <c r="DOD235" s="416"/>
      <c r="DOE235" s="332"/>
      <c r="DOF235" s="333"/>
      <c r="DOG235" s="416"/>
      <c r="DOH235" s="224"/>
      <c r="DOI235" s="224"/>
      <c r="DOJ235" s="334"/>
      <c r="DOK235" s="334"/>
      <c r="DOL235" s="224"/>
      <c r="DOM235" s="416"/>
      <c r="DON235" s="416"/>
      <c r="DOO235" s="332"/>
      <c r="DOP235" s="333"/>
      <c r="DOQ235" s="416"/>
      <c r="DOR235" s="224"/>
      <c r="DOS235" s="224"/>
      <c r="DOT235" s="334"/>
      <c r="DOU235" s="334"/>
      <c r="DOV235" s="224"/>
      <c r="DOW235" s="416"/>
      <c r="DOX235" s="416"/>
      <c r="DOY235" s="332"/>
      <c r="DOZ235" s="333"/>
      <c r="DPA235" s="416"/>
      <c r="DPB235" s="224"/>
      <c r="DPC235" s="224"/>
      <c r="DPD235" s="334"/>
      <c r="DPE235" s="334"/>
      <c r="DPF235" s="224"/>
      <c r="DPG235" s="416"/>
      <c r="DPH235" s="416"/>
      <c r="DPI235" s="332"/>
      <c r="DPJ235" s="333"/>
      <c r="DPK235" s="416"/>
      <c r="DPL235" s="224"/>
      <c r="DPM235" s="224"/>
      <c r="DPN235" s="334"/>
      <c r="DPO235" s="334"/>
      <c r="DPP235" s="224"/>
      <c r="DPQ235" s="416"/>
      <c r="DPR235" s="416"/>
      <c r="DPS235" s="332"/>
      <c r="DPT235" s="333"/>
      <c r="DPU235" s="416"/>
      <c r="DPV235" s="224"/>
      <c r="DPW235" s="224"/>
      <c r="DPX235" s="334"/>
      <c r="DPY235" s="334"/>
      <c r="DPZ235" s="224"/>
      <c r="DQA235" s="416"/>
      <c r="DQB235" s="416"/>
      <c r="DQC235" s="332"/>
      <c r="DQD235" s="333"/>
      <c r="DQE235" s="416"/>
      <c r="DQF235" s="224"/>
      <c r="DQG235" s="224"/>
      <c r="DQH235" s="334"/>
      <c r="DQI235" s="334"/>
      <c r="DQJ235" s="224"/>
      <c r="DQK235" s="416"/>
      <c r="DQL235" s="416"/>
      <c r="DQM235" s="332"/>
      <c r="DQN235" s="333"/>
      <c r="DQO235" s="416"/>
      <c r="DQP235" s="224"/>
      <c r="DQQ235" s="224"/>
      <c r="DQR235" s="334"/>
      <c r="DQS235" s="334"/>
      <c r="DQT235" s="224"/>
      <c r="DQU235" s="416"/>
      <c r="DQV235" s="416"/>
      <c r="DQW235" s="332"/>
      <c r="DQX235" s="333"/>
      <c r="DQY235" s="416"/>
      <c r="DQZ235" s="224"/>
      <c r="DRA235" s="224"/>
      <c r="DRB235" s="334"/>
      <c r="DRC235" s="334"/>
      <c r="DRD235" s="224"/>
      <c r="DRE235" s="416"/>
      <c r="DRF235" s="416"/>
      <c r="DRG235" s="332"/>
      <c r="DRH235" s="333"/>
      <c r="DRI235" s="416"/>
      <c r="DRJ235" s="224"/>
      <c r="DRK235" s="224"/>
      <c r="DRL235" s="334"/>
      <c r="DRM235" s="334"/>
      <c r="DRN235" s="224"/>
      <c r="DRO235" s="416"/>
      <c r="DRP235" s="416"/>
      <c r="DRQ235" s="332"/>
      <c r="DRR235" s="333"/>
      <c r="DRS235" s="416"/>
      <c r="DRT235" s="224"/>
      <c r="DRU235" s="224"/>
      <c r="DRV235" s="334"/>
      <c r="DRW235" s="334"/>
      <c r="DRX235" s="224"/>
      <c r="DRY235" s="416"/>
      <c r="DRZ235" s="416"/>
      <c r="DSA235" s="332"/>
      <c r="DSB235" s="333"/>
      <c r="DSC235" s="416"/>
      <c r="DSD235" s="224"/>
      <c r="DSE235" s="224"/>
      <c r="DSF235" s="334"/>
      <c r="DSG235" s="334"/>
      <c r="DSH235" s="224"/>
      <c r="DSI235" s="416"/>
      <c r="DSJ235" s="416"/>
      <c r="DSK235" s="332"/>
      <c r="DSL235" s="333"/>
      <c r="DSM235" s="416"/>
      <c r="DSN235" s="224"/>
      <c r="DSO235" s="224"/>
      <c r="DSP235" s="334"/>
      <c r="DSQ235" s="334"/>
      <c r="DSR235" s="224"/>
      <c r="DSS235" s="416"/>
      <c r="DST235" s="416"/>
      <c r="DSU235" s="332"/>
      <c r="DSV235" s="333"/>
      <c r="DSW235" s="416"/>
      <c r="DSX235" s="224"/>
      <c r="DSY235" s="224"/>
      <c r="DSZ235" s="334"/>
      <c r="DTA235" s="334"/>
      <c r="DTB235" s="224"/>
      <c r="DTC235" s="416"/>
      <c r="DTD235" s="416"/>
      <c r="DTE235" s="332"/>
      <c r="DTF235" s="333"/>
      <c r="DTG235" s="416"/>
      <c r="DTH235" s="224"/>
      <c r="DTI235" s="224"/>
      <c r="DTJ235" s="334"/>
      <c r="DTK235" s="334"/>
      <c r="DTL235" s="224"/>
      <c r="DTM235" s="416"/>
      <c r="DTN235" s="416"/>
      <c r="DTO235" s="332"/>
      <c r="DTP235" s="333"/>
      <c r="DTQ235" s="416"/>
      <c r="DTR235" s="224"/>
      <c r="DTS235" s="224"/>
      <c r="DTT235" s="334"/>
      <c r="DTU235" s="334"/>
      <c r="DTV235" s="224"/>
      <c r="DTW235" s="416"/>
      <c r="DTX235" s="416"/>
      <c r="DTY235" s="332"/>
      <c r="DTZ235" s="333"/>
      <c r="DUA235" s="416"/>
      <c r="DUB235" s="224"/>
      <c r="DUC235" s="224"/>
      <c r="DUD235" s="334"/>
      <c r="DUE235" s="334"/>
      <c r="DUF235" s="224"/>
      <c r="DUG235" s="416"/>
      <c r="DUH235" s="416"/>
      <c r="DUI235" s="332"/>
      <c r="DUJ235" s="333"/>
      <c r="DUK235" s="416"/>
      <c r="DUL235" s="224"/>
      <c r="DUM235" s="224"/>
      <c r="DUN235" s="334"/>
      <c r="DUO235" s="334"/>
      <c r="DUP235" s="224"/>
      <c r="DUQ235" s="416"/>
      <c r="DUR235" s="416"/>
      <c r="DUS235" s="332"/>
      <c r="DUT235" s="333"/>
      <c r="DUU235" s="416"/>
      <c r="DUV235" s="224"/>
      <c r="DUW235" s="224"/>
      <c r="DUX235" s="334"/>
      <c r="DUY235" s="334"/>
      <c r="DUZ235" s="224"/>
      <c r="DVA235" s="416"/>
      <c r="DVB235" s="416"/>
      <c r="DVC235" s="332"/>
      <c r="DVD235" s="333"/>
      <c r="DVE235" s="416"/>
      <c r="DVF235" s="224"/>
      <c r="DVG235" s="224"/>
      <c r="DVH235" s="334"/>
      <c r="DVI235" s="334"/>
      <c r="DVJ235" s="224"/>
      <c r="DVK235" s="416"/>
      <c r="DVL235" s="416"/>
      <c r="DVM235" s="332"/>
      <c r="DVN235" s="333"/>
      <c r="DVO235" s="416"/>
      <c r="DVP235" s="224"/>
      <c r="DVQ235" s="224"/>
      <c r="DVR235" s="334"/>
      <c r="DVS235" s="334"/>
      <c r="DVT235" s="224"/>
      <c r="DVU235" s="416"/>
      <c r="DVV235" s="416"/>
      <c r="DVW235" s="332"/>
      <c r="DVX235" s="333"/>
      <c r="DVY235" s="416"/>
      <c r="DVZ235" s="224"/>
      <c r="DWA235" s="224"/>
      <c r="DWB235" s="334"/>
      <c r="DWC235" s="334"/>
      <c r="DWD235" s="224"/>
      <c r="DWE235" s="416"/>
      <c r="DWF235" s="416"/>
      <c r="DWG235" s="332"/>
      <c r="DWH235" s="333"/>
      <c r="DWI235" s="416"/>
      <c r="DWJ235" s="224"/>
      <c r="DWK235" s="224"/>
      <c r="DWL235" s="334"/>
      <c r="DWM235" s="334"/>
      <c r="DWN235" s="224"/>
      <c r="DWO235" s="416"/>
      <c r="DWP235" s="416"/>
      <c r="DWQ235" s="332"/>
      <c r="DWR235" s="333"/>
      <c r="DWS235" s="416"/>
      <c r="DWT235" s="224"/>
      <c r="DWU235" s="224"/>
      <c r="DWV235" s="334"/>
      <c r="DWW235" s="334"/>
      <c r="DWX235" s="224"/>
      <c r="DWY235" s="416"/>
      <c r="DWZ235" s="416"/>
      <c r="DXA235" s="332"/>
      <c r="DXB235" s="333"/>
      <c r="DXC235" s="416"/>
      <c r="DXD235" s="224"/>
      <c r="DXE235" s="224"/>
      <c r="DXF235" s="334"/>
      <c r="DXG235" s="334"/>
      <c r="DXH235" s="224"/>
      <c r="DXI235" s="416"/>
      <c r="DXJ235" s="416"/>
      <c r="DXK235" s="332"/>
      <c r="DXL235" s="333"/>
      <c r="DXM235" s="416"/>
      <c r="DXN235" s="224"/>
      <c r="DXO235" s="224"/>
      <c r="DXP235" s="334"/>
      <c r="DXQ235" s="334"/>
      <c r="DXR235" s="224"/>
      <c r="DXS235" s="416"/>
      <c r="DXT235" s="416"/>
      <c r="DXU235" s="332"/>
      <c r="DXV235" s="333"/>
      <c r="DXW235" s="416"/>
      <c r="DXX235" s="224"/>
      <c r="DXY235" s="224"/>
      <c r="DXZ235" s="334"/>
      <c r="DYA235" s="334"/>
      <c r="DYB235" s="224"/>
      <c r="DYC235" s="416"/>
      <c r="DYD235" s="416"/>
      <c r="DYE235" s="332"/>
      <c r="DYF235" s="333"/>
      <c r="DYG235" s="416"/>
      <c r="DYH235" s="224"/>
      <c r="DYI235" s="224"/>
      <c r="DYJ235" s="334"/>
      <c r="DYK235" s="334"/>
      <c r="DYL235" s="224"/>
      <c r="DYM235" s="416"/>
      <c r="DYN235" s="416"/>
      <c r="DYO235" s="332"/>
      <c r="DYP235" s="333"/>
      <c r="DYQ235" s="416"/>
      <c r="DYR235" s="224"/>
      <c r="DYS235" s="224"/>
      <c r="DYT235" s="334"/>
      <c r="DYU235" s="334"/>
      <c r="DYV235" s="224"/>
      <c r="DYW235" s="416"/>
      <c r="DYX235" s="416"/>
      <c r="DYY235" s="332"/>
      <c r="DYZ235" s="333"/>
      <c r="DZA235" s="416"/>
      <c r="DZB235" s="224"/>
      <c r="DZC235" s="224"/>
      <c r="DZD235" s="334"/>
      <c r="DZE235" s="334"/>
      <c r="DZF235" s="224"/>
      <c r="DZG235" s="416"/>
      <c r="DZH235" s="416"/>
      <c r="DZI235" s="332"/>
      <c r="DZJ235" s="333"/>
      <c r="DZK235" s="416"/>
      <c r="DZL235" s="224"/>
      <c r="DZM235" s="224"/>
      <c r="DZN235" s="334"/>
      <c r="DZO235" s="334"/>
      <c r="DZP235" s="224"/>
      <c r="DZQ235" s="416"/>
      <c r="DZR235" s="416"/>
      <c r="DZS235" s="332"/>
      <c r="DZT235" s="333"/>
      <c r="DZU235" s="416"/>
      <c r="DZV235" s="224"/>
      <c r="DZW235" s="224"/>
      <c r="DZX235" s="334"/>
      <c r="DZY235" s="334"/>
      <c r="DZZ235" s="224"/>
      <c r="EAA235" s="416"/>
      <c r="EAB235" s="416"/>
      <c r="EAC235" s="332"/>
      <c r="EAD235" s="333"/>
      <c r="EAE235" s="416"/>
      <c r="EAF235" s="224"/>
      <c r="EAG235" s="224"/>
      <c r="EAH235" s="334"/>
      <c r="EAI235" s="334"/>
      <c r="EAJ235" s="224"/>
      <c r="EAK235" s="416"/>
      <c r="EAL235" s="416"/>
      <c r="EAM235" s="332"/>
      <c r="EAN235" s="333"/>
      <c r="EAO235" s="416"/>
      <c r="EAP235" s="224"/>
      <c r="EAQ235" s="224"/>
      <c r="EAR235" s="334"/>
      <c r="EAS235" s="334"/>
      <c r="EAT235" s="224"/>
      <c r="EAU235" s="416"/>
      <c r="EAV235" s="416"/>
      <c r="EAW235" s="332"/>
      <c r="EAX235" s="333"/>
      <c r="EAY235" s="416"/>
      <c r="EAZ235" s="224"/>
      <c r="EBA235" s="224"/>
      <c r="EBB235" s="334"/>
      <c r="EBC235" s="334"/>
      <c r="EBD235" s="224"/>
      <c r="EBE235" s="416"/>
      <c r="EBF235" s="416"/>
      <c r="EBG235" s="332"/>
      <c r="EBH235" s="333"/>
      <c r="EBI235" s="416"/>
      <c r="EBJ235" s="224"/>
      <c r="EBK235" s="224"/>
      <c r="EBL235" s="334"/>
      <c r="EBM235" s="334"/>
      <c r="EBN235" s="224"/>
      <c r="EBO235" s="416"/>
      <c r="EBP235" s="416"/>
      <c r="EBQ235" s="332"/>
      <c r="EBR235" s="333"/>
      <c r="EBS235" s="416"/>
      <c r="EBT235" s="224"/>
      <c r="EBU235" s="224"/>
      <c r="EBV235" s="334"/>
      <c r="EBW235" s="334"/>
      <c r="EBX235" s="224"/>
      <c r="EBY235" s="416"/>
      <c r="EBZ235" s="416"/>
      <c r="ECA235" s="332"/>
      <c r="ECB235" s="333"/>
      <c r="ECC235" s="416"/>
      <c r="ECD235" s="224"/>
      <c r="ECE235" s="224"/>
      <c r="ECF235" s="334"/>
      <c r="ECG235" s="334"/>
      <c r="ECH235" s="224"/>
      <c r="ECI235" s="416"/>
      <c r="ECJ235" s="416"/>
      <c r="ECK235" s="332"/>
      <c r="ECL235" s="333"/>
      <c r="ECM235" s="416"/>
      <c r="ECN235" s="224"/>
      <c r="ECO235" s="224"/>
      <c r="ECP235" s="334"/>
      <c r="ECQ235" s="334"/>
      <c r="ECR235" s="224"/>
      <c r="ECS235" s="416"/>
      <c r="ECT235" s="416"/>
      <c r="ECU235" s="332"/>
      <c r="ECV235" s="333"/>
      <c r="ECW235" s="416"/>
      <c r="ECX235" s="224"/>
      <c r="ECY235" s="224"/>
      <c r="ECZ235" s="334"/>
      <c r="EDA235" s="334"/>
      <c r="EDB235" s="224"/>
      <c r="EDC235" s="416"/>
      <c r="EDD235" s="416"/>
      <c r="EDE235" s="332"/>
      <c r="EDF235" s="333"/>
      <c r="EDG235" s="416"/>
      <c r="EDH235" s="224"/>
      <c r="EDI235" s="224"/>
      <c r="EDJ235" s="334"/>
      <c r="EDK235" s="334"/>
      <c r="EDL235" s="224"/>
      <c r="EDM235" s="416"/>
      <c r="EDN235" s="416"/>
      <c r="EDO235" s="332"/>
      <c r="EDP235" s="333"/>
      <c r="EDQ235" s="416"/>
      <c r="EDR235" s="224"/>
      <c r="EDS235" s="224"/>
      <c r="EDT235" s="334"/>
      <c r="EDU235" s="334"/>
      <c r="EDV235" s="224"/>
      <c r="EDW235" s="416"/>
      <c r="EDX235" s="416"/>
      <c r="EDY235" s="332"/>
      <c r="EDZ235" s="333"/>
      <c r="EEA235" s="416"/>
      <c r="EEB235" s="224"/>
      <c r="EEC235" s="224"/>
      <c r="EED235" s="334"/>
      <c r="EEE235" s="334"/>
      <c r="EEF235" s="224"/>
      <c r="EEG235" s="416"/>
      <c r="EEH235" s="416"/>
      <c r="EEI235" s="332"/>
      <c r="EEJ235" s="333"/>
      <c r="EEK235" s="416"/>
      <c r="EEL235" s="224"/>
      <c r="EEM235" s="224"/>
      <c r="EEN235" s="334"/>
      <c r="EEO235" s="334"/>
      <c r="EEP235" s="224"/>
      <c r="EEQ235" s="416"/>
      <c r="EER235" s="416"/>
      <c r="EES235" s="332"/>
      <c r="EET235" s="333"/>
      <c r="EEU235" s="416"/>
      <c r="EEV235" s="224"/>
      <c r="EEW235" s="224"/>
      <c r="EEX235" s="334"/>
      <c r="EEY235" s="334"/>
      <c r="EEZ235" s="224"/>
      <c r="EFA235" s="416"/>
      <c r="EFB235" s="416"/>
      <c r="EFC235" s="332"/>
      <c r="EFD235" s="333"/>
      <c r="EFE235" s="416"/>
      <c r="EFF235" s="224"/>
      <c r="EFG235" s="224"/>
      <c r="EFH235" s="334"/>
      <c r="EFI235" s="334"/>
      <c r="EFJ235" s="224"/>
      <c r="EFK235" s="416"/>
      <c r="EFL235" s="416"/>
      <c r="EFM235" s="332"/>
      <c r="EFN235" s="333"/>
      <c r="EFO235" s="416"/>
      <c r="EFP235" s="224"/>
      <c r="EFQ235" s="224"/>
      <c r="EFR235" s="334"/>
      <c r="EFS235" s="334"/>
      <c r="EFT235" s="224"/>
      <c r="EFU235" s="416"/>
      <c r="EFV235" s="416"/>
      <c r="EFW235" s="332"/>
      <c r="EFX235" s="333"/>
      <c r="EFY235" s="416"/>
      <c r="EFZ235" s="224"/>
      <c r="EGA235" s="224"/>
      <c r="EGB235" s="334"/>
      <c r="EGC235" s="334"/>
      <c r="EGD235" s="224"/>
      <c r="EGE235" s="416"/>
      <c r="EGF235" s="416"/>
      <c r="EGG235" s="332"/>
      <c r="EGH235" s="333"/>
      <c r="EGI235" s="416"/>
      <c r="EGJ235" s="224"/>
      <c r="EGK235" s="224"/>
      <c r="EGL235" s="334"/>
      <c r="EGM235" s="334"/>
      <c r="EGN235" s="224"/>
      <c r="EGO235" s="416"/>
      <c r="EGP235" s="416"/>
      <c r="EGQ235" s="332"/>
      <c r="EGR235" s="333"/>
      <c r="EGS235" s="416"/>
      <c r="EGT235" s="224"/>
      <c r="EGU235" s="224"/>
      <c r="EGV235" s="334"/>
      <c r="EGW235" s="334"/>
      <c r="EGX235" s="224"/>
      <c r="EGY235" s="416"/>
      <c r="EGZ235" s="416"/>
      <c r="EHA235" s="332"/>
      <c r="EHB235" s="333"/>
      <c r="EHC235" s="416"/>
      <c r="EHD235" s="224"/>
      <c r="EHE235" s="224"/>
      <c r="EHF235" s="334"/>
      <c r="EHG235" s="334"/>
      <c r="EHH235" s="224"/>
      <c r="EHI235" s="416"/>
      <c r="EHJ235" s="416"/>
      <c r="EHK235" s="332"/>
      <c r="EHL235" s="333"/>
      <c r="EHM235" s="416"/>
      <c r="EHN235" s="224"/>
      <c r="EHO235" s="224"/>
      <c r="EHP235" s="334"/>
      <c r="EHQ235" s="334"/>
      <c r="EHR235" s="224"/>
      <c r="EHS235" s="416"/>
      <c r="EHT235" s="416"/>
      <c r="EHU235" s="332"/>
      <c r="EHV235" s="333"/>
      <c r="EHW235" s="416"/>
      <c r="EHX235" s="224"/>
      <c r="EHY235" s="224"/>
      <c r="EHZ235" s="334"/>
      <c r="EIA235" s="334"/>
      <c r="EIB235" s="224"/>
      <c r="EIC235" s="416"/>
      <c r="EID235" s="416"/>
      <c r="EIE235" s="332"/>
      <c r="EIF235" s="333"/>
      <c r="EIG235" s="416"/>
      <c r="EIH235" s="224"/>
      <c r="EII235" s="224"/>
      <c r="EIJ235" s="334"/>
      <c r="EIK235" s="334"/>
      <c r="EIL235" s="224"/>
      <c r="EIM235" s="416"/>
      <c r="EIN235" s="416"/>
      <c r="EIO235" s="332"/>
      <c r="EIP235" s="333"/>
      <c r="EIQ235" s="416"/>
      <c r="EIR235" s="224"/>
      <c r="EIS235" s="224"/>
      <c r="EIT235" s="334"/>
      <c r="EIU235" s="334"/>
      <c r="EIV235" s="224"/>
      <c r="EIW235" s="416"/>
      <c r="EIX235" s="416"/>
      <c r="EIY235" s="332"/>
      <c r="EIZ235" s="333"/>
      <c r="EJA235" s="416"/>
      <c r="EJB235" s="224"/>
      <c r="EJC235" s="224"/>
      <c r="EJD235" s="334"/>
      <c r="EJE235" s="334"/>
      <c r="EJF235" s="224"/>
      <c r="EJG235" s="416"/>
      <c r="EJH235" s="416"/>
      <c r="EJI235" s="332"/>
      <c r="EJJ235" s="333"/>
      <c r="EJK235" s="416"/>
      <c r="EJL235" s="224"/>
      <c r="EJM235" s="224"/>
      <c r="EJN235" s="334"/>
      <c r="EJO235" s="334"/>
      <c r="EJP235" s="224"/>
      <c r="EJQ235" s="416"/>
      <c r="EJR235" s="416"/>
      <c r="EJS235" s="332"/>
      <c r="EJT235" s="333"/>
      <c r="EJU235" s="416"/>
      <c r="EJV235" s="224"/>
      <c r="EJW235" s="224"/>
      <c r="EJX235" s="334"/>
      <c r="EJY235" s="334"/>
      <c r="EJZ235" s="224"/>
      <c r="EKA235" s="416"/>
      <c r="EKB235" s="416"/>
      <c r="EKC235" s="332"/>
      <c r="EKD235" s="333"/>
      <c r="EKE235" s="416"/>
      <c r="EKF235" s="224"/>
      <c r="EKG235" s="224"/>
      <c r="EKH235" s="334"/>
      <c r="EKI235" s="334"/>
      <c r="EKJ235" s="224"/>
      <c r="EKK235" s="416"/>
      <c r="EKL235" s="416"/>
      <c r="EKM235" s="332"/>
      <c r="EKN235" s="333"/>
      <c r="EKO235" s="416"/>
      <c r="EKP235" s="224"/>
      <c r="EKQ235" s="224"/>
      <c r="EKR235" s="334"/>
      <c r="EKS235" s="334"/>
      <c r="EKT235" s="224"/>
      <c r="EKU235" s="416"/>
      <c r="EKV235" s="416"/>
      <c r="EKW235" s="332"/>
      <c r="EKX235" s="333"/>
      <c r="EKY235" s="416"/>
      <c r="EKZ235" s="224"/>
      <c r="ELA235" s="224"/>
      <c r="ELB235" s="334"/>
      <c r="ELC235" s="334"/>
      <c r="ELD235" s="224"/>
      <c r="ELE235" s="416"/>
      <c r="ELF235" s="416"/>
      <c r="ELG235" s="332"/>
      <c r="ELH235" s="333"/>
      <c r="ELI235" s="416"/>
      <c r="ELJ235" s="224"/>
      <c r="ELK235" s="224"/>
      <c r="ELL235" s="334"/>
      <c r="ELM235" s="334"/>
      <c r="ELN235" s="224"/>
      <c r="ELO235" s="416"/>
      <c r="ELP235" s="416"/>
      <c r="ELQ235" s="332"/>
      <c r="ELR235" s="333"/>
      <c r="ELS235" s="416"/>
      <c r="ELT235" s="224"/>
      <c r="ELU235" s="224"/>
      <c r="ELV235" s="334"/>
      <c r="ELW235" s="334"/>
      <c r="ELX235" s="224"/>
      <c r="ELY235" s="416"/>
      <c r="ELZ235" s="416"/>
      <c r="EMA235" s="332"/>
      <c r="EMB235" s="333"/>
      <c r="EMC235" s="416"/>
      <c r="EMD235" s="224"/>
      <c r="EME235" s="224"/>
      <c r="EMF235" s="334"/>
      <c r="EMG235" s="334"/>
      <c r="EMH235" s="224"/>
      <c r="EMI235" s="416"/>
      <c r="EMJ235" s="416"/>
      <c r="EMK235" s="332"/>
      <c r="EML235" s="333"/>
      <c r="EMM235" s="416"/>
      <c r="EMN235" s="224"/>
      <c r="EMO235" s="224"/>
      <c r="EMP235" s="334"/>
      <c r="EMQ235" s="334"/>
      <c r="EMR235" s="224"/>
      <c r="EMS235" s="416"/>
      <c r="EMT235" s="416"/>
      <c r="EMU235" s="332"/>
      <c r="EMV235" s="333"/>
      <c r="EMW235" s="416"/>
      <c r="EMX235" s="224"/>
      <c r="EMY235" s="224"/>
      <c r="EMZ235" s="334"/>
      <c r="ENA235" s="334"/>
      <c r="ENB235" s="224"/>
      <c r="ENC235" s="416"/>
      <c r="END235" s="416"/>
      <c r="ENE235" s="332"/>
      <c r="ENF235" s="333"/>
      <c r="ENG235" s="416"/>
      <c r="ENH235" s="224"/>
      <c r="ENI235" s="224"/>
      <c r="ENJ235" s="334"/>
      <c r="ENK235" s="334"/>
      <c r="ENL235" s="224"/>
      <c r="ENM235" s="416"/>
      <c r="ENN235" s="416"/>
      <c r="ENO235" s="332"/>
      <c r="ENP235" s="333"/>
      <c r="ENQ235" s="416"/>
      <c r="ENR235" s="224"/>
      <c r="ENS235" s="224"/>
      <c r="ENT235" s="334"/>
      <c r="ENU235" s="334"/>
      <c r="ENV235" s="224"/>
      <c r="ENW235" s="416"/>
      <c r="ENX235" s="416"/>
      <c r="ENY235" s="332"/>
      <c r="ENZ235" s="333"/>
      <c r="EOA235" s="416"/>
      <c r="EOB235" s="224"/>
      <c r="EOC235" s="224"/>
      <c r="EOD235" s="334"/>
      <c r="EOE235" s="334"/>
      <c r="EOF235" s="224"/>
      <c r="EOG235" s="416"/>
      <c r="EOH235" s="416"/>
      <c r="EOI235" s="332"/>
      <c r="EOJ235" s="333"/>
      <c r="EOK235" s="416"/>
      <c r="EOL235" s="224"/>
      <c r="EOM235" s="224"/>
      <c r="EON235" s="334"/>
      <c r="EOO235" s="334"/>
      <c r="EOP235" s="224"/>
      <c r="EOQ235" s="416"/>
      <c r="EOR235" s="416"/>
      <c r="EOS235" s="332"/>
      <c r="EOT235" s="333"/>
      <c r="EOU235" s="416"/>
      <c r="EOV235" s="224"/>
      <c r="EOW235" s="224"/>
      <c r="EOX235" s="334"/>
      <c r="EOY235" s="334"/>
      <c r="EOZ235" s="224"/>
      <c r="EPA235" s="416"/>
      <c r="EPB235" s="416"/>
      <c r="EPC235" s="332"/>
      <c r="EPD235" s="333"/>
      <c r="EPE235" s="416"/>
      <c r="EPF235" s="224"/>
      <c r="EPG235" s="224"/>
      <c r="EPH235" s="334"/>
      <c r="EPI235" s="334"/>
      <c r="EPJ235" s="224"/>
      <c r="EPK235" s="416"/>
      <c r="EPL235" s="416"/>
      <c r="EPM235" s="332"/>
      <c r="EPN235" s="333"/>
      <c r="EPO235" s="416"/>
      <c r="EPP235" s="224"/>
      <c r="EPQ235" s="224"/>
      <c r="EPR235" s="334"/>
      <c r="EPS235" s="334"/>
      <c r="EPT235" s="224"/>
      <c r="EPU235" s="416"/>
      <c r="EPV235" s="416"/>
      <c r="EPW235" s="332"/>
      <c r="EPX235" s="333"/>
      <c r="EPY235" s="416"/>
      <c r="EPZ235" s="224"/>
      <c r="EQA235" s="224"/>
      <c r="EQB235" s="334"/>
      <c r="EQC235" s="334"/>
      <c r="EQD235" s="224"/>
      <c r="EQE235" s="416"/>
      <c r="EQF235" s="416"/>
      <c r="EQG235" s="332"/>
      <c r="EQH235" s="333"/>
      <c r="EQI235" s="416"/>
      <c r="EQJ235" s="224"/>
      <c r="EQK235" s="224"/>
      <c r="EQL235" s="334"/>
      <c r="EQM235" s="334"/>
      <c r="EQN235" s="224"/>
      <c r="EQO235" s="416"/>
      <c r="EQP235" s="416"/>
      <c r="EQQ235" s="332"/>
      <c r="EQR235" s="333"/>
      <c r="EQS235" s="416"/>
      <c r="EQT235" s="224"/>
      <c r="EQU235" s="224"/>
      <c r="EQV235" s="334"/>
      <c r="EQW235" s="334"/>
      <c r="EQX235" s="224"/>
      <c r="EQY235" s="416"/>
      <c r="EQZ235" s="416"/>
      <c r="ERA235" s="332"/>
      <c r="ERB235" s="333"/>
      <c r="ERC235" s="416"/>
      <c r="ERD235" s="224"/>
      <c r="ERE235" s="224"/>
      <c r="ERF235" s="334"/>
      <c r="ERG235" s="334"/>
      <c r="ERH235" s="224"/>
      <c r="ERI235" s="416"/>
      <c r="ERJ235" s="416"/>
      <c r="ERK235" s="332"/>
      <c r="ERL235" s="333"/>
      <c r="ERM235" s="416"/>
      <c r="ERN235" s="224"/>
      <c r="ERO235" s="224"/>
      <c r="ERP235" s="334"/>
      <c r="ERQ235" s="334"/>
      <c r="ERR235" s="224"/>
      <c r="ERS235" s="416"/>
      <c r="ERT235" s="416"/>
      <c r="ERU235" s="332"/>
      <c r="ERV235" s="333"/>
      <c r="ERW235" s="416"/>
      <c r="ERX235" s="224"/>
      <c r="ERY235" s="224"/>
      <c r="ERZ235" s="334"/>
      <c r="ESA235" s="334"/>
      <c r="ESB235" s="224"/>
      <c r="ESC235" s="416"/>
      <c r="ESD235" s="416"/>
      <c r="ESE235" s="332"/>
      <c r="ESF235" s="333"/>
      <c r="ESG235" s="416"/>
      <c r="ESH235" s="224"/>
      <c r="ESI235" s="224"/>
      <c r="ESJ235" s="334"/>
      <c r="ESK235" s="334"/>
      <c r="ESL235" s="224"/>
      <c r="ESM235" s="416"/>
      <c r="ESN235" s="416"/>
      <c r="ESO235" s="332"/>
      <c r="ESP235" s="333"/>
      <c r="ESQ235" s="416"/>
      <c r="ESR235" s="224"/>
      <c r="ESS235" s="224"/>
      <c r="EST235" s="334"/>
      <c r="ESU235" s="334"/>
      <c r="ESV235" s="224"/>
      <c r="ESW235" s="416"/>
      <c r="ESX235" s="416"/>
      <c r="ESY235" s="332"/>
      <c r="ESZ235" s="333"/>
      <c r="ETA235" s="416"/>
      <c r="ETB235" s="224"/>
      <c r="ETC235" s="224"/>
      <c r="ETD235" s="334"/>
      <c r="ETE235" s="334"/>
      <c r="ETF235" s="224"/>
      <c r="ETG235" s="416"/>
      <c r="ETH235" s="416"/>
      <c r="ETI235" s="332"/>
      <c r="ETJ235" s="333"/>
      <c r="ETK235" s="416"/>
      <c r="ETL235" s="224"/>
      <c r="ETM235" s="224"/>
      <c r="ETN235" s="334"/>
      <c r="ETO235" s="334"/>
      <c r="ETP235" s="224"/>
      <c r="ETQ235" s="416"/>
      <c r="ETR235" s="416"/>
      <c r="ETS235" s="332"/>
      <c r="ETT235" s="333"/>
      <c r="ETU235" s="416"/>
      <c r="ETV235" s="224"/>
      <c r="ETW235" s="224"/>
      <c r="ETX235" s="334"/>
      <c r="ETY235" s="334"/>
      <c r="ETZ235" s="224"/>
      <c r="EUA235" s="416"/>
      <c r="EUB235" s="416"/>
      <c r="EUC235" s="332"/>
      <c r="EUD235" s="333"/>
      <c r="EUE235" s="416"/>
      <c r="EUF235" s="224"/>
      <c r="EUG235" s="224"/>
      <c r="EUH235" s="334"/>
      <c r="EUI235" s="334"/>
      <c r="EUJ235" s="224"/>
      <c r="EUK235" s="416"/>
      <c r="EUL235" s="416"/>
      <c r="EUM235" s="332"/>
      <c r="EUN235" s="333"/>
      <c r="EUO235" s="416"/>
      <c r="EUP235" s="224"/>
      <c r="EUQ235" s="224"/>
      <c r="EUR235" s="334"/>
      <c r="EUS235" s="334"/>
      <c r="EUT235" s="224"/>
      <c r="EUU235" s="416"/>
      <c r="EUV235" s="416"/>
      <c r="EUW235" s="332"/>
      <c r="EUX235" s="333"/>
      <c r="EUY235" s="416"/>
      <c r="EUZ235" s="224"/>
      <c r="EVA235" s="224"/>
      <c r="EVB235" s="334"/>
      <c r="EVC235" s="334"/>
      <c r="EVD235" s="224"/>
      <c r="EVE235" s="416"/>
      <c r="EVF235" s="416"/>
      <c r="EVG235" s="332"/>
      <c r="EVH235" s="333"/>
      <c r="EVI235" s="416"/>
      <c r="EVJ235" s="224"/>
      <c r="EVK235" s="224"/>
      <c r="EVL235" s="334"/>
      <c r="EVM235" s="334"/>
      <c r="EVN235" s="224"/>
      <c r="EVO235" s="416"/>
      <c r="EVP235" s="416"/>
      <c r="EVQ235" s="332"/>
      <c r="EVR235" s="333"/>
      <c r="EVS235" s="416"/>
      <c r="EVT235" s="224"/>
      <c r="EVU235" s="224"/>
      <c r="EVV235" s="334"/>
      <c r="EVW235" s="334"/>
      <c r="EVX235" s="224"/>
      <c r="EVY235" s="416"/>
      <c r="EVZ235" s="416"/>
      <c r="EWA235" s="332"/>
      <c r="EWB235" s="333"/>
      <c r="EWC235" s="416"/>
      <c r="EWD235" s="224"/>
      <c r="EWE235" s="224"/>
      <c r="EWF235" s="334"/>
      <c r="EWG235" s="334"/>
      <c r="EWH235" s="224"/>
      <c r="EWI235" s="416"/>
      <c r="EWJ235" s="416"/>
      <c r="EWK235" s="332"/>
      <c r="EWL235" s="333"/>
      <c r="EWM235" s="416"/>
      <c r="EWN235" s="224"/>
      <c r="EWO235" s="224"/>
      <c r="EWP235" s="334"/>
      <c r="EWQ235" s="334"/>
      <c r="EWR235" s="224"/>
      <c r="EWS235" s="416"/>
      <c r="EWT235" s="416"/>
      <c r="EWU235" s="332"/>
      <c r="EWV235" s="333"/>
      <c r="EWW235" s="416"/>
      <c r="EWX235" s="224"/>
      <c r="EWY235" s="224"/>
      <c r="EWZ235" s="334"/>
      <c r="EXA235" s="334"/>
      <c r="EXB235" s="224"/>
      <c r="EXC235" s="416"/>
      <c r="EXD235" s="416"/>
      <c r="EXE235" s="332"/>
      <c r="EXF235" s="333"/>
      <c r="EXG235" s="416"/>
      <c r="EXH235" s="224"/>
      <c r="EXI235" s="224"/>
      <c r="EXJ235" s="334"/>
      <c r="EXK235" s="334"/>
      <c r="EXL235" s="224"/>
      <c r="EXM235" s="416"/>
      <c r="EXN235" s="416"/>
      <c r="EXO235" s="332"/>
      <c r="EXP235" s="333"/>
      <c r="EXQ235" s="416"/>
      <c r="EXR235" s="224"/>
      <c r="EXS235" s="224"/>
      <c r="EXT235" s="334"/>
      <c r="EXU235" s="334"/>
      <c r="EXV235" s="224"/>
      <c r="EXW235" s="416"/>
      <c r="EXX235" s="416"/>
      <c r="EXY235" s="332"/>
      <c r="EXZ235" s="333"/>
      <c r="EYA235" s="416"/>
      <c r="EYB235" s="224"/>
      <c r="EYC235" s="224"/>
      <c r="EYD235" s="334"/>
      <c r="EYE235" s="334"/>
      <c r="EYF235" s="224"/>
      <c r="EYG235" s="416"/>
      <c r="EYH235" s="416"/>
      <c r="EYI235" s="332"/>
      <c r="EYJ235" s="333"/>
      <c r="EYK235" s="416"/>
      <c r="EYL235" s="224"/>
      <c r="EYM235" s="224"/>
      <c r="EYN235" s="334"/>
      <c r="EYO235" s="334"/>
      <c r="EYP235" s="224"/>
      <c r="EYQ235" s="416"/>
      <c r="EYR235" s="416"/>
      <c r="EYS235" s="332"/>
      <c r="EYT235" s="333"/>
      <c r="EYU235" s="416"/>
      <c r="EYV235" s="224"/>
      <c r="EYW235" s="224"/>
      <c r="EYX235" s="334"/>
      <c r="EYY235" s="334"/>
      <c r="EYZ235" s="224"/>
      <c r="EZA235" s="416"/>
      <c r="EZB235" s="416"/>
      <c r="EZC235" s="332"/>
      <c r="EZD235" s="333"/>
      <c r="EZE235" s="416"/>
      <c r="EZF235" s="224"/>
      <c r="EZG235" s="224"/>
      <c r="EZH235" s="334"/>
      <c r="EZI235" s="334"/>
      <c r="EZJ235" s="224"/>
      <c r="EZK235" s="416"/>
      <c r="EZL235" s="416"/>
      <c r="EZM235" s="332"/>
      <c r="EZN235" s="333"/>
      <c r="EZO235" s="416"/>
      <c r="EZP235" s="224"/>
      <c r="EZQ235" s="224"/>
      <c r="EZR235" s="334"/>
      <c r="EZS235" s="334"/>
      <c r="EZT235" s="224"/>
      <c r="EZU235" s="416"/>
      <c r="EZV235" s="416"/>
      <c r="EZW235" s="332"/>
      <c r="EZX235" s="333"/>
      <c r="EZY235" s="416"/>
      <c r="EZZ235" s="224"/>
      <c r="FAA235" s="224"/>
      <c r="FAB235" s="334"/>
      <c r="FAC235" s="334"/>
      <c r="FAD235" s="224"/>
      <c r="FAE235" s="416"/>
      <c r="FAF235" s="416"/>
      <c r="FAG235" s="332"/>
      <c r="FAH235" s="333"/>
      <c r="FAI235" s="416"/>
      <c r="FAJ235" s="224"/>
      <c r="FAK235" s="224"/>
      <c r="FAL235" s="334"/>
      <c r="FAM235" s="334"/>
      <c r="FAN235" s="224"/>
      <c r="FAO235" s="416"/>
      <c r="FAP235" s="416"/>
      <c r="FAQ235" s="332"/>
      <c r="FAR235" s="333"/>
      <c r="FAS235" s="416"/>
      <c r="FAT235" s="224"/>
      <c r="FAU235" s="224"/>
      <c r="FAV235" s="334"/>
      <c r="FAW235" s="334"/>
      <c r="FAX235" s="224"/>
      <c r="FAY235" s="416"/>
      <c r="FAZ235" s="416"/>
      <c r="FBA235" s="332"/>
      <c r="FBB235" s="333"/>
      <c r="FBC235" s="416"/>
      <c r="FBD235" s="224"/>
      <c r="FBE235" s="224"/>
      <c r="FBF235" s="334"/>
      <c r="FBG235" s="334"/>
      <c r="FBH235" s="224"/>
      <c r="FBI235" s="416"/>
      <c r="FBJ235" s="416"/>
      <c r="FBK235" s="332"/>
      <c r="FBL235" s="333"/>
      <c r="FBM235" s="416"/>
      <c r="FBN235" s="224"/>
      <c r="FBO235" s="224"/>
      <c r="FBP235" s="334"/>
      <c r="FBQ235" s="334"/>
      <c r="FBR235" s="224"/>
      <c r="FBS235" s="416"/>
      <c r="FBT235" s="416"/>
      <c r="FBU235" s="332"/>
      <c r="FBV235" s="333"/>
      <c r="FBW235" s="416"/>
      <c r="FBX235" s="224"/>
      <c r="FBY235" s="224"/>
      <c r="FBZ235" s="334"/>
      <c r="FCA235" s="334"/>
      <c r="FCB235" s="224"/>
      <c r="FCC235" s="416"/>
      <c r="FCD235" s="416"/>
      <c r="FCE235" s="332"/>
      <c r="FCF235" s="333"/>
      <c r="FCG235" s="416"/>
      <c r="FCH235" s="224"/>
      <c r="FCI235" s="224"/>
      <c r="FCJ235" s="334"/>
      <c r="FCK235" s="334"/>
      <c r="FCL235" s="224"/>
      <c r="FCM235" s="416"/>
      <c r="FCN235" s="416"/>
      <c r="FCO235" s="332"/>
      <c r="FCP235" s="333"/>
      <c r="FCQ235" s="416"/>
      <c r="FCR235" s="224"/>
      <c r="FCS235" s="224"/>
      <c r="FCT235" s="334"/>
      <c r="FCU235" s="334"/>
      <c r="FCV235" s="224"/>
      <c r="FCW235" s="416"/>
      <c r="FCX235" s="416"/>
      <c r="FCY235" s="332"/>
      <c r="FCZ235" s="333"/>
      <c r="FDA235" s="416"/>
      <c r="FDB235" s="224"/>
      <c r="FDC235" s="224"/>
      <c r="FDD235" s="334"/>
      <c r="FDE235" s="334"/>
      <c r="FDF235" s="224"/>
      <c r="FDG235" s="416"/>
      <c r="FDH235" s="416"/>
      <c r="FDI235" s="332"/>
      <c r="FDJ235" s="333"/>
      <c r="FDK235" s="416"/>
      <c r="FDL235" s="224"/>
      <c r="FDM235" s="224"/>
      <c r="FDN235" s="334"/>
      <c r="FDO235" s="334"/>
      <c r="FDP235" s="224"/>
      <c r="FDQ235" s="416"/>
      <c r="FDR235" s="416"/>
      <c r="FDS235" s="332"/>
      <c r="FDT235" s="333"/>
      <c r="FDU235" s="416"/>
      <c r="FDV235" s="224"/>
      <c r="FDW235" s="224"/>
      <c r="FDX235" s="334"/>
      <c r="FDY235" s="334"/>
      <c r="FDZ235" s="224"/>
      <c r="FEA235" s="416"/>
      <c r="FEB235" s="416"/>
      <c r="FEC235" s="332"/>
      <c r="FED235" s="333"/>
      <c r="FEE235" s="416"/>
      <c r="FEF235" s="224"/>
      <c r="FEG235" s="224"/>
      <c r="FEH235" s="334"/>
      <c r="FEI235" s="334"/>
      <c r="FEJ235" s="224"/>
      <c r="FEK235" s="416"/>
      <c r="FEL235" s="416"/>
      <c r="FEM235" s="332"/>
      <c r="FEN235" s="333"/>
      <c r="FEO235" s="416"/>
      <c r="FEP235" s="224"/>
      <c r="FEQ235" s="224"/>
      <c r="FER235" s="334"/>
      <c r="FES235" s="334"/>
      <c r="FET235" s="224"/>
      <c r="FEU235" s="416"/>
      <c r="FEV235" s="416"/>
      <c r="FEW235" s="332"/>
      <c r="FEX235" s="333"/>
      <c r="FEY235" s="416"/>
      <c r="FEZ235" s="224"/>
      <c r="FFA235" s="224"/>
      <c r="FFB235" s="334"/>
      <c r="FFC235" s="334"/>
      <c r="FFD235" s="224"/>
      <c r="FFE235" s="416"/>
      <c r="FFF235" s="416"/>
      <c r="FFG235" s="332"/>
      <c r="FFH235" s="333"/>
      <c r="FFI235" s="416"/>
      <c r="FFJ235" s="224"/>
      <c r="FFK235" s="224"/>
      <c r="FFL235" s="334"/>
      <c r="FFM235" s="334"/>
      <c r="FFN235" s="224"/>
      <c r="FFO235" s="416"/>
      <c r="FFP235" s="416"/>
      <c r="FFQ235" s="332"/>
      <c r="FFR235" s="333"/>
      <c r="FFS235" s="416"/>
      <c r="FFT235" s="224"/>
      <c r="FFU235" s="224"/>
      <c r="FFV235" s="334"/>
      <c r="FFW235" s="334"/>
      <c r="FFX235" s="224"/>
      <c r="FFY235" s="416"/>
      <c r="FFZ235" s="416"/>
      <c r="FGA235" s="332"/>
      <c r="FGB235" s="333"/>
      <c r="FGC235" s="416"/>
      <c r="FGD235" s="224"/>
      <c r="FGE235" s="224"/>
      <c r="FGF235" s="334"/>
      <c r="FGG235" s="334"/>
      <c r="FGH235" s="224"/>
      <c r="FGI235" s="416"/>
      <c r="FGJ235" s="416"/>
      <c r="FGK235" s="332"/>
      <c r="FGL235" s="333"/>
      <c r="FGM235" s="416"/>
      <c r="FGN235" s="224"/>
      <c r="FGO235" s="224"/>
      <c r="FGP235" s="334"/>
      <c r="FGQ235" s="334"/>
      <c r="FGR235" s="224"/>
      <c r="FGS235" s="416"/>
      <c r="FGT235" s="416"/>
      <c r="FGU235" s="332"/>
      <c r="FGV235" s="333"/>
      <c r="FGW235" s="416"/>
      <c r="FGX235" s="224"/>
      <c r="FGY235" s="224"/>
      <c r="FGZ235" s="334"/>
      <c r="FHA235" s="334"/>
      <c r="FHB235" s="224"/>
      <c r="FHC235" s="416"/>
      <c r="FHD235" s="416"/>
      <c r="FHE235" s="332"/>
      <c r="FHF235" s="333"/>
      <c r="FHG235" s="416"/>
      <c r="FHH235" s="224"/>
      <c r="FHI235" s="224"/>
      <c r="FHJ235" s="334"/>
      <c r="FHK235" s="334"/>
      <c r="FHL235" s="224"/>
      <c r="FHM235" s="416"/>
      <c r="FHN235" s="416"/>
      <c r="FHO235" s="332"/>
      <c r="FHP235" s="333"/>
      <c r="FHQ235" s="416"/>
      <c r="FHR235" s="224"/>
      <c r="FHS235" s="224"/>
      <c r="FHT235" s="334"/>
      <c r="FHU235" s="334"/>
      <c r="FHV235" s="224"/>
      <c r="FHW235" s="416"/>
      <c r="FHX235" s="416"/>
      <c r="FHY235" s="332"/>
      <c r="FHZ235" s="333"/>
      <c r="FIA235" s="416"/>
      <c r="FIB235" s="224"/>
      <c r="FIC235" s="224"/>
      <c r="FID235" s="334"/>
      <c r="FIE235" s="334"/>
      <c r="FIF235" s="224"/>
      <c r="FIG235" s="416"/>
      <c r="FIH235" s="416"/>
      <c r="FII235" s="332"/>
      <c r="FIJ235" s="333"/>
      <c r="FIK235" s="416"/>
      <c r="FIL235" s="224"/>
      <c r="FIM235" s="224"/>
      <c r="FIN235" s="334"/>
      <c r="FIO235" s="334"/>
      <c r="FIP235" s="224"/>
      <c r="FIQ235" s="416"/>
      <c r="FIR235" s="416"/>
      <c r="FIS235" s="332"/>
      <c r="FIT235" s="333"/>
      <c r="FIU235" s="416"/>
      <c r="FIV235" s="224"/>
      <c r="FIW235" s="224"/>
      <c r="FIX235" s="334"/>
      <c r="FIY235" s="334"/>
      <c r="FIZ235" s="224"/>
      <c r="FJA235" s="416"/>
      <c r="FJB235" s="416"/>
      <c r="FJC235" s="332"/>
      <c r="FJD235" s="333"/>
      <c r="FJE235" s="416"/>
      <c r="FJF235" s="224"/>
      <c r="FJG235" s="224"/>
      <c r="FJH235" s="334"/>
      <c r="FJI235" s="334"/>
      <c r="FJJ235" s="224"/>
      <c r="FJK235" s="416"/>
      <c r="FJL235" s="416"/>
      <c r="FJM235" s="332"/>
      <c r="FJN235" s="333"/>
      <c r="FJO235" s="416"/>
      <c r="FJP235" s="224"/>
      <c r="FJQ235" s="224"/>
      <c r="FJR235" s="334"/>
      <c r="FJS235" s="334"/>
      <c r="FJT235" s="224"/>
      <c r="FJU235" s="416"/>
      <c r="FJV235" s="416"/>
      <c r="FJW235" s="332"/>
      <c r="FJX235" s="333"/>
      <c r="FJY235" s="416"/>
      <c r="FJZ235" s="224"/>
      <c r="FKA235" s="224"/>
      <c r="FKB235" s="334"/>
      <c r="FKC235" s="334"/>
      <c r="FKD235" s="224"/>
      <c r="FKE235" s="416"/>
      <c r="FKF235" s="416"/>
      <c r="FKG235" s="332"/>
      <c r="FKH235" s="333"/>
      <c r="FKI235" s="416"/>
      <c r="FKJ235" s="224"/>
      <c r="FKK235" s="224"/>
      <c r="FKL235" s="334"/>
      <c r="FKM235" s="334"/>
      <c r="FKN235" s="224"/>
      <c r="FKO235" s="416"/>
      <c r="FKP235" s="416"/>
      <c r="FKQ235" s="332"/>
      <c r="FKR235" s="333"/>
      <c r="FKS235" s="416"/>
      <c r="FKT235" s="224"/>
      <c r="FKU235" s="224"/>
      <c r="FKV235" s="334"/>
      <c r="FKW235" s="334"/>
      <c r="FKX235" s="224"/>
      <c r="FKY235" s="416"/>
      <c r="FKZ235" s="416"/>
      <c r="FLA235" s="332"/>
      <c r="FLB235" s="333"/>
      <c r="FLC235" s="416"/>
      <c r="FLD235" s="224"/>
      <c r="FLE235" s="224"/>
      <c r="FLF235" s="334"/>
      <c r="FLG235" s="334"/>
      <c r="FLH235" s="224"/>
      <c r="FLI235" s="416"/>
      <c r="FLJ235" s="416"/>
      <c r="FLK235" s="332"/>
      <c r="FLL235" s="333"/>
      <c r="FLM235" s="416"/>
      <c r="FLN235" s="224"/>
      <c r="FLO235" s="224"/>
      <c r="FLP235" s="334"/>
      <c r="FLQ235" s="334"/>
      <c r="FLR235" s="224"/>
      <c r="FLS235" s="416"/>
      <c r="FLT235" s="416"/>
      <c r="FLU235" s="332"/>
      <c r="FLV235" s="333"/>
      <c r="FLW235" s="416"/>
      <c r="FLX235" s="224"/>
      <c r="FLY235" s="224"/>
      <c r="FLZ235" s="334"/>
      <c r="FMA235" s="334"/>
      <c r="FMB235" s="224"/>
      <c r="FMC235" s="416"/>
      <c r="FMD235" s="416"/>
      <c r="FME235" s="332"/>
      <c r="FMF235" s="333"/>
      <c r="FMG235" s="416"/>
      <c r="FMH235" s="224"/>
      <c r="FMI235" s="224"/>
      <c r="FMJ235" s="334"/>
      <c r="FMK235" s="334"/>
      <c r="FML235" s="224"/>
      <c r="FMM235" s="416"/>
      <c r="FMN235" s="416"/>
      <c r="FMO235" s="332"/>
      <c r="FMP235" s="333"/>
      <c r="FMQ235" s="416"/>
      <c r="FMR235" s="224"/>
      <c r="FMS235" s="224"/>
      <c r="FMT235" s="334"/>
      <c r="FMU235" s="334"/>
      <c r="FMV235" s="224"/>
      <c r="FMW235" s="416"/>
      <c r="FMX235" s="416"/>
      <c r="FMY235" s="332"/>
      <c r="FMZ235" s="333"/>
      <c r="FNA235" s="416"/>
      <c r="FNB235" s="224"/>
      <c r="FNC235" s="224"/>
      <c r="FND235" s="334"/>
      <c r="FNE235" s="334"/>
      <c r="FNF235" s="224"/>
      <c r="FNG235" s="416"/>
      <c r="FNH235" s="416"/>
      <c r="FNI235" s="332"/>
      <c r="FNJ235" s="333"/>
      <c r="FNK235" s="416"/>
      <c r="FNL235" s="224"/>
      <c r="FNM235" s="224"/>
      <c r="FNN235" s="334"/>
      <c r="FNO235" s="334"/>
      <c r="FNP235" s="224"/>
      <c r="FNQ235" s="416"/>
      <c r="FNR235" s="416"/>
      <c r="FNS235" s="332"/>
      <c r="FNT235" s="333"/>
      <c r="FNU235" s="416"/>
      <c r="FNV235" s="224"/>
      <c r="FNW235" s="224"/>
      <c r="FNX235" s="334"/>
      <c r="FNY235" s="334"/>
      <c r="FNZ235" s="224"/>
      <c r="FOA235" s="416"/>
      <c r="FOB235" s="416"/>
      <c r="FOC235" s="332"/>
      <c r="FOD235" s="333"/>
      <c r="FOE235" s="416"/>
      <c r="FOF235" s="224"/>
      <c r="FOG235" s="224"/>
      <c r="FOH235" s="334"/>
      <c r="FOI235" s="334"/>
      <c r="FOJ235" s="224"/>
      <c r="FOK235" s="416"/>
      <c r="FOL235" s="416"/>
      <c r="FOM235" s="332"/>
      <c r="FON235" s="333"/>
      <c r="FOO235" s="416"/>
      <c r="FOP235" s="224"/>
      <c r="FOQ235" s="224"/>
      <c r="FOR235" s="334"/>
      <c r="FOS235" s="334"/>
      <c r="FOT235" s="224"/>
      <c r="FOU235" s="416"/>
      <c r="FOV235" s="416"/>
      <c r="FOW235" s="332"/>
      <c r="FOX235" s="333"/>
      <c r="FOY235" s="416"/>
      <c r="FOZ235" s="224"/>
      <c r="FPA235" s="224"/>
      <c r="FPB235" s="334"/>
      <c r="FPC235" s="334"/>
      <c r="FPD235" s="224"/>
      <c r="FPE235" s="416"/>
      <c r="FPF235" s="416"/>
      <c r="FPG235" s="332"/>
      <c r="FPH235" s="333"/>
      <c r="FPI235" s="416"/>
      <c r="FPJ235" s="224"/>
      <c r="FPK235" s="224"/>
      <c r="FPL235" s="334"/>
      <c r="FPM235" s="334"/>
      <c r="FPN235" s="224"/>
      <c r="FPO235" s="416"/>
      <c r="FPP235" s="416"/>
      <c r="FPQ235" s="332"/>
      <c r="FPR235" s="333"/>
      <c r="FPS235" s="416"/>
      <c r="FPT235" s="224"/>
      <c r="FPU235" s="224"/>
      <c r="FPV235" s="334"/>
      <c r="FPW235" s="334"/>
      <c r="FPX235" s="224"/>
      <c r="FPY235" s="416"/>
      <c r="FPZ235" s="416"/>
      <c r="FQA235" s="332"/>
      <c r="FQB235" s="333"/>
      <c r="FQC235" s="416"/>
      <c r="FQD235" s="224"/>
      <c r="FQE235" s="224"/>
      <c r="FQF235" s="334"/>
      <c r="FQG235" s="334"/>
      <c r="FQH235" s="224"/>
      <c r="FQI235" s="416"/>
      <c r="FQJ235" s="416"/>
      <c r="FQK235" s="332"/>
      <c r="FQL235" s="333"/>
      <c r="FQM235" s="416"/>
      <c r="FQN235" s="224"/>
      <c r="FQO235" s="224"/>
      <c r="FQP235" s="334"/>
      <c r="FQQ235" s="334"/>
      <c r="FQR235" s="224"/>
      <c r="FQS235" s="416"/>
      <c r="FQT235" s="416"/>
      <c r="FQU235" s="332"/>
      <c r="FQV235" s="333"/>
      <c r="FQW235" s="416"/>
      <c r="FQX235" s="224"/>
      <c r="FQY235" s="224"/>
      <c r="FQZ235" s="334"/>
      <c r="FRA235" s="334"/>
      <c r="FRB235" s="224"/>
      <c r="FRC235" s="416"/>
      <c r="FRD235" s="416"/>
      <c r="FRE235" s="332"/>
      <c r="FRF235" s="333"/>
      <c r="FRG235" s="416"/>
      <c r="FRH235" s="224"/>
      <c r="FRI235" s="224"/>
      <c r="FRJ235" s="334"/>
      <c r="FRK235" s="334"/>
      <c r="FRL235" s="224"/>
      <c r="FRM235" s="416"/>
      <c r="FRN235" s="416"/>
      <c r="FRO235" s="332"/>
      <c r="FRP235" s="333"/>
      <c r="FRQ235" s="416"/>
      <c r="FRR235" s="224"/>
      <c r="FRS235" s="224"/>
      <c r="FRT235" s="334"/>
      <c r="FRU235" s="334"/>
      <c r="FRV235" s="224"/>
      <c r="FRW235" s="416"/>
      <c r="FRX235" s="416"/>
      <c r="FRY235" s="332"/>
      <c r="FRZ235" s="333"/>
      <c r="FSA235" s="416"/>
      <c r="FSB235" s="224"/>
      <c r="FSC235" s="224"/>
      <c r="FSD235" s="334"/>
      <c r="FSE235" s="334"/>
      <c r="FSF235" s="224"/>
      <c r="FSG235" s="416"/>
      <c r="FSH235" s="416"/>
      <c r="FSI235" s="332"/>
      <c r="FSJ235" s="333"/>
      <c r="FSK235" s="416"/>
      <c r="FSL235" s="224"/>
      <c r="FSM235" s="224"/>
      <c r="FSN235" s="334"/>
      <c r="FSO235" s="334"/>
      <c r="FSP235" s="224"/>
      <c r="FSQ235" s="416"/>
      <c r="FSR235" s="416"/>
      <c r="FSS235" s="332"/>
      <c r="FST235" s="333"/>
      <c r="FSU235" s="416"/>
      <c r="FSV235" s="224"/>
      <c r="FSW235" s="224"/>
      <c r="FSX235" s="334"/>
      <c r="FSY235" s="334"/>
      <c r="FSZ235" s="224"/>
      <c r="FTA235" s="416"/>
      <c r="FTB235" s="416"/>
      <c r="FTC235" s="332"/>
      <c r="FTD235" s="333"/>
      <c r="FTE235" s="416"/>
      <c r="FTF235" s="224"/>
      <c r="FTG235" s="224"/>
      <c r="FTH235" s="334"/>
      <c r="FTI235" s="334"/>
      <c r="FTJ235" s="224"/>
      <c r="FTK235" s="416"/>
      <c r="FTL235" s="416"/>
      <c r="FTM235" s="332"/>
      <c r="FTN235" s="333"/>
      <c r="FTO235" s="416"/>
      <c r="FTP235" s="224"/>
      <c r="FTQ235" s="224"/>
      <c r="FTR235" s="334"/>
      <c r="FTS235" s="334"/>
      <c r="FTT235" s="224"/>
      <c r="FTU235" s="416"/>
      <c r="FTV235" s="416"/>
      <c r="FTW235" s="332"/>
      <c r="FTX235" s="333"/>
      <c r="FTY235" s="416"/>
      <c r="FTZ235" s="224"/>
      <c r="FUA235" s="224"/>
      <c r="FUB235" s="334"/>
      <c r="FUC235" s="334"/>
      <c r="FUD235" s="224"/>
      <c r="FUE235" s="416"/>
      <c r="FUF235" s="416"/>
      <c r="FUG235" s="332"/>
      <c r="FUH235" s="333"/>
      <c r="FUI235" s="416"/>
      <c r="FUJ235" s="224"/>
      <c r="FUK235" s="224"/>
      <c r="FUL235" s="334"/>
      <c r="FUM235" s="334"/>
      <c r="FUN235" s="224"/>
      <c r="FUO235" s="416"/>
      <c r="FUP235" s="416"/>
      <c r="FUQ235" s="332"/>
      <c r="FUR235" s="333"/>
      <c r="FUS235" s="416"/>
      <c r="FUT235" s="224"/>
      <c r="FUU235" s="224"/>
      <c r="FUV235" s="334"/>
      <c r="FUW235" s="334"/>
      <c r="FUX235" s="224"/>
      <c r="FUY235" s="416"/>
      <c r="FUZ235" s="416"/>
      <c r="FVA235" s="332"/>
      <c r="FVB235" s="333"/>
      <c r="FVC235" s="416"/>
      <c r="FVD235" s="224"/>
      <c r="FVE235" s="224"/>
      <c r="FVF235" s="334"/>
      <c r="FVG235" s="334"/>
      <c r="FVH235" s="224"/>
      <c r="FVI235" s="416"/>
      <c r="FVJ235" s="416"/>
      <c r="FVK235" s="332"/>
      <c r="FVL235" s="333"/>
      <c r="FVM235" s="416"/>
      <c r="FVN235" s="224"/>
      <c r="FVO235" s="224"/>
      <c r="FVP235" s="334"/>
      <c r="FVQ235" s="334"/>
      <c r="FVR235" s="224"/>
      <c r="FVS235" s="416"/>
      <c r="FVT235" s="416"/>
      <c r="FVU235" s="332"/>
      <c r="FVV235" s="333"/>
      <c r="FVW235" s="416"/>
      <c r="FVX235" s="224"/>
      <c r="FVY235" s="224"/>
      <c r="FVZ235" s="334"/>
      <c r="FWA235" s="334"/>
      <c r="FWB235" s="224"/>
      <c r="FWC235" s="416"/>
      <c r="FWD235" s="416"/>
      <c r="FWE235" s="332"/>
      <c r="FWF235" s="333"/>
      <c r="FWG235" s="416"/>
      <c r="FWH235" s="224"/>
      <c r="FWI235" s="224"/>
      <c r="FWJ235" s="334"/>
      <c r="FWK235" s="334"/>
      <c r="FWL235" s="224"/>
      <c r="FWM235" s="416"/>
      <c r="FWN235" s="416"/>
      <c r="FWO235" s="332"/>
      <c r="FWP235" s="333"/>
      <c r="FWQ235" s="416"/>
      <c r="FWR235" s="224"/>
      <c r="FWS235" s="224"/>
      <c r="FWT235" s="334"/>
      <c r="FWU235" s="334"/>
      <c r="FWV235" s="224"/>
      <c r="FWW235" s="416"/>
      <c r="FWX235" s="416"/>
      <c r="FWY235" s="332"/>
      <c r="FWZ235" s="333"/>
      <c r="FXA235" s="416"/>
      <c r="FXB235" s="224"/>
      <c r="FXC235" s="224"/>
      <c r="FXD235" s="334"/>
      <c r="FXE235" s="334"/>
      <c r="FXF235" s="224"/>
      <c r="FXG235" s="416"/>
      <c r="FXH235" s="416"/>
      <c r="FXI235" s="332"/>
      <c r="FXJ235" s="333"/>
      <c r="FXK235" s="416"/>
      <c r="FXL235" s="224"/>
      <c r="FXM235" s="224"/>
      <c r="FXN235" s="334"/>
      <c r="FXO235" s="334"/>
      <c r="FXP235" s="224"/>
      <c r="FXQ235" s="416"/>
      <c r="FXR235" s="416"/>
      <c r="FXS235" s="332"/>
      <c r="FXT235" s="333"/>
      <c r="FXU235" s="416"/>
      <c r="FXV235" s="224"/>
      <c r="FXW235" s="224"/>
      <c r="FXX235" s="334"/>
      <c r="FXY235" s="334"/>
      <c r="FXZ235" s="224"/>
      <c r="FYA235" s="416"/>
      <c r="FYB235" s="416"/>
      <c r="FYC235" s="332"/>
      <c r="FYD235" s="333"/>
      <c r="FYE235" s="416"/>
      <c r="FYF235" s="224"/>
      <c r="FYG235" s="224"/>
      <c r="FYH235" s="334"/>
      <c r="FYI235" s="334"/>
      <c r="FYJ235" s="224"/>
      <c r="FYK235" s="416"/>
      <c r="FYL235" s="416"/>
      <c r="FYM235" s="332"/>
      <c r="FYN235" s="333"/>
      <c r="FYO235" s="416"/>
      <c r="FYP235" s="224"/>
      <c r="FYQ235" s="224"/>
      <c r="FYR235" s="334"/>
      <c r="FYS235" s="334"/>
      <c r="FYT235" s="224"/>
      <c r="FYU235" s="416"/>
      <c r="FYV235" s="416"/>
      <c r="FYW235" s="332"/>
      <c r="FYX235" s="333"/>
      <c r="FYY235" s="416"/>
      <c r="FYZ235" s="224"/>
      <c r="FZA235" s="224"/>
      <c r="FZB235" s="334"/>
      <c r="FZC235" s="334"/>
      <c r="FZD235" s="224"/>
      <c r="FZE235" s="416"/>
      <c r="FZF235" s="416"/>
      <c r="FZG235" s="332"/>
      <c r="FZH235" s="333"/>
      <c r="FZI235" s="416"/>
      <c r="FZJ235" s="224"/>
      <c r="FZK235" s="224"/>
      <c r="FZL235" s="334"/>
      <c r="FZM235" s="334"/>
      <c r="FZN235" s="224"/>
      <c r="FZO235" s="416"/>
      <c r="FZP235" s="416"/>
      <c r="FZQ235" s="332"/>
      <c r="FZR235" s="333"/>
      <c r="FZS235" s="416"/>
      <c r="FZT235" s="224"/>
      <c r="FZU235" s="224"/>
      <c r="FZV235" s="334"/>
      <c r="FZW235" s="334"/>
      <c r="FZX235" s="224"/>
      <c r="FZY235" s="416"/>
      <c r="FZZ235" s="416"/>
      <c r="GAA235" s="332"/>
      <c r="GAB235" s="333"/>
      <c r="GAC235" s="416"/>
      <c r="GAD235" s="224"/>
      <c r="GAE235" s="224"/>
      <c r="GAF235" s="334"/>
      <c r="GAG235" s="334"/>
      <c r="GAH235" s="224"/>
      <c r="GAI235" s="416"/>
      <c r="GAJ235" s="416"/>
      <c r="GAK235" s="332"/>
      <c r="GAL235" s="333"/>
      <c r="GAM235" s="416"/>
      <c r="GAN235" s="224"/>
      <c r="GAO235" s="224"/>
      <c r="GAP235" s="334"/>
      <c r="GAQ235" s="334"/>
      <c r="GAR235" s="224"/>
      <c r="GAS235" s="416"/>
      <c r="GAT235" s="416"/>
      <c r="GAU235" s="332"/>
      <c r="GAV235" s="333"/>
      <c r="GAW235" s="416"/>
      <c r="GAX235" s="224"/>
      <c r="GAY235" s="224"/>
      <c r="GAZ235" s="334"/>
      <c r="GBA235" s="334"/>
      <c r="GBB235" s="224"/>
      <c r="GBC235" s="416"/>
      <c r="GBD235" s="416"/>
      <c r="GBE235" s="332"/>
      <c r="GBF235" s="333"/>
      <c r="GBG235" s="416"/>
      <c r="GBH235" s="224"/>
      <c r="GBI235" s="224"/>
      <c r="GBJ235" s="334"/>
      <c r="GBK235" s="334"/>
      <c r="GBL235" s="224"/>
      <c r="GBM235" s="416"/>
      <c r="GBN235" s="416"/>
      <c r="GBO235" s="332"/>
      <c r="GBP235" s="333"/>
      <c r="GBQ235" s="416"/>
      <c r="GBR235" s="224"/>
      <c r="GBS235" s="224"/>
      <c r="GBT235" s="334"/>
      <c r="GBU235" s="334"/>
      <c r="GBV235" s="224"/>
      <c r="GBW235" s="416"/>
      <c r="GBX235" s="416"/>
      <c r="GBY235" s="332"/>
      <c r="GBZ235" s="333"/>
      <c r="GCA235" s="416"/>
      <c r="GCB235" s="224"/>
      <c r="GCC235" s="224"/>
      <c r="GCD235" s="334"/>
      <c r="GCE235" s="334"/>
      <c r="GCF235" s="224"/>
      <c r="GCG235" s="416"/>
      <c r="GCH235" s="416"/>
      <c r="GCI235" s="332"/>
      <c r="GCJ235" s="333"/>
      <c r="GCK235" s="416"/>
      <c r="GCL235" s="224"/>
      <c r="GCM235" s="224"/>
      <c r="GCN235" s="334"/>
      <c r="GCO235" s="334"/>
      <c r="GCP235" s="224"/>
      <c r="GCQ235" s="416"/>
      <c r="GCR235" s="416"/>
      <c r="GCS235" s="332"/>
      <c r="GCT235" s="333"/>
      <c r="GCU235" s="416"/>
      <c r="GCV235" s="224"/>
      <c r="GCW235" s="224"/>
      <c r="GCX235" s="334"/>
      <c r="GCY235" s="334"/>
      <c r="GCZ235" s="224"/>
      <c r="GDA235" s="416"/>
      <c r="GDB235" s="416"/>
      <c r="GDC235" s="332"/>
      <c r="GDD235" s="333"/>
      <c r="GDE235" s="416"/>
      <c r="GDF235" s="224"/>
      <c r="GDG235" s="224"/>
      <c r="GDH235" s="334"/>
      <c r="GDI235" s="334"/>
      <c r="GDJ235" s="224"/>
      <c r="GDK235" s="416"/>
      <c r="GDL235" s="416"/>
      <c r="GDM235" s="332"/>
      <c r="GDN235" s="333"/>
      <c r="GDO235" s="416"/>
      <c r="GDP235" s="224"/>
      <c r="GDQ235" s="224"/>
      <c r="GDR235" s="334"/>
      <c r="GDS235" s="334"/>
      <c r="GDT235" s="224"/>
      <c r="GDU235" s="416"/>
      <c r="GDV235" s="416"/>
      <c r="GDW235" s="332"/>
      <c r="GDX235" s="333"/>
      <c r="GDY235" s="416"/>
      <c r="GDZ235" s="224"/>
      <c r="GEA235" s="224"/>
      <c r="GEB235" s="334"/>
      <c r="GEC235" s="334"/>
      <c r="GED235" s="224"/>
      <c r="GEE235" s="416"/>
      <c r="GEF235" s="416"/>
      <c r="GEG235" s="332"/>
      <c r="GEH235" s="333"/>
      <c r="GEI235" s="416"/>
      <c r="GEJ235" s="224"/>
      <c r="GEK235" s="224"/>
      <c r="GEL235" s="334"/>
      <c r="GEM235" s="334"/>
      <c r="GEN235" s="224"/>
      <c r="GEO235" s="416"/>
      <c r="GEP235" s="416"/>
      <c r="GEQ235" s="332"/>
      <c r="GER235" s="333"/>
      <c r="GES235" s="416"/>
      <c r="GET235" s="224"/>
      <c r="GEU235" s="224"/>
      <c r="GEV235" s="334"/>
      <c r="GEW235" s="334"/>
      <c r="GEX235" s="224"/>
      <c r="GEY235" s="416"/>
      <c r="GEZ235" s="416"/>
      <c r="GFA235" s="332"/>
      <c r="GFB235" s="333"/>
      <c r="GFC235" s="416"/>
      <c r="GFD235" s="224"/>
      <c r="GFE235" s="224"/>
      <c r="GFF235" s="334"/>
      <c r="GFG235" s="334"/>
      <c r="GFH235" s="224"/>
      <c r="GFI235" s="416"/>
      <c r="GFJ235" s="416"/>
      <c r="GFK235" s="332"/>
      <c r="GFL235" s="333"/>
      <c r="GFM235" s="416"/>
      <c r="GFN235" s="224"/>
      <c r="GFO235" s="224"/>
      <c r="GFP235" s="334"/>
      <c r="GFQ235" s="334"/>
      <c r="GFR235" s="224"/>
      <c r="GFS235" s="416"/>
      <c r="GFT235" s="416"/>
      <c r="GFU235" s="332"/>
      <c r="GFV235" s="333"/>
      <c r="GFW235" s="416"/>
      <c r="GFX235" s="224"/>
      <c r="GFY235" s="224"/>
      <c r="GFZ235" s="334"/>
      <c r="GGA235" s="334"/>
      <c r="GGB235" s="224"/>
      <c r="GGC235" s="416"/>
      <c r="GGD235" s="416"/>
      <c r="GGE235" s="332"/>
      <c r="GGF235" s="333"/>
      <c r="GGG235" s="416"/>
      <c r="GGH235" s="224"/>
      <c r="GGI235" s="224"/>
      <c r="GGJ235" s="334"/>
      <c r="GGK235" s="334"/>
      <c r="GGL235" s="224"/>
      <c r="GGM235" s="416"/>
      <c r="GGN235" s="416"/>
      <c r="GGO235" s="332"/>
      <c r="GGP235" s="333"/>
      <c r="GGQ235" s="416"/>
      <c r="GGR235" s="224"/>
      <c r="GGS235" s="224"/>
      <c r="GGT235" s="334"/>
      <c r="GGU235" s="334"/>
      <c r="GGV235" s="224"/>
      <c r="GGW235" s="416"/>
      <c r="GGX235" s="416"/>
      <c r="GGY235" s="332"/>
      <c r="GGZ235" s="333"/>
      <c r="GHA235" s="416"/>
      <c r="GHB235" s="224"/>
      <c r="GHC235" s="224"/>
      <c r="GHD235" s="334"/>
      <c r="GHE235" s="334"/>
      <c r="GHF235" s="224"/>
      <c r="GHG235" s="416"/>
      <c r="GHH235" s="416"/>
      <c r="GHI235" s="332"/>
      <c r="GHJ235" s="333"/>
      <c r="GHK235" s="416"/>
      <c r="GHL235" s="224"/>
      <c r="GHM235" s="224"/>
      <c r="GHN235" s="334"/>
      <c r="GHO235" s="334"/>
      <c r="GHP235" s="224"/>
      <c r="GHQ235" s="416"/>
      <c r="GHR235" s="416"/>
      <c r="GHS235" s="332"/>
      <c r="GHT235" s="333"/>
      <c r="GHU235" s="416"/>
      <c r="GHV235" s="224"/>
      <c r="GHW235" s="224"/>
      <c r="GHX235" s="334"/>
      <c r="GHY235" s="334"/>
      <c r="GHZ235" s="224"/>
      <c r="GIA235" s="416"/>
      <c r="GIB235" s="416"/>
      <c r="GIC235" s="332"/>
      <c r="GID235" s="333"/>
      <c r="GIE235" s="416"/>
      <c r="GIF235" s="224"/>
      <c r="GIG235" s="224"/>
      <c r="GIH235" s="334"/>
      <c r="GII235" s="334"/>
      <c r="GIJ235" s="224"/>
      <c r="GIK235" s="416"/>
      <c r="GIL235" s="416"/>
      <c r="GIM235" s="332"/>
      <c r="GIN235" s="333"/>
      <c r="GIO235" s="416"/>
      <c r="GIP235" s="224"/>
      <c r="GIQ235" s="224"/>
      <c r="GIR235" s="334"/>
      <c r="GIS235" s="334"/>
      <c r="GIT235" s="224"/>
      <c r="GIU235" s="416"/>
      <c r="GIV235" s="416"/>
      <c r="GIW235" s="332"/>
      <c r="GIX235" s="333"/>
      <c r="GIY235" s="416"/>
      <c r="GIZ235" s="224"/>
      <c r="GJA235" s="224"/>
      <c r="GJB235" s="334"/>
      <c r="GJC235" s="334"/>
      <c r="GJD235" s="224"/>
      <c r="GJE235" s="416"/>
      <c r="GJF235" s="416"/>
      <c r="GJG235" s="332"/>
      <c r="GJH235" s="333"/>
      <c r="GJI235" s="416"/>
      <c r="GJJ235" s="224"/>
      <c r="GJK235" s="224"/>
      <c r="GJL235" s="334"/>
      <c r="GJM235" s="334"/>
      <c r="GJN235" s="224"/>
      <c r="GJO235" s="416"/>
      <c r="GJP235" s="416"/>
      <c r="GJQ235" s="332"/>
      <c r="GJR235" s="333"/>
      <c r="GJS235" s="416"/>
      <c r="GJT235" s="224"/>
      <c r="GJU235" s="224"/>
      <c r="GJV235" s="334"/>
      <c r="GJW235" s="334"/>
      <c r="GJX235" s="224"/>
      <c r="GJY235" s="416"/>
      <c r="GJZ235" s="416"/>
      <c r="GKA235" s="332"/>
      <c r="GKB235" s="333"/>
      <c r="GKC235" s="416"/>
      <c r="GKD235" s="224"/>
      <c r="GKE235" s="224"/>
      <c r="GKF235" s="334"/>
      <c r="GKG235" s="334"/>
      <c r="GKH235" s="224"/>
      <c r="GKI235" s="416"/>
      <c r="GKJ235" s="416"/>
      <c r="GKK235" s="332"/>
      <c r="GKL235" s="333"/>
      <c r="GKM235" s="416"/>
      <c r="GKN235" s="224"/>
      <c r="GKO235" s="224"/>
      <c r="GKP235" s="334"/>
      <c r="GKQ235" s="334"/>
      <c r="GKR235" s="224"/>
      <c r="GKS235" s="416"/>
      <c r="GKT235" s="416"/>
      <c r="GKU235" s="332"/>
      <c r="GKV235" s="333"/>
      <c r="GKW235" s="416"/>
      <c r="GKX235" s="224"/>
      <c r="GKY235" s="224"/>
      <c r="GKZ235" s="334"/>
      <c r="GLA235" s="334"/>
      <c r="GLB235" s="224"/>
      <c r="GLC235" s="416"/>
      <c r="GLD235" s="416"/>
      <c r="GLE235" s="332"/>
      <c r="GLF235" s="333"/>
      <c r="GLG235" s="416"/>
      <c r="GLH235" s="224"/>
      <c r="GLI235" s="224"/>
      <c r="GLJ235" s="334"/>
      <c r="GLK235" s="334"/>
      <c r="GLL235" s="224"/>
      <c r="GLM235" s="416"/>
      <c r="GLN235" s="416"/>
      <c r="GLO235" s="332"/>
      <c r="GLP235" s="333"/>
      <c r="GLQ235" s="416"/>
      <c r="GLR235" s="224"/>
      <c r="GLS235" s="224"/>
      <c r="GLT235" s="334"/>
      <c r="GLU235" s="334"/>
      <c r="GLV235" s="224"/>
      <c r="GLW235" s="416"/>
      <c r="GLX235" s="416"/>
      <c r="GLY235" s="332"/>
      <c r="GLZ235" s="333"/>
      <c r="GMA235" s="416"/>
      <c r="GMB235" s="224"/>
      <c r="GMC235" s="224"/>
      <c r="GMD235" s="334"/>
      <c r="GME235" s="334"/>
      <c r="GMF235" s="224"/>
      <c r="GMG235" s="416"/>
      <c r="GMH235" s="416"/>
      <c r="GMI235" s="332"/>
      <c r="GMJ235" s="333"/>
      <c r="GMK235" s="416"/>
      <c r="GML235" s="224"/>
      <c r="GMM235" s="224"/>
      <c r="GMN235" s="334"/>
      <c r="GMO235" s="334"/>
      <c r="GMP235" s="224"/>
      <c r="GMQ235" s="416"/>
      <c r="GMR235" s="416"/>
      <c r="GMS235" s="332"/>
      <c r="GMT235" s="333"/>
      <c r="GMU235" s="416"/>
      <c r="GMV235" s="224"/>
      <c r="GMW235" s="224"/>
      <c r="GMX235" s="334"/>
      <c r="GMY235" s="334"/>
      <c r="GMZ235" s="224"/>
      <c r="GNA235" s="416"/>
      <c r="GNB235" s="416"/>
      <c r="GNC235" s="332"/>
      <c r="GND235" s="333"/>
      <c r="GNE235" s="416"/>
      <c r="GNF235" s="224"/>
      <c r="GNG235" s="224"/>
      <c r="GNH235" s="334"/>
      <c r="GNI235" s="334"/>
      <c r="GNJ235" s="224"/>
      <c r="GNK235" s="416"/>
      <c r="GNL235" s="416"/>
      <c r="GNM235" s="332"/>
      <c r="GNN235" s="333"/>
      <c r="GNO235" s="416"/>
      <c r="GNP235" s="224"/>
      <c r="GNQ235" s="224"/>
      <c r="GNR235" s="334"/>
      <c r="GNS235" s="334"/>
      <c r="GNT235" s="224"/>
      <c r="GNU235" s="416"/>
      <c r="GNV235" s="416"/>
      <c r="GNW235" s="332"/>
      <c r="GNX235" s="333"/>
      <c r="GNY235" s="416"/>
      <c r="GNZ235" s="224"/>
      <c r="GOA235" s="224"/>
      <c r="GOB235" s="334"/>
      <c r="GOC235" s="334"/>
      <c r="GOD235" s="224"/>
      <c r="GOE235" s="416"/>
      <c r="GOF235" s="416"/>
      <c r="GOG235" s="332"/>
      <c r="GOH235" s="333"/>
      <c r="GOI235" s="416"/>
      <c r="GOJ235" s="224"/>
      <c r="GOK235" s="224"/>
      <c r="GOL235" s="334"/>
      <c r="GOM235" s="334"/>
      <c r="GON235" s="224"/>
      <c r="GOO235" s="416"/>
      <c r="GOP235" s="416"/>
      <c r="GOQ235" s="332"/>
      <c r="GOR235" s="333"/>
      <c r="GOS235" s="416"/>
      <c r="GOT235" s="224"/>
      <c r="GOU235" s="224"/>
      <c r="GOV235" s="334"/>
      <c r="GOW235" s="334"/>
      <c r="GOX235" s="224"/>
      <c r="GOY235" s="416"/>
      <c r="GOZ235" s="416"/>
      <c r="GPA235" s="332"/>
      <c r="GPB235" s="333"/>
      <c r="GPC235" s="416"/>
      <c r="GPD235" s="224"/>
      <c r="GPE235" s="224"/>
      <c r="GPF235" s="334"/>
      <c r="GPG235" s="334"/>
      <c r="GPH235" s="224"/>
      <c r="GPI235" s="416"/>
      <c r="GPJ235" s="416"/>
      <c r="GPK235" s="332"/>
      <c r="GPL235" s="333"/>
      <c r="GPM235" s="416"/>
      <c r="GPN235" s="224"/>
      <c r="GPO235" s="224"/>
      <c r="GPP235" s="334"/>
      <c r="GPQ235" s="334"/>
      <c r="GPR235" s="224"/>
      <c r="GPS235" s="416"/>
      <c r="GPT235" s="416"/>
      <c r="GPU235" s="332"/>
      <c r="GPV235" s="333"/>
      <c r="GPW235" s="416"/>
      <c r="GPX235" s="224"/>
      <c r="GPY235" s="224"/>
      <c r="GPZ235" s="334"/>
      <c r="GQA235" s="334"/>
      <c r="GQB235" s="224"/>
      <c r="GQC235" s="416"/>
      <c r="GQD235" s="416"/>
      <c r="GQE235" s="332"/>
      <c r="GQF235" s="333"/>
      <c r="GQG235" s="416"/>
      <c r="GQH235" s="224"/>
      <c r="GQI235" s="224"/>
      <c r="GQJ235" s="334"/>
      <c r="GQK235" s="334"/>
      <c r="GQL235" s="224"/>
      <c r="GQM235" s="416"/>
      <c r="GQN235" s="416"/>
      <c r="GQO235" s="332"/>
      <c r="GQP235" s="333"/>
      <c r="GQQ235" s="416"/>
      <c r="GQR235" s="224"/>
      <c r="GQS235" s="224"/>
      <c r="GQT235" s="334"/>
      <c r="GQU235" s="334"/>
      <c r="GQV235" s="224"/>
      <c r="GQW235" s="416"/>
      <c r="GQX235" s="416"/>
      <c r="GQY235" s="332"/>
      <c r="GQZ235" s="333"/>
      <c r="GRA235" s="416"/>
      <c r="GRB235" s="224"/>
      <c r="GRC235" s="224"/>
      <c r="GRD235" s="334"/>
      <c r="GRE235" s="334"/>
      <c r="GRF235" s="224"/>
      <c r="GRG235" s="416"/>
      <c r="GRH235" s="416"/>
      <c r="GRI235" s="332"/>
      <c r="GRJ235" s="333"/>
      <c r="GRK235" s="416"/>
      <c r="GRL235" s="224"/>
      <c r="GRM235" s="224"/>
      <c r="GRN235" s="334"/>
      <c r="GRO235" s="334"/>
      <c r="GRP235" s="224"/>
      <c r="GRQ235" s="416"/>
      <c r="GRR235" s="416"/>
      <c r="GRS235" s="332"/>
      <c r="GRT235" s="333"/>
      <c r="GRU235" s="416"/>
      <c r="GRV235" s="224"/>
      <c r="GRW235" s="224"/>
      <c r="GRX235" s="334"/>
      <c r="GRY235" s="334"/>
      <c r="GRZ235" s="224"/>
      <c r="GSA235" s="416"/>
      <c r="GSB235" s="416"/>
      <c r="GSC235" s="332"/>
      <c r="GSD235" s="333"/>
      <c r="GSE235" s="416"/>
      <c r="GSF235" s="224"/>
      <c r="GSG235" s="224"/>
      <c r="GSH235" s="334"/>
      <c r="GSI235" s="334"/>
      <c r="GSJ235" s="224"/>
      <c r="GSK235" s="416"/>
      <c r="GSL235" s="416"/>
      <c r="GSM235" s="332"/>
      <c r="GSN235" s="333"/>
      <c r="GSO235" s="416"/>
      <c r="GSP235" s="224"/>
      <c r="GSQ235" s="224"/>
      <c r="GSR235" s="334"/>
      <c r="GSS235" s="334"/>
      <c r="GST235" s="224"/>
      <c r="GSU235" s="416"/>
      <c r="GSV235" s="416"/>
      <c r="GSW235" s="332"/>
      <c r="GSX235" s="333"/>
      <c r="GSY235" s="416"/>
      <c r="GSZ235" s="224"/>
      <c r="GTA235" s="224"/>
      <c r="GTB235" s="334"/>
      <c r="GTC235" s="334"/>
      <c r="GTD235" s="224"/>
      <c r="GTE235" s="416"/>
      <c r="GTF235" s="416"/>
      <c r="GTG235" s="332"/>
      <c r="GTH235" s="333"/>
      <c r="GTI235" s="416"/>
      <c r="GTJ235" s="224"/>
      <c r="GTK235" s="224"/>
      <c r="GTL235" s="334"/>
      <c r="GTM235" s="334"/>
      <c r="GTN235" s="224"/>
      <c r="GTO235" s="416"/>
      <c r="GTP235" s="416"/>
      <c r="GTQ235" s="332"/>
      <c r="GTR235" s="333"/>
      <c r="GTS235" s="416"/>
      <c r="GTT235" s="224"/>
      <c r="GTU235" s="224"/>
      <c r="GTV235" s="334"/>
      <c r="GTW235" s="334"/>
      <c r="GTX235" s="224"/>
      <c r="GTY235" s="416"/>
      <c r="GTZ235" s="416"/>
      <c r="GUA235" s="332"/>
      <c r="GUB235" s="333"/>
      <c r="GUC235" s="416"/>
      <c r="GUD235" s="224"/>
      <c r="GUE235" s="224"/>
      <c r="GUF235" s="334"/>
      <c r="GUG235" s="334"/>
      <c r="GUH235" s="224"/>
      <c r="GUI235" s="416"/>
      <c r="GUJ235" s="416"/>
      <c r="GUK235" s="332"/>
      <c r="GUL235" s="333"/>
      <c r="GUM235" s="416"/>
      <c r="GUN235" s="224"/>
      <c r="GUO235" s="224"/>
      <c r="GUP235" s="334"/>
      <c r="GUQ235" s="334"/>
      <c r="GUR235" s="224"/>
      <c r="GUS235" s="416"/>
      <c r="GUT235" s="416"/>
      <c r="GUU235" s="332"/>
      <c r="GUV235" s="333"/>
      <c r="GUW235" s="416"/>
      <c r="GUX235" s="224"/>
      <c r="GUY235" s="224"/>
      <c r="GUZ235" s="334"/>
      <c r="GVA235" s="334"/>
      <c r="GVB235" s="224"/>
      <c r="GVC235" s="416"/>
      <c r="GVD235" s="416"/>
      <c r="GVE235" s="332"/>
      <c r="GVF235" s="333"/>
      <c r="GVG235" s="416"/>
      <c r="GVH235" s="224"/>
      <c r="GVI235" s="224"/>
      <c r="GVJ235" s="334"/>
      <c r="GVK235" s="334"/>
      <c r="GVL235" s="224"/>
      <c r="GVM235" s="416"/>
      <c r="GVN235" s="416"/>
      <c r="GVO235" s="332"/>
      <c r="GVP235" s="333"/>
      <c r="GVQ235" s="416"/>
      <c r="GVR235" s="224"/>
      <c r="GVS235" s="224"/>
      <c r="GVT235" s="334"/>
      <c r="GVU235" s="334"/>
      <c r="GVV235" s="224"/>
      <c r="GVW235" s="416"/>
      <c r="GVX235" s="416"/>
      <c r="GVY235" s="332"/>
      <c r="GVZ235" s="333"/>
      <c r="GWA235" s="416"/>
      <c r="GWB235" s="224"/>
      <c r="GWC235" s="224"/>
      <c r="GWD235" s="334"/>
      <c r="GWE235" s="334"/>
      <c r="GWF235" s="224"/>
      <c r="GWG235" s="416"/>
      <c r="GWH235" s="416"/>
      <c r="GWI235" s="332"/>
      <c r="GWJ235" s="333"/>
      <c r="GWK235" s="416"/>
      <c r="GWL235" s="224"/>
      <c r="GWM235" s="224"/>
      <c r="GWN235" s="334"/>
      <c r="GWO235" s="334"/>
      <c r="GWP235" s="224"/>
      <c r="GWQ235" s="416"/>
      <c r="GWR235" s="416"/>
      <c r="GWS235" s="332"/>
      <c r="GWT235" s="333"/>
      <c r="GWU235" s="416"/>
      <c r="GWV235" s="224"/>
      <c r="GWW235" s="224"/>
      <c r="GWX235" s="334"/>
      <c r="GWY235" s="334"/>
      <c r="GWZ235" s="224"/>
      <c r="GXA235" s="416"/>
      <c r="GXB235" s="416"/>
      <c r="GXC235" s="332"/>
      <c r="GXD235" s="333"/>
      <c r="GXE235" s="416"/>
      <c r="GXF235" s="224"/>
      <c r="GXG235" s="224"/>
      <c r="GXH235" s="334"/>
      <c r="GXI235" s="334"/>
      <c r="GXJ235" s="224"/>
      <c r="GXK235" s="416"/>
      <c r="GXL235" s="416"/>
      <c r="GXM235" s="332"/>
      <c r="GXN235" s="333"/>
      <c r="GXO235" s="416"/>
      <c r="GXP235" s="224"/>
      <c r="GXQ235" s="224"/>
      <c r="GXR235" s="334"/>
      <c r="GXS235" s="334"/>
      <c r="GXT235" s="224"/>
      <c r="GXU235" s="416"/>
      <c r="GXV235" s="416"/>
      <c r="GXW235" s="332"/>
      <c r="GXX235" s="333"/>
      <c r="GXY235" s="416"/>
      <c r="GXZ235" s="224"/>
      <c r="GYA235" s="224"/>
      <c r="GYB235" s="334"/>
      <c r="GYC235" s="334"/>
      <c r="GYD235" s="224"/>
      <c r="GYE235" s="416"/>
      <c r="GYF235" s="416"/>
      <c r="GYG235" s="332"/>
      <c r="GYH235" s="333"/>
      <c r="GYI235" s="416"/>
      <c r="GYJ235" s="224"/>
      <c r="GYK235" s="224"/>
      <c r="GYL235" s="334"/>
      <c r="GYM235" s="334"/>
      <c r="GYN235" s="224"/>
      <c r="GYO235" s="416"/>
      <c r="GYP235" s="416"/>
      <c r="GYQ235" s="332"/>
      <c r="GYR235" s="333"/>
      <c r="GYS235" s="416"/>
      <c r="GYT235" s="224"/>
      <c r="GYU235" s="224"/>
      <c r="GYV235" s="334"/>
      <c r="GYW235" s="334"/>
      <c r="GYX235" s="224"/>
      <c r="GYY235" s="416"/>
      <c r="GYZ235" s="416"/>
      <c r="GZA235" s="332"/>
      <c r="GZB235" s="333"/>
      <c r="GZC235" s="416"/>
      <c r="GZD235" s="224"/>
      <c r="GZE235" s="224"/>
      <c r="GZF235" s="334"/>
      <c r="GZG235" s="334"/>
      <c r="GZH235" s="224"/>
      <c r="GZI235" s="416"/>
      <c r="GZJ235" s="416"/>
      <c r="GZK235" s="332"/>
      <c r="GZL235" s="333"/>
      <c r="GZM235" s="416"/>
      <c r="GZN235" s="224"/>
      <c r="GZO235" s="224"/>
      <c r="GZP235" s="334"/>
      <c r="GZQ235" s="334"/>
      <c r="GZR235" s="224"/>
      <c r="GZS235" s="416"/>
      <c r="GZT235" s="416"/>
      <c r="GZU235" s="332"/>
      <c r="GZV235" s="333"/>
      <c r="GZW235" s="416"/>
      <c r="GZX235" s="224"/>
      <c r="GZY235" s="224"/>
      <c r="GZZ235" s="334"/>
      <c r="HAA235" s="334"/>
      <c r="HAB235" s="224"/>
      <c r="HAC235" s="416"/>
      <c r="HAD235" s="416"/>
      <c r="HAE235" s="332"/>
      <c r="HAF235" s="333"/>
      <c r="HAG235" s="416"/>
      <c r="HAH235" s="224"/>
      <c r="HAI235" s="224"/>
      <c r="HAJ235" s="334"/>
      <c r="HAK235" s="334"/>
      <c r="HAL235" s="224"/>
      <c r="HAM235" s="416"/>
      <c r="HAN235" s="416"/>
      <c r="HAO235" s="332"/>
      <c r="HAP235" s="333"/>
      <c r="HAQ235" s="416"/>
      <c r="HAR235" s="224"/>
      <c r="HAS235" s="224"/>
      <c r="HAT235" s="334"/>
      <c r="HAU235" s="334"/>
      <c r="HAV235" s="224"/>
      <c r="HAW235" s="416"/>
      <c r="HAX235" s="416"/>
      <c r="HAY235" s="332"/>
      <c r="HAZ235" s="333"/>
      <c r="HBA235" s="416"/>
      <c r="HBB235" s="224"/>
      <c r="HBC235" s="224"/>
      <c r="HBD235" s="334"/>
      <c r="HBE235" s="334"/>
      <c r="HBF235" s="224"/>
      <c r="HBG235" s="416"/>
      <c r="HBH235" s="416"/>
      <c r="HBI235" s="332"/>
      <c r="HBJ235" s="333"/>
      <c r="HBK235" s="416"/>
      <c r="HBL235" s="224"/>
      <c r="HBM235" s="224"/>
      <c r="HBN235" s="334"/>
      <c r="HBO235" s="334"/>
      <c r="HBP235" s="224"/>
      <c r="HBQ235" s="416"/>
      <c r="HBR235" s="416"/>
      <c r="HBS235" s="332"/>
      <c r="HBT235" s="333"/>
      <c r="HBU235" s="416"/>
      <c r="HBV235" s="224"/>
      <c r="HBW235" s="224"/>
      <c r="HBX235" s="334"/>
      <c r="HBY235" s="334"/>
      <c r="HBZ235" s="224"/>
      <c r="HCA235" s="416"/>
      <c r="HCB235" s="416"/>
      <c r="HCC235" s="332"/>
      <c r="HCD235" s="333"/>
      <c r="HCE235" s="416"/>
      <c r="HCF235" s="224"/>
      <c r="HCG235" s="224"/>
      <c r="HCH235" s="334"/>
      <c r="HCI235" s="334"/>
      <c r="HCJ235" s="224"/>
      <c r="HCK235" s="416"/>
      <c r="HCL235" s="416"/>
      <c r="HCM235" s="332"/>
      <c r="HCN235" s="333"/>
      <c r="HCO235" s="416"/>
      <c r="HCP235" s="224"/>
      <c r="HCQ235" s="224"/>
      <c r="HCR235" s="334"/>
      <c r="HCS235" s="334"/>
      <c r="HCT235" s="224"/>
      <c r="HCU235" s="416"/>
      <c r="HCV235" s="416"/>
      <c r="HCW235" s="332"/>
      <c r="HCX235" s="333"/>
      <c r="HCY235" s="416"/>
      <c r="HCZ235" s="224"/>
      <c r="HDA235" s="224"/>
      <c r="HDB235" s="334"/>
      <c r="HDC235" s="334"/>
      <c r="HDD235" s="224"/>
      <c r="HDE235" s="416"/>
      <c r="HDF235" s="416"/>
      <c r="HDG235" s="332"/>
      <c r="HDH235" s="333"/>
      <c r="HDI235" s="416"/>
      <c r="HDJ235" s="224"/>
      <c r="HDK235" s="224"/>
      <c r="HDL235" s="334"/>
      <c r="HDM235" s="334"/>
      <c r="HDN235" s="224"/>
      <c r="HDO235" s="416"/>
      <c r="HDP235" s="416"/>
      <c r="HDQ235" s="332"/>
      <c r="HDR235" s="333"/>
      <c r="HDS235" s="416"/>
      <c r="HDT235" s="224"/>
      <c r="HDU235" s="224"/>
      <c r="HDV235" s="334"/>
      <c r="HDW235" s="334"/>
      <c r="HDX235" s="224"/>
      <c r="HDY235" s="416"/>
      <c r="HDZ235" s="416"/>
      <c r="HEA235" s="332"/>
      <c r="HEB235" s="333"/>
      <c r="HEC235" s="416"/>
      <c r="HED235" s="224"/>
      <c r="HEE235" s="224"/>
      <c r="HEF235" s="334"/>
      <c r="HEG235" s="334"/>
      <c r="HEH235" s="224"/>
      <c r="HEI235" s="416"/>
      <c r="HEJ235" s="416"/>
      <c r="HEK235" s="332"/>
      <c r="HEL235" s="333"/>
      <c r="HEM235" s="416"/>
      <c r="HEN235" s="224"/>
      <c r="HEO235" s="224"/>
      <c r="HEP235" s="334"/>
      <c r="HEQ235" s="334"/>
      <c r="HER235" s="224"/>
      <c r="HES235" s="416"/>
      <c r="HET235" s="416"/>
      <c r="HEU235" s="332"/>
      <c r="HEV235" s="333"/>
      <c r="HEW235" s="416"/>
      <c r="HEX235" s="224"/>
      <c r="HEY235" s="224"/>
      <c r="HEZ235" s="334"/>
      <c r="HFA235" s="334"/>
      <c r="HFB235" s="224"/>
      <c r="HFC235" s="416"/>
      <c r="HFD235" s="416"/>
      <c r="HFE235" s="332"/>
      <c r="HFF235" s="333"/>
      <c r="HFG235" s="416"/>
      <c r="HFH235" s="224"/>
      <c r="HFI235" s="224"/>
      <c r="HFJ235" s="334"/>
      <c r="HFK235" s="334"/>
      <c r="HFL235" s="224"/>
      <c r="HFM235" s="416"/>
      <c r="HFN235" s="416"/>
      <c r="HFO235" s="332"/>
      <c r="HFP235" s="333"/>
      <c r="HFQ235" s="416"/>
      <c r="HFR235" s="224"/>
      <c r="HFS235" s="224"/>
      <c r="HFT235" s="334"/>
      <c r="HFU235" s="334"/>
      <c r="HFV235" s="224"/>
      <c r="HFW235" s="416"/>
      <c r="HFX235" s="416"/>
      <c r="HFY235" s="332"/>
      <c r="HFZ235" s="333"/>
      <c r="HGA235" s="416"/>
      <c r="HGB235" s="224"/>
      <c r="HGC235" s="224"/>
      <c r="HGD235" s="334"/>
      <c r="HGE235" s="334"/>
      <c r="HGF235" s="224"/>
      <c r="HGG235" s="416"/>
      <c r="HGH235" s="416"/>
      <c r="HGI235" s="332"/>
      <c r="HGJ235" s="333"/>
      <c r="HGK235" s="416"/>
      <c r="HGL235" s="224"/>
      <c r="HGM235" s="224"/>
      <c r="HGN235" s="334"/>
      <c r="HGO235" s="334"/>
      <c r="HGP235" s="224"/>
      <c r="HGQ235" s="416"/>
      <c r="HGR235" s="416"/>
      <c r="HGS235" s="332"/>
      <c r="HGT235" s="333"/>
      <c r="HGU235" s="416"/>
      <c r="HGV235" s="224"/>
      <c r="HGW235" s="224"/>
      <c r="HGX235" s="334"/>
      <c r="HGY235" s="334"/>
      <c r="HGZ235" s="224"/>
      <c r="HHA235" s="416"/>
      <c r="HHB235" s="416"/>
      <c r="HHC235" s="332"/>
      <c r="HHD235" s="333"/>
      <c r="HHE235" s="416"/>
      <c r="HHF235" s="224"/>
      <c r="HHG235" s="224"/>
      <c r="HHH235" s="334"/>
      <c r="HHI235" s="334"/>
      <c r="HHJ235" s="224"/>
      <c r="HHK235" s="416"/>
      <c r="HHL235" s="416"/>
      <c r="HHM235" s="332"/>
      <c r="HHN235" s="333"/>
      <c r="HHO235" s="416"/>
      <c r="HHP235" s="224"/>
      <c r="HHQ235" s="224"/>
      <c r="HHR235" s="334"/>
      <c r="HHS235" s="334"/>
      <c r="HHT235" s="224"/>
      <c r="HHU235" s="416"/>
      <c r="HHV235" s="416"/>
      <c r="HHW235" s="332"/>
      <c r="HHX235" s="333"/>
      <c r="HHY235" s="416"/>
      <c r="HHZ235" s="224"/>
      <c r="HIA235" s="224"/>
      <c r="HIB235" s="334"/>
      <c r="HIC235" s="334"/>
      <c r="HID235" s="224"/>
      <c r="HIE235" s="416"/>
      <c r="HIF235" s="416"/>
      <c r="HIG235" s="332"/>
      <c r="HIH235" s="333"/>
      <c r="HII235" s="416"/>
      <c r="HIJ235" s="224"/>
      <c r="HIK235" s="224"/>
      <c r="HIL235" s="334"/>
      <c r="HIM235" s="334"/>
      <c r="HIN235" s="224"/>
      <c r="HIO235" s="416"/>
      <c r="HIP235" s="416"/>
      <c r="HIQ235" s="332"/>
      <c r="HIR235" s="333"/>
      <c r="HIS235" s="416"/>
      <c r="HIT235" s="224"/>
      <c r="HIU235" s="224"/>
      <c r="HIV235" s="334"/>
      <c r="HIW235" s="334"/>
      <c r="HIX235" s="224"/>
      <c r="HIY235" s="416"/>
      <c r="HIZ235" s="416"/>
      <c r="HJA235" s="332"/>
      <c r="HJB235" s="333"/>
      <c r="HJC235" s="416"/>
      <c r="HJD235" s="224"/>
      <c r="HJE235" s="224"/>
      <c r="HJF235" s="334"/>
      <c r="HJG235" s="334"/>
      <c r="HJH235" s="224"/>
      <c r="HJI235" s="416"/>
      <c r="HJJ235" s="416"/>
      <c r="HJK235" s="332"/>
      <c r="HJL235" s="333"/>
      <c r="HJM235" s="416"/>
      <c r="HJN235" s="224"/>
      <c r="HJO235" s="224"/>
      <c r="HJP235" s="334"/>
      <c r="HJQ235" s="334"/>
      <c r="HJR235" s="224"/>
      <c r="HJS235" s="416"/>
      <c r="HJT235" s="416"/>
      <c r="HJU235" s="332"/>
      <c r="HJV235" s="333"/>
      <c r="HJW235" s="416"/>
      <c r="HJX235" s="224"/>
      <c r="HJY235" s="224"/>
      <c r="HJZ235" s="334"/>
      <c r="HKA235" s="334"/>
      <c r="HKB235" s="224"/>
      <c r="HKC235" s="416"/>
      <c r="HKD235" s="416"/>
      <c r="HKE235" s="332"/>
      <c r="HKF235" s="333"/>
      <c r="HKG235" s="416"/>
      <c r="HKH235" s="224"/>
      <c r="HKI235" s="224"/>
      <c r="HKJ235" s="334"/>
      <c r="HKK235" s="334"/>
      <c r="HKL235" s="224"/>
      <c r="HKM235" s="416"/>
      <c r="HKN235" s="416"/>
      <c r="HKO235" s="332"/>
      <c r="HKP235" s="333"/>
      <c r="HKQ235" s="416"/>
      <c r="HKR235" s="224"/>
      <c r="HKS235" s="224"/>
      <c r="HKT235" s="334"/>
      <c r="HKU235" s="334"/>
      <c r="HKV235" s="224"/>
      <c r="HKW235" s="416"/>
      <c r="HKX235" s="416"/>
      <c r="HKY235" s="332"/>
      <c r="HKZ235" s="333"/>
      <c r="HLA235" s="416"/>
      <c r="HLB235" s="224"/>
      <c r="HLC235" s="224"/>
      <c r="HLD235" s="334"/>
      <c r="HLE235" s="334"/>
      <c r="HLF235" s="224"/>
      <c r="HLG235" s="416"/>
      <c r="HLH235" s="416"/>
      <c r="HLI235" s="332"/>
      <c r="HLJ235" s="333"/>
      <c r="HLK235" s="416"/>
      <c r="HLL235" s="224"/>
      <c r="HLM235" s="224"/>
      <c r="HLN235" s="334"/>
      <c r="HLO235" s="334"/>
      <c r="HLP235" s="224"/>
      <c r="HLQ235" s="416"/>
      <c r="HLR235" s="416"/>
      <c r="HLS235" s="332"/>
      <c r="HLT235" s="333"/>
      <c r="HLU235" s="416"/>
      <c r="HLV235" s="224"/>
      <c r="HLW235" s="224"/>
      <c r="HLX235" s="334"/>
      <c r="HLY235" s="334"/>
      <c r="HLZ235" s="224"/>
      <c r="HMA235" s="416"/>
      <c r="HMB235" s="416"/>
      <c r="HMC235" s="332"/>
      <c r="HMD235" s="333"/>
      <c r="HME235" s="416"/>
      <c r="HMF235" s="224"/>
      <c r="HMG235" s="224"/>
      <c r="HMH235" s="334"/>
      <c r="HMI235" s="334"/>
      <c r="HMJ235" s="224"/>
      <c r="HMK235" s="416"/>
      <c r="HML235" s="416"/>
      <c r="HMM235" s="332"/>
      <c r="HMN235" s="333"/>
      <c r="HMO235" s="416"/>
      <c r="HMP235" s="224"/>
      <c r="HMQ235" s="224"/>
      <c r="HMR235" s="334"/>
      <c r="HMS235" s="334"/>
      <c r="HMT235" s="224"/>
      <c r="HMU235" s="416"/>
      <c r="HMV235" s="416"/>
      <c r="HMW235" s="332"/>
      <c r="HMX235" s="333"/>
      <c r="HMY235" s="416"/>
      <c r="HMZ235" s="224"/>
      <c r="HNA235" s="224"/>
      <c r="HNB235" s="334"/>
      <c r="HNC235" s="334"/>
      <c r="HND235" s="224"/>
      <c r="HNE235" s="416"/>
      <c r="HNF235" s="416"/>
      <c r="HNG235" s="332"/>
      <c r="HNH235" s="333"/>
      <c r="HNI235" s="416"/>
      <c r="HNJ235" s="224"/>
      <c r="HNK235" s="224"/>
      <c r="HNL235" s="334"/>
      <c r="HNM235" s="334"/>
      <c r="HNN235" s="224"/>
      <c r="HNO235" s="416"/>
      <c r="HNP235" s="416"/>
      <c r="HNQ235" s="332"/>
      <c r="HNR235" s="333"/>
      <c r="HNS235" s="416"/>
      <c r="HNT235" s="224"/>
      <c r="HNU235" s="224"/>
      <c r="HNV235" s="334"/>
      <c r="HNW235" s="334"/>
      <c r="HNX235" s="224"/>
      <c r="HNY235" s="416"/>
      <c r="HNZ235" s="416"/>
      <c r="HOA235" s="332"/>
      <c r="HOB235" s="333"/>
      <c r="HOC235" s="416"/>
      <c r="HOD235" s="224"/>
      <c r="HOE235" s="224"/>
      <c r="HOF235" s="334"/>
      <c r="HOG235" s="334"/>
      <c r="HOH235" s="224"/>
      <c r="HOI235" s="416"/>
      <c r="HOJ235" s="416"/>
      <c r="HOK235" s="332"/>
      <c r="HOL235" s="333"/>
      <c r="HOM235" s="416"/>
      <c r="HON235" s="224"/>
      <c r="HOO235" s="224"/>
      <c r="HOP235" s="334"/>
      <c r="HOQ235" s="334"/>
      <c r="HOR235" s="224"/>
      <c r="HOS235" s="416"/>
      <c r="HOT235" s="416"/>
      <c r="HOU235" s="332"/>
      <c r="HOV235" s="333"/>
      <c r="HOW235" s="416"/>
      <c r="HOX235" s="224"/>
      <c r="HOY235" s="224"/>
      <c r="HOZ235" s="334"/>
      <c r="HPA235" s="334"/>
      <c r="HPB235" s="224"/>
      <c r="HPC235" s="416"/>
      <c r="HPD235" s="416"/>
      <c r="HPE235" s="332"/>
      <c r="HPF235" s="333"/>
      <c r="HPG235" s="416"/>
      <c r="HPH235" s="224"/>
      <c r="HPI235" s="224"/>
      <c r="HPJ235" s="334"/>
      <c r="HPK235" s="334"/>
      <c r="HPL235" s="224"/>
      <c r="HPM235" s="416"/>
      <c r="HPN235" s="416"/>
      <c r="HPO235" s="332"/>
      <c r="HPP235" s="333"/>
      <c r="HPQ235" s="416"/>
      <c r="HPR235" s="224"/>
      <c r="HPS235" s="224"/>
      <c r="HPT235" s="334"/>
      <c r="HPU235" s="334"/>
      <c r="HPV235" s="224"/>
      <c r="HPW235" s="416"/>
      <c r="HPX235" s="416"/>
      <c r="HPY235" s="332"/>
      <c r="HPZ235" s="333"/>
      <c r="HQA235" s="416"/>
      <c r="HQB235" s="224"/>
      <c r="HQC235" s="224"/>
      <c r="HQD235" s="334"/>
      <c r="HQE235" s="334"/>
      <c r="HQF235" s="224"/>
      <c r="HQG235" s="416"/>
      <c r="HQH235" s="416"/>
      <c r="HQI235" s="332"/>
      <c r="HQJ235" s="333"/>
      <c r="HQK235" s="416"/>
      <c r="HQL235" s="224"/>
      <c r="HQM235" s="224"/>
      <c r="HQN235" s="334"/>
      <c r="HQO235" s="334"/>
      <c r="HQP235" s="224"/>
      <c r="HQQ235" s="416"/>
      <c r="HQR235" s="416"/>
      <c r="HQS235" s="332"/>
      <c r="HQT235" s="333"/>
      <c r="HQU235" s="416"/>
      <c r="HQV235" s="224"/>
      <c r="HQW235" s="224"/>
      <c r="HQX235" s="334"/>
      <c r="HQY235" s="334"/>
      <c r="HQZ235" s="224"/>
      <c r="HRA235" s="416"/>
      <c r="HRB235" s="416"/>
      <c r="HRC235" s="332"/>
      <c r="HRD235" s="333"/>
      <c r="HRE235" s="416"/>
      <c r="HRF235" s="224"/>
      <c r="HRG235" s="224"/>
      <c r="HRH235" s="334"/>
      <c r="HRI235" s="334"/>
      <c r="HRJ235" s="224"/>
      <c r="HRK235" s="416"/>
      <c r="HRL235" s="416"/>
      <c r="HRM235" s="332"/>
      <c r="HRN235" s="333"/>
      <c r="HRO235" s="416"/>
      <c r="HRP235" s="224"/>
      <c r="HRQ235" s="224"/>
      <c r="HRR235" s="334"/>
      <c r="HRS235" s="334"/>
      <c r="HRT235" s="224"/>
      <c r="HRU235" s="416"/>
      <c r="HRV235" s="416"/>
      <c r="HRW235" s="332"/>
      <c r="HRX235" s="333"/>
      <c r="HRY235" s="416"/>
      <c r="HRZ235" s="224"/>
      <c r="HSA235" s="224"/>
      <c r="HSB235" s="334"/>
      <c r="HSC235" s="334"/>
      <c r="HSD235" s="224"/>
      <c r="HSE235" s="416"/>
      <c r="HSF235" s="416"/>
      <c r="HSG235" s="332"/>
      <c r="HSH235" s="333"/>
      <c r="HSI235" s="416"/>
      <c r="HSJ235" s="224"/>
      <c r="HSK235" s="224"/>
      <c r="HSL235" s="334"/>
      <c r="HSM235" s="334"/>
      <c r="HSN235" s="224"/>
      <c r="HSO235" s="416"/>
      <c r="HSP235" s="416"/>
      <c r="HSQ235" s="332"/>
      <c r="HSR235" s="333"/>
      <c r="HSS235" s="416"/>
      <c r="HST235" s="224"/>
      <c r="HSU235" s="224"/>
      <c r="HSV235" s="334"/>
      <c r="HSW235" s="334"/>
      <c r="HSX235" s="224"/>
      <c r="HSY235" s="416"/>
      <c r="HSZ235" s="416"/>
      <c r="HTA235" s="332"/>
      <c r="HTB235" s="333"/>
      <c r="HTC235" s="416"/>
      <c r="HTD235" s="224"/>
      <c r="HTE235" s="224"/>
      <c r="HTF235" s="334"/>
      <c r="HTG235" s="334"/>
      <c r="HTH235" s="224"/>
      <c r="HTI235" s="416"/>
      <c r="HTJ235" s="416"/>
      <c r="HTK235" s="332"/>
      <c r="HTL235" s="333"/>
      <c r="HTM235" s="416"/>
      <c r="HTN235" s="224"/>
      <c r="HTO235" s="224"/>
      <c r="HTP235" s="334"/>
      <c r="HTQ235" s="334"/>
      <c r="HTR235" s="224"/>
      <c r="HTS235" s="416"/>
      <c r="HTT235" s="416"/>
      <c r="HTU235" s="332"/>
      <c r="HTV235" s="333"/>
      <c r="HTW235" s="416"/>
      <c r="HTX235" s="224"/>
      <c r="HTY235" s="224"/>
      <c r="HTZ235" s="334"/>
      <c r="HUA235" s="334"/>
      <c r="HUB235" s="224"/>
      <c r="HUC235" s="416"/>
      <c r="HUD235" s="416"/>
      <c r="HUE235" s="332"/>
      <c r="HUF235" s="333"/>
      <c r="HUG235" s="416"/>
      <c r="HUH235" s="224"/>
      <c r="HUI235" s="224"/>
      <c r="HUJ235" s="334"/>
      <c r="HUK235" s="334"/>
      <c r="HUL235" s="224"/>
      <c r="HUM235" s="416"/>
      <c r="HUN235" s="416"/>
      <c r="HUO235" s="332"/>
      <c r="HUP235" s="333"/>
      <c r="HUQ235" s="416"/>
      <c r="HUR235" s="224"/>
      <c r="HUS235" s="224"/>
      <c r="HUT235" s="334"/>
      <c r="HUU235" s="334"/>
      <c r="HUV235" s="224"/>
      <c r="HUW235" s="416"/>
      <c r="HUX235" s="416"/>
      <c r="HUY235" s="332"/>
      <c r="HUZ235" s="333"/>
      <c r="HVA235" s="416"/>
      <c r="HVB235" s="224"/>
      <c r="HVC235" s="224"/>
      <c r="HVD235" s="334"/>
      <c r="HVE235" s="334"/>
      <c r="HVF235" s="224"/>
      <c r="HVG235" s="416"/>
      <c r="HVH235" s="416"/>
      <c r="HVI235" s="332"/>
      <c r="HVJ235" s="333"/>
      <c r="HVK235" s="416"/>
      <c r="HVL235" s="224"/>
      <c r="HVM235" s="224"/>
      <c r="HVN235" s="334"/>
      <c r="HVO235" s="334"/>
      <c r="HVP235" s="224"/>
      <c r="HVQ235" s="416"/>
      <c r="HVR235" s="416"/>
      <c r="HVS235" s="332"/>
      <c r="HVT235" s="333"/>
      <c r="HVU235" s="416"/>
      <c r="HVV235" s="224"/>
      <c r="HVW235" s="224"/>
      <c r="HVX235" s="334"/>
      <c r="HVY235" s="334"/>
      <c r="HVZ235" s="224"/>
      <c r="HWA235" s="416"/>
      <c r="HWB235" s="416"/>
      <c r="HWC235" s="332"/>
      <c r="HWD235" s="333"/>
      <c r="HWE235" s="416"/>
      <c r="HWF235" s="224"/>
      <c r="HWG235" s="224"/>
      <c r="HWH235" s="334"/>
      <c r="HWI235" s="334"/>
      <c r="HWJ235" s="224"/>
      <c r="HWK235" s="416"/>
      <c r="HWL235" s="416"/>
      <c r="HWM235" s="332"/>
      <c r="HWN235" s="333"/>
      <c r="HWO235" s="416"/>
      <c r="HWP235" s="224"/>
      <c r="HWQ235" s="224"/>
      <c r="HWR235" s="334"/>
      <c r="HWS235" s="334"/>
      <c r="HWT235" s="224"/>
      <c r="HWU235" s="416"/>
      <c r="HWV235" s="416"/>
      <c r="HWW235" s="332"/>
      <c r="HWX235" s="333"/>
      <c r="HWY235" s="416"/>
      <c r="HWZ235" s="224"/>
      <c r="HXA235" s="224"/>
      <c r="HXB235" s="334"/>
      <c r="HXC235" s="334"/>
      <c r="HXD235" s="224"/>
      <c r="HXE235" s="416"/>
      <c r="HXF235" s="416"/>
      <c r="HXG235" s="332"/>
      <c r="HXH235" s="333"/>
      <c r="HXI235" s="416"/>
      <c r="HXJ235" s="224"/>
      <c r="HXK235" s="224"/>
      <c r="HXL235" s="334"/>
      <c r="HXM235" s="334"/>
      <c r="HXN235" s="224"/>
      <c r="HXO235" s="416"/>
      <c r="HXP235" s="416"/>
      <c r="HXQ235" s="332"/>
      <c r="HXR235" s="333"/>
      <c r="HXS235" s="416"/>
      <c r="HXT235" s="224"/>
      <c r="HXU235" s="224"/>
      <c r="HXV235" s="334"/>
      <c r="HXW235" s="334"/>
      <c r="HXX235" s="224"/>
      <c r="HXY235" s="416"/>
      <c r="HXZ235" s="416"/>
      <c r="HYA235" s="332"/>
      <c r="HYB235" s="333"/>
      <c r="HYC235" s="416"/>
      <c r="HYD235" s="224"/>
      <c r="HYE235" s="224"/>
      <c r="HYF235" s="334"/>
      <c r="HYG235" s="334"/>
      <c r="HYH235" s="224"/>
      <c r="HYI235" s="416"/>
      <c r="HYJ235" s="416"/>
      <c r="HYK235" s="332"/>
      <c r="HYL235" s="333"/>
      <c r="HYM235" s="416"/>
      <c r="HYN235" s="224"/>
      <c r="HYO235" s="224"/>
      <c r="HYP235" s="334"/>
      <c r="HYQ235" s="334"/>
      <c r="HYR235" s="224"/>
      <c r="HYS235" s="416"/>
      <c r="HYT235" s="416"/>
      <c r="HYU235" s="332"/>
      <c r="HYV235" s="333"/>
      <c r="HYW235" s="416"/>
      <c r="HYX235" s="224"/>
      <c r="HYY235" s="224"/>
      <c r="HYZ235" s="334"/>
      <c r="HZA235" s="334"/>
      <c r="HZB235" s="224"/>
      <c r="HZC235" s="416"/>
      <c r="HZD235" s="416"/>
      <c r="HZE235" s="332"/>
      <c r="HZF235" s="333"/>
      <c r="HZG235" s="416"/>
      <c r="HZH235" s="224"/>
      <c r="HZI235" s="224"/>
      <c r="HZJ235" s="334"/>
      <c r="HZK235" s="334"/>
      <c r="HZL235" s="224"/>
      <c r="HZM235" s="416"/>
      <c r="HZN235" s="416"/>
      <c r="HZO235" s="332"/>
      <c r="HZP235" s="333"/>
      <c r="HZQ235" s="416"/>
      <c r="HZR235" s="224"/>
      <c r="HZS235" s="224"/>
      <c r="HZT235" s="334"/>
      <c r="HZU235" s="334"/>
      <c r="HZV235" s="224"/>
      <c r="HZW235" s="416"/>
      <c r="HZX235" s="416"/>
      <c r="HZY235" s="332"/>
      <c r="HZZ235" s="333"/>
      <c r="IAA235" s="416"/>
      <c r="IAB235" s="224"/>
      <c r="IAC235" s="224"/>
      <c r="IAD235" s="334"/>
      <c r="IAE235" s="334"/>
      <c r="IAF235" s="224"/>
      <c r="IAG235" s="416"/>
      <c r="IAH235" s="416"/>
      <c r="IAI235" s="332"/>
      <c r="IAJ235" s="333"/>
      <c r="IAK235" s="416"/>
      <c r="IAL235" s="224"/>
      <c r="IAM235" s="224"/>
      <c r="IAN235" s="334"/>
      <c r="IAO235" s="334"/>
      <c r="IAP235" s="224"/>
      <c r="IAQ235" s="416"/>
      <c r="IAR235" s="416"/>
      <c r="IAS235" s="332"/>
      <c r="IAT235" s="333"/>
      <c r="IAU235" s="416"/>
      <c r="IAV235" s="224"/>
      <c r="IAW235" s="224"/>
      <c r="IAX235" s="334"/>
      <c r="IAY235" s="334"/>
      <c r="IAZ235" s="224"/>
      <c r="IBA235" s="416"/>
      <c r="IBB235" s="416"/>
      <c r="IBC235" s="332"/>
      <c r="IBD235" s="333"/>
      <c r="IBE235" s="416"/>
      <c r="IBF235" s="224"/>
      <c r="IBG235" s="224"/>
      <c r="IBH235" s="334"/>
      <c r="IBI235" s="334"/>
      <c r="IBJ235" s="224"/>
      <c r="IBK235" s="416"/>
      <c r="IBL235" s="416"/>
      <c r="IBM235" s="332"/>
      <c r="IBN235" s="333"/>
      <c r="IBO235" s="416"/>
      <c r="IBP235" s="224"/>
      <c r="IBQ235" s="224"/>
      <c r="IBR235" s="334"/>
      <c r="IBS235" s="334"/>
      <c r="IBT235" s="224"/>
      <c r="IBU235" s="416"/>
      <c r="IBV235" s="416"/>
      <c r="IBW235" s="332"/>
      <c r="IBX235" s="333"/>
      <c r="IBY235" s="416"/>
      <c r="IBZ235" s="224"/>
      <c r="ICA235" s="224"/>
      <c r="ICB235" s="334"/>
      <c r="ICC235" s="334"/>
      <c r="ICD235" s="224"/>
      <c r="ICE235" s="416"/>
      <c r="ICF235" s="416"/>
      <c r="ICG235" s="332"/>
      <c r="ICH235" s="333"/>
      <c r="ICI235" s="416"/>
      <c r="ICJ235" s="224"/>
      <c r="ICK235" s="224"/>
      <c r="ICL235" s="334"/>
      <c r="ICM235" s="334"/>
      <c r="ICN235" s="224"/>
      <c r="ICO235" s="416"/>
      <c r="ICP235" s="416"/>
      <c r="ICQ235" s="332"/>
      <c r="ICR235" s="333"/>
      <c r="ICS235" s="416"/>
      <c r="ICT235" s="224"/>
      <c r="ICU235" s="224"/>
      <c r="ICV235" s="334"/>
      <c r="ICW235" s="334"/>
      <c r="ICX235" s="224"/>
      <c r="ICY235" s="416"/>
      <c r="ICZ235" s="416"/>
      <c r="IDA235" s="332"/>
      <c r="IDB235" s="333"/>
      <c r="IDC235" s="416"/>
      <c r="IDD235" s="224"/>
      <c r="IDE235" s="224"/>
      <c r="IDF235" s="334"/>
      <c r="IDG235" s="334"/>
      <c r="IDH235" s="224"/>
      <c r="IDI235" s="416"/>
      <c r="IDJ235" s="416"/>
      <c r="IDK235" s="332"/>
      <c r="IDL235" s="333"/>
      <c r="IDM235" s="416"/>
      <c r="IDN235" s="224"/>
      <c r="IDO235" s="224"/>
      <c r="IDP235" s="334"/>
      <c r="IDQ235" s="334"/>
      <c r="IDR235" s="224"/>
      <c r="IDS235" s="416"/>
      <c r="IDT235" s="416"/>
      <c r="IDU235" s="332"/>
      <c r="IDV235" s="333"/>
      <c r="IDW235" s="416"/>
      <c r="IDX235" s="224"/>
      <c r="IDY235" s="224"/>
      <c r="IDZ235" s="334"/>
      <c r="IEA235" s="334"/>
      <c r="IEB235" s="224"/>
      <c r="IEC235" s="416"/>
      <c r="IED235" s="416"/>
      <c r="IEE235" s="332"/>
      <c r="IEF235" s="333"/>
      <c r="IEG235" s="416"/>
      <c r="IEH235" s="224"/>
      <c r="IEI235" s="224"/>
      <c r="IEJ235" s="334"/>
      <c r="IEK235" s="334"/>
      <c r="IEL235" s="224"/>
      <c r="IEM235" s="416"/>
      <c r="IEN235" s="416"/>
      <c r="IEO235" s="332"/>
      <c r="IEP235" s="333"/>
      <c r="IEQ235" s="416"/>
      <c r="IER235" s="224"/>
      <c r="IES235" s="224"/>
      <c r="IET235" s="334"/>
      <c r="IEU235" s="334"/>
      <c r="IEV235" s="224"/>
      <c r="IEW235" s="416"/>
      <c r="IEX235" s="416"/>
      <c r="IEY235" s="332"/>
      <c r="IEZ235" s="333"/>
      <c r="IFA235" s="416"/>
      <c r="IFB235" s="224"/>
      <c r="IFC235" s="224"/>
      <c r="IFD235" s="334"/>
      <c r="IFE235" s="334"/>
      <c r="IFF235" s="224"/>
      <c r="IFG235" s="416"/>
      <c r="IFH235" s="416"/>
      <c r="IFI235" s="332"/>
      <c r="IFJ235" s="333"/>
      <c r="IFK235" s="416"/>
      <c r="IFL235" s="224"/>
      <c r="IFM235" s="224"/>
      <c r="IFN235" s="334"/>
      <c r="IFO235" s="334"/>
      <c r="IFP235" s="224"/>
      <c r="IFQ235" s="416"/>
      <c r="IFR235" s="416"/>
      <c r="IFS235" s="332"/>
      <c r="IFT235" s="333"/>
      <c r="IFU235" s="416"/>
      <c r="IFV235" s="224"/>
      <c r="IFW235" s="224"/>
      <c r="IFX235" s="334"/>
      <c r="IFY235" s="334"/>
      <c r="IFZ235" s="224"/>
      <c r="IGA235" s="416"/>
      <c r="IGB235" s="416"/>
      <c r="IGC235" s="332"/>
      <c r="IGD235" s="333"/>
      <c r="IGE235" s="416"/>
      <c r="IGF235" s="224"/>
      <c r="IGG235" s="224"/>
      <c r="IGH235" s="334"/>
      <c r="IGI235" s="334"/>
      <c r="IGJ235" s="224"/>
      <c r="IGK235" s="416"/>
      <c r="IGL235" s="416"/>
      <c r="IGM235" s="332"/>
      <c r="IGN235" s="333"/>
      <c r="IGO235" s="416"/>
      <c r="IGP235" s="224"/>
      <c r="IGQ235" s="224"/>
      <c r="IGR235" s="334"/>
      <c r="IGS235" s="334"/>
      <c r="IGT235" s="224"/>
      <c r="IGU235" s="416"/>
      <c r="IGV235" s="416"/>
      <c r="IGW235" s="332"/>
      <c r="IGX235" s="333"/>
      <c r="IGY235" s="416"/>
      <c r="IGZ235" s="224"/>
      <c r="IHA235" s="224"/>
      <c r="IHB235" s="334"/>
      <c r="IHC235" s="334"/>
      <c r="IHD235" s="224"/>
      <c r="IHE235" s="416"/>
      <c r="IHF235" s="416"/>
      <c r="IHG235" s="332"/>
      <c r="IHH235" s="333"/>
      <c r="IHI235" s="416"/>
      <c r="IHJ235" s="224"/>
      <c r="IHK235" s="224"/>
      <c r="IHL235" s="334"/>
      <c r="IHM235" s="334"/>
      <c r="IHN235" s="224"/>
      <c r="IHO235" s="416"/>
      <c r="IHP235" s="416"/>
      <c r="IHQ235" s="332"/>
      <c r="IHR235" s="333"/>
      <c r="IHS235" s="416"/>
      <c r="IHT235" s="224"/>
      <c r="IHU235" s="224"/>
      <c r="IHV235" s="334"/>
      <c r="IHW235" s="334"/>
      <c r="IHX235" s="224"/>
      <c r="IHY235" s="416"/>
      <c r="IHZ235" s="416"/>
      <c r="IIA235" s="332"/>
      <c r="IIB235" s="333"/>
      <c r="IIC235" s="416"/>
      <c r="IID235" s="224"/>
      <c r="IIE235" s="224"/>
      <c r="IIF235" s="334"/>
      <c r="IIG235" s="334"/>
      <c r="IIH235" s="224"/>
      <c r="III235" s="416"/>
      <c r="IIJ235" s="416"/>
      <c r="IIK235" s="332"/>
      <c r="IIL235" s="333"/>
      <c r="IIM235" s="416"/>
      <c r="IIN235" s="224"/>
      <c r="IIO235" s="224"/>
      <c r="IIP235" s="334"/>
      <c r="IIQ235" s="334"/>
      <c r="IIR235" s="224"/>
      <c r="IIS235" s="416"/>
      <c r="IIT235" s="416"/>
      <c r="IIU235" s="332"/>
      <c r="IIV235" s="333"/>
      <c r="IIW235" s="416"/>
      <c r="IIX235" s="224"/>
      <c r="IIY235" s="224"/>
      <c r="IIZ235" s="334"/>
      <c r="IJA235" s="334"/>
      <c r="IJB235" s="224"/>
      <c r="IJC235" s="416"/>
      <c r="IJD235" s="416"/>
      <c r="IJE235" s="332"/>
      <c r="IJF235" s="333"/>
      <c r="IJG235" s="416"/>
      <c r="IJH235" s="224"/>
      <c r="IJI235" s="224"/>
      <c r="IJJ235" s="334"/>
      <c r="IJK235" s="334"/>
      <c r="IJL235" s="224"/>
      <c r="IJM235" s="416"/>
      <c r="IJN235" s="416"/>
      <c r="IJO235" s="332"/>
      <c r="IJP235" s="333"/>
      <c r="IJQ235" s="416"/>
      <c r="IJR235" s="224"/>
      <c r="IJS235" s="224"/>
      <c r="IJT235" s="334"/>
      <c r="IJU235" s="334"/>
      <c r="IJV235" s="224"/>
      <c r="IJW235" s="416"/>
      <c r="IJX235" s="416"/>
      <c r="IJY235" s="332"/>
      <c r="IJZ235" s="333"/>
      <c r="IKA235" s="416"/>
      <c r="IKB235" s="224"/>
      <c r="IKC235" s="224"/>
      <c r="IKD235" s="334"/>
      <c r="IKE235" s="334"/>
      <c r="IKF235" s="224"/>
      <c r="IKG235" s="416"/>
      <c r="IKH235" s="416"/>
      <c r="IKI235" s="332"/>
      <c r="IKJ235" s="333"/>
      <c r="IKK235" s="416"/>
      <c r="IKL235" s="224"/>
      <c r="IKM235" s="224"/>
      <c r="IKN235" s="334"/>
      <c r="IKO235" s="334"/>
      <c r="IKP235" s="224"/>
      <c r="IKQ235" s="416"/>
      <c r="IKR235" s="416"/>
      <c r="IKS235" s="332"/>
      <c r="IKT235" s="333"/>
      <c r="IKU235" s="416"/>
      <c r="IKV235" s="224"/>
      <c r="IKW235" s="224"/>
      <c r="IKX235" s="334"/>
      <c r="IKY235" s="334"/>
      <c r="IKZ235" s="224"/>
      <c r="ILA235" s="416"/>
      <c r="ILB235" s="416"/>
      <c r="ILC235" s="332"/>
      <c r="ILD235" s="333"/>
      <c r="ILE235" s="416"/>
      <c r="ILF235" s="224"/>
      <c r="ILG235" s="224"/>
      <c r="ILH235" s="334"/>
      <c r="ILI235" s="334"/>
      <c r="ILJ235" s="224"/>
      <c r="ILK235" s="416"/>
      <c r="ILL235" s="416"/>
      <c r="ILM235" s="332"/>
      <c r="ILN235" s="333"/>
      <c r="ILO235" s="416"/>
      <c r="ILP235" s="224"/>
      <c r="ILQ235" s="224"/>
      <c r="ILR235" s="334"/>
      <c r="ILS235" s="334"/>
      <c r="ILT235" s="224"/>
      <c r="ILU235" s="416"/>
      <c r="ILV235" s="416"/>
      <c r="ILW235" s="332"/>
      <c r="ILX235" s="333"/>
      <c r="ILY235" s="416"/>
      <c r="ILZ235" s="224"/>
      <c r="IMA235" s="224"/>
      <c r="IMB235" s="334"/>
      <c r="IMC235" s="334"/>
      <c r="IMD235" s="224"/>
      <c r="IME235" s="416"/>
      <c r="IMF235" s="416"/>
      <c r="IMG235" s="332"/>
      <c r="IMH235" s="333"/>
      <c r="IMI235" s="416"/>
      <c r="IMJ235" s="224"/>
      <c r="IMK235" s="224"/>
      <c r="IML235" s="334"/>
      <c r="IMM235" s="334"/>
      <c r="IMN235" s="224"/>
      <c r="IMO235" s="416"/>
      <c r="IMP235" s="416"/>
      <c r="IMQ235" s="332"/>
      <c r="IMR235" s="333"/>
      <c r="IMS235" s="416"/>
      <c r="IMT235" s="224"/>
      <c r="IMU235" s="224"/>
      <c r="IMV235" s="334"/>
      <c r="IMW235" s="334"/>
      <c r="IMX235" s="224"/>
      <c r="IMY235" s="416"/>
      <c r="IMZ235" s="416"/>
      <c r="INA235" s="332"/>
      <c r="INB235" s="333"/>
      <c r="INC235" s="416"/>
      <c r="IND235" s="224"/>
      <c r="INE235" s="224"/>
      <c r="INF235" s="334"/>
      <c r="ING235" s="334"/>
      <c r="INH235" s="224"/>
      <c r="INI235" s="416"/>
      <c r="INJ235" s="416"/>
      <c r="INK235" s="332"/>
      <c r="INL235" s="333"/>
      <c r="INM235" s="416"/>
      <c r="INN235" s="224"/>
      <c r="INO235" s="224"/>
      <c r="INP235" s="334"/>
      <c r="INQ235" s="334"/>
      <c r="INR235" s="224"/>
      <c r="INS235" s="416"/>
      <c r="INT235" s="416"/>
      <c r="INU235" s="332"/>
      <c r="INV235" s="333"/>
      <c r="INW235" s="416"/>
      <c r="INX235" s="224"/>
      <c r="INY235" s="224"/>
      <c r="INZ235" s="334"/>
      <c r="IOA235" s="334"/>
      <c r="IOB235" s="224"/>
      <c r="IOC235" s="416"/>
      <c r="IOD235" s="416"/>
      <c r="IOE235" s="332"/>
      <c r="IOF235" s="333"/>
      <c r="IOG235" s="416"/>
      <c r="IOH235" s="224"/>
      <c r="IOI235" s="224"/>
      <c r="IOJ235" s="334"/>
      <c r="IOK235" s="334"/>
      <c r="IOL235" s="224"/>
      <c r="IOM235" s="416"/>
      <c r="ION235" s="416"/>
      <c r="IOO235" s="332"/>
      <c r="IOP235" s="333"/>
      <c r="IOQ235" s="416"/>
      <c r="IOR235" s="224"/>
      <c r="IOS235" s="224"/>
      <c r="IOT235" s="334"/>
      <c r="IOU235" s="334"/>
      <c r="IOV235" s="224"/>
      <c r="IOW235" s="416"/>
      <c r="IOX235" s="416"/>
      <c r="IOY235" s="332"/>
      <c r="IOZ235" s="333"/>
      <c r="IPA235" s="416"/>
      <c r="IPB235" s="224"/>
      <c r="IPC235" s="224"/>
      <c r="IPD235" s="334"/>
      <c r="IPE235" s="334"/>
      <c r="IPF235" s="224"/>
      <c r="IPG235" s="416"/>
      <c r="IPH235" s="416"/>
      <c r="IPI235" s="332"/>
      <c r="IPJ235" s="333"/>
      <c r="IPK235" s="416"/>
      <c r="IPL235" s="224"/>
      <c r="IPM235" s="224"/>
      <c r="IPN235" s="334"/>
      <c r="IPO235" s="334"/>
      <c r="IPP235" s="224"/>
      <c r="IPQ235" s="416"/>
      <c r="IPR235" s="416"/>
      <c r="IPS235" s="332"/>
      <c r="IPT235" s="333"/>
      <c r="IPU235" s="416"/>
      <c r="IPV235" s="224"/>
      <c r="IPW235" s="224"/>
      <c r="IPX235" s="334"/>
      <c r="IPY235" s="334"/>
      <c r="IPZ235" s="224"/>
      <c r="IQA235" s="416"/>
      <c r="IQB235" s="416"/>
      <c r="IQC235" s="332"/>
      <c r="IQD235" s="333"/>
      <c r="IQE235" s="416"/>
      <c r="IQF235" s="224"/>
      <c r="IQG235" s="224"/>
      <c r="IQH235" s="334"/>
      <c r="IQI235" s="334"/>
      <c r="IQJ235" s="224"/>
      <c r="IQK235" s="416"/>
      <c r="IQL235" s="416"/>
      <c r="IQM235" s="332"/>
      <c r="IQN235" s="333"/>
      <c r="IQO235" s="416"/>
      <c r="IQP235" s="224"/>
      <c r="IQQ235" s="224"/>
      <c r="IQR235" s="334"/>
      <c r="IQS235" s="334"/>
      <c r="IQT235" s="224"/>
      <c r="IQU235" s="416"/>
      <c r="IQV235" s="416"/>
      <c r="IQW235" s="332"/>
      <c r="IQX235" s="333"/>
      <c r="IQY235" s="416"/>
      <c r="IQZ235" s="224"/>
      <c r="IRA235" s="224"/>
      <c r="IRB235" s="334"/>
      <c r="IRC235" s="334"/>
      <c r="IRD235" s="224"/>
      <c r="IRE235" s="416"/>
      <c r="IRF235" s="416"/>
      <c r="IRG235" s="332"/>
      <c r="IRH235" s="333"/>
      <c r="IRI235" s="416"/>
      <c r="IRJ235" s="224"/>
      <c r="IRK235" s="224"/>
      <c r="IRL235" s="334"/>
      <c r="IRM235" s="334"/>
      <c r="IRN235" s="224"/>
      <c r="IRO235" s="416"/>
      <c r="IRP235" s="416"/>
      <c r="IRQ235" s="332"/>
      <c r="IRR235" s="333"/>
      <c r="IRS235" s="416"/>
      <c r="IRT235" s="224"/>
      <c r="IRU235" s="224"/>
      <c r="IRV235" s="334"/>
      <c r="IRW235" s="334"/>
      <c r="IRX235" s="224"/>
      <c r="IRY235" s="416"/>
      <c r="IRZ235" s="416"/>
      <c r="ISA235" s="332"/>
      <c r="ISB235" s="333"/>
      <c r="ISC235" s="416"/>
      <c r="ISD235" s="224"/>
      <c r="ISE235" s="224"/>
      <c r="ISF235" s="334"/>
      <c r="ISG235" s="334"/>
      <c r="ISH235" s="224"/>
      <c r="ISI235" s="416"/>
      <c r="ISJ235" s="416"/>
      <c r="ISK235" s="332"/>
      <c r="ISL235" s="333"/>
      <c r="ISM235" s="416"/>
      <c r="ISN235" s="224"/>
      <c r="ISO235" s="224"/>
      <c r="ISP235" s="334"/>
      <c r="ISQ235" s="334"/>
      <c r="ISR235" s="224"/>
      <c r="ISS235" s="416"/>
      <c r="IST235" s="416"/>
      <c r="ISU235" s="332"/>
      <c r="ISV235" s="333"/>
      <c r="ISW235" s="416"/>
      <c r="ISX235" s="224"/>
      <c r="ISY235" s="224"/>
      <c r="ISZ235" s="334"/>
      <c r="ITA235" s="334"/>
      <c r="ITB235" s="224"/>
      <c r="ITC235" s="416"/>
      <c r="ITD235" s="416"/>
      <c r="ITE235" s="332"/>
      <c r="ITF235" s="333"/>
      <c r="ITG235" s="416"/>
      <c r="ITH235" s="224"/>
      <c r="ITI235" s="224"/>
      <c r="ITJ235" s="334"/>
      <c r="ITK235" s="334"/>
      <c r="ITL235" s="224"/>
      <c r="ITM235" s="416"/>
      <c r="ITN235" s="416"/>
      <c r="ITO235" s="332"/>
      <c r="ITP235" s="333"/>
      <c r="ITQ235" s="416"/>
      <c r="ITR235" s="224"/>
      <c r="ITS235" s="224"/>
      <c r="ITT235" s="334"/>
      <c r="ITU235" s="334"/>
      <c r="ITV235" s="224"/>
      <c r="ITW235" s="416"/>
      <c r="ITX235" s="416"/>
      <c r="ITY235" s="332"/>
      <c r="ITZ235" s="333"/>
      <c r="IUA235" s="416"/>
      <c r="IUB235" s="224"/>
      <c r="IUC235" s="224"/>
      <c r="IUD235" s="334"/>
      <c r="IUE235" s="334"/>
      <c r="IUF235" s="224"/>
      <c r="IUG235" s="416"/>
      <c r="IUH235" s="416"/>
      <c r="IUI235" s="332"/>
      <c r="IUJ235" s="333"/>
      <c r="IUK235" s="416"/>
      <c r="IUL235" s="224"/>
      <c r="IUM235" s="224"/>
      <c r="IUN235" s="334"/>
      <c r="IUO235" s="334"/>
      <c r="IUP235" s="224"/>
      <c r="IUQ235" s="416"/>
      <c r="IUR235" s="416"/>
      <c r="IUS235" s="332"/>
      <c r="IUT235" s="333"/>
      <c r="IUU235" s="416"/>
      <c r="IUV235" s="224"/>
      <c r="IUW235" s="224"/>
      <c r="IUX235" s="334"/>
      <c r="IUY235" s="334"/>
      <c r="IUZ235" s="224"/>
      <c r="IVA235" s="416"/>
      <c r="IVB235" s="416"/>
      <c r="IVC235" s="332"/>
      <c r="IVD235" s="333"/>
      <c r="IVE235" s="416"/>
      <c r="IVF235" s="224"/>
      <c r="IVG235" s="224"/>
      <c r="IVH235" s="334"/>
      <c r="IVI235" s="334"/>
      <c r="IVJ235" s="224"/>
      <c r="IVK235" s="416"/>
      <c r="IVL235" s="416"/>
      <c r="IVM235" s="332"/>
      <c r="IVN235" s="333"/>
      <c r="IVO235" s="416"/>
      <c r="IVP235" s="224"/>
      <c r="IVQ235" s="224"/>
      <c r="IVR235" s="334"/>
      <c r="IVS235" s="334"/>
      <c r="IVT235" s="224"/>
      <c r="IVU235" s="416"/>
      <c r="IVV235" s="416"/>
      <c r="IVW235" s="332"/>
      <c r="IVX235" s="333"/>
      <c r="IVY235" s="416"/>
      <c r="IVZ235" s="224"/>
      <c r="IWA235" s="224"/>
      <c r="IWB235" s="334"/>
      <c r="IWC235" s="334"/>
      <c r="IWD235" s="224"/>
      <c r="IWE235" s="416"/>
      <c r="IWF235" s="416"/>
      <c r="IWG235" s="332"/>
      <c r="IWH235" s="333"/>
      <c r="IWI235" s="416"/>
      <c r="IWJ235" s="224"/>
      <c r="IWK235" s="224"/>
      <c r="IWL235" s="334"/>
      <c r="IWM235" s="334"/>
      <c r="IWN235" s="224"/>
      <c r="IWO235" s="416"/>
      <c r="IWP235" s="416"/>
      <c r="IWQ235" s="332"/>
      <c r="IWR235" s="333"/>
      <c r="IWS235" s="416"/>
      <c r="IWT235" s="224"/>
      <c r="IWU235" s="224"/>
      <c r="IWV235" s="334"/>
      <c r="IWW235" s="334"/>
      <c r="IWX235" s="224"/>
      <c r="IWY235" s="416"/>
      <c r="IWZ235" s="416"/>
      <c r="IXA235" s="332"/>
      <c r="IXB235" s="333"/>
      <c r="IXC235" s="416"/>
      <c r="IXD235" s="224"/>
      <c r="IXE235" s="224"/>
      <c r="IXF235" s="334"/>
      <c r="IXG235" s="334"/>
      <c r="IXH235" s="224"/>
      <c r="IXI235" s="416"/>
      <c r="IXJ235" s="416"/>
      <c r="IXK235" s="332"/>
      <c r="IXL235" s="333"/>
      <c r="IXM235" s="416"/>
      <c r="IXN235" s="224"/>
      <c r="IXO235" s="224"/>
      <c r="IXP235" s="334"/>
      <c r="IXQ235" s="334"/>
      <c r="IXR235" s="224"/>
      <c r="IXS235" s="416"/>
      <c r="IXT235" s="416"/>
      <c r="IXU235" s="332"/>
      <c r="IXV235" s="333"/>
      <c r="IXW235" s="416"/>
      <c r="IXX235" s="224"/>
      <c r="IXY235" s="224"/>
      <c r="IXZ235" s="334"/>
      <c r="IYA235" s="334"/>
      <c r="IYB235" s="224"/>
      <c r="IYC235" s="416"/>
      <c r="IYD235" s="416"/>
      <c r="IYE235" s="332"/>
      <c r="IYF235" s="333"/>
      <c r="IYG235" s="416"/>
      <c r="IYH235" s="224"/>
      <c r="IYI235" s="224"/>
      <c r="IYJ235" s="334"/>
      <c r="IYK235" s="334"/>
      <c r="IYL235" s="224"/>
      <c r="IYM235" s="416"/>
      <c r="IYN235" s="416"/>
      <c r="IYO235" s="332"/>
      <c r="IYP235" s="333"/>
      <c r="IYQ235" s="416"/>
      <c r="IYR235" s="224"/>
      <c r="IYS235" s="224"/>
      <c r="IYT235" s="334"/>
      <c r="IYU235" s="334"/>
      <c r="IYV235" s="224"/>
      <c r="IYW235" s="416"/>
      <c r="IYX235" s="416"/>
      <c r="IYY235" s="332"/>
      <c r="IYZ235" s="333"/>
      <c r="IZA235" s="416"/>
      <c r="IZB235" s="224"/>
      <c r="IZC235" s="224"/>
      <c r="IZD235" s="334"/>
      <c r="IZE235" s="334"/>
      <c r="IZF235" s="224"/>
      <c r="IZG235" s="416"/>
      <c r="IZH235" s="416"/>
      <c r="IZI235" s="332"/>
      <c r="IZJ235" s="333"/>
      <c r="IZK235" s="416"/>
      <c r="IZL235" s="224"/>
      <c r="IZM235" s="224"/>
      <c r="IZN235" s="334"/>
      <c r="IZO235" s="334"/>
      <c r="IZP235" s="224"/>
      <c r="IZQ235" s="416"/>
      <c r="IZR235" s="416"/>
      <c r="IZS235" s="332"/>
      <c r="IZT235" s="333"/>
      <c r="IZU235" s="416"/>
      <c r="IZV235" s="224"/>
      <c r="IZW235" s="224"/>
      <c r="IZX235" s="334"/>
      <c r="IZY235" s="334"/>
      <c r="IZZ235" s="224"/>
      <c r="JAA235" s="416"/>
      <c r="JAB235" s="416"/>
      <c r="JAC235" s="332"/>
      <c r="JAD235" s="333"/>
      <c r="JAE235" s="416"/>
      <c r="JAF235" s="224"/>
      <c r="JAG235" s="224"/>
      <c r="JAH235" s="334"/>
      <c r="JAI235" s="334"/>
      <c r="JAJ235" s="224"/>
      <c r="JAK235" s="416"/>
      <c r="JAL235" s="416"/>
      <c r="JAM235" s="332"/>
      <c r="JAN235" s="333"/>
      <c r="JAO235" s="416"/>
      <c r="JAP235" s="224"/>
      <c r="JAQ235" s="224"/>
      <c r="JAR235" s="334"/>
      <c r="JAS235" s="334"/>
      <c r="JAT235" s="224"/>
      <c r="JAU235" s="416"/>
      <c r="JAV235" s="416"/>
      <c r="JAW235" s="332"/>
      <c r="JAX235" s="333"/>
      <c r="JAY235" s="416"/>
      <c r="JAZ235" s="224"/>
      <c r="JBA235" s="224"/>
      <c r="JBB235" s="334"/>
      <c r="JBC235" s="334"/>
      <c r="JBD235" s="224"/>
      <c r="JBE235" s="416"/>
      <c r="JBF235" s="416"/>
      <c r="JBG235" s="332"/>
      <c r="JBH235" s="333"/>
      <c r="JBI235" s="416"/>
      <c r="JBJ235" s="224"/>
      <c r="JBK235" s="224"/>
      <c r="JBL235" s="334"/>
      <c r="JBM235" s="334"/>
      <c r="JBN235" s="224"/>
      <c r="JBO235" s="416"/>
      <c r="JBP235" s="416"/>
      <c r="JBQ235" s="332"/>
      <c r="JBR235" s="333"/>
      <c r="JBS235" s="416"/>
      <c r="JBT235" s="224"/>
      <c r="JBU235" s="224"/>
      <c r="JBV235" s="334"/>
      <c r="JBW235" s="334"/>
      <c r="JBX235" s="224"/>
      <c r="JBY235" s="416"/>
      <c r="JBZ235" s="416"/>
      <c r="JCA235" s="332"/>
      <c r="JCB235" s="333"/>
      <c r="JCC235" s="416"/>
      <c r="JCD235" s="224"/>
      <c r="JCE235" s="224"/>
      <c r="JCF235" s="334"/>
      <c r="JCG235" s="334"/>
      <c r="JCH235" s="224"/>
      <c r="JCI235" s="416"/>
      <c r="JCJ235" s="416"/>
      <c r="JCK235" s="332"/>
      <c r="JCL235" s="333"/>
      <c r="JCM235" s="416"/>
      <c r="JCN235" s="224"/>
      <c r="JCO235" s="224"/>
      <c r="JCP235" s="334"/>
      <c r="JCQ235" s="334"/>
      <c r="JCR235" s="224"/>
      <c r="JCS235" s="416"/>
      <c r="JCT235" s="416"/>
      <c r="JCU235" s="332"/>
      <c r="JCV235" s="333"/>
      <c r="JCW235" s="416"/>
      <c r="JCX235" s="224"/>
      <c r="JCY235" s="224"/>
      <c r="JCZ235" s="334"/>
      <c r="JDA235" s="334"/>
      <c r="JDB235" s="224"/>
      <c r="JDC235" s="416"/>
      <c r="JDD235" s="416"/>
      <c r="JDE235" s="332"/>
      <c r="JDF235" s="333"/>
      <c r="JDG235" s="416"/>
      <c r="JDH235" s="224"/>
      <c r="JDI235" s="224"/>
      <c r="JDJ235" s="334"/>
      <c r="JDK235" s="334"/>
      <c r="JDL235" s="224"/>
      <c r="JDM235" s="416"/>
      <c r="JDN235" s="416"/>
      <c r="JDO235" s="332"/>
      <c r="JDP235" s="333"/>
      <c r="JDQ235" s="416"/>
      <c r="JDR235" s="224"/>
      <c r="JDS235" s="224"/>
      <c r="JDT235" s="334"/>
      <c r="JDU235" s="334"/>
      <c r="JDV235" s="224"/>
      <c r="JDW235" s="416"/>
      <c r="JDX235" s="416"/>
      <c r="JDY235" s="332"/>
      <c r="JDZ235" s="333"/>
      <c r="JEA235" s="416"/>
      <c r="JEB235" s="224"/>
      <c r="JEC235" s="224"/>
      <c r="JED235" s="334"/>
      <c r="JEE235" s="334"/>
      <c r="JEF235" s="224"/>
      <c r="JEG235" s="416"/>
      <c r="JEH235" s="416"/>
      <c r="JEI235" s="332"/>
      <c r="JEJ235" s="333"/>
      <c r="JEK235" s="416"/>
      <c r="JEL235" s="224"/>
      <c r="JEM235" s="224"/>
      <c r="JEN235" s="334"/>
      <c r="JEO235" s="334"/>
      <c r="JEP235" s="224"/>
      <c r="JEQ235" s="416"/>
      <c r="JER235" s="416"/>
      <c r="JES235" s="332"/>
      <c r="JET235" s="333"/>
      <c r="JEU235" s="416"/>
      <c r="JEV235" s="224"/>
      <c r="JEW235" s="224"/>
      <c r="JEX235" s="334"/>
      <c r="JEY235" s="334"/>
      <c r="JEZ235" s="224"/>
      <c r="JFA235" s="416"/>
      <c r="JFB235" s="416"/>
      <c r="JFC235" s="332"/>
      <c r="JFD235" s="333"/>
      <c r="JFE235" s="416"/>
      <c r="JFF235" s="224"/>
      <c r="JFG235" s="224"/>
      <c r="JFH235" s="334"/>
      <c r="JFI235" s="334"/>
      <c r="JFJ235" s="224"/>
      <c r="JFK235" s="416"/>
      <c r="JFL235" s="416"/>
      <c r="JFM235" s="332"/>
      <c r="JFN235" s="333"/>
      <c r="JFO235" s="416"/>
      <c r="JFP235" s="224"/>
      <c r="JFQ235" s="224"/>
      <c r="JFR235" s="334"/>
      <c r="JFS235" s="334"/>
      <c r="JFT235" s="224"/>
      <c r="JFU235" s="416"/>
      <c r="JFV235" s="416"/>
      <c r="JFW235" s="332"/>
      <c r="JFX235" s="333"/>
      <c r="JFY235" s="416"/>
      <c r="JFZ235" s="224"/>
      <c r="JGA235" s="224"/>
      <c r="JGB235" s="334"/>
      <c r="JGC235" s="334"/>
      <c r="JGD235" s="224"/>
      <c r="JGE235" s="416"/>
      <c r="JGF235" s="416"/>
      <c r="JGG235" s="332"/>
      <c r="JGH235" s="333"/>
      <c r="JGI235" s="416"/>
      <c r="JGJ235" s="224"/>
      <c r="JGK235" s="224"/>
      <c r="JGL235" s="334"/>
      <c r="JGM235" s="334"/>
      <c r="JGN235" s="224"/>
      <c r="JGO235" s="416"/>
      <c r="JGP235" s="416"/>
      <c r="JGQ235" s="332"/>
      <c r="JGR235" s="333"/>
      <c r="JGS235" s="416"/>
      <c r="JGT235" s="224"/>
      <c r="JGU235" s="224"/>
      <c r="JGV235" s="334"/>
      <c r="JGW235" s="334"/>
      <c r="JGX235" s="224"/>
      <c r="JGY235" s="416"/>
      <c r="JGZ235" s="416"/>
      <c r="JHA235" s="332"/>
      <c r="JHB235" s="333"/>
      <c r="JHC235" s="416"/>
      <c r="JHD235" s="224"/>
      <c r="JHE235" s="224"/>
      <c r="JHF235" s="334"/>
      <c r="JHG235" s="334"/>
      <c r="JHH235" s="224"/>
      <c r="JHI235" s="416"/>
      <c r="JHJ235" s="416"/>
      <c r="JHK235" s="332"/>
      <c r="JHL235" s="333"/>
      <c r="JHM235" s="416"/>
      <c r="JHN235" s="224"/>
      <c r="JHO235" s="224"/>
      <c r="JHP235" s="334"/>
      <c r="JHQ235" s="334"/>
      <c r="JHR235" s="224"/>
      <c r="JHS235" s="416"/>
      <c r="JHT235" s="416"/>
      <c r="JHU235" s="332"/>
      <c r="JHV235" s="333"/>
      <c r="JHW235" s="416"/>
      <c r="JHX235" s="224"/>
      <c r="JHY235" s="224"/>
      <c r="JHZ235" s="334"/>
      <c r="JIA235" s="334"/>
      <c r="JIB235" s="224"/>
      <c r="JIC235" s="416"/>
      <c r="JID235" s="416"/>
      <c r="JIE235" s="332"/>
      <c r="JIF235" s="333"/>
      <c r="JIG235" s="416"/>
      <c r="JIH235" s="224"/>
      <c r="JII235" s="224"/>
      <c r="JIJ235" s="334"/>
      <c r="JIK235" s="334"/>
      <c r="JIL235" s="224"/>
      <c r="JIM235" s="416"/>
      <c r="JIN235" s="416"/>
      <c r="JIO235" s="332"/>
      <c r="JIP235" s="333"/>
      <c r="JIQ235" s="416"/>
      <c r="JIR235" s="224"/>
      <c r="JIS235" s="224"/>
      <c r="JIT235" s="334"/>
      <c r="JIU235" s="334"/>
      <c r="JIV235" s="224"/>
      <c r="JIW235" s="416"/>
      <c r="JIX235" s="416"/>
      <c r="JIY235" s="332"/>
      <c r="JIZ235" s="333"/>
      <c r="JJA235" s="416"/>
      <c r="JJB235" s="224"/>
      <c r="JJC235" s="224"/>
      <c r="JJD235" s="334"/>
      <c r="JJE235" s="334"/>
      <c r="JJF235" s="224"/>
      <c r="JJG235" s="416"/>
      <c r="JJH235" s="416"/>
      <c r="JJI235" s="332"/>
      <c r="JJJ235" s="333"/>
      <c r="JJK235" s="416"/>
      <c r="JJL235" s="224"/>
      <c r="JJM235" s="224"/>
      <c r="JJN235" s="334"/>
      <c r="JJO235" s="334"/>
      <c r="JJP235" s="224"/>
      <c r="JJQ235" s="416"/>
      <c r="JJR235" s="416"/>
      <c r="JJS235" s="332"/>
      <c r="JJT235" s="333"/>
      <c r="JJU235" s="416"/>
      <c r="JJV235" s="224"/>
      <c r="JJW235" s="224"/>
      <c r="JJX235" s="334"/>
      <c r="JJY235" s="334"/>
      <c r="JJZ235" s="224"/>
      <c r="JKA235" s="416"/>
      <c r="JKB235" s="416"/>
      <c r="JKC235" s="332"/>
      <c r="JKD235" s="333"/>
      <c r="JKE235" s="416"/>
      <c r="JKF235" s="224"/>
      <c r="JKG235" s="224"/>
      <c r="JKH235" s="334"/>
      <c r="JKI235" s="334"/>
      <c r="JKJ235" s="224"/>
      <c r="JKK235" s="416"/>
      <c r="JKL235" s="416"/>
      <c r="JKM235" s="332"/>
      <c r="JKN235" s="333"/>
      <c r="JKO235" s="416"/>
      <c r="JKP235" s="224"/>
      <c r="JKQ235" s="224"/>
      <c r="JKR235" s="334"/>
      <c r="JKS235" s="334"/>
      <c r="JKT235" s="224"/>
      <c r="JKU235" s="416"/>
      <c r="JKV235" s="416"/>
      <c r="JKW235" s="332"/>
      <c r="JKX235" s="333"/>
      <c r="JKY235" s="416"/>
      <c r="JKZ235" s="224"/>
      <c r="JLA235" s="224"/>
      <c r="JLB235" s="334"/>
      <c r="JLC235" s="334"/>
      <c r="JLD235" s="224"/>
      <c r="JLE235" s="416"/>
      <c r="JLF235" s="416"/>
      <c r="JLG235" s="332"/>
      <c r="JLH235" s="333"/>
      <c r="JLI235" s="416"/>
      <c r="JLJ235" s="224"/>
      <c r="JLK235" s="224"/>
      <c r="JLL235" s="334"/>
      <c r="JLM235" s="334"/>
      <c r="JLN235" s="224"/>
      <c r="JLO235" s="416"/>
      <c r="JLP235" s="416"/>
      <c r="JLQ235" s="332"/>
      <c r="JLR235" s="333"/>
      <c r="JLS235" s="416"/>
      <c r="JLT235" s="224"/>
      <c r="JLU235" s="224"/>
      <c r="JLV235" s="334"/>
      <c r="JLW235" s="334"/>
      <c r="JLX235" s="224"/>
      <c r="JLY235" s="416"/>
      <c r="JLZ235" s="416"/>
      <c r="JMA235" s="332"/>
      <c r="JMB235" s="333"/>
      <c r="JMC235" s="416"/>
      <c r="JMD235" s="224"/>
      <c r="JME235" s="224"/>
      <c r="JMF235" s="334"/>
      <c r="JMG235" s="334"/>
      <c r="JMH235" s="224"/>
      <c r="JMI235" s="416"/>
      <c r="JMJ235" s="416"/>
      <c r="JMK235" s="332"/>
      <c r="JML235" s="333"/>
      <c r="JMM235" s="416"/>
      <c r="JMN235" s="224"/>
      <c r="JMO235" s="224"/>
      <c r="JMP235" s="334"/>
      <c r="JMQ235" s="334"/>
      <c r="JMR235" s="224"/>
      <c r="JMS235" s="416"/>
      <c r="JMT235" s="416"/>
      <c r="JMU235" s="332"/>
      <c r="JMV235" s="333"/>
      <c r="JMW235" s="416"/>
      <c r="JMX235" s="224"/>
      <c r="JMY235" s="224"/>
      <c r="JMZ235" s="334"/>
      <c r="JNA235" s="334"/>
      <c r="JNB235" s="224"/>
      <c r="JNC235" s="416"/>
      <c r="JND235" s="416"/>
      <c r="JNE235" s="332"/>
      <c r="JNF235" s="333"/>
      <c r="JNG235" s="416"/>
      <c r="JNH235" s="224"/>
      <c r="JNI235" s="224"/>
      <c r="JNJ235" s="334"/>
      <c r="JNK235" s="334"/>
      <c r="JNL235" s="224"/>
      <c r="JNM235" s="416"/>
      <c r="JNN235" s="416"/>
      <c r="JNO235" s="332"/>
      <c r="JNP235" s="333"/>
      <c r="JNQ235" s="416"/>
      <c r="JNR235" s="224"/>
      <c r="JNS235" s="224"/>
      <c r="JNT235" s="334"/>
      <c r="JNU235" s="334"/>
      <c r="JNV235" s="224"/>
      <c r="JNW235" s="416"/>
      <c r="JNX235" s="416"/>
      <c r="JNY235" s="332"/>
      <c r="JNZ235" s="333"/>
      <c r="JOA235" s="416"/>
      <c r="JOB235" s="224"/>
      <c r="JOC235" s="224"/>
      <c r="JOD235" s="334"/>
      <c r="JOE235" s="334"/>
      <c r="JOF235" s="224"/>
      <c r="JOG235" s="416"/>
      <c r="JOH235" s="416"/>
      <c r="JOI235" s="332"/>
      <c r="JOJ235" s="333"/>
      <c r="JOK235" s="416"/>
      <c r="JOL235" s="224"/>
      <c r="JOM235" s="224"/>
      <c r="JON235" s="334"/>
      <c r="JOO235" s="334"/>
      <c r="JOP235" s="224"/>
      <c r="JOQ235" s="416"/>
      <c r="JOR235" s="416"/>
      <c r="JOS235" s="332"/>
      <c r="JOT235" s="333"/>
      <c r="JOU235" s="416"/>
      <c r="JOV235" s="224"/>
      <c r="JOW235" s="224"/>
      <c r="JOX235" s="334"/>
      <c r="JOY235" s="334"/>
      <c r="JOZ235" s="224"/>
      <c r="JPA235" s="416"/>
      <c r="JPB235" s="416"/>
      <c r="JPC235" s="332"/>
      <c r="JPD235" s="333"/>
      <c r="JPE235" s="416"/>
      <c r="JPF235" s="224"/>
      <c r="JPG235" s="224"/>
      <c r="JPH235" s="334"/>
      <c r="JPI235" s="334"/>
      <c r="JPJ235" s="224"/>
      <c r="JPK235" s="416"/>
      <c r="JPL235" s="416"/>
      <c r="JPM235" s="332"/>
      <c r="JPN235" s="333"/>
      <c r="JPO235" s="416"/>
      <c r="JPP235" s="224"/>
      <c r="JPQ235" s="224"/>
      <c r="JPR235" s="334"/>
      <c r="JPS235" s="334"/>
      <c r="JPT235" s="224"/>
      <c r="JPU235" s="416"/>
      <c r="JPV235" s="416"/>
      <c r="JPW235" s="332"/>
      <c r="JPX235" s="333"/>
      <c r="JPY235" s="416"/>
      <c r="JPZ235" s="224"/>
      <c r="JQA235" s="224"/>
      <c r="JQB235" s="334"/>
      <c r="JQC235" s="334"/>
      <c r="JQD235" s="224"/>
      <c r="JQE235" s="416"/>
      <c r="JQF235" s="416"/>
      <c r="JQG235" s="332"/>
      <c r="JQH235" s="333"/>
      <c r="JQI235" s="416"/>
      <c r="JQJ235" s="224"/>
      <c r="JQK235" s="224"/>
      <c r="JQL235" s="334"/>
      <c r="JQM235" s="334"/>
      <c r="JQN235" s="224"/>
      <c r="JQO235" s="416"/>
      <c r="JQP235" s="416"/>
      <c r="JQQ235" s="332"/>
      <c r="JQR235" s="333"/>
      <c r="JQS235" s="416"/>
      <c r="JQT235" s="224"/>
      <c r="JQU235" s="224"/>
      <c r="JQV235" s="334"/>
      <c r="JQW235" s="334"/>
      <c r="JQX235" s="224"/>
      <c r="JQY235" s="416"/>
      <c r="JQZ235" s="416"/>
      <c r="JRA235" s="332"/>
      <c r="JRB235" s="333"/>
      <c r="JRC235" s="416"/>
      <c r="JRD235" s="224"/>
      <c r="JRE235" s="224"/>
      <c r="JRF235" s="334"/>
      <c r="JRG235" s="334"/>
      <c r="JRH235" s="224"/>
      <c r="JRI235" s="416"/>
      <c r="JRJ235" s="416"/>
      <c r="JRK235" s="332"/>
      <c r="JRL235" s="333"/>
      <c r="JRM235" s="416"/>
      <c r="JRN235" s="224"/>
      <c r="JRO235" s="224"/>
      <c r="JRP235" s="334"/>
      <c r="JRQ235" s="334"/>
      <c r="JRR235" s="224"/>
      <c r="JRS235" s="416"/>
      <c r="JRT235" s="416"/>
      <c r="JRU235" s="332"/>
      <c r="JRV235" s="333"/>
      <c r="JRW235" s="416"/>
      <c r="JRX235" s="224"/>
      <c r="JRY235" s="224"/>
      <c r="JRZ235" s="334"/>
      <c r="JSA235" s="334"/>
      <c r="JSB235" s="224"/>
      <c r="JSC235" s="416"/>
      <c r="JSD235" s="416"/>
      <c r="JSE235" s="332"/>
      <c r="JSF235" s="333"/>
      <c r="JSG235" s="416"/>
      <c r="JSH235" s="224"/>
      <c r="JSI235" s="224"/>
      <c r="JSJ235" s="334"/>
      <c r="JSK235" s="334"/>
      <c r="JSL235" s="224"/>
      <c r="JSM235" s="416"/>
      <c r="JSN235" s="416"/>
      <c r="JSO235" s="332"/>
      <c r="JSP235" s="333"/>
      <c r="JSQ235" s="416"/>
      <c r="JSR235" s="224"/>
      <c r="JSS235" s="224"/>
      <c r="JST235" s="334"/>
      <c r="JSU235" s="334"/>
      <c r="JSV235" s="224"/>
      <c r="JSW235" s="416"/>
      <c r="JSX235" s="416"/>
      <c r="JSY235" s="332"/>
      <c r="JSZ235" s="333"/>
      <c r="JTA235" s="416"/>
      <c r="JTB235" s="224"/>
      <c r="JTC235" s="224"/>
      <c r="JTD235" s="334"/>
      <c r="JTE235" s="334"/>
      <c r="JTF235" s="224"/>
      <c r="JTG235" s="416"/>
      <c r="JTH235" s="416"/>
      <c r="JTI235" s="332"/>
      <c r="JTJ235" s="333"/>
      <c r="JTK235" s="416"/>
      <c r="JTL235" s="224"/>
      <c r="JTM235" s="224"/>
      <c r="JTN235" s="334"/>
      <c r="JTO235" s="334"/>
      <c r="JTP235" s="224"/>
      <c r="JTQ235" s="416"/>
      <c r="JTR235" s="416"/>
      <c r="JTS235" s="332"/>
      <c r="JTT235" s="333"/>
      <c r="JTU235" s="416"/>
      <c r="JTV235" s="224"/>
      <c r="JTW235" s="224"/>
      <c r="JTX235" s="334"/>
      <c r="JTY235" s="334"/>
      <c r="JTZ235" s="224"/>
      <c r="JUA235" s="416"/>
      <c r="JUB235" s="416"/>
      <c r="JUC235" s="332"/>
      <c r="JUD235" s="333"/>
      <c r="JUE235" s="416"/>
      <c r="JUF235" s="224"/>
      <c r="JUG235" s="224"/>
      <c r="JUH235" s="334"/>
      <c r="JUI235" s="334"/>
      <c r="JUJ235" s="224"/>
      <c r="JUK235" s="416"/>
      <c r="JUL235" s="416"/>
      <c r="JUM235" s="332"/>
      <c r="JUN235" s="333"/>
      <c r="JUO235" s="416"/>
      <c r="JUP235" s="224"/>
      <c r="JUQ235" s="224"/>
      <c r="JUR235" s="334"/>
      <c r="JUS235" s="334"/>
      <c r="JUT235" s="224"/>
      <c r="JUU235" s="416"/>
      <c r="JUV235" s="416"/>
      <c r="JUW235" s="332"/>
      <c r="JUX235" s="333"/>
      <c r="JUY235" s="416"/>
      <c r="JUZ235" s="224"/>
      <c r="JVA235" s="224"/>
      <c r="JVB235" s="334"/>
      <c r="JVC235" s="334"/>
      <c r="JVD235" s="224"/>
      <c r="JVE235" s="416"/>
      <c r="JVF235" s="416"/>
      <c r="JVG235" s="332"/>
      <c r="JVH235" s="333"/>
      <c r="JVI235" s="416"/>
      <c r="JVJ235" s="224"/>
      <c r="JVK235" s="224"/>
      <c r="JVL235" s="334"/>
      <c r="JVM235" s="334"/>
      <c r="JVN235" s="224"/>
      <c r="JVO235" s="416"/>
      <c r="JVP235" s="416"/>
      <c r="JVQ235" s="332"/>
      <c r="JVR235" s="333"/>
      <c r="JVS235" s="416"/>
      <c r="JVT235" s="224"/>
      <c r="JVU235" s="224"/>
      <c r="JVV235" s="334"/>
      <c r="JVW235" s="334"/>
      <c r="JVX235" s="224"/>
      <c r="JVY235" s="416"/>
      <c r="JVZ235" s="416"/>
      <c r="JWA235" s="332"/>
      <c r="JWB235" s="333"/>
      <c r="JWC235" s="416"/>
      <c r="JWD235" s="224"/>
      <c r="JWE235" s="224"/>
      <c r="JWF235" s="334"/>
      <c r="JWG235" s="334"/>
      <c r="JWH235" s="224"/>
      <c r="JWI235" s="416"/>
      <c r="JWJ235" s="416"/>
      <c r="JWK235" s="332"/>
      <c r="JWL235" s="333"/>
      <c r="JWM235" s="416"/>
      <c r="JWN235" s="224"/>
      <c r="JWO235" s="224"/>
      <c r="JWP235" s="334"/>
      <c r="JWQ235" s="334"/>
      <c r="JWR235" s="224"/>
      <c r="JWS235" s="416"/>
      <c r="JWT235" s="416"/>
      <c r="JWU235" s="332"/>
      <c r="JWV235" s="333"/>
      <c r="JWW235" s="416"/>
      <c r="JWX235" s="224"/>
      <c r="JWY235" s="224"/>
      <c r="JWZ235" s="334"/>
      <c r="JXA235" s="334"/>
      <c r="JXB235" s="224"/>
      <c r="JXC235" s="416"/>
      <c r="JXD235" s="416"/>
      <c r="JXE235" s="332"/>
      <c r="JXF235" s="333"/>
      <c r="JXG235" s="416"/>
      <c r="JXH235" s="224"/>
      <c r="JXI235" s="224"/>
      <c r="JXJ235" s="334"/>
      <c r="JXK235" s="334"/>
      <c r="JXL235" s="224"/>
      <c r="JXM235" s="416"/>
      <c r="JXN235" s="416"/>
      <c r="JXO235" s="332"/>
      <c r="JXP235" s="333"/>
      <c r="JXQ235" s="416"/>
      <c r="JXR235" s="224"/>
      <c r="JXS235" s="224"/>
      <c r="JXT235" s="334"/>
      <c r="JXU235" s="334"/>
      <c r="JXV235" s="224"/>
      <c r="JXW235" s="416"/>
      <c r="JXX235" s="416"/>
      <c r="JXY235" s="332"/>
      <c r="JXZ235" s="333"/>
      <c r="JYA235" s="416"/>
      <c r="JYB235" s="224"/>
      <c r="JYC235" s="224"/>
      <c r="JYD235" s="334"/>
      <c r="JYE235" s="334"/>
      <c r="JYF235" s="224"/>
      <c r="JYG235" s="416"/>
      <c r="JYH235" s="416"/>
      <c r="JYI235" s="332"/>
      <c r="JYJ235" s="333"/>
      <c r="JYK235" s="416"/>
      <c r="JYL235" s="224"/>
      <c r="JYM235" s="224"/>
      <c r="JYN235" s="334"/>
      <c r="JYO235" s="334"/>
      <c r="JYP235" s="224"/>
      <c r="JYQ235" s="416"/>
      <c r="JYR235" s="416"/>
      <c r="JYS235" s="332"/>
      <c r="JYT235" s="333"/>
      <c r="JYU235" s="416"/>
      <c r="JYV235" s="224"/>
      <c r="JYW235" s="224"/>
      <c r="JYX235" s="334"/>
      <c r="JYY235" s="334"/>
      <c r="JYZ235" s="224"/>
      <c r="JZA235" s="416"/>
      <c r="JZB235" s="416"/>
      <c r="JZC235" s="332"/>
      <c r="JZD235" s="333"/>
      <c r="JZE235" s="416"/>
      <c r="JZF235" s="224"/>
      <c r="JZG235" s="224"/>
      <c r="JZH235" s="334"/>
      <c r="JZI235" s="334"/>
      <c r="JZJ235" s="224"/>
      <c r="JZK235" s="416"/>
      <c r="JZL235" s="416"/>
      <c r="JZM235" s="332"/>
      <c r="JZN235" s="333"/>
      <c r="JZO235" s="416"/>
      <c r="JZP235" s="224"/>
      <c r="JZQ235" s="224"/>
      <c r="JZR235" s="334"/>
      <c r="JZS235" s="334"/>
      <c r="JZT235" s="224"/>
      <c r="JZU235" s="416"/>
      <c r="JZV235" s="416"/>
      <c r="JZW235" s="332"/>
      <c r="JZX235" s="333"/>
      <c r="JZY235" s="416"/>
      <c r="JZZ235" s="224"/>
      <c r="KAA235" s="224"/>
      <c r="KAB235" s="334"/>
      <c r="KAC235" s="334"/>
      <c r="KAD235" s="224"/>
      <c r="KAE235" s="416"/>
      <c r="KAF235" s="416"/>
      <c r="KAG235" s="332"/>
      <c r="KAH235" s="333"/>
      <c r="KAI235" s="416"/>
      <c r="KAJ235" s="224"/>
      <c r="KAK235" s="224"/>
      <c r="KAL235" s="334"/>
      <c r="KAM235" s="334"/>
      <c r="KAN235" s="224"/>
      <c r="KAO235" s="416"/>
      <c r="KAP235" s="416"/>
      <c r="KAQ235" s="332"/>
      <c r="KAR235" s="333"/>
      <c r="KAS235" s="416"/>
      <c r="KAT235" s="224"/>
      <c r="KAU235" s="224"/>
      <c r="KAV235" s="334"/>
      <c r="KAW235" s="334"/>
      <c r="KAX235" s="224"/>
      <c r="KAY235" s="416"/>
      <c r="KAZ235" s="416"/>
      <c r="KBA235" s="332"/>
      <c r="KBB235" s="333"/>
      <c r="KBC235" s="416"/>
      <c r="KBD235" s="224"/>
      <c r="KBE235" s="224"/>
      <c r="KBF235" s="334"/>
      <c r="KBG235" s="334"/>
      <c r="KBH235" s="224"/>
      <c r="KBI235" s="416"/>
      <c r="KBJ235" s="416"/>
      <c r="KBK235" s="332"/>
      <c r="KBL235" s="333"/>
      <c r="KBM235" s="416"/>
      <c r="KBN235" s="224"/>
      <c r="KBO235" s="224"/>
      <c r="KBP235" s="334"/>
      <c r="KBQ235" s="334"/>
      <c r="KBR235" s="224"/>
      <c r="KBS235" s="416"/>
      <c r="KBT235" s="416"/>
      <c r="KBU235" s="332"/>
      <c r="KBV235" s="333"/>
      <c r="KBW235" s="416"/>
      <c r="KBX235" s="224"/>
      <c r="KBY235" s="224"/>
      <c r="KBZ235" s="334"/>
      <c r="KCA235" s="334"/>
      <c r="KCB235" s="224"/>
      <c r="KCC235" s="416"/>
      <c r="KCD235" s="416"/>
      <c r="KCE235" s="332"/>
      <c r="KCF235" s="333"/>
      <c r="KCG235" s="416"/>
      <c r="KCH235" s="224"/>
      <c r="KCI235" s="224"/>
      <c r="KCJ235" s="334"/>
      <c r="KCK235" s="334"/>
      <c r="KCL235" s="224"/>
      <c r="KCM235" s="416"/>
      <c r="KCN235" s="416"/>
      <c r="KCO235" s="332"/>
      <c r="KCP235" s="333"/>
      <c r="KCQ235" s="416"/>
      <c r="KCR235" s="224"/>
      <c r="KCS235" s="224"/>
      <c r="KCT235" s="334"/>
      <c r="KCU235" s="334"/>
      <c r="KCV235" s="224"/>
      <c r="KCW235" s="416"/>
      <c r="KCX235" s="416"/>
      <c r="KCY235" s="332"/>
      <c r="KCZ235" s="333"/>
      <c r="KDA235" s="416"/>
      <c r="KDB235" s="224"/>
      <c r="KDC235" s="224"/>
      <c r="KDD235" s="334"/>
      <c r="KDE235" s="334"/>
      <c r="KDF235" s="224"/>
      <c r="KDG235" s="416"/>
      <c r="KDH235" s="416"/>
      <c r="KDI235" s="332"/>
      <c r="KDJ235" s="333"/>
      <c r="KDK235" s="416"/>
      <c r="KDL235" s="224"/>
      <c r="KDM235" s="224"/>
      <c r="KDN235" s="334"/>
      <c r="KDO235" s="334"/>
      <c r="KDP235" s="224"/>
      <c r="KDQ235" s="416"/>
      <c r="KDR235" s="416"/>
      <c r="KDS235" s="332"/>
      <c r="KDT235" s="333"/>
      <c r="KDU235" s="416"/>
      <c r="KDV235" s="224"/>
      <c r="KDW235" s="224"/>
      <c r="KDX235" s="334"/>
      <c r="KDY235" s="334"/>
      <c r="KDZ235" s="224"/>
      <c r="KEA235" s="416"/>
      <c r="KEB235" s="416"/>
      <c r="KEC235" s="332"/>
      <c r="KED235" s="333"/>
      <c r="KEE235" s="416"/>
      <c r="KEF235" s="224"/>
      <c r="KEG235" s="224"/>
      <c r="KEH235" s="334"/>
      <c r="KEI235" s="334"/>
      <c r="KEJ235" s="224"/>
      <c r="KEK235" s="416"/>
      <c r="KEL235" s="416"/>
      <c r="KEM235" s="332"/>
      <c r="KEN235" s="333"/>
      <c r="KEO235" s="416"/>
      <c r="KEP235" s="224"/>
      <c r="KEQ235" s="224"/>
      <c r="KER235" s="334"/>
      <c r="KES235" s="334"/>
      <c r="KET235" s="224"/>
      <c r="KEU235" s="416"/>
      <c r="KEV235" s="416"/>
      <c r="KEW235" s="332"/>
      <c r="KEX235" s="333"/>
      <c r="KEY235" s="416"/>
      <c r="KEZ235" s="224"/>
      <c r="KFA235" s="224"/>
      <c r="KFB235" s="334"/>
      <c r="KFC235" s="334"/>
      <c r="KFD235" s="224"/>
      <c r="KFE235" s="416"/>
      <c r="KFF235" s="416"/>
      <c r="KFG235" s="332"/>
      <c r="KFH235" s="333"/>
      <c r="KFI235" s="416"/>
      <c r="KFJ235" s="224"/>
      <c r="KFK235" s="224"/>
      <c r="KFL235" s="334"/>
      <c r="KFM235" s="334"/>
      <c r="KFN235" s="224"/>
      <c r="KFO235" s="416"/>
      <c r="KFP235" s="416"/>
      <c r="KFQ235" s="332"/>
      <c r="KFR235" s="333"/>
      <c r="KFS235" s="416"/>
      <c r="KFT235" s="224"/>
      <c r="KFU235" s="224"/>
      <c r="KFV235" s="334"/>
      <c r="KFW235" s="334"/>
      <c r="KFX235" s="224"/>
      <c r="KFY235" s="416"/>
      <c r="KFZ235" s="416"/>
      <c r="KGA235" s="332"/>
      <c r="KGB235" s="333"/>
      <c r="KGC235" s="416"/>
      <c r="KGD235" s="224"/>
      <c r="KGE235" s="224"/>
      <c r="KGF235" s="334"/>
      <c r="KGG235" s="334"/>
      <c r="KGH235" s="224"/>
      <c r="KGI235" s="416"/>
      <c r="KGJ235" s="416"/>
      <c r="KGK235" s="332"/>
      <c r="KGL235" s="333"/>
      <c r="KGM235" s="416"/>
      <c r="KGN235" s="224"/>
      <c r="KGO235" s="224"/>
      <c r="KGP235" s="334"/>
      <c r="KGQ235" s="334"/>
      <c r="KGR235" s="224"/>
      <c r="KGS235" s="416"/>
      <c r="KGT235" s="416"/>
      <c r="KGU235" s="332"/>
      <c r="KGV235" s="333"/>
      <c r="KGW235" s="416"/>
      <c r="KGX235" s="224"/>
      <c r="KGY235" s="224"/>
      <c r="KGZ235" s="334"/>
      <c r="KHA235" s="334"/>
      <c r="KHB235" s="224"/>
      <c r="KHC235" s="416"/>
      <c r="KHD235" s="416"/>
      <c r="KHE235" s="332"/>
      <c r="KHF235" s="333"/>
      <c r="KHG235" s="416"/>
      <c r="KHH235" s="224"/>
      <c r="KHI235" s="224"/>
      <c r="KHJ235" s="334"/>
      <c r="KHK235" s="334"/>
      <c r="KHL235" s="224"/>
      <c r="KHM235" s="416"/>
      <c r="KHN235" s="416"/>
      <c r="KHO235" s="332"/>
      <c r="KHP235" s="333"/>
      <c r="KHQ235" s="416"/>
      <c r="KHR235" s="224"/>
      <c r="KHS235" s="224"/>
      <c r="KHT235" s="334"/>
      <c r="KHU235" s="334"/>
      <c r="KHV235" s="224"/>
      <c r="KHW235" s="416"/>
      <c r="KHX235" s="416"/>
      <c r="KHY235" s="332"/>
      <c r="KHZ235" s="333"/>
      <c r="KIA235" s="416"/>
      <c r="KIB235" s="224"/>
      <c r="KIC235" s="224"/>
      <c r="KID235" s="334"/>
      <c r="KIE235" s="334"/>
      <c r="KIF235" s="224"/>
      <c r="KIG235" s="416"/>
      <c r="KIH235" s="416"/>
      <c r="KII235" s="332"/>
      <c r="KIJ235" s="333"/>
      <c r="KIK235" s="416"/>
      <c r="KIL235" s="224"/>
      <c r="KIM235" s="224"/>
      <c r="KIN235" s="334"/>
      <c r="KIO235" s="334"/>
      <c r="KIP235" s="224"/>
      <c r="KIQ235" s="416"/>
      <c r="KIR235" s="416"/>
      <c r="KIS235" s="332"/>
      <c r="KIT235" s="333"/>
      <c r="KIU235" s="416"/>
      <c r="KIV235" s="224"/>
      <c r="KIW235" s="224"/>
      <c r="KIX235" s="334"/>
      <c r="KIY235" s="334"/>
      <c r="KIZ235" s="224"/>
      <c r="KJA235" s="416"/>
      <c r="KJB235" s="416"/>
      <c r="KJC235" s="332"/>
      <c r="KJD235" s="333"/>
      <c r="KJE235" s="416"/>
      <c r="KJF235" s="224"/>
      <c r="KJG235" s="224"/>
      <c r="KJH235" s="334"/>
      <c r="KJI235" s="334"/>
      <c r="KJJ235" s="224"/>
      <c r="KJK235" s="416"/>
      <c r="KJL235" s="416"/>
      <c r="KJM235" s="332"/>
      <c r="KJN235" s="333"/>
      <c r="KJO235" s="416"/>
      <c r="KJP235" s="224"/>
      <c r="KJQ235" s="224"/>
      <c r="KJR235" s="334"/>
      <c r="KJS235" s="334"/>
      <c r="KJT235" s="224"/>
      <c r="KJU235" s="416"/>
      <c r="KJV235" s="416"/>
      <c r="KJW235" s="332"/>
      <c r="KJX235" s="333"/>
      <c r="KJY235" s="416"/>
      <c r="KJZ235" s="224"/>
      <c r="KKA235" s="224"/>
      <c r="KKB235" s="334"/>
      <c r="KKC235" s="334"/>
      <c r="KKD235" s="224"/>
      <c r="KKE235" s="416"/>
      <c r="KKF235" s="416"/>
      <c r="KKG235" s="332"/>
      <c r="KKH235" s="333"/>
      <c r="KKI235" s="416"/>
      <c r="KKJ235" s="224"/>
      <c r="KKK235" s="224"/>
      <c r="KKL235" s="334"/>
      <c r="KKM235" s="334"/>
      <c r="KKN235" s="224"/>
      <c r="KKO235" s="416"/>
      <c r="KKP235" s="416"/>
      <c r="KKQ235" s="332"/>
      <c r="KKR235" s="333"/>
      <c r="KKS235" s="416"/>
      <c r="KKT235" s="224"/>
      <c r="KKU235" s="224"/>
      <c r="KKV235" s="334"/>
      <c r="KKW235" s="334"/>
      <c r="KKX235" s="224"/>
      <c r="KKY235" s="416"/>
      <c r="KKZ235" s="416"/>
      <c r="KLA235" s="332"/>
      <c r="KLB235" s="333"/>
      <c r="KLC235" s="416"/>
      <c r="KLD235" s="224"/>
      <c r="KLE235" s="224"/>
      <c r="KLF235" s="334"/>
      <c r="KLG235" s="334"/>
      <c r="KLH235" s="224"/>
      <c r="KLI235" s="416"/>
      <c r="KLJ235" s="416"/>
      <c r="KLK235" s="332"/>
      <c r="KLL235" s="333"/>
      <c r="KLM235" s="416"/>
      <c r="KLN235" s="224"/>
      <c r="KLO235" s="224"/>
      <c r="KLP235" s="334"/>
      <c r="KLQ235" s="334"/>
      <c r="KLR235" s="224"/>
      <c r="KLS235" s="416"/>
      <c r="KLT235" s="416"/>
      <c r="KLU235" s="332"/>
      <c r="KLV235" s="333"/>
      <c r="KLW235" s="416"/>
      <c r="KLX235" s="224"/>
      <c r="KLY235" s="224"/>
      <c r="KLZ235" s="334"/>
      <c r="KMA235" s="334"/>
      <c r="KMB235" s="224"/>
      <c r="KMC235" s="416"/>
      <c r="KMD235" s="416"/>
      <c r="KME235" s="332"/>
      <c r="KMF235" s="333"/>
      <c r="KMG235" s="416"/>
      <c r="KMH235" s="224"/>
      <c r="KMI235" s="224"/>
      <c r="KMJ235" s="334"/>
      <c r="KMK235" s="334"/>
      <c r="KML235" s="224"/>
      <c r="KMM235" s="416"/>
      <c r="KMN235" s="416"/>
      <c r="KMO235" s="332"/>
      <c r="KMP235" s="333"/>
      <c r="KMQ235" s="416"/>
      <c r="KMR235" s="224"/>
      <c r="KMS235" s="224"/>
      <c r="KMT235" s="334"/>
      <c r="KMU235" s="334"/>
      <c r="KMV235" s="224"/>
      <c r="KMW235" s="416"/>
      <c r="KMX235" s="416"/>
      <c r="KMY235" s="332"/>
      <c r="KMZ235" s="333"/>
      <c r="KNA235" s="416"/>
      <c r="KNB235" s="224"/>
      <c r="KNC235" s="224"/>
      <c r="KND235" s="334"/>
      <c r="KNE235" s="334"/>
      <c r="KNF235" s="224"/>
      <c r="KNG235" s="416"/>
      <c r="KNH235" s="416"/>
      <c r="KNI235" s="332"/>
      <c r="KNJ235" s="333"/>
      <c r="KNK235" s="416"/>
      <c r="KNL235" s="224"/>
      <c r="KNM235" s="224"/>
      <c r="KNN235" s="334"/>
      <c r="KNO235" s="334"/>
      <c r="KNP235" s="224"/>
      <c r="KNQ235" s="416"/>
      <c r="KNR235" s="416"/>
      <c r="KNS235" s="332"/>
      <c r="KNT235" s="333"/>
      <c r="KNU235" s="416"/>
      <c r="KNV235" s="224"/>
      <c r="KNW235" s="224"/>
      <c r="KNX235" s="334"/>
      <c r="KNY235" s="334"/>
      <c r="KNZ235" s="224"/>
      <c r="KOA235" s="416"/>
      <c r="KOB235" s="416"/>
      <c r="KOC235" s="332"/>
      <c r="KOD235" s="333"/>
      <c r="KOE235" s="416"/>
      <c r="KOF235" s="224"/>
      <c r="KOG235" s="224"/>
      <c r="KOH235" s="334"/>
      <c r="KOI235" s="334"/>
      <c r="KOJ235" s="224"/>
      <c r="KOK235" s="416"/>
      <c r="KOL235" s="416"/>
      <c r="KOM235" s="332"/>
      <c r="KON235" s="333"/>
      <c r="KOO235" s="416"/>
      <c r="KOP235" s="224"/>
      <c r="KOQ235" s="224"/>
      <c r="KOR235" s="334"/>
      <c r="KOS235" s="334"/>
      <c r="KOT235" s="224"/>
      <c r="KOU235" s="416"/>
      <c r="KOV235" s="416"/>
      <c r="KOW235" s="332"/>
      <c r="KOX235" s="333"/>
      <c r="KOY235" s="416"/>
      <c r="KOZ235" s="224"/>
      <c r="KPA235" s="224"/>
      <c r="KPB235" s="334"/>
      <c r="KPC235" s="334"/>
      <c r="KPD235" s="224"/>
      <c r="KPE235" s="416"/>
      <c r="KPF235" s="416"/>
      <c r="KPG235" s="332"/>
      <c r="KPH235" s="333"/>
      <c r="KPI235" s="416"/>
      <c r="KPJ235" s="224"/>
      <c r="KPK235" s="224"/>
      <c r="KPL235" s="334"/>
      <c r="KPM235" s="334"/>
      <c r="KPN235" s="224"/>
      <c r="KPO235" s="416"/>
      <c r="KPP235" s="416"/>
      <c r="KPQ235" s="332"/>
      <c r="KPR235" s="333"/>
      <c r="KPS235" s="416"/>
      <c r="KPT235" s="224"/>
      <c r="KPU235" s="224"/>
      <c r="KPV235" s="334"/>
      <c r="KPW235" s="334"/>
      <c r="KPX235" s="224"/>
      <c r="KPY235" s="416"/>
      <c r="KPZ235" s="416"/>
      <c r="KQA235" s="332"/>
      <c r="KQB235" s="333"/>
      <c r="KQC235" s="416"/>
      <c r="KQD235" s="224"/>
      <c r="KQE235" s="224"/>
      <c r="KQF235" s="334"/>
      <c r="KQG235" s="334"/>
      <c r="KQH235" s="224"/>
      <c r="KQI235" s="416"/>
      <c r="KQJ235" s="416"/>
      <c r="KQK235" s="332"/>
      <c r="KQL235" s="333"/>
      <c r="KQM235" s="416"/>
      <c r="KQN235" s="224"/>
      <c r="KQO235" s="224"/>
      <c r="KQP235" s="334"/>
      <c r="KQQ235" s="334"/>
      <c r="KQR235" s="224"/>
      <c r="KQS235" s="416"/>
      <c r="KQT235" s="416"/>
      <c r="KQU235" s="332"/>
      <c r="KQV235" s="333"/>
      <c r="KQW235" s="416"/>
      <c r="KQX235" s="224"/>
      <c r="KQY235" s="224"/>
      <c r="KQZ235" s="334"/>
      <c r="KRA235" s="334"/>
      <c r="KRB235" s="224"/>
      <c r="KRC235" s="416"/>
      <c r="KRD235" s="416"/>
      <c r="KRE235" s="332"/>
      <c r="KRF235" s="333"/>
      <c r="KRG235" s="416"/>
      <c r="KRH235" s="224"/>
      <c r="KRI235" s="224"/>
      <c r="KRJ235" s="334"/>
      <c r="KRK235" s="334"/>
      <c r="KRL235" s="224"/>
      <c r="KRM235" s="416"/>
      <c r="KRN235" s="416"/>
      <c r="KRO235" s="332"/>
      <c r="KRP235" s="333"/>
      <c r="KRQ235" s="416"/>
      <c r="KRR235" s="224"/>
      <c r="KRS235" s="224"/>
      <c r="KRT235" s="334"/>
      <c r="KRU235" s="334"/>
      <c r="KRV235" s="224"/>
      <c r="KRW235" s="416"/>
      <c r="KRX235" s="416"/>
      <c r="KRY235" s="332"/>
      <c r="KRZ235" s="333"/>
      <c r="KSA235" s="416"/>
      <c r="KSB235" s="224"/>
      <c r="KSC235" s="224"/>
      <c r="KSD235" s="334"/>
      <c r="KSE235" s="334"/>
      <c r="KSF235" s="224"/>
      <c r="KSG235" s="416"/>
      <c r="KSH235" s="416"/>
      <c r="KSI235" s="332"/>
      <c r="KSJ235" s="333"/>
      <c r="KSK235" s="416"/>
      <c r="KSL235" s="224"/>
      <c r="KSM235" s="224"/>
      <c r="KSN235" s="334"/>
      <c r="KSO235" s="334"/>
      <c r="KSP235" s="224"/>
      <c r="KSQ235" s="416"/>
      <c r="KSR235" s="416"/>
      <c r="KSS235" s="332"/>
      <c r="KST235" s="333"/>
      <c r="KSU235" s="416"/>
      <c r="KSV235" s="224"/>
      <c r="KSW235" s="224"/>
      <c r="KSX235" s="334"/>
      <c r="KSY235" s="334"/>
      <c r="KSZ235" s="224"/>
      <c r="KTA235" s="416"/>
      <c r="KTB235" s="416"/>
      <c r="KTC235" s="332"/>
      <c r="KTD235" s="333"/>
      <c r="KTE235" s="416"/>
      <c r="KTF235" s="224"/>
      <c r="KTG235" s="224"/>
      <c r="KTH235" s="334"/>
      <c r="KTI235" s="334"/>
      <c r="KTJ235" s="224"/>
      <c r="KTK235" s="416"/>
      <c r="KTL235" s="416"/>
      <c r="KTM235" s="332"/>
      <c r="KTN235" s="333"/>
      <c r="KTO235" s="416"/>
      <c r="KTP235" s="224"/>
      <c r="KTQ235" s="224"/>
      <c r="KTR235" s="334"/>
      <c r="KTS235" s="334"/>
      <c r="KTT235" s="224"/>
      <c r="KTU235" s="416"/>
      <c r="KTV235" s="416"/>
      <c r="KTW235" s="332"/>
      <c r="KTX235" s="333"/>
      <c r="KTY235" s="416"/>
      <c r="KTZ235" s="224"/>
      <c r="KUA235" s="224"/>
      <c r="KUB235" s="334"/>
      <c r="KUC235" s="334"/>
      <c r="KUD235" s="224"/>
      <c r="KUE235" s="416"/>
      <c r="KUF235" s="416"/>
      <c r="KUG235" s="332"/>
      <c r="KUH235" s="333"/>
      <c r="KUI235" s="416"/>
      <c r="KUJ235" s="224"/>
      <c r="KUK235" s="224"/>
      <c r="KUL235" s="334"/>
      <c r="KUM235" s="334"/>
      <c r="KUN235" s="224"/>
      <c r="KUO235" s="416"/>
      <c r="KUP235" s="416"/>
      <c r="KUQ235" s="332"/>
      <c r="KUR235" s="333"/>
      <c r="KUS235" s="416"/>
      <c r="KUT235" s="224"/>
      <c r="KUU235" s="224"/>
      <c r="KUV235" s="334"/>
      <c r="KUW235" s="334"/>
      <c r="KUX235" s="224"/>
      <c r="KUY235" s="416"/>
      <c r="KUZ235" s="416"/>
      <c r="KVA235" s="332"/>
      <c r="KVB235" s="333"/>
      <c r="KVC235" s="416"/>
      <c r="KVD235" s="224"/>
      <c r="KVE235" s="224"/>
      <c r="KVF235" s="334"/>
      <c r="KVG235" s="334"/>
      <c r="KVH235" s="224"/>
      <c r="KVI235" s="416"/>
      <c r="KVJ235" s="416"/>
      <c r="KVK235" s="332"/>
      <c r="KVL235" s="333"/>
      <c r="KVM235" s="416"/>
      <c r="KVN235" s="224"/>
      <c r="KVO235" s="224"/>
      <c r="KVP235" s="334"/>
      <c r="KVQ235" s="334"/>
      <c r="KVR235" s="224"/>
      <c r="KVS235" s="416"/>
      <c r="KVT235" s="416"/>
      <c r="KVU235" s="332"/>
      <c r="KVV235" s="333"/>
      <c r="KVW235" s="416"/>
      <c r="KVX235" s="224"/>
      <c r="KVY235" s="224"/>
      <c r="KVZ235" s="334"/>
      <c r="KWA235" s="334"/>
      <c r="KWB235" s="224"/>
      <c r="KWC235" s="416"/>
      <c r="KWD235" s="416"/>
      <c r="KWE235" s="332"/>
      <c r="KWF235" s="333"/>
      <c r="KWG235" s="416"/>
      <c r="KWH235" s="224"/>
      <c r="KWI235" s="224"/>
      <c r="KWJ235" s="334"/>
      <c r="KWK235" s="334"/>
      <c r="KWL235" s="224"/>
      <c r="KWM235" s="416"/>
      <c r="KWN235" s="416"/>
      <c r="KWO235" s="332"/>
      <c r="KWP235" s="333"/>
      <c r="KWQ235" s="416"/>
      <c r="KWR235" s="224"/>
      <c r="KWS235" s="224"/>
      <c r="KWT235" s="334"/>
      <c r="KWU235" s="334"/>
      <c r="KWV235" s="224"/>
      <c r="KWW235" s="416"/>
      <c r="KWX235" s="416"/>
      <c r="KWY235" s="332"/>
      <c r="KWZ235" s="333"/>
      <c r="KXA235" s="416"/>
      <c r="KXB235" s="224"/>
      <c r="KXC235" s="224"/>
      <c r="KXD235" s="334"/>
      <c r="KXE235" s="334"/>
      <c r="KXF235" s="224"/>
      <c r="KXG235" s="416"/>
      <c r="KXH235" s="416"/>
      <c r="KXI235" s="332"/>
      <c r="KXJ235" s="333"/>
      <c r="KXK235" s="416"/>
      <c r="KXL235" s="224"/>
      <c r="KXM235" s="224"/>
      <c r="KXN235" s="334"/>
      <c r="KXO235" s="334"/>
      <c r="KXP235" s="224"/>
      <c r="KXQ235" s="416"/>
      <c r="KXR235" s="416"/>
      <c r="KXS235" s="332"/>
      <c r="KXT235" s="333"/>
      <c r="KXU235" s="416"/>
      <c r="KXV235" s="224"/>
      <c r="KXW235" s="224"/>
      <c r="KXX235" s="334"/>
      <c r="KXY235" s="334"/>
      <c r="KXZ235" s="224"/>
      <c r="KYA235" s="416"/>
      <c r="KYB235" s="416"/>
      <c r="KYC235" s="332"/>
      <c r="KYD235" s="333"/>
      <c r="KYE235" s="416"/>
      <c r="KYF235" s="224"/>
      <c r="KYG235" s="224"/>
      <c r="KYH235" s="334"/>
      <c r="KYI235" s="334"/>
      <c r="KYJ235" s="224"/>
      <c r="KYK235" s="416"/>
      <c r="KYL235" s="416"/>
      <c r="KYM235" s="332"/>
      <c r="KYN235" s="333"/>
      <c r="KYO235" s="416"/>
      <c r="KYP235" s="224"/>
      <c r="KYQ235" s="224"/>
      <c r="KYR235" s="334"/>
      <c r="KYS235" s="334"/>
      <c r="KYT235" s="224"/>
      <c r="KYU235" s="416"/>
      <c r="KYV235" s="416"/>
      <c r="KYW235" s="332"/>
      <c r="KYX235" s="333"/>
      <c r="KYY235" s="416"/>
      <c r="KYZ235" s="224"/>
      <c r="KZA235" s="224"/>
      <c r="KZB235" s="334"/>
      <c r="KZC235" s="334"/>
      <c r="KZD235" s="224"/>
      <c r="KZE235" s="416"/>
      <c r="KZF235" s="416"/>
      <c r="KZG235" s="332"/>
      <c r="KZH235" s="333"/>
      <c r="KZI235" s="416"/>
      <c r="KZJ235" s="224"/>
      <c r="KZK235" s="224"/>
      <c r="KZL235" s="334"/>
      <c r="KZM235" s="334"/>
      <c r="KZN235" s="224"/>
      <c r="KZO235" s="416"/>
      <c r="KZP235" s="416"/>
      <c r="KZQ235" s="332"/>
      <c r="KZR235" s="333"/>
      <c r="KZS235" s="416"/>
      <c r="KZT235" s="224"/>
      <c r="KZU235" s="224"/>
      <c r="KZV235" s="334"/>
      <c r="KZW235" s="334"/>
      <c r="KZX235" s="224"/>
      <c r="KZY235" s="416"/>
      <c r="KZZ235" s="416"/>
      <c r="LAA235" s="332"/>
      <c r="LAB235" s="333"/>
      <c r="LAC235" s="416"/>
      <c r="LAD235" s="224"/>
      <c r="LAE235" s="224"/>
      <c r="LAF235" s="334"/>
      <c r="LAG235" s="334"/>
      <c r="LAH235" s="224"/>
      <c r="LAI235" s="416"/>
      <c r="LAJ235" s="416"/>
      <c r="LAK235" s="332"/>
      <c r="LAL235" s="333"/>
      <c r="LAM235" s="416"/>
      <c r="LAN235" s="224"/>
      <c r="LAO235" s="224"/>
      <c r="LAP235" s="334"/>
      <c r="LAQ235" s="334"/>
      <c r="LAR235" s="224"/>
      <c r="LAS235" s="416"/>
      <c r="LAT235" s="416"/>
      <c r="LAU235" s="332"/>
      <c r="LAV235" s="333"/>
      <c r="LAW235" s="416"/>
      <c r="LAX235" s="224"/>
      <c r="LAY235" s="224"/>
      <c r="LAZ235" s="334"/>
      <c r="LBA235" s="334"/>
      <c r="LBB235" s="224"/>
      <c r="LBC235" s="416"/>
      <c r="LBD235" s="416"/>
      <c r="LBE235" s="332"/>
      <c r="LBF235" s="333"/>
      <c r="LBG235" s="416"/>
      <c r="LBH235" s="224"/>
      <c r="LBI235" s="224"/>
      <c r="LBJ235" s="334"/>
      <c r="LBK235" s="334"/>
      <c r="LBL235" s="224"/>
      <c r="LBM235" s="416"/>
      <c r="LBN235" s="416"/>
      <c r="LBO235" s="332"/>
      <c r="LBP235" s="333"/>
      <c r="LBQ235" s="416"/>
      <c r="LBR235" s="224"/>
      <c r="LBS235" s="224"/>
      <c r="LBT235" s="334"/>
      <c r="LBU235" s="334"/>
      <c r="LBV235" s="224"/>
      <c r="LBW235" s="416"/>
      <c r="LBX235" s="416"/>
      <c r="LBY235" s="332"/>
      <c r="LBZ235" s="333"/>
      <c r="LCA235" s="416"/>
      <c r="LCB235" s="224"/>
      <c r="LCC235" s="224"/>
      <c r="LCD235" s="334"/>
      <c r="LCE235" s="334"/>
      <c r="LCF235" s="224"/>
      <c r="LCG235" s="416"/>
      <c r="LCH235" s="416"/>
      <c r="LCI235" s="332"/>
      <c r="LCJ235" s="333"/>
      <c r="LCK235" s="416"/>
      <c r="LCL235" s="224"/>
      <c r="LCM235" s="224"/>
      <c r="LCN235" s="334"/>
      <c r="LCO235" s="334"/>
      <c r="LCP235" s="224"/>
      <c r="LCQ235" s="416"/>
      <c r="LCR235" s="416"/>
      <c r="LCS235" s="332"/>
      <c r="LCT235" s="333"/>
      <c r="LCU235" s="416"/>
      <c r="LCV235" s="224"/>
      <c r="LCW235" s="224"/>
      <c r="LCX235" s="334"/>
      <c r="LCY235" s="334"/>
      <c r="LCZ235" s="224"/>
      <c r="LDA235" s="416"/>
      <c r="LDB235" s="416"/>
      <c r="LDC235" s="332"/>
      <c r="LDD235" s="333"/>
      <c r="LDE235" s="416"/>
      <c r="LDF235" s="224"/>
      <c r="LDG235" s="224"/>
      <c r="LDH235" s="334"/>
      <c r="LDI235" s="334"/>
      <c r="LDJ235" s="224"/>
      <c r="LDK235" s="416"/>
      <c r="LDL235" s="416"/>
      <c r="LDM235" s="332"/>
      <c r="LDN235" s="333"/>
      <c r="LDO235" s="416"/>
      <c r="LDP235" s="224"/>
      <c r="LDQ235" s="224"/>
      <c r="LDR235" s="334"/>
      <c r="LDS235" s="334"/>
      <c r="LDT235" s="224"/>
      <c r="LDU235" s="416"/>
      <c r="LDV235" s="416"/>
      <c r="LDW235" s="332"/>
      <c r="LDX235" s="333"/>
      <c r="LDY235" s="416"/>
      <c r="LDZ235" s="224"/>
      <c r="LEA235" s="224"/>
      <c r="LEB235" s="334"/>
      <c r="LEC235" s="334"/>
      <c r="LED235" s="224"/>
      <c r="LEE235" s="416"/>
      <c r="LEF235" s="416"/>
      <c r="LEG235" s="332"/>
      <c r="LEH235" s="333"/>
      <c r="LEI235" s="416"/>
      <c r="LEJ235" s="224"/>
      <c r="LEK235" s="224"/>
      <c r="LEL235" s="334"/>
      <c r="LEM235" s="334"/>
      <c r="LEN235" s="224"/>
      <c r="LEO235" s="416"/>
      <c r="LEP235" s="416"/>
      <c r="LEQ235" s="332"/>
      <c r="LER235" s="333"/>
      <c r="LES235" s="416"/>
      <c r="LET235" s="224"/>
      <c r="LEU235" s="224"/>
      <c r="LEV235" s="334"/>
      <c r="LEW235" s="334"/>
      <c r="LEX235" s="224"/>
      <c r="LEY235" s="416"/>
      <c r="LEZ235" s="416"/>
      <c r="LFA235" s="332"/>
      <c r="LFB235" s="333"/>
      <c r="LFC235" s="416"/>
      <c r="LFD235" s="224"/>
      <c r="LFE235" s="224"/>
      <c r="LFF235" s="334"/>
      <c r="LFG235" s="334"/>
      <c r="LFH235" s="224"/>
      <c r="LFI235" s="416"/>
      <c r="LFJ235" s="416"/>
      <c r="LFK235" s="332"/>
      <c r="LFL235" s="333"/>
      <c r="LFM235" s="416"/>
      <c r="LFN235" s="224"/>
      <c r="LFO235" s="224"/>
      <c r="LFP235" s="334"/>
      <c r="LFQ235" s="334"/>
      <c r="LFR235" s="224"/>
      <c r="LFS235" s="416"/>
      <c r="LFT235" s="416"/>
      <c r="LFU235" s="332"/>
      <c r="LFV235" s="333"/>
      <c r="LFW235" s="416"/>
      <c r="LFX235" s="224"/>
      <c r="LFY235" s="224"/>
      <c r="LFZ235" s="334"/>
      <c r="LGA235" s="334"/>
      <c r="LGB235" s="224"/>
      <c r="LGC235" s="416"/>
      <c r="LGD235" s="416"/>
      <c r="LGE235" s="332"/>
      <c r="LGF235" s="333"/>
      <c r="LGG235" s="416"/>
      <c r="LGH235" s="224"/>
      <c r="LGI235" s="224"/>
      <c r="LGJ235" s="334"/>
      <c r="LGK235" s="334"/>
      <c r="LGL235" s="224"/>
      <c r="LGM235" s="416"/>
      <c r="LGN235" s="416"/>
      <c r="LGO235" s="332"/>
      <c r="LGP235" s="333"/>
      <c r="LGQ235" s="416"/>
      <c r="LGR235" s="224"/>
      <c r="LGS235" s="224"/>
      <c r="LGT235" s="334"/>
      <c r="LGU235" s="334"/>
      <c r="LGV235" s="224"/>
      <c r="LGW235" s="416"/>
      <c r="LGX235" s="416"/>
      <c r="LGY235" s="332"/>
      <c r="LGZ235" s="333"/>
      <c r="LHA235" s="416"/>
      <c r="LHB235" s="224"/>
      <c r="LHC235" s="224"/>
      <c r="LHD235" s="334"/>
      <c r="LHE235" s="334"/>
      <c r="LHF235" s="224"/>
      <c r="LHG235" s="416"/>
      <c r="LHH235" s="416"/>
      <c r="LHI235" s="332"/>
      <c r="LHJ235" s="333"/>
      <c r="LHK235" s="416"/>
      <c r="LHL235" s="224"/>
      <c r="LHM235" s="224"/>
      <c r="LHN235" s="334"/>
      <c r="LHO235" s="334"/>
      <c r="LHP235" s="224"/>
      <c r="LHQ235" s="416"/>
      <c r="LHR235" s="416"/>
      <c r="LHS235" s="332"/>
      <c r="LHT235" s="333"/>
      <c r="LHU235" s="416"/>
      <c r="LHV235" s="224"/>
      <c r="LHW235" s="224"/>
      <c r="LHX235" s="334"/>
      <c r="LHY235" s="334"/>
      <c r="LHZ235" s="224"/>
      <c r="LIA235" s="416"/>
      <c r="LIB235" s="416"/>
      <c r="LIC235" s="332"/>
      <c r="LID235" s="333"/>
      <c r="LIE235" s="416"/>
      <c r="LIF235" s="224"/>
      <c r="LIG235" s="224"/>
      <c r="LIH235" s="334"/>
      <c r="LII235" s="334"/>
      <c r="LIJ235" s="224"/>
      <c r="LIK235" s="416"/>
      <c r="LIL235" s="416"/>
      <c r="LIM235" s="332"/>
      <c r="LIN235" s="333"/>
      <c r="LIO235" s="416"/>
      <c r="LIP235" s="224"/>
      <c r="LIQ235" s="224"/>
      <c r="LIR235" s="334"/>
      <c r="LIS235" s="334"/>
      <c r="LIT235" s="224"/>
      <c r="LIU235" s="416"/>
      <c r="LIV235" s="416"/>
      <c r="LIW235" s="332"/>
      <c r="LIX235" s="333"/>
      <c r="LIY235" s="416"/>
      <c r="LIZ235" s="224"/>
      <c r="LJA235" s="224"/>
      <c r="LJB235" s="334"/>
      <c r="LJC235" s="334"/>
      <c r="LJD235" s="224"/>
      <c r="LJE235" s="416"/>
      <c r="LJF235" s="416"/>
      <c r="LJG235" s="332"/>
      <c r="LJH235" s="333"/>
      <c r="LJI235" s="416"/>
      <c r="LJJ235" s="224"/>
      <c r="LJK235" s="224"/>
      <c r="LJL235" s="334"/>
      <c r="LJM235" s="334"/>
      <c r="LJN235" s="224"/>
      <c r="LJO235" s="416"/>
      <c r="LJP235" s="416"/>
      <c r="LJQ235" s="332"/>
      <c r="LJR235" s="333"/>
      <c r="LJS235" s="416"/>
      <c r="LJT235" s="224"/>
      <c r="LJU235" s="224"/>
      <c r="LJV235" s="334"/>
      <c r="LJW235" s="334"/>
      <c r="LJX235" s="224"/>
      <c r="LJY235" s="416"/>
      <c r="LJZ235" s="416"/>
      <c r="LKA235" s="332"/>
      <c r="LKB235" s="333"/>
      <c r="LKC235" s="416"/>
      <c r="LKD235" s="224"/>
      <c r="LKE235" s="224"/>
      <c r="LKF235" s="334"/>
      <c r="LKG235" s="334"/>
      <c r="LKH235" s="224"/>
      <c r="LKI235" s="416"/>
      <c r="LKJ235" s="416"/>
      <c r="LKK235" s="332"/>
      <c r="LKL235" s="333"/>
      <c r="LKM235" s="416"/>
      <c r="LKN235" s="224"/>
      <c r="LKO235" s="224"/>
      <c r="LKP235" s="334"/>
      <c r="LKQ235" s="334"/>
      <c r="LKR235" s="224"/>
      <c r="LKS235" s="416"/>
      <c r="LKT235" s="416"/>
      <c r="LKU235" s="332"/>
      <c r="LKV235" s="333"/>
      <c r="LKW235" s="416"/>
      <c r="LKX235" s="224"/>
      <c r="LKY235" s="224"/>
      <c r="LKZ235" s="334"/>
      <c r="LLA235" s="334"/>
      <c r="LLB235" s="224"/>
      <c r="LLC235" s="416"/>
      <c r="LLD235" s="416"/>
      <c r="LLE235" s="332"/>
      <c r="LLF235" s="333"/>
      <c r="LLG235" s="416"/>
      <c r="LLH235" s="224"/>
      <c r="LLI235" s="224"/>
      <c r="LLJ235" s="334"/>
      <c r="LLK235" s="334"/>
      <c r="LLL235" s="224"/>
      <c r="LLM235" s="416"/>
      <c r="LLN235" s="416"/>
      <c r="LLO235" s="332"/>
      <c r="LLP235" s="333"/>
      <c r="LLQ235" s="416"/>
      <c r="LLR235" s="224"/>
      <c r="LLS235" s="224"/>
      <c r="LLT235" s="334"/>
      <c r="LLU235" s="334"/>
      <c r="LLV235" s="224"/>
      <c r="LLW235" s="416"/>
      <c r="LLX235" s="416"/>
      <c r="LLY235" s="332"/>
      <c r="LLZ235" s="333"/>
      <c r="LMA235" s="416"/>
      <c r="LMB235" s="224"/>
      <c r="LMC235" s="224"/>
      <c r="LMD235" s="334"/>
      <c r="LME235" s="334"/>
      <c r="LMF235" s="224"/>
      <c r="LMG235" s="416"/>
      <c r="LMH235" s="416"/>
      <c r="LMI235" s="332"/>
      <c r="LMJ235" s="333"/>
      <c r="LMK235" s="416"/>
      <c r="LML235" s="224"/>
      <c r="LMM235" s="224"/>
      <c r="LMN235" s="334"/>
      <c r="LMO235" s="334"/>
      <c r="LMP235" s="224"/>
      <c r="LMQ235" s="416"/>
      <c r="LMR235" s="416"/>
      <c r="LMS235" s="332"/>
      <c r="LMT235" s="333"/>
      <c r="LMU235" s="416"/>
      <c r="LMV235" s="224"/>
      <c r="LMW235" s="224"/>
      <c r="LMX235" s="334"/>
      <c r="LMY235" s="334"/>
      <c r="LMZ235" s="224"/>
      <c r="LNA235" s="416"/>
      <c r="LNB235" s="416"/>
      <c r="LNC235" s="332"/>
      <c r="LND235" s="333"/>
      <c r="LNE235" s="416"/>
      <c r="LNF235" s="224"/>
      <c r="LNG235" s="224"/>
      <c r="LNH235" s="334"/>
      <c r="LNI235" s="334"/>
      <c r="LNJ235" s="224"/>
      <c r="LNK235" s="416"/>
      <c r="LNL235" s="416"/>
      <c r="LNM235" s="332"/>
      <c r="LNN235" s="333"/>
      <c r="LNO235" s="416"/>
      <c r="LNP235" s="224"/>
      <c r="LNQ235" s="224"/>
      <c r="LNR235" s="334"/>
      <c r="LNS235" s="334"/>
      <c r="LNT235" s="224"/>
      <c r="LNU235" s="416"/>
      <c r="LNV235" s="416"/>
      <c r="LNW235" s="332"/>
      <c r="LNX235" s="333"/>
      <c r="LNY235" s="416"/>
      <c r="LNZ235" s="224"/>
      <c r="LOA235" s="224"/>
      <c r="LOB235" s="334"/>
      <c r="LOC235" s="334"/>
      <c r="LOD235" s="224"/>
      <c r="LOE235" s="416"/>
      <c r="LOF235" s="416"/>
      <c r="LOG235" s="332"/>
      <c r="LOH235" s="333"/>
      <c r="LOI235" s="416"/>
      <c r="LOJ235" s="224"/>
      <c r="LOK235" s="224"/>
      <c r="LOL235" s="334"/>
      <c r="LOM235" s="334"/>
      <c r="LON235" s="224"/>
      <c r="LOO235" s="416"/>
      <c r="LOP235" s="416"/>
      <c r="LOQ235" s="332"/>
      <c r="LOR235" s="333"/>
      <c r="LOS235" s="416"/>
      <c r="LOT235" s="224"/>
      <c r="LOU235" s="224"/>
      <c r="LOV235" s="334"/>
      <c r="LOW235" s="334"/>
      <c r="LOX235" s="224"/>
      <c r="LOY235" s="416"/>
      <c r="LOZ235" s="416"/>
      <c r="LPA235" s="332"/>
      <c r="LPB235" s="333"/>
      <c r="LPC235" s="416"/>
      <c r="LPD235" s="224"/>
      <c r="LPE235" s="224"/>
      <c r="LPF235" s="334"/>
      <c r="LPG235" s="334"/>
      <c r="LPH235" s="224"/>
      <c r="LPI235" s="416"/>
      <c r="LPJ235" s="416"/>
      <c r="LPK235" s="332"/>
      <c r="LPL235" s="333"/>
      <c r="LPM235" s="416"/>
      <c r="LPN235" s="224"/>
      <c r="LPO235" s="224"/>
      <c r="LPP235" s="334"/>
      <c r="LPQ235" s="334"/>
      <c r="LPR235" s="224"/>
      <c r="LPS235" s="416"/>
      <c r="LPT235" s="416"/>
      <c r="LPU235" s="332"/>
      <c r="LPV235" s="333"/>
      <c r="LPW235" s="416"/>
      <c r="LPX235" s="224"/>
      <c r="LPY235" s="224"/>
      <c r="LPZ235" s="334"/>
      <c r="LQA235" s="334"/>
      <c r="LQB235" s="224"/>
      <c r="LQC235" s="416"/>
      <c r="LQD235" s="416"/>
      <c r="LQE235" s="332"/>
      <c r="LQF235" s="333"/>
      <c r="LQG235" s="416"/>
      <c r="LQH235" s="224"/>
      <c r="LQI235" s="224"/>
      <c r="LQJ235" s="334"/>
      <c r="LQK235" s="334"/>
      <c r="LQL235" s="224"/>
      <c r="LQM235" s="416"/>
      <c r="LQN235" s="416"/>
      <c r="LQO235" s="332"/>
      <c r="LQP235" s="333"/>
      <c r="LQQ235" s="416"/>
      <c r="LQR235" s="224"/>
      <c r="LQS235" s="224"/>
      <c r="LQT235" s="334"/>
      <c r="LQU235" s="334"/>
      <c r="LQV235" s="224"/>
      <c r="LQW235" s="416"/>
      <c r="LQX235" s="416"/>
      <c r="LQY235" s="332"/>
      <c r="LQZ235" s="333"/>
      <c r="LRA235" s="416"/>
      <c r="LRB235" s="224"/>
      <c r="LRC235" s="224"/>
      <c r="LRD235" s="334"/>
      <c r="LRE235" s="334"/>
      <c r="LRF235" s="224"/>
      <c r="LRG235" s="416"/>
      <c r="LRH235" s="416"/>
      <c r="LRI235" s="332"/>
      <c r="LRJ235" s="333"/>
      <c r="LRK235" s="416"/>
      <c r="LRL235" s="224"/>
      <c r="LRM235" s="224"/>
      <c r="LRN235" s="334"/>
      <c r="LRO235" s="334"/>
      <c r="LRP235" s="224"/>
      <c r="LRQ235" s="416"/>
      <c r="LRR235" s="416"/>
      <c r="LRS235" s="332"/>
      <c r="LRT235" s="333"/>
      <c r="LRU235" s="416"/>
      <c r="LRV235" s="224"/>
      <c r="LRW235" s="224"/>
      <c r="LRX235" s="334"/>
      <c r="LRY235" s="334"/>
      <c r="LRZ235" s="224"/>
      <c r="LSA235" s="416"/>
      <c r="LSB235" s="416"/>
      <c r="LSC235" s="332"/>
      <c r="LSD235" s="333"/>
      <c r="LSE235" s="416"/>
      <c r="LSF235" s="224"/>
      <c r="LSG235" s="224"/>
      <c r="LSH235" s="334"/>
      <c r="LSI235" s="334"/>
      <c r="LSJ235" s="224"/>
      <c r="LSK235" s="416"/>
      <c r="LSL235" s="416"/>
      <c r="LSM235" s="332"/>
      <c r="LSN235" s="333"/>
      <c r="LSO235" s="416"/>
      <c r="LSP235" s="224"/>
      <c r="LSQ235" s="224"/>
      <c r="LSR235" s="334"/>
      <c r="LSS235" s="334"/>
      <c r="LST235" s="224"/>
      <c r="LSU235" s="416"/>
      <c r="LSV235" s="416"/>
      <c r="LSW235" s="332"/>
      <c r="LSX235" s="333"/>
      <c r="LSY235" s="416"/>
      <c r="LSZ235" s="224"/>
      <c r="LTA235" s="224"/>
      <c r="LTB235" s="334"/>
      <c r="LTC235" s="334"/>
      <c r="LTD235" s="224"/>
      <c r="LTE235" s="416"/>
      <c r="LTF235" s="416"/>
      <c r="LTG235" s="332"/>
      <c r="LTH235" s="333"/>
      <c r="LTI235" s="416"/>
      <c r="LTJ235" s="224"/>
      <c r="LTK235" s="224"/>
      <c r="LTL235" s="334"/>
      <c r="LTM235" s="334"/>
      <c r="LTN235" s="224"/>
      <c r="LTO235" s="416"/>
      <c r="LTP235" s="416"/>
      <c r="LTQ235" s="332"/>
      <c r="LTR235" s="333"/>
      <c r="LTS235" s="416"/>
      <c r="LTT235" s="224"/>
      <c r="LTU235" s="224"/>
      <c r="LTV235" s="334"/>
      <c r="LTW235" s="334"/>
      <c r="LTX235" s="224"/>
      <c r="LTY235" s="416"/>
      <c r="LTZ235" s="416"/>
      <c r="LUA235" s="332"/>
      <c r="LUB235" s="333"/>
      <c r="LUC235" s="416"/>
      <c r="LUD235" s="224"/>
      <c r="LUE235" s="224"/>
      <c r="LUF235" s="334"/>
      <c r="LUG235" s="334"/>
      <c r="LUH235" s="224"/>
      <c r="LUI235" s="416"/>
      <c r="LUJ235" s="416"/>
      <c r="LUK235" s="332"/>
      <c r="LUL235" s="333"/>
      <c r="LUM235" s="416"/>
      <c r="LUN235" s="224"/>
      <c r="LUO235" s="224"/>
      <c r="LUP235" s="334"/>
      <c r="LUQ235" s="334"/>
      <c r="LUR235" s="224"/>
      <c r="LUS235" s="416"/>
      <c r="LUT235" s="416"/>
      <c r="LUU235" s="332"/>
      <c r="LUV235" s="333"/>
      <c r="LUW235" s="416"/>
      <c r="LUX235" s="224"/>
      <c r="LUY235" s="224"/>
      <c r="LUZ235" s="334"/>
      <c r="LVA235" s="334"/>
      <c r="LVB235" s="224"/>
      <c r="LVC235" s="416"/>
      <c r="LVD235" s="416"/>
      <c r="LVE235" s="332"/>
      <c r="LVF235" s="333"/>
      <c r="LVG235" s="416"/>
      <c r="LVH235" s="224"/>
      <c r="LVI235" s="224"/>
      <c r="LVJ235" s="334"/>
      <c r="LVK235" s="334"/>
      <c r="LVL235" s="224"/>
      <c r="LVM235" s="416"/>
      <c r="LVN235" s="416"/>
      <c r="LVO235" s="332"/>
      <c r="LVP235" s="333"/>
      <c r="LVQ235" s="416"/>
      <c r="LVR235" s="224"/>
      <c r="LVS235" s="224"/>
      <c r="LVT235" s="334"/>
      <c r="LVU235" s="334"/>
      <c r="LVV235" s="224"/>
      <c r="LVW235" s="416"/>
      <c r="LVX235" s="416"/>
      <c r="LVY235" s="332"/>
      <c r="LVZ235" s="333"/>
      <c r="LWA235" s="416"/>
      <c r="LWB235" s="224"/>
      <c r="LWC235" s="224"/>
      <c r="LWD235" s="334"/>
      <c r="LWE235" s="334"/>
      <c r="LWF235" s="224"/>
      <c r="LWG235" s="416"/>
      <c r="LWH235" s="416"/>
      <c r="LWI235" s="332"/>
      <c r="LWJ235" s="333"/>
      <c r="LWK235" s="416"/>
      <c r="LWL235" s="224"/>
      <c r="LWM235" s="224"/>
      <c r="LWN235" s="334"/>
      <c r="LWO235" s="334"/>
      <c r="LWP235" s="224"/>
      <c r="LWQ235" s="416"/>
      <c r="LWR235" s="416"/>
      <c r="LWS235" s="332"/>
      <c r="LWT235" s="333"/>
      <c r="LWU235" s="416"/>
      <c r="LWV235" s="224"/>
      <c r="LWW235" s="224"/>
      <c r="LWX235" s="334"/>
      <c r="LWY235" s="334"/>
      <c r="LWZ235" s="224"/>
      <c r="LXA235" s="416"/>
      <c r="LXB235" s="416"/>
      <c r="LXC235" s="332"/>
      <c r="LXD235" s="333"/>
      <c r="LXE235" s="416"/>
      <c r="LXF235" s="224"/>
      <c r="LXG235" s="224"/>
      <c r="LXH235" s="334"/>
      <c r="LXI235" s="334"/>
      <c r="LXJ235" s="224"/>
      <c r="LXK235" s="416"/>
      <c r="LXL235" s="416"/>
      <c r="LXM235" s="332"/>
      <c r="LXN235" s="333"/>
      <c r="LXO235" s="416"/>
      <c r="LXP235" s="224"/>
      <c r="LXQ235" s="224"/>
      <c r="LXR235" s="334"/>
      <c r="LXS235" s="334"/>
      <c r="LXT235" s="224"/>
      <c r="LXU235" s="416"/>
      <c r="LXV235" s="416"/>
      <c r="LXW235" s="332"/>
      <c r="LXX235" s="333"/>
      <c r="LXY235" s="416"/>
      <c r="LXZ235" s="224"/>
      <c r="LYA235" s="224"/>
      <c r="LYB235" s="334"/>
      <c r="LYC235" s="334"/>
      <c r="LYD235" s="224"/>
      <c r="LYE235" s="416"/>
      <c r="LYF235" s="416"/>
      <c r="LYG235" s="332"/>
      <c r="LYH235" s="333"/>
      <c r="LYI235" s="416"/>
      <c r="LYJ235" s="224"/>
      <c r="LYK235" s="224"/>
      <c r="LYL235" s="334"/>
      <c r="LYM235" s="334"/>
      <c r="LYN235" s="224"/>
      <c r="LYO235" s="416"/>
      <c r="LYP235" s="416"/>
      <c r="LYQ235" s="332"/>
      <c r="LYR235" s="333"/>
      <c r="LYS235" s="416"/>
      <c r="LYT235" s="224"/>
      <c r="LYU235" s="224"/>
      <c r="LYV235" s="334"/>
      <c r="LYW235" s="334"/>
      <c r="LYX235" s="224"/>
      <c r="LYY235" s="416"/>
      <c r="LYZ235" s="416"/>
      <c r="LZA235" s="332"/>
      <c r="LZB235" s="333"/>
      <c r="LZC235" s="416"/>
      <c r="LZD235" s="224"/>
      <c r="LZE235" s="224"/>
      <c r="LZF235" s="334"/>
      <c r="LZG235" s="334"/>
      <c r="LZH235" s="224"/>
      <c r="LZI235" s="416"/>
      <c r="LZJ235" s="416"/>
      <c r="LZK235" s="332"/>
      <c r="LZL235" s="333"/>
      <c r="LZM235" s="416"/>
      <c r="LZN235" s="224"/>
      <c r="LZO235" s="224"/>
      <c r="LZP235" s="334"/>
      <c r="LZQ235" s="334"/>
      <c r="LZR235" s="224"/>
      <c r="LZS235" s="416"/>
      <c r="LZT235" s="416"/>
      <c r="LZU235" s="332"/>
      <c r="LZV235" s="333"/>
      <c r="LZW235" s="416"/>
      <c r="LZX235" s="224"/>
      <c r="LZY235" s="224"/>
      <c r="LZZ235" s="334"/>
      <c r="MAA235" s="334"/>
      <c r="MAB235" s="224"/>
      <c r="MAC235" s="416"/>
      <c r="MAD235" s="416"/>
      <c r="MAE235" s="332"/>
      <c r="MAF235" s="333"/>
      <c r="MAG235" s="416"/>
      <c r="MAH235" s="224"/>
      <c r="MAI235" s="224"/>
      <c r="MAJ235" s="334"/>
      <c r="MAK235" s="334"/>
      <c r="MAL235" s="224"/>
      <c r="MAM235" s="416"/>
      <c r="MAN235" s="416"/>
      <c r="MAO235" s="332"/>
      <c r="MAP235" s="333"/>
      <c r="MAQ235" s="416"/>
      <c r="MAR235" s="224"/>
      <c r="MAS235" s="224"/>
      <c r="MAT235" s="334"/>
      <c r="MAU235" s="334"/>
      <c r="MAV235" s="224"/>
      <c r="MAW235" s="416"/>
      <c r="MAX235" s="416"/>
      <c r="MAY235" s="332"/>
      <c r="MAZ235" s="333"/>
      <c r="MBA235" s="416"/>
      <c r="MBB235" s="224"/>
      <c r="MBC235" s="224"/>
      <c r="MBD235" s="334"/>
      <c r="MBE235" s="334"/>
      <c r="MBF235" s="224"/>
      <c r="MBG235" s="416"/>
      <c r="MBH235" s="416"/>
      <c r="MBI235" s="332"/>
      <c r="MBJ235" s="333"/>
      <c r="MBK235" s="416"/>
      <c r="MBL235" s="224"/>
      <c r="MBM235" s="224"/>
      <c r="MBN235" s="334"/>
      <c r="MBO235" s="334"/>
      <c r="MBP235" s="224"/>
      <c r="MBQ235" s="416"/>
      <c r="MBR235" s="416"/>
      <c r="MBS235" s="332"/>
      <c r="MBT235" s="333"/>
      <c r="MBU235" s="416"/>
      <c r="MBV235" s="224"/>
      <c r="MBW235" s="224"/>
      <c r="MBX235" s="334"/>
      <c r="MBY235" s="334"/>
      <c r="MBZ235" s="224"/>
      <c r="MCA235" s="416"/>
      <c r="MCB235" s="416"/>
      <c r="MCC235" s="332"/>
      <c r="MCD235" s="333"/>
      <c r="MCE235" s="416"/>
      <c r="MCF235" s="224"/>
      <c r="MCG235" s="224"/>
      <c r="MCH235" s="334"/>
      <c r="MCI235" s="334"/>
      <c r="MCJ235" s="224"/>
      <c r="MCK235" s="416"/>
      <c r="MCL235" s="416"/>
      <c r="MCM235" s="332"/>
      <c r="MCN235" s="333"/>
      <c r="MCO235" s="416"/>
      <c r="MCP235" s="224"/>
      <c r="MCQ235" s="224"/>
      <c r="MCR235" s="334"/>
      <c r="MCS235" s="334"/>
      <c r="MCT235" s="224"/>
      <c r="MCU235" s="416"/>
      <c r="MCV235" s="416"/>
      <c r="MCW235" s="332"/>
      <c r="MCX235" s="333"/>
      <c r="MCY235" s="416"/>
      <c r="MCZ235" s="224"/>
      <c r="MDA235" s="224"/>
      <c r="MDB235" s="334"/>
      <c r="MDC235" s="334"/>
      <c r="MDD235" s="224"/>
      <c r="MDE235" s="416"/>
      <c r="MDF235" s="416"/>
      <c r="MDG235" s="332"/>
      <c r="MDH235" s="333"/>
      <c r="MDI235" s="416"/>
      <c r="MDJ235" s="224"/>
      <c r="MDK235" s="224"/>
      <c r="MDL235" s="334"/>
      <c r="MDM235" s="334"/>
      <c r="MDN235" s="224"/>
      <c r="MDO235" s="416"/>
      <c r="MDP235" s="416"/>
      <c r="MDQ235" s="332"/>
      <c r="MDR235" s="333"/>
      <c r="MDS235" s="416"/>
      <c r="MDT235" s="224"/>
      <c r="MDU235" s="224"/>
      <c r="MDV235" s="334"/>
      <c r="MDW235" s="334"/>
      <c r="MDX235" s="224"/>
      <c r="MDY235" s="416"/>
      <c r="MDZ235" s="416"/>
      <c r="MEA235" s="332"/>
      <c r="MEB235" s="333"/>
      <c r="MEC235" s="416"/>
      <c r="MED235" s="224"/>
      <c r="MEE235" s="224"/>
      <c r="MEF235" s="334"/>
      <c r="MEG235" s="334"/>
      <c r="MEH235" s="224"/>
      <c r="MEI235" s="416"/>
      <c r="MEJ235" s="416"/>
      <c r="MEK235" s="332"/>
      <c r="MEL235" s="333"/>
      <c r="MEM235" s="416"/>
      <c r="MEN235" s="224"/>
      <c r="MEO235" s="224"/>
      <c r="MEP235" s="334"/>
      <c r="MEQ235" s="334"/>
      <c r="MER235" s="224"/>
      <c r="MES235" s="416"/>
      <c r="MET235" s="416"/>
      <c r="MEU235" s="332"/>
      <c r="MEV235" s="333"/>
      <c r="MEW235" s="416"/>
      <c r="MEX235" s="224"/>
      <c r="MEY235" s="224"/>
      <c r="MEZ235" s="334"/>
      <c r="MFA235" s="334"/>
      <c r="MFB235" s="224"/>
      <c r="MFC235" s="416"/>
      <c r="MFD235" s="416"/>
      <c r="MFE235" s="332"/>
      <c r="MFF235" s="333"/>
      <c r="MFG235" s="416"/>
      <c r="MFH235" s="224"/>
      <c r="MFI235" s="224"/>
      <c r="MFJ235" s="334"/>
      <c r="MFK235" s="334"/>
      <c r="MFL235" s="224"/>
      <c r="MFM235" s="416"/>
      <c r="MFN235" s="416"/>
      <c r="MFO235" s="332"/>
      <c r="MFP235" s="333"/>
      <c r="MFQ235" s="416"/>
      <c r="MFR235" s="224"/>
      <c r="MFS235" s="224"/>
      <c r="MFT235" s="334"/>
      <c r="MFU235" s="334"/>
      <c r="MFV235" s="224"/>
      <c r="MFW235" s="416"/>
      <c r="MFX235" s="416"/>
      <c r="MFY235" s="332"/>
      <c r="MFZ235" s="333"/>
      <c r="MGA235" s="416"/>
      <c r="MGB235" s="224"/>
      <c r="MGC235" s="224"/>
      <c r="MGD235" s="334"/>
      <c r="MGE235" s="334"/>
      <c r="MGF235" s="224"/>
      <c r="MGG235" s="416"/>
      <c r="MGH235" s="416"/>
      <c r="MGI235" s="332"/>
      <c r="MGJ235" s="333"/>
      <c r="MGK235" s="416"/>
      <c r="MGL235" s="224"/>
      <c r="MGM235" s="224"/>
      <c r="MGN235" s="334"/>
      <c r="MGO235" s="334"/>
      <c r="MGP235" s="224"/>
      <c r="MGQ235" s="416"/>
      <c r="MGR235" s="416"/>
      <c r="MGS235" s="332"/>
      <c r="MGT235" s="333"/>
      <c r="MGU235" s="416"/>
      <c r="MGV235" s="224"/>
      <c r="MGW235" s="224"/>
      <c r="MGX235" s="334"/>
      <c r="MGY235" s="334"/>
      <c r="MGZ235" s="224"/>
      <c r="MHA235" s="416"/>
      <c r="MHB235" s="416"/>
      <c r="MHC235" s="332"/>
      <c r="MHD235" s="333"/>
      <c r="MHE235" s="416"/>
      <c r="MHF235" s="224"/>
      <c r="MHG235" s="224"/>
      <c r="MHH235" s="334"/>
      <c r="MHI235" s="334"/>
      <c r="MHJ235" s="224"/>
      <c r="MHK235" s="416"/>
      <c r="MHL235" s="416"/>
      <c r="MHM235" s="332"/>
      <c r="MHN235" s="333"/>
      <c r="MHO235" s="416"/>
      <c r="MHP235" s="224"/>
      <c r="MHQ235" s="224"/>
      <c r="MHR235" s="334"/>
      <c r="MHS235" s="334"/>
      <c r="MHT235" s="224"/>
      <c r="MHU235" s="416"/>
      <c r="MHV235" s="416"/>
      <c r="MHW235" s="332"/>
      <c r="MHX235" s="333"/>
      <c r="MHY235" s="416"/>
      <c r="MHZ235" s="224"/>
      <c r="MIA235" s="224"/>
      <c r="MIB235" s="334"/>
      <c r="MIC235" s="334"/>
      <c r="MID235" s="224"/>
      <c r="MIE235" s="416"/>
      <c r="MIF235" s="416"/>
      <c r="MIG235" s="332"/>
      <c r="MIH235" s="333"/>
      <c r="MII235" s="416"/>
      <c r="MIJ235" s="224"/>
      <c r="MIK235" s="224"/>
      <c r="MIL235" s="334"/>
      <c r="MIM235" s="334"/>
      <c r="MIN235" s="224"/>
      <c r="MIO235" s="416"/>
      <c r="MIP235" s="416"/>
      <c r="MIQ235" s="332"/>
      <c r="MIR235" s="333"/>
      <c r="MIS235" s="416"/>
      <c r="MIT235" s="224"/>
      <c r="MIU235" s="224"/>
      <c r="MIV235" s="334"/>
      <c r="MIW235" s="334"/>
      <c r="MIX235" s="224"/>
      <c r="MIY235" s="416"/>
      <c r="MIZ235" s="416"/>
      <c r="MJA235" s="332"/>
      <c r="MJB235" s="333"/>
      <c r="MJC235" s="416"/>
      <c r="MJD235" s="224"/>
      <c r="MJE235" s="224"/>
      <c r="MJF235" s="334"/>
      <c r="MJG235" s="334"/>
      <c r="MJH235" s="224"/>
      <c r="MJI235" s="416"/>
      <c r="MJJ235" s="416"/>
      <c r="MJK235" s="332"/>
      <c r="MJL235" s="333"/>
      <c r="MJM235" s="416"/>
      <c r="MJN235" s="224"/>
      <c r="MJO235" s="224"/>
      <c r="MJP235" s="334"/>
      <c r="MJQ235" s="334"/>
      <c r="MJR235" s="224"/>
      <c r="MJS235" s="416"/>
      <c r="MJT235" s="416"/>
      <c r="MJU235" s="332"/>
      <c r="MJV235" s="333"/>
      <c r="MJW235" s="416"/>
      <c r="MJX235" s="224"/>
      <c r="MJY235" s="224"/>
      <c r="MJZ235" s="334"/>
      <c r="MKA235" s="334"/>
      <c r="MKB235" s="224"/>
      <c r="MKC235" s="416"/>
      <c r="MKD235" s="416"/>
      <c r="MKE235" s="332"/>
      <c r="MKF235" s="333"/>
      <c r="MKG235" s="416"/>
      <c r="MKH235" s="224"/>
      <c r="MKI235" s="224"/>
      <c r="MKJ235" s="334"/>
      <c r="MKK235" s="334"/>
      <c r="MKL235" s="224"/>
      <c r="MKM235" s="416"/>
      <c r="MKN235" s="416"/>
      <c r="MKO235" s="332"/>
      <c r="MKP235" s="333"/>
      <c r="MKQ235" s="416"/>
      <c r="MKR235" s="224"/>
      <c r="MKS235" s="224"/>
      <c r="MKT235" s="334"/>
      <c r="MKU235" s="334"/>
      <c r="MKV235" s="224"/>
      <c r="MKW235" s="416"/>
      <c r="MKX235" s="416"/>
      <c r="MKY235" s="332"/>
      <c r="MKZ235" s="333"/>
      <c r="MLA235" s="416"/>
      <c r="MLB235" s="224"/>
      <c r="MLC235" s="224"/>
      <c r="MLD235" s="334"/>
      <c r="MLE235" s="334"/>
      <c r="MLF235" s="224"/>
      <c r="MLG235" s="416"/>
      <c r="MLH235" s="416"/>
      <c r="MLI235" s="332"/>
      <c r="MLJ235" s="333"/>
      <c r="MLK235" s="416"/>
      <c r="MLL235" s="224"/>
      <c r="MLM235" s="224"/>
      <c r="MLN235" s="334"/>
      <c r="MLO235" s="334"/>
      <c r="MLP235" s="224"/>
      <c r="MLQ235" s="416"/>
      <c r="MLR235" s="416"/>
      <c r="MLS235" s="332"/>
      <c r="MLT235" s="333"/>
      <c r="MLU235" s="416"/>
      <c r="MLV235" s="224"/>
      <c r="MLW235" s="224"/>
      <c r="MLX235" s="334"/>
      <c r="MLY235" s="334"/>
      <c r="MLZ235" s="224"/>
      <c r="MMA235" s="416"/>
      <c r="MMB235" s="416"/>
      <c r="MMC235" s="332"/>
      <c r="MMD235" s="333"/>
      <c r="MME235" s="416"/>
      <c r="MMF235" s="224"/>
      <c r="MMG235" s="224"/>
      <c r="MMH235" s="334"/>
      <c r="MMI235" s="334"/>
      <c r="MMJ235" s="224"/>
      <c r="MMK235" s="416"/>
      <c r="MML235" s="416"/>
      <c r="MMM235" s="332"/>
      <c r="MMN235" s="333"/>
      <c r="MMO235" s="416"/>
      <c r="MMP235" s="224"/>
      <c r="MMQ235" s="224"/>
      <c r="MMR235" s="334"/>
      <c r="MMS235" s="334"/>
      <c r="MMT235" s="224"/>
      <c r="MMU235" s="416"/>
      <c r="MMV235" s="416"/>
      <c r="MMW235" s="332"/>
      <c r="MMX235" s="333"/>
      <c r="MMY235" s="416"/>
      <c r="MMZ235" s="224"/>
      <c r="MNA235" s="224"/>
      <c r="MNB235" s="334"/>
      <c r="MNC235" s="334"/>
      <c r="MND235" s="224"/>
      <c r="MNE235" s="416"/>
      <c r="MNF235" s="416"/>
      <c r="MNG235" s="332"/>
      <c r="MNH235" s="333"/>
      <c r="MNI235" s="416"/>
      <c r="MNJ235" s="224"/>
      <c r="MNK235" s="224"/>
      <c r="MNL235" s="334"/>
      <c r="MNM235" s="334"/>
      <c r="MNN235" s="224"/>
      <c r="MNO235" s="416"/>
      <c r="MNP235" s="416"/>
      <c r="MNQ235" s="332"/>
      <c r="MNR235" s="333"/>
      <c r="MNS235" s="416"/>
      <c r="MNT235" s="224"/>
      <c r="MNU235" s="224"/>
      <c r="MNV235" s="334"/>
      <c r="MNW235" s="334"/>
      <c r="MNX235" s="224"/>
      <c r="MNY235" s="416"/>
      <c r="MNZ235" s="416"/>
      <c r="MOA235" s="332"/>
      <c r="MOB235" s="333"/>
      <c r="MOC235" s="416"/>
      <c r="MOD235" s="224"/>
      <c r="MOE235" s="224"/>
      <c r="MOF235" s="334"/>
      <c r="MOG235" s="334"/>
      <c r="MOH235" s="224"/>
      <c r="MOI235" s="416"/>
      <c r="MOJ235" s="416"/>
      <c r="MOK235" s="332"/>
      <c r="MOL235" s="333"/>
      <c r="MOM235" s="416"/>
      <c r="MON235" s="224"/>
      <c r="MOO235" s="224"/>
      <c r="MOP235" s="334"/>
      <c r="MOQ235" s="334"/>
      <c r="MOR235" s="224"/>
      <c r="MOS235" s="416"/>
      <c r="MOT235" s="416"/>
      <c r="MOU235" s="332"/>
      <c r="MOV235" s="333"/>
      <c r="MOW235" s="416"/>
      <c r="MOX235" s="224"/>
      <c r="MOY235" s="224"/>
      <c r="MOZ235" s="334"/>
      <c r="MPA235" s="334"/>
      <c r="MPB235" s="224"/>
      <c r="MPC235" s="416"/>
      <c r="MPD235" s="416"/>
      <c r="MPE235" s="332"/>
      <c r="MPF235" s="333"/>
      <c r="MPG235" s="416"/>
      <c r="MPH235" s="224"/>
      <c r="MPI235" s="224"/>
      <c r="MPJ235" s="334"/>
      <c r="MPK235" s="334"/>
      <c r="MPL235" s="224"/>
      <c r="MPM235" s="416"/>
      <c r="MPN235" s="416"/>
      <c r="MPO235" s="332"/>
      <c r="MPP235" s="333"/>
      <c r="MPQ235" s="416"/>
      <c r="MPR235" s="224"/>
      <c r="MPS235" s="224"/>
      <c r="MPT235" s="334"/>
      <c r="MPU235" s="334"/>
      <c r="MPV235" s="224"/>
      <c r="MPW235" s="416"/>
      <c r="MPX235" s="416"/>
      <c r="MPY235" s="332"/>
      <c r="MPZ235" s="333"/>
      <c r="MQA235" s="416"/>
      <c r="MQB235" s="224"/>
      <c r="MQC235" s="224"/>
      <c r="MQD235" s="334"/>
      <c r="MQE235" s="334"/>
      <c r="MQF235" s="224"/>
      <c r="MQG235" s="416"/>
      <c r="MQH235" s="416"/>
      <c r="MQI235" s="332"/>
      <c r="MQJ235" s="333"/>
      <c r="MQK235" s="416"/>
      <c r="MQL235" s="224"/>
      <c r="MQM235" s="224"/>
      <c r="MQN235" s="334"/>
      <c r="MQO235" s="334"/>
      <c r="MQP235" s="224"/>
      <c r="MQQ235" s="416"/>
      <c r="MQR235" s="416"/>
      <c r="MQS235" s="332"/>
      <c r="MQT235" s="333"/>
      <c r="MQU235" s="416"/>
      <c r="MQV235" s="224"/>
      <c r="MQW235" s="224"/>
      <c r="MQX235" s="334"/>
      <c r="MQY235" s="334"/>
      <c r="MQZ235" s="224"/>
      <c r="MRA235" s="416"/>
      <c r="MRB235" s="416"/>
      <c r="MRC235" s="332"/>
      <c r="MRD235" s="333"/>
      <c r="MRE235" s="416"/>
      <c r="MRF235" s="224"/>
      <c r="MRG235" s="224"/>
      <c r="MRH235" s="334"/>
      <c r="MRI235" s="334"/>
      <c r="MRJ235" s="224"/>
      <c r="MRK235" s="416"/>
      <c r="MRL235" s="416"/>
      <c r="MRM235" s="332"/>
      <c r="MRN235" s="333"/>
      <c r="MRO235" s="416"/>
      <c r="MRP235" s="224"/>
      <c r="MRQ235" s="224"/>
      <c r="MRR235" s="334"/>
      <c r="MRS235" s="334"/>
      <c r="MRT235" s="224"/>
      <c r="MRU235" s="416"/>
      <c r="MRV235" s="416"/>
      <c r="MRW235" s="332"/>
      <c r="MRX235" s="333"/>
      <c r="MRY235" s="416"/>
      <c r="MRZ235" s="224"/>
      <c r="MSA235" s="224"/>
      <c r="MSB235" s="334"/>
      <c r="MSC235" s="334"/>
      <c r="MSD235" s="224"/>
      <c r="MSE235" s="416"/>
      <c r="MSF235" s="416"/>
      <c r="MSG235" s="332"/>
      <c r="MSH235" s="333"/>
      <c r="MSI235" s="416"/>
      <c r="MSJ235" s="224"/>
      <c r="MSK235" s="224"/>
      <c r="MSL235" s="334"/>
      <c r="MSM235" s="334"/>
      <c r="MSN235" s="224"/>
      <c r="MSO235" s="416"/>
      <c r="MSP235" s="416"/>
      <c r="MSQ235" s="332"/>
      <c r="MSR235" s="333"/>
      <c r="MSS235" s="416"/>
      <c r="MST235" s="224"/>
      <c r="MSU235" s="224"/>
      <c r="MSV235" s="334"/>
      <c r="MSW235" s="334"/>
      <c r="MSX235" s="224"/>
      <c r="MSY235" s="416"/>
      <c r="MSZ235" s="416"/>
      <c r="MTA235" s="332"/>
      <c r="MTB235" s="333"/>
      <c r="MTC235" s="416"/>
      <c r="MTD235" s="224"/>
      <c r="MTE235" s="224"/>
      <c r="MTF235" s="334"/>
      <c r="MTG235" s="334"/>
      <c r="MTH235" s="224"/>
      <c r="MTI235" s="416"/>
      <c r="MTJ235" s="416"/>
      <c r="MTK235" s="332"/>
      <c r="MTL235" s="333"/>
      <c r="MTM235" s="416"/>
      <c r="MTN235" s="224"/>
      <c r="MTO235" s="224"/>
      <c r="MTP235" s="334"/>
      <c r="MTQ235" s="334"/>
      <c r="MTR235" s="224"/>
      <c r="MTS235" s="416"/>
      <c r="MTT235" s="416"/>
      <c r="MTU235" s="332"/>
      <c r="MTV235" s="333"/>
      <c r="MTW235" s="416"/>
      <c r="MTX235" s="224"/>
      <c r="MTY235" s="224"/>
      <c r="MTZ235" s="334"/>
      <c r="MUA235" s="334"/>
      <c r="MUB235" s="224"/>
      <c r="MUC235" s="416"/>
      <c r="MUD235" s="416"/>
      <c r="MUE235" s="332"/>
      <c r="MUF235" s="333"/>
      <c r="MUG235" s="416"/>
      <c r="MUH235" s="224"/>
      <c r="MUI235" s="224"/>
      <c r="MUJ235" s="334"/>
      <c r="MUK235" s="334"/>
      <c r="MUL235" s="224"/>
      <c r="MUM235" s="416"/>
      <c r="MUN235" s="416"/>
      <c r="MUO235" s="332"/>
      <c r="MUP235" s="333"/>
      <c r="MUQ235" s="416"/>
      <c r="MUR235" s="224"/>
      <c r="MUS235" s="224"/>
      <c r="MUT235" s="334"/>
      <c r="MUU235" s="334"/>
      <c r="MUV235" s="224"/>
      <c r="MUW235" s="416"/>
      <c r="MUX235" s="416"/>
      <c r="MUY235" s="332"/>
      <c r="MUZ235" s="333"/>
      <c r="MVA235" s="416"/>
      <c r="MVB235" s="224"/>
      <c r="MVC235" s="224"/>
      <c r="MVD235" s="334"/>
      <c r="MVE235" s="334"/>
      <c r="MVF235" s="224"/>
      <c r="MVG235" s="416"/>
      <c r="MVH235" s="416"/>
      <c r="MVI235" s="332"/>
      <c r="MVJ235" s="333"/>
      <c r="MVK235" s="416"/>
      <c r="MVL235" s="224"/>
      <c r="MVM235" s="224"/>
      <c r="MVN235" s="334"/>
      <c r="MVO235" s="334"/>
      <c r="MVP235" s="224"/>
      <c r="MVQ235" s="416"/>
      <c r="MVR235" s="416"/>
      <c r="MVS235" s="332"/>
      <c r="MVT235" s="333"/>
      <c r="MVU235" s="416"/>
      <c r="MVV235" s="224"/>
      <c r="MVW235" s="224"/>
      <c r="MVX235" s="334"/>
      <c r="MVY235" s="334"/>
      <c r="MVZ235" s="224"/>
      <c r="MWA235" s="416"/>
      <c r="MWB235" s="416"/>
      <c r="MWC235" s="332"/>
      <c r="MWD235" s="333"/>
      <c r="MWE235" s="416"/>
      <c r="MWF235" s="224"/>
      <c r="MWG235" s="224"/>
      <c r="MWH235" s="334"/>
      <c r="MWI235" s="334"/>
      <c r="MWJ235" s="224"/>
      <c r="MWK235" s="416"/>
      <c r="MWL235" s="416"/>
      <c r="MWM235" s="332"/>
      <c r="MWN235" s="333"/>
      <c r="MWO235" s="416"/>
      <c r="MWP235" s="224"/>
      <c r="MWQ235" s="224"/>
      <c r="MWR235" s="334"/>
      <c r="MWS235" s="334"/>
      <c r="MWT235" s="224"/>
      <c r="MWU235" s="416"/>
      <c r="MWV235" s="416"/>
      <c r="MWW235" s="332"/>
      <c r="MWX235" s="333"/>
      <c r="MWY235" s="416"/>
      <c r="MWZ235" s="224"/>
      <c r="MXA235" s="224"/>
      <c r="MXB235" s="334"/>
      <c r="MXC235" s="334"/>
      <c r="MXD235" s="224"/>
      <c r="MXE235" s="416"/>
      <c r="MXF235" s="416"/>
      <c r="MXG235" s="332"/>
      <c r="MXH235" s="333"/>
      <c r="MXI235" s="416"/>
      <c r="MXJ235" s="224"/>
      <c r="MXK235" s="224"/>
      <c r="MXL235" s="334"/>
      <c r="MXM235" s="334"/>
      <c r="MXN235" s="224"/>
      <c r="MXO235" s="416"/>
      <c r="MXP235" s="416"/>
      <c r="MXQ235" s="332"/>
      <c r="MXR235" s="333"/>
      <c r="MXS235" s="416"/>
      <c r="MXT235" s="224"/>
      <c r="MXU235" s="224"/>
      <c r="MXV235" s="334"/>
      <c r="MXW235" s="334"/>
      <c r="MXX235" s="224"/>
      <c r="MXY235" s="416"/>
      <c r="MXZ235" s="416"/>
      <c r="MYA235" s="332"/>
      <c r="MYB235" s="333"/>
      <c r="MYC235" s="416"/>
      <c r="MYD235" s="224"/>
      <c r="MYE235" s="224"/>
      <c r="MYF235" s="334"/>
      <c r="MYG235" s="334"/>
      <c r="MYH235" s="224"/>
      <c r="MYI235" s="416"/>
      <c r="MYJ235" s="416"/>
      <c r="MYK235" s="332"/>
      <c r="MYL235" s="333"/>
      <c r="MYM235" s="416"/>
      <c r="MYN235" s="224"/>
      <c r="MYO235" s="224"/>
      <c r="MYP235" s="334"/>
      <c r="MYQ235" s="334"/>
      <c r="MYR235" s="224"/>
      <c r="MYS235" s="416"/>
      <c r="MYT235" s="416"/>
      <c r="MYU235" s="332"/>
      <c r="MYV235" s="333"/>
      <c r="MYW235" s="416"/>
      <c r="MYX235" s="224"/>
      <c r="MYY235" s="224"/>
      <c r="MYZ235" s="334"/>
      <c r="MZA235" s="334"/>
      <c r="MZB235" s="224"/>
      <c r="MZC235" s="416"/>
      <c r="MZD235" s="416"/>
      <c r="MZE235" s="332"/>
      <c r="MZF235" s="333"/>
      <c r="MZG235" s="416"/>
      <c r="MZH235" s="224"/>
      <c r="MZI235" s="224"/>
      <c r="MZJ235" s="334"/>
      <c r="MZK235" s="334"/>
      <c r="MZL235" s="224"/>
      <c r="MZM235" s="416"/>
      <c r="MZN235" s="416"/>
      <c r="MZO235" s="332"/>
      <c r="MZP235" s="333"/>
      <c r="MZQ235" s="416"/>
      <c r="MZR235" s="224"/>
      <c r="MZS235" s="224"/>
      <c r="MZT235" s="334"/>
      <c r="MZU235" s="334"/>
      <c r="MZV235" s="224"/>
      <c r="MZW235" s="416"/>
      <c r="MZX235" s="416"/>
      <c r="MZY235" s="332"/>
      <c r="MZZ235" s="333"/>
      <c r="NAA235" s="416"/>
      <c r="NAB235" s="224"/>
      <c r="NAC235" s="224"/>
      <c r="NAD235" s="334"/>
      <c r="NAE235" s="334"/>
      <c r="NAF235" s="224"/>
      <c r="NAG235" s="416"/>
      <c r="NAH235" s="416"/>
      <c r="NAI235" s="332"/>
      <c r="NAJ235" s="333"/>
      <c r="NAK235" s="416"/>
      <c r="NAL235" s="224"/>
      <c r="NAM235" s="224"/>
      <c r="NAN235" s="334"/>
      <c r="NAO235" s="334"/>
      <c r="NAP235" s="224"/>
      <c r="NAQ235" s="416"/>
      <c r="NAR235" s="416"/>
      <c r="NAS235" s="332"/>
      <c r="NAT235" s="333"/>
      <c r="NAU235" s="416"/>
      <c r="NAV235" s="224"/>
      <c r="NAW235" s="224"/>
      <c r="NAX235" s="334"/>
      <c r="NAY235" s="334"/>
      <c r="NAZ235" s="224"/>
      <c r="NBA235" s="416"/>
      <c r="NBB235" s="416"/>
      <c r="NBC235" s="332"/>
      <c r="NBD235" s="333"/>
      <c r="NBE235" s="416"/>
      <c r="NBF235" s="224"/>
      <c r="NBG235" s="224"/>
      <c r="NBH235" s="334"/>
      <c r="NBI235" s="334"/>
      <c r="NBJ235" s="224"/>
      <c r="NBK235" s="416"/>
      <c r="NBL235" s="416"/>
      <c r="NBM235" s="332"/>
      <c r="NBN235" s="333"/>
      <c r="NBO235" s="416"/>
      <c r="NBP235" s="224"/>
      <c r="NBQ235" s="224"/>
      <c r="NBR235" s="334"/>
      <c r="NBS235" s="334"/>
      <c r="NBT235" s="224"/>
      <c r="NBU235" s="416"/>
      <c r="NBV235" s="416"/>
      <c r="NBW235" s="332"/>
      <c r="NBX235" s="333"/>
      <c r="NBY235" s="416"/>
      <c r="NBZ235" s="224"/>
      <c r="NCA235" s="224"/>
      <c r="NCB235" s="334"/>
      <c r="NCC235" s="334"/>
      <c r="NCD235" s="224"/>
      <c r="NCE235" s="416"/>
      <c r="NCF235" s="416"/>
      <c r="NCG235" s="332"/>
      <c r="NCH235" s="333"/>
      <c r="NCI235" s="416"/>
      <c r="NCJ235" s="224"/>
      <c r="NCK235" s="224"/>
      <c r="NCL235" s="334"/>
      <c r="NCM235" s="334"/>
      <c r="NCN235" s="224"/>
      <c r="NCO235" s="416"/>
      <c r="NCP235" s="416"/>
      <c r="NCQ235" s="332"/>
      <c r="NCR235" s="333"/>
      <c r="NCS235" s="416"/>
      <c r="NCT235" s="224"/>
      <c r="NCU235" s="224"/>
      <c r="NCV235" s="334"/>
      <c r="NCW235" s="334"/>
      <c r="NCX235" s="224"/>
      <c r="NCY235" s="416"/>
      <c r="NCZ235" s="416"/>
      <c r="NDA235" s="332"/>
      <c r="NDB235" s="333"/>
      <c r="NDC235" s="416"/>
      <c r="NDD235" s="224"/>
      <c r="NDE235" s="224"/>
      <c r="NDF235" s="334"/>
      <c r="NDG235" s="334"/>
      <c r="NDH235" s="224"/>
      <c r="NDI235" s="416"/>
      <c r="NDJ235" s="416"/>
      <c r="NDK235" s="332"/>
      <c r="NDL235" s="333"/>
      <c r="NDM235" s="416"/>
      <c r="NDN235" s="224"/>
      <c r="NDO235" s="224"/>
      <c r="NDP235" s="334"/>
      <c r="NDQ235" s="334"/>
      <c r="NDR235" s="224"/>
      <c r="NDS235" s="416"/>
      <c r="NDT235" s="416"/>
      <c r="NDU235" s="332"/>
      <c r="NDV235" s="333"/>
      <c r="NDW235" s="416"/>
      <c r="NDX235" s="224"/>
      <c r="NDY235" s="224"/>
      <c r="NDZ235" s="334"/>
      <c r="NEA235" s="334"/>
      <c r="NEB235" s="224"/>
      <c r="NEC235" s="416"/>
      <c r="NED235" s="416"/>
      <c r="NEE235" s="332"/>
      <c r="NEF235" s="333"/>
      <c r="NEG235" s="416"/>
      <c r="NEH235" s="224"/>
      <c r="NEI235" s="224"/>
      <c r="NEJ235" s="334"/>
      <c r="NEK235" s="334"/>
      <c r="NEL235" s="224"/>
      <c r="NEM235" s="416"/>
      <c r="NEN235" s="416"/>
      <c r="NEO235" s="332"/>
      <c r="NEP235" s="333"/>
      <c r="NEQ235" s="416"/>
      <c r="NER235" s="224"/>
      <c r="NES235" s="224"/>
      <c r="NET235" s="334"/>
      <c r="NEU235" s="334"/>
      <c r="NEV235" s="224"/>
      <c r="NEW235" s="416"/>
      <c r="NEX235" s="416"/>
      <c r="NEY235" s="332"/>
      <c r="NEZ235" s="333"/>
      <c r="NFA235" s="416"/>
      <c r="NFB235" s="224"/>
      <c r="NFC235" s="224"/>
      <c r="NFD235" s="334"/>
      <c r="NFE235" s="334"/>
      <c r="NFF235" s="224"/>
      <c r="NFG235" s="416"/>
      <c r="NFH235" s="416"/>
      <c r="NFI235" s="332"/>
      <c r="NFJ235" s="333"/>
      <c r="NFK235" s="416"/>
      <c r="NFL235" s="224"/>
      <c r="NFM235" s="224"/>
      <c r="NFN235" s="334"/>
      <c r="NFO235" s="334"/>
      <c r="NFP235" s="224"/>
      <c r="NFQ235" s="416"/>
      <c r="NFR235" s="416"/>
      <c r="NFS235" s="332"/>
      <c r="NFT235" s="333"/>
      <c r="NFU235" s="416"/>
      <c r="NFV235" s="224"/>
      <c r="NFW235" s="224"/>
      <c r="NFX235" s="334"/>
      <c r="NFY235" s="334"/>
      <c r="NFZ235" s="224"/>
      <c r="NGA235" s="416"/>
      <c r="NGB235" s="416"/>
      <c r="NGC235" s="332"/>
      <c r="NGD235" s="333"/>
      <c r="NGE235" s="416"/>
      <c r="NGF235" s="224"/>
      <c r="NGG235" s="224"/>
      <c r="NGH235" s="334"/>
      <c r="NGI235" s="334"/>
      <c r="NGJ235" s="224"/>
      <c r="NGK235" s="416"/>
      <c r="NGL235" s="416"/>
      <c r="NGM235" s="332"/>
      <c r="NGN235" s="333"/>
      <c r="NGO235" s="416"/>
      <c r="NGP235" s="224"/>
      <c r="NGQ235" s="224"/>
      <c r="NGR235" s="334"/>
      <c r="NGS235" s="334"/>
      <c r="NGT235" s="224"/>
      <c r="NGU235" s="416"/>
      <c r="NGV235" s="416"/>
      <c r="NGW235" s="332"/>
      <c r="NGX235" s="333"/>
      <c r="NGY235" s="416"/>
      <c r="NGZ235" s="224"/>
      <c r="NHA235" s="224"/>
      <c r="NHB235" s="334"/>
      <c r="NHC235" s="334"/>
      <c r="NHD235" s="224"/>
      <c r="NHE235" s="416"/>
      <c r="NHF235" s="416"/>
      <c r="NHG235" s="332"/>
      <c r="NHH235" s="333"/>
      <c r="NHI235" s="416"/>
      <c r="NHJ235" s="224"/>
      <c r="NHK235" s="224"/>
      <c r="NHL235" s="334"/>
      <c r="NHM235" s="334"/>
      <c r="NHN235" s="224"/>
      <c r="NHO235" s="416"/>
      <c r="NHP235" s="416"/>
      <c r="NHQ235" s="332"/>
      <c r="NHR235" s="333"/>
      <c r="NHS235" s="416"/>
      <c r="NHT235" s="224"/>
      <c r="NHU235" s="224"/>
      <c r="NHV235" s="334"/>
      <c r="NHW235" s="334"/>
      <c r="NHX235" s="224"/>
      <c r="NHY235" s="416"/>
      <c r="NHZ235" s="416"/>
      <c r="NIA235" s="332"/>
      <c r="NIB235" s="333"/>
      <c r="NIC235" s="416"/>
      <c r="NID235" s="224"/>
      <c r="NIE235" s="224"/>
      <c r="NIF235" s="334"/>
      <c r="NIG235" s="334"/>
      <c r="NIH235" s="224"/>
      <c r="NII235" s="416"/>
      <c r="NIJ235" s="416"/>
      <c r="NIK235" s="332"/>
      <c r="NIL235" s="333"/>
      <c r="NIM235" s="416"/>
      <c r="NIN235" s="224"/>
      <c r="NIO235" s="224"/>
      <c r="NIP235" s="334"/>
      <c r="NIQ235" s="334"/>
      <c r="NIR235" s="224"/>
      <c r="NIS235" s="416"/>
      <c r="NIT235" s="416"/>
      <c r="NIU235" s="332"/>
      <c r="NIV235" s="333"/>
      <c r="NIW235" s="416"/>
      <c r="NIX235" s="224"/>
      <c r="NIY235" s="224"/>
      <c r="NIZ235" s="334"/>
      <c r="NJA235" s="334"/>
      <c r="NJB235" s="224"/>
      <c r="NJC235" s="416"/>
      <c r="NJD235" s="416"/>
      <c r="NJE235" s="332"/>
      <c r="NJF235" s="333"/>
      <c r="NJG235" s="416"/>
      <c r="NJH235" s="224"/>
      <c r="NJI235" s="224"/>
      <c r="NJJ235" s="334"/>
      <c r="NJK235" s="334"/>
      <c r="NJL235" s="224"/>
      <c r="NJM235" s="416"/>
      <c r="NJN235" s="416"/>
      <c r="NJO235" s="332"/>
      <c r="NJP235" s="333"/>
      <c r="NJQ235" s="416"/>
      <c r="NJR235" s="224"/>
      <c r="NJS235" s="224"/>
      <c r="NJT235" s="334"/>
      <c r="NJU235" s="334"/>
      <c r="NJV235" s="224"/>
      <c r="NJW235" s="416"/>
      <c r="NJX235" s="416"/>
      <c r="NJY235" s="332"/>
      <c r="NJZ235" s="333"/>
      <c r="NKA235" s="416"/>
      <c r="NKB235" s="224"/>
      <c r="NKC235" s="224"/>
      <c r="NKD235" s="334"/>
      <c r="NKE235" s="334"/>
      <c r="NKF235" s="224"/>
      <c r="NKG235" s="416"/>
      <c r="NKH235" s="416"/>
      <c r="NKI235" s="332"/>
      <c r="NKJ235" s="333"/>
      <c r="NKK235" s="416"/>
      <c r="NKL235" s="224"/>
      <c r="NKM235" s="224"/>
      <c r="NKN235" s="334"/>
      <c r="NKO235" s="334"/>
      <c r="NKP235" s="224"/>
      <c r="NKQ235" s="416"/>
      <c r="NKR235" s="416"/>
      <c r="NKS235" s="332"/>
      <c r="NKT235" s="333"/>
      <c r="NKU235" s="416"/>
      <c r="NKV235" s="224"/>
      <c r="NKW235" s="224"/>
      <c r="NKX235" s="334"/>
      <c r="NKY235" s="334"/>
      <c r="NKZ235" s="224"/>
      <c r="NLA235" s="416"/>
      <c r="NLB235" s="416"/>
      <c r="NLC235" s="332"/>
      <c r="NLD235" s="333"/>
      <c r="NLE235" s="416"/>
      <c r="NLF235" s="224"/>
      <c r="NLG235" s="224"/>
      <c r="NLH235" s="334"/>
      <c r="NLI235" s="334"/>
      <c r="NLJ235" s="224"/>
      <c r="NLK235" s="416"/>
      <c r="NLL235" s="416"/>
      <c r="NLM235" s="332"/>
      <c r="NLN235" s="333"/>
      <c r="NLO235" s="416"/>
      <c r="NLP235" s="224"/>
      <c r="NLQ235" s="224"/>
      <c r="NLR235" s="334"/>
      <c r="NLS235" s="334"/>
      <c r="NLT235" s="224"/>
      <c r="NLU235" s="416"/>
      <c r="NLV235" s="416"/>
      <c r="NLW235" s="332"/>
      <c r="NLX235" s="333"/>
      <c r="NLY235" s="416"/>
      <c r="NLZ235" s="224"/>
      <c r="NMA235" s="224"/>
      <c r="NMB235" s="334"/>
      <c r="NMC235" s="334"/>
      <c r="NMD235" s="224"/>
      <c r="NME235" s="416"/>
      <c r="NMF235" s="416"/>
      <c r="NMG235" s="332"/>
      <c r="NMH235" s="333"/>
      <c r="NMI235" s="416"/>
      <c r="NMJ235" s="224"/>
      <c r="NMK235" s="224"/>
      <c r="NML235" s="334"/>
      <c r="NMM235" s="334"/>
      <c r="NMN235" s="224"/>
      <c r="NMO235" s="416"/>
      <c r="NMP235" s="416"/>
      <c r="NMQ235" s="332"/>
      <c r="NMR235" s="333"/>
      <c r="NMS235" s="416"/>
      <c r="NMT235" s="224"/>
      <c r="NMU235" s="224"/>
      <c r="NMV235" s="334"/>
      <c r="NMW235" s="334"/>
      <c r="NMX235" s="224"/>
      <c r="NMY235" s="416"/>
      <c r="NMZ235" s="416"/>
      <c r="NNA235" s="332"/>
      <c r="NNB235" s="333"/>
      <c r="NNC235" s="416"/>
      <c r="NND235" s="224"/>
      <c r="NNE235" s="224"/>
      <c r="NNF235" s="334"/>
      <c r="NNG235" s="334"/>
      <c r="NNH235" s="224"/>
      <c r="NNI235" s="416"/>
      <c r="NNJ235" s="416"/>
      <c r="NNK235" s="332"/>
      <c r="NNL235" s="333"/>
      <c r="NNM235" s="416"/>
      <c r="NNN235" s="224"/>
      <c r="NNO235" s="224"/>
      <c r="NNP235" s="334"/>
      <c r="NNQ235" s="334"/>
      <c r="NNR235" s="224"/>
      <c r="NNS235" s="416"/>
      <c r="NNT235" s="416"/>
      <c r="NNU235" s="332"/>
      <c r="NNV235" s="333"/>
      <c r="NNW235" s="416"/>
      <c r="NNX235" s="224"/>
      <c r="NNY235" s="224"/>
      <c r="NNZ235" s="334"/>
      <c r="NOA235" s="334"/>
      <c r="NOB235" s="224"/>
      <c r="NOC235" s="416"/>
      <c r="NOD235" s="416"/>
      <c r="NOE235" s="332"/>
      <c r="NOF235" s="333"/>
      <c r="NOG235" s="416"/>
      <c r="NOH235" s="224"/>
      <c r="NOI235" s="224"/>
      <c r="NOJ235" s="334"/>
      <c r="NOK235" s="334"/>
      <c r="NOL235" s="224"/>
      <c r="NOM235" s="416"/>
      <c r="NON235" s="416"/>
      <c r="NOO235" s="332"/>
      <c r="NOP235" s="333"/>
      <c r="NOQ235" s="416"/>
      <c r="NOR235" s="224"/>
      <c r="NOS235" s="224"/>
      <c r="NOT235" s="334"/>
      <c r="NOU235" s="334"/>
      <c r="NOV235" s="224"/>
      <c r="NOW235" s="416"/>
      <c r="NOX235" s="416"/>
      <c r="NOY235" s="332"/>
      <c r="NOZ235" s="333"/>
      <c r="NPA235" s="416"/>
      <c r="NPB235" s="224"/>
      <c r="NPC235" s="224"/>
      <c r="NPD235" s="334"/>
      <c r="NPE235" s="334"/>
      <c r="NPF235" s="224"/>
      <c r="NPG235" s="416"/>
      <c r="NPH235" s="416"/>
      <c r="NPI235" s="332"/>
      <c r="NPJ235" s="333"/>
      <c r="NPK235" s="416"/>
      <c r="NPL235" s="224"/>
      <c r="NPM235" s="224"/>
      <c r="NPN235" s="334"/>
      <c r="NPO235" s="334"/>
      <c r="NPP235" s="224"/>
      <c r="NPQ235" s="416"/>
      <c r="NPR235" s="416"/>
      <c r="NPS235" s="332"/>
      <c r="NPT235" s="333"/>
      <c r="NPU235" s="416"/>
      <c r="NPV235" s="224"/>
      <c r="NPW235" s="224"/>
      <c r="NPX235" s="334"/>
      <c r="NPY235" s="334"/>
      <c r="NPZ235" s="224"/>
      <c r="NQA235" s="416"/>
      <c r="NQB235" s="416"/>
      <c r="NQC235" s="332"/>
      <c r="NQD235" s="333"/>
      <c r="NQE235" s="416"/>
      <c r="NQF235" s="224"/>
      <c r="NQG235" s="224"/>
      <c r="NQH235" s="334"/>
      <c r="NQI235" s="334"/>
      <c r="NQJ235" s="224"/>
      <c r="NQK235" s="416"/>
      <c r="NQL235" s="416"/>
      <c r="NQM235" s="332"/>
      <c r="NQN235" s="333"/>
      <c r="NQO235" s="416"/>
      <c r="NQP235" s="224"/>
      <c r="NQQ235" s="224"/>
      <c r="NQR235" s="334"/>
      <c r="NQS235" s="334"/>
      <c r="NQT235" s="224"/>
      <c r="NQU235" s="416"/>
      <c r="NQV235" s="416"/>
      <c r="NQW235" s="332"/>
      <c r="NQX235" s="333"/>
      <c r="NQY235" s="416"/>
      <c r="NQZ235" s="224"/>
      <c r="NRA235" s="224"/>
      <c r="NRB235" s="334"/>
      <c r="NRC235" s="334"/>
      <c r="NRD235" s="224"/>
      <c r="NRE235" s="416"/>
      <c r="NRF235" s="416"/>
      <c r="NRG235" s="332"/>
      <c r="NRH235" s="333"/>
      <c r="NRI235" s="416"/>
      <c r="NRJ235" s="224"/>
      <c r="NRK235" s="224"/>
      <c r="NRL235" s="334"/>
      <c r="NRM235" s="334"/>
      <c r="NRN235" s="224"/>
      <c r="NRO235" s="416"/>
      <c r="NRP235" s="416"/>
      <c r="NRQ235" s="332"/>
      <c r="NRR235" s="333"/>
      <c r="NRS235" s="416"/>
      <c r="NRT235" s="224"/>
      <c r="NRU235" s="224"/>
      <c r="NRV235" s="334"/>
      <c r="NRW235" s="334"/>
      <c r="NRX235" s="224"/>
      <c r="NRY235" s="416"/>
      <c r="NRZ235" s="416"/>
      <c r="NSA235" s="332"/>
      <c r="NSB235" s="333"/>
      <c r="NSC235" s="416"/>
      <c r="NSD235" s="224"/>
      <c r="NSE235" s="224"/>
      <c r="NSF235" s="334"/>
      <c r="NSG235" s="334"/>
      <c r="NSH235" s="224"/>
      <c r="NSI235" s="416"/>
      <c r="NSJ235" s="416"/>
      <c r="NSK235" s="332"/>
      <c r="NSL235" s="333"/>
      <c r="NSM235" s="416"/>
      <c r="NSN235" s="224"/>
      <c r="NSO235" s="224"/>
      <c r="NSP235" s="334"/>
      <c r="NSQ235" s="334"/>
      <c r="NSR235" s="224"/>
      <c r="NSS235" s="416"/>
      <c r="NST235" s="416"/>
      <c r="NSU235" s="332"/>
      <c r="NSV235" s="333"/>
      <c r="NSW235" s="416"/>
      <c r="NSX235" s="224"/>
      <c r="NSY235" s="224"/>
      <c r="NSZ235" s="334"/>
      <c r="NTA235" s="334"/>
      <c r="NTB235" s="224"/>
      <c r="NTC235" s="416"/>
      <c r="NTD235" s="416"/>
      <c r="NTE235" s="332"/>
      <c r="NTF235" s="333"/>
      <c r="NTG235" s="416"/>
      <c r="NTH235" s="224"/>
      <c r="NTI235" s="224"/>
      <c r="NTJ235" s="334"/>
      <c r="NTK235" s="334"/>
      <c r="NTL235" s="224"/>
      <c r="NTM235" s="416"/>
      <c r="NTN235" s="416"/>
      <c r="NTO235" s="332"/>
      <c r="NTP235" s="333"/>
      <c r="NTQ235" s="416"/>
      <c r="NTR235" s="224"/>
      <c r="NTS235" s="224"/>
      <c r="NTT235" s="334"/>
      <c r="NTU235" s="334"/>
      <c r="NTV235" s="224"/>
      <c r="NTW235" s="416"/>
      <c r="NTX235" s="416"/>
      <c r="NTY235" s="332"/>
      <c r="NTZ235" s="333"/>
      <c r="NUA235" s="416"/>
      <c r="NUB235" s="224"/>
      <c r="NUC235" s="224"/>
      <c r="NUD235" s="334"/>
      <c r="NUE235" s="334"/>
      <c r="NUF235" s="224"/>
      <c r="NUG235" s="416"/>
      <c r="NUH235" s="416"/>
      <c r="NUI235" s="332"/>
      <c r="NUJ235" s="333"/>
      <c r="NUK235" s="416"/>
      <c r="NUL235" s="224"/>
      <c r="NUM235" s="224"/>
      <c r="NUN235" s="334"/>
      <c r="NUO235" s="334"/>
      <c r="NUP235" s="224"/>
      <c r="NUQ235" s="416"/>
      <c r="NUR235" s="416"/>
      <c r="NUS235" s="332"/>
      <c r="NUT235" s="333"/>
      <c r="NUU235" s="416"/>
      <c r="NUV235" s="224"/>
      <c r="NUW235" s="224"/>
      <c r="NUX235" s="334"/>
      <c r="NUY235" s="334"/>
      <c r="NUZ235" s="224"/>
      <c r="NVA235" s="416"/>
      <c r="NVB235" s="416"/>
      <c r="NVC235" s="332"/>
      <c r="NVD235" s="333"/>
      <c r="NVE235" s="416"/>
      <c r="NVF235" s="224"/>
      <c r="NVG235" s="224"/>
      <c r="NVH235" s="334"/>
      <c r="NVI235" s="334"/>
      <c r="NVJ235" s="224"/>
      <c r="NVK235" s="416"/>
      <c r="NVL235" s="416"/>
      <c r="NVM235" s="332"/>
      <c r="NVN235" s="333"/>
      <c r="NVO235" s="416"/>
      <c r="NVP235" s="224"/>
      <c r="NVQ235" s="224"/>
      <c r="NVR235" s="334"/>
      <c r="NVS235" s="334"/>
      <c r="NVT235" s="224"/>
      <c r="NVU235" s="416"/>
      <c r="NVV235" s="416"/>
      <c r="NVW235" s="332"/>
      <c r="NVX235" s="333"/>
      <c r="NVY235" s="416"/>
      <c r="NVZ235" s="224"/>
      <c r="NWA235" s="224"/>
      <c r="NWB235" s="334"/>
      <c r="NWC235" s="334"/>
      <c r="NWD235" s="224"/>
      <c r="NWE235" s="416"/>
      <c r="NWF235" s="416"/>
      <c r="NWG235" s="332"/>
      <c r="NWH235" s="333"/>
      <c r="NWI235" s="416"/>
      <c r="NWJ235" s="224"/>
      <c r="NWK235" s="224"/>
      <c r="NWL235" s="334"/>
      <c r="NWM235" s="334"/>
      <c r="NWN235" s="224"/>
      <c r="NWO235" s="416"/>
      <c r="NWP235" s="416"/>
      <c r="NWQ235" s="332"/>
      <c r="NWR235" s="333"/>
      <c r="NWS235" s="416"/>
      <c r="NWT235" s="224"/>
      <c r="NWU235" s="224"/>
      <c r="NWV235" s="334"/>
      <c r="NWW235" s="334"/>
      <c r="NWX235" s="224"/>
      <c r="NWY235" s="416"/>
      <c r="NWZ235" s="416"/>
      <c r="NXA235" s="332"/>
      <c r="NXB235" s="333"/>
      <c r="NXC235" s="416"/>
      <c r="NXD235" s="224"/>
      <c r="NXE235" s="224"/>
      <c r="NXF235" s="334"/>
      <c r="NXG235" s="334"/>
      <c r="NXH235" s="224"/>
      <c r="NXI235" s="416"/>
      <c r="NXJ235" s="416"/>
      <c r="NXK235" s="332"/>
      <c r="NXL235" s="333"/>
      <c r="NXM235" s="416"/>
      <c r="NXN235" s="224"/>
      <c r="NXO235" s="224"/>
      <c r="NXP235" s="334"/>
      <c r="NXQ235" s="334"/>
      <c r="NXR235" s="224"/>
      <c r="NXS235" s="416"/>
      <c r="NXT235" s="416"/>
      <c r="NXU235" s="332"/>
      <c r="NXV235" s="333"/>
      <c r="NXW235" s="416"/>
      <c r="NXX235" s="224"/>
      <c r="NXY235" s="224"/>
      <c r="NXZ235" s="334"/>
      <c r="NYA235" s="334"/>
      <c r="NYB235" s="224"/>
      <c r="NYC235" s="416"/>
      <c r="NYD235" s="416"/>
      <c r="NYE235" s="332"/>
      <c r="NYF235" s="333"/>
      <c r="NYG235" s="416"/>
      <c r="NYH235" s="224"/>
      <c r="NYI235" s="224"/>
      <c r="NYJ235" s="334"/>
      <c r="NYK235" s="334"/>
      <c r="NYL235" s="224"/>
      <c r="NYM235" s="416"/>
      <c r="NYN235" s="416"/>
      <c r="NYO235" s="332"/>
      <c r="NYP235" s="333"/>
      <c r="NYQ235" s="416"/>
      <c r="NYR235" s="224"/>
      <c r="NYS235" s="224"/>
      <c r="NYT235" s="334"/>
      <c r="NYU235" s="334"/>
      <c r="NYV235" s="224"/>
      <c r="NYW235" s="416"/>
      <c r="NYX235" s="416"/>
      <c r="NYY235" s="332"/>
      <c r="NYZ235" s="333"/>
      <c r="NZA235" s="416"/>
      <c r="NZB235" s="224"/>
      <c r="NZC235" s="224"/>
      <c r="NZD235" s="334"/>
      <c r="NZE235" s="334"/>
      <c r="NZF235" s="224"/>
      <c r="NZG235" s="416"/>
      <c r="NZH235" s="416"/>
      <c r="NZI235" s="332"/>
      <c r="NZJ235" s="333"/>
      <c r="NZK235" s="416"/>
      <c r="NZL235" s="224"/>
      <c r="NZM235" s="224"/>
      <c r="NZN235" s="334"/>
      <c r="NZO235" s="334"/>
      <c r="NZP235" s="224"/>
      <c r="NZQ235" s="416"/>
      <c r="NZR235" s="416"/>
      <c r="NZS235" s="332"/>
      <c r="NZT235" s="333"/>
      <c r="NZU235" s="416"/>
      <c r="NZV235" s="224"/>
      <c r="NZW235" s="224"/>
      <c r="NZX235" s="334"/>
      <c r="NZY235" s="334"/>
      <c r="NZZ235" s="224"/>
      <c r="OAA235" s="416"/>
      <c r="OAB235" s="416"/>
      <c r="OAC235" s="332"/>
      <c r="OAD235" s="333"/>
      <c r="OAE235" s="416"/>
      <c r="OAF235" s="224"/>
      <c r="OAG235" s="224"/>
      <c r="OAH235" s="334"/>
      <c r="OAI235" s="334"/>
      <c r="OAJ235" s="224"/>
      <c r="OAK235" s="416"/>
      <c r="OAL235" s="416"/>
      <c r="OAM235" s="332"/>
      <c r="OAN235" s="333"/>
      <c r="OAO235" s="416"/>
      <c r="OAP235" s="224"/>
      <c r="OAQ235" s="224"/>
      <c r="OAR235" s="334"/>
      <c r="OAS235" s="334"/>
      <c r="OAT235" s="224"/>
      <c r="OAU235" s="416"/>
      <c r="OAV235" s="416"/>
      <c r="OAW235" s="332"/>
      <c r="OAX235" s="333"/>
      <c r="OAY235" s="416"/>
      <c r="OAZ235" s="224"/>
      <c r="OBA235" s="224"/>
      <c r="OBB235" s="334"/>
      <c r="OBC235" s="334"/>
      <c r="OBD235" s="224"/>
      <c r="OBE235" s="416"/>
      <c r="OBF235" s="416"/>
      <c r="OBG235" s="332"/>
      <c r="OBH235" s="333"/>
      <c r="OBI235" s="416"/>
      <c r="OBJ235" s="224"/>
      <c r="OBK235" s="224"/>
      <c r="OBL235" s="334"/>
      <c r="OBM235" s="334"/>
      <c r="OBN235" s="224"/>
      <c r="OBO235" s="416"/>
      <c r="OBP235" s="416"/>
      <c r="OBQ235" s="332"/>
      <c r="OBR235" s="333"/>
      <c r="OBS235" s="416"/>
      <c r="OBT235" s="224"/>
      <c r="OBU235" s="224"/>
      <c r="OBV235" s="334"/>
      <c r="OBW235" s="334"/>
      <c r="OBX235" s="224"/>
      <c r="OBY235" s="416"/>
      <c r="OBZ235" s="416"/>
      <c r="OCA235" s="332"/>
      <c r="OCB235" s="333"/>
      <c r="OCC235" s="416"/>
      <c r="OCD235" s="224"/>
      <c r="OCE235" s="224"/>
      <c r="OCF235" s="334"/>
      <c r="OCG235" s="334"/>
      <c r="OCH235" s="224"/>
      <c r="OCI235" s="416"/>
      <c r="OCJ235" s="416"/>
      <c r="OCK235" s="332"/>
      <c r="OCL235" s="333"/>
      <c r="OCM235" s="416"/>
      <c r="OCN235" s="224"/>
      <c r="OCO235" s="224"/>
      <c r="OCP235" s="334"/>
      <c r="OCQ235" s="334"/>
      <c r="OCR235" s="224"/>
      <c r="OCS235" s="416"/>
      <c r="OCT235" s="416"/>
      <c r="OCU235" s="332"/>
      <c r="OCV235" s="333"/>
      <c r="OCW235" s="416"/>
      <c r="OCX235" s="224"/>
      <c r="OCY235" s="224"/>
      <c r="OCZ235" s="334"/>
      <c r="ODA235" s="334"/>
      <c r="ODB235" s="224"/>
      <c r="ODC235" s="416"/>
      <c r="ODD235" s="416"/>
      <c r="ODE235" s="332"/>
      <c r="ODF235" s="333"/>
      <c r="ODG235" s="416"/>
      <c r="ODH235" s="224"/>
      <c r="ODI235" s="224"/>
      <c r="ODJ235" s="334"/>
      <c r="ODK235" s="334"/>
      <c r="ODL235" s="224"/>
      <c r="ODM235" s="416"/>
      <c r="ODN235" s="416"/>
      <c r="ODO235" s="332"/>
      <c r="ODP235" s="333"/>
      <c r="ODQ235" s="416"/>
      <c r="ODR235" s="224"/>
      <c r="ODS235" s="224"/>
      <c r="ODT235" s="334"/>
      <c r="ODU235" s="334"/>
      <c r="ODV235" s="224"/>
      <c r="ODW235" s="416"/>
      <c r="ODX235" s="416"/>
      <c r="ODY235" s="332"/>
      <c r="ODZ235" s="333"/>
      <c r="OEA235" s="416"/>
      <c r="OEB235" s="224"/>
      <c r="OEC235" s="224"/>
      <c r="OED235" s="334"/>
      <c r="OEE235" s="334"/>
      <c r="OEF235" s="224"/>
      <c r="OEG235" s="416"/>
      <c r="OEH235" s="416"/>
      <c r="OEI235" s="332"/>
      <c r="OEJ235" s="333"/>
      <c r="OEK235" s="416"/>
      <c r="OEL235" s="224"/>
      <c r="OEM235" s="224"/>
      <c r="OEN235" s="334"/>
      <c r="OEO235" s="334"/>
      <c r="OEP235" s="224"/>
      <c r="OEQ235" s="416"/>
      <c r="OER235" s="416"/>
      <c r="OES235" s="332"/>
      <c r="OET235" s="333"/>
      <c r="OEU235" s="416"/>
      <c r="OEV235" s="224"/>
      <c r="OEW235" s="224"/>
      <c r="OEX235" s="334"/>
      <c r="OEY235" s="334"/>
      <c r="OEZ235" s="224"/>
      <c r="OFA235" s="416"/>
      <c r="OFB235" s="416"/>
      <c r="OFC235" s="332"/>
      <c r="OFD235" s="333"/>
      <c r="OFE235" s="416"/>
      <c r="OFF235" s="224"/>
      <c r="OFG235" s="224"/>
      <c r="OFH235" s="334"/>
      <c r="OFI235" s="334"/>
      <c r="OFJ235" s="224"/>
      <c r="OFK235" s="416"/>
      <c r="OFL235" s="416"/>
      <c r="OFM235" s="332"/>
      <c r="OFN235" s="333"/>
      <c r="OFO235" s="416"/>
      <c r="OFP235" s="224"/>
      <c r="OFQ235" s="224"/>
      <c r="OFR235" s="334"/>
      <c r="OFS235" s="334"/>
      <c r="OFT235" s="224"/>
      <c r="OFU235" s="416"/>
      <c r="OFV235" s="416"/>
      <c r="OFW235" s="332"/>
      <c r="OFX235" s="333"/>
      <c r="OFY235" s="416"/>
      <c r="OFZ235" s="224"/>
      <c r="OGA235" s="224"/>
      <c r="OGB235" s="334"/>
      <c r="OGC235" s="334"/>
      <c r="OGD235" s="224"/>
      <c r="OGE235" s="416"/>
      <c r="OGF235" s="416"/>
      <c r="OGG235" s="332"/>
      <c r="OGH235" s="333"/>
      <c r="OGI235" s="416"/>
      <c r="OGJ235" s="224"/>
      <c r="OGK235" s="224"/>
      <c r="OGL235" s="334"/>
      <c r="OGM235" s="334"/>
      <c r="OGN235" s="224"/>
      <c r="OGO235" s="416"/>
      <c r="OGP235" s="416"/>
      <c r="OGQ235" s="332"/>
      <c r="OGR235" s="333"/>
      <c r="OGS235" s="416"/>
      <c r="OGT235" s="224"/>
      <c r="OGU235" s="224"/>
      <c r="OGV235" s="334"/>
      <c r="OGW235" s="334"/>
      <c r="OGX235" s="224"/>
      <c r="OGY235" s="416"/>
      <c r="OGZ235" s="416"/>
      <c r="OHA235" s="332"/>
      <c r="OHB235" s="333"/>
      <c r="OHC235" s="416"/>
      <c r="OHD235" s="224"/>
      <c r="OHE235" s="224"/>
      <c r="OHF235" s="334"/>
      <c r="OHG235" s="334"/>
      <c r="OHH235" s="224"/>
      <c r="OHI235" s="416"/>
      <c r="OHJ235" s="416"/>
      <c r="OHK235" s="332"/>
      <c r="OHL235" s="333"/>
      <c r="OHM235" s="416"/>
      <c r="OHN235" s="224"/>
      <c r="OHO235" s="224"/>
      <c r="OHP235" s="334"/>
      <c r="OHQ235" s="334"/>
      <c r="OHR235" s="224"/>
      <c r="OHS235" s="416"/>
      <c r="OHT235" s="416"/>
      <c r="OHU235" s="332"/>
      <c r="OHV235" s="333"/>
      <c r="OHW235" s="416"/>
      <c r="OHX235" s="224"/>
      <c r="OHY235" s="224"/>
      <c r="OHZ235" s="334"/>
      <c r="OIA235" s="334"/>
      <c r="OIB235" s="224"/>
      <c r="OIC235" s="416"/>
      <c r="OID235" s="416"/>
      <c r="OIE235" s="332"/>
      <c r="OIF235" s="333"/>
      <c r="OIG235" s="416"/>
      <c r="OIH235" s="224"/>
      <c r="OII235" s="224"/>
      <c r="OIJ235" s="334"/>
      <c r="OIK235" s="334"/>
      <c r="OIL235" s="224"/>
      <c r="OIM235" s="416"/>
      <c r="OIN235" s="416"/>
      <c r="OIO235" s="332"/>
      <c r="OIP235" s="333"/>
      <c r="OIQ235" s="416"/>
      <c r="OIR235" s="224"/>
      <c r="OIS235" s="224"/>
      <c r="OIT235" s="334"/>
      <c r="OIU235" s="334"/>
      <c r="OIV235" s="224"/>
      <c r="OIW235" s="416"/>
      <c r="OIX235" s="416"/>
      <c r="OIY235" s="332"/>
      <c r="OIZ235" s="333"/>
      <c r="OJA235" s="416"/>
      <c r="OJB235" s="224"/>
      <c r="OJC235" s="224"/>
      <c r="OJD235" s="334"/>
      <c r="OJE235" s="334"/>
      <c r="OJF235" s="224"/>
      <c r="OJG235" s="416"/>
      <c r="OJH235" s="416"/>
      <c r="OJI235" s="332"/>
      <c r="OJJ235" s="333"/>
      <c r="OJK235" s="416"/>
      <c r="OJL235" s="224"/>
      <c r="OJM235" s="224"/>
      <c r="OJN235" s="334"/>
      <c r="OJO235" s="334"/>
      <c r="OJP235" s="224"/>
      <c r="OJQ235" s="416"/>
      <c r="OJR235" s="416"/>
      <c r="OJS235" s="332"/>
      <c r="OJT235" s="333"/>
      <c r="OJU235" s="416"/>
      <c r="OJV235" s="224"/>
      <c r="OJW235" s="224"/>
      <c r="OJX235" s="334"/>
      <c r="OJY235" s="334"/>
      <c r="OJZ235" s="224"/>
      <c r="OKA235" s="416"/>
      <c r="OKB235" s="416"/>
      <c r="OKC235" s="332"/>
      <c r="OKD235" s="333"/>
      <c r="OKE235" s="416"/>
      <c r="OKF235" s="224"/>
      <c r="OKG235" s="224"/>
      <c r="OKH235" s="334"/>
      <c r="OKI235" s="334"/>
      <c r="OKJ235" s="224"/>
      <c r="OKK235" s="416"/>
      <c r="OKL235" s="416"/>
      <c r="OKM235" s="332"/>
      <c r="OKN235" s="333"/>
      <c r="OKO235" s="416"/>
      <c r="OKP235" s="224"/>
      <c r="OKQ235" s="224"/>
      <c r="OKR235" s="334"/>
      <c r="OKS235" s="334"/>
      <c r="OKT235" s="224"/>
      <c r="OKU235" s="416"/>
      <c r="OKV235" s="416"/>
      <c r="OKW235" s="332"/>
      <c r="OKX235" s="333"/>
      <c r="OKY235" s="416"/>
      <c r="OKZ235" s="224"/>
      <c r="OLA235" s="224"/>
      <c r="OLB235" s="334"/>
      <c r="OLC235" s="334"/>
      <c r="OLD235" s="224"/>
      <c r="OLE235" s="416"/>
      <c r="OLF235" s="416"/>
      <c r="OLG235" s="332"/>
      <c r="OLH235" s="333"/>
      <c r="OLI235" s="416"/>
      <c r="OLJ235" s="224"/>
      <c r="OLK235" s="224"/>
      <c r="OLL235" s="334"/>
      <c r="OLM235" s="334"/>
      <c r="OLN235" s="224"/>
      <c r="OLO235" s="416"/>
      <c r="OLP235" s="416"/>
      <c r="OLQ235" s="332"/>
      <c r="OLR235" s="333"/>
      <c r="OLS235" s="416"/>
      <c r="OLT235" s="224"/>
      <c r="OLU235" s="224"/>
      <c r="OLV235" s="334"/>
      <c r="OLW235" s="334"/>
      <c r="OLX235" s="224"/>
      <c r="OLY235" s="416"/>
      <c r="OLZ235" s="416"/>
      <c r="OMA235" s="332"/>
      <c r="OMB235" s="333"/>
      <c r="OMC235" s="416"/>
      <c r="OMD235" s="224"/>
      <c r="OME235" s="224"/>
      <c r="OMF235" s="334"/>
      <c r="OMG235" s="334"/>
      <c r="OMH235" s="224"/>
      <c r="OMI235" s="416"/>
      <c r="OMJ235" s="416"/>
      <c r="OMK235" s="332"/>
      <c r="OML235" s="333"/>
      <c r="OMM235" s="416"/>
      <c r="OMN235" s="224"/>
      <c r="OMO235" s="224"/>
      <c r="OMP235" s="334"/>
      <c r="OMQ235" s="334"/>
      <c r="OMR235" s="224"/>
      <c r="OMS235" s="416"/>
      <c r="OMT235" s="416"/>
      <c r="OMU235" s="332"/>
      <c r="OMV235" s="333"/>
      <c r="OMW235" s="416"/>
      <c r="OMX235" s="224"/>
      <c r="OMY235" s="224"/>
      <c r="OMZ235" s="334"/>
      <c r="ONA235" s="334"/>
      <c r="ONB235" s="224"/>
      <c r="ONC235" s="416"/>
      <c r="OND235" s="416"/>
      <c r="ONE235" s="332"/>
      <c r="ONF235" s="333"/>
      <c r="ONG235" s="416"/>
      <c r="ONH235" s="224"/>
      <c r="ONI235" s="224"/>
      <c r="ONJ235" s="334"/>
      <c r="ONK235" s="334"/>
      <c r="ONL235" s="224"/>
      <c r="ONM235" s="416"/>
      <c r="ONN235" s="416"/>
      <c r="ONO235" s="332"/>
      <c r="ONP235" s="333"/>
      <c r="ONQ235" s="416"/>
      <c r="ONR235" s="224"/>
      <c r="ONS235" s="224"/>
      <c r="ONT235" s="334"/>
      <c r="ONU235" s="334"/>
      <c r="ONV235" s="224"/>
      <c r="ONW235" s="416"/>
      <c r="ONX235" s="416"/>
      <c r="ONY235" s="332"/>
      <c r="ONZ235" s="333"/>
      <c r="OOA235" s="416"/>
      <c r="OOB235" s="224"/>
      <c r="OOC235" s="224"/>
      <c r="OOD235" s="334"/>
      <c r="OOE235" s="334"/>
      <c r="OOF235" s="224"/>
      <c r="OOG235" s="416"/>
      <c r="OOH235" s="416"/>
      <c r="OOI235" s="332"/>
      <c r="OOJ235" s="333"/>
      <c r="OOK235" s="416"/>
      <c r="OOL235" s="224"/>
      <c r="OOM235" s="224"/>
      <c r="OON235" s="334"/>
      <c r="OOO235" s="334"/>
      <c r="OOP235" s="224"/>
      <c r="OOQ235" s="416"/>
      <c r="OOR235" s="416"/>
      <c r="OOS235" s="332"/>
      <c r="OOT235" s="333"/>
      <c r="OOU235" s="416"/>
      <c r="OOV235" s="224"/>
      <c r="OOW235" s="224"/>
      <c r="OOX235" s="334"/>
      <c r="OOY235" s="334"/>
      <c r="OOZ235" s="224"/>
      <c r="OPA235" s="416"/>
      <c r="OPB235" s="416"/>
      <c r="OPC235" s="332"/>
      <c r="OPD235" s="333"/>
      <c r="OPE235" s="416"/>
      <c r="OPF235" s="224"/>
      <c r="OPG235" s="224"/>
      <c r="OPH235" s="334"/>
      <c r="OPI235" s="334"/>
      <c r="OPJ235" s="224"/>
      <c r="OPK235" s="416"/>
      <c r="OPL235" s="416"/>
      <c r="OPM235" s="332"/>
      <c r="OPN235" s="333"/>
      <c r="OPO235" s="416"/>
      <c r="OPP235" s="224"/>
      <c r="OPQ235" s="224"/>
      <c r="OPR235" s="334"/>
      <c r="OPS235" s="334"/>
      <c r="OPT235" s="224"/>
      <c r="OPU235" s="416"/>
      <c r="OPV235" s="416"/>
      <c r="OPW235" s="332"/>
      <c r="OPX235" s="333"/>
      <c r="OPY235" s="416"/>
      <c r="OPZ235" s="224"/>
      <c r="OQA235" s="224"/>
      <c r="OQB235" s="334"/>
      <c r="OQC235" s="334"/>
      <c r="OQD235" s="224"/>
      <c r="OQE235" s="416"/>
      <c r="OQF235" s="416"/>
      <c r="OQG235" s="332"/>
      <c r="OQH235" s="333"/>
      <c r="OQI235" s="416"/>
      <c r="OQJ235" s="224"/>
      <c r="OQK235" s="224"/>
      <c r="OQL235" s="334"/>
      <c r="OQM235" s="334"/>
      <c r="OQN235" s="224"/>
      <c r="OQO235" s="416"/>
      <c r="OQP235" s="416"/>
      <c r="OQQ235" s="332"/>
      <c r="OQR235" s="333"/>
      <c r="OQS235" s="416"/>
      <c r="OQT235" s="224"/>
      <c r="OQU235" s="224"/>
      <c r="OQV235" s="334"/>
      <c r="OQW235" s="334"/>
      <c r="OQX235" s="224"/>
      <c r="OQY235" s="416"/>
      <c r="OQZ235" s="416"/>
      <c r="ORA235" s="332"/>
      <c r="ORB235" s="333"/>
      <c r="ORC235" s="416"/>
      <c r="ORD235" s="224"/>
      <c r="ORE235" s="224"/>
      <c r="ORF235" s="334"/>
      <c r="ORG235" s="334"/>
      <c r="ORH235" s="224"/>
      <c r="ORI235" s="416"/>
      <c r="ORJ235" s="416"/>
      <c r="ORK235" s="332"/>
      <c r="ORL235" s="333"/>
      <c r="ORM235" s="416"/>
      <c r="ORN235" s="224"/>
      <c r="ORO235" s="224"/>
      <c r="ORP235" s="334"/>
      <c r="ORQ235" s="334"/>
      <c r="ORR235" s="224"/>
      <c r="ORS235" s="416"/>
      <c r="ORT235" s="416"/>
      <c r="ORU235" s="332"/>
      <c r="ORV235" s="333"/>
      <c r="ORW235" s="416"/>
      <c r="ORX235" s="224"/>
      <c r="ORY235" s="224"/>
      <c r="ORZ235" s="334"/>
      <c r="OSA235" s="334"/>
      <c r="OSB235" s="224"/>
      <c r="OSC235" s="416"/>
      <c r="OSD235" s="416"/>
      <c r="OSE235" s="332"/>
      <c r="OSF235" s="333"/>
      <c r="OSG235" s="416"/>
      <c r="OSH235" s="224"/>
      <c r="OSI235" s="224"/>
      <c r="OSJ235" s="334"/>
      <c r="OSK235" s="334"/>
      <c r="OSL235" s="224"/>
      <c r="OSM235" s="416"/>
      <c r="OSN235" s="416"/>
      <c r="OSO235" s="332"/>
      <c r="OSP235" s="333"/>
      <c r="OSQ235" s="416"/>
      <c r="OSR235" s="224"/>
      <c r="OSS235" s="224"/>
      <c r="OST235" s="334"/>
      <c r="OSU235" s="334"/>
      <c r="OSV235" s="224"/>
      <c r="OSW235" s="416"/>
      <c r="OSX235" s="416"/>
      <c r="OSY235" s="332"/>
      <c r="OSZ235" s="333"/>
      <c r="OTA235" s="416"/>
      <c r="OTB235" s="224"/>
      <c r="OTC235" s="224"/>
      <c r="OTD235" s="334"/>
      <c r="OTE235" s="334"/>
      <c r="OTF235" s="224"/>
      <c r="OTG235" s="416"/>
      <c r="OTH235" s="416"/>
      <c r="OTI235" s="332"/>
      <c r="OTJ235" s="333"/>
      <c r="OTK235" s="416"/>
      <c r="OTL235" s="224"/>
      <c r="OTM235" s="224"/>
      <c r="OTN235" s="334"/>
      <c r="OTO235" s="334"/>
      <c r="OTP235" s="224"/>
      <c r="OTQ235" s="416"/>
      <c r="OTR235" s="416"/>
      <c r="OTS235" s="332"/>
      <c r="OTT235" s="333"/>
      <c r="OTU235" s="416"/>
      <c r="OTV235" s="224"/>
      <c r="OTW235" s="224"/>
      <c r="OTX235" s="334"/>
      <c r="OTY235" s="334"/>
      <c r="OTZ235" s="224"/>
      <c r="OUA235" s="416"/>
      <c r="OUB235" s="416"/>
      <c r="OUC235" s="332"/>
      <c r="OUD235" s="333"/>
      <c r="OUE235" s="416"/>
      <c r="OUF235" s="224"/>
      <c r="OUG235" s="224"/>
      <c r="OUH235" s="334"/>
      <c r="OUI235" s="334"/>
      <c r="OUJ235" s="224"/>
      <c r="OUK235" s="416"/>
      <c r="OUL235" s="416"/>
      <c r="OUM235" s="332"/>
      <c r="OUN235" s="333"/>
      <c r="OUO235" s="416"/>
      <c r="OUP235" s="224"/>
      <c r="OUQ235" s="224"/>
      <c r="OUR235" s="334"/>
      <c r="OUS235" s="334"/>
      <c r="OUT235" s="224"/>
      <c r="OUU235" s="416"/>
      <c r="OUV235" s="416"/>
      <c r="OUW235" s="332"/>
      <c r="OUX235" s="333"/>
      <c r="OUY235" s="416"/>
      <c r="OUZ235" s="224"/>
      <c r="OVA235" s="224"/>
      <c r="OVB235" s="334"/>
      <c r="OVC235" s="334"/>
      <c r="OVD235" s="224"/>
      <c r="OVE235" s="416"/>
      <c r="OVF235" s="416"/>
      <c r="OVG235" s="332"/>
      <c r="OVH235" s="333"/>
      <c r="OVI235" s="416"/>
      <c r="OVJ235" s="224"/>
      <c r="OVK235" s="224"/>
      <c r="OVL235" s="334"/>
      <c r="OVM235" s="334"/>
      <c r="OVN235" s="224"/>
      <c r="OVO235" s="416"/>
      <c r="OVP235" s="416"/>
      <c r="OVQ235" s="332"/>
      <c r="OVR235" s="333"/>
      <c r="OVS235" s="416"/>
      <c r="OVT235" s="224"/>
      <c r="OVU235" s="224"/>
      <c r="OVV235" s="334"/>
      <c r="OVW235" s="334"/>
      <c r="OVX235" s="224"/>
      <c r="OVY235" s="416"/>
      <c r="OVZ235" s="416"/>
      <c r="OWA235" s="332"/>
      <c r="OWB235" s="333"/>
      <c r="OWC235" s="416"/>
      <c r="OWD235" s="224"/>
      <c r="OWE235" s="224"/>
      <c r="OWF235" s="334"/>
      <c r="OWG235" s="334"/>
      <c r="OWH235" s="224"/>
      <c r="OWI235" s="416"/>
      <c r="OWJ235" s="416"/>
      <c r="OWK235" s="332"/>
      <c r="OWL235" s="333"/>
      <c r="OWM235" s="416"/>
      <c r="OWN235" s="224"/>
      <c r="OWO235" s="224"/>
      <c r="OWP235" s="334"/>
      <c r="OWQ235" s="334"/>
      <c r="OWR235" s="224"/>
      <c r="OWS235" s="416"/>
      <c r="OWT235" s="416"/>
      <c r="OWU235" s="332"/>
      <c r="OWV235" s="333"/>
      <c r="OWW235" s="416"/>
      <c r="OWX235" s="224"/>
      <c r="OWY235" s="224"/>
      <c r="OWZ235" s="334"/>
      <c r="OXA235" s="334"/>
      <c r="OXB235" s="224"/>
      <c r="OXC235" s="416"/>
      <c r="OXD235" s="416"/>
      <c r="OXE235" s="332"/>
      <c r="OXF235" s="333"/>
      <c r="OXG235" s="416"/>
      <c r="OXH235" s="224"/>
      <c r="OXI235" s="224"/>
      <c r="OXJ235" s="334"/>
      <c r="OXK235" s="334"/>
      <c r="OXL235" s="224"/>
      <c r="OXM235" s="416"/>
      <c r="OXN235" s="416"/>
      <c r="OXO235" s="332"/>
      <c r="OXP235" s="333"/>
      <c r="OXQ235" s="416"/>
      <c r="OXR235" s="224"/>
      <c r="OXS235" s="224"/>
      <c r="OXT235" s="334"/>
      <c r="OXU235" s="334"/>
      <c r="OXV235" s="224"/>
      <c r="OXW235" s="416"/>
      <c r="OXX235" s="416"/>
      <c r="OXY235" s="332"/>
      <c r="OXZ235" s="333"/>
      <c r="OYA235" s="416"/>
      <c r="OYB235" s="224"/>
      <c r="OYC235" s="224"/>
      <c r="OYD235" s="334"/>
      <c r="OYE235" s="334"/>
      <c r="OYF235" s="224"/>
      <c r="OYG235" s="416"/>
      <c r="OYH235" s="416"/>
      <c r="OYI235" s="332"/>
      <c r="OYJ235" s="333"/>
      <c r="OYK235" s="416"/>
      <c r="OYL235" s="224"/>
      <c r="OYM235" s="224"/>
      <c r="OYN235" s="334"/>
      <c r="OYO235" s="334"/>
      <c r="OYP235" s="224"/>
      <c r="OYQ235" s="416"/>
      <c r="OYR235" s="416"/>
      <c r="OYS235" s="332"/>
      <c r="OYT235" s="333"/>
      <c r="OYU235" s="416"/>
      <c r="OYV235" s="224"/>
      <c r="OYW235" s="224"/>
      <c r="OYX235" s="334"/>
      <c r="OYY235" s="334"/>
      <c r="OYZ235" s="224"/>
      <c r="OZA235" s="416"/>
      <c r="OZB235" s="416"/>
      <c r="OZC235" s="332"/>
      <c r="OZD235" s="333"/>
      <c r="OZE235" s="416"/>
      <c r="OZF235" s="224"/>
      <c r="OZG235" s="224"/>
      <c r="OZH235" s="334"/>
      <c r="OZI235" s="334"/>
      <c r="OZJ235" s="224"/>
      <c r="OZK235" s="416"/>
      <c r="OZL235" s="416"/>
      <c r="OZM235" s="332"/>
      <c r="OZN235" s="333"/>
      <c r="OZO235" s="416"/>
      <c r="OZP235" s="224"/>
      <c r="OZQ235" s="224"/>
      <c r="OZR235" s="334"/>
      <c r="OZS235" s="334"/>
      <c r="OZT235" s="224"/>
      <c r="OZU235" s="416"/>
      <c r="OZV235" s="416"/>
      <c r="OZW235" s="332"/>
      <c r="OZX235" s="333"/>
      <c r="OZY235" s="416"/>
      <c r="OZZ235" s="224"/>
      <c r="PAA235" s="224"/>
      <c r="PAB235" s="334"/>
      <c r="PAC235" s="334"/>
      <c r="PAD235" s="224"/>
      <c r="PAE235" s="416"/>
      <c r="PAF235" s="416"/>
      <c r="PAG235" s="332"/>
      <c r="PAH235" s="333"/>
      <c r="PAI235" s="416"/>
      <c r="PAJ235" s="224"/>
      <c r="PAK235" s="224"/>
      <c r="PAL235" s="334"/>
      <c r="PAM235" s="334"/>
      <c r="PAN235" s="224"/>
      <c r="PAO235" s="416"/>
      <c r="PAP235" s="416"/>
      <c r="PAQ235" s="332"/>
      <c r="PAR235" s="333"/>
      <c r="PAS235" s="416"/>
      <c r="PAT235" s="224"/>
      <c r="PAU235" s="224"/>
      <c r="PAV235" s="334"/>
      <c r="PAW235" s="334"/>
      <c r="PAX235" s="224"/>
      <c r="PAY235" s="416"/>
      <c r="PAZ235" s="416"/>
      <c r="PBA235" s="332"/>
      <c r="PBB235" s="333"/>
      <c r="PBC235" s="416"/>
      <c r="PBD235" s="224"/>
      <c r="PBE235" s="224"/>
      <c r="PBF235" s="334"/>
      <c r="PBG235" s="334"/>
      <c r="PBH235" s="224"/>
      <c r="PBI235" s="416"/>
      <c r="PBJ235" s="416"/>
      <c r="PBK235" s="332"/>
      <c r="PBL235" s="333"/>
      <c r="PBM235" s="416"/>
      <c r="PBN235" s="224"/>
      <c r="PBO235" s="224"/>
      <c r="PBP235" s="334"/>
      <c r="PBQ235" s="334"/>
      <c r="PBR235" s="224"/>
      <c r="PBS235" s="416"/>
      <c r="PBT235" s="416"/>
      <c r="PBU235" s="332"/>
      <c r="PBV235" s="333"/>
      <c r="PBW235" s="416"/>
      <c r="PBX235" s="224"/>
      <c r="PBY235" s="224"/>
      <c r="PBZ235" s="334"/>
      <c r="PCA235" s="334"/>
      <c r="PCB235" s="224"/>
      <c r="PCC235" s="416"/>
      <c r="PCD235" s="416"/>
      <c r="PCE235" s="332"/>
      <c r="PCF235" s="333"/>
      <c r="PCG235" s="416"/>
      <c r="PCH235" s="224"/>
      <c r="PCI235" s="224"/>
      <c r="PCJ235" s="334"/>
      <c r="PCK235" s="334"/>
      <c r="PCL235" s="224"/>
      <c r="PCM235" s="416"/>
      <c r="PCN235" s="416"/>
      <c r="PCO235" s="332"/>
      <c r="PCP235" s="333"/>
      <c r="PCQ235" s="416"/>
      <c r="PCR235" s="224"/>
      <c r="PCS235" s="224"/>
      <c r="PCT235" s="334"/>
      <c r="PCU235" s="334"/>
      <c r="PCV235" s="224"/>
      <c r="PCW235" s="416"/>
      <c r="PCX235" s="416"/>
      <c r="PCY235" s="332"/>
      <c r="PCZ235" s="333"/>
      <c r="PDA235" s="416"/>
      <c r="PDB235" s="224"/>
      <c r="PDC235" s="224"/>
      <c r="PDD235" s="334"/>
      <c r="PDE235" s="334"/>
      <c r="PDF235" s="224"/>
      <c r="PDG235" s="416"/>
      <c r="PDH235" s="416"/>
      <c r="PDI235" s="332"/>
      <c r="PDJ235" s="333"/>
      <c r="PDK235" s="416"/>
      <c r="PDL235" s="224"/>
      <c r="PDM235" s="224"/>
      <c r="PDN235" s="334"/>
      <c r="PDO235" s="334"/>
      <c r="PDP235" s="224"/>
      <c r="PDQ235" s="416"/>
      <c r="PDR235" s="416"/>
      <c r="PDS235" s="332"/>
      <c r="PDT235" s="333"/>
      <c r="PDU235" s="416"/>
      <c r="PDV235" s="224"/>
      <c r="PDW235" s="224"/>
      <c r="PDX235" s="334"/>
      <c r="PDY235" s="334"/>
      <c r="PDZ235" s="224"/>
      <c r="PEA235" s="416"/>
      <c r="PEB235" s="416"/>
      <c r="PEC235" s="332"/>
      <c r="PED235" s="333"/>
      <c r="PEE235" s="416"/>
      <c r="PEF235" s="224"/>
      <c r="PEG235" s="224"/>
      <c r="PEH235" s="334"/>
      <c r="PEI235" s="334"/>
      <c r="PEJ235" s="224"/>
      <c r="PEK235" s="416"/>
      <c r="PEL235" s="416"/>
      <c r="PEM235" s="332"/>
      <c r="PEN235" s="333"/>
      <c r="PEO235" s="416"/>
      <c r="PEP235" s="224"/>
      <c r="PEQ235" s="224"/>
      <c r="PER235" s="334"/>
      <c r="PES235" s="334"/>
      <c r="PET235" s="224"/>
      <c r="PEU235" s="416"/>
      <c r="PEV235" s="416"/>
      <c r="PEW235" s="332"/>
      <c r="PEX235" s="333"/>
      <c r="PEY235" s="416"/>
      <c r="PEZ235" s="224"/>
      <c r="PFA235" s="224"/>
      <c r="PFB235" s="334"/>
      <c r="PFC235" s="334"/>
      <c r="PFD235" s="224"/>
      <c r="PFE235" s="416"/>
      <c r="PFF235" s="416"/>
      <c r="PFG235" s="332"/>
      <c r="PFH235" s="333"/>
      <c r="PFI235" s="416"/>
      <c r="PFJ235" s="224"/>
      <c r="PFK235" s="224"/>
      <c r="PFL235" s="334"/>
      <c r="PFM235" s="334"/>
      <c r="PFN235" s="224"/>
      <c r="PFO235" s="416"/>
      <c r="PFP235" s="416"/>
      <c r="PFQ235" s="332"/>
      <c r="PFR235" s="333"/>
      <c r="PFS235" s="416"/>
      <c r="PFT235" s="224"/>
      <c r="PFU235" s="224"/>
      <c r="PFV235" s="334"/>
      <c r="PFW235" s="334"/>
      <c r="PFX235" s="224"/>
      <c r="PFY235" s="416"/>
      <c r="PFZ235" s="416"/>
      <c r="PGA235" s="332"/>
      <c r="PGB235" s="333"/>
      <c r="PGC235" s="416"/>
      <c r="PGD235" s="224"/>
      <c r="PGE235" s="224"/>
      <c r="PGF235" s="334"/>
      <c r="PGG235" s="334"/>
      <c r="PGH235" s="224"/>
      <c r="PGI235" s="416"/>
      <c r="PGJ235" s="416"/>
      <c r="PGK235" s="332"/>
      <c r="PGL235" s="333"/>
      <c r="PGM235" s="416"/>
      <c r="PGN235" s="224"/>
      <c r="PGO235" s="224"/>
      <c r="PGP235" s="334"/>
      <c r="PGQ235" s="334"/>
      <c r="PGR235" s="224"/>
      <c r="PGS235" s="416"/>
      <c r="PGT235" s="416"/>
      <c r="PGU235" s="332"/>
      <c r="PGV235" s="333"/>
      <c r="PGW235" s="416"/>
      <c r="PGX235" s="224"/>
      <c r="PGY235" s="224"/>
      <c r="PGZ235" s="334"/>
      <c r="PHA235" s="334"/>
      <c r="PHB235" s="224"/>
      <c r="PHC235" s="416"/>
      <c r="PHD235" s="416"/>
      <c r="PHE235" s="332"/>
      <c r="PHF235" s="333"/>
      <c r="PHG235" s="416"/>
      <c r="PHH235" s="224"/>
      <c r="PHI235" s="224"/>
      <c r="PHJ235" s="334"/>
      <c r="PHK235" s="334"/>
      <c r="PHL235" s="224"/>
      <c r="PHM235" s="416"/>
      <c r="PHN235" s="416"/>
      <c r="PHO235" s="332"/>
      <c r="PHP235" s="333"/>
      <c r="PHQ235" s="416"/>
      <c r="PHR235" s="224"/>
      <c r="PHS235" s="224"/>
      <c r="PHT235" s="334"/>
      <c r="PHU235" s="334"/>
      <c r="PHV235" s="224"/>
      <c r="PHW235" s="416"/>
      <c r="PHX235" s="416"/>
      <c r="PHY235" s="332"/>
      <c r="PHZ235" s="333"/>
      <c r="PIA235" s="416"/>
      <c r="PIB235" s="224"/>
      <c r="PIC235" s="224"/>
      <c r="PID235" s="334"/>
      <c r="PIE235" s="334"/>
      <c r="PIF235" s="224"/>
      <c r="PIG235" s="416"/>
      <c r="PIH235" s="416"/>
      <c r="PII235" s="332"/>
      <c r="PIJ235" s="333"/>
      <c r="PIK235" s="416"/>
      <c r="PIL235" s="224"/>
      <c r="PIM235" s="224"/>
      <c r="PIN235" s="334"/>
      <c r="PIO235" s="334"/>
      <c r="PIP235" s="224"/>
      <c r="PIQ235" s="416"/>
      <c r="PIR235" s="416"/>
      <c r="PIS235" s="332"/>
      <c r="PIT235" s="333"/>
      <c r="PIU235" s="416"/>
      <c r="PIV235" s="224"/>
      <c r="PIW235" s="224"/>
      <c r="PIX235" s="334"/>
      <c r="PIY235" s="334"/>
      <c r="PIZ235" s="224"/>
      <c r="PJA235" s="416"/>
      <c r="PJB235" s="416"/>
      <c r="PJC235" s="332"/>
      <c r="PJD235" s="333"/>
      <c r="PJE235" s="416"/>
      <c r="PJF235" s="224"/>
      <c r="PJG235" s="224"/>
      <c r="PJH235" s="334"/>
      <c r="PJI235" s="334"/>
      <c r="PJJ235" s="224"/>
      <c r="PJK235" s="416"/>
      <c r="PJL235" s="416"/>
      <c r="PJM235" s="332"/>
      <c r="PJN235" s="333"/>
      <c r="PJO235" s="416"/>
      <c r="PJP235" s="224"/>
      <c r="PJQ235" s="224"/>
      <c r="PJR235" s="334"/>
      <c r="PJS235" s="334"/>
      <c r="PJT235" s="224"/>
      <c r="PJU235" s="416"/>
      <c r="PJV235" s="416"/>
      <c r="PJW235" s="332"/>
      <c r="PJX235" s="333"/>
      <c r="PJY235" s="416"/>
      <c r="PJZ235" s="224"/>
      <c r="PKA235" s="224"/>
      <c r="PKB235" s="334"/>
      <c r="PKC235" s="334"/>
      <c r="PKD235" s="224"/>
      <c r="PKE235" s="416"/>
      <c r="PKF235" s="416"/>
      <c r="PKG235" s="332"/>
      <c r="PKH235" s="333"/>
      <c r="PKI235" s="416"/>
      <c r="PKJ235" s="224"/>
      <c r="PKK235" s="224"/>
      <c r="PKL235" s="334"/>
      <c r="PKM235" s="334"/>
      <c r="PKN235" s="224"/>
      <c r="PKO235" s="416"/>
      <c r="PKP235" s="416"/>
      <c r="PKQ235" s="332"/>
      <c r="PKR235" s="333"/>
      <c r="PKS235" s="416"/>
      <c r="PKT235" s="224"/>
      <c r="PKU235" s="224"/>
      <c r="PKV235" s="334"/>
      <c r="PKW235" s="334"/>
      <c r="PKX235" s="224"/>
      <c r="PKY235" s="416"/>
      <c r="PKZ235" s="416"/>
      <c r="PLA235" s="332"/>
      <c r="PLB235" s="333"/>
      <c r="PLC235" s="416"/>
      <c r="PLD235" s="224"/>
      <c r="PLE235" s="224"/>
      <c r="PLF235" s="334"/>
      <c r="PLG235" s="334"/>
      <c r="PLH235" s="224"/>
      <c r="PLI235" s="416"/>
      <c r="PLJ235" s="416"/>
      <c r="PLK235" s="332"/>
      <c r="PLL235" s="333"/>
      <c r="PLM235" s="416"/>
      <c r="PLN235" s="224"/>
      <c r="PLO235" s="224"/>
      <c r="PLP235" s="334"/>
      <c r="PLQ235" s="334"/>
      <c r="PLR235" s="224"/>
      <c r="PLS235" s="416"/>
      <c r="PLT235" s="416"/>
      <c r="PLU235" s="332"/>
      <c r="PLV235" s="333"/>
      <c r="PLW235" s="416"/>
      <c r="PLX235" s="224"/>
      <c r="PLY235" s="224"/>
      <c r="PLZ235" s="334"/>
      <c r="PMA235" s="334"/>
      <c r="PMB235" s="224"/>
      <c r="PMC235" s="416"/>
      <c r="PMD235" s="416"/>
      <c r="PME235" s="332"/>
      <c r="PMF235" s="333"/>
      <c r="PMG235" s="416"/>
      <c r="PMH235" s="224"/>
      <c r="PMI235" s="224"/>
      <c r="PMJ235" s="334"/>
      <c r="PMK235" s="334"/>
      <c r="PML235" s="224"/>
      <c r="PMM235" s="416"/>
      <c r="PMN235" s="416"/>
      <c r="PMO235" s="332"/>
      <c r="PMP235" s="333"/>
      <c r="PMQ235" s="416"/>
      <c r="PMR235" s="224"/>
      <c r="PMS235" s="224"/>
      <c r="PMT235" s="334"/>
      <c r="PMU235" s="334"/>
      <c r="PMV235" s="224"/>
      <c r="PMW235" s="416"/>
      <c r="PMX235" s="416"/>
      <c r="PMY235" s="332"/>
      <c r="PMZ235" s="333"/>
      <c r="PNA235" s="416"/>
      <c r="PNB235" s="224"/>
      <c r="PNC235" s="224"/>
      <c r="PND235" s="334"/>
      <c r="PNE235" s="334"/>
      <c r="PNF235" s="224"/>
      <c r="PNG235" s="416"/>
      <c r="PNH235" s="416"/>
      <c r="PNI235" s="332"/>
      <c r="PNJ235" s="333"/>
      <c r="PNK235" s="416"/>
      <c r="PNL235" s="224"/>
      <c r="PNM235" s="224"/>
      <c r="PNN235" s="334"/>
      <c r="PNO235" s="334"/>
      <c r="PNP235" s="224"/>
      <c r="PNQ235" s="416"/>
      <c r="PNR235" s="416"/>
      <c r="PNS235" s="332"/>
      <c r="PNT235" s="333"/>
      <c r="PNU235" s="416"/>
      <c r="PNV235" s="224"/>
      <c r="PNW235" s="224"/>
      <c r="PNX235" s="334"/>
      <c r="PNY235" s="334"/>
      <c r="PNZ235" s="224"/>
      <c r="POA235" s="416"/>
      <c r="POB235" s="416"/>
      <c r="POC235" s="332"/>
      <c r="POD235" s="333"/>
      <c r="POE235" s="416"/>
      <c r="POF235" s="224"/>
      <c r="POG235" s="224"/>
      <c r="POH235" s="334"/>
      <c r="POI235" s="334"/>
      <c r="POJ235" s="224"/>
      <c r="POK235" s="416"/>
      <c r="POL235" s="416"/>
      <c r="POM235" s="332"/>
      <c r="PON235" s="333"/>
      <c r="POO235" s="416"/>
      <c r="POP235" s="224"/>
      <c r="POQ235" s="224"/>
      <c r="POR235" s="334"/>
      <c r="POS235" s="334"/>
      <c r="POT235" s="224"/>
      <c r="POU235" s="416"/>
      <c r="POV235" s="416"/>
      <c r="POW235" s="332"/>
      <c r="POX235" s="333"/>
      <c r="POY235" s="416"/>
      <c r="POZ235" s="224"/>
      <c r="PPA235" s="224"/>
      <c r="PPB235" s="334"/>
      <c r="PPC235" s="334"/>
      <c r="PPD235" s="224"/>
      <c r="PPE235" s="416"/>
      <c r="PPF235" s="416"/>
      <c r="PPG235" s="332"/>
      <c r="PPH235" s="333"/>
      <c r="PPI235" s="416"/>
      <c r="PPJ235" s="224"/>
      <c r="PPK235" s="224"/>
      <c r="PPL235" s="334"/>
      <c r="PPM235" s="334"/>
      <c r="PPN235" s="224"/>
      <c r="PPO235" s="416"/>
      <c r="PPP235" s="416"/>
      <c r="PPQ235" s="332"/>
      <c r="PPR235" s="333"/>
      <c r="PPS235" s="416"/>
      <c r="PPT235" s="224"/>
      <c r="PPU235" s="224"/>
      <c r="PPV235" s="334"/>
      <c r="PPW235" s="334"/>
      <c r="PPX235" s="224"/>
      <c r="PPY235" s="416"/>
      <c r="PPZ235" s="416"/>
      <c r="PQA235" s="332"/>
      <c r="PQB235" s="333"/>
      <c r="PQC235" s="416"/>
      <c r="PQD235" s="224"/>
      <c r="PQE235" s="224"/>
      <c r="PQF235" s="334"/>
      <c r="PQG235" s="334"/>
      <c r="PQH235" s="224"/>
      <c r="PQI235" s="416"/>
      <c r="PQJ235" s="416"/>
      <c r="PQK235" s="332"/>
      <c r="PQL235" s="333"/>
      <c r="PQM235" s="416"/>
      <c r="PQN235" s="224"/>
      <c r="PQO235" s="224"/>
      <c r="PQP235" s="334"/>
      <c r="PQQ235" s="334"/>
      <c r="PQR235" s="224"/>
      <c r="PQS235" s="416"/>
      <c r="PQT235" s="416"/>
      <c r="PQU235" s="332"/>
      <c r="PQV235" s="333"/>
      <c r="PQW235" s="416"/>
      <c r="PQX235" s="224"/>
      <c r="PQY235" s="224"/>
      <c r="PQZ235" s="334"/>
      <c r="PRA235" s="334"/>
      <c r="PRB235" s="224"/>
      <c r="PRC235" s="416"/>
      <c r="PRD235" s="416"/>
      <c r="PRE235" s="332"/>
      <c r="PRF235" s="333"/>
      <c r="PRG235" s="416"/>
      <c r="PRH235" s="224"/>
      <c r="PRI235" s="224"/>
      <c r="PRJ235" s="334"/>
      <c r="PRK235" s="334"/>
      <c r="PRL235" s="224"/>
      <c r="PRM235" s="416"/>
      <c r="PRN235" s="416"/>
      <c r="PRO235" s="332"/>
      <c r="PRP235" s="333"/>
      <c r="PRQ235" s="416"/>
      <c r="PRR235" s="224"/>
      <c r="PRS235" s="224"/>
      <c r="PRT235" s="334"/>
      <c r="PRU235" s="334"/>
      <c r="PRV235" s="224"/>
      <c r="PRW235" s="416"/>
      <c r="PRX235" s="416"/>
      <c r="PRY235" s="332"/>
      <c r="PRZ235" s="333"/>
      <c r="PSA235" s="416"/>
      <c r="PSB235" s="224"/>
      <c r="PSC235" s="224"/>
      <c r="PSD235" s="334"/>
      <c r="PSE235" s="334"/>
      <c r="PSF235" s="224"/>
      <c r="PSG235" s="416"/>
      <c r="PSH235" s="416"/>
      <c r="PSI235" s="332"/>
      <c r="PSJ235" s="333"/>
      <c r="PSK235" s="416"/>
      <c r="PSL235" s="224"/>
      <c r="PSM235" s="224"/>
      <c r="PSN235" s="334"/>
      <c r="PSO235" s="334"/>
      <c r="PSP235" s="224"/>
      <c r="PSQ235" s="416"/>
      <c r="PSR235" s="416"/>
      <c r="PSS235" s="332"/>
      <c r="PST235" s="333"/>
      <c r="PSU235" s="416"/>
      <c r="PSV235" s="224"/>
      <c r="PSW235" s="224"/>
      <c r="PSX235" s="334"/>
      <c r="PSY235" s="334"/>
      <c r="PSZ235" s="224"/>
      <c r="PTA235" s="416"/>
      <c r="PTB235" s="416"/>
      <c r="PTC235" s="332"/>
      <c r="PTD235" s="333"/>
      <c r="PTE235" s="416"/>
      <c r="PTF235" s="224"/>
      <c r="PTG235" s="224"/>
      <c r="PTH235" s="334"/>
      <c r="PTI235" s="334"/>
      <c r="PTJ235" s="224"/>
      <c r="PTK235" s="416"/>
      <c r="PTL235" s="416"/>
      <c r="PTM235" s="332"/>
      <c r="PTN235" s="333"/>
      <c r="PTO235" s="416"/>
      <c r="PTP235" s="224"/>
      <c r="PTQ235" s="224"/>
      <c r="PTR235" s="334"/>
      <c r="PTS235" s="334"/>
      <c r="PTT235" s="224"/>
      <c r="PTU235" s="416"/>
      <c r="PTV235" s="416"/>
      <c r="PTW235" s="332"/>
      <c r="PTX235" s="333"/>
      <c r="PTY235" s="416"/>
      <c r="PTZ235" s="224"/>
      <c r="PUA235" s="224"/>
      <c r="PUB235" s="334"/>
      <c r="PUC235" s="334"/>
      <c r="PUD235" s="224"/>
      <c r="PUE235" s="416"/>
      <c r="PUF235" s="416"/>
      <c r="PUG235" s="332"/>
      <c r="PUH235" s="333"/>
      <c r="PUI235" s="416"/>
      <c r="PUJ235" s="224"/>
      <c r="PUK235" s="224"/>
      <c r="PUL235" s="334"/>
      <c r="PUM235" s="334"/>
      <c r="PUN235" s="224"/>
      <c r="PUO235" s="416"/>
      <c r="PUP235" s="416"/>
      <c r="PUQ235" s="332"/>
      <c r="PUR235" s="333"/>
      <c r="PUS235" s="416"/>
      <c r="PUT235" s="224"/>
      <c r="PUU235" s="224"/>
      <c r="PUV235" s="334"/>
      <c r="PUW235" s="334"/>
      <c r="PUX235" s="224"/>
      <c r="PUY235" s="416"/>
      <c r="PUZ235" s="416"/>
      <c r="PVA235" s="332"/>
      <c r="PVB235" s="333"/>
      <c r="PVC235" s="416"/>
      <c r="PVD235" s="224"/>
      <c r="PVE235" s="224"/>
      <c r="PVF235" s="334"/>
      <c r="PVG235" s="334"/>
      <c r="PVH235" s="224"/>
      <c r="PVI235" s="416"/>
      <c r="PVJ235" s="416"/>
      <c r="PVK235" s="332"/>
      <c r="PVL235" s="333"/>
      <c r="PVM235" s="416"/>
      <c r="PVN235" s="224"/>
      <c r="PVO235" s="224"/>
      <c r="PVP235" s="334"/>
      <c r="PVQ235" s="334"/>
      <c r="PVR235" s="224"/>
      <c r="PVS235" s="416"/>
      <c r="PVT235" s="416"/>
      <c r="PVU235" s="332"/>
      <c r="PVV235" s="333"/>
      <c r="PVW235" s="416"/>
      <c r="PVX235" s="224"/>
      <c r="PVY235" s="224"/>
      <c r="PVZ235" s="334"/>
      <c r="PWA235" s="334"/>
      <c r="PWB235" s="224"/>
      <c r="PWC235" s="416"/>
      <c r="PWD235" s="416"/>
      <c r="PWE235" s="332"/>
      <c r="PWF235" s="333"/>
      <c r="PWG235" s="416"/>
      <c r="PWH235" s="224"/>
      <c r="PWI235" s="224"/>
      <c r="PWJ235" s="334"/>
      <c r="PWK235" s="334"/>
      <c r="PWL235" s="224"/>
      <c r="PWM235" s="416"/>
      <c r="PWN235" s="416"/>
      <c r="PWO235" s="332"/>
      <c r="PWP235" s="333"/>
      <c r="PWQ235" s="416"/>
      <c r="PWR235" s="224"/>
      <c r="PWS235" s="224"/>
      <c r="PWT235" s="334"/>
      <c r="PWU235" s="334"/>
      <c r="PWV235" s="224"/>
      <c r="PWW235" s="416"/>
      <c r="PWX235" s="416"/>
      <c r="PWY235" s="332"/>
      <c r="PWZ235" s="333"/>
      <c r="PXA235" s="416"/>
      <c r="PXB235" s="224"/>
      <c r="PXC235" s="224"/>
      <c r="PXD235" s="334"/>
      <c r="PXE235" s="334"/>
      <c r="PXF235" s="224"/>
      <c r="PXG235" s="416"/>
      <c r="PXH235" s="416"/>
      <c r="PXI235" s="332"/>
      <c r="PXJ235" s="333"/>
      <c r="PXK235" s="416"/>
      <c r="PXL235" s="224"/>
      <c r="PXM235" s="224"/>
      <c r="PXN235" s="334"/>
      <c r="PXO235" s="334"/>
      <c r="PXP235" s="224"/>
      <c r="PXQ235" s="416"/>
      <c r="PXR235" s="416"/>
      <c r="PXS235" s="332"/>
      <c r="PXT235" s="333"/>
      <c r="PXU235" s="416"/>
      <c r="PXV235" s="224"/>
      <c r="PXW235" s="224"/>
      <c r="PXX235" s="334"/>
      <c r="PXY235" s="334"/>
      <c r="PXZ235" s="224"/>
      <c r="PYA235" s="416"/>
      <c r="PYB235" s="416"/>
      <c r="PYC235" s="332"/>
      <c r="PYD235" s="333"/>
      <c r="PYE235" s="416"/>
      <c r="PYF235" s="224"/>
      <c r="PYG235" s="224"/>
      <c r="PYH235" s="334"/>
      <c r="PYI235" s="334"/>
      <c r="PYJ235" s="224"/>
      <c r="PYK235" s="416"/>
      <c r="PYL235" s="416"/>
      <c r="PYM235" s="332"/>
      <c r="PYN235" s="333"/>
      <c r="PYO235" s="416"/>
      <c r="PYP235" s="224"/>
      <c r="PYQ235" s="224"/>
      <c r="PYR235" s="334"/>
      <c r="PYS235" s="334"/>
      <c r="PYT235" s="224"/>
      <c r="PYU235" s="416"/>
      <c r="PYV235" s="416"/>
      <c r="PYW235" s="332"/>
      <c r="PYX235" s="333"/>
      <c r="PYY235" s="416"/>
      <c r="PYZ235" s="224"/>
      <c r="PZA235" s="224"/>
      <c r="PZB235" s="334"/>
      <c r="PZC235" s="334"/>
      <c r="PZD235" s="224"/>
      <c r="PZE235" s="416"/>
      <c r="PZF235" s="416"/>
      <c r="PZG235" s="332"/>
      <c r="PZH235" s="333"/>
      <c r="PZI235" s="416"/>
      <c r="PZJ235" s="224"/>
      <c r="PZK235" s="224"/>
      <c r="PZL235" s="334"/>
      <c r="PZM235" s="334"/>
      <c r="PZN235" s="224"/>
      <c r="PZO235" s="416"/>
      <c r="PZP235" s="416"/>
      <c r="PZQ235" s="332"/>
      <c r="PZR235" s="333"/>
      <c r="PZS235" s="416"/>
      <c r="PZT235" s="224"/>
      <c r="PZU235" s="224"/>
      <c r="PZV235" s="334"/>
      <c r="PZW235" s="334"/>
      <c r="PZX235" s="224"/>
      <c r="PZY235" s="416"/>
      <c r="PZZ235" s="416"/>
      <c r="QAA235" s="332"/>
      <c r="QAB235" s="333"/>
      <c r="QAC235" s="416"/>
      <c r="QAD235" s="224"/>
      <c r="QAE235" s="224"/>
      <c r="QAF235" s="334"/>
      <c r="QAG235" s="334"/>
      <c r="QAH235" s="224"/>
      <c r="QAI235" s="416"/>
      <c r="QAJ235" s="416"/>
      <c r="QAK235" s="332"/>
      <c r="QAL235" s="333"/>
      <c r="QAM235" s="416"/>
      <c r="QAN235" s="224"/>
      <c r="QAO235" s="224"/>
      <c r="QAP235" s="334"/>
      <c r="QAQ235" s="334"/>
      <c r="QAR235" s="224"/>
      <c r="QAS235" s="416"/>
      <c r="QAT235" s="416"/>
      <c r="QAU235" s="332"/>
      <c r="QAV235" s="333"/>
      <c r="QAW235" s="416"/>
      <c r="QAX235" s="224"/>
      <c r="QAY235" s="224"/>
      <c r="QAZ235" s="334"/>
      <c r="QBA235" s="334"/>
      <c r="QBB235" s="224"/>
      <c r="QBC235" s="416"/>
      <c r="QBD235" s="416"/>
      <c r="QBE235" s="332"/>
      <c r="QBF235" s="333"/>
      <c r="QBG235" s="416"/>
      <c r="QBH235" s="224"/>
      <c r="QBI235" s="224"/>
      <c r="QBJ235" s="334"/>
      <c r="QBK235" s="334"/>
      <c r="QBL235" s="224"/>
      <c r="QBM235" s="416"/>
      <c r="QBN235" s="416"/>
      <c r="QBO235" s="332"/>
      <c r="QBP235" s="333"/>
      <c r="QBQ235" s="416"/>
      <c r="QBR235" s="224"/>
      <c r="QBS235" s="224"/>
      <c r="QBT235" s="334"/>
      <c r="QBU235" s="334"/>
      <c r="QBV235" s="224"/>
      <c r="QBW235" s="416"/>
      <c r="QBX235" s="416"/>
      <c r="QBY235" s="332"/>
      <c r="QBZ235" s="333"/>
      <c r="QCA235" s="416"/>
      <c r="QCB235" s="224"/>
      <c r="QCC235" s="224"/>
      <c r="QCD235" s="334"/>
      <c r="QCE235" s="334"/>
      <c r="QCF235" s="224"/>
      <c r="QCG235" s="416"/>
      <c r="QCH235" s="416"/>
      <c r="QCI235" s="332"/>
      <c r="QCJ235" s="333"/>
      <c r="QCK235" s="416"/>
      <c r="QCL235" s="224"/>
      <c r="QCM235" s="224"/>
      <c r="QCN235" s="334"/>
      <c r="QCO235" s="334"/>
      <c r="QCP235" s="224"/>
      <c r="QCQ235" s="416"/>
      <c r="QCR235" s="416"/>
      <c r="QCS235" s="332"/>
      <c r="QCT235" s="333"/>
      <c r="QCU235" s="416"/>
      <c r="QCV235" s="224"/>
      <c r="QCW235" s="224"/>
      <c r="QCX235" s="334"/>
      <c r="QCY235" s="334"/>
      <c r="QCZ235" s="224"/>
      <c r="QDA235" s="416"/>
      <c r="QDB235" s="416"/>
      <c r="QDC235" s="332"/>
      <c r="QDD235" s="333"/>
      <c r="QDE235" s="416"/>
      <c r="QDF235" s="224"/>
      <c r="QDG235" s="224"/>
      <c r="QDH235" s="334"/>
      <c r="QDI235" s="334"/>
      <c r="QDJ235" s="224"/>
      <c r="QDK235" s="416"/>
      <c r="QDL235" s="416"/>
      <c r="QDM235" s="332"/>
      <c r="QDN235" s="333"/>
      <c r="QDO235" s="416"/>
      <c r="QDP235" s="224"/>
      <c r="QDQ235" s="224"/>
      <c r="QDR235" s="334"/>
      <c r="QDS235" s="334"/>
      <c r="QDT235" s="224"/>
      <c r="QDU235" s="416"/>
      <c r="QDV235" s="416"/>
      <c r="QDW235" s="332"/>
      <c r="QDX235" s="333"/>
      <c r="QDY235" s="416"/>
      <c r="QDZ235" s="224"/>
      <c r="QEA235" s="224"/>
      <c r="QEB235" s="334"/>
      <c r="QEC235" s="334"/>
      <c r="QED235" s="224"/>
      <c r="QEE235" s="416"/>
      <c r="QEF235" s="416"/>
      <c r="QEG235" s="332"/>
      <c r="QEH235" s="333"/>
      <c r="QEI235" s="416"/>
      <c r="QEJ235" s="224"/>
      <c r="QEK235" s="224"/>
      <c r="QEL235" s="334"/>
      <c r="QEM235" s="334"/>
      <c r="QEN235" s="224"/>
      <c r="QEO235" s="416"/>
      <c r="QEP235" s="416"/>
      <c r="QEQ235" s="332"/>
      <c r="QER235" s="333"/>
      <c r="QES235" s="416"/>
      <c r="QET235" s="224"/>
      <c r="QEU235" s="224"/>
      <c r="QEV235" s="334"/>
      <c r="QEW235" s="334"/>
      <c r="QEX235" s="224"/>
      <c r="QEY235" s="416"/>
      <c r="QEZ235" s="416"/>
      <c r="QFA235" s="332"/>
      <c r="QFB235" s="333"/>
      <c r="QFC235" s="416"/>
      <c r="QFD235" s="224"/>
      <c r="QFE235" s="224"/>
      <c r="QFF235" s="334"/>
      <c r="QFG235" s="334"/>
      <c r="QFH235" s="224"/>
      <c r="QFI235" s="416"/>
      <c r="QFJ235" s="416"/>
      <c r="QFK235" s="332"/>
      <c r="QFL235" s="333"/>
      <c r="QFM235" s="416"/>
      <c r="QFN235" s="224"/>
      <c r="QFO235" s="224"/>
      <c r="QFP235" s="334"/>
      <c r="QFQ235" s="334"/>
      <c r="QFR235" s="224"/>
      <c r="QFS235" s="416"/>
      <c r="QFT235" s="416"/>
      <c r="QFU235" s="332"/>
      <c r="QFV235" s="333"/>
      <c r="QFW235" s="416"/>
      <c r="QFX235" s="224"/>
      <c r="QFY235" s="224"/>
      <c r="QFZ235" s="334"/>
      <c r="QGA235" s="334"/>
      <c r="QGB235" s="224"/>
      <c r="QGC235" s="416"/>
      <c r="QGD235" s="416"/>
      <c r="QGE235" s="332"/>
      <c r="QGF235" s="333"/>
      <c r="QGG235" s="416"/>
      <c r="QGH235" s="224"/>
      <c r="QGI235" s="224"/>
      <c r="QGJ235" s="334"/>
      <c r="QGK235" s="334"/>
      <c r="QGL235" s="224"/>
      <c r="QGM235" s="416"/>
      <c r="QGN235" s="416"/>
      <c r="QGO235" s="332"/>
      <c r="QGP235" s="333"/>
      <c r="QGQ235" s="416"/>
      <c r="QGR235" s="224"/>
      <c r="QGS235" s="224"/>
      <c r="QGT235" s="334"/>
      <c r="QGU235" s="334"/>
      <c r="QGV235" s="224"/>
      <c r="QGW235" s="416"/>
      <c r="QGX235" s="416"/>
      <c r="QGY235" s="332"/>
      <c r="QGZ235" s="333"/>
      <c r="QHA235" s="416"/>
      <c r="QHB235" s="224"/>
      <c r="QHC235" s="224"/>
      <c r="QHD235" s="334"/>
      <c r="QHE235" s="334"/>
      <c r="QHF235" s="224"/>
      <c r="QHG235" s="416"/>
      <c r="QHH235" s="416"/>
      <c r="QHI235" s="332"/>
      <c r="QHJ235" s="333"/>
      <c r="QHK235" s="416"/>
      <c r="QHL235" s="224"/>
      <c r="QHM235" s="224"/>
      <c r="QHN235" s="334"/>
      <c r="QHO235" s="334"/>
      <c r="QHP235" s="224"/>
      <c r="QHQ235" s="416"/>
      <c r="QHR235" s="416"/>
      <c r="QHS235" s="332"/>
      <c r="QHT235" s="333"/>
      <c r="QHU235" s="416"/>
      <c r="QHV235" s="224"/>
      <c r="QHW235" s="224"/>
      <c r="QHX235" s="334"/>
      <c r="QHY235" s="334"/>
      <c r="QHZ235" s="224"/>
      <c r="QIA235" s="416"/>
      <c r="QIB235" s="416"/>
      <c r="QIC235" s="332"/>
      <c r="QID235" s="333"/>
      <c r="QIE235" s="416"/>
      <c r="QIF235" s="224"/>
      <c r="QIG235" s="224"/>
      <c r="QIH235" s="334"/>
      <c r="QII235" s="334"/>
      <c r="QIJ235" s="224"/>
      <c r="QIK235" s="416"/>
      <c r="QIL235" s="416"/>
      <c r="QIM235" s="332"/>
      <c r="QIN235" s="333"/>
      <c r="QIO235" s="416"/>
      <c r="QIP235" s="224"/>
      <c r="QIQ235" s="224"/>
      <c r="QIR235" s="334"/>
      <c r="QIS235" s="334"/>
      <c r="QIT235" s="224"/>
      <c r="QIU235" s="416"/>
      <c r="QIV235" s="416"/>
      <c r="QIW235" s="332"/>
      <c r="QIX235" s="333"/>
      <c r="QIY235" s="416"/>
      <c r="QIZ235" s="224"/>
      <c r="QJA235" s="224"/>
      <c r="QJB235" s="334"/>
      <c r="QJC235" s="334"/>
      <c r="QJD235" s="224"/>
      <c r="QJE235" s="416"/>
      <c r="QJF235" s="416"/>
      <c r="QJG235" s="332"/>
      <c r="QJH235" s="333"/>
      <c r="QJI235" s="416"/>
      <c r="QJJ235" s="224"/>
      <c r="QJK235" s="224"/>
      <c r="QJL235" s="334"/>
      <c r="QJM235" s="334"/>
      <c r="QJN235" s="224"/>
      <c r="QJO235" s="416"/>
      <c r="QJP235" s="416"/>
      <c r="QJQ235" s="332"/>
      <c r="QJR235" s="333"/>
      <c r="QJS235" s="416"/>
      <c r="QJT235" s="224"/>
      <c r="QJU235" s="224"/>
      <c r="QJV235" s="334"/>
      <c r="QJW235" s="334"/>
      <c r="QJX235" s="224"/>
      <c r="QJY235" s="416"/>
      <c r="QJZ235" s="416"/>
      <c r="QKA235" s="332"/>
      <c r="QKB235" s="333"/>
      <c r="QKC235" s="416"/>
      <c r="QKD235" s="224"/>
      <c r="QKE235" s="224"/>
      <c r="QKF235" s="334"/>
      <c r="QKG235" s="334"/>
      <c r="QKH235" s="224"/>
      <c r="QKI235" s="416"/>
      <c r="QKJ235" s="416"/>
      <c r="QKK235" s="332"/>
      <c r="QKL235" s="333"/>
      <c r="QKM235" s="416"/>
      <c r="QKN235" s="224"/>
      <c r="QKO235" s="224"/>
      <c r="QKP235" s="334"/>
      <c r="QKQ235" s="334"/>
      <c r="QKR235" s="224"/>
      <c r="QKS235" s="416"/>
      <c r="QKT235" s="416"/>
      <c r="QKU235" s="332"/>
      <c r="QKV235" s="333"/>
      <c r="QKW235" s="416"/>
      <c r="QKX235" s="224"/>
      <c r="QKY235" s="224"/>
      <c r="QKZ235" s="334"/>
      <c r="QLA235" s="334"/>
      <c r="QLB235" s="224"/>
      <c r="QLC235" s="416"/>
      <c r="QLD235" s="416"/>
      <c r="QLE235" s="332"/>
      <c r="QLF235" s="333"/>
      <c r="QLG235" s="416"/>
      <c r="QLH235" s="224"/>
      <c r="QLI235" s="224"/>
      <c r="QLJ235" s="334"/>
      <c r="QLK235" s="334"/>
      <c r="QLL235" s="224"/>
      <c r="QLM235" s="416"/>
      <c r="QLN235" s="416"/>
      <c r="QLO235" s="332"/>
      <c r="QLP235" s="333"/>
      <c r="QLQ235" s="416"/>
      <c r="QLR235" s="224"/>
      <c r="QLS235" s="224"/>
      <c r="QLT235" s="334"/>
      <c r="QLU235" s="334"/>
      <c r="QLV235" s="224"/>
      <c r="QLW235" s="416"/>
      <c r="QLX235" s="416"/>
      <c r="QLY235" s="332"/>
      <c r="QLZ235" s="333"/>
      <c r="QMA235" s="416"/>
      <c r="QMB235" s="224"/>
      <c r="QMC235" s="224"/>
      <c r="QMD235" s="334"/>
      <c r="QME235" s="334"/>
      <c r="QMF235" s="224"/>
      <c r="QMG235" s="416"/>
      <c r="QMH235" s="416"/>
      <c r="QMI235" s="332"/>
      <c r="QMJ235" s="333"/>
      <c r="QMK235" s="416"/>
      <c r="QML235" s="224"/>
      <c r="QMM235" s="224"/>
      <c r="QMN235" s="334"/>
      <c r="QMO235" s="334"/>
      <c r="QMP235" s="224"/>
      <c r="QMQ235" s="416"/>
      <c r="QMR235" s="416"/>
      <c r="QMS235" s="332"/>
      <c r="QMT235" s="333"/>
      <c r="QMU235" s="416"/>
      <c r="QMV235" s="224"/>
      <c r="QMW235" s="224"/>
      <c r="QMX235" s="334"/>
      <c r="QMY235" s="334"/>
      <c r="QMZ235" s="224"/>
      <c r="QNA235" s="416"/>
      <c r="QNB235" s="416"/>
      <c r="QNC235" s="332"/>
      <c r="QND235" s="333"/>
      <c r="QNE235" s="416"/>
      <c r="QNF235" s="224"/>
      <c r="QNG235" s="224"/>
      <c r="QNH235" s="334"/>
      <c r="QNI235" s="334"/>
      <c r="QNJ235" s="224"/>
      <c r="QNK235" s="416"/>
      <c r="QNL235" s="416"/>
      <c r="QNM235" s="332"/>
      <c r="QNN235" s="333"/>
      <c r="QNO235" s="416"/>
      <c r="QNP235" s="224"/>
      <c r="QNQ235" s="224"/>
      <c r="QNR235" s="334"/>
      <c r="QNS235" s="334"/>
      <c r="QNT235" s="224"/>
      <c r="QNU235" s="416"/>
      <c r="QNV235" s="416"/>
      <c r="QNW235" s="332"/>
      <c r="QNX235" s="333"/>
      <c r="QNY235" s="416"/>
      <c r="QNZ235" s="224"/>
      <c r="QOA235" s="224"/>
      <c r="QOB235" s="334"/>
      <c r="QOC235" s="334"/>
      <c r="QOD235" s="224"/>
      <c r="QOE235" s="416"/>
      <c r="QOF235" s="416"/>
      <c r="QOG235" s="332"/>
      <c r="QOH235" s="333"/>
      <c r="QOI235" s="416"/>
      <c r="QOJ235" s="224"/>
      <c r="QOK235" s="224"/>
      <c r="QOL235" s="334"/>
      <c r="QOM235" s="334"/>
      <c r="QON235" s="224"/>
      <c r="QOO235" s="416"/>
      <c r="QOP235" s="416"/>
      <c r="QOQ235" s="332"/>
      <c r="QOR235" s="333"/>
      <c r="QOS235" s="416"/>
      <c r="QOT235" s="224"/>
      <c r="QOU235" s="224"/>
      <c r="QOV235" s="334"/>
      <c r="QOW235" s="334"/>
      <c r="QOX235" s="224"/>
      <c r="QOY235" s="416"/>
      <c r="QOZ235" s="416"/>
      <c r="QPA235" s="332"/>
      <c r="QPB235" s="333"/>
      <c r="QPC235" s="416"/>
      <c r="QPD235" s="224"/>
      <c r="QPE235" s="224"/>
      <c r="QPF235" s="334"/>
      <c r="QPG235" s="334"/>
      <c r="QPH235" s="224"/>
      <c r="QPI235" s="416"/>
      <c r="QPJ235" s="416"/>
      <c r="QPK235" s="332"/>
      <c r="QPL235" s="333"/>
      <c r="QPM235" s="416"/>
      <c r="QPN235" s="224"/>
      <c r="QPO235" s="224"/>
      <c r="QPP235" s="334"/>
      <c r="QPQ235" s="334"/>
      <c r="QPR235" s="224"/>
      <c r="QPS235" s="416"/>
      <c r="QPT235" s="416"/>
      <c r="QPU235" s="332"/>
      <c r="QPV235" s="333"/>
      <c r="QPW235" s="416"/>
      <c r="QPX235" s="224"/>
      <c r="QPY235" s="224"/>
      <c r="QPZ235" s="334"/>
      <c r="QQA235" s="334"/>
      <c r="QQB235" s="224"/>
      <c r="QQC235" s="416"/>
      <c r="QQD235" s="416"/>
      <c r="QQE235" s="332"/>
      <c r="QQF235" s="333"/>
      <c r="QQG235" s="416"/>
      <c r="QQH235" s="224"/>
      <c r="QQI235" s="224"/>
      <c r="QQJ235" s="334"/>
      <c r="QQK235" s="334"/>
      <c r="QQL235" s="224"/>
      <c r="QQM235" s="416"/>
      <c r="QQN235" s="416"/>
      <c r="QQO235" s="332"/>
      <c r="QQP235" s="333"/>
      <c r="QQQ235" s="416"/>
      <c r="QQR235" s="224"/>
      <c r="QQS235" s="224"/>
      <c r="QQT235" s="334"/>
      <c r="QQU235" s="334"/>
      <c r="QQV235" s="224"/>
      <c r="QQW235" s="416"/>
      <c r="QQX235" s="416"/>
      <c r="QQY235" s="332"/>
      <c r="QQZ235" s="333"/>
      <c r="QRA235" s="416"/>
      <c r="QRB235" s="224"/>
      <c r="QRC235" s="224"/>
      <c r="QRD235" s="334"/>
      <c r="QRE235" s="334"/>
      <c r="QRF235" s="224"/>
      <c r="QRG235" s="416"/>
      <c r="QRH235" s="416"/>
      <c r="QRI235" s="332"/>
      <c r="QRJ235" s="333"/>
      <c r="QRK235" s="416"/>
      <c r="QRL235" s="224"/>
      <c r="QRM235" s="224"/>
      <c r="QRN235" s="334"/>
      <c r="QRO235" s="334"/>
      <c r="QRP235" s="224"/>
      <c r="QRQ235" s="416"/>
      <c r="QRR235" s="416"/>
      <c r="QRS235" s="332"/>
      <c r="QRT235" s="333"/>
      <c r="QRU235" s="416"/>
      <c r="QRV235" s="224"/>
      <c r="QRW235" s="224"/>
      <c r="QRX235" s="334"/>
      <c r="QRY235" s="334"/>
      <c r="QRZ235" s="224"/>
      <c r="QSA235" s="416"/>
      <c r="QSB235" s="416"/>
      <c r="QSC235" s="332"/>
      <c r="QSD235" s="333"/>
      <c r="QSE235" s="416"/>
      <c r="QSF235" s="224"/>
      <c r="QSG235" s="224"/>
      <c r="QSH235" s="334"/>
      <c r="QSI235" s="334"/>
      <c r="QSJ235" s="224"/>
      <c r="QSK235" s="416"/>
      <c r="QSL235" s="416"/>
      <c r="QSM235" s="332"/>
      <c r="QSN235" s="333"/>
      <c r="QSO235" s="416"/>
      <c r="QSP235" s="224"/>
      <c r="QSQ235" s="224"/>
      <c r="QSR235" s="334"/>
      <c r="QSS235" s="334"/>
      <c r="QST235" s="224"/>
      <c r="QSU235" s="416"/>
      <c r="QSV235" s="416"/>
      <c r="QSW235" s="332"/>
      <c r="QSX235" s="333"/>
      <c r="QSY235" s="416"/>
      <c r="QSZ235" s="224"/>
      <c r="QTA235" s="224"/>
      <c r="QTB235" s="334"/>
      <c r="QTC235" s="334"/>
      <c r="QTD235" s="224"/>
      <c r="QTE235" s="416"/>
      <c r="QTF235" s="416"/>
      <c r="QTG235" s="332"/>
      <c r="QTH235" s="333"/>
      <c r="QTI235" s="416"/>
      <c r="QTJ235" s="224"/>
      <c r="QTK235" s="224"/>
      <c r="QTL235" s="334"/>
      <c r="QTM235" s="334"/>
      <c r="QTN235" s="224"/>
      <c r="QTO235" s="416"/>
      <c r="QTP235" s="416"/>
      <c r="QTQ235" s="332"/>
      <c r="QTR235" s="333"/>
      <c r="QTS235" s="416"/>
      <c r="QTT235" s="224"/>
      <c r="QTU235" s="224"/>
      <c r="QTV235" s="334"/>
      <c r="QTW235" s="334"/>
      <c r="QTX235" s="224"/>
      <c r="QTY235" s="416"/>
      <c r="QTZ235" s="416"/>
      <c r="QUA235" s="332"/>
      <c r="QUB235" s="333"/>
      <c r="QUC235" s="416"/>
      <c r="QUD235" s="224"/>
      <c r="QUE235" s="224"/>
      <c r="QUF235" s="334"/>
      <c r="QUG235" s="334"/>
      <c r="QUH235" s="224"/>
      <c r="QUI235" s="416"/>
      <c r="QUJ235" s="416"/>
      <c r="QUK235" s="332"/>
      <c r="QUL235" s="333"/>
      <c r="QUM235" s="416"/>
      <c r="QUN235" s="224"/>
      <c r="QUO235" s="224"/>
      <c r="QUP235" s="334"/>
      <c r="QUQ235" s="334"/>
      <c r="QUR235" s="224"/>
      <c r="QUS235" s="416"/>
      <c r="QUT235" s="416"/>
      <c r="QUU235" s="332"/>
      <c r="QUV235" s="333"/>
      <c r="QUW235" s="416"/>
      <c r="QUX235" s="224"/>
      <c r="QUY235" s="224"/>
      <c r="QUZ235" s="334"/>
      <c r="QVA235" s="334"/>
      <c r="QVB235" s="224"/>
      <c r="QVC235" s="416"/>
      <c r="QVD235" s="416"/>
      <c r="QVE235" s="332"/>
      <c r="QVF235" s="333"/>
      <c r="QVG235" s="416"/>
      <c r="QVH235" s="224"/>
      <c r="QVI235" s="224"/>
      <c r="QVJ235" s="334"/>
      <c r="QVK235" s="334"/>
      <c r="QVL235" s="224"/>
      <c r="QVM235" s="416"/>
      <c r="QVN235" s="416"/>
      <c r="QVO235" s="332"/>
      <c r="QVP235" s="333"/>
      <c r="QVQ235" s="416"/>
      <c r="QVR235" s="224"/>
      <c r="QVS235" s="224"/>
      <c r="QVT235" s="334"/>
      <c r="QVU235" s="334"/>
      <c r="QVV235" s="224"/>
      <c r="QVW235" s="416"/>
      <c r="QVX235" s="416"/>
      <c r="QVY235" s="332"/>
      <c r="QVZ235" s="333"/>
      <c r="QWA235" s="416"/>
      <c r="QWB235" s="224"/>
      <c r="QWC235" s="224"/>
      <c r="QWD235" s="334"/>
      <c r="QWE235" s="334"/>
      <c r="QWF235" s="224"/>
      <c r="QWG235" s="416"/>
      <c r="QWH235" s="416"/>
      <c r="QWI235" s="332"/>
      <c r="QWJ235" s="333"/>
      <c r="QWK235" s="416"/>
      <c r="QWL235" s="224"/>
      <c r="QWM235" s="224"/>
      <c r="QWN235" s="334"/>
      <c r="QWO235" s="334"/>
      <c r="QWP235" s="224"/>
      <c r="QWQ235" s="416"/>
      <c r="QWR235" s="416"/>
      <c r="QWS235" s="332"/>
      <c r="QWT235" s="333"/>
      <c r="QWU235" s="416"/>
      <c r="QWV235" s="224"/>
      <c r="QWW235" s="224"/>
      <c r="QWX235" s="334"/>
      <c r="QWY235" s="334"/>
      <c r="QWZ235" s="224"/>
      <c r="QXA235" s="416"/>
      <c r="QXB235" s="416"/>
      <c r="QXC235" s="332"/>
      <c r="QXD235" s="333"/>
      <c r="QXE235" s="416"/>
      <c r="QXF235" s="224"/>
      <c r="QXG235" s="224"/>
      <c r="QXH235" s="334"/>
      <c r="QXI235" s="334"/>
      <c r="QXJ235" s="224"/>
      <c r="QXK235" s="416"/>
      <c r="QXL235" s="416"/>
      <c r="QXM235" s="332"/>
      <c r="QXN235" s="333"/>
      <c r="QXO235" s="416"/>
      <c r="QXP235" s="224"/>
      <c r="QXQ235" s="224"/>
      <c r="QXR235" s="334"/>
      <c r="QXS235" s="334"/>
      <c r="QXT235" s="224"/>
      <c r="QXU235" s="416"/>
      <c r="QXV235" s="416"/>
      <c r="QXW235" s="332"/>
      <c r="QXX235" s="333"/>
      <c r="QXY235" s="416"/>
      <c r="QXZ235" s="224"/>
      <c r="QYA235" s="224"/>
      <c r="QYB235" s="334"/>
      <c r="QYC235" s="334"/>
      <c r="QYD235" s="224"/>
      <c r="QYE235" s="416"/>
      <c r="QYF235" s="416"/>
      <c r="QYG235" s="332"/>
      <c r="QYH235" s="333"/>
      <c r="QYI235" s="416"/>
      <c r="QYJ235" s="224"/>
      <c r="QYK235" s="224"/>
      <c r="QYL235" s="334"/>
      <c r="QYM235" s="334"/>
      <c r="QYN235" s="224"/>
      <c r="QYO235" s="416"/>
      <c r="QYP235" s="416"/>
      <c r="QYQ235" s="332"/>
      <c r="QYR235" s="333"/>
      <c r="QYS235" s="416"/>
      <c r="QYT235" s="224"/>
      <c r="QYU235" s="224"/>
      <c r="QYV235" s="334"/>
      <c r="QYW235" s="334"/>
      <c r="QYX235" s="224"/>
      <c r="QYY235" s="416"/>
      <c r="QYZ235" s="416"/>
      <c r="QZA235" s="332"/>
      <c r="QZB235" s="333"/>
      <c r="QZC235" s="416"/>
      <c r="QZD235" s="224"/>
      <c r="QZE235" s="224"/>
      <c r="QZF235" s="334"/>
      <c r="QZG235" s="334"/>
      <c r="QZH235" s="224"/>
      <c r="QZI235" s="416"/>
      <c r="QZJ235" s="416"/>
      <c r="QZK235" s="332"/>
      <c r="QZL235" s="333"/>
      <c r="QZM235" s="416"/>
      <c r="QZN235" s="224"/>
      <c r="QZO235" s="224"/>
      <c r="QZP235" s="334"/>
      <c r="QZQ235" s="334"/>
      <c r="QZR235" s="224"/>
      <c r="QZS235" s="416"/>
      <c r="QZT235" s="416"/>
      <c r="QZU235" s="332"/>
      <c r="QZV235" s="333"/>
      <c r="QZW235" s="416"/>
      <c r="QZX235" s="224"/>
      <c r="QZY235" s="224"/>
      <c r="QZZ235" s="334"/>
      <c r="RAA235" s="334"/>
      <c r="RAB235" s="224"/>
      <c r="RAC235" s="416"/>
      <c r="RAD235" s="416"/>
      <c r="RAE235" s="332"/>
      <c r="RAF235" s="333"/>
      <c r="RAG235" s="416"/>
      <c r="RAH235" s="224"/>
      <c r="RAI235" s="224"/>
      <c r="RAJ235" s="334"/>
      <c r="RAK235" s="334"/>
      <c r="RAL235" s="224"/>
      <c r="RAM235" s="416"/>
      <c r="RAN235" s="416"/>
      <c r="RAO235" s="332"/>
      <c r="RAP235" s="333"/>
      <c r="RAQ235" s="416"/>
      <c r="RAR235" s="224"/>
      <c r="RAS235" s="224"/>
      <c r="RAT235" s="334"/>
      <c r="RAU235" s="334"/>
      <c r="RAV235" s="224"/>
      <c r="RAW235" s="416"/>
      <c r="RAX235" s="416"/>
      <c r="RAY235" s="332"/>
      <c r="RAZ235" s="333"/>
      <c r="RBA235" s="416"/>
      <c r="RBB235" s="224"/>
      <c r="RBC235" s="224"/>
      <c r="RBD235" s="334"/>
      <c r="RBE235" s="334"/>
      <c r="RBF235" s="224"/>
      <c r="RBG235" s="416"/>
      <c r="RBH235" s="416"/>
      <c r="RBI235" s="332"/>
      <c r="RBJ235" s="333"/>
      <c r="RBK235" s="416"/>
      <c r="RBL235" s="224"/>
      <c r="RBM235" s="224"/>
      <c r="RBN235" s="334"/>
      <c r="RBO235" s="334"/>
      <c r="RBP235" s="224"/>
      <c r="RBQ235" s="416"/>
      <c r="RBR235" s="416"/>
      <c r="RBS235" s="332"/>
      <c r="RBT235" s="333"/>
      <c r="RBU235" s="416"/>
      <c r="RBV235" s="224"/>
      <c r="RBW235" s="224"/>
      <c r="RBX235" s="334"/>
      <c r="RBY235" s="334"/>
      <c r="RBZ235" s="224"/>
      <c r="RCA235" s="416"/>
      <c r="RCB235" s="416"/>
      <c r="RCC235" s="332"/>
      <c r="RCD235" s="333"/>
      <c r="RCE235" s="416"/>
      <c r="RCF235" s="224"/>
      <c r="RCG235" s="224"/>
      <c r="RCH235" s="334"/>
      <c r="RCI235" s="334"/>
      <c r="RCJ235" s="224"/>
      <c r="RCK235" s="416"/>
      <c r="RCL235" s="416"/>
      <c r="RCM235" s="332"/>
      <c r="RCN235" s="333"/>
      <c r="RCO235" s="416"/>
      <c r="RCP235" s="224"/>
      <c r="RCQ235" s="224"/>
      <c r="RCR235" s="334"/>
      <c r="RCS235" s="334"/>
      <c r="RCT235" s="224"/>
      <c r="RCU235" s="416"/>
      <c r="RCV235" s="416"/>
      <c r="RCW235" s="332"/>
      <c r="RCX235" s="333"/>
      <c r="RCY235" s="416"/>
      <c r="RCZ235" s="224"/>
      <c r="RDA235" s="224"/>
      <c r="RDB235" s="334"/>
      <c r="RDC235" s="334"/>
      <c r="RDD235" s="224"/>
      <c r="RDE235" s="416"/>
      <c r="RDF235" s="416"/>
      <c r="RDG235" s="332"/>
      <c r="RDH235" s="333"/>
      <c r="RDI235" s="416"/>
      <c r="RDJ235" s="224"/>
      <c r="RDK235" s="224"/>
      <c r="RDL235" s="334"/>
      <c r="RDM235" s="334"/>
      <c r="RDN235" s="224"/>
      <c r="RDO235" s="416"/>
      <c r="RDP235" s="416"/>
      <c r="RDQ235" s="332"/>
      <c r="RDR235" s="333"/>
      <c r="RDS235" s="416"/>
      <c r="RDT235" s="224"/>
      <c r="RDU235" s="224"/>
      <c r="RDV235" s="334"/>
      <c r="RDW235" s="334"/>
      <c r="RDX235" s="224"/>
      <c r="RDY235" s="416"/>
      <c r="RDZ235" s="416"/>
      <c r="REA235" s="332"/>
      <c r="REB235" s="333"/>
      <c r="REC235" s="416"/>
      <c r="RED235" s="224"/>
      <c r="REE235" s="224"/>
      <c r="REF235" s="334"/>
      <c r="REG235" s="334"/>
      <c r="REH235" s="224"/>
      <c r="REI235" s="416"/>
      <c r="REJ235" s="416"/>
      <c r="REK235" s="332"/>
      <c r="REL235" s="333"/>
      <c r="REM235" s="416"/>
      <c r="REN235" s="224"/>
      <c r="REO235" s="224"/>
      <c r="REP235" s="334"/>
      <c r="REQ235" s="334"/>
      <c r="RER235" s="224"/>
      <c r="RES235" s="416"/>
      <c r="RET235" s="416"/>
      <c r="REU235" s="332"/>
      <c r="REV235" s="333"/>
      <c r="REW235" s="416"/>
      <c r="REX235" s="224"/>
      <c r="REY235" s="224"/>
      <c r="REZ235" s="334"/>
      <c r="RFA235" s="334"/>
      <c r="RFB235" s="224"/>
      <c r="RFC235" s="416"/>
      <c r="RFD235" s="416"/>
      <c r="RFE235" s="332"/>
      <c r="RFF235" s="333"/>
      <c r="RFG235" s="416"/>
      <c r="RFH235" s="224"/>
      <c r="RFI235" s="224"/>
      <c r="RFJ235" s="334"/>
      <c r="RFK235" s="334"/>
      <c r="RFL235" s="224"/>
      <c r="RFM235" s="416"/>
      <c r="RFN235" s="416"/>
      <c r="RFO235" s="332"/>
      <c r="RFP235" s="333"/>
      <c r="RFQ235" s="416"/>
      <c r="RFR235" s="224"/>
      <c r="RFS235" s="224"/>
      <c r="RFT235" s="334"/>
      <c r="RFU235" s="334"/>
      <c r="RFV235" s="224"/>
      <c r="RFW235" s="416"/>
      <c r="RFX235" s="416"/>
      <c r="RFY235" s="332"/>
      <c r="RFZ235" s="333"/>
      <c r="RGA235" s="416"/>
      <c r="RGB235" s="224"/>
      <c r="RGC235" s="224"/>
      <c r="RGD235" s="334"/>
      <c r="RGE235" s="334"/>
      <c r="RGF235" s="224"/>
      <c r="RGG235" s="416"/>
      <c r="RGH235" s="416"/>
      <c r="RGI235" s="332"/>
      <c r="RGJ235" s="333"/>
      <c r="RGK235" s="416"/>
      <c r="RGL235" s="224"/>
      <c r="RGM235" s="224"/>
      <c r="RGN235" s="334"/>
      <c r="RGO235" s="334"/>
      <c r="RGP235" s="224"/>
      <c r="RGQ235" s="416"/>
      <c r="RGR235" s="416"/>
      <c r="RGS235" s="332"/>
      <c r="RGT235" s="333"/>
      <c r="RGU235" s="416"/>
      <c r="RGV235" s="224"/>
      <c r="RGW235" s="224"/>
      <c r="RGX235" s="334"/>
      <c r="RGY235" s="334"/>
      <c r="RGZ235" s="224"/>
      <c r="RHA235" s="416"/>
      <c r="RHB235" s="416"/>
      <c r="RHC235" s="332"/>
      <c r="RHD235" s="333"/>
      <c r="RHE235" s="416"/>
      <c r="RHF235" s="224"/>
      <c r="RHG235" s="224"/>
      <c r="RHH235" s="334"/>
      <c r="RHI235" s="334"/>
      <c r="RHJ235" s="224"/>
      <c r="RHK235" s="416"/>
      <c r="RHL235" s="416"/>
      <c r="RHM235" s="332"/>
      <c r="RHN235" s="333"/>
      <c r="RHO235" s="416"/>
      <c r="RHP235" s="224"/>
      <c r="RHQ235" s="224"/>
      <c r="RHR235" s="334"/>
      <c r="RHS235" s="334"/>
      <c r="RHT235" s="224"/>
      <c r="RHU235" s="416"/>
      <c r="RHV235" s="416"/>
      <c r="RHW235" s="332"/>
      <c r="RHX235" s="333"/>
      <c r="RHY235" s="416"/>
      <c r="RHZ235" s="224"/>
      <c r="RIA235" s="224"/>
      <c r="RIB235" s="334"/>
      <c r="RIC235" s="334"/>
      <c r="RID235" s="224"/>
      <c r="RIE235" s="416"/>
      <c r="RIF235" s="416"/>
      <c r="RIG235" s="332"/>
      <c r="RIH235" s="333"/>
      <c r="RII235" s="416"/>
      <c r="RIJ235" s="224"/>
      <c r="RIK235" s="224"/>
      <c r="RIL235" s="334"/>
      <c r="RIM235" s="334"/>
      <c r="RIN235" s="224"/>
      <c r="RIO235" s="416"/>
      <c r="RIP235" s="416"/>
      <c r="RIQ235" s="332"/>
      <c r="RIR235" s="333"/>
      <c r="RIS235" s="416"/>
      <c r="RIT235" s="224"/>
      <c r="RIU235" s="224"/>
      <c r="RIV235" s="334"/>
      <c r="RIW235" s="334"/>
      <c r="RIX235" s="224"/>
      <c r="RIY235" s="416"/>
      <c r="RIZ235" s="416"/>
      <c r="RJA235" s="332"/>
      <c r="RJB235" s="333"/>
      <c r="RJC235" s="416"/>
      <c r="RJD235" s="224"/>
      <c r="RJE235" s="224"/>
      <c r="RJF235" s="334"/>
      <c r="RJG235" s="334"/>
      <c r="RJH235" s="224"/>
      <c r="RJI235" s="416"/>
      <c r="RJJ235" s="416"/>
      <c r="RJK235" s="332"/>
      <c r="RJL235" s="333"/>
      <c r="RJM235" s="416"/>
      <c r="RJN235" s="224"/>
      <c r="RJO235" s="224"/>
      <c r="RJP235" s="334"/>
      <c r="RJQ235" s="334"/>
      <c r="RJR235" s="224"/>
      <c r="RJS235" s="416"/>
      <c r="RJT235" s="416"/>
      <c r="RJU235" s="332"/>
      <c r="RJV235" s="333"/>
      <c r="RJW235" s="416"/>
      <c r="RJX235" s="224"/>
      <c r="RJY235" s="224"/>
      <c r="RJZ235" s="334"/>
      <c r="RKA235" s="334"/>
      <c r="RKB235" s="224"/>
      <c r="RKC235" s="416"/>
      <c r="RKD235" s="416"/>
      <c r="RKE235" s="332"/>
      <c r="RKF235" s="333"/>
      <c r="RKG235" s="416"/>
      <c r="RKH235" s="224"/>
      <c r="RKI235" s="224"/>
      <c r="RKJ235" s="334"/>
      <c r="RKK235" s="334"/>
      <c r="RKL235" s="224"/>
      <c r="RKM235" s="416"/>
      <c r="RKN235" s="416"/>
      <c r="RKO235" s="332"/>
      <c r="RKP235" s="333"/>
      <c r="RKQ235" s="416"/>
      <c r="RKR235" s="224"/>
      <c r="RKS235" s="224"/>
      <c r="RKT235" s="334"/>
      <c r="RKU235" s="334"/>
      <c r="RKV235" s="224"/>
      <c r="RKW235" s="416"/>
      <c r="RKX235" s="416"/>
      <c r="RKY235" s="332"/>
      <c r="RKZ235" s="333"/>
      <c r="RLA235" s="416"/>
      <c r="RLB235" s="224"/>
      <c r="RLC235" s="224"/>
      <c r="RLD235" s="334"/>
      <c r="RLE235" s="334"/>
      <c r="RLF235" s="224"/>
      <c r="RLG235" s="416"/>
      <c r="RLH235" s="416"/>
      <c r="RLI235" s="332"/>
      <c r="RLJ235" s="333"/>
      <c r="RLK235" s="416"/>
      <c r="RLL235" s="224"/>
      <c r="RLM235" s="224"/>
      <c r="RLN235" s="334"/>
      <c r="RLO235" s="334"/>
      <c r="RLP235" s="224"/>
      <c r="RLQ235" s="416"/>
      <c r="RLR235" s="416"/>
      <c r="RLS235" s="332"/>
      <c r="RLT235" s="333"/>
      <c r="RLU235" s="416"/>
      <c r="RLV235" s="224"/>
      <c r="RLW235" s="224"/>
      <c r="RLX235" s="334"/>
      <c r="RLY235" s="334"/>
      <c r="RLZ235" s="224"/>
      <c r="RMA235" s="416"/>
      <c r="RMB235" s="416"/>
      <c r="RMC235" s="332"/>
      <c r="RMD235" s="333"/>
      <c r="RME235" s="416"/>
      <c r="RMF235" s="224"/>
      <c r="RMG235" s="224"/>
      <c r="RMH235" s="334"/>
      <c r="RMI235" s="334"/>
      <c r="RMJ235" s="224"/>
      <c r="RMK235" s="416"/>
      <c r="RML235" s="416"/>
      <c r="RMM235" s="332"/>
      <c r="RMN235" s="333"/>
      <c r="RMO235" s="416"/>
      <c r="RMP235" s="224"/>
      <c r="RMQ235" s="224"/>
      <c r="RMR235" s="334"/>
      <c r="RMS235" s="334"/>
      <c r="RMT235" s="224"/>
      <c r="RMU235" s="416"/>
      <c r="RMV235" s="416"/>
      <c r="RMW235" s="332"/>
      <c r="RMX235" s="333"/>
      <c r="RMY235" s="416"/>
      <c r="RMZ235" s="224"/>
      <c r="RNA235" s="224"/>
      <c r="RNB235" s="334"/>
      <c r="RNC235" s="334"/>
      <c r="RND235" s="224"/>
      <c r="RNE235" s="416"/>
      <c r="RNF235" s="416"/>
      <c r="RNG235" s="332"/>
      <c r="RNH235" s="333"/>
      <c r="RNI235" s="416"/>
      <c r="RNJ235" s="224"/>
      <c r="RNK235" s="224"/>
      <c r="RNL235" s="334"/>
      <c r="RNM235" s="334"/>
      <c r="RNN235" s="224"/>
      <c r="RNO235" s="416"/>
      <c r="RNP235" s="416"/>
      <c r="RNQ235" s="332"/>
      <c r="RNR235" s="333"/>
      <c r="RNS235" s="416"/>
      <c r="RNT235" s="224"/>
      <c r="RNU235" s="224"/>
      <c r="RNV235" s="334"/>
      <c r="RNW235" s="334"/>
      <c r="RNX235" s="224"/>
      <c r="RNY235" s="416"/>
      <c r="RNZ235" s="416"/>
      <c r="ROA235" s="332"/>
      <c r="ROB235" s="333"/>
      <c r="ROC235" s="416"/>
      <c r="ROD235" s="224"/>
      <c r="ROE235" s="224"/>
      <c r="ROF235" s="334"/>
      <c r="ROG235" s="334"/>
      <c r="ROH235" s="224"/>
      <c r="ROI235" s="416"/>
      <c r="ROJ235" s="416"/>
      <c r="ROK235" s="332"/>
      <c r="ROL235" s="333"/>
      <c r="ROM235" s="416"/>
      <c r="RON235" s="224"/>
      <c r="ROO235" s="224"/>
      <c r="ROP235" s="334"/>
      <c r="ROQ235" s="334"/>
      <c r="ROR235" s="224"/>
      <c r="ROS235" s="416"/>
      <c r="ROT235" s="416"/>
      <c r="ROU235" s="332"/>
      <c r="ROV235" s="333"/>
      <c r="ROW235" s="416"/>
      <c r="ROX235" s="224"/>
      <c r="ROY235" s="224"/>
      <c r="ROZ235" s="334"/>
      <c r="RPA235" s="334"/>
      <c r="RPB235" s="224"/>
      <c r="RPC235" s="416"/>
      <c r="RPD235" s="416"/>
      <c r="RPE235" s="332"/>
      <c r="RPF235" s="333"/>
      <c r="RPG235" s="416"/>
      <c r="RPH235" s="224"/>
      <c r="RPI235" s="224"/>
      <c r="RPJ235" s="334"/>
      <c r="RPK235" s="334"/>
      <c r="RPL235" s="224"/>
      <c r="RPM235" s="416"/>
      <c r="RPN235" s="416"/>
      <c r="RPO235" s="332"/>
      <c r="RPP235" s="333"/>
      <c r="RPQ235" s="416"/>
      <c r="RPR235" s="224"/>
      <c r="RPS235" s="224"/>
      <c r="RPT235" s="334"/>
      <c r="RPU235" s="334"/>
      <c r="RPV235" s="224"/>
      <c r="RPW235" s="416"/>
      <c r="RPX235" s="416"/>
      <c r="RPY235" s="332"/>
      <c r="RPZ235" s="333"/>
      <c r="RQA235" s="416"/>
      <c r="RQB235" s="224"/>
      <c r="RQC235" s="224"/>
      <c r="RQD235" s="334"/>
      <c r="RQE235" s="334"/>
      <c r="RQF235" s="224"/>
      <c r="RQG235" s="416"/>
      <c r="RQH235" s="416"/>
      <c r="RQI235" s="332"/>
      <c r="RQJ235" s="333"/>
      <c r="RQK235" s="416"/>
      <c r="RQL235" s="224"/>
      <c r="RQM235" s="224"/>
      <c r="RQN235" s="334"/>
      <c r="RQO235" s="334"/>
      <c r="RQP235" s="224"/>
      <c r="RQQ235" s="416"/>
      <c r="RQR235" s="416"/>
      <c r="RQS235" s="332"/>
      <c r="RQT235" s="333"/>
      <c r="RQU235" s="416"/>
      <c r="RQV235" s="224"/>
      <c r="RQW235" s="224"/>
      <c r="RQX235" s="334"/>
      <c r="RQY235" s="334"/>
      <c r="RQZ235" s="224"/>
      <c r="RRA235" s="416"/>
      <c r="RRB235" s="416"/>
      <c r="RRC235" s="332"/>
      <c r="RRD235" s="333"/>
      <c r="RRE235" s="416"/>
      <c r="RRF235" s="224"/>
      <c r="RRG235" s="224"/>
      <c r="RRH235" s="334"/>
      <c r="RRI235" s="334"/>
      <c r="RRJ235" s="224"/>
      <c r="RRK235" s="416"/>
      <c r="RRL235" s="416"/>
      <c r="RRM235" s="332"/>
      <c r="RRN235" s="333"/>
      <c r="RRO235" s="416"/>
      <c r="RRP235" s="224"/>
      <c r="RRQ235" s="224"/>
      <c r="RRR235" s="334"/>
      <c r="RRS235" s="334"/>
      <c r="RRT235" s="224"/>
      <c r="RRU235" s="416"/>
      <c r="RRV235" s="416"/>
      <c r="RRW235" s="332"/>
      <c r="RRX235" s="333"/>
      <c r="RRY235" s="416"/>
      <c r="RRZ235" s="224"/>
      <c r="RSA235" s="224"/>
      <c r="RSB235" s="334"/>
      <c r="RSC235" s="334"/>
      <c r="RSD235" s="224"/>
      <c r="RSE235" s="416"/>
      <c r="RSF235" s="416"/>
      <c r="RSG235" s="332"/>
      <c r="RSH235" s="333"/>
      <c r="RSI235" s="416"/>
      <c r="RSJ235" s="224"/>
      <c r="RSK235" s="224"/>
      <c r="RSL235" s="334"/>
      <c r="RSM235" s="334"/>
      <c r="RSN235" s="224"/>
      <c r="RSO235" s="416"/>
      <c r="RSP235" s="416"/>
      <c r="RSQ235" s="332"/>
      <c r="RSR235" s="333"/>
      <c r="RSS235" s="416"/>
      <c r="RST235" s="224"/>
      <c r="RSU235" s="224"/>
      <c r="RSV235" s="334"/>
      <c r="RSW235" s="334"/>
      <c r="RSX235" s="224"/>
      <c r="RSY235" s="416"/>
      <c r="RSZ235" s="416"/>
      <c r="RTA235" s="332"/>
      <c r="RTB235" s="333"/>
      <c r="RTC235" s="416"/>
      <c r="RTD235" s="224"/>
      <c r="RTE235" s="224"/>
      <c r="RTF235" s="334"/>
      <c r="RTG235" s="334"/>
      <c r="RTH235" s="224"/>
      <c r="RTI235" s="416"/>
      <c r="RTJ235" s="416"/>
      <c r="RTK235" s="332"/>
      <c r="RTL235" s="333"/>
      <c r="RTM235" s="416"/>
      <c r="RTN235" s="224"/>
      <c r="RTO235" s="224"/>
      <c r="RTP235" s="334"/>
      <c r="RTQ235" s="334"/>
      <c r="RTR235" s="224"/>
      <c r="RTS235" s="416"/>
      <c r="RTT235" s="416"/>
      <c r="RTU235" s="332"/>
      <c r="RTV235" s="333"/>
      <c r="RTW235" s="416"/>
      <c r="RTX235" s="224"/>
      <c r="RTY235" s="224"/>
      <c r="RTZ235" s="334"/>
      <c r="RUA235" s="334"/>
      <c r="RUB235" s="224"/>
      <c r="RUC235" s="416"/>
      <c r="RUD235" s="416"/>
      <c r="RUE235" s="332"/>
      <c r="RUF235" s="333"/>
      <c r="RUG235" s="416"/>
      <c r="RUH235" s="224"/>
      <c r="RUI235" s="224"/>
      <c r="RUJ235" s="334"/>
      <c r="RUK235" s="334"/>
      <c r="RUL235" s="224"/>
      <c r="RUM235" s="416"/>
      <c r="RUN235" s="416"/>
      <c r="RUO235" s="332"/>
      <c r="RUP235" s="333"/>
      <c r="RUQ235" s="416"/>
      <c r="RUR235" s="224"/>
      <c r="RUS235" s="224"/>
      <c r="RUT235" s="334"/>
      <c r="RUU235" s="334"/>
      <c r="RUV235" s="224"/>
      <c r="RUW235" s="416"/>
      <c r="RUX235" s="416"/>
      <c r="RUY235" s="332"/>
      <c r="RUZ235" s="333"/>
      <c r="RVA235" s="416"/>
      <c r="RVB235" s="224"/>
      <c r="RVC235" s="224"/>
      <c r="RVD235" s="334"/>
      <c r="RVE235" s="334"/>
      <c r="RVF235" s="224"/>
      <c r="RVG235" s="416"/>
      <c r="RVH235" s="416"/>
      <c r="RVI235" s="332"/>
      <c r="RVJ235" s="333"/>
      <c r="RVK235" s="416"/>
      <c r="RVL235" s="224"/>
      <c r="RVM235" s="224"/>
      <c r="RVN235" s="334"/>
      <c r="RVO235" s="334"/>
      <c r="RVP235" s="224"/>
      <c r="RVQ235" s="416"/>
      <c r="RVR235" s="416"/>
      <c r="RVS235" s="332"/>
      <c r="RVT235" s="333"/>
      <c r="RVU235" s="416"/>
      <c r="RVV235" s="224"/>
      <c r="RVW235" s="224"/>
      <c r="RVX235" s="334"/>
      <c r="RVY235" s="334"/>
      <c r="RVZ235" s="224"/>
      <c r="RWA235" s="416"/>
      <c r="RWB235" s="416"/>
      <c r="RWC235" s="332"/>
      <c r="RWD235" s="333"/>
      <c r="RWE235" s="416"/>
      <c r="RWF235" s="224"/>
      <c r="RWG235" s="224"/>
      <c r="RWH235" s="334"/>
      <c r="RWI235" s="334"/>
      <c r="RWJ235" s="224"/>
      <c r="RWK235" s="416"/>
      <c r="RWL235" s="416"/>
      <c r="RWM235" s="332"/>
      <c r="RWN235" s="333"/>
      <c r="RWO235" s="416"/>
      <c r="RWP235" s="224"/>
      <c r="RWQ235" s="224"/>
      <c r="RWR235" s="334"/>
      <c r="RWS235" s="334"/>
      <c r="RWT235" s="224"/>
      <c r="RWU235" s="416"/>
      <c r="RWV235" s="416"/>
      <c r="RWW235" s="332"/>
      <c r="RWX235" s="333"/>
      <c r="RWY235" s="416"/>
      <c r="RWZ235" s="224"/>
      <c r="RXA235" s="224"/>
      <c r="RXB235" s="334"/>
      <c r="RXC235" s="334"/>
      <c r="RXD235" s="224"/>
      <c r="RXE235" s="416"/>
      <c r="RXF235" s="416"/>
      <c r="RXG235" s="332"/>
      <c r="RXH235" s="333"/>
      <c r="RXI235" s="416"/>
      <c r="RXJ235" s="224"/>
      <c r="RXK235" s="224"/>
      <c r="RXL235" s="334"/>
      <c r="RXM235" s="334"/>
      <c r="RXN235" s="224"/>
      <c r="RXO235" s="416"/>
      <c r="RXP235" s="416"/>
      <c r="RXQ235" s="332"/>
      <c r="RXR235" s="333"/>
      <c r="RXS235" s="416"/>
      <c r="RXT235" s="224"/>
      <c r="RXU235" s="224"/>
      <c r="RXV235" s="334"/>
      <c r="RXW235" s="334"/>
      <c r="RXX235" s="224"/>
      <c r="RXY235" s="416"/>
      <c r="RXZ235" s="416"/>
      <c r="RYA235" s="332"/>
      <c r="RYB235" s="333"/>
      <c r="RYC235" s="416"/>
      <c r="RYD235" s="224"/>
      <c r="RYE235" s="224"/>
      <c r="RYF235" s="334"/>
      <c r="RYG235" s="334"/>
      <c r="RYH235" s="224"/>
      <c r="RYI235" s="416"/>
      <c r="RYJ235" s="416"/>
      <c r="RYK235" s="332"/>
      <c r="RYL235" s="333"/>
      <c r="RYM235" s="416"/>
      <c r="RYN235" s="224"/>
      <c r="RYO235" s="224"/>
      <c r="RYP235" s="334"/>
      <c r="RYQ235" s="334"/>
      <c r="RYR235" s="224"/>
      <c r="RYS235" s="416"/>
      <c r="RYT235" s="416"/>
      <c r="RYU235" s="332"/>
      <c r="RYV235" s="333"/>
      <c r="RYW235" s="416"/>
      <c r="RYX235" s="224"/>
      <c r="RYY235" s="224"/>
      <c r="RYZ235" s="334"/>
      <c r="RZA235" s="334"/>
      <c r="RZB235" s="224"/>
      <c r="RZC235" s="416"/>
      <c r="RZD235" s="416"/>
      <c r="RZE235" s="332"/>
      <c r="RZF235" s="333"/>
      <c r="RZG235" s="416"/>
      <c r="RZH235" s="224"/>
      <c r="RZI235" s="224"/>
      <c r="RZJ235" s="334"/>
      <c r="RZK235" s="334"/>
      <c r="RZL235" s="224"/>
      <c r="RZM235" s="416"/>
      <c r="RZN235" s="416"/>
      <c r="RZO235" s="332"/>
      <c r="RZP235" s="333"/>
      <c r="RZQ235" s="416"/>
      <c r="RZR235" s="224"/>
      <c r="RZS235" s="224"/>
      <c r="RZT235" s="334"/>
      <c r="RZU235" s="334"/>
      <c r="RZV235" s="224"/>
      <c r="RZW235" s="416"/>
      <c r="RZX235" s="416"/>
      <c r="RZY235" s="332"/>
      <c r="RZZ235" s="333"/>
      <c r="SAA235" s="416"/>
      <c r="SAB235" s="224"/>
      <c r="SAC235" s="224"/>
      <c r="SAD235" s="334"/>
      <c r="SAE235" s="334"/>
      <c r="SAF235" s="224"/>
      <c r="SAG235" s="416"/>
      <c r="SAH235" s="416"/>
      <c r="SAI235" s="332"/>
      <c r="SAJ235" s="333"/>
      <c r="SAK235" s="416"/>
      <c r="SAL235" s="224"/>
      <c r="SAM235" s="224"/>
      <c r="SAN235" s="334"/>
      <c r="SAO235" s="334"/>
      <c r="SAP235" s="224"/>
      <c r="SAQ235" s="416"/>
      <c r="SAR235" s="416"/>
      <c r="SAS235" s="332"/>
      <c r="SAT235" s="333"/>
      <c r="SAU235" s="416"/>
      <c r="SAV235" s="224"/>
      <c r="SAW235" s="224"/>
      <c r="SAX235" s="334"/>
      <c r="SAY235" s="334"/>
      <c r="SAZ235" s="224"/>
      <c r="SBA235" s="416"/>
      <c r="SBB235" s="416"/>
      <c r="SBC235" s="332"/>
      <c r="SBD235" s="333"/>
      <c r="SBE235" s="416"/>
      <c r="SBF235" s="224"/>
      <c r="SBG235" s="224"/>
      <c r="SBH235" s="334"/>
      <c r="SBI235" s="334"/>
      <c r="SBJ235" s="224"/>
      <c r="SBK235" s="416"/>
      <c r="SBL235" s="416"/>
      <c r="SBM235" s="332"/>
      <c r="SBN235" s="333"/>
      <c r="SBO235" s="416"/>
      <c r="SBP235" s="224"/>
      <c r="SBQ235" s="224"/>
      <c r="SBR235" s="334"/>
      <c r="SBS235" s="334"/>
      <c r="SBT235" s="224"/>
      <c r="SBU235" s="416"/>
      <c r="SBV235" s="416"/>
      <c r="SBW235" s="332"/>
      <c r="SBX235" s="333"/>
      <c r="SBY235" s="416"/>
      <c r="SBZ235" s="224"/>
      <c r="SCA235" s="224"/>
      <c r="SCB235" s="334"/>
      <c r="SCC235" s="334"/>
      <c r="SCD235" s="224"/>
      <c r="SCE235" s="416"/>
      <c r="SCF235" s="416"/>
      <c r="SCG235" s="332"/>
      <c r="SCH235" s="333"/>
      <c r="SCI235" s="416"/>
      <c r="SCJ235" s="224"/>
      <c r="SCK235" s="224"/>
      <c r="SCL235" s="334"/>
      <c r="SCM235" s="334"/>
      <c r="SCN235" s="224"/>
      <c r="SCO235" s="416"/>
      <c r="SCP235" s="416"/>
      <c r="SCQ235" s="332"/>
      <c r="SCR235" s="333"/>
      <c r="SCS235" s="416"/>
      <c r="SCT235" s="224"/>
      <c r="SCU235" s="224"/>
      <c r="SCV235" s="334"/>
      <c r="SCW235" s="334"/>
      <c r="SCX235" s="224"/>
      <c r="SCY235" s="416"/>
      <c r="SCZ235" s="416"/>
      <c r="SDA235" s="332"/>
      <c r="SDB235" s="333"/>
      <c r="SDC235" s="416"/>
      <c r="SDD235" s="224"/>
      <c r="SDE235" s="224"/>
      <c r="SDF235" s="334"/>
      <c r="SDG235" s="334"/>
      <c r="SDH235" s="224"/>
      <c r="SDI235" s="416"/>
      <c r="SDJ235" s="416"/>
      <c r="SDK235" s="332"/>
      <c r="SDL235" s="333"/>
      <c r="SDM235" s="416"/>
      <c r="SDN235" s="224"/>
      <c r="SDO235" s="224"/>
      <c r="SDP235" s="334"/>
      <c r="SDQ235" s="334"/>
      <c r="SDR235" s="224"/>
      <c r="SDS235" s="416"/>
      <c r="SDT235" s="416"/>
      <c r="SDU235" s="332"/>
      <c r="SDV235" s="333"/>
      <c r="SDW235" s="416"/>
      <c r="SDX235" s="224"/>
      <c r="SDY235" s="224"/>
      <c r="SDZ235" s="334"/>
      <c r="SEA235" s="334"/>
      <c r="SEB235" s="224"/>
      <c r="SEC235" s="416"/>
      <c r="SED235" s="416"/>
      <c r="SEE235" s="332"/>
      <c r="SEF235" s="333"/>
      <c r="SEG235" s="416"/>
      <c r="SEH235" s="224"/>
      <c r="SEI235" s="224"/>
      <c r="SEJ235" s="334"/>
      <c r="SEK235" s="334"/>
      <c r="SEL235" s="224"/>
      <c r="SEM235" s="416"/>
      <c r="SEN235" s="416"/>
      <c r="SEO235" s="332"/>
      <c r="SEP235" s="333"/>
      <c r="SEQ235" s="416"/>
      <c r="SER235" s="224"/>
      <c r="SES235" s="224"/>
      <c r="SET235" s="334"/>
      <c r="SEU235" s="334"/>
      <c r="SEV235" s="224"/>
      <c r="SEW235" s="416"/>
      <c r="SEX235" s="416"/>
      <c r="SEY235" s="332"/>
      <c r="SEZ235" s="333"/>
      <c r="SFA235" s="416"/>
      <c r="SFB235" s="224"/>
      <c r="SFC235" s="224"/>
      <c r="SFD235" s="334"/>
      <c r="SFE235" s="334"/>
      <c r="SFF235" s="224"/>
      <c r="SFG235" s="416"/>
      <c r="SFH235" s="416"/>
      <c r="SFI235" s="332"/>
      <c r="SFJ235" s="333"/>
      <c r="SFK235" s="416"/>
      <c r="SFL235" s="224"/>
      <c r="SFM235" s="224"/>
      <c r="SFN235" s="334"/>
      <c r="SFO235" s="334"/>
      <c r="SFP235" s="224"/>
      <c r="SFQ235" s="416"/>
      <c r="SFR235" s="416"/>
      <c r="SFS235" s="332"/>
      <c r="SFT235" s="333"/>
      <c r="SFU235" s="416"/>
      <c r="SFV235" s="224"/>
      <c r="SFW235" s="224"/>
      <c r="SFX235" s="334"/>
      <c r="SFY235" s="334"/>
      <c r="SFZ235" s="224"/>
      <c r="SGA235" s="416"/>
      <c r="SGB235" s="416"/>
      <c r="SGC235" s="332"/>
      <c r="SGD235" s="333"/>
      <c r="SGE235" s="416"/>
      <c r="SGF235" s="224"/>
      <c r="SGG235" s="224"/>
      <c r="SGH235" s="334"/>
      <c r="SGI235" s="334"/>
      <c r="SGJ235" s="224"/>
      <c r="SGK235" s="416"/>
      <c r="SGL235" s="416"/>
      <c r="SGM235" s="332"/>
      <c r="SGN235" s="333"/>
      <c r="SGO235" s="416"/>
      <c r="SGP235" s="224"/>
      <c r="SGQ235" s="224"/>
      <c r="SGR235" s="334"/>
      <c r="SGS235" s="334"/>
      <c r="SGT235" s="224"/>
      <c r="SGU235" s="416"/>
      <c r="SGV235" s="416"/>
      <c r="SGW235" s="332"/>
      <c r="SGX235" s="333"/>
      <c r="SGY235" s="416"/>
      <c r="SGZ235" s="224"/>
      <c r="SHA235" s="224"/>
      <c r="SHB235" s="334"/>
      <c r="SHC235" s="334"/>
      <c r="SHD235" s="224"/>
      <c r="SHE235" s="416"/>
      <c r="SHF235" s="416"/>
      <c r="SHG235" s="332"/>
      <c r="SHH235" s="333"/>
      <c r="SHI235" s="416"/>
      <c r="SHJ235" s="224"/>
      <c r="SHK235" s="224"/>
      <c r="SHL235" s="334"/>
      <c r="SHM235" s="334"/>
      <c r="SHN235" s="224"/>
      <c r="SHO235" s="416"/>
      <c r="SHP235" s="416"/>
      <c r="SHQ235" s="332"/>
      <c r="SHR235" s="333"/>
      <c r="SHS235" s="416"/>
      <c r="SHT235" s="224"/>
      <c r="SHU235" s="224"/>
      <c r="SHV235" s="334"/>
      <c r="SHW235" s="334"/>
      <c r="SHX235" s="224"/>
      <c r="SHY235" s="416"/>
      <c r="SHZ235" s="416"/>
      <c r="SIA235" s="332"/>
      <c r="SIB235" s="333"/>
      <c r="SIC235" s="416"/>
      <c r="SID235" s="224"/>
      <c r="SIE235" s="224"/>
      <c r="SIF235" s="334"/>
      <c r="SIG235" s="334"/>
      <c r="SIH235" s="224"/>
      <c r="SII235" s="416"/>
      <c r="SIJ235" s="416"/>
      <c r="SIK235" s="332"/>
      <c r="SIL235" s="333"/>
      <c r="SIM235" s="416"/>
      <c r="SIN235" s="224"/>
      <c r="SIO235" s="224"/>
      <c r="SIP235" s="334"/>
      <c r="SIQ235" s="334"/>
      <c r="SIR235" s="224"/>
      <c r="SIS235" s="416"/>
      <c r="SIT235" s="416"/>
      <c r="SIU235" s="332"/>
      <c r="SIV235" s="333"/>
      <c r="SIW235" s="416"/>
      <c r="SIX235" s="224"/>
      <c r="SIY235" s="224"/>
      <c r="SIZ235" s="334"/>
      <c r="SJA235" s="334"/>
      <c r="SJB235" s="224"/>
      <c r="SJC235" s="416"/>
      <c r="SJD235" s="416"/>
      <c r="SJE235" s="332"/>
      <c r="SJF235" s="333"/>
      <c r="SJG235" s="416"/>
      <c r="SJH235" s="224"/>
      <c r="SJI235" s="224"/>
      <c r="SJJ235" s="334"/>
      <c r="SJK235" s="334"/>
      <c r="SJL235" s="224"/>
      <c r="SJM235" s="416"/>
      <c r="SJN235" s="416"/>
      <c r="SJO235" s="332"/>
      <c r="SJP235" s="333"/>
      <c r="SJQ235" s="416"/>
      <c r="SJR235" s="224"/>
      <c r="SJS235" s="224"/>
      <c r="SJT235" s="334"/>
      <c r="SJU235" s="334"/>
      <c r="SJV235" s="224"/>
      <c r="SJW235" s="416"/>
      <c r="SJX235" s="416"/>
      <c r="SJY235" s="332"/>
      <c r="SJZ235" s="333"/>
      <c r="SKA235" s="416"/>
      <c r="SKB235" s="224"/>
      <c r="SKC235" s="224"/>
      <c r="SKD235" s="334"/>
      <c r="SKE235" s="334"/>
      <c r="SKF235" s="224"/>
      <c r="SKG235" s="416"/>
      <c r="SKH235" s="416"/>
      <c r="SKI235" s="332"/>
      <c r="SKJ235" s="333"/>
      <c r="SKK235" s="416"/>
      <c r="SKL235" s="224"/>
      <c r="SKM235" s="224"/>
      <c r="SKN235" s="334"/>
      <c r="SKO235" s="334"/>
      <c r="SKP235" s="224"/>
      <c r="SKQ235" s="416"/>
      <c r="SKR235" s="416"/>
      <c r="SKS235" s="332"/>
      <c r="SKT235" s="333"/>
      <c r="SKU235" s="416"/>
      <c r="SKV235" s="224"/>
      <c r="SKW235" s="224"/>
      <c r="SKX235" s="334"/>
      <c r="SKY235" s="334"/>
      <c r="SKZ235" s="224"/>
      <c r="SLA235" s="416"/>
      <c r="SLB235" s="416"/>
      <c r="SLC235" s="332"/>
      <c r="SLD235" s="333"/>
      <c r="SLE235" s="416"/>
      <c r="SLF235" s="224"/>
      <c r="SLG235" s="224"/>
      <c r="SLH235" s="334"/>
      <c r="SLI235" s="334"/>
      <c r="SLJ235" s="224"/>
      <c r="SLK235" s="416"/>
      <c r="SLL235" s="416"/>
      <c r="SLM235" s="332"/>
      <c r="SLN235" s="333"/>
      <c r="SLO235" s="416"/>
      <c r="SLP235" s="224"/>
      <c r="SLQ235" s="224"/>
      <c r="SLR235" s="334"/>
      <c r="SLS235" s="334"/>
      <c r="SLT235" s="224"/>
      <c r="SLU235" s="416"/>
      <c r="SLV235" s="416"/>
      <c r="SLW235" s="332"/>
      <c r="SLX235" s="333"/>
      <c r="SLY235" s="416"/>
      <c r="SLZ235" s="224"/>
      <c r="SMA235" s="224"/>
      <c r="SMB235" s="334"/>
      <c r="SMC235" s="334"/>
      <c r="SMD235" s="224"/>
      <c r="SME235" s="416"/>
      <c r="SMF235" s="416"/>
      <c r="SMG235" s="332"/>
      <c r="SMH235" s="333"/>
      <c r="SMI235" s="416"/>
      <c r="SMJ235" s="224"/>
      <c r="SMK235" s="224"/>
      <c r="SML235" s="334"/>
      <c r="SMM235" s="334"/>
      <c r="SMN235" s="224"/>
      <c r="SMO235" s="416"/>
      <c r="SMP235" s="416"/>
      <c r="SMQ235" s="332"/>
      <c r="SMR235" s="333"/>
      <c r="SMS235" s="416"/>
      <c r="SMT235" s="224"/>
      <c r="SMU235" s="224"/>
      <c r="SMV235" s="334"/>
      <c r="SMW235" s="334"/>
      <c r="SMX235" s="224"/>
      <c r="SMY235" s="416"/>
      <c r="SMZ235" s="416"/>
      <c r="SNA235" s="332"/>
      <c r="SNB235" s="333"/>
      <c r="SNC235" s="416"/>
      <c r="SND235" s="224"/>
      <c r="SNE235" s="224"/>
      <c r="SNF235" s="334"/>
      <c r="SNG235" s="334"/>
      <c r="SNH235" s="224"/>
      <c r="SNI235" s="416"/>
      <c r="SNJ235" s="416"/>
      <c r="SNK235" s="332"/>
      <c r="SNL235" s="333"/>
      <c r="SNM235" s="416"/>
      <c r="SNN235" s="224"/>
      <c r="SNO235" s="224"/>
      <c r="SNP235" s="334"/>
      <c r="SNQ235" s="334"/>
      <c r="SNR235" s="224"/>
      <c r="SNS235" s="416"/>
      <c r="SNT235" s="416"/>
      <c r="SNU235" s="332"/>
      <c r="SNV235" s="333"/>
      <c r="SNW235" s="416"/>
      <c r="SNX235" s="224"/>
      <c r="SNY235" s="224"/>
      <c r="SNZ235" s="334"/>
      <c r="SOA235" s="334"/>
      <c r="SOB235" s="224"/>
      <c r="SOC235" s="416"/>
      <c r="SOD235" s="416"/>
      <c r="SOE235" s="332"/>
      <c r="SOF235" s="333"/>
      <c r="SOG235" s="416"/>
      <c r="SOH235" s="224"/>
      <c r="SOI235" s="224"/>
      <c r="SOJ235" s="334"/>
      <c r="SOK235" s="334"/>
      <c r="SOL235" s="224"/>
      <c r="SOM235" s="416"/>
      <c r="SON235" s="416"/>
      <c r="SOO235" s="332"/>
      <c r="SOP235" s="333"/>
      <c r="SOQ235" s="416"/>
      <c r="SOR235" s="224"/>
      <c r="SOS235" s="224"/>
      <c r="SOT235" s="334"/>
      <c r="SOU235" s="334"/>
      <c r="SOV235" s="224"/>
      <c r="SOW235" s="416"/>
      <c r="SOX235" s="416"/>
      <c r="SOY235" s="332"/>
      <c r="SOZ235" s="333"/>
      <c r="SPA235" s="416"/>
      <c r="SPB235" s="224"/>
      <c r="SPC235" s="224"/>
      <c r="SPD235" s="334"/>
      <c r="SPE235" s="334"/>
      <c r="SPF235" s="224"/>
      <c r="SPG235" s="416"/>
      <c r="SPH235" s="416"/>
      <c r="SPI235" s="332"/>
      <c r="SPJ235" s="333"/>
      <c r="SPK235" s="416"/>
      <c r="SPL235" s="224"/>
      <c r="SPM235" s="224"/>
      <c r="SPN235" s="334"/>
      <c r="SPO235" s="334"/>
      <c r="SPP235" s="224"/>
      <c r="SPQ235" s="416"/>
      <c r="SPR235" s="416"/>
      <c r="SPS235" s="332"/>
      <c r="SPT235" s="333"/>
      <c r="SPU235" s="416"/>
      <c r="SPV235" s="224"/>
      <c r="SPW235" s="224"/>
      <c r="SPX235" s="334"/>
      <c r="SPY235" s="334"/>
      <c r="SPZ235" s="224"/>
      <c r="SQA235" s="416"/>
      <c r="SQB235" s="416"/>
      <c r="SQC235" s="332"/>
      <c r="SQD235" s="333"/>
      <c r="SQE235" s="416"/>
      <c r="SQF235" s="224"/>
      <c r="SQG235" s="224"/>
      <c r="SQH235" s="334"/>
      <c r="SQI235" s="334"/>
      <c r="SQJ235" s="224"/>
      <c r="SQK235" s="416"/>
      <c r="SQL235" s="416"/>
      <c r="SQM235" s="332"/>
      <c r="SQN235" s="333"/>
      <c r="SQO235" s="416"/>
      <c r="SQP235" s="224"/>
      <c r="SQQ235" s="224"/>
      <c r="SQR235" s="334"/>
      <c r="SQS235" s="334"/>
      <c r="SQT235" s="224"/>
      <c r="SQU235" s="416"/>
      <c r="SQV235" s="416"/>
      <c r="SQW235" s="332"/>
      <c r="SQX235" s="333"/>
      <c r="SQY235" s="416"/>
      <c r="SQZ235" s="224"/>
      <c r="SRA235" s="224"/>
      <c r="SRB235" s="334"/>
      <c r="SRC235" s="334"/>
      <c r="SRD235" s="224"/>
      <c r="SRE235" s="416"/>
      <c r="SRF235" s="416"/>
      <c r="SRG235" s="332"/>
      <c r="SRH235" s="333"/>
      <c r="SRI235" s="416"/>
      <c r="SRJ235" s="224"/>
      <c r="SRK235" s="224"/>
      <c r="SRL235" s="334"/>
      <c r="SRM235" s="334"/>
      <c r="SRN235" s="224"/>
      <c r="SRO235" s="416"/>
      <c r="SRP235" s="416"/>
      <c r="SRQ235" s="332"/>
      <c r="SRR235" s="333"/>
      <c r="SRS235" s="416"/>
      <c r="SRT235" s="224"/>
      <c r="SRU235" s="224"/>
      <c r="SRV235" s="334"/>
      <c r="SRW235" s="334"/>
      <c r="SRX235" s="224"/>
      <c r="SRY235" s="416"/>
      <c r="SRZ235" s="416"/>
      <c r="SSA235" s="332"/>
      <c r="SSB235" s="333"/>
      <c r="SSC235" s="416"/>
      <c r="SSD235" s="224"/>
      <c r="SSE235" s="224"/>
      <c r="SSF235" s="334"/>
      <c r="SSG235" s="334"/>
      <c r="SSH235" s="224"/>
      <c r="SSI235" s="416"/>
      <c r="SSJ235" s="416"/>
      <c r="SSK235" s="332"/>
      <c r="SSL235" s="333"/>
      <c r="SSM235" s="416"/>
      <c r="SSN235" s="224"/>
      <c r="SSO235" s="224"/>
      <c r="SSP235" s="334"/>
      <c r="SSQ235" s="334"/>
      <c r="SSR235" s="224"/>
      <c r="SSS235" s="416"/>
      <c r="SST235" s="416"/>
      <c r="SSU235" s="332"/>
      <c r="SSV235" s="333"/>
      <c r="SSW235" s="416"/>
      <c r="SSX235" s="224"/>
      <c r="SSY235" s="224"/>
      <c r="SSZ235" s="334"/>
      <c r="STA235" s="334"/>
      <c r="STB235" s="224"/>
      <c r="STC235" s="416"/>
      <c r="STD235" s="416"/>
      <c r="STE235" s="332"/>
      <c r="STF235" s="333"/>
      <c r="STG235" s="416"/>
      <c r="STH235" s="224"/>
      <c r="STI235" s="224"/>
      <c r="STJ235" s="334"/>
      <c r="STK235" s="334"/>
      <c r="STL235" s="224"/>
      <c r="STM235" s="416"/>
      <c r="STN235" s="416"/>
      <c r="STO235" s="332"/>
      <c r="STP235" s="333"/>
      <c r="STQ235" s="416"/>
      <c r="STR235" s="224"/>
      <c r="STS235" s="224"/>
      <c r="STT235" s="334"/>
      <c r="STU235" s="334"/>
      <c r="STV235" s="224"/>
      <c r="STW235" s="416"/>
      <c r="STX235" s="416"/>
      <c r="STY235" s="332"/>
      <c r="STZ235" s="333"/>
      <c r="SUA235" s="416"/>
      <c r="SUB235" s="224"/>
      <c r="SUC235" s="224"/>
      <c r="SUD235" s="334"/>
      <c r="SUE235" s="334"/>
      <c r="SUF235" s="224"/>
      <c r="SUG235" s="416"/>
      <c r="SUH235" s="416"/>
      <c r="SUI235" s="332"/>
      <c r="SUJ235" s="333"/>
      <c r="SUK235" s="416"/>
      <c r="SUL235" s="224"/>
      <c r="SUM235" s="224"/>
      <c r="SUN235" s="334"/>
      <c r="SUO235" s="334"/>
      <c r="SUP235" s="224"/>
      <c r="SUQ235" s="416"/>
      <c r="SUR235" s="416"/>
      <c r="SUS235" s="332"/>
      <c r="SUT235" s="333"/>
      <c r="SUU235" s="416"/>
      <c r="SUV235" s="224"/>
      <c r="SUW235" s="224"/>
      <c r="SUX235" s="334"/>
      <c r="SUY235" s="334"/>
      <c r="SUZ235" s="224"/>
      <c r="SVA235" s="416"/>
      <c r="SVB235" s="416"/>
      <c r="SVC235" s="332"/>
      <c r="SVD235" s="333"/>
      <c r="SVE235" s="416"/>
      <c r="SVF235" s="224"/>
      <c r="SVG235" s="224"/>
      <c r="SVH235" s="334"/>
      <c r="SVI235" s="334"/>
      <c r="SVJ235" s="224"/>
      <c r="SVK235" s="416"/>
      <c r="SVL235" s="416"/>
      <c r="SVM235" s="332"/>
      <c r="SVN235" s="333"/>
      <c r="SVO235" s="416"/>
      <c r="SVP235" s="224"/>
      <c r="SVQ235" s="224"/>
      <c r="SVR235" s="334"/>
      <c r="SVS235" s="334"/>
      <c r="SVT235" s="224"/>
      <c r="SVU235" s="416"/>
      <c r="SVV235" s="416"/>
      <c r="SVW235" s="332"/>
      <c r="SVX235" s="333"/>
      <c r="SVY235" s="416"/>
      <c r="SVZ235" s="224"/>
      <c r="SWA235" s="224"/>
      <c r="SWB235" s="334"/>
      <c r="SWC235" s="334"/>
      <c r="SWD235" s="224"/>
      <c r="SWE235" s="416"/>
      <c r="SWF235" s="416"/>
      <c r="SWG235" s="332"/>
      <c r="SWH235" s="333"/>
      <c r="SWI235" s="416"/>
      <c r="SWJ235" s="224"/>
      <c r="SWK235" s="224"/>
      <c r="SWL235" s="334"/>
      <c r="SWM235" s="334"/>
      <c r="SWN235" s="224"/>
      <c r="SWO235" s="416"/>
      <c r="SWP235" s="416"/>
      <c r="SWQ235" s="332"/>
      <c r="SWR235" s="333"/>
      <c r="SWS235" s="416"/>
      <c r="SWT235" s="224"/>
      <c r="SWU235" s="224"/>
      <c r="SWV235" s="334"/>
      <c r="SWW235" s="334"/>
      <c r="SWX235" s="224"/>
      <c r="SWY235" s="416"/>
      <c r="SWZ235" s="416"/>
      <c r="SXA235" s="332"/>
      <c r="SXB235" s="333"/>
      <c r="SXC235" s="416"/>
      <c r="SXD235" s="224"/>
      <c r="SXE235" s="224"/>
      <c r="SXF235" s="334"/>
      <c r="SXG235" s="334"/>
      <c r="SXH235" s="224"/>
      <c r="SXI235" s="416"/>
      <c r="SXJ235" s="416"/>
      <c r="SXK235" s="332"/>
      <c r="SXL235" s="333"/>
      <c r="SXM235" s="416"/>
      <c r="SXN235" s="224"/>
      <c r="SXO235" s="224"/>
      <c r="SXP235" s="334"/>
      <c r="SXQ235" s="334"/>
      <c r="SXR235" s="224"/>
      <c r="SXS235" s="416"/>
      <c r="SXT235" s="416"/>
      <c r="SXU235" s="332"/>
      <c r="SXV235" s="333"/>
      <c r="SXW235" s="416"/>
      <c r="SXX235" s="224"/>
      <c r="SXY235" s="224"/>
      <c r="SXZ235" s="334"/>
      <c r="SYA235" s="334"/>
      <c r="SYB235" s="224"/>
      <c r="SYC235" s="416"/>
      <c r="SYD235" s="416"/>
      <c r="SYE235" s="332"/>
      <c r="SYF235" s="333"/>
      <c r="SYG235" s="416"/>
      <c r="SYH235" s="224"/>
      <c r="SYI235" s="224"/>
      <c r="SYJ235" s="334"/>
      <c r="SYK235" s="334"/>
      <c r="SYL235" s="224"/>
      <c r="SYM235" s="416"/>
      <c r="SYN235" s="416"/>
      <c r="SYO235" s="332"/>
      <c r="SYP235" s="333"/>
      <c r="SYQ235" s="416"/>
      <c r="SYR235" s="224"/>
      <c r="SYS235" s="224"/>
      <c r="SYT235" s="334"/>
      <c r="SYU235" s="334"/>
      <c r="SYV235" s="224"/>
      <c r="SYW235" s="416"/>
      <c r="SYX235" s="416"/>
      <c r="SYY235" s="332"/>
      <c r="SYZ235" s="333"/>
      <c r="SZA235" s="416"/>
      <c r="SZB235" s="224"/>
      <c r="SZC235" s="224"/>
      <c r="SZD235" s="334"/>
      <c r="SZE235" s="334"/>
      <c r="SZF235" s="224"/>
      <c r="SZG235" s="416"/>
      <c r="SZH235" s="416"/>
      <c r="SZI235" s="332"/>
      <c r="SZJ235" s="333"/>
      <c r="SZK235" s="416"/>
      <c r="SZL235" s="224"/>
      <c r="SZM235" s="224"/>
      <c r="SZN235" s="334"/>
      <c r="SZO235" s="334"/>
      <c r="SZP235" s="224"/>
      <c r="SZQ235" s="416"/>
      <c r="SZR235" s="416"/>
      <c r="SZS235" s="332"/>
      <c r="SZT235" s="333"/>
      <c r="SZU235" s="416"/>
      <c r="SZV235" s="224"/>
      <c r="SZW235" s="224"/>
      <c r="SZX235" s="334"/>
      <c r="SZY235" s="334"/>
      <c r="SZZ235" s="224"/>
      <c r="TAA235" s="416"/>
      <c r="TAB235" s="416"/>
      <c r="TAC235" s="332"/>
      <c r="TAD235" s="333"/>
      <c r="TAE235" s="416"/>
      <c r="TAF235" s="224"/>
      <c r="TAG235" s="224"/>
      <c r="TAH235" s="334"/>
      <c r="TAI235" s="334"/>
      <c r="TAJ235" s="224"/>
      <c r="TAK235" s="416"/>
      <c r="TAL235" s="416"/>
      <c r="TAM235" s="332"/>
      <c r="TAN235" s="333"/>
      <c r="TAO235" s="416"/>
      <c r="TAP235" s="224"/>
      <c r="TAQ235" s="224"/>
      <c r="TAR235" s="334"/>
      <c r="TAS235" s="334"/>
      <c r="TAT235" s="224"/>
      <c r="TAU235" s="416"/>
      <c r="TAV235" s="416"/>
      <c r="TAW235" s="332"/>
      <c r="TAX235" s="333"/>
      <c r="TAY235" s="416"/>
      <c r="TAZ235" s="224"/>
      <c r="TBA235" s="224"/>
      <c r="TBB235" s="334"/>
      <c r="TBC235" s="334"/>
      <c r="TBD235" s="224"/>
      <c r="TBE235" s="416"/>
      <c r="TBF235" s="416"/>
      <c r="TBG235" s="332"/>
      <c r="TBH235" s="333"/>
      <c r="TBI235" s="416"/>
      <c r="TBJ235" s="224"/>
      <c r="TBK235" s="224"/>
      <c r="TBL235" s="334"/>
      <c r="TBM235" s="334"/>
      <c r="TBN235" s="224"/>
      <c r="TBO235" s="416"/>
      <c r="TBP235" s="416"/>
      <c r="TBQ235" s="332"/>
      <c r="TBR235" s="333"/>
      <c r="TBS235" s="416"/>
      <c r="TBT235" s="224"/>
      <c r="TBU235" s="224"/>
      <c r="TBV235" s="334"/>
      <c r="TBW235" s="334"/>
      <c r="TBX235" s="224"/>
      <c r="TBY235" s="416"/>
      <c r="TBZ235" s="416"/>
      <c r="TCA235" s="332"/>
      <c r="TCB235" s="333"/>
      <c r="TCC235" s="416"/>
      <c r="TCD235" s="224"/>
      <c r="TCE235" s="224"/>
      <c r="TCF235" s="334"/>
      <c r="TCG235" s="334"/>
      <c r="TCH235" s="224"/>
      <c r="TCI235" s="416"/>
      <c r="TCJ235" s="416"/>
      <c r="TCK235" s="332"/>
      <c r="TCL235" s="333"/>
      <c r="TCM235" s="416"/>
      <c r="TCN235" s="224"/>
      <c r="TCO235" s="224"/>
      <c r="TCP235" s="334"/>
      <c r="TCQ235" s="334"/>
      <c r="TCR235" s="224"/>
      <c r="TCS235" s="416"/>
      <c r="TCT235" s="416"/>
      <c r="TCU235" s="332"/>
      <c r="TCV235" s="333"/>
      <c r="TCW235" s="416"/>
      <c r="TCX235" s="224"/>
      <c r="TCY235" s="224"/>
      <c r="TCZ235" s="334"/>
      <c r="TDA235" s="334"/>
      <c r="TDB235" s="224"/>
      <c r="TDC235" s="416"/>
      <c r="TDD235" s="416"/>
      <c r="TDE235" s="332"/>
      <c r="TDF235" s="333"/>
      <c r="TDG235" s="416"/>
      <c r="TDH235" s="224"/>
      <c r="TDI235" s="224"/>
      <c r="TDJ235" s="334"/>
      <c r="TDK235" s="334"/>
      <c r="TDL235" s="224"/>
      <c r="TDM235" s="416"/>
      <c r="TDN235" s="416"/>
      <c r="TDO235" s="332"/>
      <c r="TDP235" s="333"/>
      <c r="TDQ235" s="416"/>
      <c r="TDR235" s="224"/>
      <c r="TDS235" s="224"/>
      <c r="TDT235" s="334"/>
      <c r="TDU235" s="334"/>
      <c r="TDV235" s="224"/>
      <c r="TDW235" s="416"/>
      <c r="TDX235" s="416"/>
      <c r="TDY235" s="332"/>
      <c r="TDZ235" s="333"/>
      <c r="TEA235" s="416"/>
      <c r="TEB235" s="224"/>
      <c r="TEC235" s="224"/>
      <c r="TED235" s="334"/>
      <c r="TEE235" s="334"/>
      <c r="TEF235" s="224"/>
      <c r="TEG235" s="416"/>
      <c r="TEH235" s="416"/>
      <c r="TEI235" s="332"/>
      <c r="TEJ235" s="333"/>
      <c r="TEK235" s="416"/>
      <c r="TEL235" s="224"/>
      <c r="TEM235" s="224"/>
      <c r="TEN235" s="334"/>
      <c r="TEO235" s="334"/>
      <c r="TEP235" s="224"/>
      <c r="TEQ235" s="416"/>
      <c r="TER235" s="416"/>
      <c r="TES235" s="332"/>
      <c r="TET235" s="333"/>
      <c r="TEU235" s="416"/>
      <c r="TEV235" s="224"/>
      <c r="TEW235" s="224"/>
      <c r="TEX235" s="334"/>
      <c r="TEY235" s="334"/>
      <c r="TEZ235" s="224"/>
      <c r="TFA235" s="416"/>
      <c r="TFB235" s="416"/>
      <c r="TFC235" s="332"/>
      <c r="TFD235" s="333"/>
      <c r="TFE235" s="416"/>
      <c r="TFF235" s="224"/>
      <c r="TFG235" s="224"/>
      <c r="TFH235" s="334"/>
      <c r="TFI235" s="334"/>
      <c r="TFJ235" s="224"/>
      <c r="TFK235" s="416"/>
      <c r="TFL235" s="416"/>
      <c r="TFM235" s="332"/>
      <c r="TFN235" s="333"/>
      <c r="TFO235" s="416"/>
      <c r="TFP235" s="224"/>
      <c r="TFQ235" s="224"/>
      <c r="TFR235" s="334"/>
      <c r="TFS235" s="334"/>
      <c r="TFT235" s="224"/>
      <c r="TFU235" s="416"/>
      <c r="TFV235" s="416"/>
      <c r="TFW235" s="332"/>
      <c r="TFX235" s="333"/>
      <c r="TFY235" s="416"/>
      <c r="TFZ235" s="224"/>
      <c r="TGA235" s="224"/>
      <c r="TGB235" s="334"/>
      <c r="TGC235" s="334"/>
      <c r="TGD235" s="224"/>
      <c r="TGE235" s="416"/>
      <c r="TGF235" s="416"/>
      <c r="TGG235" s="332"/>
      <c r="TGH235" s="333"/>
      <c r="TGI235" s="416"/>
      <c r="TGJ235" s="224"/>
      <c r="TGK235" s="224"/>
      <c r="TGL235" s="334"/>
      <c r="TGM235" s="334"/>
      <c r="TGN235" s="224"/>
      <c r="TGO235" s="416"/>
      <c r="TGP235" s="416"/>
      <c r="TGQ235" s="332"/>
      <c r="TGR235" s="333"/>
      <c r="TGS235" s="416"/>
      <c r="TGT235" s="224"/>
      <c r="TGU235" s="224"/>
      <c r="TGV235" s="334"/>
      <c r="TGW235" s="334"/>
      <c r="TGX235" s="224"/>
      <c r="TGY235" s="416"/>
      <c r="TGZ235" s="416"/>
      <c r="THA235" s="332"/>
      <c r="THB235" s="333"/>
      <c r="THC235" s="416"/>
      <c r="THD235" s="224"/>
      <c r="THE235" s="224"/>
      <c r="THF235" s="334"/>
      <c r="THG235" s="334"/>
      <c r="THH235" s="224"/>
      <c r="THI235" s="416"/>
      <c r="THJ235" s="416"/>
      <c r="THK235" s="332"/>
      <c r="THL235" s="333"/>
      <c r="THM235" s="416"/>
      <c r="THN235" s="224"/>
      <c r="THO235" s="224"/>
      <c r="THP235" s="334"/>
      <c r="THQ235" s="334"/>
      <c r="THR235" s="224"/>
      <c r="THS235" s="416"/>
      <c r="THT235" s="416"/>
      <c r="THU235" s="332"/>
      <c r="THV235" s="333"/>
      <c r="THW235" s="416"/>
      <c r="THX235" s="224"/>
      <c r="THY235" s="224"/>
      <c r="THZ235" s="334"/>
      <c r="TIA235" s="334"/>
      <c r="TIB235" s="224"/>
      <c r="TIC235" s="416"/>
      <c r="TID235" s="416"/>
      <c r="TIE235" s="332"/>
      <c r="TIF235" s="333"/>
      <c r="TIG235" s="416"/>
      <c r="TIH235" s="224"/>
      <c r="TII235" s="224"/>
      <c r="TIJ235" s="334"/>
      <c r="TIK235" s="334"/>
      <c r="TIL235" s="224"/>
      <c r="TIM235" s="416"/>
      <c r="TIN235" s="416"/>
      <c r="TIO235" s="332"/>
      <c r="TIP235" s="333"/>
      <c r="TIQ235" s="416"/>
      <c r="TIR235" s="224"/>
      <c r="TIS235" s="224"/>
      <c r="TIT235" s="334"/>
      <c r="TIU235" s="334"/>
      <c r="TIV235" s="224"/>
      <c r="TIW235" s="416"/>
      <c r="TIX235" s="416"/>
      <c r="TIY235" s="332"/>
      <c r="TIZ235" s="333"/>
      <c r="TJA235" s="416"/>
      <c r="TJB235" s="224"/>
      <c r="TJC235" s="224"/>
      <c r="TJD235" s="334"/>
      <c r="TJE235" s="334"/>
      <c r="TJF235" s="224"/>
      <c r="TJG235" s="416"/>
      <c r="TJH235" s="416"/>
      <c r="TJI235" s="332"/>
      <c r="TJJ235" s="333"/>
      <c r="TJK235" s="416"/>
      <c r="TJL235" s="224"/>
      <c r="TJM235" s="224"/>
      <c r="TJN235" s="334"/>
      <c r="TJO235" s="334"/>
      <c r="TJP235" s="224"/>
      <c r="TJQ235" s="416"/>
      <c r="TJR235" s="416"/>
      <c r="TJS235" s="332"/>
      <c r="TJT235" s="333"/>
      <c r="TJU235" s="416"/>
      <c r="TJV235" s="224"/>
      <c r="TJW235" s="224"/>
      <c r="TJX235" s="334"/>
      <c r="TJY235" s="334"/>
      <c r="TJZ235" s="224"/>
      <c r="TKA235" s="416"/>
      <c r="TKB235" s="416"/>
      <c r="TKC235" s="332"/>
      <c r="TKD235" s="333"/>
      <c r="TKE235" s="416"/>
      <c r="TKF235" s="224"/>
      <c r="TKG235" s="224"/>
      <c r="TKH235" s="334"/>
      <c r="TKI235" s="334"/>
      <c r="TKJ235" s="224"/>
      <c r="TKK235" s="416"/>
      <c r="TKL235" s="416"/>
      <c r="TKM235" s="332"/>
      <c r="TKN235" s="333"/>
      <c r="TKO235" s="416"/>
      <c r="TKP235" s="224"/>
      <c r="TKQ235" s="224"/>
      <c r="TKR235" s="334"/>
      <c r="TKS235" s="334"/>
      <c r="TKT235" s="224"/>
      <c r="TKU235" s="416"/>
      <c r="TKV235" s="416"/>
      <c r="TKW235" s="332"/>
      <c r="TKX235" s="333"/>
      <c r="TKY235" s="416"/>
      <c r="TKZ235" s="224"/>
      <c r="TLA235" s="224"/>
      <c r="TLB235" s="334"/>
      <c r="TLC235" s="334"/>
      <c r="TLD235" s="224"/>
      <c r="TLE235" s="416"/>
      <c r="TLF235" s="416"/>
      <c r="TLG235" s="332"/>
      <c r="TLH235" s="333"/>
      <c r="TLI235" s="416"/>
      <c r="TLJ235" s="224"/>
      <c r="TLK235" s="224"/>
      <c r="TLL235" s="334"/>
      <c r="TLM235" s="334"/>
      <c r="TLN235" s="224"/>
      <c r="TLO235" s="416"/>
      <c r="TLP235" s="416"/>
      <c r="TLQ235" s="332"/>
      <c r="TLR235" s="333"/>
      <c r="TLS235" s="416"/>
      <c r="TLT235" s="224"/>
      <c r="TLU235" s="224"/>
      <c r="TLV235" s="334"/>
      <c r="TLW235" s="334"/>
      <c r="TLX235" s="224"/>
      <c r="TLY235" s="416"/>
      <c r="TLZ235" s="416"/>
      <c r="TMA235" s="332"/>
      <c r="TMB235" s="333"/>
      <c r="TMC235" s="416"/>
      <c r="TMD235" s="224"/>
      <c r="TME235" s="224"/>
      <c r="TMF235" s="334"/>
      <c r="TMG235" s="334"/>
      <c r="TMH235" s="224"/>
      <c r="TMI235" s="416"/>
      <c r="TMJ235" s="416"/>
      <c r="TMK235" s="332"/>
      <c r="TML235" s="333"/>
      <c r="TMM235" s="416"/>
      <c r="TMN235" s="224"/>
      <c r="TMO235" s="224"/>
      <c r="TMP235" s="334"/>
      <c r="TMQ235" s="334"/>
      <c r="TMR235" s="224"/>
      <c r="TMS235" s="416"/>
      <c r="TMT235" s="416"/>
      <c r="TMU235" s="332"/>
      <c r="TMV235" s="333"/>
      <c r="TMW235" s="416"/>
      <c r="TMX235" s="224"/>
      <c r="TMY235" s="224"/>
      <c r="TMZ235" s="334"/>
      <c r="TNA235" s="334"/>
      <c r="TNB235" s="224"/>
      <c r="TNC235" s="416"/>
      <c r="TND235" s="416"/>
      <c r="TNE235" s="332"/>
      <c r="TNF235" s="333"/>
      <c r="TNG235" s="416"/>
      <c r="TNH235" s="224"/>
      <c r="TNI235" s="224"/>
      <c r="TNJ235" s="334"/>
      <c r="TNK235" s="334"/>
      <c r="TNL235" s="224"/>
      <c r="TNM235" s="416"/>
      <c r="TNN235" s="416"/>
      <c r="TNO235" s="332"/>
      <c r="TNP235" s="333"/>
      <c r="TNQ235" s="416"/>
      <c r="TNR235" s="224"/>
      <c r="TNS235" s="224"/>
      <c r="TNT235" s="334"/>
      <c r="TNU235" s="334"/>
      <c r="TNV235" s="224"/>
      <c r="TNW235" s="416"/>
      <c r="TNX235" s="416"/>
      <c r="TNY235" s="332"/>
      <c r="TNZ235" s="333"/>
      <c r="TOA235" s="416"/>
      <c r="TOB235" s="224"/>
      <c r="TOC235" s="224"/>
      <c r="TOD235" s="334"/>
      <c r="TOE235" s="334"/>
      <c r="TOF235" s="224"/>
      <c r="TOG235" s="416"/>
      <c r="TOH235" s="416"/>
      <c r="TOI235" s="332"/>
      <c r="TOJ235" s="333"/>
      <c r="TOK235" s="416"/>
      <c r="TOL235" s="224"/>
      <c r="TOM235" s="224"/>
      <c r="TON235" s="334"/>
      <c r="TOO235" s="334"/>
      <c r="TOP235" s="224"/>
      <c r="TOQ235" s="416"/>
      <c r="TOR235" s="416"/>
      <c r="TOS235" s="332"/>
      <c r="TOT235" s="333"/>
      <c r="TOU235" s="416"/>
      <c r="TOV235" s="224"/>
      <c r="TOW235" s="224"/>
      <c r="TOX235" s="334"/>
      <c r="TOY235" s="334"/>
      <c r="TOZ235" s="224"/>
      <c r="TPA235" s="416"/>
      <c r="TPB235" s="416"/>
      <c r="TPC235" s="332"/>
      <c r="TPD235" s="333"/>
      <c r="TPE235" s="416"/>
      <c r="TPF235" s="224"/>
      <c r="TPG235" s="224"/>
      <c r="TPH235" s="334"/>
      <c r="TPI235" s="334"/>
      <c r="TPJ235" s="224"/>
      <c r="TPK235" s="416"/>
      <c r="TPL235" s="416"/>
      <c r="TPM235" s="332"/>
      <c r="TPN235" s="333"/>
      <c r="TPO235" s="416"/>
      <c r="TPP235" s="224"/>
      <c r="TPQ235" s="224"/>
      <c r="TPR235" s="334"/>
      <c r="TPS235" s="334"/>
      <c r="TPT235" s="224"/>
      <c r="TPU235" s="416"/>
      <c r="TPV235" s="416"/>
      <c r="TPW235" s="332"/>
      <c r="TPX235" s="333"/>
      <c r="TPY235" s="416"/>
      <c r="TPZ235" s="224"/>
      <c r="TQA235" s="224"/>
      <c r="TQB235" s="334"/>
      <c r="TQC235" s="334"/>
      <c r="TQD235" s="224"/>
      <c r="TQE235" s="416"/>
      <c r="TQF235" s="416"/>
      <c r="TQG235" s="332"/>
      <c r="TQH235" s="333"/>
      <c r="TQI235" s="416"/>
      <c r="TQJ235" s="224"/>
      <c r="TQK235" s="224"/>
      <c r="TQL235" s="334"/>
      <c r="TQM235" s="334"/>
      <c r="TQN235" s="224"/>
      <c r="TQO235" s="416"/>
      <c r="TQP235" s="416"/>
      <c r="TQQ235" s="332"/>
      <c r="TQR235" s="333"/>
      <c r="TQS235" s="416"/>
      <c r="TQT235" s="224"/>
      <c r="TQU235" s="224"/>
      <c r="TQV235" s="334"/>
      <c r="TQW235" s="334"/>
      <c r="TQX235" s="224"/>
      <c r="TQY235" s="416"/>
      <c r="TQZ235" s="416"/>
      <c r="TRA235" s="332"/>
      <c r="TRB235" s="333"/>
      <c r="TRC235" s="416"/>
      <c r="TRD235" s="224"/>
      <c r="TRE235" s="224"/>
      <c r="TRF235" s="334"/>
      <c r="TRG235" s="334"/>
      <c r="TRH235" s="224"/>
      <c r="TRI235" s="416"/>
      <c r="TRJ235" s="416"/>
      <c r="TRK235" s="332"/>
      <c r="TRL235" s="333"/>
      <c r="TRM235" s="416"/>
      <c r="TRN235" s="224"/>
      <c r="TRO235" s="224"/>
      <c r="TRP235" s="334"/>
      <c r="TRQ235" s="334"/>
      <c r="TRR235" s="224"/>
      <c r="TRS235" s="416"/>
      <c r="TRT235" s="416"/>
      <c r="TRU235" s="332"/>
      <c r="TRV235" s="333"/>
      <c r="TRW235" s="416"/>
      <c r="TRX235" s="224"/>
      <c r="TRY235" s="224"/>
      <c r="TRZ235" s="334"/>
      <c r="TSA235" s="334"/>
      <c r="TSB235" s="224"/>
      <c r="TSC235" s="416"/>
      <c r="TSD235" s="416"/>
      <c r="TSE235" s="332"/>
      <c r="TSF235" s="333"/>
      <c r="TSG235" s="416"/>
      <c r="TSH235" s="224"/>
      <c r="TSI235" s="224"/>
      <c r="TSJ235" s="334"/>
      <c r="TSK235" s="334"/>
      <c r="TSL235" s="224"/>
      <c r="TSM235" s="416"/>
      <c r="TSN235" s="416"/>
      <c r="TSO235" s="332"/>
      <c r="TSP235" s="333"/>
      <c r="TSQ235" s="416"/>
      <c r="TSR235" s="224"/>
      <c r="TSS235" s="224"/>
      <c r="TST235" s="334"/>
      <c r="TSU235" s="334"/>
      <c r="TSV235" s="224"/>
      <c r="TSW235" s="416"/>
      <c r="TSX235" s="416"/>
      <c r="TSY235" s="332"/>
      <c r="TSZ235" s="333"/>
      <c r="TTA235" s="416"/>
      <c r="TTB235" s="224"/>
      <c r="TTC235" s="224"/>
      <c r="TTD235" s="334"/>
      <c r="TTE235" s="334"/>
      <c r="TTF235" s="224"/>
      <c r="TTG235" s="416"/>
      <c r="TTH235" s="416"/>
      <c r="TTI235" s="332"/>
      <c r="TTJ235" s="333"/>
      <c r="TTK235" s="416"/>
      <c r="TTL235" s="224"/>
      <c r="TTM235" s="224"/>
      <c r="TTN235" s="334"/>
      <c r="TTO235" s="334"/>
      <c r="TTP235" s="224"/>
      <c r="TTQ235" s="416"/>
      <c r="TTR235" s="416"/>
      <c r="TTS235" s="332"/>
      <c r="TTT235" s="333"/>
      <c r="TTU235" s="416"/>
      <c r="TTV235" s="224"/>
      <c r="TTW235" s="224"/>
      <c r="TTX235" s="334"/>
      <c r="TTY235" s="334"/>
      <c r="TTZ235" s="224"/>
      <c r="TUA235" s="416"/>
      <c r="TUB235" s="416"/>
      <c r="TUC235" s="332"/>
      <c r="TUD235" s="333"/>
      <c r="TUE235" s="416"/>
      <c r="TUF235" s="224"/>
      <c r="TUG235" s="224"/>
      <c r="TUH235" s="334"/>
      <c r="TUI235" s="334"/>
      <c r="TUJ235" s="224"/>
      <c r="TUK235" s="416"/>
      <c r="TUL235" s="416"/>
      <c r="TUM235" s="332"/>
      <c r="TUN235" s="333"/>
      <c r="TUO235" s="416"/>
      <c r="TUP235" s="224"/>
      <c r="TUQ235" s="224"/>
      <c r="TUR235" s="334"/>
      <c r="TUS235" s="334"/>
      <c r="TUT235" s="224"/>
      <c r="TUU235" s="416"/>
      <c r="TUV235" s="416"/>
      <c r="TUW235" s="332"/>
      <c r="TUX235" s="333"/>
      <c r="TUY235" s="416"/>
      <c r="TUZ235" s="224"/>
      <c r="TVA235" s="224"/>
      <c r="TVB235" s="334"/>
      <c r="TVC235" s="334"/>
      <c r="TVD235" s="224"/>
      <c r="TVE235" s="416"/>
      <c r="TVF235" s="416"/>
      <c r="TVG235" s="332"/>
      <c r="TVH235" s="333"/>
      <c r="TVI235" s="416"/>
      <c r="TVJ235" s="224"/>
      <c r="TVK235" s="224"/>
      <c r="TVL235" s="334"/>
      <c r="TVM235" s="334"/>
      <c r="TVN235" s="224"/>
      <c r="TVO235" s="416"/>
      <c r="TVP235" s="416"/>
      <c r="TVQ235" s="332"/>
      <c r="TVR235" s="333"/>
      <c r="TVS235" s="416"/>
      <c r="TVT235" s="224"/>
      <c r="TVU235" s="224"/>
      <c r="TVV235" s="334"/>
      <c r="TVW235" s="334"/>
      <c r="TVX235" s="224"/>
      <c r="TVY235" s="416"/>
      <c r="TVZ235" s="416"/>
      <c r="TWA235" s="332"/>
      <c r="TWB235" s="333"/>
      <c r="TWC235" s="416"/>
      <c r="TWD235" s="224"/>
      <c r="TWE235" s="224"/>
      <c r="TWF235" s="334"/>
      <c r="TWG235" s="334"/>
      <c r="TWH235" s="224"/>
      <c r="TWI235" s="416"/>
      <c r="TWJ235" s="416"/>
      <c r="TWK235" s="332"/>
      <c r="TWL235" s="333"/>
      <c r="TWM235" s="416"/>
      <c r="TWN235" s="224"/>
      <c r="TWO235" s="224"/>
      <c r="TWP235" s="334"/>
      <c r="TWQ235" s="334"/>
      <c r="TWR235" s="224"/>
      <c r="TWS235" s="416"/>
      <c r="TWT235" s="416"/>
      <c r="TWU235" s="332"/>
      <c r="TWV235" s="333"/>
      <c r="TWW235" s="416"/>
      <c r="TWX235" s="224"/>
      <c r="TWY235" s="224"/>
      <c r="TWZ235" s="334"/>
      <c r="TXA235" s="334"/>
      <c r="TXB235" s="224"/>
      <c r="TXC235" s="416"/>
      <c r="TXD235" s="416"/>
      <c r="TXE235" s="332"/>
      <c r="TXF235" s="333"/>
      <c r="TXG235" s="416"/>
      <c r="TXH235" s="224"/>
      <c r="TXI235" s="224"/>
      <c r="TXJ235" s="334"/>
      <c r="TXK235" s="334"/>
      <c r="TXL235" s="224"/>
      <c r="TXM235" s="416"/>
      <c r="TXN235" s="416"/>
      <c r="TXO235" s="332"/>
      <c r="TXP235" s="333"/>
      <c r="TXQ235" s="416"/>
      <c r="TXR235" s="224"/>
      <c r="TXS235" s="224"/>
      <c r="TXT235" s="334"/>
      <c r="TXU235" s="334"/>
      <c r="TXV235" s="224"/>
      <c r="TXW235" s="416"/>
      <c r="TXX235" s="416"/>
      <c r="TXY235" s="332"/>
      <c r="TXZ235" s="333"/>
      <c r="TYA235" s="416"/>
      <c r="TYB235" s="224"/>
      <c r="TYC235" s="224"/>
      <c r="TYD235" s="334"/>
      <c r="TYE235" s="334"/>
      <c r="TYF235" s="224"/>
      <c r="TYG235" s="416"/>
      <c r="TYH235" s="416"/>
      <c r="TYI235" s="332"/>
      <c r="TYJ235" s="333"/>
      <c r="TYK235" s="416"/>
      <c r="TYL235" s="224"/>
      <c r="TYM235" s="224"/>
      <c r="TYN235" s="334"/>
      <c r="TYO235" s="334"/>
      <c r="TYP235" s="224"/>
      <c r="TYQ235" s="416"/>
      <c r="TYR235" s="416"/>
      <c r="TYS235" s="332"/>
      <c r="TYT235" s="333"/>
      <c r="TYU235" s="416"/>
      <c r="TYV235" s="224"/>
      <c r="TYW235" s="224"/>
      <c r="TYX235" s="334"/>
      <c r="TYY235" s="334"/>
      <c r="TYZ235" s="224"/>
      <c r="TZA235" s="416"/>
      <c r="TZB235" s="416"/>
      <c r="TZC235" s="332"/>
      <c r="TZD235" s="333"/>
      <c r="TZE235" s="416"/>
      <c r="TZF235" s="224"/>
      <c r="TZG235" s="224"/>
      <c r="TZH235" s="334"/>
      <c r="TZI235" s="334"/>
      <c r="TZJ235" s="224"/>
      <c r="TZK235" s="416"/>
      <c r="TZL235" s="416"/>
      <c r="TZM235" s="332"/>
      <c r="TZN235" s="333"/>
      <c r="TZO235" s="416"/>
      <c r="TZP235" s="224"/>
      <c r="TZQ235" s="224"/>
      <c r="TZR235" s="334"/>
      <c r="TZS235" s="334"/>
      <c r="TZT235" s="224"/>
      <c r="TZU235" s="416"/>
      <c r="TZV235" s="416"/>
      <c r="TZW235" s="332"/>
      <c r="TZX235" s="333"/>
      <c r="TZY235" s="416"/>
      <c r="TZZ235" s="224"/>
      <c r="UAA235" s="224"/>
      <c r="UAB235" s="334"/>
      <c r="UAC235" s="334"/>
      <c r="UAD235" s="224"/>
      <c r="UAE235" s="416"/>
      <c r="UAF235" s="416"/>
      <c r="UAG235" s="332"/>
      <c r="UAH235" s="333"/>
      <c r="UAI235" s="416"/>
      <c r="UAJ235" s="224"/>
      <c r="UAK235" s="224"/>
      <c r="UAL235" s="334"/>
      <c r="UAM235" s="334"/>
      <c r="UAN235" s="224"/>
      <c r="UAO235" s="416"/>
      <c r="UAP235" s="416"/>
      <c r="UAQ235" s="332"/>
      <c r="UAR235" s="333"/>
      <c r="UAS235" s="416"/>
      <c r="UAT235" s="224"/>
      <c r="UAU235" s="224"/>
      <c r="UAV235" s="334"/>
      <c r="UAW235" s="334"/>
      <c r="UAX235" s="224"/>
      <c r="UAY235" s="416"/>
      <c r="UAZ235" s="416"/>
      <c r="UBA235" s="332"/>
      <c r="UBB235" s="333"/>
      <c r="UBC235" s="416"/>
      <c r="UBD235" s="224"/>
      <c r="UBE235" s="224"/>
      <c r="UBF235" s="334"/>
      <c r="UBG235" s="334"/>
      <c r="UBH235" s="224"/>
      <c r="UBI235" s="416"/>
      <c r="UBJ235" s="416"/>
      <c r="UBK235" s="332"/>
      <c r="UBL235" s="333"/>
      <c r="UBM235" s="416"/>
      <c r="UBN235" s="224"/>
      <c r="UBO235" s="224"/>
      <c r="UBP235" s="334"/>
      <c r="UBQ235" s="334"/>
      <c r="UBR235" s="224"/>
      <c r="UBS235" s="416"/>
      <c r="UBT235" s="416"/>
      <c r="UBU235" s="332"/>
      <c r="UBV235" s="333"/>
      <c r="UBW235" s="416"/>
      <c r="UBX235" s="224"/>
      <c r="UBY235" s="224"/>
      <c r="UBZ235" s="334"/>
      <c r="UCA235" s="334"/>
      <c r="UCB235" s="224"/>
      <c r="UCC235" s="416"/>
      <c r="UCD235" s="416"/>
      <c r="UCE235" s="332"/>
      <c r="UCF235" s="333"/>
      <c r="UCG235" s="416"/>
      <c r="UCH235" s="224"/>
      <c r="UCI235" s="224"/>
      <c r="UCJ235" s="334"/>
      <c r="UCK235" s="334"/>
      <c r="UCL235" s="224"/>
      <c r="UCM235" s="416"/>
      <c r="UCN235" s="416"/>
      <c r="UCO235" s="332"/>
      <c r="UCP235" s="333"/>
      <c r="UCQ235" s="416"/>
      <c r="UCR235" s="224"/>
      <c r="UCS235" s="224"/>
      <c r="UCT235" s="334"/>
      <c r="UCU235" s="334"/>
      <c r="UCV235" s="224"/>
      <c r="UCW235" s="416"/>
      <c r="UCX235" s="416"/>
      <c r="UCY235" s="332"/>
      <c r="UCZ235" s="333"/>
      <c r="UDA235" s="416"/>
      <c r="UDB235" s="224"/>
      <c r="UDC235" s="224"/>
      <c r="UDD235" s="334"/>
      <c r="UDE235" s="334"/>
      <c r="UDF235" s="224"/>
      <c r="UDG235" s="416"/>
      <c r="UDH235" s="416"/>
      <c r="UDI235" s="332"/>
      <c r="UDJ235" s="333"/>
      <c r="UDK235" s="416"/>
      <c r="UDL235" s="224"/>
      <c r="UDM235" s="224"/>
      <c r="UDN235" s="334"/>
      <c r="UDO235" s="334"/>
      <c r="UDP235" s="224"/>
      <c r="UDQ235" s="416"/>
      <c r="UDR235" s="416"/>
      <c r="UDS235" s="332"/>
      <c r="UDT235" s="333"/>
      <c r="UDU235" s="416"/>
      <c r="UDV235" s="224"/>
      <c r="UDW235" s="224"/>
      <c r="UDX235" s="334"/>
      <c r="UDY235" s="334"/>
      <c r="UDZ235" s="224"/>
      <c r="UEA235" s="416"/>
      <c r="UEB235" s="416"/>
      <c r="UEC235" s="332"/>
      <c r="UED235" s="333"/>
      <c r="UEE235" s="416"/>
      <c r="UEF235" s="224"/>
      <c r="UEG235" s="224"/>
      <c r="UEH235" s="334"/>
      <c r="UEI235" s="334"/>
      <c r="UEJ235" s="224"/>
      <c r="UEK235" s="416"/>
      <c r="UEL235" s="416"/>
      <c r="UEM235" s="332"/>
      <c r="UEN235" s="333"/>
      <c r="UEO235" s="416"/>
      <c r="UEP235" s="224"/>
      <c r="UEQ235" s="224"/>
      <c r="UER235" s="334"/>
      <c r="UES235" s="334"/>
      <c r="UET235" s="224"/>
      <c r="UEU235" s="416"/>
      <c r="UEV235" s="416"/>
      <c r="UEW235" s="332"/>
      <c r="UEX235" s="333"/>
      <c r="UEY235" s="416"/>
      <c r="UEZ235" s="224"/>
      <c r="UFA235" s="224"/>
      <c r="UFB235" s="334"/>
      <c r="UFC235" s="334"/>
      <c r="UFD235" s="224"/>
      <c r="UFE235" s="416"/>
      <c r="UFF235" s="416"/>
      <c r="UFG235" s="332"/>
      <c r="UFH235" s="333"/>
      <c r="UFI235" s="416"/>
      <c r="UFJ235" s="224"/>
      <c r="UFK235" s="224"/>
      <c r="UFL235" s="334"/>
      <c r="UFM235" s="334"/>
      <c r="UFN235" s="224"/>
      <c r="UFO235" s="416"/>
      <c r="UFP235" s="416"/>
      <c r="UFQ235" s="332"/>
      <c r="UFR235" s="333"/>
      <c r="UFS235" s="416"/>
      <c r="UFT235" s="224"/>
      <c r="UFU235" s="224"/>
      <c r="UFV235" s="334"/>
      <c r="UFW235" s="334"/>
      <c r="UFX235" s="224"/>
      <c r="UFY235" s="416"/>
      <c r="UFZ235" s="416"/>
      <c r="UGA235" s="332"/>
      <c r="UGB235" s="333"/>
      <c r="UGC235" s="416"/>
      <c r="UGD235" s="224"/>
      <c r="UGE235" s="224"/>
      <c r="UGF235" s="334"/>
      <c r="UGG235" s="334"/>
      <c r="UGH235" s="224"/>
      <c r="UGI235" s="416"/>
      <c r="UGJ235" s="416"/>
      <c r="UGK235" s="332"/>
      <c r="UGL235" s="333"/>
      <c r="UGM235" s="416"/>
      <c r="UGN235" s="224"/>
      <c r="UGO235" s="224"/>
      <c r="UGP235" s="334"/>
      <c r="UGQ235" s="334"/>
      <c r="UGR235" s="224"/>
      <c r="UGS235" s="416"/>
      <c r="UGT235" s="416"/>
      <c r="UGU235" s="332"/>
      <c r="UGV235" s="333"/>
      <c r="UGW235" s="416"/>
      <c r="UGX235" s="224"/>
      <c r="UGY235" s="224"/>
      <c r="UGZ235" s="334"/>
      <c r="UHA235" s="334"/>
      <c r="UHB235" s="224"/>
      <c r="UHC235" s="416"/>
      <c r="UHD235" s="416"/>
      <c r="UHE235" s="332"/>
      <c r="UHF235" s="333"/>
      <c r="UHG235" s="416"/>
      <c r="UHH235" s="224"/>
      <c r="UHI235" s="224"/>
      <c r="UHJ235" s="334"/>
      <c r="UHK235" s="334"/>
      <c r="UHL235" s="224"/>
      <c r="UHM235" s="416"/>
      <c r="UHN235" s="416"/>
      <c r="UHO235" s="332"/>
      <c r="UHP235" s="333"/>
      <c r="UHQ235" s="416"/>
      <c r="UHR235" s="224"/>
      <c r="UHS235" s="224"/>
      <c r="UHT235" s="334"/>
      <c r="UHU235" s="334"/>
      <c r="UHV235" s="224"/>
      <c r="UHW235" s="416"/>
      <c r="UHX235" s="416"/>
      <c r="UHY235" s="332"/>
      <c r="UHZ235" s="333"/>
      <c r="UIA235" s="416"/>
      <c r="UIB235" s="224"/>
      <c r="UIC235" s="224"/>
      <c r="UID235" s="334"/>
      <c r="UIE235" s="334"/>
      <c r="UIF235" s="224"/>
      <c r="UIG235" s="416"/>
      <c r="UIH235" s="416"/>
      <c r="UII235" s="332"/>
      <c r="UIJ235" s="333"/>
      <c r="UIK235" s="416"/>
      <c r="UIL235" s="224"/>
      <c r="UIM235" s="224"/>
      <c r="UIN235" s="334"/>
      <c r="UIO235" s="334"/>
      <c r="UIP235" s="224"/>
      <c r="UIQ235" s="416"/>
      <c r="UIR235" s="416"/>
      <c r="UIS235" s="332"/>
      <c r="UIT235" s="333"/>
      <c r="UIU235" s="416"/>
      <c r="UIV235" s="224"/>
      <c r="UIW235" s="224"/>
      <c r="UIX235" s="334"/>
      <c r="UIY235" s="334"/>
      <c r="UIZ235" s="224"/>
      <c r="UJA235" s="416"/>
      <c r="UJB235" s="416"/>
      <c r="UJC235" s="332"/>
      <c r="UJD235" s="333"/>
      <c r="UJE235" s="416"/>
      <c r="UJF235" s="224"/>
      <c r="UJG235" s="224"/>
      <c r="UJH235" s="334"/>
      <c r="UJI235" s="334"/>
      <c r="UJJ235" s="224"/>
      <c r="UJK235" s="416"/>
      <c r="UJL235" s="416"/>
      <c r="UJM235" s="332"/>
      <c r="UJN235" s="333"/>
      <c r="UJO235" s="416"/>
      <c r="UJP235" s="224"/>
      <c r="UJQ235" s="224"/>
      <c r="UJR235" s="334"/>
      <c r="UJS235" s="334"/>
      <c r="UJT235" s="224"/>
      <c r="UJU235" s="416"/>
      <c r="UJV235" s="416"/>
      <c r="UJW235" s="332"/>
      <c r="UJX235" s="333"/>
      <c r="UJY235" s="416"/>
      <c r="UJZ235" s="224"/>
      <c r="UKA235" s="224"/>
      <c r="UKB235" s="334"/>
      <c r="UKC235" s="334"/>
      <c r="UKD235" s="224"/>
      <c r="UKE235" s="416"/>
      <c r="UKF235" s="416"/>
      <c r="UKG235" s="332"/>
      <c r="UKH235" s="333"/>
      <c r="UKI235" s="416"/>
      <c r="UKJ235" s="224"/>
      <c r="UKK235" s="224"/>
      <c r="UKL235" s="334"/>
      <c r="UKM235" s="334"/>
      <c r="UKN235" s="224"/>
      <c r="UKO235" s="416"/>
      <c r="UKP235" s="416"/>
      <c r="UKQ235" s="332"/>
      <c r="UKR235" s="333"/>
      <c r="UKS235" s="416"/>
      <c r="UKT235" s="224"/>
      <c r="UKU235" s="224"/>
      <c r="UKV235" s="334"/>
      <c r="UKW235" s="334"/>
      <c r="UKX235" s="224"/>
      <c r="UKY235" s="416"/>
      <c r="UKZ235" s="416"/>
      <c r="ULA235" s="332"/>
      <c r="ULB235" s="333"/>
      <c r="ULC235" s="416"/>
      <c r="ULD235" s="224"/>
      <c r="ULE235" s="224"/>
      <c r="ULF235" s="334"/>
      <c r="ULG235" s="334"/>
      <c r="ULH235" s="224"/>
      <c r="ULI235" s="416"/>
      <c r="ULJ235" s="416"/>
      <c r="ULK235" s="332"/>
      <c r="ULL235" s="333"/>
      <c r="ULM235" s="416"/>
      <c r="ULN235" s="224"/>
      <c r="ULO235" s="224"/>
      <c r="ULP235" s="334"/>
      <c r="ULQ235" s="334"/>
      <c r="ULR235" s="224"/>
      <c r="ULS235" s="416"/>
      <c r="ULT235" s="416"/>
      <c r="ULU235" s="332"/>
      <c r="ULV235" s="333"/>
      <c r="ULW235" s="416"/>
      <c r="ULX235" s="224"/>
      <c r="ULY235" s="224"/>
      <c r="ULZ235" s="334"/>
      <c r="UMA235" s="334"/>
      <c r="UMB235" s="224"/>
      <c r="UMC235" s="416"/>
      <c r="UMD235" s="416"/>
      <c r="UME235" s="332"/>
      <c r="UMF235" s="333"/>
      <c r="UMG235" s="416"/>
      <c r="UMH235" s="224"/>
      <c r="UMI235" s="224"/>
      <c r="UMJ235" s="334"/>
      <c r="UMK235" s="334"/>
      <c r="UML235" s="224"/>
      <c r="UMM235" s="416"/>
      <c r="UMN235" s="416"/>
      <c r="UMO235" s="332"/>
      <c r="UMP235" s="333"/>
      <c r="UMQ235" s="416"/>
      <c r="UMR235" s="224"/>
      <c r="UMS235" s="224"/>
      <c r="UMT235" s="334"/>
      <c r="UMU235" s="334"/>
      <c r="UMV235" s="224"/>
      <c r="UMW235" s="416"/>
      <c r="UMX235" s="416"/>
      <c r="UMY235" s="332"/>
      <c r="UMZ235" s="333"/>
      <c r="UNA235" s="416"/>
      <c r="UNB235" s="224"/>
      <c r="UNC235" s="224"/>
      <c r="UND235" s="334"/>
      <c r="UNE235" s="334"/>
      <c r="UNF235" s="224"/>
      <c r="UNG235" s="416"/>
      <c r="UNH235" s="416"/>
      <c r="UNI235" s="332"/>
      <c r="UNJ235" s="333"/>
      <c r="UNK235" s="416"/>
      <c r="UNL235" s="224"/>
      <c r="UNM235" s="224"/>
      <c r="UNN235" s="334"/>
      <c r="UNO235" s="334"/>
      <c r="UNP235" s="224"/>
      <c r="UNQ235" s="416"/>
      <c r="UNR235" s="416"/>
      <c r="UNS235" s="332"/>
      <c r="UNT235" s="333"/>
      <c r="UNU235" s="416"/>
      <c r="UNV235" s="224"/>
      <c r="UNW235" s="224"/>
      <c r="UNX235" s="334"/>
      <c r="UNY235" s="334"/>
      <c r="UNZ235" s="224"/>
      <c r="UOA235" s="416"/>
      <c r="UOB235" s="416"/>
      <c r="UOC235" s="332"/>
      <c r="UOD235" s="333"/>
      <c r="UOE235" s="416"/>
      <c r="UOF235" s="224"/>
      <c r="UOG235" s="224"/>
      <c r="UOH235" s="334"/>
      <c r="UOI235" s="334"/>
      <c r="UOJ235" s="224"/>
      <c r="UOK235" s="416"/>
      <c r="UOL235" s="416"/>
      <c r="UOM235" s="332"/>
      <c r="UON235" s="333"/>
      <c r="UOO235" s="416"/>
      <c r="UOP235" s="224"/>
      <c r="UOQ235" s="224"/>
      <c r="UOR235" s="334"/>
      <c r="UOS235" s="334"/>
      <c r="UOT235" s="224"/>
      <c r="UOU235" s="416"/>
      <c r="UOV235" s="416"/>
      <c r="UOW235" s="332"/>
      <c r="UOX235" s="333"/>
      <c r="UOY235" s="416"/>
      <c r="UOZ235" s="224"/>
      <c r="UPA235" s="224"/>
      <c r="UPB235" s="334"/>
      <c r="UPC235" s="334"/>
      <c r="UPD235" s="224"/>
      <c r="UPE235" s="416"/>
      <c r="UPF235" s="416"/>
      <c r="UPG235" s="332"/>
      <c r="UPH235" s="333"/>
      <c r="UPI235" s="416"/>
      <c r="UPJ235" s="224"/>
      <c r="UPK235" s="224"/>
      <c r="UPL235" s="334"/>
      <c r="UPM235" s="334"/>
      <c r="UPN235" s="224"/>
      <c r="UPO235" s="416"/>
      <c r="UPP235" s="416"/>
      <c r="UPQ235" s="332"/>
      <c r="UPR235" s="333"/>
      <c r="UPS235" s="416"/>
      <c r="UPT235" s="224"/>
      <c r="UPU235" s="224"/>
      <c r="UPV235" s="334"/>
      <c r="UPW235" s="334"/>
      <c r="UPX235" s="224"/>
      <c r="UPY235" s="416"/>
      <c r="UPZ235" s="416"/>
      <c r="UQA235" s="332"/>
      <c r="UQB235" s="333"/>
      <c r="UQC235" s="416"/>
      <c r="UQD235" s="224"/>
      <c r="UQE235" s="224"/>
      <c r="UQF235" s="334"/>
      <c r="UQG235" s="334"/>
      <c r="UQH235" s="224"/>
      <c r="UQI235" s="416"/>
      <c r="UQJ235" s="416"/>
      <c r="UQK235" s="332"/>
      <c r="UQL235" s="333"/>
      <c r="UQM235" s="416"/>
      <c r="UQN235" s="224"/>
      <c r="UQO235" s="224"/>
      <c r="UQP235" s="334"/>
      <c r="UQQ235" s="334"/>
      <c r="UQR235" s="224"/>
      <c r="UQS235" s="416"/>
      <c r="UQT235" s="416"/>
      <c r="UQU235" s="332"/>
      <c r="UQV235" s="333"/>
      <c r="UQW235" s="416"/>
      <c r="UQX235" s="224"/>
      <c r="UQY235" s="224"/>
      <c r="UQZ235" s="334"/>
      <c r="URA235" s="334"/>
      <c r="URB235" s="224"/>
      <c r="URC235" s="416"/>
      <c r="URD235" s="416"/>
      <c r="URE235" s="332"/>
      <c r="URF235" s="333"/>
      <c r="URG235" s="416"/>
      <c r="URH235" s="224"/>
      <c r="URI235" s="224"/>
      <c r="URJ235" s="334"/>
      <c r="URK235" s="334"/>
      <c r="URL235" s="224"/>
      <c r="URM235" s="416"/>
      <c r="URN235" s="416"/>
      <c r="URO235" s="332"/>
      <c r="URP235" s="333"/>
      <c r="URQ235" s="416"/>
      <c r="URR235" s="224"/>
      <c r="URS235" s="224"/>
      <c r="URT235" s="334"/>
      <c r="URU235" s="334"/>
      <c r="URV235" s="224"/>
      <c r="URW235" s="416"/>
      <c r="URX235" s="416"/>
      <c r="URY235" s="332"/>
      <c r="URZ235" s="333"/>
      <c r="USA235" s="416"/>
      <c r="USB235" s="224"/>
      <c r="USC235" s="224"/>
      <c r="USD235" s="334"/>
      <c r="USE235" s="334"/>
      <c r="USF235" s="224"/>
      <c r="USG235" s="416"/>
      <c r="USH235" s="416"/>
      <c r="USI235" s="332"/>
      <c r="USJ235" s="333"/>
      <c r="USK235" s="416"/>
      <c r="USL235" s="224"/>
      <c r="USM235" s="224"/>
      <c r="USN235" s="334"/>
      <c r="USO235" s="334"/>
      <c r="USP235" s="224"/>
      <c r="USQ235" s="416"/>
      <c r="USR235" s="416"/>
      <c r="USS235" s="332"/>
      <c r="UST235" s="333"/>
      <c r="USU235" s="416"/>
      <c r="USV235" s="224"/>
      <c r="USW235" s="224"/>
      <c r="USX235" s="334"/>
      <c r="USY235" s="334"/>
      <c r="USZ235" s="224"/>
      <c r="UTA235" s="416"/>
      <c r="UTB235" s="416"/>
      <c r="UTC235" s="332"/>
      <c r="UTD235" s="333"/>
      <c r="UTE235" s="416"/>
      <c r="UTF235" s="224"/>
      <c r="UTG235" s="224"/>
      <c r="UTH235" s="334"/>
      <c r="UTI235" s="334"/>
      <c r="UTJ235" s="224"/>
      <c r="UTK235" s="416"/>
      <c r="UTL235" s="416"/>
      <c r="UTM235" s="332"/>
      <c r="UTN235" s="333"/>
      <c r="UTO235" s="416"/>
      <c r="UTP235" s="224"/>
      <c r="UTQ235" s="224"/>
      <c r="UTR235" s="334"/>
      <c r="UTS235" s="334"/>
      <c r="UTT235" s="224"/>
      <c r="UTU235" s="416"/>
      <c r="UTV235" s="416"/>
      <c r="UTW235" s="332"/>
      <c r="UTX235" s="333"/>
      <c r="UTY235" s="416"/>
      <c r="UTZ235" s="224"/>
      <c r="UUA235" s="224"/>
      <c r="UUB235" s="334"/>
      <c r="UUC235" s="334"/>
      <c r="UUD235" s="224"/>
      <c r="UUE235" s="416"/>
      <c r="UUF235" s="416"/>
      <c r="UUG235" s="332"/>
      <c r="UUH235" s="333"/>
      <c r="UUI235" s="416"/>
      <c r="UUJ235" s="224"/>
      <c r="UUK235" s="224"/>
      <c r="UUL235" s="334"/>
      <c r="UUM235" s="334"/>
      <c r="UUN235" s="224"/>
      <c r="UUO235" s="416"/>
      <c r="UUP235" s="416"/>
      <c r="UUQ235" s="332"/>
      <c r="UUR235" s="333"/>
      <c r="UUS235" s="416"/>
      <c r="UUT235" s="224"/>
      <c r="UUU235" s="224"/>
      <c r="UUV235" s="334"/>
      <c r="UUW235" s="334"/>
      <c r="UUX235" s="224"/>
      <c r="UUY235" s="416"/>
      <c r="UUZ235" s="416"/>
      <c r="UVA235" s="332"/>
      <c r="UVB235" s="333"/>
      <c r="UVC235" s="416"/>
      <c r="UVD235" s="224"/>
      <c r="UVE235" s="224"/>
      <c r="UVF235" s="334"/>
      <c r="UVG235" s="334"/>
      <c r="UVH235" s="224"/>
      <c r="UVI235" s="416"/>
      <c r="UVJ235" s="416"/>
      <c r="UVK235" s="332"/>
      <c r="UVL235" s="333"/>
      <c r="UVM235" s="416"/>
      <c r="UVN235" s="224"/>
      <c r="UVO235" s="224"/>
      <c r="UVP235" s="334"/>
      <c r="UVQ235" s="334"/>
      <c r="UVR235" s="224"/>
      <c r="UVS235" s="416"/>
      <c r="UVT235" s="416"/>
      <c r="UVU235" s="332"/>
      <c r="UVV235" s="333"/>
      <c r="UVW235" s="416"/>
      <c r="UVX235" s="224"/>
      <c r="UVY235" s="224"/>
      <c r="UVZ235" s="334"/>
      <c r="UWA235" s="334"/>
      <c r="UWB235" s="224"/>
      <c r="UWC235" s="416"/>
      <c r="UWD235" s="416"/>
      <c r="UWE235" s="332"/>
      <c r="UWF235" s="333"/>
      <c r="UWG235" s="416"/>
      <c r="UWH235" s="224"/>
      <c r="UWI235" s="224"/>
      <c r="UWJ235" s="334"/>
      <c r="UWK235" s="334"/>
      <c r="UWL235" s="224"/>
      <c r="UWM235" s="416"/>
      <c r="UWN235" s="416"/>
      <c r="UWO235" s="332"/>
      <c r="UWP235" s="333"/>
      <c r="UWQ235" s="416"/>
      <c r="UWR235" s="224"/>
      <c r="UWS235" s="224"/>
      <c r="UWT235" s="334"/>
      <c r="UWU235" s="334"/>
      <c r="UWV235" s="224"/>
      <c r="UWW235" s="416"/>
      <c r="UWX235" s="416"/>
      <c r="UWY235" s="332"/>
      <c r="UWZ235" s="333"/>
      <c r="UXA235" s="416"/>
      <c r="UXB235" s="224"/>
      <c r="UXC235" s="224"/>
      <c r="UXD235" s="334"/>
      <c r="UXE235" s="334"/>
      <c r="UXF235" s="224"/>
      <c r="UXG235" s="416"/>
      <c r="UXH235" s="416"/>
      <c r="UXI235" s="332"/>
      <c r="UXJ235" s="333"/>
      <c r="UXK235" s="416"/>
      <c r="UXL235" s="224"/>
      <c r="UXM235" s="224"/>
      <c r="UXN235" s="334"/>
      <c r="UXO235" s="334"/>
      <c r="UXP235" s="224"/>
      <c r="UXQ235" s="416"/>
      <c r="UXR235" s="416"/>
      <c r="UXS235" s="332"/>
      <c r="UXT235" s="333"/>
      <c r="UXU235" s="416"/>
      <c r="UXV235" s="224"/>
      <c r="UXW235" s="224"/>
      <c r="UXX235" s="334"/>
      <c r="UXY235" s="334"/>
      <c r="UXZ235" s="224"/>
      <c r="UYA235" s="416"/>
      <c r="UYB235" s="416"/>
      <c r="UYC235" s="332"/>
      <c r="UYD235" s="333"/>
      <c r="UYE235" s="416"/>
      <c r="UYF235" s="224"/>
      <c r="UYG235" s="224"/>
      <c r="UYH235" s="334"/>
      <c r="UYI235" s="334"/>
      <c r="UYJ235" s="224"/>
      <c r="UYK235" s="416"/>
      <c r="UYL235" s="416"/>
      <c r="UYM235" s="332"/>
      <c r="UYN235" s="333"/>
      <c r="UYO235" s="416"/>
      <c r="UYP235" s="224"/>
      <c r="UYQ235" s="224"/>
      <c r="UYR235" s="334"/>
      <c r="UYS235" s="334"/>
      <c r="UYT235" s="224"/>
      <c r="UYU235" s="416"/>
      <c r="UYV235" s="416"/>
      <c r="UYW235" s="332"/>
      <c r="UYX235" s="333"/>
      <c r="UYY235" s="416"/>
      <c r="UYZ235" s="224"/>
      <c r="UZA235" s="224"/>
      <c r="UZB235" s="334"/>
      <c r="UZC235" s="334"/>
      <c r="UZD235" s="224"/>
      <c r="UZE235" s="416"/>
      <c r="UZF235" s="416"/>
      <c r="UZG235" s="332"/>
      <c r="UZH235" s="333"/>
      <c r="UZI235" s="416"/>
      <c r="UZJ235" s="224"/>
      <c r="UZK235" s="224"/>
      <c r="UZL235" s="334"/>
      <c r="UZM235" s="334"/>
      <c r="UZN235" s="224"/>
      <c r="UZO235" s="416"/>
      <c r="UZP235" s="416"/>
      <c r="UZQ235" s="332"/>
      <c r="UZR235" s="333"/>
      <c r="UZS235" s="416"/>
      <c r="UZT235" s="224"/>
      <c r="UZU235" s="224"/>
      <c r="UZV235" s="334"/>
      <c r="UZW235" s="334"/>
      <c r="UZX235" s="224"/>
      <c r="UZY235" s="416"/>
      <c r="UZZ235" s="416"/>
      <c r="VAA235" s="332"/>
      <c r="VAB235" s="333"/>
      <c r="VAC235" s="416"/>
      <c r="VAD235" s="224"/>
      <c r="VAE235" s="224"/>
      <c r="VAF235" s="334"/>
      <c r="VAG235" s="334"/>
      <c r="VAH235" s="224"/>
      <c r="VAI235" s="416"/>
      <c r="VAJ235" s="416"/>
      <c r="VAK235" s="332"/>
      <c r="VAL235" s="333"/>
      <c r="VAM235" s="416"/>
      <c r="VAN235" s="224"/>
      <c r="VAO235" s="224"/>
      <c r="VAP235" s="334"/>
      <c r="VAQ235" s="334"/>
      <c r="VAR235" s="224"/>
      <c r="VAS235" s="416"/>
      <c r="VAT235" s="416"/>
      <c r="VAU235" s="332"/>
      <c r="VAV235" s="333"/>
      <c r="VAW235" s="416"/>
      <c r="VAX235" s="224"/>
      <c r="VAY235" s="224"/>
      <c r="VAZ235" s="334"/>
      <c r="VBA235" s="334"/>
      <c r="VBB235" s="224"/>
      <c r="VBC235" s="416"/>
      <c r="VBD235" s="416"/>
      <c r="VBE235" s="332"/>
      <c r="VBF235" s="333"/>
      <c r="VBG235" s="416"/>
      <c r="VBH235" s="224"/>
      <c r="VBI235" s="224"/>
      <c r="VBJ235" s="334"/>
      <c r="VBK235" s="334"/>
      <c r="VBL235" s="224"/>
      <c r="VBM235" s="416"/>
      <c r="VBN235" s="416"/>
      <c r="VBO235" s="332"/>
      <c r="VBP235" s="333"/>
      <c r="VBQ235" s="416"/>
      <c r="VBR235" s="224"/>
      <c r="VBS235" s="224"/>
      <c r="VBT235" s="334"/>
      <c r="VBU235" s="334"/>
      <c r="VBV235" s="224"/>
      <c r="VBW235" s="416"/>
      <c r="VBX235" s="416"/>
      <c r="VBY235" s="332"/>
      <c r="VBZ235" s="333"/>
      <c r="VCA235" s="416"/>
      <c r="VCB235" s="224"/>
      <c r="VCC235" s="224"/>
      <c r="VCD235" s="334"/>
      <c r="VCE235" s="334"/>
      <c r="VCF235" s="224"/>
      <c r="VCG235" s="416"/>
      <c r="VCH235" s="416"/>
      <c r="VCI235" s="332"/>
      <c r="VCJ235" s="333"/>
      <c r="VCK235" s="416"/>
      <c r="VCL235" s="224"/>
      <c r="VCM235" s="224"/>
      <c r="VCN235" s="334"/>
      <c r="VCO235" s="334"/>
      <c r="VCP235" s="224"/>
      <c r="VCQ235" s="416"/>
      <c r="VCR235" s="416"/>
      <c r="VCS235" s="332"/>
      <c r="VCT235" s="333"/>
      <c r="VCU235" s="416"/>
      <c r="VCV235" s="224"/>
      <c r="VCW235" s="224"/>
      <c r="VCX235" s="334"/>
      <c r="VCY235" s="334"/>
      <c r="VCZ235" s="224"/>
      <c r="VDA235" s="416"/>
      <c r="VDB235" s="416"/>
      <c r="VDC235" s="332"/>
      <c r="VDD235" s="333"/>
      <c r="VDE235" s="416"/>
      <c r="VDF235" s="224"/>
      <c r="VDG235" s="224"/>
      <c r="VDH235" s="334"/>
      <c r="VDI235" s="334"/>
      <c r="VDJ235" s="224"/>
      <c r="VDK235" s="416"/>
      <c r="VDL235" s="416"/>
      <c r="VDM235" s="332"/>
      <c r="VDN235" s="333"/>
      <c r="VDO235" s="416"/>
      <c r="VDP235" s="224"/>
      <c r="VDQ235" s="224"/>
      <c r="VDR235" s="334"/>
      <c r="VDS235" s="334"/>
      <c r="VDT235" s="224"/>
      <c r="VDU235" s="416"/>
      <c r="VDV235" s="416"/>
      <c r="VDW235" s="332"/>
      <c r="VDX235" s="333"/>
      <c r="VDY235" s="416"/>
      <c r="VDZ235" s="224"/>
      <c r="VEA235" s="224"/>
      <c r="VEB235" s="334"/>
      <c r="VEC235" s="334"/>
      <c r="VED235" s="224"/>
      <c r="VEE235" s="416"/>
      <c r="VEF235" s="416"/>
      <c r="VEG235" s="332"/>
      <c r="VEH235" s="333"/>
      <c r="VEI235" s="416"/>
      <c r="VEJ235" s="224"/>
      <c r="VEK235" s="224"/>
      <c r="VEL235" s="334"/>
      <c r="VEM235" s="334"/>
      <c r="VEN235" s="224"/>
      <c r="VEO235" s="416"/>
      <c r="VEP235" s="416"/>
      <c r="VEQ235" s="332"/>
      <c r="VER235" s="333"/>
      <c r="VES235" s="416"/>
      <c r="VET235" s="224"/>
      <c r="VEU235" s="224"/>
      <c r="VEV235" s="334"/>
      <c r="VEW235" s="334"/>
      <c r="VEX235" s="224"/>
      <c r="VEY235" s="416"/>
      <c r="VEZ235" s="416"/>
      <c r="VFA235" s="332"/>
      <c r="VFB235" s="333"/>
      <c r="VFC235" s="416"/>
      <c r="VFD235" s="224"/>
      <c r="VFE235" s="224"/>
      <c r="VFF235" s="334"/>
      <c r="VFG235" s="334"/>
      <c r="VFH235" s="224"/>
      <c r="VFI235" s="416"/>
      <c r="VFJ235" s="416"/>
      <c r="VFK235" s="332"/>
      <c r="VFL235" s="333"/>
      <c r="VFM235" s="416"/>
      <c r="VFN235" s="224"/>
      <c r="VFO235" s="224"/>
      <c r="VFP235" s="334"/>
      <c r="VFQ235" s="334"/>
      <c r="VFR235" s="224"/>
      <c r="VFS235" s="416"/>
      <c r="VFT235" s="416"/>
      <c r="VFU235" s="332"/>
      <c r="VFV235" s="333"/>
      <c r="VFW235" s="416"/>
      <c r="VFX235" s="224"/>
      <c r="VFY235" s="224"/>
      <c r="VFZ235" s="334"/>
      <c r="VGA235" s="334"/>
      <c r="VGB235" s="224"/>
      <c r="VGC235" s="416"/>
      <c r="VGD235" s="416"/>
      <c r="VGE235" s="332"/>
      <c r="VGF235" s="333"/>
      <c r="VGG235" s="416"/>
      <c r="VGH235" s="224"/>
      <c r="VGI235" s="224"/>
      <c r="VGJ235" s="334"/>
      <c r="VGK235" s="334"/>
      <c r="VGL235" s="224"/>
      <c r="VGM235" s="416"/>
      <c r="VGN235" s="416"/>
      <c r="VGO235" s="332"/>
      <c r="VGP235" s="333"/>
      <c r="VGQ235" s="416"/>
      <c r="VGR235" s="224"/>
      <c r="VGS235" s="224"/>
      <c r="VGT235" s="334"/>
      <c r="VGU235" s="334"/>
      <c r="VGV235" s="224"/>
      <c r="VGW235" s="416"/>
      <c r="VGX235" s="416"/>
      <c r="VGY235" s="332"/>
      <c r="VGZ235" s="333"/>
      <c r="VHA235" s="416"/>
      <c r="VHB235" s="224"/>
      <c r="VHC235" s="224"/>
      <c r="VHD235" s="334"/>
      <c r="VHE235" s="334"/>
      <c r="VHF235" s="224"/>
      <c r="VHG235" s="416"/>
      <c r="VHH235" s="416"/>
      <c r="VHI235" s="332"/>
      <c r="VHJ235" s="333"/>
      <c r="VHK235" s="416"/>
      <c r="VHL235" s="224"/>
      <c r="VHM235" s="224"/>
      <c r="VHN235" s="334"/>
      <c r="VHO235" s="334"/>
      <c r="VHP235" s="224"/>
      <c r="VHQ235" s="416"/>
      <c r="VHR235" s="416"/>
      <c r="VHS235" s="332"/>
      <c r="VHT235" s="333"/>
      <c r="VHU235" s="416"/>
      <c r="VHV235" s="224"/>
      <c r="VHW235" s="224"/>
      <c r="VHX235" s="334"/>
      <c r="VHY235" s="334"/>
      <c r="VHZ235" s="224"/>
      <c r="VIA235" s="416"/>
      <c r="VIB235" s="416"/>
      <c r="VIC235" s="332"/>
      <c r="VID235" s="333"/>
      <c r="VIE235" s="416"/>
      <c r="VIF235" s="224"/>
      <c r="VIG235" s="224"/>
      <c r="VIH235" s="334"/>
      <c r="VII235" s="334"/>
      <c r="VIJ235" s="224"/>
      <c r="VIK235" s="416"/>
      <c r="VIL235" s="416"/>
      <c r="VIM235" s="332"/>
      <c r="VIN235" s="333"/>
      <c r="VIO235" s="416"/>
      <c r="VIP235" s="224"/>
      <c r="VIQ235" s="224"/>
      <c r="VIR235" s="334"/>
      <c r="VIS235" s="334"/>
      <c r="VIT235" s="224"/>
      <c r="VIU235" s="416"/>
      <c r="VIV235" s="416"/>
      <c r="VIW235" s="332"/>
      <c r="VIX235" s="333"/>
      <c r="VIY235" s="416"/>
      <c r="VIZ235" s="224"/>
      <c r="VJA235" s="224"/>
      <c r="VJB235" s="334"/>
      <c r="VJC235" s="334"/>
      <c r="VJD235" s="224"/>
      <c r="VJE235" s="416"/>
      <c r="VJF235" s="416"/>
      <c r="VJG235" s="332"/>
      <c r="VJH235" s="333"/>
      <c r="VJI235" s="416"/>
      <c r="VJJ235" s="224"/>
      <c r="VJK235" s="224"/>
      <c r="VJL235" s="334"/>
      <c r="VJM235" s="334"/>
      <c r="VJN235" s="224"/>
      <c r="VJO235" s="416"/>
      <c r="VJP235" s="416"/>
      <c r="VJQ235" s="332"/>
      <c r="VJR235" s="333"/>
      <c r="VJS235" s="416"/>
      <c r="VJT235" s="224"/>
      <c r="VJU235" s="224"/>
      <c r="VJV235" s="334"/>
      <c r="VJW235" s="334"/>
      <c r="VJX235" s="224"/>
      <c r="VJY235" s="416"/>
      <c r="VJZ235" s="416"/>
      <c r="VKA235" s="332"/>
      <c r="VKB235" s="333"/>
      <c r="VKC235" s="416"/>
      <c r="VKD235" s="224"/>
      <c r="VKE235" s="224"/>
      <c r="VKF235" s="334"/>
      <c r="VKG235" s="334"/>
      <c r="VKH235" s="224"/>
      <c r="VKI235" s="416"/>
      <c r="VKJ235" s="416"/>
      <c r="VKK235" s="332"/>
      <c r="VKL235" s="333"/>
      <c r="VKM235" s="416"/>
      <c r="VKN235" s="224"/>
      <c r="VKO235" s="224"/>
      <c r="VKP235" s="334"/>
      <c r="VKQ235" s="334"/>
      <c r="VKR235" s="224"/>
      <c r="VKS235" s="416"/>
      <c r="VKT235" s="416"/>
      <c r="VKU235" s="332"/>
      <c r="VKV235" s="333"/>
      <c r="VKW235" s="416"/>
      <c r="VKX235" s="224"/>
      <c r="VKY235" s="224"/>
      <c r="VKZ235" s="334"/>
      <c r="VLA235" s="334"/>
      <c r="VLB235" s="224"/>
      <c r="VLC235" s="416"/>
      <c r="VLD235" s="416"/>
      <c r="VLE235" s="332"/>
      <c r="VLF235" s="333"/>
      <c r="VLG235" s="416"/>
      <c r="VLH235" s="224"/>
      <c r="VLI235" s="224"/>
      <c r="VLJ235" s="334"/>
      <c r="VLK235" s="334"/>
      <c r="VLL235" s="224"/>
      <c r="VLM235" s="416"/>
      <c r="VLN235" s="416"/>
      <c r="VLO235" s="332"/>
      <c r="VLP235" s="333"/>
      <c r="VLQ235" s="416"/>
      <c r="VLR235" s="224"/>
      <c r="VLS235" s="224"/>
      <c r="VLT235" s="334"/>
      <c r="VLU235" s="334"/>
      <c r="VLV235" s="224"/>
      <c r="VLW235" s="416"/>
      <c r="VLX235" s="416"/>
      <c r="VLY235" s="332"/>
      <c r="VLZ235" s="333"/>
      <c r="VMA235" s="416"/>
      <c r="VMB235" s="224"/>
      <c r="VMC235" s="224"/>
      <c r="VMD235" s="334"/>
      <c r="VME235" s="334"/>
      <c r="VMF235" s="224"/>
      <c r="VMG235" s="416"/>
      <c r="VMH235" s="416"/>
      <c r="VMI235" s="332"/>
      <c r="VMJ235" s="333"/>
      <c r="VMK235" s="416"/>
      <c r="VML235" s="224"/>
      <c r="VMM235" s="224"/>
      <c r="VMN235" s="334"/>
      <c r="VMO235" s="334"/>
      <c r="VMP235" s="224"/>
      <c r="VMQ235" s="416"/>
      <c r="VMR235" s="416"/>
      <c r="VMS235" s="332"/>
      <c r="VMT235" s="333"/>
      <c r="VMU235" s="416"/>
      <c r="VMV235" s="224"/>
      <c r="VMW235" s="224"/>
      <c r="VMX235" s="334"/>
      <c r="VMY235" s="334"/>
      <c r="VMZ235" s="224"/>
      <c r="VNA235" s="416"/>
      <c r="VNB235" s="416"/>
      <c r="VNC235" s="332"/>
      <c r="VND235" s="333"/>
      <c r="VNE235" s="416"/>
      <c r="VNF235" s="224"/>
      <c r="VNG235" s="224"/>
      <c r="VNH235" s="334"/>
      <c r="VNI235" s="334"/>
      <c r="VNJ235" s="224"/>
      <c r="VNK235" s="416"/>
      <c r="VNL235" s="416"/>
      <c r="VNM235" s="332"/>
      <c r="VNN235" s="333"/>
      <c r="VNO235" s="416"/>
      <c r="VNP235" s="224"/>
      <c r="VNQ235" s="224"/>
      <c r="VNR235" s="334"/>
      <c r="VNS235" s="334"/>
      <c r="VNT235" s="224"/>
      <c r="VNU235" s="416"/>
      <c r="VNV235" s="416"/>
      <c r="VNW235" s="332"/>
      <c r="VNX235" s="333"/>
      <c r="VNY235" s="416"/>
      <c r="VNZ235" s="224"/>
      <c r="VOA235" s="224"/>
      <c r="VOB235" s="334"/>
      <c r="VOC235" s="334"/>
      <c r="VOD235" s="224"/>
      <c r="VOE235" s="416"/>
      <c r="VOF235" s="416"/>
      <c r="VOG235" s="332"/>
      <c r="VOH235" s="333"/>
      <c r="VOI235" s="416"/>
      <c r="VOJ235" s="224"/>
      <c r="VOK235" s="224"/>
      <c r="VOL235" s="334"/>
      <c r="VOM235" s="334"/>
      <c r="VON235" s="224"/>
      <c r="VOO235" s="416"/>
      <c r="VOP235" s="416"/>
      <c r="VOQ235" s="332"/>
      <c r="VOR235" s="333"/>
      <c r="VOS235" s="416"/>
      <c r="VOT235" s="224"/>
      <c r="VOU235" s="224"/>
      <c r="VOV235" s="334"/>
      <c r="VOW235" s="334"/>
      <c r="VOX235" s="224"/>
      <c r="VOY235" s="416"/>
      <c r="VOZ235" s="416"/>
      <c r="VPA235" s="332"/>
      <c r="VPB235" s="333"/>
      <c r="VPC235" s="416"/>
      <c r="VPD235" s="224"/>
      <c r="VPE235" s="224"/>
      <c r="VPF235" s="334"/>
      <c r="VPG235" s="334"/>
      <c r="VPH235" s="224"/>
      <c r="VPI235" s="416"/>
      <c r="VPJ235" s="416"/>
      <c r="VPK235" s="332"/>
      <c r="VPL235" s="333"/>
      <c r="VPM235" s="416"/>
      <c r="VPN235" s="224"/>
      <c r="VPO235" s="224"/>
      <c r="VPP235" s="334"/>
      <c r="VPQ235" s="334"/>
      <c r="VPR235" s="224"/>
      <c r="VPS235" s="416"/>
      <c r="VPT235" s="416"/>
      <c r="VPU235" s="332"/>
      <c r="VPV235" s="333"/>
      <c r="VPW235" s="416"/>
      <c r="VPX235" s="224"/>
      <c r="VPY235" s="224"/>
      <c r="VPZ235" s="334"/>
      <c r="VQA235" s="334"/>
      <c r="VQB235" s="224"/>
      <c r="VQC235" s="416"/>
      <c r="VQD235" s="416"/>
      <c r="VQE235" s="332"/>
      <c r="VQF235" s="333"/>
      <c r="VQG235" s="416"/>
      <c r="VQH235" s="224"/>
      <c r="VQI235" s="224"/>
      <c r="VQJ235" s="334"/>
      <c r="VQK235" s="334"/>
      <c r="VQL235" s="224"/>
      <c r="VQM235" s="416"/>
      <c r="VQN235" s="416"/>
      <c r="VQO235" s="332"/>
      <c r="VQP235" s="333"/>
      <c r="VQQ235" s="416"/>
      <c r="VQR235" s="224"/>
      <c r="VQS235" s="224"/>
      <c r="VQT235" s="334"/>
      <c r="VQU235" s="334"/>
      <c r="VQV235" s="224"/>
      <c r="VQW235" s="416"/>
      <c r="VQX235" s="416"/>
      <c r="VQY235" s="332"/>
      <c r="VQZ235" s="333"/>
      <c r="VRA235" s="416"/>
      <c r="VRB235" s="224"/>
      <c r="VRC235" s="224"/>
      <c r="VRD235" s="334"/>
      <c r="VRE235" s="334"/>
      <c r="VRF235" s="224"/>
      <c r="VRG235" s="416"/>
      <c r="VRH235" s="416"/>
      <c r="VRI235" s="332"/>
      <c r="VRJ235" s="333"/>
      <c r="VRK235" s="416"/>
      <c r="VRL235" s="224"/>
      <c r="VRM235" s="224"/>
      <c r="VRN235" s="334"/>
      <c r="VRO235" s="334"/>
      <c r="VRP235" s="224"/>
      <c r="VRQ235" s="416"/>
      <c r="VRR235" s="416"/>
      <c r="VRS235" s="332"/>
      <c r="VRT235" s="333"/>
      <c r="VRU235" s="416"/>
      <c r="VRV235" s="224"/>
      <c r="VRW235" s="224"/>
      <c r="VRX235" s="334"/>
      <c r="VRY235" s="334"/>
      <c r="VRZ235" s="224"/>
      <c r="VSA235" s="416"/>
      <c r="VSB235" s="416"/>
      <c r="VSC235" s="332"/>
      <c r="VSD235" s="333"/>
      <c r="VSE235" s="416"/>
      <c r="VSF235" s="224"/>
      <c r="VSG235" s="224"/>
      <c r="VSH235" s="334"/>
      <c r="VSI235" s="334"/>
      <c r="VSJ235" s="224"/>
      <c r="VSK235" s="416"/>
      <c r="VSL235" s="416"/>
      <c r="VSM235" s="332"/>
      <c r="VSN235" s="333"/>
      <c r="VSO235" s="416"/>
      <c r="VSP235" s="224"/>
      <c r="VSQ235" s="224"/>
      <c r="VSR235" s="334"/>
      <c r="VSS235" s="334"/>
      <c r="VST235" s="224"/>
      <c r="VSU235" s="416"/>
      <c r="VSV235" s="416"/>
      <c r="VSW235" s="332"/>
      <c r="VSX235" s="333"/>
      <c r="VSY235" s="416"/>
      <c r="VSZ235" s="224"/>
      <c r="VTA235" s="224"/>
      <c r="VTB235" s="334"/>
      <c r="VTC235" s="334"/>
      <c r="VTD235" s="224"/>
      <c r="VTE235" s="416"/>
      <c r="VTF235" s="416"/>
      <c r="VTG235" s="332"/>
      <c r="VTH235" s="333"/>
      <c r="VTI235" s="416"/>
      <c r="VTJ235" s="224"/>
      <c r="VTK235" s="224"/>
      <c r="VTL235" s="334"/>
      <c r="VTM235" s="334"/>
      <c r="VTN235" s="224"/>
      <c r="VTO235" s="416"/>
      <c r="VTP235" s="416"/>
      <c r="VTQ235" s="332"/>
      <c r="VTR235" s="333"/>
      <c r="VTS235" s="416"/>
      <c r="VTT235" s="224"/>
      <c r="VTU235" s="224"/>
      <c r="VTV235" s="334"/>
      <c r="VTW235" s="334"/>
      <c r="VTX235" s="224"/>
      <c r="VTY235" s="416"/>
      <c r="VTZ235" s="416"/>
      <c r="VUA235" s="332"/>
      <c r="VUB235" s="333"/>
      <c r="VUC235" s="416"/>
      <c r="VUD235" s="224"/>
      <c r="VUE235" s="224"/>
      <c r="VUF235" s="334"/>
      <c r="VUG235" s="334"/>
      <c r="VUH235" s="224"/>
      <c r="VUI235" s="416"/>
      <c r="VUJ235" s="416"/>
      <c r="VUK235" s="332"/>
      <c r="VUL235" s="333"/>
      <c r="VUM235" s="416"/>
      <c r="VUN235" s="224"/>
      <c r="VUO235" s="224"/>
      <c r="VUP235" s="334"/>
      <c r="VUQ235" s="334"/>
      <c r="VUR235" s="224"/>
      <c r="VUS235" s="416"/>
      <c r="VUT235" s="416"/>
      <c r="VUU235" s="332"/>
      <c r="VUV235" s="333"/>
      <c r="VUW235" s="416"/>
      <c r="VUX235" s="224"/>
      <c r="VUY235" s="224"/>
      <c r="VUZ235" s="334"/>
      <c r="VVA235" s="334"/>
      <c r="VVB235" s="224"/>
      <c r="VVC235" s="416"/>
      <c r="VVD235" s="416"/>
      <c r="VVE235" s="332"/>
      <c r="VVF235" s="333"/>
      <c r="VVG235" s="416"/>
      <c r="VVH235" s="224"/>
      <c r="VVI235" s="224"/>
      <c r="VVJ235" s="334"/>
      <c r="VVK235" s="334"/>
      <c r="VVL235" s="224"/>
      <c r="VVM235" s="416"/>
      <c r="VVN235" s="416"/>
      <c r="VVO235" s="332"/>
      <c r="VVP235" s="333"/>
      <c r="VVQ235" s="416"/>
      <c r="VVR235" s="224"/>
      <c r="VVS235" s="224"/>
      <c r="VVT235" s="334"/>
      <c r="VVU235" s="334"/>
      <c r="VVV235" s="224"/>
      <c r="VVW235" s="416"/>
      <c r="VVX235" s="416"/>
      <c r="VVY235" s="332"/>
      <c r="VVZ235" s="333"/>
      <c r="VWA235" s="416"/>
      <c r="VWB235" s="224"/>
      <c r="VWC235" s="224"/>
      <c r="VWD235" s="334"/>
      <c r="VWE235" s="334"/>
      <c r="VWF235" s="224"/>
      <c r="VWG235" s="416"/>
      <c r="VWH235" s="416"/>
      <c r="VWI235" s="332"/>
      <c r="VWJ235" s="333"/>
      <c r="VWK235" s="416"/>
      <c r="VWL235" s="224"/>
      <c r="VWM235" s="224"/>
      <c r="VWN235" s="334"/>
      <c r="VWO235" s="334"/>
      <c r="VWP235" s="224"/>
      <c r="VWQ235" s="416"/>
      <c r="VWR235" s="416"/>
      <c r="VWS235" s="332"/>
      <c r="VWT235" s="333"/>
      <c r="VWU235" s="416"/>
      <c r="VWV235" s="224"/>
      <c r="VWW235" s="224"/>
      <c r="VWX235" s="334"/>
      <c r="VWY235" s="334"/>
      <c r="VWZ235" s="224"/>
      <c r="VXA235" s="416"/>
      <c r="VXB235" s="416"/>
      <c r="VXC235" s="332"/>
      <c r="VXD235" s="333"/>
      <c r="VXE235" s="416"/>
      <c r="VXF235" s="224"/>
      <c r="VXG235" s="224"/>
      <c r="VXH235" s="334"/>
      <c r="VXI235" s="334"/>
      <c r="VXJ235" s="224"/>
      <c r="VXK235" s="416"/>
      <c r="VXL235" s="416"/>
      <c r="VXM235" s="332"/>
      <c r="VXN235" s="333"/>
      <c r="VXO235" s="416"/>
      <c r="VXP235" s="224"/>
      <c r="VXQ235" s="224"/>
      <c r="VXR235" s="334"/>
      <c r="VXS235" s="334"/>
      <c r="VXT235" s="224"/>
      <c r="VXU235" s="416"/>
      <c r="VXV235" s="416"/>
      <c r="VXW235" s="332"/>
      <c r="VXX235" s="333"/>
      <c r="VXY235" s="416"/>
      <c r="VXZ235" s="224"/>
      <c r="VYA235" s="224"/>
      <c r="VYB235" s="334"/>
      <c r="VYC235" s="334"/>
      <c r="VYD235" s="224"/>
      <c r="VYE235" s="416"/>
      <c r="VYF235" s="416"/>
      <c r="VYG235" s="332"/>
      <c r="VYH235" s="333"/>
      <c r="VYI235" s="416"/>
      <c r="VYJ235" s="224"/>
      <c r="VYK235" s="224"/>
      <c r="VYL235" s="334"/>
      <c r="VYM235" s="334"/>
      <c r="VYN235" s="224"/>
      <c r="VYO235" s="416"/>
      <c r="VYP235" s="416"/>
      <c r="VYQ235" s="332"/>
      <c r="VYR235" s="333"/>
      <c r="VYS235" s="416"/>
      <c r="VYT235" s="224"/>
      <c r="VYU235" s="224"/>
      <c r="VYV235" s="334"/>
      <c r="VYW235" s="334"/>
      <c r="VYX235" s="224"/>
      <c r="VYY235" s="416"/>
      <c r="VYZ235" s="416"/>
      <c r="VZA235" s="332"/>
      <c r="VZB235" s="333"/>
      <c r="VZC235" s="416"/>
      <c r="VZD235" s="224"/>
      <c r="VZE235" s="224"/>
      <c r="VZF235" s="334"/>
      <c r="VZG235" s="334"/>
      <c r="VZH235" s="224"/>
      <c r="VZI235" s="416"/>
      <c r="VZJ235" s="416"/>
      <c r="VZK235" s="332"/>
      <c r="VZL235" s="333"/>
      <c r="VZM235" s="416"/>
      <c r="VZN235" s="224"/>
      <c r="VZO235" s="224"/>
      <c r="VZP235" s="334"/>
      <c r="VZQ235" s="334"/>
      <c r="VZR235" s="224"/>
      <c r="VZS235" s="416"/>
      <c r="VZT235" s="416"/>
      <c r="VZU235" s="332"/>
      <c r="VZV235" s="333"/>
      <c r="VZW235" s="416"/>
      <c r="VZX235" s="224"/>
      <c r="VZY235" s="224"/>
      <c r="VZZ235" s="334"/>
      <c r="WAA235" s="334"/>
      <c r="WAB235" s="224"/>
      <c r="WAC235" s="416"/>
      <c r="WAD235" s="416"/>
      <c r="WAE235" s="332"/>
      <c r="WAF235" s="333"/>
      <c r="WAG235" s="416"/>
      <c r="WAH235" s="224"/>
      <c r="WAI235" s="224"/>
      <c r="WAJ235" s="334"/>
      <c r="WAK235" s="334"/>
      <c r="WAL235" s="224"/>
      <c r="WAM235" s="416"/>
      <c r="WAN235" s="416"/>
      <c r="WAO235" s="332"/>
      <c r="WAP235" s="333"/>
      <c r="WAQ235" s="416"/>
      <c r="WAR235" s="224"/>
      <c r="WAS235" s="224"/>
      <c r="WAT235" s="334"/>
      <c r="WAU235" s="334"/>
      <c r="WAV235" s="224"/>
      <c r="WAW235" s="416"/>
      <c r="WAX235" s="416"/>
      <c r="WAY235" s="332"/>
      <c r="WAZ235" s="333"/>
      <c r="WBA235" s="416"/>
      <c r="WBB235" s="224"/>
      <c r="WBC235" s="224"/>
      <c r="WBD235" s="334"/>
      <c r="WBE235" s="334"/>
      <c r="WBF235" s="224"/>
      <c r="WBG235" s="416"/>
      <c r="WBH235" s="416"/>
      <c r="WBI235" s="332"/>
      <c r="WBJ235" s="333"/>
      <c r="WBK235" s="416"/>
      <c r="WBL235" s="224"/>
      <c r="WBM235" s="224"/>
      <c r="WBN235" s="334"/>
      <c r="WBO235" s="334"/>
      <c r="WBP235" s="224"/>
      <c r="WBQ235" s="416"/>
      <c r="WBR235" s="416"/>
      <c r="WBS235" s="332"/>
      <c r="WBT235" s="333"/>
      <c r="WBU235" s="416"/>
      <c r="WBV235" s="224"/>
      <c r="WBW235" s="224"/>
      <c r="WBX235" s="334"/>
      <c r="WBY235" s="334"/>
      <c r="WBZ235" s="224"/>
      <c r="WCA235" s="416"/>
      <c r="WCB235" s="416"/>
      <c r="WCC235" s="332"/>
      <c r="WCD235" s="333"/>
      <c r="WCE235" s="416"/>
      <c r="WCF235" s="224"/>
      <c r="WCG235" s="224"/>
      <c r="WCH235" s="334"/>
      <c r="WCI235" s="334"/>
      <c r="WCJ235" s="224"/>
      <c r="WCK235" s="416"/>
      <c r="WCL235" s="416"/>
      <c r="WCM235" s="332"/>
      <c r="WCN235" s="333"/>
      <c r="WCO235" s="416"/>
      <c r="WCP235" s="224"/>
      <c r="WCQ235" s="224"/>
      <c r="WCR235" s="334"/>
      <c r="WCS235" s="334"/>
      <c r="WCT235" s="224"/>
      <c r="WCU235" s="416"/>
      <c r="WCV235" s="416"/>
      <c r="WCW235" s="332"/>
      <c r="WCX235" s="333"/>
      <c r="WCY235" s="416"/>
      <c r="WCZ235" s="224"/>
      <c r="WDA235" s="224"/>
      <c r="WDB235" s="334"/>
      <c r="WDC235" s="334"/>
      <c r="WDD235" s="224"/>
      <c r="WDE235" s="416"/>
      <c r="WDF235" s="416"/>
      <c r="WDG235" s="332"/>
      <c r="WDH235" s="333"/>
      <c r="WDI235" s="416"/>
      <c r="WDJ235" s="224"/>
      <c r="WDK235" s="224"/>
      <c r="WDL235" s="334"/>
      <c r="WDM235" s="334"/>
      <c r="WDN235" s="224"/>
      <c r="WDO235" s="416"/>
      <c r="WDP235" s="416"/>
      <c r="WDQ235" s="332"/>
      <c r="WDR235" s="333"/>
      <c r="WDS235" s="416"/>
      <c r="WDT235" s="224"/>
      <c r="WDU235" s="224"/>
      <c r="WDV235" s="334"/>
      <c r="WDW235" s="334"/>
      <c r="WDX235" s="224"/>
      <c r="WDY235" s="416"/>
      <c r="WDZ235" s="416"/>
      <c r="WEA235" s="332"/>
      <c r="WEB235" s="333"/>
      <c r="WEC235" s="416"/>
      <c r="WED235" s="224"/>
      <c r="WEE235" s="224"/>
      <c r="WEF235" s="334"/>
      <c r="WEG235" s="334"/>
      <c r="WEH235" s="224"/>
      <c r="WEI235" s="416"/>
      <c r="WEJ235" s="416"/>
      <c r="WEK235" s="332"/>
      <c r="WEL235" s="333"/>
      <c r="WEM235" s="416"/>
      <c r="WEN235" s="224"/>
      <c r="WEO235" s="224"/>
      <c r="WEP235" s="334"/>
      <c r="WEQ235" s="334"/>
      <c r="WER235" s="224"/>
      <c r="WES235" s="416"/>
      <c r="WET235" s="416"/>
      <c r="WEU235" s="332"/>
      <c r="WEV235" s="333"/>
      <c r="WEW235" s="416"/>
      <c r="WEX235" s="224"/>
      <c r="WEY235" s="224"/>
      <c r="WEZ235" s="334"/>
      <c r="WFA235" s="334"/>
      <c r="WFB235" s="224"/>
      <c r="WFC235" s="416"/>
      <c r="WFD235" s="416"/>
      <c r="WFE235" s="332"/>
      <c r="WFF235" s="333"/>
      <c r="WFG235" s="416"/>
      <c r="WFH235" s="224"/>
      <c r="WFI235" s="224"/>
      <c r="WFJ235" s="334"/>
      <c r="WFK235" s="334"/>
      <c r="WFL235" s="224"/>
      <c r="WFM235" s="416"/>
      <c r="WFN235" s="416"/>
      <c r="WFO235" s="332"/>
      <c r="WFP235" s="333"/>
      <c r="WFQ235" s="416"/>
      <c r="WFR235" s="224"/>
      <c r="WFS235" s="224"/>
      <c r="WFT235" s="334"/>
      <c r="WFU235" s="334"/>
      <c r="WFV235" s="224"/>
      <c r="WFW235" s="416"/>
      <c r="WFX235" s="416"/>
      <c r="WFY235" s="332"/>
      <c r="WFZ235" s="333"/>
      <c r="WGA235" s="416"/>
      <c r="WGB235" s="224"/>
      <c r="WGC235" s="224"/>
      <c r="WGD235" s="334"/>
      <c r="WGE235" s="334"/>
      <c r="WGF235" s="224"/>
      <c r="WGG235" s="416"/>
      <c r="WGH235" s="416"/>
      <c r="WGI235" s="332"/>
      <c r="WGJ235" s="333"/>
      <c r="WGK235" s="416"/>
      <c r="WGL235" s="224"/>
      <c r="WGM235" s="224"/>
      <c r="WGN235" s="334"/>
      <c r="WGO235" s="334"/>
      <c r="WGP235" s="224"/>
      <c r="WGQ235" s="416"/>
      <c r="WGR235" s="416"/>
      <c r="WGS235" s="332"/>
      <c r="WGT235" s="333"/>
      <c r="WGU235" s="416"/>
      <c r="WGV235" s="224"/>
      <c r="WGW235" s="224"/>
      <c r="WGX235" s="334"/>
      <c r="WGY235" s="334"/>
      <c r="WGZ235" s="224"/>
      <c r="WHA235" s="416"/>
      <c r="WHB235" s="416"/>
      <c r="WHC235" s="332"/>
      <c r="WHD235" s="333"/>
      <c r="WHE235" s="416"/>
      <c r="WHF235" s="224"/>
      <c r="WHG235" s="224"/>
      <c r="WHH235" s="334"/>
      <c r="WHI235" s="334"/>
      <c r="WHJ235" s="224"/>
      <c r="WHK235" s="416"/>
      <c r="WHL235" s="416"/>
      <c r="WHM235" s="332"/>
      <c r="WHN235" s="333"/>
      <c r="WHO235" s="416"/>
      <c r="WHP235" s="224"/>
      <c r="WHQ235" s="224"/>
      <c r="WHR235" s="334"/>
      <c r="WHS235" s="334"/>
      <c r="WHT235" s="224"/>
      <c r="WHU235" s="416"/>
      <c r="WHV235" s="416"/>
      <c r="WHW235" s="332"/>
      <c r="WHX235" s="333"/>
      <c r="WHY235" s="416"/>
      <c r="WHZ235" s="224"/>
      <c r="WIA235" s="224"/>
      <c r="WIB235" s="334"/>
      <c r="WIC235" s="334"/>
      <c r="WID235" s="224"/>
      <c r="WIE235" s="416"/>
      <c r="WIF235" s="416"/>
      <c r="WIG235" s="332"/>
      <c r="WIH235" s="333"/>
      <c r="WII235" s="416"/>
      <c r="WIJ235" s="224"/>
      <c r="WIK235" s="224"/>
      <c r="WIL235" s="334"/>
      <c r="WIM235" s="334"/>
      <c r="WIN235" s="224"/>
      <c r="WIO235" s="416"/>
      <c r="WIP235" s="416"/>
      <c r="WIQ235" s="332"/>
      <c r="WIR235" s="333"/>
      <c r="WIS235" s="416"/>
      <c r="WIT235" s="224"/>
      <c r="WIU235" s="224"/>
      <c r="WIV235" s="334"/>
      <c r="WIW235" s="334"/>
      <c r="WIX235" s="224"/>
      <c r="WIY235" s="416"/>
      <c r="WIZ235" s="416"/>
      <c r="WJA235" s="332"/>
      <c r="WJB235" s="333"/>
      <c r="WJC235" s="416"/>
      <c r="WJD235" s="224"/>
      <c r="WJE235" s="224"/>
      <c r="WJF235" s="334"/>
      <c r="WJG235" s="334"/>
      <c r="WJH235" s="224"/>
      <c r="WJI235" s="416"/>
      <c r="WJJ235" s="416"/>
      <c r="WJK235" s="332"/>
      <c r="WJL235" s="333"/>
      <c r="WJM235" s="416"/>
      <c r="WJN235" s="224"/>
      <c r="WJO235" s="224"/>
      <c r="WJP235" s="334"/>
      <c r="WJQ235" s="334"/>
      <c r="WJR235" s="224"/>
      <c r="WJS235" s="416"/>
      <c r="WJT235" s="416"/>
      <c r="WJU235" s="332"/>
      <c r="WJV235" s="333"/>
      <c r="WJW235" s="416"/>
      <c r="WJX235" s="224"/>
      <c r="WJY235" s="224"/>
      <c r="WJZ235" s="334"/>
      <c r="WKA235" s="334"/>
      <c r="WKB235" s="224"/>
      <c r="WKC235" s="416"/>
      <c r="WKD235" s="416"/>
      <c r="WKE235" s="332"/>
      <c r="WKF235" s="333"/>
      <c r="WKG235" s="416"/>
      <c r="WKH235" s="224"/>
      <c r="WKI235" s="224"/>
      <c r="WKJ235" s="334"/>
      <c r="WKK235" s="334"/>
      <c r="WKL235" s="224"/>
      <c r="WKM235" s="416"/>
      <c r="WKN235" s="416"/>
      <c r="WKO235" s="332"/>
      <c r="WKP235" s="333"/>
      <c r="WKQ235" s="416"/>
      <c r="WKR235" s="224"/>
      <c r="WKS235" s="224"/>
      <c r="WKT235" s="334"/>
      <c r="WKU235" s="334"/>
      <c r="WKV235" s="224"/>
      <c r="WKW235" s="416"/>
      <c r="WKX235" s="416"/>
      <c r="WKY235" s="332"/>
      <c r="WKZ235" s="333"/>
      <c r="WLA235" s="416"/>
      <c r="WLB235" s="224"/>
      <c r="WLC235" s="224"/>
      <c r="WLD235" s="334"/>
      <c r="WLE235" s="334"/>
      <c r="WLF235" s="224"/>
      <c r="WLG235" s="416"/>
      <c r="WLH235" s="416"/>
      <c r="WLI235" s="332"/>
      <c r="WLJ235" s="333"/>
      <c r="WLK235" s="416"/>
      <c r="WLL235" s="224"/>
      <c r="WLM235" s="224"/>
      <c r="WLN235" s="334"/>
      <c r="WLO235" s="334"/>
      <c r="WLP235" s="224"/>
      <c r="WLQ235" s="416"/>
      <c r="WLR235" s="416"/>
      <c r="WLS235" s="332"/>
      <c r="WLT235" s="333"/>
      <c r="WLU235" s="416"/>
      <c r="WLV235" s="224"/>
      <c r="WLW235" s="224"/>
      <c r="WLX235" s="334"/>
      <c r="WLY235" s="334"/>
      <c r="WLZ235" s="224"/>
      <c r="WMA235" s="416"/>
      <c r="WMB235" s="416"/>
      <c r="WMC235" s="332"/>
      <c r="WMD235" s="333"/>
      <c r="WME235" s="416"/>
      <c r="WMF235" s="224"/>
      <c r="WMG235" s="224"/>
      <c r="WMH235" s="334"/>
      <c r="WMI235" s="334"/>
      <c r="WMJ235" s="224"/>
      <c r="WMK235" s="416"/>
      <c r="WML235" s="416"/>
      <c r="WMM235" s="332"/>
      <c r="WMN235" s="333"/>
      <c r="WMO235" s="416"/>
      <c r="WMP235" s="224"/>
      <c r="WMQ235" s="224"/>
      <c r="WMR235" s="334"/>
      <c r="WMS235" s="334"/>
      <c r="WMT235" s="224"/>
      <c r="WMU235" s="416"/>
      <c r="WMV235" s="416"/>
      <c r="WMW235" s="332"/>
      <c r="WMX235" s="333"/>
      <c r="WMY235" s="416"/>
      <c r="WMZ235" s="224"/>
      <c r="WNA235" s="224"/>
      <c r="WNB235" s="334"/>
      <c r="WNC235" s="334"/>
      <c r="WND235" s="224"/>
      <c r="WNE235" s="416"/>
      <c r="WNF235" s="416"/>
      <c r="WNG235" s="332"/>
      <c r="WNH235" s="333"/>
      <c r="WNI235" s="416"/>
      <c r="WNJ235" s="224"/>
      <c r="WNK235" s="224"/>
      <c r="WNL235" s="334"/>
      <c r="WNM235" s="334"/>
      <c r="WNN235" s="224"/>
      <c r="WNO235" s="416"/>
      <c r="WNP235" s="416"/>
      <c r="WNQ235" s="332"/>
      <c r="WNR235" s="333"/>
      <c r="WNS235" s="416"/>
      <c r="WNT235" s="224"/>
      <c r="WNU235" s="224"/>
      <c r="WNV235" s="334"/>
      <c r="WNW235" s="334"/>
      <c r="WNX235" s="224"/>
      <c r="WNY235" s="416"/>
      <c r="WNZ235" s="416"/>
      <c r="WOA235" s="332"/>
      <c r="WOB235" s="333"/>
      <c r="WOC235" s="416"/>
      <c r="WOD235" s="224"/>
      <c r="WOE235" s="224"/>
      <c r="WOF235" s="334"/>
      <c r="WOG235" s="334"/>
      <c r="WOH235" s="224"/>
      <c r="WOI235" s="416"/>
      <c r="WOJ235" s="416"/>
      <c r="WOK235" s="332"/>
      <c r="WOL235" s="333"/>
      <c r="WOM235" s="416"/>
      <c r="WON235" s="224"/>
      <c r="WOO235" s="224"/>
      <c r="WOP235" s="334"/>
      <c r="WOQ235" s="334"/>
      <c r="WOR235" s="224"/>
      <c r="WOS235" s="416"/>
      <c r="WOT235" s="416"/>
      <c r="WOU235" s="332"/>
      <c r="WOV235" s="333"/>
      <c r="WOW235" s="416"/>
      <c r="WOX235" s="224"/>
      <c r="WOY235" s="224"/>
      <c r="WOZ235" s="334"/>
      <c r="WPA235" s="334"/>
      <c r="WPB235" s="224"/>
      <c r="WPC235" s="416"/>
      <c r="WPD235" s="416"/>
      <c r="WPE235" s="332"/>
      <c r="WPF235" s="333"/>
      <c r="WPG235" s="416"/>
      <c r="WPH235" s="224"/>
      <c r="WPI235" s="224"/>
      <c r="WPJ235" s="334"/>
      <c r="WPK235" s="334"/>
      <c r="WPL235" s="224"/>
      <c r="WPM235" s="416"/>
      <c r="WPN235" s="416"/>
      <c r="WPO235" s="332"/>
      <c r="WPP235" s="333"/>
      <c r="WPQ235" s="416"/>
      <c r="WPR235" s="224"/>
      <c r="WPS235" s="224"/>
      <c r="WPT235" s="334"/>
      <c r="WPU235" s="334"/>
      <c r="WPV235" s="224"/>
      <c r="WPW235" s="416"/>
      <c r="WPX235" s="416"/>
      <c r="WPY235" s="332"/>
      <c r="WPZ235" s="333"/>
      <c r="WQA235" s="416"/>
      <c r="WQB235" s="224"/>
      <c r="WQC235" s="224"/>
      <c r="WQD235" s="334"/>
      <c r="WQE235" s="334"/>
      <c r="WQF235" s="224"/>
      <c r="WQG235" s="416"/>
      <c r="WQH235" s="416"/>
      <c r="WQI235" s="332"/>
      <c r="WQJ235" s="333"/>
      <c r="WQK235" s="416"/>
      <c r="WQL235" s="224"/>
      <c r="WQM235" s="224"/>
      <c r="WQN235" s="334"/>
      <c r="WQO235" s="334"/>
      <c r="WQP235" s="224"/>
      <c r="WQQ235" s="416"/>
      <c r="WQR235" s="416"/>
      <c r="WQS235" s="332"/>
      <c r="WQT235" s="333"/>
      <c r="WQU235" s="416"/>
      <c r="WQV235" s="224"/>
      <c r="WQW235" s="224"/>
      <c r="WQX235" s="334"/>
      <c r="WQY235" s="334"/>
      <c r="WQZ235" s="224"/>
      <c r="WRA235" s="416"/>
      <c r="WRB235" s="416"/>
      <c r="WRC235" s="332"/>
      <c r="WRD235" s="333"/>
      <c r="WRE235" s="416"/>
      <c r="WRF235" s="224"/>
      <c r="WRG235" s="224"/>
      <c r="WRH235" s="334"/>
      <c r="WRI235" s="334"/>
      <c r="WRJ235" s="224"/>
      <c r="WRK235" s="416"/>
      <c r="WRL235" s="416"/>
      <c r="WRM235" s="332"/>
      <c r="WRN235" s="333"/>
      <c r="WRO235" s="416"/>
      <c r="WRP235" s="224"/>
      <c r="WRQ235" s="224"/>
      <c r="WRR235" s="334"/>
      <c r="WRS235" s="334"/>
      <c r="WRT235" s="224"/>
      <c r="WRU235" s="416"/>
      <c r="WRV235" s="416"/>
      <c r="WRW235" s="332"/>
      <c r="WRX235" s="333"/>
      <c r="WRY235" s="416"/>
      <c r="WRZ235" s="224"/>
      <c r="WSA235" s="224"/>
      <c r="WSB235" s="334"/>
      <c r="WSC235" s="334"/>
      <c r="WSD235" s="224"/>
      <c r="WSE235" s="416"/>
      <c r="WSF235" s="416"/>
      <c r="WSG235" s="332"/>
      <c r="WSH235" s="333"/>
      <c r="WSI235" s="416"/>
      <c r="WSJ235" s="224"/>
      <c r="WSK235" s="224"/>
      <c r="WSL235" s="334"/>
      <c r="WSM235" s="334"/>
      <c r="WSN235" s="224"/>
      <c r="WSO235" s="416"/>
      <c r="WSP235" s="416"/>
      <c r="WSQ235" s="332"/>
      <c r="WSR235" s="333"/>
      <c r="WSS235" s="416"/>
      <c r="WST235" s="224"/>
      <c r="WSU235" s="224"/>
      <c r="WSV235" s="334"/>
      <c r="WSW235" s="334"/>
      <c r="WSX235" s="224"/>
      <c r="WSY235" s="416"/>
      <c r="WSZ235" s="416"/>
      <c r="WTA235" s="332"/>
      <c r="WTB235" s="333"/>
      <c r="WTC235" s="416"/>
      <c r="WTD235" s="224"/>
      <c r="WTE235" s="224"/>
      <c r="WTF235" s="334"/>
      <c r="WTG235" s="334"/>
      <c r="WTH235" s="224"/>
      <c r="WTI235" s="416"/>
      <c r="WTJ235" s="416"/>
      <c r="WTK235" s="332"/>
      <c r="WTL235" s="333"/>
      <c r="WTM235" s="416"/>
      <c r="WTN235" s="224"/>
      <c r="WTO235" s="224"/>
      <c r="WTP235" s="334"/>
      <c r="WTQ235" s="334"/>
      <c r="WTR235" s="224"/>
      <c r="WTS235" s="416"/>
      <c r="WTT235" s="416"/>
      <c r="WTU235" s="332"/>
      <c r="WTV235" s="333"/>
      <c r="WTW235" s="416"/>
      <c r="WTX235" s="224"/>
      <c r="WTY235" s="224"/>
      <c r="WTZ235" s="334"/>
      <c r="WUA235" s="334"/>
      <c r="WUB235" s="224"/>
      <c r="WUC235" s="416"/>
      <c r="WUD235" s="416"/>
      <c r="WUE235" s="332"/>
      <c r="WUF235" s="333"/>
      <c r="WUG235" s="416"/>
      <c r="WUH235" s="224"/>
      <c r="WUI235" s="224"/>
      <c r="WUJ235" s="334"/>
      <c r="WUK235" s="334"/>
      <c r="WUL235" s="224"/>
      <c r="WUM235" s="416"/>
      <c r="WUN235" s="416"/>
      <c r="WUO235" s="332"/>
      <c r="WUP235" s="333"/>
      <c r="WUQ235" s="416"/>
      <c r="WUR235" s="224"/>
      <c r="WUS235" s="224"/>
      <c r="WUT235" s="334"/>
      <c r="WUU235" s="334"/>
      <c r="WUV235" s="224"/>
      <c r="WUW235" s="416"/>
      <c r="WUX235" s="416"/>
      <c r="WUY235" s="332"/>
      <c r="WUZ235" s="333"/>
      <c r="WVA235" s="416"/>
      <c r="WVB235" s="224"/>
      <c r="WVC235" s="224"/>
      <c r="WVD235" s="334"/>
      <c r="WVE235" s="334"/>
      <c r="WVF235" s="224"/>
      <c r="WVG235" s="416"/>
      <c r="WVH235" s="416"/>
      <c r="WVI235" s="332"/>
      <c r="WVJ235" s="333"/>
      <c r="WVK235" s="416"/>
      <c r="WVL235" s="224"/>
      <c r="WVM235" s="224"/>
      <c r="WVN235" s="334"/>
      <c r="WVO235" s="334"/>
      <c r="WVP235" s="224"/>
      <c r="WVQ235" s="416"/>
      <c r="WVR235" s="416"/>
      <c r="WVS235" s="332"/>
      <c r="WVT235" s="333"/>
      <c r="WVU235" s="416"/>
      <c r="WVV235" s="224"/>
      <c r="WVW235" s="224"/>
      <c r="WVX235" s="334"/>
      <c r="WVY235" s="334"/>
      <c r="WVZ235" s="224"/>
      <c r="WWA235" s="416"/>
      <c r="WWB235" s="416"/>
      <c r="WWC235" s="332"/>
      <c r="WWD235" s="333"/>
      <c r="WWE235" s="416"/>
      <c r="WWF235" s="224"/>
      <c r="WWG235" s="224"/>
      <c r="WWH235" s="334"/>
      <c r="WWI235" s="334"/>
      <c r="WWJ235" s="224"/>
      <c r="WWK235" s="416"/>
      <c r="WWL235" s="416"/>
      <c r="WWM235" s="332"/>
      <c r="WWN235" s="333"/>
      <c r="WWO235" s="416"/>
      <c r="WWP235" s="224"/>
      <c r="WWQ235" s="224"/>
      <c r="WWR235" s="334"/>
      <c r="WWS235" s="334"/>
      <c r="WWT235" s="224"/>
      <c r="WWU235" s="416"/>
      <c r="WWV235" s="416"/>
      <c r="WWW235" s="332"/>
      <c r="WWX235" s="333"/>
      <c r="WWY235" s="416"/>
      <c r="WWZ235" s="224"/>
      <c r="WXA235" s="224"/>
      <c r="WXB235" s="334"/>
      <c r="WXC235" s="334"/>
      <c r="WXD235" s="224"/>
      <c r="WXE235" s="416"/>
      <c r="WXF235" s="416"/>
      <c r="WXG235" s="332"/>
      <c r="WXH235" s="333"/>
      <c r="WXI235" s="416"/>
      <c r="WXJ235" s="224"/>
      <c r="WXK235" s="224"/>
      <c r="WXL235" s="334"/>
      <c r="WXM235" s="334"/>
      <c r="WXN235" s="224"/>
      <c r="WXO235" s="416"/>
      <c r="WXP235" s="416"/>
      <c r="WXQ235" s="332"/>
      <c r="WXR235" s="333"/>
      <c r="WXS235" s="416"/>
      <c r="WXT235" s="224"/>
      <c r="WXU235" s="224"/>
      <c r="WXV235" s="334"/>
      <c r="WXW235" s="334"/>
      <c r="WXX235" s="224"/>
      <c r="WXY235" s="416"/>
      <c r="WXZ235" s="416"/>
      <c r="WYA235" s="332"/>
      <c r="WYB235" s="333"/>
      <c r="WYC235" s="416"/>
      <c r="WYD235" s="224"/>
      <c r="WYE235" s="224"/>
      <c r="WYF235" s="334"/>
      <c r="WYG235" s="334"/>
      <c r="WYH235" s="224"/>
      <c r="WYI235" s="416"/>
      <c r="WYJ235" s="416"/>
      <c r="WYK235" s="332"/>
      <c r="WYL235" s="333"/>
      <c r="WYM235" s="416"/>
      <c r="WYN235" s="224"/>
      <c r="WYO235" s="224"/>
      <c r="WYP235" s="334"/>
      <c r="WYQ235" s="334"/>
      <c r="WYR235" s="224"/>
      <c r="WYS235" s="416"/>
      <c r="WYT235" s="416"/>
      <c r="WYU235" s="332"/>
      <c r="WYV235" s="333"/>
      <c r="WYW235" s="416"/>
      <c r="WYX235" s="224"/>
      <c r="WYY235" s="224"/>
      <c r="WYZ235" s="334"/>
      <c r="WZA235" s="334"/>
      <c r="WZB235" s="224"/>
      <c r="WZC235" s="416"/>
      <c r="WZD235" s="416"/>
      <c r="WZE235" s="332"/>
      <c r="WZF235" s="333"/>
      <c r="WZG235" s="416"/>
      <c r="WZH235" s="224"/>
      <c r="WZI235" s="224"/>
      <c r="WZJ235" s="334"/>
      <c r="WZK235" s="334"/>
      <c r="WZL235" s="224"/>
      <c r="WZM235" s="416"/>
      <c r="WZN235" s="416"/>
      <c r="WZO235" s="332"/>
      <c r="WZP235" s="333"/>
      <c r="WZQ235" s="416"/>
      <c r="WZR235" s="224"/>
      <c r="WZS235" s="224"/>
      <c r="WZT235" s="334"/>
      <c r="WZU235" s="334"/>
      <c r="WZV235" s="224"/>
      <c r="WZW235" s="416"/>
      <c r="WZX235" s="416"/>
      <c r="WZY235" s="332"/>
      <c r="WZZ235" s="333"/>
      <c r="XAA235" s="416"/>
      <c r="XAB235" s="224"/>
      <c r="XAC235" s="224"/>
      <c r="XAD235" s="334"/>
      <c r="XAE235" s="334"/>
      <c r="XAF235" s="224"/>
      <c r="XAG235" s="416"/>
      <c r="XAH235" s="416"/>
      <c r="XAI235" s="332"/>
      <c r="XAJ235" s="333"/>
      <c r="XAK235" s="416"/>
      <c r="XAL235" s="224"/>
      <c r="XAM235" s="224"/>
      <c r="XAN235" s="334"/>
      <c r="XAO235" s="334"/>
      <c r="XAP235" s="224"/>
      <c r="XAQ235" s="416"/>
      <c r="XAR235" s="416"/>
      <c r="XAS235" s="332"/>
      <c r="XAT235" s="333"/>
      <c r="XAU235" s="416"/>
      <c r="XAV235" s="224"/>
      <c r="XAW235" s="224"/>
      <c r="XAX235" s="334"/>
      <c r="XAY235" s="334"/>
      <c r="XAZ235" s="224"/>
      <c r="XBA235" s="416"/>
      <c r="XBB235" s="416"/>
      <c r="XBC235" s="332"/>
      <c r="XBD235" s="333"/>
      <c r="XBE235" s="416"/>
      <c r="XBF235" s="224"/>
      <c r="XBG235" s="224"/>
      <c r="XBH235" s="334"/>
      <c r="XBI235" s="334"/>
      <c r="XBJ235" s="224"/>
      <c r="XBK235" s="416"/>
      <c r="XBL235" s="416"/>
      <c r="XBM235" s="332"/>
      <c r="XBN235" s="333"/>
      <c r="XBO235" s="416"/>
      <c r="XBP235" s="224"/>
      <c r="XBQ235" s="224"/>
      <c r="XBR235" s="334"/>
      <c r="XBS235" s="334"/>
      <c r="XBT235" s="224"/>
      <c r="XBU235" s="416"/>
      <c r="XBV235" s="416"/>
      <c r="XBW235" s="332"/>
      <c r="XBX235" s="333"/>
      <c r="XBY235" s="416"/>
      <c r="XBZ235" s="224"/>
      <c r="XCA235" s="224"/>
      <c r="XCB235" s="334"/>
      <c r="XCC235" s="334"/>
      <c r="XCD235" s="224"/>
      <c r="XCE235" s="416"/>
      <c r="XCF235" s="416"/>
      <c r="XCG235" s="332"/>
      <c r="XCH235" s="333"/>
      <c r="XCI235" s="416"/>
      <c r="XCJ235" s="224"/>
      <c r="XCK235" s="224"/>
      <c r="XCL235" s="334"/>
      <c r="XCM235" s="334"/>
      <c r="XCN235" s="224"/>
      <c r="XCO235" s="416"/>
      <c r="XCP235" s="416"/>
      <c r="XCQ235" s="332"/>
      <c r="XCR235" s="333"/>
      <c r="XCS235" s="416"/>
      <c r="XCT235" s="224"/>
      <c r="XCU235" s="224"/>
      <c r="XCV235" s="334"/>
      <c r="XCW235" s="334"/>
      <c r="XCX235" s="224"/>
      <c r="XCY235" s="416"/>
      <c r="XCZ235" s="416"/>
      <c r="XDA235" s="332"/>
      <c r="XDB235" s="333"/>
      <c r="XDC235" s="416"/>
      <c r="XDD235" s="224"/>
      <c r="XDE235" s="224"/>
      <c r="XDF235" s="334"/>
      <c r="XDG235" s="334"/>
      <c r="XDH235" s="224"/>
      <c r="XDI235" s="416"/>
      <c r="XDJ235" s="416"/>
      <c r="XDK235" s="332"/>
      <c r="XDL235" s="333"/>
      <c r="XDM235" s="416"/>
      <c r="XDN235" s="224"/>
      <c r="XDO235" s="224"/>
      <c r="XDP235" s="334"/>
      <c r="XDQ235" s="334"/>
      <c r="XDR235" s="224"/>
      <c r="XDS235" s="416"/>
      <c r="XDT235" s="416"/>
      <c r="XDU235" s="332"/>
      <c r="XDV235" s="333"/>
      <c r="XDW235" s="416"/>
      <c r="XDX235" s="224"/>
      <c r="XDY235" s="224"/>
      <c r="XDZ235" s="334"/>
      <c r="XEA235" s="334"/>
      <c r="XEB235" s="224"/>
      <c r="XEC235" s="416"/>
      <c r="XED235" s="416"/>
      <c r="XEE235" s="332"/>
      <c r="XEF235" s="333"/>
      <c r="XEG235" s="416"/>
      <c r="XEH235" s="224"/>
      <c r="XEI235" s="224"/>
      <c r="XEJ235" s="334"/>
      <c r="XEK235" s="334"/>
      <c r="XEL235" s="224"/>
      <c r="XEM235" s="416"/>
      <c r="XEN235" s="416"/>
      <c r="XEO235" s="332"/>
      <c r="XEP235" s="333"/>
    </row>
    <row r="236" spans="1:16370" s="321" customFormat="1" ht="30.75" customHeight="1">
      <c r="A236" s="318">
        <v>93671</v>
      </c>
      <c r="B236" s="318" t="s">
        <v>16</v>
      </c>
      <c r="C236" s="318" t="s">
        <v>2288</v>
      </c>
      <c r="D236" s="538" t="s">
        <v>2140</v>
      </c>
      <c r="E236" s="318" t="s">
        <v>485</v>
      </c>
      <c r="F236" s="306">
        <v>3</v>
      </c>
      <c r="G236" s="320">
        <f t="shared" ref="G236:G254" si="69">$J$4</f>
        <v>0.24940000000000001</v>
      </c>
      <c r="H236" s="319"/>
      <c r="I236" s="530">
        <f t="shared" si="65"/>
        <v>0</v>
      </c>
      <c r="J236" s="319">
        <f t="shared" ref="J236:J251" si="70">F236*I236</f>
        <v>0</v>
      </c>
    </row>
    <row r="237" spans="1:16370" s="321" customFormat="1" ht="30.75" customHeight="1">
      <c r="A237" s="318">
        <v>93672</v>
      </c>
      <c r="B237" s="318" t="s">
        <v>16</v>
      </c>
      <c r="C237" s="318" t="s">
        <v>2289</v>
      </c>
      <c r="D237" s="538" t="s">
        <v>2075</v>
      </c>
      <c r="E237" s="318" t="s">
        <v>485</v>
      </c>
      <c r="F237" s="306">
        <v>2</v>
      </c>
      <c r="G237" s="320">
        <f t="shared" si="69"/>
        <v>0.24940000000000001</v>
      </c>
      <c r="H237" s="319"/>
      <c r="I237" s="530">
        <f t="shared" si="65"/>
        <v>0</v>
      </c>
      <c r="J237" s="319">
        <f t="shared" si="70"/>
        <v>0</v>
      </c>
    </row>
    <row r="238" spans="1:16370" s="321" customFormat="1" ht="30.75" customHeight="1">
      <c r="A238" s="318">
        <v>93653</v>
      </c>
      <c r="B238" s="318" t="s">
        <v>16</v>
      </c>
      <c r="C238" s="318" t="s">
        <v>2290</v>
      </c>
      <c r="D238" s="538" t="s">
        <v>2141</v>
      </c>
      <c r="E238" s="318" t="s">
        <v>485</v>
      </c>
      <c r="F238" s="306">
        <v>2</v>
      </c>
      <c r="G238" s="320">
        <f t="shared" si="69"/>
        <v>0.24940000000000001</v>
      </c>
      <c r="H238" s="319"/>
      <c r="I238" s="530">
        <f t="shared" si="65"/>
        <v>0</v>
      </c>
      <c r="J238" s="319">
        <f t="shared" si="70"/>
        <v>0</v>
      </c>
    </row>
    <row r="239" spans="1:16370" s="321" customFormat="1" ht="30.75" customHeight="1">
      <c r="A239" s="318">
        <v>93654</v>
      </c>
      <c r="B239" s="318" t="s">
        <v>16</v>
      </c>
      <c r="C239" s="318" t="s">
        <v>2291</v>
      </c>
      <c r="D239" s="538" t="s">
        <v>2142</v>
      </c>
      <c r="E239" s="318" t="s">
        <v>485</v>
      </c>
      <c r="F239" s="306">
        <v>5</v>
      </c>
      <c r="G239" s="320">
        <f t="shared" si="69"/>
        <v>0.24940000000000001</v>
      </c>
      <c r="H239" s="319"/>
      <c r="I239" s="530">
        <f t="shared" si="65"/>
        <v>0</v>
      </c>
      <c r="J239" s="319">
        <f t="shared" si="70"/>
        <v>0</v>
      </c>
    </row>
    <row r="240" spans="1:16370" s="321" customFormat="1" ht="30.75" customHeight="1">
      <c r="A240" s="318">
        <v>93655</v>
      </c>
      <c r="B240" s="318" t="s">
        <v>16</v>
      </c>
      <c r="C240" s="318" t="s">
        <v>2292</v>
      </c>
      <c r="D240" s="538" t="s">
        <v>2143</v>
      </c>
      <c r="E240" s="318" t="s">
        <v>485</v>
      </c>
      <c r="F240" s="306">
        <v>11</v>
      </c>
      <c r="G240" s="320">
        <f t="shared" si="69"/>
        <v>0.24940000000000001</v>
      </c>
      <c r="H240" s="319"/>
      <c r="I240" s="530">
        <f t="shared" si="65"/>
        <v>0</v>
      </c>
      <c r="J240" s="319">
        <f t="shared" si="70"/>
        <v>0</v>
      </c>
    </row>
    <row r="241" spans="1:16370" s="321" customFormat="1" ht="30.75" customHeight="1">
      <c r="A241" s="318">
        <v>93660</v>
      </c>
      <c r="B241" s="318" t="s">
        <v>16</v>
      </c>
      <c r="C241" s="318" t="s">
        <v>2293</v>
      </c>
      <c r="D241" s="538" t="s">
        <v>2144</v>
      </c>
      <c r="E241" s="318" t="s">
        <v>485</v>
      </c>
      <c r="F241" s="306">
        <v>1</v>
      </c>
      <c r="G241" s="320">
        <f t="shared" si="69"/>
        <v>0.24940000000000001</v>
      </c>
      <c r="H241" s="319"/>
      <c r="I241" s="530">
        <f t="shared" si="65"/>
        <v>0</v>
      </c>
      <c r="J241" s="319">
        <f t="shared" si="70"/>
        <v>0</v>
      </c>
    </row>
    <row r="242" spans="1:16370" s="321" customFormat="1" ht="30.75" customHeight="1">
      <c r="A242" s="318">
        <v>93664</v>
      </c>
      <c r="B242" s="318" t="s">
        <v>16</v>
      </c>
      <c r="C242" s="318" t="s">
        <v>2294</v>
      </c>
      <c r="D242" s="538" t="s">
        <v>2145</v>
      </c>
      <c r="E242" s="318" t="s">
        <v>485</v>
      </c>
      <c r="F242" s="306">
        <v>2</v>
      </c>
      <c r="G242" s="320">
        <f t="shared" si="69"/>
        <v>0.24940000000000001</v>
      </c>
      <c r="H242" s="319"/>
      <c r="I242" s="530">
        <f t="shared" si="65"/>
        <v>0</v>
      </c>
      <c r="J242" s="319">
        <f t="shared" si="70"/>
        <v>0</v>
      </c>
    </row>
    <row r="243" spans="1:16370" s="321" customFormat="1" ht="30.75" customHeight="1">
      <c r="A243" s="318">
        <v>93662</v>
      </c>
      <c r="B243" s="318" t="s">
        <v>16</v>
      </c>
      <c r="C243" s="318" t="s">
        <v>2295</v>
      </c>
      <c r="D243" s="538" t="s">
        <v>2146</v>
      </c>
      <c r="E243" s="318" t="s">
        <v>485</v>
      </c>
      <c r="F243" s="306">
        <v>24</v>
      </c>
      <c r="G243" s="320">
        <f t="shared" si="69"/>
        <v>0.24940000000000001</v>
      </c>
      <c r="H243" s="319"/>
      <c r="I243" s="530">
        <f t="shared" si="65"/>
        <v>0</v>
      </c>
      <c r="J243" s="319">
        <f t="shared" si="70"/>
        <v>0</v>
      </c>
    </row>
    <row r="244" spans="1:16370" s="321" customFormat="1" ht="30.75" customHeight="1">
      <c r="A244" s="318">
        <v>93663</v>
      </c>
      <c r="B244" s="318" t="s">
        <v>16</v>
      </c>
      <c r="C244" s="318" t="s">
        <v>2296</v>
      </c>
      <c r="D244" s="538" t="s">
        <v>2147</v>
      </c>
      <c r="E244" s="318" t="s">
        <v>485</v>
      </c>
      <c r="F244" s="306">
        <v>1</v>
      </c>
      <c r="G244" s="320">
        <f t="shared" si="69"/>
        <v>0.24940000000000001</v>
      </c>
      <c r="H244" s="319"/>
      <c r="I244" s="530">
        <f t="shared" si="65"/>
        <v>0</v>
      </c>
      <c r="J244" s="319">
        <f t="shared" si="70"/>
        <v>0</v>
      </c>
    </row>
    <row r="245" spans="1:16370" s="321" customFormat="1" ht="30.75" customHeight="1">
      <c r="A245" s="318">
        <v>93664</v>
      </c>
      <c r="B245" s="318" t="s">
        <v>16</v>
      </c>
      <c r="C245" s="318" t="s">
        <v>2297</v>
      </c>
      <c r="D245" s="538" t="s">
        <v>2145</v>
      </c>
      <c r="E245" s="318" t="s">
        <v>485</v>
      </c>
      <c r="F245" s="306">
        <v>4</v>
      </c>
      <c r="G245" s="320">
        <f t="shared" si="69"/>
        <v>0.24940000000000001</v>
      </c>
      <c r="H245" s="319"/>
      <c r="I245" s="530">
        <f t="shared" si="65"/>
        <v>0</v>
      </c>
      <c r="J245" s="319">
        <f t="shared" si="70"/>
        <v>0</v>
      </c>
    </row>
    <row r="246" spans="1:16370" s="321" customFormat="1" ht="30.75" customHeight="1">
      <c r="A246" s="318" t="s">
        <v>2263</v>
      </c>
      <c r="B246" s="539" t="s">
        <v>1170</v>
      </c>
      <c r="C246" s="318" t="s">
        <v>2298</v>
      </c>
      <c r="D246" s="538" t="s">
        <v>2264</v>
      </c>
      <c r="E246" s="318" t="s">
        <v>485</v>
      </c>
      <c r="F246" s="306">
        <v>1</v>
      </c>
      <c r="G246" s="320">
        <f t="shared" si="69"/>
        <v>0.24940000000000001</v>
      </c>
      <c r="H246" s="319"/>
      <c r="I246" s="530">
        <f t="shared" si="65"/>
        <v>0</v>
      </c>
      <c r="J246" s="319">
        <f t="shared" si="70"/>
        <v>0</v>
      </c>
    </row>
    <row r="247" spans="1:16370" s="321" customFormat="1" ht="30.75" customHeight="1">
      <c r="A247" s="318" t="s">
        <v>2269</v>
      </c>
      <c r="B247" s="539" t="s">
        <v>1170</v>
      </c>
      <c r="C247" s="318" t="s">
        <v>2299</v>
      </c>
      <c r="D247" s="538" t="s">
        <v>2270</v>
      </c>
      <c r="E247" s="318" t="s">
        <v>485</v>
      </c>
      <c r="F247" s="306">
        <v>1</v>
      </c>
      <c r="G247" s="320">
        <f t="shared" si="69"/>
        <v>0.24940000000000001</v>
      </c>
      <c r="H247" s="319"/>
      <c r="I247" s="530">
        <f t="shared" si="65"/>
        <v>0</v>
      </c>
      <c r="J247" s="319">
        <f t="shared" si="70"/>
        <v>0</v>
      </c>
    </row>
    <row r="248" spans="1:16370" s="321" customFormat="1" ht="30.75" customHeight="1">
      <c r="A248" s="318" t="s">
        <v>2275</v>
      </c>
      <c r="B248" s="539" t="s">
        <v>1170</v>
      </c>
      <c r="C248" s="318" t="s">
        <v>2300</v>
      </c>
      <c r="D248" s="538" t="s">
        <v>2276</v>
      </c>
      <c r="E248" s="318" t="s">
        <v>485</v>
      </c>
      <c r="F248" s="306">
        <v>2</v>
      </c>
      <c r="G248" s="320">
        <f t="shared" si="69"/>
        <v>0.24940000000000001</v>
      </c>
      <c r="H248" s="319"/>
      <c r="I248" s="530">
        <f t="shared" si="65"/>
        <v>0</v>
      </c>
      <c r="J248" s="319">
        <f t="shared" si="70"/>
        <v>0</v>
      </c>
    </row>
    <row r="249" spans="1:16370" s="321" customFormat="1" ht="30.75" customHeight="1">
      <c r="A249" s="318" t="s">
        <v>2281</v>
      </c>
      <c r="B249" s="539" t="s">
        <v>1170</v>
      </c>
      <c r="C249" s="318" t="s">
        <v>2301</v>
      </c>
      <c r="D249" s="538" t="s">
        <v>2282</v>
      </c>
      <c r="E249" s="318" t="s">
        <v>485</v>
      </c>
      <c r="F249" s="306">
        <v>2</v>
      </c>
      <c r="G249" s="320">
        <f t="shared" si="69"/>
        <v>0.24940000000000001</v>
      </c>
      <c r="H249" s="319"/>
      <c r="I249" s="530">
        <f t="shared" si="65"/>
        <v>0</v>
      </c>
      <c r="J249" s="319">
        <f t="shared" si="70"/>
        <v>0</v>
      </c>
    </row>
    <row r="250" spans="1:16370" s="321" customFormat="1" ht="20.25" customHeight="1">
      <c r="A250" s="318" t="s">
        <v>2392</v>
      </c>
      <c r="B250" s="539" t="s">
        <v>1170</v>
      </c>
      <c r="C250" s="318" t="s">
        <v>2302</v>
      </c>
      <c r="D250" s="538" t="s">
        <v>2383</v>
      </c>
      <c r="E250" s="318" t="s">
        <v>485</v>
      </c>
      <c r="F250" s="306">
        <v>3</v>
      </c>
      <c r="G250" s="320">
        <f t="shared" si="69"/>
        <v>0.24940000000000001</v>
      </c>
      <c r="H250" s="319"/>
      <c r="I250" s="530">
        <f t="shared" si="65"/>
        <v>0</v>
      </c>
      <c r="J250" s="319">
        <f t="shared" si="70"/>
        <v>0</v>
      </c>
    </row>
    <row r="251" spans="1:16370" s="321" customFormat="1" ht="20.25" customHeight="1">
      <c r="A251" s="318" t="s">
        <v>2393</v>
      </c>
      <c r="B251" s="539" t="s">
        <v>1170</v>
      </c>
      <c r="C251" s="318" t="s">
        <v>2303</v>
      </c>
      <c r="D251" s="538" t="s">
        <v>2384</v>
      </c>
      <c r="E251" s="318" t="s">
        <v>485</v>
      </c>
      <c r="F251" s="306">
        <v>19</v>
      </c>
      <c r="G251" s="320">
        <f t="shared" si="69"/>
        <v>0.24940000000000001</v>
      </c>
      <c r="H251" s="319"/>
      <c r="I251" s="530">
        <f t="shared" si="65"/>
        <v>0</v>
      </c>
      <c r="J251" s="319">
        <f t="shared" si="70"/>
        <v>0</v>
      </c>
    </row>
    <row r="252" spans="1:16370" s="321" customFormat="1" ht="20.25" customHeight="1">
      <c r="A252" s="318" t="s">
        <v>2250</v>
      </c>
      <c r="B252" s="539" t="s">
        <v>1170</v>
      </c>
      <c r="C252" s="318" t="s">
        <v>2304</v>
      </c>
      <c r="D252" s="538" t="s">
        <v>2257</v>
      </c>
      <c r="E252" s="318" t="s">
        <v>485</v>
      </c>
      <c r="F252" s="306">
        <v>2</v>
      </c>
      <c r="G252" s="320">
        <f t="shared" si="69"/>
        <v>0.24940000000000001</v>
      </c>
      <c r="H252" s="319"/>
      <c r="I252" s="530">
        <f t="shared" si="65"/>
        <v>0</v>
      </c>
      <c r="J252" s="319">
        <f>F252*I252</f>
        <v>0</v>
      </c>
    </row>
    <row r="253" spans="1:16370" s="321" customFormat="1" ht="20.25" customHeight="1">
      <c r="A253" s="318" t="s">
        <v>2286</v>
      </c>
      <c r="B253" s="539" t="s">
        <v>1170</v>
      </c>
      <c r="C253" s="318" t="s">
        <v>2305</v>
      </c>
      <c r="D253" s="538" t="s">
        <v>2287</v>
      </c>
      <c r="E253" s="318" t="s">
        <v>485</v>
      </c>
      <c r="F253" s="306">
        <v>3</v>
      </c>
      <c r="G253" s="320">
        <f t="shared" si="69"/>
        <v>0.24940000000000001</v>
      </c>
      <c r="H253" s="319"/>
      <c r="I253" s="530">
        <f t="shared" si="65"/>
        <v>0</v>
      </c>
      <c r="J253" s="319">
        <f>F253*I253</f>
        <v>0</v>
      </c>
    </row>
    <row r="254" spans="1:16370" s="321" customFormat="1" ht="20.25" customHeight="1">
      <c r="A254" s="318" t="s">
        <v>2255</v>
      </c>
      <c r="B254" s="539" t="s">
        <v>1170</v>
      </c>
      <c r="C254" s="318" t="s">
        <v>2306</v>
      </c>
      <c r="D254" s="538" t="s">
        <v>2256</v>
      </c>
      <c r="E254" s="318" t="s">
        <v>485</v>
      </c>
      <c r="F254" s="306">
        <v>16</v>
      </c>
      <c r="G254" s="320">
        <f t="shared" si="69"/>
        <v>0.24940000000000001</v>
      </c>
      <c r="H254" s="319"/>
      <c r="I254" s="530">
        <f t="shared" si="65"/>
        <v>0</v>
      </c>
      <c r="J254" s="319">
        <f>F254*I254</f>
        <v>0</v>
      </c>
    </row>
    <row r="255" spans="1:16370" s="210" customFormat="1" ht="21.6" customHeight="1">
      <c r="A255" s="75"/>
      <c r="B255" s="75"/>
      <c r="C255" s="93" t="s">
        <v>1723</v>
      </c>
      <c r="D255" s="103" t="s">
        <v>290</v>
      </c>
      <c r="E255" s="75"/>
      <c r="F255" s="327"/>
      <c r="G255" s="327"/>
      <c r="H255" s="327"/>
      <c r="I255" s="77"/>
      <c r="J255" s="327"/>
      <c r="K255" s="382"/>
      <c r="L255" s="224"/>
      <c r="M255" s="224"/>
      <c r="N255" s="334"/>
      <c r="O255" s="334"/>
      <c r="P255" s="224"/>
      <c r="Q255" s="382"/>
      <c r="R255" s="382"/>
      <c r="S255" s="332"/>
      <c r="T255" s="333"/>
      <c r="U255" s="382"/>
      <c r="V255" s="224"/>
      <c r="W255" s="224"/>
      <c r="X255" s="334"/>
      <c r="Y255" s="334"/>
      <c r="Z255" s="224"/>
      <c r="AA255" s="382"/>
      <c r="AB255" s="382"/>
      <c r="AC255" s="332"/>
      <c r="AD255" s="333"/>
      <c r="AE255" s="382"/>
      <c r="AF255" s="224"/>
      <c r="AG255" s="224"/>
      <c r="AH255" s="334"/>
      <c r="AI255" s="334"/>
      <c r="AJ255" s="224"/>
      <c r="AK255" s="382"/>
      <c r="AL255" s="382"/>
      <c r="AM255" s="332"/>
      <c r="AN255" s="333"/>
      <c r="AO255" s="382"/>
      <c r="AP255" s="224"/>
      <c r="AQ255" s="224"/>
      <c r="AR255" s="334"/>
      <c r="AS255" s="334"/>
      <c r="AT255" s="224"/>
      <c r="AU255" s="382"/>
      <c r="AV255" s="382"/>
      <c r="AW255" s="332"/>
      <c r="AX255" s="333"/>
      <c r="AY255" s="382"/>
      <c r="AZ255" s="224"/>
      <c r="BA255" s="224"/>
      <c r="BB255" s="334"/>
      <c r="BC255" s="334"/>
      <c r="BD255" s="224"/>
      <c r="BE255" s="382"/>
      <c r="BF255" s="382"/>
      <c r="BG255" s="332"/>
      <c r="BH255" s="333"/>
      <c r="BI255" s="382"/>
      <c r="BJ255" s="224"/>
      <c r="BK255" s="224"/>
      <c r="BL255" s="334"/>
      <c r="BM255" s="334"/>
      <c r="BN255" s="224"/>
      <c r="BO255" s="382"/>
      <c r="BP255" s="382"/>
      <c r="BQ255" s="332"/>
      <c r="BR255" s="333"/>
      <c r="BS255" s="382"/>
      <c r="BT255" s="224"/>
      <c r="BU255" s="224"/>
      <c r="BV255" s="334"/>
      <c r="BW255" s="334"/>
      <c r="BX255" s="224"/>
      <c r="BY255" s="382"/>
      <c r="BZ255" s="382"/>
      <c r="CA255" s="332"/>
      <c r="CB255" s="333"/>
      <c r="CC255" s="382"/>
      <c r="CD255" s="224"/>
      <c r="CE255" s="224"/>
      <c r="CF255" s="334"/>
      <c r="CG255" s="334"/>
      <c r="CH255" s="224"/>
      <c r="CI255" s="382"/>
      <c r="CJ255" s="382"/>
      <c r="CK255" s="332"/>
      <c r="CL255" s="333"/>
      <c r="CM255" s="382"/>
      <c r="CN255" s="224"/>
      <c r="CO255" s="224"/>
      <c r="CP255" s="334"/>
      <c r="CQ255" s="334"/>
      <c r="CR255" s="224"/>
      <c r="CS255" s="382"/>
      <c r="CT255" s="382"/>
      <c r="CU255" s="332"/>
      <c r="CV255" s="333"/>
      <c r="CW255" s="382"/>
      <c r="CX255" s="224"/>
      <c r="CY255" s="224"/>
      <c r="CZ255" s="334"/>
      <c r="DA255" s="334"/>
      <c r="DB255" s="224"/>
      <c r="DC255" s="382"/>
      <c r="DD255" s="382"/>
      <c r="DE255" s="332"/>
      <c r="DF255" s="333"/>
      <c r="DG255" s="382"/>
      <c r="DH255" s="224"/>
      <c r="DI255" s="224"/>
      <c r="DJ255" s="334"/>
      <c r="DK255" s="334"/>
      <c r="DL255" s="224"/>
      <c r="DM255" s="382"/>
      <c r="DN255" s="382"/>
      <c r="DO255" s="332"/>
      <c r="DP255" s="333"/>
      <c r="DQ255" s="382"/>
      <c r="DR255" s="224"/>
      <c r="DS255" s="224"/>
      <c r="DT255" s="334"/>
      <c r="DU255" s="334"/>
      <c r="DV255" s="224"/>
      <c r="DW255" s="382"/>
      <c r="DX255" s="382"/>
      <c r="DY255" s="332"/>
      <c r="DZ255" s="333"/>
      <c r="EA255" s="382"/>
      <c r="EB255" s="224"/>
      <c r="EC255" s="224"/>
      <c r="ED255" s="334"/>
      <c r="EE255" s="334"/>
      <c r="EF255" s="224"/>
      <c r="EG255" s="382"/>
      <c r="EH255" s="382"/>
      <c r="EI255" s="332"/>
      <c r="EJ255" s="333"/>
      <c r="EK255" s="382"/>
      <c r="EL255" s="224"/>
      <c r="EM255" s="224"/>
      <c r="EN255" s="334"/>
      <c r="EO255" s="334"/>
      <c r="EP255" s="224"/>
      <c r="EQ255" s="382"/>
      <c r="ER255" s="382"/>
      <c r="ES255" s="332"/>
      <c r="ET255" s="333"/>
      <c r="EU255" s="382"/>
      <c r="EV255" s="224"/>
      <c r="EW255" s="224"/>
      <c r="EX255" s="334"/>
      <c r="EY255" s="334"/>
      <c r="EZ255" s="224"/>
      <c r="FA255" s="382"/>
      <c r="FB255" s="382"/>
      <c r="FC255" s="332"/>
      <c r="FD255" s="333"/>
      <c r="FE255" s="382"/>
      <c r="FF255" s="224"/>
      <c r="FG255" s="224"/>
      <c r="FH255" s="334"/>
      <c r="FI255" s="334"/>
      <c r="FJ255" s="224"/>
      <c r="FK255" s="382"/>
      <c r="FL255" s="382"/>
      <c r="FM255" s="332"/>
      <c r="FN255" s="333"/>
      <c r="FO255" s="382"/>
      <c r="FP255" s="224"/>
      <c r="FQ255" s="224"/>
      <c r="FR255" s="334"/>
      <c r="FS255" s="334"/>
      <c r="FT255" s="224"/>
      <c r="FU255" s="382"/>
      <c r="FV255" s="382"/>
      <c r="FW255" s="332"/>
      <c r="FX255" s="333"/>
      <c r="FY255" s="382"/>
      <c r="FZ255" s="224"/>
      <c r="GA255" s="224"/>
      <c r="GB255" s="334"/>
      <c r="GC255" s="334"/>
      <c r="GD255" s="224"/>
      <c r="GE255" s="382"/>
      <c r="GF255" s="382"/>
      <c r="GG255" s="332"/>
      <c r="GH255" s="333"/>
      <c r="GI255" s="382"/>
      <c r="GJ255" s="224"/>
      <c r="GK255" s="224"/>
      <c r="GL255" s="334"/>
      <c r="GM255" s="334"/>
      <c r="GN255" s="224"/>
      <c r="GO255" s="382"/>
      <c r="GP255" s="382"/>
      <c r="GQ255" s="332"/>
      <c r="GR255" s="333"/>
      <c r="GS255" s="382"/>
      <c r="GT255" s="224"/>
      <c r="GU255" s="224"/>
      <c r="GV255" s="334"/>
      <c r="GW255" s="334"/>
      <c r="GX255" s="224"/>
      <c r="GY255" s="382"/>
      <c r="GZ255" s="382"/>
      <c r="HA255" s="332"/>
      <c r="HB255" s="333"/>
      <c r="HC255" s="382"/>
      <c r="HD255" s="224"/>
      <c r="HE255" s="224"/>
      <c r="HF255" s="334"/>
      <c r="HG255" s="334"/>
      <c r="HH255" s="224"/>
      <c r="HI255" s="382"/>
      <c r="HJ255" s="382"/>
      <c r="HK255" s="332"/>
      <c r="HL255" s="333"/>
      <c r="HM255" s="382"/>
      <c r="HN255" s="224"/>
      <c r="HO255" s="224"/>
      <c r="HP255" s="334"/>
      <c r="HQ255" s="334"/>
      <c r="HR255" s="224"/>
      <c r="HS255" s="382"/>
      <c r="HT255" s="382"/>
      <c r="HU255" s="332"/>
      <c r="HV255" s="333"/>
      <c r="HW255" s="382"/>
      <c r="HX255" s="224"/>
      <c r="HY255" s="224"/>
      <c r="HZ255" s="334"/>
      <c r="IA255" s="334"/>
      <c r="IB255" s="224"/>
      <c r="IC255" s="382"/>
      <c r="ID255" s="382"/>
      <c r="IE255" s="332"/>
      <c r="IF255" s="333"/>
      <c r="IG255" s="382"/>
      <c r="IH255" s="224"/>
      <c r="II255" s="224"/>
      <c r="IJ255" s="334"/>
      <c r="IK255" s="334"/>
      <c r="IL255" s="224"/>
      <c r="IM255" s="382"/>
      <c r="IN255" s="382"/>
      <c r="IO255" s="332"/>
      <c r="IP255" s="333"/>
      <c r="IQ255" s="382"/>
      <c r="IR255" s="224"/>
      <c r="IS255" s="224"/>
      <c r="IT255" s="334"/>
      <c r="IU255" s="334"/>
      <c r="IV255" s="224"/>
      <c r="IW255" s="382"/>
      <c r="IX255" s="382"/>
      <c r="IY255" s="332"/>
      <c r="IZ255" s="333"/>
      <c r="JA255" s="382"/>
      <c r="JB255" s="224"/>
      <c r="JC255" s="224"/>
      <c r="JD255" s="334"/>
      <c r="JE255" s="334"/>
      <c r="JF255" s="224"/>
      <c r="JG255" s="382"/>
      <c r="JH255" s="382"/>
      <c r="JI255" s="332"/>
      <c r="JJ255" s="333"/>
      <c r="JK255" s="382"/>
      <c r="JL255" s="224"/>
      <c r="JM255" s="224"/>
      <c r="JN255" s="334"/>
      <c r="JO255" s="334"/>
      <c r="JP255" s="224"/>
      <c r="JQ255" s="382"/>
      <c r="JR255" s="382"/>
      <c r="JS255" s="332"/>
      <c r="JT255" s="333"/>
      <c r="JU255" s="382"/>
      <c r="JV255" s="224"/>
      <c r="JW255" s="224"/>
      <c r="JX255" s="334"/>
      <c r="JY255" s="334"/>
      <c r="JZ255" s="224"/>
      <c r="KA255" s="382"/>
      <c r="KB255" s="382"/>
      <c r="KC255" s="332"/>
      <c r="KD255" s="333"/>
      <c r="KE255" s="382"/>
      <c r="KF255" s="224"/>
      <c r="KG255" s="224"/>
      <c r="KH255" s="334"/>
      <c r="KI255" s="334"/>
      <c r="KJ255" s="224"/>
      <c r="KK255" s="382"/>
      <c r="KL255" s="382"/>
      <c r="KM255" s="332"/>
      <c r="KN255" s="333"/>
      <c r="KO255" s="382"/>
      <c r="KP255" s="224"/>
      <c r="KQ255" s="224"/>
      <c r="KR255" s="334"/>
      <c r="KS255" s="334"/>
      <c r="KT255" s="224"/>
      <c r="KU255" s="382"/>
      <c r="KV255" s="382"/>
      <c r="KW255" s="332"/>
      <c r="KX255" s="333"/>
      <c r="KY255" s="382"/>
      <c r="KZ255" s="224"/>
      <c r="LA255" s="224"/>
      <c r="LB255" s="334"/>
      <c r="LC255" s="334"/>
      <c r="LD255" s="224"/>
      <c r="LE255" s="382"/>
      <c r="LF255" s="382"/>
      <c r="LG255" s="332"/>
      <c r="LH255" s="333"/>
      <c r="LI255" s="382"/>
      <c r="LJ255" s="224"/>
      <c r="LK255" s="224"/>
      <c r="LL255" s="334"/>
      <c r="LM255" s="334"/>
      <c r="LN255" s="224"/>
      <c r="LO255" s="382"/>
      <c r="LP255" s="382"/>
      <c r="LQ255" s="332"/>
      <c r="LR255" s="333"/>
      <c r="LS255" s="382"/>
      <c r="LT255" s="224"/>
      <c r="LU255" s="224"/>
      <c r="LV255" s="334"/>
      <c r="LW255" s="334"/>
      <c r="LX255" s="224"/>
      <c r="LY255" s="382"/>
      <c r="LZ255" s="382"/>
      <c r="MA255" s="332"/>
      <c r="MB255" s="333"/>
      <c r="MC255" s="382"/>
      <c r="MD255" s="224"/>
      <c r="ME255" s="224"/>
      <c r="MF255" s="334"/>
      <c r="MG255" s="334"/>
      <c r="MH255" s="224"/>
      <c r="MI255" s="382"/>
      <c r="MJ255" s="382"/>
      <c r="MK255" s="332"/>
      <c r="ML255" s="333"/>
      <c r="MM255" s="382"/>
      <c r="MN255" s="224"/>
      <c r="MO255" s="224"/>
      <c r="MP255" s="334"/>
      <c r="MQ255" s="334"/>
      <c r="MR255" s="224"/>
      <c r="MS255" s="382"/>
      <c r="MT255" s="382"/>
      <c r="MU255" s="332"/>
      <c r="MV255" s="333"/>
      <c r="MW255" s="382"/>
      <c r="MX255" s="224"/>
      <c r="MY255" s="224"/>
      <c r="MZ255" s="334"/>
      <c r="NA255" s="334"/>
      <c r="NB255" s="224"/>
      <c r="NC255" s="382"/>
      <c r="ND255" s="382"/>
      <c r="NE255" s="332"/>
      <c r="NF255" s="333"/>
      <c r="NG255" s="382"/>
      <c r="NH255" s="224"/>
      <c r="NI255" s="224"/>
      <c r="NJ255" s="334"/>
      <c r="NK255" s="334"/>
      <c r="NL255" s="224"/>
      <c r="NM255" s="382"/>
      <c r="NN255" s="382"/>
      <c r="NO255" s="332"/>
      <c r="NP255" s="333"/>
      <c r="NQ255" s="382"/>
      <c r="NR255" s="224"/>
      <c r="NS255" s="224"/>
      <c r="NT255" s="334"/>
      <c r="NU255" s="334"/>
      <c r="NV255" s="224"/>
      <c r="NW255" s="382"/>
      <c r="NX255" s="382"/>
      <c r="NY255" s="332"/>
      <c r="NZ255" s="333"/>
      <c r="OA255" s="382"/>
      <c r="OB255" s="224"/>
      <c r="OC255" s="224"/>
      <c r="OD255" s="334"/>
      <c r="OE255" s="334"/>
      <c r="OF255" s="224"/>
      <c r="OG255" s="382"/>
      <c r="OH255" s="382"/>
      <c r="OI255" s="332"/>
      <c r="OJ255" s="333"/>
      <c r="OK255" s="382"/>
      <c r="OL255" s="224"/>
      <c r="OM255" s="224"/>
      <c r="ON255" s="334"/>
      <c r="OO255" s="334"/>
      <c r="OP255" s="224"/>
      <c r="OQ255" s="382"/>
      <c r="OR255" s="382"/>
      <c r="OS255" s="332"/>
      <c r="OT255" s="333"/>
      <c r="OU255" s="382"/>
      <c r="OV255" s="224"/>
      <c r="OW255" s="224"/>
      <c r="OX255" s="334"/>
      <c r="OY255" s="334"/>
      <c r="OZ255" s="224"/>
      <c r="PA255" s="382"/>
      <c r="PB255" s="382"/>
      <c r="PC255" s="332"/>
      <c r="PD255" s="333"/>
      <c r="PE255" s="382"/>
      <c r="PF255" s="224"/>
      <c r="PG255" s="224"/>
      <c r="PH255" s="334"/>
      <c r="PI255" s="334"/>
      <c r="PJ255" s="224"/>
      <c r="PK255" s="382"/>
      <c r="PL255" s="382"/>
      <c r="PM255" s="332"/>
      <c r="PN255" s="333"/>
      <c r="PO255" s="382"/>
      <c r="PP255" s="224"/>
      <c r="PQ255" s="224"/>
      <c r="PR255" s="334"/>
      <c r="PS255" s="334"/>
      <c r="PT255" s="224"/>
      <c r="PU255" s="382"/>
      <c r="PV255" s="382"/>
      <c r="PW255" s="332"/>
      <c r="PX255" s="333"/>
      <c r="PY255" s="382"/>
      <c r="PZ255" s="224"/>
      <c r="QA255" s="224"/>
      <c r="QB255" s="334"/>
      <c r="QC255" s="334"/>
      <c r="QD255" s="224"/>
      <c r="QE255" s="382"/>
      <c r="QF255" s="382"/>
      <c r="QG255" s="332"/>
      <c r="QH255" s="333"/>
      <c r="QI255" s="382"/>
      <c r="QJ255" s="224"/>
      <c r="QK255" s="224"/>
      <c r="QL255" s="334"/>
      <c r="QM255" s="334"/>
      <c r="QN255" s="224"/>
      <c r="QO255" s="382"/>
      <c r="QP255" s="382"/>
      <c r="QQ255" s="332"/>
      <c r="QR255" s="333"/>
      <c r="QS255" s="382"/>
      <c r="QT255" s="224"/>
      <c r="QU255" s="224"/>
      <c r="QV255" s="334"/>
      <c r="QW255" s="334"/>
      <c r="QX255" s="224"/>
      <c r="QY255" s="382"/>
      <c r="QZ255" s="382"/>
      <c r="RA255" s="332"/>
      <c r="RB255" s="333"/>
      <c r="RC255" s="382"/>
      <c r="RD255" s="224"/>
      <c r="RE255" s="224"/>
      <c r="RF255" s="334"/>
      <c r="RG255" s="334"/>
      <c r="RH255" s="224"/>
      <c r="RI255" s="382"/>
      <c r="RJ255" s="382"/>
      <c r="RK255" s="332"/>
      <c r="RL255" s="333"/>
      <c r="RM255" s="382"/>
      <c r="RN255" s="224"/>
      <c r="RO255" s="224"/>
      <c r="RP255" s="334"/>
      <c r="RQ255" s="334"/>
      <c r="RR255" s="224"/>
      <c r="RS255" s="382"/>
      <c r="RT255" s="382"/>
      <c r="RU255" s="332"/>
      <c r="RV255" s="333"/>
      <c r="RW255" s="382"/>
      <c r="RX255" s="224"/>
      <c r="RY255" s="224"/>
      <c r="RZ255" s="334"/>
      <c r="SA255" s="334"/>
      <c r="SB255" s="224"/>
      <c r="SC255" s="382"/>
      <c r="SD255" s="382"/>
      <c r="SE255" s="332"/>
      <c r="SF255" s="333"/>
      <c r="SG255" s="382"/>
      <c r="SH255" s="224"/>
      <c r="SI255" s="224"/>
      <c r="SJ255" s="334"/>
      <c r="SK255" s="334"/>
      <c r="SL255" s="224"/>
      <c r="SM255" s="382"/>
      <c r="SN255" s="382"/>
      <c r="SO255" s="332"/>
      <c r="SP255" s="333"/>
      <c r="SQ255" s="382"/>
      <c r="SR255" s="224"/>
      <c r="SS255" s="224"/>
      <c r="ST255" s="334"/>
      <c r="SU255" s="334"/>
      <c r="SV255" s="224"/>
      <c r="SW255" s="382"/>
      <c r="SX255" s="382"/>
      <c r="SY255" s="332"/>
      <c r="SZ255" s="333"/>
      <c r="TA255" s="382"/>
      <c r="TB255" s="224"/>
      <c r="TC255" s="224"/>
      <c r="TD255" s="334"/>
      <c r="TE255" s="334"/>
      <c r="TF255" s="224"/>
      <c r="TG255" s="382"/>
      <c r="TH255" s="382"/>
      <c r="TI255" s="332"/>
      <c r="TJ255" s="333"/>
      <c r="TK255" s="382"/>
      <c r="TL255" s="224"/>
      <c r="TM255" s="224"/>
      <c r="TN255" s="334"/>
      <c r="TO255" s="334"/>
      <c r="TP255" s="224"/>
      <c r="TQ255" s="382"/>
      <c r="TR255" s="382"/>
      <c r="TS255" s="332"/>
      <c r="TT255" s="333"/>
      <c r="TU255" s="382"/>
      <c r="TV255" s="224"/>
      <c r="TW255" s="224"/>
      <c r="TX255" s="334"/>
      <c r="TY255" s="334"/>
      <c r="TZ255" s="224"/>
      <c r="UA255" s="382"/>
      <c r="UB255" s="382"/>
      <c r="UC255" s="332"/>
      <c r="UD255" s="333"/>
      <c r="UE255" s="382"/>
      <c r="UF255" s="224"/>
      <c r="UG255" s="224"/>
      <c r="UH255" s="334"/>
      <c r="UI255" s="334"/>
      <c r="UJ255" s="224"/>
      <c r="UK255" s="382"/>
      <c r="UL255" s="382"/>
      <c r="UM255" s="332"/>
      <c r="UN255" s="333"/>
      <c r="UO255" s="382"/>
      <c r="UP255" s="224"/>
      <c r="UQ255" s="224"/>
      <c r="UR255" s="334"/>
      <c r="US255" s="334"/>
      <c r="UT255" s="224"/>
      <c r="UU255" s="382"/>
      <c r="UV255" s="382"/>
      <c r="UW255" s="332"/>
      <c r="UX255" s="333"/>
      <c r="UY255" s="382"/>
      <c r="UZ255" s="224"/>
      <c r="VA255" s="224"/>
      <c r="VB255" s="334"/>
      <c r="VC255" s="334"/>
      <c r="VD255" s="224"/>
      <c r="VE255" s="382"/>
      <c r="VF255" s="382"/>
      <c r="VG255" s="332"/>
      <c r="VH255" s="333"/>
      <c r="VI255" s="382"/>
      <c r="VJ255" s="224"/>
      <c r="VK255" s="224"/>
      <c r="VL255" s="334"/>
      <c r="VM255" s="334"/>
      <c r="VN255" s="224"/>
      <c r="VO255" s="382"/>
      <c r="VP255" s="382"/>
      <c r="VQ255" s="332"/>
      <c r="VR255" s="333"/>
      <c r="VS255" s="382"/>
      <c r="VT255" s="224"/>
      <c r="VU255" s="224"/>
      <c r="VV255" s="334"/>
      <c r="VW255" s="334"/>
      <c r="VX255" s="224"/>
      <c r="VY255" s="382"/>
      <c r="VZ255" s="382"/>
      <c r="WA255" s="332"/>
      <c r="WB255" s="333"/>
      <c r="WC255" s="382"/>
      <c r="WD255" s="224"/>
      <c r="WE255" s="224"/>
      <c r="WF255" s="334"/>
      <c r="WG255" s="334"/>
      <c r="WH255" s="224"/>
      <c r="WI255" s="382"/>
      <c r="WJ255" s="382"/>
      <c r="WK255" s="332"/>
      <c r="WL255" s="333"/>
      <c r="WM255" s="382"/>
      <c r="WN255" s="224"/>
      <c r="WO255" s="224"/>
      <c r="WP255" s="334"/>
      <c r="WQ255" s="334"/>
      <c r="WR255" s="224"/>
      <c r="WS255" s="382"/>
      <c r="WT255" s="382"/>
      <c r="WU255" s="332"/>
      <c r="WV255" s="333"/>
      <c r="WW255" s="382"/>
      <c r="WX255" s="224"/>
      <c r="WY255" s="224"/>
      <c r="WZ255" s="334"/>
      <c r="XA255" s="334"/>
      <c r="XB255" s="224"/>
      <c r="XC255" s="382"/>
      <c r="XD255" s="382"/>
      <c r="XE255" s="332"/>
      <c r="XF255" s="333"/>
      <c r="XG255" s="382"/>
      <c r="XH255" s="224"/>
      <c r="XI255" s="224"/>
      <c r="XJ255" s="334"/>
      <c r="XK255" s="334"/>
      <c r="XL255" s="224"/>
      <c r="XM255" s="382"/>
      <c r="XN255" s="382"/>
      <c r="XO255" s="332"/>
      <c r="XP255" s="333"/>
      <c r="XQ255" s="382"/>
      <c r="XR255" s="224"/>
      <c r="XS255" s="224"/>
      <c r="XT255" s="334"/>
      <c r="XU255" s="334"/>
      <c r="XV255" s="224"/>
      <c r="XW255" s="382"/>
      <c r="XX255" s="382"/>
      <c r="XY255" s="332"/>
      <c r="XZ255" s="333"/>
      <c r="YA255" s="382"/>
      <c r="YB255" s="224"/>
      <c r="YC255" s="224"/>
      <c r="YD255" s="334"/>
      <c r="YE255" s="334"/>
      <c r="YF255" s="224"/>
      <c r="YG255" s="382"/>
      <c r="YH255" s="382"/>
      <c r="YI255" s="332"/>
      <c r="YJ255" s="333"/>
      <c r="YK255" s="382"/>
      <c r="YL255" s="224"/>
      <c r="YM255" s="224"/>
      <c r="YN255" s="334"/>
      <c r="YO255" s="334"/>
      <c r="YP255" s="224"/>
      <c r="YQ255" s="382"/>
      <c r="YR255" s="382"/>
      <c r="YS255" s="332"/>
      <c r="YT255" s="333"/>
      <c r="YU255" s="382"/>
      <c r="YV255" s="224"/>
      <c r="YW255" s="224"/>
      <c r="YX255" s="334"/>
      <c r="YY255" s="334"/>
      <c r="YZ255" s="224"/>
      <c r="ZA255" s="382"/>
      <c r="ZB255" s="382"/>
      <c r="ZC255" s="332"/>
      <c r="ZD255" s="333"/>
      <c r="ZE255" s="382"/>
      <c r="ZF255" s="224"/>
      <c r="ZG255" s="224"/>
      <c r="ZH255" s="334"/>
      <c r="ZI255" s="334"/>
      <c r="ZJ255" s="224"/>
      <c r="ZK255" s="382"/>
      <c r="ZL255" s="382"/>
      <c r="ZM255" s="332"/>
      <c r="ZN255" s="333"/>
      <c r="ZO255" s="382"/>
      <c r="ZP255" s="224"/>
      <c r="ZQ255" s="224"/>
      <c r="ZR255" s="334"/>
      <c r="ZS255" s="334"/>
      <c r="ZT255" s="224"/>
      <c r="ZU255" s="382"/>
      <c r="ZV255" s="382"/>
      <c r="ZW255" s="332"/>
      <c r="ZX255" s="333"/>
      <c r="ZY255" s="382"/>
      <c r="ZZ255" s="224"/>
      <c r="AAA255" s="224"/>
      <c r="AAB255" s="334"/>
      <c r="AAC255" s="334"/>
      <c r="AAD255" s="224"/>
      <c r="AAE255" s="382"/>
      <c r="AAF255" s="382"/>
      <c r="AAG255" s="332"/>
      <c r="AAH255" s="333"/>
      <c r="AAI255" s="382"/>
      <c r="AAJ255" s="224"/>
      <c r="AAK255" s="224"/>
      <c r="AAL255" s="334"/>
      <c r="AAM255" s="334"/>
      <c r="AAN255" s="224"/>
      <c r="AAO255" s="382"/>
      <c r="AAP255" s="382"/>
      <c r="AAQ255" s="332"/>
      <c r="AAR255" s="333"/>
      <c r="AAS255" s="382"/>
      <c r="AAT255" s="224"/>
      <c r="AAU255" s="224"/>
      <c r="AAV255" s="334"/>
      <c r="AAW255" s="334"/>
      <c r="AAX255" s="224"/>
      <c r="AAY255" s="382"/>
      <c r="AAZ255" s="382"/>
      <c r="ABA255" s="332"/>
      <c r="ABB255" s="333"/>
      <c r="ABC255" s="382"/>
      <c r="ABD255" s="224"/>
      <c r="ABE255" s="224"/>
      <c r="ABF255" s="334"/>
      <c r="ABG255" s="334"/>
      <c r="ABH255" s="224"/>
      <c r="ABI255" s="382"/>
      <c r="ABJ255" s="382"/>
      <c r="ABK255" s="332"/>
      <c r="ABL255" s="333"/>
      <c r="ABM255" s="382"/>
      <c r="ABN255" s="224"/>
      <c r="ABO255" s="224"/>
      <c r="ABP255" s="334"/>
      <c r="ABQ255" s="334"/>
      <c r="ABR255" s="224"/>
      <c r="ABS255" s="382"/>
      <c r="ABT255" s="382"/>
      <c r="ABU255" s="332"/>
      <c r="ABV255" s="333"/>
      <c r="ABW255" s="382"/>
      <c r="ABX255" s="224"/>
      <c r="ABY255" s="224"/>
      <c r="ABZ255" s="334"/>
      <c r="ACA255" s="334"/>
      <c r="ACB255" s="224"/>
      <c r="ACC255" s="382"/>
      <c r="ACD255" s="382"/>
      <c r="ACE255" s="332"/>
      <c r="ACF255" s="333"/>
      <c r="ACG255" s="382"/>
      <c r="ACH255" s="224"/>
      <c r="ACI255" s="224"/>
      <c r="ACJ255" s="334"/>
      <c r="ACK255" s="334"/>
      <c r="ACL255" s="224"/>
      <c r="ACM255" s="382"/>
      <c r="ACN255" s="382"/>
      <c r="ACO255" s="332"/>
      <c r="ACP255" s="333"/>
      <c r="ACQ255" s="382"/>
      <c r="ACR255" s="224"/>
      <c r="ACS255" s="224"/>
      <c r="ACT255" s="334"/>
      <c r="ACU255" s="334"/>
      <c r="ACV255" s="224"/>
      <c r="ACW255" s="382"/>
      <c r="ACX255" s="382"/>
      <c r="ACY255" s="332"/>
      <c r="ACZ255" s="333"/>
      <c r="ADA255" s="382"/>
      <c r="ADB255" s="224"/>
      <c r="ADC255" s="224"/>
      <c r="ADD255" s="334"/>
      <c r="ADE255" s="334"/>
      <c r="ADF255" s="224"/>
      <c r="ADG255" s="382"/>
      <c r="ADH255" s="382"/>
      <c r="ADI255" s="332"/>
      <c r="ADJ255" s="333"/>
      <c r="ADK255" s="382"/>
      <c r="ADL255" s="224"/>
      <c r="ADM255" s="224"/>
      <c r="ADN255" s="334"/>
      <c r="ADO255" s="334"/>
      <c r="ADP255" s="224"/>
      <c r="ADQ255" s="382"/>
      <c r="ADR255" s="382"/>
      <c r="ADS255" s="332"/>
      <c r="ADT255" s="333"/>
      <c r="ADU255" s="382"/>
      <c r="ADV255" s="224"/>
      <c r="ADW255" s="224"/>
      <c r="ADX255" s="334"/>
      <c r="ADY255" s="334"/>
      <c r="ADZ255" s="224"/>
      <c r="AEA255" s="382"/>
      <c r="AEB255" s="382"/>
      <c r="AEC255" s="332"/>
      <c r="AED255" s="333"/>
      <c r="AEE255" s="382"/>
      <c r="AEF255" s="224"/>
      <c r="AEG255" s="224"/>
      <c r="AEH255" s="334"/>
      <c r="AEI255" s="334"/>
      <c r="AEJ255" s="224"/>
      <c r="AEK255" s="382"/>
      <c r="AEL255" s="382"/>
      <c r="AEM255" s="332"/>
      <c r="AEN255" s="333"/>
      <c r="AEO255" s="382"/>
      <c r="AEP255" s="224"/>
      <c r="AEQ255" s="224"/>
      <c r="AER255" s="334"/>
      <c r="AES255" s="334"/>
      <c r="AET255" s="224"/>
      <c r="AEU255" s="382"/>
      <c r="AEV255" s="382"/>
      <c r="AEW255" s="332"/>
      <c r="AEX255" s="333"/>
      <c r="AEY255" s="382"/>
      <c r="AEZ255" s="224"/>
      <c r="AFA255" s="224"/>
      <c r="AFB255" s="334"/>
      <c r="AFC255" s="334"/>
      <c r="AFD255" s="224"/>
      <c r="AFE255" s="382"/>
      <c r="AFF255" s="382"/>
      <c r="AFG255" s="332"/>
      <c r="AFH255" s="333"/>
      <c r="AFI255" s="382"/>
      <c r="AFJ255" s="224"/>
      <c r="AFK255" s="224"/>
      <c r="AFL255" s="334"/>
      <c r="AFM255" s="334"/>
      <c r="AFN255" s="224"/>
      <c r="AFO255" s="382"/>
      <c r="AFP255" s="382"/>
      <c r="AFQ255" s="332"/>
      <c r="AFR255" s="333"/>
      <c r="AFS255" s="382"/>
      <c r="AFT255" s="224"/>
      <c r="AFU255" s="224"/>
      <c r="AFV255" s="334"/>
      <c r="AFW255" s="334"/>
      <c r="AFX255" s="224"/>
      <c r="AFY255" s="382"/>
      <c r="AFZ255" s="382"/>
      <c r="AGA255" s="332"/>
      <c r="AGB255" s="333"/>
      <c r="AGC255" s="382"/>
      <c r="AGD255" s="224"/>
      <c r="AGE255" s="224"/>
      <c r="AGF255" s="334"/>
      <c r="AGG255" s="334"/>
      <c r="AGH255" s="224"/>
      <c r="AGI255" s="382"/>
      <c r="AGJ255" s="382"/>
      <c r="AGK255" s="332"/>
      <c r="AGL255" s="333"/>
      <c r="AGM255" s="382"/>
      <c r="AGN255" s="224"/>
      <c r="AGO255" s="224"/>
      <c r="AGP255" s="334"/>
      <c r="AGQ255" s="334"/>
      <c r="AGR255" s="224"/>
      <c r="AGS255" s="382"/>
      <c r="AGT255" s="382"/>
      <c r="AGU255" s="332"/>
      <c r="AGV255" s="333"/>
      <c r="AGW255" s="382"/>
      <c r="AGX255" s="224"/>
      <c r="AGY255" s="224"/>
      <c r="AGZ255" s="334"/>
      <c r="AHA255" s="334"/>
      <c r="AHB255" s="224"/>
      <c r="AHC255" s="382"/>
      <c r="AHD255" s="382"/>
      <c r="AHE255" s="332"/>
      <c r="AHF255" s="333"/>
      <c r="AHG255" s="382"/>
      <c r="AHH255" s="224"/>
      <c r="AHI255" s="224"/>
      <c r="AHJ255" s="334"/>
      <c r="AHK255" s="334"/>
      <c r="AHL255" s="224"/>
      <c r="AHM255" s="382"/>
      <c r="AHN255" s="382"/>
      <c r="AHO255" s="332"/>
      <c r="AHP255" s="333"/>
      <c r="AHQ255" s="382"/>
      <c r="AHR255" s="224"/>
      <c r="AHS255" s="224"/>
      <c r="AHT255" s="334"/>
      <c r="AHU255" s="334"/>
      <c r="AHV255" s="224"/>
      <c r="AHW255" s="382"/>
      <c r="AHX255" s="382"/>
      <c r="AHY255" s="332"/>
      <c r="AHZ255" s="333"/>
      <c r="AIA255" s="382"/>
      <c r="AIB255" s="224"/>
      <c r="AIC255" s="224"/>
      <c r="AID255" s="334"/>
      <c r="AIE255" s="334"/>
      <c r="AIF255" s="224"/>
      <c r="AIG255" s="382"/>
      <c r="AIH255" s="382"/>
      <c r="AII255" s="332"/>
      <c r="AIJ255" s="333"/>
      <c r="AIK255" s="382"/>
      <c r="AIL255" s="224"/>
      <c r="AIM255" s="224"/>
      <c r="AIN255" s="334"/>
      <c r="AIO255" s="334"/>
      <c r="AIP255" s="224"/>
      <c r="AIQ255" s="382"/>
      <c r="AIR255" s="382"/>
      <c r="AIS255" s="332"/>
      <c r="AIT255" s="333"/>
      <c r="AIU255" s="382"/>
      <c r="AIV255" s="224"/>
      <c r="AIW255" s="224"/>
      <c r="AIX255" s="334"/>
      <c r="AIY255" s="334"/>
      <c r="AIZ255" s="224"/>
      <c r="AJA255" s="382"/>
      <c r="AJB255" s="382"/>
      <c r="AJC255" s="332"/>
      <c r="AJD255" s="333"/>
      <c r="AJE255" s="382"/>
      <c r="AJF255" s="224"/>
      <c r="AJG255" s="224"/>
      <c r="AJH255" s="334"/>
      <c r="AJI255" s="334"/>
      <c r="AJJ255" s="224"/>
      <c r="AJK255" s="382"/>
      <c r="AJL255" s="382"/>
      <c r="AJM255" s="332"/>
      <c r="AJN255" s="333"/>
      <c r="AJO255" s="382"/>
      <c r="AJP255" s="224"/>
      <c r="AJQ255" s="224"/>
      <c r="AJR255" s="334"/>
      <c r="AJS255" s="334"/>
      <c r="AJT255" s="224"/>
      <c r="AJU255" s="382"/>
      <c r="AJV255" s="382"/>
      <c r="AJW255" s="332"/>
      <c r="AJX255" s="333"/>
      <c r="AJY255" s="382"/>
      <c r="AJZ255" s="224"/>
      <c r="AKA255" s="224"/>
      <c r="AKB255" s="334"/>
      <c r="AKC255" s="334"/>
      <c r="AKD255" s="224"/>
      <c r="AKE255" s="382"/>
      <c r="AKF255" s="382"/>
      <c r="AKG255" s="332"/>
      <c r="AKH255" s="333"/>
      <c r="AKI255" s="382"/>
      <c r="AKJ255" s="224"/>
      <c r="AKK255" s="224"/>
      <c r="AKL255" s="334"/>
      <c r="AKM255" s="334"/>
      <c r="AKN255" s="224"/>
      <c r="AKO255" s="382"/>
      <c r="AKP255" s="382"/>
      <c r="AKQ255" s="332"/>
      <c r="AKR255" s="333"/>
      <c r="AKS255" s="382"/>
      <c r="AKT255" s="224"/>
      <c r="AKU255" s="224"/>
      <c r="AKV255" s="334"/>
      <c r="AKW255" s="334"/>
      <c r="AKX255" s="224"/>
      <c r="AKY255" s="382"/>
      <c r="AKZ255" s="382"/>
      <c r="ALA255" s="332"/>
      <c r="ALB255" s="333"/>
      <c r="ALC255" s="382"/>
      <c r="ALD255" s="224"/>
      <c r="ALE255" s="224"/>
      <c r="ALF255" s="334"/>
      <c r="ALG255" s="334"/>
      <c r="ALH255" s="224"/>
      <c r="ALI255" s="382"/>
      <c r="ALJ255" s="382"/>
      <c r="ALK255" s="332"/>
      <c r="ALL255" s="333"/>
      <c r="ALM255" s="382"/>
      <c r="ALN255" s="224"/>
      <c r="ALO255" s="224"/>
      <c r="ALP255" s="334"/>
      <c r="ALQ255" s="334"/>
      <c r="ALR255" s="224"/>
      <c r="ALS255" s="382"/>
      <c r="ALT255" s="382"/>
      <c r="ALU255" s="332"/>
      <c r="ALV255" s="333"/>
      <c r="ALW255" s="382"/>
      <c r="ALX255" s="224"/>
      <c r="ALY255" s="224"/>
      <c r="ALZ255" s="334"/>
      <c r="AMA255" s="334"/>
      <c r="AMB255" s="224"/>
      <c r="AMC255" s="382"/>
      <c r="AMD255" s="382"/>
      <c r="AME255" s="332"/>
      <c r="AMF255" s="333"/>
      <c r="AMG255" s="382"/>
      <c r="AMH255" s="224"/>
      <c r="AMI255" s="224"/>
      <c r="AMJ255" s="334"/>
      <c r="AMK255" s="334"/>
      <c r="AML255" s="224"/>
      <c r="AMM255" s="382"/>
      <c r="AMN255" s="382"/>
      <c r="AMO255" s="332"/>
      <c r="AMP255" s="333"/>
      <c r="AMQ255" s="382"/>
      <c r="AMR255" s="224"/>
      <c r="AMS255" s="224"/>
      <c r="AMT255" s="334"/>
      <c r="AMU255" s="334"/>
      <c r="AMV255" s="224"/>
      <c r="AMW255" s="382"/>
      <c r="AMX255" s="382"/>
      <c r="AMY255" s="332"/>
      <c r="AMZ255" s="333"/>
      <c r="ANA255" s="382"/>
      <c r="ANB255" s="224"/>
      <c r="ANC255" s="224"/>
      <c r="AND255" s="334"/>
      <c r="ANE255" s="334"/>
      <c r="ANF255" s="224"/>
      <c r="ANG255" s="382"/>
      <c r="ANH255" s="382"/>
      <c r="ANI255" s="332"/>
      <c r="ANJ255" s="333"/>
      <c r="ANK255" s="382"/>
      <c r="ANL255" s="224"/>
      <c r="ANM255" s="224"/>
      <c r="ANN255" s="334"/>
      <c r="ANO255" s="334"/>
      <c r="ANP255" s="224"/>
      <c r="ANQ255" s="382"/>
      <c r="ANR255" s="382"/>
      <c r="ANS255" s="332"/>
      <c r="ANT255" s="333"/>
      <c r="ANU255" s="382"/>
      <c r="ANV255" s="224"/>
      <c r="ANW255" s="224"/>
      <c r="ANX255" s="334"/>
      <c r="ANY255" s="334"/>
      <c r="ANZ255" s="224"/>
      <c r="AOA255" s="382"/>
      <c r="AOB255" s="382"/>
      <c r="AOC255" s="332"/>
      <c r="AOD255" s="333"/>
      <c r="AOE255" s="382"/>
      <c r="AOF255" s="224"/>
      <c r="AOG255" s="224"/>
      <c r="AOH255" s="334"/>
      <c r="AOI255" s="334"/>
      <c r="AOJ255" s="224"/>
      <c r="AOK255" s="382"/>
      <c r="AOL255" s="382"/>
      <c r="AOM255" s="332"/>
      <c r="AON255" s="333"/>
      <c r="AOO255" s="382"/>
      <c r="AOP255" s="224"/>
      <c r="AOQ255" s="224"/>
      <c r="AOR255" s="334"/>
      <c r="AOS255" s="334"/>
      <c r="AOT255" s="224"/>
      <c r="AOU255" s="382"/>
      <c r="AOV255" s="382"/>
      <c r="AOW255" s="332"/>
      <c r="AOX255" s="333"/>
      <c r="AOY255" s="382"/>
      <c r="AOZ255" s="224"/>
      <c r="APA255" s="224"/>
      <c r="APB255" s="334"/>
      <c r="APC255" s="334"/>
      <c r="APD255" s="224"/>
      <c r="APE255" s="382"/>
      <c r="APF255" s="382"/>
      <c r="APG255" s="332"/>
      <c r="APH255" s="333"/>
      <c r="API255" s="382"/>
      <c r="APJ255" s="224"/>
      <c r="APK255" s="224"/>
      <c r="APL255" s="334"/>
      <c r="APM255" s="334"/>
      <c r="APN255" s="224"/>
      <c r="APO255" s="382"/>
      <c r="APP255" s="382"/>
      <c r="APQ255" s="332"/>
      <c r="APR255" s="333"/>
      <c r="APS255" s="382"/>
      <c r="APT255" s="224"/>
      <c r="APU255" s="224"/>
      <c r="APV255" s="334"/>
      <c r="APW255" s="334"/>
      <c r="APX255" s="224"/>
      <c r="APY255" s="382"/>
      <c r="APZ255" s="382"/>
      <c r="AQA255" s="332"/>
      <c r="AQB255" s="333"/>
      <c r="AQC255" s="382"/>
      <c r="AQD255" s="224"/>
      <c r="AQE255" s="224"/>
      <c r="AQF255" s="334"/>
      <c r="AQG255" s="334"/>
      <c r="AQH255" s="224"/>
      <c r="AQI255" s="382"/>
      <c r="AQJ255" s="382"/>
      <c r="AQK255" s="332"/>
      <c r="AQL255" s="333"/>
      <c r="AQM255" s="382"/>
      <c r="AQN255" s="224"/>
      <c r="AQO255" s="224"/>
      <c r="AQP255" s="334"/>
      <c r="AQQ255" s="334"/>
      <c r="AQR255" s="224"/>
      <c r="AQS255" s="382"/>
      <c r="AQT255" s="382"/>
      <c r="AQU255" s="332"/>
      <c r="AQV255" s="333"/>
      <c r="AQW255" s="382"/>
      <c r="AQX255" s="224"/>
      <c r="AQY255" s="224"/>
      <c r="AQZ255" s="334"/>
      <c r="ARA255" s="334"/>
      <c r="ARB255" s="224"/>
      <c r="ARC255" s="382"/>
      <c r="ARD255" s="382"/>
      <c r="ARE255" s="332"/>
      <c r="ARF255" s="333"/>
      <c r="ARG255" s="382"/>
      <c r="ARH255" s="224"/>
      <c r="ARI255" s="224"/>
      <c r="ARJ255" s="334"/>
      <c r="ARK255" s="334"/>
      <c r="ARL255" s="224"/>
      <c r="ARM255" s="382"/>
      <c r="ARN255" s="382"/>
      <c r="ARO255" s="332"/>
      <c r="ARP255" s="333"/>
      <c r="ARQ255" s="382"/>
      <c r="ARR255" s="224"/>
      <c r="ARS255" s="224"/>
      <c r="ART255" s="334"/>
      <c r="ARU255" s="334"/>
      <c r="ARV255" s="224"/>
      <c r="ARW255" s="382"/>
      <c r="ARX255" s="382"/>
      <c r="ARY255" s="332"/>
      <c r="ARZ255" s="333"/>
      <c r="ASA255" s="382"/>
      <c r="ASB255" s="224"/>
      <c r="ASC255" s="224"/>
      <c r="ASD255" s="334"/>
      <c r="ASE255" s="334"/>
      <c r="ASF255" s="224"/>
      <c r="ASG255" s="382"/>
      <c r="ASH255" s="382"/>
      <c r="ASI255" s="332"/>
      <c r="ASJ255" s="333"/>
      <c r="ASK255" s="382"/>
      <c r="ASL255" s="224"/>
      <c r="ASM255" s="224"/>
      <c r="ASN255" s="334"/>
      <c r="ASO255" s="334"/>
      <c r="ASP255" s="224"/>
      <c r="ASQ255" s="382"/>
      <c r="ASR255" s="382"/>
      <c r="ASS255" s="332"/>
      <c r="AST255" s="333"/>
      <c r="ASU255" s="382"/>
      <c r="ASV255" s="224"/>
      <c r="ASW255" s="224"/>
      <c r="ASX255" s="334"/>
      <c r="ASY255" s="334"/>
      <c r="ASZ255" s="224"/>
      <c r="ATA255" s="382"/>
      <c r="ATB255" s="382"/>
      <c r="ATC255" s="332"/>
      <c r="ATD255" s="333"/>
      <c r="ATE255" s="382"/>
      <c r="ATF255" s="224"/>
      <c r="ATG255" s="224"/>
      <c r="ATH255" s="334"/>
      <c r="ATI255" s="334"/>
      <c r="ATJ255" s="224"/>
      <c r="ATK255" s="382"/>
      <c r="ATL255" s="382"/>
      <c r="ATM255" s="332"/>
      <c r="ATN255" s="333"/>
      <c r="ATO255" s="382"/>
      <c r="ATP255" s="224"/>
      <c r="ATQ255" s="224"/>
      <c r="ATR255" s="334"/>
      <c r="ATS255" s="334"/>
      <c r="ATT255" s="224"/>
      <c r="ATU255" s="382"/>
      <c r="ATV255" s="382"/>
      <c r="ATW255" s="332"/>
      <c r="ATX255" s="333"/>
      <c r="ATY255" s="382"/>
      <c r="ATZ255" s="224"/>
      <c r="AUA255" s="224"/>
      <c r="AUB255" s="334"/>
      <c r="AUC255" s="334"/>
      <c r="AUD255" s="224"/>
      <c r="AUE255" s="382"/>
      <c r="AUF255" s="382"/>
      <c r="AUG255" s="332"/>
      <c r="AUH255" s="333"/>
      <c r="AUI255" s="382"/>
      <c r="AUJ255" s="224"/>
      <c r="AUK255" s="224"/>
      <c r="AUL255" s="334"/>
      <c r="AUM255" s="334"/>
      <c r="AUN255" s="224"/>
      <c r="AUO255" s="382"/>
      <c r="AUP255" s="382"/>
      <c r="AUQ255" s="332"/>
      <c r="AUR255" s="333"/>
      <c r="AUS255" s="382"/>
      <c r="AUT255" s="224"/>
      <c r="AUU255" s="224"/>
      <c r="AUV255" s="334"/>
      <c r="AUW255" s="334"/>
      <c r="AUX255" s="224"/>
      <c r="AUY255" s="382"/>
      <c r="AUZ255" s="382"/>
      <c r="AVA255" s="332"/>
      <c r="AVB255" s="333"/>
      <c r="AVC255" s="382"/>
      <c r="AVD255" s="224"/>
      <c r="AVE255" s="224"/>
      <c r="AVF255" s="334"/>
      <c r="AVG255" s="334"/>
      <c r="AVH255" s="224"/>
      <c r="AVI255" s="382"/>
      <c r="AVJ255" s="382"/>
      <c r="AVK255" s="332"/>
      <c r="AVL255" s="333"/>
      <c r="AVM255" s="382"/>
      <c r="AVN255" s="224"/>
      <c r="AVO255" s="224"/>
      <c r="AVP255" s="334"/>
      <c r="AVQ255" s="334"/>
      <c r="AVR255" s="224"/>
      <c r="AVS255" s="382"/>
      <c r="AVT255" s="382"/>
      <c r="AVU255" s="332"/>
      <c r="AVV255" s="333"/>
      <c r="AVW255" s="382"/>
      <c r="AVX255" s="224"/>
      <c r="AVY255" s="224"/>
      <c r="AVZ255" s="334"/>
      <c r="AWA255" s="334"/>
      <c r="AWB255" s="224"/>
      <c r="AWC255" s="382"/>
      <c r="AWD255" s="382"/>
      <c r="AWE255" s="332"/>
      <c r="AWF255" s="333"/>
      <c r="AWG255" s="382"/>
      <c r="AWH255" s="224"/>
      <c r="AWI255" s="224"/>
      <c r="AWJ255" s="334"/>
      <c r="AWK255" s="334"/>
      <c r="AWL255" s="224"/>
      <c r="AWM255" s="382"/>
      <c r="AWN255" s="382"/>
      <c r="AWO255" s="332"/>
      <c r="AWP255" s="333"/>
      <c r="AWQ255" s="382"/>
      <c r="AWR255" s="224"/>
      <c r="AWS255" s="224"/>
      <c r="AWT255" s="334"/>
      <c r="AWU255" s="334"/>
      <c r="AWV255" s="224"/>
      <c r="AWW255" s="382"/>
      <c r="AWX255" s="382"/>
      <c r="AWY255" s="332"/>
      <c r="AWZ255" s="333"/>
      <c r="AXA255" s="382"/>
      <c r="AXB255" s="224"/>
      <c r="AXC255" s="224"/>
      <c r="AXD255" s="334"/>
      <c r="AXE255" s="334"/>
      <c r="AXF255" s="224"/>
      <c r="AXG255" s="382"/>
      <c r="AXH255" s="382"/>
      <c r="AXI255" s="332"/>
      <c r="AXJ255" s="333"/>
      <c r="AXK255" s="382"/>
      <c r="AXL255" s="224"/>
      <c r="AXM255" s="224"/>
      <c r="AXN255" s="334"/>
      <c r="AXO255" s="334"/>
      <c r="AXP255" s="224"/>
      <c r="AXQ255" s="382"/>
      <c r="AXR255" s="382"/>
      <c r="AXS255" s="332"/>
      <c r="AXT255" s="333"/>
      <c r="AXU255" s="382"/>
      <c r="AXV255" s="224"/>
      <c r="AXW255" s="224"/>
      <c r="AXX255" s="334"/>
      <c r="AXY255" s="334"/>
      <c r="AXZ255" s="224"/>
      <c r="AYA255" s="382"/>
      <c r="AYB255" s="382"/>
      <c r="AYC255" s="332"/>
      <c r="AYD255" s="333"/>
      <c r="AYE255" s="382"/>
      <c r="AYF255" s="224"/>
      <c r="AYG255" s="224"/>
      <c r="AYH255" s="334"/>
      <c r="AYI255" s="334"/>
      <c r="AYJ255" s="224"/>
      <c r="AYK255" s="382"/>
      <c r="AYL255" s="382"/>
      <c r="AYM255" s="332"/>
      <c r="AYN255" s="333"/>
      <c r="AYO255" s="382"/>
      <c r="AYP255" s="224"/>
      <c r="AYQ255" s="224"/>
      <c r="AYR255" s="334"/>
      <c r="AYS255" s="334"/>
      <c r="AYT255" s="224"/>
      <c r="AYU255" s="382"/>
      <c r="AYV255" s="382"/>
      <c r="AYW255" s="332"/>
      <c r="AYX255" s="333"/>
      <c r="AYY255" s="382"/>
      <c r="AYZ255" s="224"/>
      <c r="AZA255" s="224"/>
      <c r="AZB255" s="334"/>
      <c r="AZC255" s="334"/>
      <c r="AZD255" s="224"/>
      <c r="AZE255" s="382"/>
      <c r="AZF255" s="382"/>
      <c r="AZG255" s="332"/>
      <c r="AZH255" s="333"/>
      <c r="AZI255" s="382"/>
      <c r="AZJ255" s="224"/>
      <c r="AZK255" s="224"/>
      <c r="AZL255" s="334"/>
      <c r="AZM255" s="334"/>
      <c r="AZN255" s="224"/>
      <c r="AZO255" s="382"/>
      <c r="AZP255" s="382"/>
      <c r="AZQ255" s="332"/>
      <c r="AZR255" s="333"/>
      <c r="AZS255" s="382"/>
      <c r="AZT255" s="224"/>
      <c r="AZU255" s="224"/>
      <c r="AZV255" s="334"/>
      <c r="AZW255" s="334"/>
      <c r="AZX255" s="224"/>
      <c r="AZY255" s="382"/>
      <c r="AZZ255" s="382"/>
      <c r="BAA255" s="332"/>
      <c r="BAB255" s="333"/>
      <c r="BAC255" s="382"/>
      <c r="BAD255" s="224"/>
      <c r="BAE255" s="224"/>
      <c r="BAF255" s="334"/>
      <c r="BAG255" s="334"/>
      <c r="BAH255" s="224"/>
      <c r="BAI255" s="382"/>
      <c r="BAJ255" s="382"/>
      <c r="BAK255" s="332"/>
      <c r="BAL255" s="333"/>
      <c r="BAM255" s="382"/>
      <c r="BAN255" s="224"/>
      <c r="BAO255" s="224"/>
      <c r="BAP255" s="334"/>
      <c r="BAQ255" s="334"/>
      <c r="BAR255" s="224"/>
      <c r="BAS255" s="382"/>
      <c r="BAT255" s="382"/>
      <c r="BAU255" s="332"/>
      <c r="BAV255" s="333"/>
      <c r="BAW255" s="382"/>
      <c r="BAX255" s="224"/>
      <c r="BAY255" s="224"/>
      <c r="BAZ255" s="334"/>
      <c r="BBA255" s="334"/>
      <c r="BBB255" s="224"/>
      <c r="BBC255" s="382"/>
      <c r="BBD255" s="382"/>
      <c r="BBE255" s="332"/>
      <c r="BBF255" s="333"/>
      <c r="BBG255" s="382"/>
      <c r="BBH255" s="224"/>
      <c r="BBI255" s="224"/>
      <c r="BBJ255" s="334"/>
      <c r="BBK255" s="334"/>
      <c r="BBL255" s="224"/>
      <c r="BBM255" s="382"/>
      <c r="BBN255" s="382"/>
      <c r="BBO255" s="332"/>
      <c r="BBP255" s="333"/>
      <c r="BBQ255" s="382"/>
      <c r="BBR255" s="224"/>
      <c r="BBS255" s="224"/>
      <c r="BBT255" s="334"/>
      <c r="BBU255" s="334"/>
      <c r="BBV255" s="224"/>
      <c r="BBW255" s="382"/>
      <c r="BBX255" s="382"/>
      <c r="BBY255" s="332"/>
      <c r="BBZ255" s="333"/>
      <c r="BCA255" s="382"/>
      <c r="BCB255" s="224"/>
      <c r="BCC255" s="224"/>
      <c r="BCD255" s="334"/>
      <c r="BCE255" s="334"/>
      <c r="BCF255" s="224"/>
      <c r="BCG255" s="382"/>
      <c r="BCH255" s="382"/>
      <c r="BCI255" s="332"/>
      <c r="BCJ255" s="333"/>
      <c r="BCK255" s="382"/>
      <c r="BCL255" s="224"/>
      <c r="BCM255" s="224"/>
      <c r="BCN255" s="334"/>
      <c r="BCO255" s="334"/>
      <c r="BCP255" s="224"/>
      <c r="BCQ255" s="382"/>
      <c r="BCR255" s="382"/>
      <c r="BCS255" s="332"/>
      <c r="BCT255" s="333"/>
      <c r="BCU255" s="382"/>
      <c r="BCV255" s="224"/>
      <c r="BCW255" s="224"/>
      <c r="BCX255" s="334"/>
      <c r="BCY255" s="334"/>
      <c r="BCZ255" s="224"/>
      <c r="BDA255" s="382"/>
      <c r="BDB255" s="382"/>
      <c r="BDC255" s="332"/>
      <c r="BDD255" s="333"/>
      <c r="BDE255" s="382"/>
      <c r="BDF255" s="224"/>
      <c r="BDG255" s="224"/>
      <c r="BDH255" s="334"/>
      <c r="BDI255" s="334"/>
      <c r="BDJ255" s="224"/>
      <c r="BDK255" s="382"/>
      <c r="BDL255" s="382"/>
      <c r="BDM255" s="332"/>
      <c r="BDN255" s="333"/>
      <c r="BDO255" s="382"/>
      <c r="BDP255" s="224"/>
      <c r="BDQ255" s="224"/>
      <c r="BDR255" s="334"/>
      <c r="BDS255" s="334"/>
      <c r="BDT255" s="224"/>
      <c r="BDU255" s="382"/>
      <c r="BDV255" s="382"/>
      <c r="BDW255" s="332"/>
      <c r="BDX255" s="333"/>
      <c r="BDY255" s="382"/>
      <c r="BDZ255" s="224"/>
      <c r="BEA255" s="224"/>
      <c r="BEB255" s="334"/>
      <c r="BEC255" s="334"/>
      <c r="BED255" s="224"/>
      <c r="BEE255" s="382"/>
      <c r="BEF255" s="382"/>
      <c r="BEG255" s="332"/>
      <c r="BEH255" s="333"/>
      <c r="BEI255" s="382"/>
      <c r="BEJ255" s="224"/>
      <c r="BEK255" s="224"/>
      <c r="BEL255" s="334"/>
      <c r="BEM255" s="334"/>
      <c r="BEN255" s="224"/>
      <c r="BEO255" s="382"/>
      <c r="BEP255" s="382"/>
      <c r="BEQ255" s="332"/>
      <c r="BER255" s="333"/>
      <c r="BES255" s="382"/>
      <c r="BET255" s="224"/>
      <c r="BEU255" s="224"/>
      <c r="BEV255" s="334"/>
      <c r="BEW255" s="334"/>
      <c r="BEX255" s="224"/>
      <c r="BEY255" s="382"/>
      <c r="BEZ255" s="382"/>
      <c r="BFA255" s="332"/>
      <c r="BFB255" s="333"/>
      <c r="BFC255" s="382"/>
      <c r="BFD255" s="224"/>
      <c r="BFE255" s="224"/>
      <c r="BFF255" s="334"/>
      <c r="BFG255" s="334"/>
      <c r="BFH255" s="224"/>
      <c r="BFI255" s="382"/>
      <c r="BFJ255" s="382"/>
      <c r="BFK255" s="332"/>
      <c r="BFL255" s="333"/>
      <c r="BFM255" s="382"/>
      <c r="BFN255" s="224"/>
      <c r="BFO255" s="224"/>
      <c r="BFP255" s="334"/>
      <c r="BFQ255" s="334"/>
      <c r="BFR255" s="224"/>
      <c r="BFS255" s="382"/>
      <c r="BFT255" s="382"/>
      <c r="BFU255" s="332"/>
      <c r="BFV255" s="333"/>
      <c r="BFW255" s="382"/>
      <c r="BFX255" s="224"/>
      <c r="BFY255" s="224"/>
      <c r="BFZ255" s="334"/>
      <c r="BGA255" s="334"/>
      <c r="BGB255" s="224"/>
      <c r="BGC255" s="382"/>
      <c r="BGD255" s="382"/>
      <c r="BGE255" s="332"/>
      <c r="BGF255" s="333"/>
      <c r="BGG255" s="382"/>
      <c r="BGH255" s="224"/>
      <c r="BGI255" s="224"/>
      <c r="BGJ255" s="334"/>
      <c r="BGK255" s="334"/>
      <c r="BGL255" s="224"/>
      <c r="BGM255" s="382"/>
      <c r="BGN255" s="382"/>
      <c r="BGO255" s="332"/>
      <c r="BGP255" s="333"/>
      <c r="BGQ255" s="382"/>
      <c r="BGR255" s="224"/>
      <c r="BGS255" s="224"/>
      <c r="BGT255" s="334"/>
      <c r="BGU255" s="334"/>
      <c r="BGV255" s="224"/>
      <c r="BGW255" s="382"/>
      <c r="BGX255" s="382"/>
      <c r="BGY255" s="332"/>
      <c r="BGZ255" s="333"/>
      <c r="BHA255" s="382"/>
      <c r="BHB255" s="224"/>
      <c r="BHC255" s="224"/>
      <c r="BHD255" s="334"/>
      <c r="BHE255" s="334"/>
      <c r="BHF255" s="224"/>
      <c r="BHG255" s="382"/>
      <c r="BHH255" s="382"/>
      <c r="BHI255" s="332"/>
      <c r="BHJ255" s="333"/>
      <c r="BHK255" s="382"/>
      <c r="BHL255" s="224"/>
      <c r="BHM255" s="224"/>
      <c r="BHN255" s="334"/>
      <c r="BHO255" s="334"/>
      <c r="BHP255" s="224"/>
      <c r="BHQ255" s="382"/>
      <c r="BHR255" s="382"/>
      <c r="BHS255" s="332"/>
      <c r="BHT255" s="333"/>
      <c r="BHU255" s="382"/>
      <c r="BHV255" s="224"/>
      <c r="BHW255" s="224"/>
      <c r="BHX255" s="334"/>
      <c r="BHY255" s="334"/>
      <c r="BHZ255" s="224"/>
      <c r="BIA255" s="382"/>
      <c r="BIB255" s="382"/>
      <c r="BIC255" s="332"/>
      <c r="BID255" s="333"/>
      <c r="BIE255" s="382"/>
      <c r="BIF255" s="224"/>
      <c r="BIG255" s="224"/>
      <c r="BIH255" s="334"/>
      <c r="BII255" s="334"/>
      <c r="BIJ255" s="224"/>
      <c r="BIK255" s="382"/>
      <c r="BIL255" s="382"/>
      <c r="BIM255" s="332"/>
      <c r="BIN255" s="333"/>
      <c r="BIO255" s="382"/>
      <c r="BIP255" s="224"/>
      <c r="BIQ255" s="224"/>
      <c r="BIR255" s="334"/>
      <c r="BIS255" s="334"/>
      <c r="BIT255" s="224"/>
      <c r="BIU255" s="382"/>
      <c r="BIV255" s="382"/>
      <c r="BIW255" s="332"/>
      <c r="BIX255" s="333"/>
      <c r="BIY255" s="382"/>
      <c r="BIZ255" s="224"/>
      <c r="BJA255" s="224"/>
      <c r="BJB255" s="334"/>
      <c r="BJC255" s="334"/>
      <c r="BJD255" s="224"/>
      <c r="BJE255" s="382"/>
      <c r="BJF255" s="382"/>
      <c r="BJG255" s="332"/>
      <c r="BJH255" s="333"/>
      <c r="BJI255" s="382"/>
      <c r="BJJ255" s="224"/>
      <c r="BJK255" s="224"/>
      <c r="BJL255" s="334"/>
      <c r="BJM255" s="334"/>
      <c r="BJN255" s="224"/>
      <c r="BJO255" s="382"/>
      <c r="BJP255" s="382"/>
      <c r="BJQ255" s="332"/>
      <c r="BJR255" s="333"/>
      <c r="BJS255" s="382"/>
      <c r="BJT255" s="224"/>
      <c r="BJU255" s="224"/>
      <c r="BJV255" s="334"/>
      <c r="BJW255" s="334"/>
      <c r="BJX255" s="224"/>
      <c r="BJY255" s="382"/>
      <c r="BJZ255" s="382"/>
      <c r="BKA255" s="332"/>
      <c r="BKB255" s="333"/>
      <c r="BKC255" s="382"/>
      <c r="BKD255" s="224"/>
      <c r="BKE255" s="224"/>
      <c r="BKF255" s="334"/>
      <c r="BKG255" s="334"/>
      <c r="BKH255" s="224"/>
      <c r="BKI255" s="382"/>
      <c r="BKJ255" s="382"/>
      <c r="BKK255" s="332"/>
      <c r="BKL255" s="333"/>
      <c r="BKM255" s="382"/>
      <c r="BKN255" s="224"/>
      <c r="BKO255" s="224"/>
      <c r="BKP255" s="334"/>
      <c r="BKQ255" s="334"/>
      <c r="BKR255" s="224"/>
      <c r="BKS255" s="382"/>
      <c r="BKT255" s="382"/>
      <c r="BKU255" s="332"/>
      <c r="BKV255" s="333"/>
      <c r="BKW255" s="382"/>
      <c r="BKX255" s="224"/>
      <c r="BKY255" s="224"/>
      <c r="BKZ255" s="334"/>
      <c r="BLA255" s="334"/>
      <c r="BLB255" s="224"/>
      <c r="BLC255" s="382"/>
      <c r="BLD255" s="382"/>
      <c r="BLE255" s="332"/>
      <c r="BLF255" s="333"/>
      <c r="BLG255" s="382"/>
      <c r="BLH255" s="224"/>
      <c r="BLI255" s="224"/>
      <c r="BLJ255" s="334"/>
      <c r="BLK255" s="334"/>
      <c r="BLL255" s="224"/>
      <c r="BLM255" s="382"/>
      <c r="BLN255" s="382"/>
      <c r="BLO255" s="332"/>
      <c r="BLP255" s="333"/>
      <c r="BLQ255" s="382"/>
      <c r="BLR255" s="224"/>
      <c r="BLS255" s="224"/>
      <c r="BLT255" s="334"/>
      <c r="BLU255" s="334"/>
      <c r="BLV255" s="224"/>
      <c r="BLW255" s="382"/>
      <c r="BLX255" s="382"/>
      <c r="BLY255" s="332"/>
      <c r="BLZ255" s="333"/>
      <c r="BMA255" s="382"/>
      <c r="BMB255" s="224"/>
      <c r="BMC255" s="224"/>
      <c r="BMD255" s="334"/>
      <c r="BME255" s="334"/>
      <c r="BMF255" s="224"/>
      <c r="BMG255" s="382"/>
      <c r="BMH255" s="382"/>
      <c r="BMI255" s="332"/>
      <c r="BMJ255" s="333"/>
      <c r="BMK255" s="382"/>
      <c r="BML255" s="224"/>
      <c r="BMM255" s="224"/>
      <c r="BMN255" s="334"/>
      <c r="BMO255" s="334"/>
      <c r="BMP255" s="224"/>
      <c r="BMQ255" s="382"/>
      <c r="BMR255" s="382"/>
      <c r="BMS255" s="332"/>
      <c r="BMT255" s="333"/>
      <c r="BMU255" s="382"/>
      <c r="BMV255" s="224"/>
      <c r="BMW255" s="224"/>
      <c r="BMX255" s="334"/>
      <c r="BMY255" s="334"/>
      <c r="BMZ255" s="224"/>
      <c r="BNA255" s="382"/>
      <c r="BNB255" s="382"/>
      <c r="BNC255" s="332"/>
      <c r="BND255" s="333"/>
      <c r="BNE255" s="382"/>
      <c r="BNF255" s="224"/>
      <c r="BNG255" s="224"/>
      <c r="BNH255" s="334"/>
      <c r="BNI255" s="334"/>
      <c r="BNJ255" s="224"/>
      <c r="BNK255" s="382"/>
      <c r="BNL255" s="382"/>
      <c r="BNM255" s="332"/>
      <c r="BNN255" s="333"/>
      <c r="BNO255" s="382"/>
      <c r="BNP255" s="224"/>
      <c r="BNQ255" s="224"/>
      <c r="BNR255" s="334"/>
      <c r="BNS255" s="334"/>
      <c r="BNT255" s="224"/>
      <c r="BNU255" s="382"/>
      <c r="BNV255" s="382"/>
      <c r="BNW255" s="332"/>
      <c r="BNX255" s="333"/>
      <c r="BNY255" s="382"/>
      <c r="BNZ255" s="224"/>
      <c r="BOA255" s="224"/>
      <c r="BOB255" s="334"/>
      <c r="BOC255" s="334"/>
      <c r="BOD255" s="224"/>
      <c r="BOE255" s="382"/>
      <c r="BOF255" s="382"/>
      <c r="BOG255" s="332"/>
      <c r="BOH255" s="333"/>
      <c r="BOI255" s="382"/>
      <c r="BOJ255" s="224"/>
      <c r="BOK255" s="224"/>
      <c r="BOL255" s="334"/>
      <c r="BOM255" s="334"/>
      <c r="BON255" s="224"/>
      <c r="BOO255" s="382"/>
      <c r="BOP255" s="382"/>
      <c r="BOQ255" s="332"/>
      <c r="BOR255" s="333"/>
      <c r="BOS255" s="382"/>
      <c r="BOT255" s="224"/>
      <c r="BOU255" s="224"/>
      <c r="BOV255" s="334"/>
      <c r="BOW255" s="334"/>
      <c r="BOX255" s="224"/>
      <c r="BOY255" s="382"/>
      <c r="BOZ255" s="382"/>
      <c r="BPA255" s="332"/>
      <c r="BPB255" s="333"/>
      <c r="BPC255" s="382"/>
      <c r="BPD255" s="224"/>
      <c r="BPE255" s="224"/>
      <c r="BPF255" s="334"/>
      <c r="BPG255" s="334"/>
      <c r="BPH255" s="224"/>
      <c r="BPI255" s="382"/>
      <c r="BPJ255" s="382"/>
      <c r="BPK255" s="332"/>
      <c r="BPL255" s="333"/>
      <c r="BPM255" s="382"/>
      <c r="BPN255" s="224"/>
      <c r="BPO255" s="224"/>
      <c r="BPP255" s="334"/>
      <c r="BPQ255" s="334"/>
      <c r="BPR255" s="224"/>
      <c r="BPS255" s="382"/>
      <c r="BPT255" s="382"/>
      <c r="BPU255" s="332"/>
      <c r="BPV255" s="333"/>
      <c r="BPW255" s="382"/>
      <c r="BPX255" s="224"/>
      <c r="BPY255" s="224"/>
      <c r="BPZ255" s="334"/>
      <c r="BQA255" s="334"/>
      <c r="BQB255" s="224"/>
      <c r="BQC255" s="382"/>
      <c r="BQD255" s="382"/>
      <c r="BQE255" s="332"/>
      <c r="BQF255" s="333"/>
      <c r="BQG255" s="382"/>
      <c r="BQH255" s="224"/>
      <c r="BQI255" s="224"/>
      <c r="BQJ255" s="334"/>
      <c r="BQK255" s="334"/>
      <c r="BQL255" s="224"/>
      <c r="BQM255" s="382"/>
      <c r="BQN255" s="382"/>
      <c r="BQO255" s="332"/>
      <c r="BQP255" s="333"/>
      <c r="BQQ255" s="382"/>
      <c r="BQR255" s="224"/>
      <c r="BQS255" s="224"/>
      <c r="BQT255" s="334"/>
      <c r="BQU255" s="334"/>
      <c r="BQV255" s="224"/>
      <c r="BQW255" s="382"/>
      <c r="BQX255" s="382"/>
      <c r="BQY255" s="332"/>
      <c r="BQZ255" s="333"/>
      <c r="BRA255" s="382"/>
      <c r="BRB255" s="224"/>
      <c r="BRC255" s="224"/>
      <c r="BRD255" s="334"/>
      <c r="BRE255" s="334"/>
      <c r="BRF255" s="224"/>
      <c r="BRG255" s="382"/>
      <c r="BRH255" s="382"/>
      <c r="BRI255" s="332"/>
      <c r="BRJ255" s="333"/>
      <c r="BRK255" s="382"/>
      <c r="BRL255" s="224"/>
      <c r="BRM255" s="224"/>
      <c r="BRN255" s="334"/>
      <c r="BRO255" s="334"/>
      <c r="BRP255" s="224"/>
      <c r="BRQ255" s="382"/>
      <c r="BRR255" s="382"/>
      <c r="BRS255" s="332"/>
      <c r="BRT255" s="333"/>
      <c r="BRU255" s="382"/>
      <c r="BRV255" s="224"/>
      <c r="BRW255" s="224"/>
      <c r="BRX255" s="334"/>
      <c r="BRY255" s="334"/>
      <c r="BRZ255" s="224"/>
      <c r="BSA255" s="382"/>
      <c r="BSB255" s="382"/>
      <c r="BSC255" s="332"/>
      <c r="BSD255" s="333"/>
      <c r="BSE255" s="382"/>
      <c r="BSF255" s="224"/>
      <c r="BSG255" s="224"/>
      <c r="BSH255" s="334"/>
      <c r="BSI255" s="334"/>
      <c r="BSJ255" s="224"/>
      <c r="BSK255" s="382"/>
      <c r="BSL255" s="382"/>
      <c r="BSM255" s="332"/>
      <c r="BSN255" s="333"/>
      <c r="BSO255" s="382"/>
      <c r="BSP255" s="224"/>
      <c r="BSQ255" s="224"/>
      <c r="BSR255" s="334"/>
      <c r="BSS255" s="334"/>
      <c r="BST255" s="224"/>
      <c r="BSU255" s="382"/>
      <c r="BSV255" s="382"/>
      <c r="BSW255" s="332"/>
      <c r="BSX255" s="333"/>
      <c r="BSY255" s="382"/>
      <c r="BSZ255" s="224"/>
      <c r="BTA255" s="224"/>
      <c r="BTB255" s="334"/>
      <c r="BTC255" s="334"/>
      <c r="BTD255" s="224"/>
      <c r="BTE255" s="382"/>
      <c r="BTF255" s="382"/>
      <c r="BTG255" s="332"/>
      <c r="BTH255" s="333"/>
      <c r="BTI255" s="382"/>
      <c r="BTJ255" s="224"/>
      <c r="BTK255" s="224"/>
      <c r="BTL255" s="334"/>
      <c r="BTM255" s="334"/>
      <c r="BTN255" s="224"/>
      <c r="BTO255" s="382"/>
      <c r="BTP255" s="382"/>
      <c r="BTQ255" s="332"/>
      <c r="BTR255" s="333"/>
      <c r="BTS255" s="382"/>
      <c r="BTT255" s="224"/>
      <c r="BTU255" s="224"/>
      <c r="BTV255" s="334"/>
      <c r="BTW255" s="334"/>
      <c r="BTX255" s="224"/>
      <c r="BTY255" s="382"/>
      <c r="BTZ255" s="382"/>
      <c r="BUA255" s="332"/>
      <c r="BUB255" s="333"/>
      <c r="BUC255" s="382"/>
      <c r="BUD255" s="224"/>
      <c r="BUE255" s="224"/>
      <c r="BUF255" s="334"/>
      <c r="BUG255" s="334"/>
      <c r="BUH255" s="224"/>
      <c r="BUI255" s="382"/>
      <c r="BUJ255" s="382"/>
      <c r="BUK255" s="332"/>
      <c r="BUL255" s="333"/>
      <c r="BUM255" s="382"/>
      <c r="BUN255" s="224"/>
      <c r="BUO255" s="224"/>
      <c r="BUP255" s="334"/>
      <c r="BUQ255" s="334"/>
      <c r="BUR255" s="224"/>
      <c r="BUS255" s="382"/>
      <c r="BUT255" s="382"/>
      <c r="BUU255" s="332"/>
      <c r="BUV255" s="333"/>
      <c r="BUW255" s="382"/>
      <c r="BUX255" s="224"/>
      <c r="BUY255" s="224"/>
      <c r="BUZ255" s="334"/>
      <c r="BVA255" s="334"/>
      <c r="BVB255" s="224"/>
      <c r="BVC255" s="382"/>
      <c r="BVD255" s="382"/>
      <c r="BVE255" s="332"/>
      <c r="BVF255" s="333"/>
      <c r="BVG255" s="382"/>
      <c r="BVH255" s="224"/>
      <c r="BVI255" s="224"/>
      <c r="BVJ255" s="334"/>
      <c r="BVK255" s="334"/>
      <c r="BVL255" s="224"/>
      <c r="BVM255" s="382"/>
      <c r="BVN255" s="382"/>
      <c r="BVO255" s="332"/>
      <c r="BVP255" s="333"/>
      <c r="BVQ255" s="382"/>
      <c r="BVR255" s="224"/>
      <c r="BVS255" s="224"/>
      <c r="BVT255" s="334"/>
      <c r="BVU255" s="334"/>
      <c r="BVV255" s="224"/>
      <c r="BVW255" s="382"/>
      <c r="BVX255" s="382"/>
      <c r="BVY255" s="332"/>
      <c r="BVZ255" s="333"/>
      <c r="BWA255" s="382"/>
      <c r="BWB255" s="224"/>
      <c r="BWC255" s="224"/>
      <c r="BWD255" s="334"/>
      <c r="BWE255" s="334"/>
      <c r="BWF255" s="224"/>
      <c r="BWG255" s="382"/>
      <c r="BWH255" s="382"/>
      <c r="BWI255" s="332"/>
      <c r="BWJ255" s="333"/>
      <c r="BWK255" s="382"/>
      <c r="BWL255" s="224"/>
      <c r="BWM255" s="224"/>
      <c r="BWN255" s="334"/>
      <c r="BWO255" s="334"/>
      <c r="BWP255" s="224"/>
      <c r="BWQ255" s="382"/>
      <c r="BWR255" s="382"/>
      <c r="BWS255" s="332"/>
      <c r="BWT255" s="333"/>
      <c r="BWU255" s="382"/>
      <c r="BWV255" s="224"/>
      <c r="BWW255" s="224"/>
      <c r="BWX255" s="334"/>
      <c r="BWY255" s="334"/>
      <c r="BWZ255" s="224"/>
      <c r="BXA255" s="382"/>
      <c r="BXB255" s="382"/>
      <c r="BXC255" s="332"/>
      <c r="BXD255" s="333"/>
      <c r="BXE255" s="382"/>
      <c r="BXF255" s="224"/>
      <c r="BXG255" s="224"/>
      <c r="BXH255" s="334"/>
      <c r="BXI255" s="334"/>
      <c r="BXJ255" s="224"/>
      <c r="BXK255" s="382"/>
      <c r="BXL255" s="382"/>
      <c r="BXM255" s="332"/>
      <c r="BXN255" s="333"/>
      <c r="BXO255" s="382"/>
      <c r="BXP255" s="224"/>
      <c r="BXQ255" s="224"/>
      <c r="BXR255" s="334"/>
      <c r="BXS255" s="334"/>
      <c r="BXT255" s="224"/>
      <c r="BXU255" s="382"/>
      <c r="BXV255" s="382"/>
      <c r="BXW255" s="332"/>
      <c r="BXX255" s="333"/>
      <c r="BXY255" s="382"/>
      <c r="BXZ255" s="224"/>
      <c r="BYA255" s="224"/>
      <c r="BYB255" s="334"/>
      <c r="BYC255" s="334"/>
      <c r="BYD255" s="224"/>
      <c r="BYE255" s="382"/>
      <c r="BYF255" s="382"/>
      <c r="BYG255" s="332"/>
      <c r="BYH255" s="333"/>
      <c r="BYI255" s="382"/>
      <c r="BYJ255" s="224"/>
      <c r="BYK255" s="224"/>
      <c r="BYL255" s="334"/>
      <c r="BYM255" s="334"/>
      <c r="BYN255" s="224"/>
      <c r="BYO255" s="382"/>
      <c r="BYP255" s="382"/>
      <c r="BYQ255" s="332"/>
      <c r="BYR255" s="333"/>
      <c r="BYS255" s="382"/>
      <c r="BYT255" s="224"/>
      <c r="BYU255" s="224"/>
      <c r="BYV255" s="334"/>
      <c r="BYW255" s="334"/>
      <c r="BYX255" s="224"/>
      <c r="BYY255" s="382"/>
      <c r="BYZ255" s="382"/>
      <c r="BZA255" s="332"/>
      <c r="BZB255" s="333"/>
      <c r="BZC255" s="382"/>
      <c r="BZD255" s="224"/>
      <c r="BZE255" s="224"/>
      <c r="BZF255" s="334"/>
      <c r="BZG255" s="334"/>
      <c r="BZH255" s="224"/>
      <c r="BZI255" s="382"/>
      <c r="BZJ255" s="382"/>
      <c r="BZK255" s="332"/>
      <c r="BZL255" s="333"/>
      <c r="BZM255" s="382"/>
      <c r="BZN255" s="224"/>
      <c r="BZO255" s="224"/>
      <c r="BZP255" s="334"/>
      <c r="BZQ255" s="334"/>
      <c r="BZR255" s="224"/>
      <c r="BZS255" s="382"/>
      <c r="BZT255" s="382"/>
      <c r="BZU255" s="332"/>
      <c r="BZV255" s="333"/>
      <c r="BZW255" s="382"/>
      <c r="BZX255" s="224"/>
      <c r="BZY255" s="224"/>
      <c r="BZZ255" s="334"/>
      <c r="CAA255" s="334"/>
      <c r="CAB255" s="224"/>
      <c r="CAC255" s="382"/>
      <c r="CAD255" s="382"/>
      <c r="CAE255" s="332"/>
      <c r="CAF255" s="333"/>
      <c r="CAG255" s="382"/>
      <c r="CAH255" s="224"/>
      <c r="CAI255" s="224"/>
      <c r="CAJ255" s="334"/>
      <c r="CAK255" s="334"/>
      <c r="CAL255" s="224"/>
      <c r="CAM255" s="382"/>
      <c r="CAN255" s="382"/>
      <c r="CAO255" s="332"/>
      <c r="CAP255" s="333"/>
      <c r="CAQ255" s="382"/>
      <c r="CAR255" s="224"/>
      <c r="CAS255" s="224"/>
      <c r="CAT255" s="334"/>
      <c r="CAU255" s="334"/>
      <c r="CAV255" s="224"/>
      <c r="CAW255" s="382"/>
      <c r="CAX255" s="382"/>
      <c r="CAY255" s="332"/>
      <c r="CAZ255" s="333"/>
      <c r="CBA255" s="382"/>
      <c r="CBB255" s="224"/>
      <c r="CBC255" s="224"/>
      <c r="CBD255" s="334"/>
      <c r="CBE255" s="334"/>
      <c r="CBF255" s="224"/>
      <c r="CBG255" s="382"/>
      <c r="CBH255" s="382"/>
      <c r="CBI255" s="332"/>
      <c r="CBJ255" s="333"/>
      <c r="CBK255" s="382"/>
      <c r="CBL255" s="224"/>
      <c r="CBM255" s="224"/>
      <c r="CBN255" s="334"/>
      <c r="CBO255" s="334"/>
      <c r="CBP255" s="224"/>
      <c r="CBQ255" s="382"/>
      <c r="CBR255" s="382"/>
      <c r="CBS255" s="332"/>
      <c r="CBT255" s="333"/>
      <c r="CBU255" s="382"/>
      <c r="CBV255" s="224"/>
      <c r="CBW255" s="224"/>
      <c r="CBX255" s="334"/>
      <c r="CBY255" s="334"/>
      <c r="CBZ255" s="224"/>
      <c r="CCA255" s="382"/>
      <c r="CCB255" s="382"/>
      <c r="CCC255" s="332"/>
      <c r="CCD255" s="333"/>
      <c r="CCE255" s="382"/>
      <c r="CCF255" s="224"/>
      <c r="CCG255" s="224"/>
      <c r="CCH255" s="334"/>
      <c r="CCI255" s="334"/>
      <c r="CCJ255" s="224"/>
      <c r="CCK255" s="382"/>
      <c r="CCL255" s="382"/>
      <c r="CCM255" s="332"/>
      <c r="CCN255" s="333"/>
      <c r="CCO255" s="382"/>
      <c r="CCP255" s="224"/>
      <c r="CCQ255" s="224"/>
      <c r="CCR255" s="334"/>
      <c r="CCS255" s="334"/>
      <c r="CCT255" s="224"/>
      <c r="CCU255" s="382"/>
      <c r="CCV255" s="382"/>
      <c r="CCW255" s="332"/>
      <c r="CCX255" s="333"/>
      <c r="CCY255" s="382"/>
      <c r="CCZ255" s="224"/>
      <c r="CDA255" s="224"/>
      <c r="CDB255" s="334"/>
      <c r="CDC255" s="334"/>
      <c r="CDD255" s="224"/>
      <c r="CDE255" s="382"/>
      <c r="CDF255" s="382"/>
      <c r="CDG255" s="332"/>
      <c r="CDH255" s="333"/>
      <c r="CDI255" s="382"/>
      <c r="CDJ255" s="224"/>
      <c r="CDK255" s="224"/>
      <c r="CDL255" s="334"/>
      <c r="CDM255" s="334"/>
      <c r="CDN255" s="224"/>
      <c r="CDO255" s="382"/>
      <c r="CDP255" s="382"/>
      <c r="CDQ255" s="332"/>
      <c r="CDR255" s="333"/>
      <c r="CDS255" s="382"/>
      <c r="CDT255" s="224"/>
      <c r="CDU255" s="224"/>
      <c r="CDV255" s="334"/>
      <c r="CDW255" s="334"/>
      <c r="CDX255" s="224"/>
      <c r="CDY255" s="382"/>
      <c r="CDZ255" s="382"/>
      <c r="CEA255" s="332"/>
      <c r="CEB255" s="333"/>
      <c r="CEC255" s="382"/>
      <c r="CED255" s="224"/>
      <c r="CEE255" s="224"/>
      <c r="CEF255" s="334"/>
      <c r="CEG255" s="334"/>
      <c r="CEH255" s="224"/>
      <c r="CEI255" s="382"/>
      <c r="CEJ255" s="382"/>
      <c r="CEK255" s="332"/>
      <c r="CEL255" s="333"/>
      <c r="CEM255" s="382"/>
      <c r="CEN255" s="224"/>
      <c r="CEO255" s="224"/>
      <c r="CEP255" s="334"/>
      <c r="CEQ255" s="334"/>
      <c r="CER255" s="224"/>
      <c r="CES255" s="382"/>
      <c r="CET255" s="382"/>
      <c r="CEU255" s="332"/>
      <c r="CEV255" s="333"/>
      <c r="CEW255" s="382"/>
      <c r="CEX255" s="224"/>
      <c r="CEY255" s="224"/>
      <c r="CEZ255" s="334"/>
      <c r="CFA255" s="334"/>
      <c r="CFB255" s="224"/>
      <c r="CFC255" s="382"/>
      <c r="CFD255" s="382"/>
      <c r="CFE255" s="332"/>
      <c r="CFF255" s="333"/>
      <c r="CFG255" s="382"/>
      <c r="CFH255" s="224"/>
      <c r="CFI255" s="224"/>
      <c r="CFJ255" s="334"/>
      <c r="CFK255" s="334"/>
      <c r="CFL255" s="224"/>
      <c r="CFM255" s="382"/>
      <c r="CFN255" s="382"/>
      <c r="CFO255" s="332"/>
      <c r="CFP255" s="333"/>
      <c r="CFQ255" s="382"/>
      <c r="CFR255" s="224"/>
      <c r="CFS255" s="224"/>
      <c r="CFT255" s="334"/>
      <c r="CFU255" s="334"/>
      <c r="CFV255" s="224"/>
      <c r="CFW255" s="382"/>
      <c r="CFX255" s="382"/>
      <c r="CFY255" s="332"/>
      <c r="CFZ255" s="333"/>
      <c r="CGA255" s="382"/>
      <c r="CGB255" s="224"/>
      <c r="CGC255" s="224"/>
      <c r="CGD255" s="334"/>
      <c r="CGE255" s="334"/>
      <c r="CGF255" s="224"/>
      <c r="CGG255" s="382"/>
      <c r="CGH255" s="382"/>
      <c r="CGI255" s="332"/>
      <c r="CGJ255" s="333"/>
      <c r="CGK255" s="382"/>
      <c r="CGL255" s="224"/>
      <c r="CGM255" s="224"/>
      <c r="CGN255" s="334"/>
      <c r="CGO255" s="334"/>
      <c r="CGP255" s="224"/>
      <c r="CGQ255" s="382"/>
      <c r="CGR255" s="382"/>
      <c r="CGS255" s="332"/>
      <c r="CGT255" s="333"/>
      <c r="CGU255" s="382"/>
      <c r="CGV255" s="224"/>
      <c r="CGW255" s="224"/>
      <c r="CGX255" s="334"/>
      <c r="CGY255" s="334"/>
      <c r="CGZ255" s="224"/>
      <c r="CHA255" s="382"/>
      <c r="CHB255" s="382"/>
      <c r="CHC255" s="332"/>
      <c r="CHD255" s="333"/>
      <c r="CHE255" s="382"/>
      <c r="CHF255" s="224"/>
      <c r="CHG255" s="224"/>
      <c r="CHH255" s="334"/>
      <c r="CHI255" s="334"/>
      <c r="CHJ255" s="224"/>
      <c r="CHK255" s="382"/>
      <c r="CHL255" s="382"/>
      <c r="CHM255" s="332"/>
      <c r="CHN255" s="333"/>
      <c r="CHO255" s="382"/>
      <c r="CHP255" s="224"/>
      <c r="CHQ255" s="224"/>
      <c r="CHR255" s="334"/>
      <c r="CHS255" s="334"/>
      <c r="CHT255" s="224"/>
      <c r="CHU255" s="382"/>
      <c r="CHV255" s="382"/>
      <c r="CHW255" s="332"/>
      <c r="CHX255" s="333"/>
      <c r="CHY255" s="382"/>
      <c r="CHZ255" s="224"/>
      <c r="CIA255" s="224"/>
      <c r="CIB255" s="334"/>
      <c r="CIC255" s="334"/>
      <c r="CID255" s="224"/>
      <c r="CIE255" s="382"/>
      <c r="CIF255" s="382"/>
      <c r="CIG255" s="332"/>
      <c r="CIH255" s="333"/>
      <c r="CII255" s="382"/>
      <c r="CIJ255" s="224"/>
      <c r="CIK255" s="224"/>
      <c r="CIL255" s="334"/>
      <c r="CIM255" s="334"/>
      <c r="CIN255" s="224"/>
      <c r="CIO255" s="382"/>
      <c r="CIP255" s="382"/>
      <c r="CIQ255" s="332"/>
      <c r="CIR255" s="333"/>
      <c r="CIS255" s="382"/>
      <c r="CIT255" s="224"/>
      <c r="CIU255" s="224"/>
      <c r="CIV255" s="334"/>
      <c r="CIW255" s="334"/>
      <c r="CIX255" s="224"/>
      <c r="CIY255" s="382"/>
      <c r="CIZ255" s="382"/>
      <c r="CJA255" s="332"/>
      <c r="CJB255" s="333"/>
      <c r="CJC255" s="382"/>
      <c r="CJD255" s="224"/>
      <c r="CJE255" s="224"/>
      <c r="CJF255" s="334"/>
      <c r="CJG255" s="334"/>
      <c r="CJH255" s="224"/>
      <c r="CJI255" s="382"/>
      <c r="CJJ255" s="382"/>
      <c r="CJK255" s="332"/>
      <c r="CJL255" s="333"/>
      <c r="CJM255" s="382"/>
      <c r="CJN255" s="224"/>
      <c r="CJO255" s="224"/>
      <c r="CJP255" s="334"/>
      <c r="CJQ255" s="334"/>
      <c r="CJR255" s="224"/>
      <c r="CJS255" s="382"/>
      <c r="CJT255" s="382"/>
      <c r="CJU255" s="332"/>
      <c r="CJV255" s="333"/>
      <c r="CJW255" s="382"/>
      <c r="CJX255" s="224"/>
      <c r="CJY255" s="224"/>
      <c r="CJZ255" s="334"/>
      <c r="CKA255" s="334"/>
      <c r="CKB255" s="224"/>
      <c r="CKC255" s="382"/>
      <c r="CKD255" s="382"/>
      <c r="CKE255" s="332"/>
      <c r="CKF255" s="333"/>
      <c r="CKG255" s="382"/>
      <c r="CKH255" s="224"/>
      <c r="CKI255" s="224"/>
      <c r="CKJ255" s="334"/>
      <c r="CKK255" s="334"/>
      <c r="CKL255" s="224"/>
      <c r="CKM255" s="382"/>
      <c r="CKN255" s="382"/>
      <c r="CKO255" s="332"/>
      <c r="CKP255" s="333"/>
      <c r="CKQ255" s="382"/>
      <c r="CKR255" s="224"/>
      <c r="CKS255" s="224"/>
      <c r="CKT255" s="334"/>
      <c r="CKU255" s="334"/>
      <c r="CKV255" s="224"/>
      <c r="CKW255" s="382"/>
      <c r="CKX255" s="382"/>
      <c r="CKY255" s="332"/>
      <c r="CKZ255" s="333"/>
      <c r="CLA255" s="382"/>
      <c r="CLB255" s="224"/>
      <c r="CLC255" s="224"/>
      <c r="CLD255" s="334"/>
      <c r="CLE255" s="334"/>
      <c r="CLF255" s="224"/>
      <c r="CLG255" s="382"/>
      <c r="CLH255" s="382"/>
      <c r="CLI255" s="332"/>
      <c r="CLJ255" s="333"/>
      <c r="CLK255" s="382"/>
      <c r="CLL255" s="224"/>
      <c r="CLM255" s="224"/>
      <c r="CLN255" s="334"/>
      <c r="CLO255" s="334"/>
      <c r="CLP255" s="224"/>
      <c r="CLQ255" s="382"/>
      <c r="CLR255" s="382"/>
      <c r="CLS255" s="332"/>
      <c r="CLT255" s="333"/>
      <c r="CLU255" s="382"/>
      <c r="CLV255" s="224"/>
      <c r="CLW255" s="224"/>
      <c r="CLX255" s="334"/>
      <c r="CLY255" s="334"/>
      <c r="CLZ255" s="224"/>
      <c r="CMA255" s="382"/>
      <c r="CMB255" s="382"/>
      <c r="CMC255" s="332"/>
      <c r="CMD255" s="333"/>
      <c r="CME255" s="382"/>
      <c r="CMF255" s="224"/>
      <c r="CMG255" s="224"/>
      <c r="CMH255" s="334"/>
      <c r="CMI255" s="334"/>
      <c r="CMJ255" s="224"/>
      <c r="CMK255" s="382"/>
      <c r="CML255" s="382"/>
      <c r="CMM255" s="332"/>
      <c r="CMN255" s="333"/>
      <c r="CMO255" s="382"/>
      <c r="CMP255" s="224"/>
      <c r="CMQ255" s="224"/>
      <c r="CMR255" s="334"/>
      <c r="CMS255" s="334"/>
      <c r="CMT255" s="224"/>
      <c r="CMU255" s="382"/>
      <c r="CMV255" s="382"/>
      <c r="CMW255" s="332"/>
      <c r="CMX255" s="333"/>
      <c r="CMY255" s="382"/>
      <c r="CMZ255" s="224"/>
      <c r="CNA255" s="224"/>
      <c r="CNB255" s="334"/>
      <c r="CNC255" s="334"/>
      <c r="CND255" s="224"/>
      <c r="CNE255" s="382"/>
      <c r="CNF255" s="382"/>
      <c r="CNG255" s="332"/>
      <c r="CNH255" s="333"/>
      <c r="CNI255" s="382"/>
      <c r="CNJ255" s="224"/>
      <c r="CNK255" s="224"/>
      <c r="CNL255" s="334"/>
      <c r="CNM255" s="334"/>
      <c r="CNN255" s="224"/>
      <c r="CNO255" s="382"/>
      <c r="CNP255" s="382"/>
      <c r="CNQ255" s="332"/>
      <c r="CNR255" s="333"/>
      <c r="CNS255" s="382"/>
      <c r="CNT255" s="224"/>
      <c r="CNU255" s="224"/>
      <c r="CNV255" s="334"/>
      <c r="CNW255" s="334"/>
      <c r="CNX255" s="224"/>
      <c r="CNY255" s="382"/>
      <c r="CNZ255" s="382"/>
      <c r="COA255" s="332"/>
      <c r="COB255" s="333"/>
      <c r="COC255" s="382"/>
      <c r="COD255" s="224"/>
      <c r="COE255" s="224"/>
      <c r="COF255" s="334"/>
      <c r="COG255" s="334"/>
      <c r="COH255" s="224"/>
      <c r="COI255" s="382"/>
      <c r="COJ255" s="382"/>
      <c r="COK255" s="332"/>
      <c r="COL255" s="333"/>
      <c r="COM255" s="382"/>
      <c r="CON255" s="224"/>
      <c r="COO255" s="224"/>
      <c r="COP255" s="334"/>
      <c r="COQ255" s="334"/>
      <c r="COR255" s="224"/>
      <c r="COS255" s="382"/>
      <c r="COT255" s="382"/>
      <c r="COU255" s="332"/>
      <c r="COV255" s="333"/>
      <c r="COW255" s="382"/>
      <c r="COX255" s="224"/>
      <c r="COY255" s="224"/>
      <c r="COZ255" s="334"/>
      <c r="CPA255" s="334"/>
      <c r="CPB255" s="224"/>
      <c r="CPC255" s="382"/>
      <c r="CPD255" s="382"/>
      <c r="CPE255" s="332"/>
      <c r="CPF255" s="333"/>
      <c r="CPG255" s="382"/>
      <c r="CPH255" s="224"/>
      <c r="CPI255" s="224"/>
      <c r="CPJ255" s="334"/>
      <c r="CPK255" s="334"/>
      <c r="CPL255" s="224"/>
      <c r="CPM255" s="382"/>
      <c r="CPN255" s="382"/>
      <c r="CPO255" s="332"/>
      <c r="CPP255" s="333"/>
      <c r="CPQ255" s="382"/>
      <c r="CPR255" s="224"/>
      <c r="CPS255" s="224"/>
      <c r="CPT255" s="334"/>
      <c r="CPU255" s="334"/>
      <c r="CPV255" s="224"/>
      <c r="CPW255" s="382"/>
      <c r="CPX255" s="382"/>
      <c r="CPY255" s="332"/>
      <c r="CPZ255" s="333"/>
      <c r="CQA255" s="382"/>
      <c r="CQB255" s="224"/>
      <c r="CQC255" s="224"/>
      <c r="CQD255" s="334"/>
      <c r="CQE255" s="334"/>
      <c r="CQF255" s="224"/>
      <c r="CQG255" s="382"/>
      <c r="CQH255" s="382"/>
      <c r="CQI255" s="332"/>
      <c r="CQJ255" s="333"/>
      <c r="CQK255" s="382"/>
      <c r="CQL255" s="224"/>
      <c r="CQM255" s="224"/>
      <c r="CQN255" s="334"/>
      <c r="CQO255" s="334"/>
      <c r="CQP255" s="224"/>
      <c r="CQQ255" s="382"/>
      <c r="CQR255" s="382"/>
      <c r="CQS255" s="332"/>
      <c r="CQT255" s="333"/>
      <c r="CQU255" s="382"/>
      <c r="CQV255" s="224"/>
      <c r="CQW255" s="224"/>
      <c r="CQX255" s="334"/>
      <c r="CQY255" s="334"/>
      <c r="CQZ255" s="224"/>
      <c r="CRA255" s="382"/>
      <c r="CRB255" s="382"/>
      <c r="CRC255" s="332"/>
      <c r="CRD255" s="333"/>
      <c r="CRE255" s="382"/>
      <c r="CRF255" s="224"/>
      <c r="CRG255" s="224"/>
      <c r="CRH255" s="334"/>
      <c r="CRI255" s="334"/>
      <c r="CRJ255" s="224"/>
      <c r="CRK255" s="382"/>
      <c r="CRL255" s="382"/>
      <c r="CRM255" s="332"/>
      <c r="CRN255" s="333"/>
      <c r="CRO255" s="382"/>
      <c r="CRP255" s="224"/>
      <c r="CRQ255" s="224"/>
      <c r="CRR255" s="334"/>
      <c r="CRS255" s="334"/>
      <c r="CRT255" s="224"/>
      <c r="CRU255" s="382"/>
      <c r="CRV255" s="382"/>
      <c r="CRW255" s="332"/>
      <c r="CRX255" s="333"/>
      <c r="CRY255" s="382"/>
      <c r="CRZ255" s="224"/>
      <c r="CSA255" s="224"/>
      <c r="CSB255" s="334"/>
      <c r="CSC255" s="334"/>
      <c r="CSD255" s="224"/>
      <c r="CSE255" s="382"/>
      <c r="CSF255" s="382"/>
      <c r="CSG255" s="332"/>
      <c r="CSH255" s="333"/>
      <c r="CSI255" s="382"/>
      <c r="CSJ255" s="224"/>
      <c r="CSK255" s="224"/>
      <c r="CSL255" s="334"/>
      <c r="CSM255" s="334"/>
      <c r="CSN255" s="224"/>
      <c r="CSO255" s="382"/>
      <c r="CSP255" s="382"/>
      <c r="CSQ255" s="332"/>
      <c r="CSR255" s="333"/>
      <c r="CSS255" s="382"/>
      <c r="CST255" s="224"/>
      <c r="CSU255" s="224"/>
      <c r="CSV255" s="334"/>
      <c r="CSW255" s="334"/>
      <c r="CSX255" s="224"/>
      <c r="CSY255" s="382"/>
      <c r="CSZ255" s="382"/>
      <c r="CTA255" s="332"/>
      <c r="CTB255" s="333"/>
      <c r="CTC255" s="382"/>
      <c r="CTD255" s="224"/>
      <c r="CTE255" s="224"/>
      <c r="CTF255" s="334"/>
      <c r="CTG255" s="334"/>
      <c r="CTH255" s="224"/>
      <c r="CTI255" s="382"/>
      <c r="CTJ255" s="382"/>
      <c r="CTK255" s="332"/>
      <c r="CTL255" s="333"/>
      <c r="CTM255" s="382"/>
      <c r="CTN255" s="224"/>
      <c r="CTO255" s="224"/>
      <c r="CTP255" s="334"/>
      <c r="CTQ255" s="334"/>
      <c r="CTR255" s="224"/>
      <c r="CTS255" s="382"/>
      <c r="CTT255" s="382"/>
      <c r="CTU255" s="332"/>
      <c r="CTV255" s="333"/>
      <c r="CTW255" s="382"/>
      <c r="CTX255" s="224"/>
      <c r="CTY255" s="224"/>
      <c r="CTZ255" s="334"/>
      <c r="CUA255" s="334"/>
      <c r="CUB255" s="224"/>
      <c r="CUC255" s="382"/>
      <c r="CUD255" s="382"/>
      <c r="CUE255" s="332"/>
      <c r="CUF255" s="333"/>
      <c r="CUG255" s="382"/>
      <c r="CUH255" s="224"/>
      <c r="CUI255" s="224"/>
      <c r="CUJ255" s="334"/>
      <c r="CUK255" s="334"/>
      <c r="CUL255" s="224"/>
      <c r="CUM255" s="382"/>
      <c r="CUN255" s="382"/>
      <c r="CUO255" s="332"/>
      <c r="CUP255" s="333"/>
      <c r="CUQ255" s="382"/>
      <c r="CUR255" s="224"/>
      <c r="CUS255" s="224"/>
      <c r="CUT255" s="334"/>
      <c r="CUU255" s="334"/>
      <c r="CUV255" s="224"/>
      <c r="CUW255" s="382"/>
      <c r="CUX255" s="382"/>
      <c r="CUY255" s="332"/>
      <c r="CUZ255" s="333"/>
      <c r="CVA255" s="382"/>
      <c r="CVB255" s="224"/>
      <c r="CVC255" s="224"/>
      <c r="CVD255" s="334"/>
      <c r="CVE255" s="334"/>
      <c r="CVF255" s="224"/>
      <c r="CVG255" s="382"/>
      <c r="CVH255" s="382"/>
      <c r="CVI255" s="332"/>
      <c r="CVJ255" s="333"/>
      <c r="CVK255" s="382"/>
      <c r="CVL255" s="224"/>
      <c r="CVM255" s="224"/>
      <c r="CVN255" s="334"/>
      <c r="CVO255" s="334"/>
      <c r="CVP255" s="224"/>
      <c r="CVQ255" s="382"/>
      <c r="CVR255" s="382"/>
      <c r="CVS255" s="332"/>
      <c r="CVT255" s="333"/>
      <c r="CVU255" s="382"/>
      <c r="CVV255" s="224"/>
      <c r="CVW255" s="224"/>
      <c r="CVX255" s="334"/>
      <c r="CVY255" s="334"/>
      <c r="CVZ255" s="224"/>
      <c r="CWA255" s="382"/>
      <c r="CWB255" s="382"/>
      <c r="CWC255" s="332"/>
      <c r="CWD255" s="333"/>
      <c r="CWE255" s="382"/>
      <c r="CWF255" s="224"/>
      <c r="CWG255" s="224"/>
      <c r="CWH255" s="334"/>
      <c r="CWI255" s="334"/>
      <c r="CWJ255" s="224"/>
      <c r="CWK255" s="382"/>
      <c r="CWL255" s="382"/>
      <c r="CWM255" s="332"/>
      <c r="CWN255" s="333"/>
      <c r="CWO255" s="382"/>
      <c r="CWP255" s="224"/>
      <c r="CWQ255" s="224"/>
      <c r="CWR255" s="334"/>
      <c r="CWS255" s="334"/>
      <c r="CWT255" s="224"/>
      <c r="CWU255" s="382"/>
      <c r="CWV255" s="382"/>
      <c r="CWW255" s="332"/>
      <c r="CWX255" s="333"/>
      <c r="CWY255" s="382"/>
      <c r="CWZ255" s="224"/>
      <c r="CXA255" s="224"/>
      <c r="CXB255" s="334"/>
      <c r="CXC255" s="334"/>
      <c r="CXD255" s="224"/>
      <c r="CXE255" s="382"/>
      <c r="CXF255" s="382"/>
      <c r="CXG255" s="332"/>
      <c r="CXH255" s="333"/>
      <c r="CXI255" s="382"/>
      <c r="CXJ255" s="224"/>
      <c r="CXK255" s="224"/>
      <c r="CXL255" s="334"/>
      <c r="CXM255" s="334"/>
      <c r="CXN255" s="224"/>
      <c r="CXO255" s="382"/>
      <c r="CXP255" s="382"/>
      <c r="CXQ255" s="332"/>
      <c r="CXR255" s="333"/>
      <c r="CXS255" s="382"/>
      <c r="CXT255" s="224"/>
      <c r="CXU255" s="224"/>
      <c r="CXV255" s="334"/>
      <c r="CXW255" s="334"/>
      <c r="CXX255" s="224"/>
      <c r="CXY255" s="382"/>
      <c r="CXZ255" s="382"/>
      <c r="CYA255" s="332"/>
      <c r="CYB255" s="333"/>
      <c r="CYC255" s="382"/>
      <c r="CYD255" s="224"/>
      <c r="CYE255" s="224"/>
      <c r="CYF255" s="334"/>
      <c r="CYG255" s="334"/>
      <c r="CYH255" s="224"/>
      <c r="CYI255" s="382"/>
      <c r="CYJ255" s="382"/>
      <c r="CYK255" s="332"/>
      <c r="CYL255" s="333"/>
      <c r="CYM255" s="382"/>
      <c r="CYN255" s="224"/>
      <c r="CYO255" s="224"/>
      <c r="CYP255" s="334"/>
      <c r="CYQ255" s="334"/>
      <c r="CYR255" s="224"/>
      <c r="CYS255" s="382"/>
      <c r="CYT255" s="382"/>
      <c r="CYU255" s="332"/>
      <c r="CYV255" s="333"/>
      <c r="CYW255" s="382"/>
      <c r="CYX255" s="224"/>
      <c r="CYY255" s="224"/>
      <c r="CYZ255" s="334"/>
      <c r="CZA255" s="334"/>
      <c r="CZB255" s="224"/>
      <c r="CZC255" s="382"/>
      <c r="CZD255" s="382"/>
      <c r="CZE255" s="332"/>
      <c r="CZF255" s="333"/>
      <c r="CZG255" s="382"/>
      <c r="CZH255" s="224"/>
      <c r="CZI255" s="224"/>
      <c r="CZJ255" s="334"/>
      <c r="CZK255" s="334"/>
      <c r="CZL255" s="224"/>
      <c r="CZM255" s="382"/>
      <c r="CZN255" s="382"/>
      <c r="CZO255" s="332"/>
      <c r="CZP255" s="333"/>
      <c r="CZQ255" s="382"/>
      <c r="CZR255" s="224"/>
      <c r="CZS255" s="224"/>
      <c r="CZT255" s="334"/>
      <c r="CZU255" s="334"/>
      <c r="CZV255" s="224"/>
      <c r="CZW255" s="382"/>
      <c r="CZX255" s="382"/>
      <c r="CZY255" s="332"/>
      <c r="CZZ255" s="333"/>
      <c r="DAA255" s="382"/>
      <c r="DAB255" s="224"/>
      <c r="DAC255" s="224"/>
      <c r="DAD255" s="334"/>
      <c r="DAE255" s="334"/>
      <c r="DAF255" s="224"/>
      <c r="DAG255" s="382"/>
      <c r="DAH255" s="382"/>
      <c r="DAI255" s="332"/>
      <c r="DAJ255" s="333"/>
      <c r="DAK255" s="382"/>
      <c r="DAL255" s="224"/>
      <c r="DAM255" s="224"/>
      <c r="DAN255" s="334"/>
      <c r="DAO255" s="334"/>
      <c r="DAP255" s="224"/>
      <c r="DAQ255" s="382"/>
      <c r="DAR255" s="382"/>
      <c r="DAS255" s="332"/>
      <c r="DAT255" s="333"/>
      <c r="DAU255" s="382"/>
      <c r="DAV255" s="224"/>
      <c r="DAW255" s="224"/>
      <c r="DAX255" s="334"/>
      <c r="DAY255" s="334"/>
      <c r="DAZ255" s="224"/>
      <c r="DBA255" s="382"/>
      <c r="DBB255" s="382"/>
      <c r="DBC255" s="332"/>
      <c r="DBD255" s="333"/>
      <c r="DBE255" s="382"/>
      <c r="DBF255" s="224"/>
      <c r="DBG255" s="224"/>
      <c r="DBH255" s="334"/>
      <c r="DBI255" s="334"/>
      <c r="DBJ255" s="224"/>
      <c r="DBK255" s="382"/>
      <c r="DBL255" s="382"/>
      <c r="DBM255" s="332"/>
      <c r="DBN255" s="333"/>
      <c r="DBO255" s="382"/>
      <c r="DBP255" s="224"/>
      <c r="DBQ255" s="224"/>
      <c r="DBR255" s="334"/>
      <c r="DBS255" s="334"/>
      <c r="DBT255" s="224"/>
      <c r="DBU255" s="382"/>
      <c r="DBV255" s="382"/>
      <c r="DBW255" s="332"/>
      <c r="DBX255" s="333"/>
      <c r="DBY255" s="382"/>
      <c r="DBZ255" s="224"/>
      <c r="DCA255" s="224"/>
      <c r="DCB255" s="334"/>
      <c r="DCC255" s="334"/>
      <c r="DCD255" s="224"/>
      <c r="DCE255" s="382"/>
      <c r="DCF255" s="382"/>
      <c r="DCG255" s="332"/>
      <c r="DCH255" s="333"/>
      <c r="DCI255" s="382"/>
      <c r="DCJ255" s="224"/>
      <c r="DCK255" s="224"/>
      <c r="DCL255" s="334"/>
      <c r="DCM255" s="334"/>
      <c r="DCN255" s="224"/>
      <c r="DCO255" s="382"/>
      <c r="DCP255" s="382"/>
      <c r="DCQ255" s="332"/>
      <c r="DCR255" s="333"/>
      <c r="DCS255" s="382"/>
      <c r="DCT255" s="224"/>
      <c r="DCU255" s="224"/>
      <c r="DCV255" s="334"/>
      <c r="DCW255" s="334"/>
      <c r="DCX255" s="224"/>
      <c r="DCY255" s="382"/>
      <c r="DCZ255" s="382"/>
      <c r="DDA255" s="332"/>
      <c r="DDB255" s="333"/>
      <c r="DDC255" s="382"/>
      <c r="DDD255" s="224"/>
      <c r="DDE255" s="224"/>
      <c r="DDF255" s="334"/>
      <c r="DDG255" s="334"/>
      <c r="DDH255" s="224"/>
      <c r="DDI255" s="382"/>
      <c r="DDJ255" s="382"/>
      <c r="DDK255" s="332"/>
      <c r="DDL255" s="333"/>
      <c r="DDM255" s="382"/>
      <c r="DDN255" s="224"/>
      <c r="DDO255" s="224"/>
      <c r="DDP255" s="334"/>
      <c r="DDQ255" s="334"/>
      <c r="DDR255" s="224"/>
      <c r="DDS255" s="382"/>
      <c r="DDT255" s="382"/>
      <c r="DDU255" s="332"/>
      <c r="DDV255" s="333"/>
      <c r="DDW255" s="382"/>
      <c r="DDX255" s="224"/>
      <c r="DDY255" s="224"/>
      <c r="DDZ255" s="334"/>
      <c r="DEA255" s="334"/>
      <c r="DEB255" s="224"/>
      <c r="DEC255" s="382"/>
      <c r="DED255" s="382"/>
      <c r="DEE255" s="332"/>
      <c r="DEF255" s="333"/>
      <c r="DEG255" s="382"/>
      <c r="DEH255" s="224"/>
      <c r="DEI255" s="224"/>
      <c r="DEJ255" s="334"/>
      <c r="DEK255" s="334"/>
      <c r="DEL255" s="224"/>
      <c r="DEM255" s="382"/>
      <c r="DEN255" s="382"/>
      <c r="DEO255" s="332"/>
      <c r="DEP255" s="333"/>
      <c r="DEQ255" s="382"/>
      <c r="DER255" s="224"/>
      <c r="DES255" s="224"/>
      <c r="DET255" s="334"/>
      <c r="DEU255" s="334"/>
      <c r="DEV255" s="224"/>
      <c r="DEW255" s="382"/>
      <c r="DEX255" s="382"/>
      <c r="DEY255" s="332"/>
      <c r="DEZ255" s="333"/>
      <c r="DFA255" s="382"/>
      <c r="DFB255" s="224"/>
      <c r="DFC255" s="224"/>
      <c r="DFD255" s="334"/>
      <c r="DFE255" s="334"/>
      <c r="DFF255" s="224"/>
      <c r="DFG255" s="382"/>
      <c r="DFH255" s="382"/>
      <c r="DFI255" s="332"/>
      <c r="DFJ255" s="333"/>
      <c r="DFK255" s="382"/>
      <c r="DFL255" s="224"/>
      <c r="DFM255" s="224"/>
      <c r="DFN255" s="334"/>
      <c r="DFO255" s="334"/>
      <c r="DFP255" s="224"/>
      <c r="DFQ255" s="382"/>
      <c r="DFR255" s="382"/>
      <c r="DFS255" s="332"/>
      <c r="DFT255" s="333"/>
      <c r="DFU255" s="382"/>
      <c r="DFV255" s="224"/>
      <c r="DFW255" s="224"/>
      <c r="DFX255" s="334"/>
      <c r="DFY255" s="334"/>
      <c r="DFZ255" s="224"/>
      <c r="DGA255" s="382"/>
      <c r="DGB255" s="382"/>
      <c r="DGC255" s="332"/>
      <c r="DGD255" s="333"/>
      <c r="DGE255" s="382"/>
      <c r="DGF255" s="224"/>
      <c r="DGG255" s="224"/>
      <c r="DGH255" s="334"/>
      <c r="DGI255" s="334"/>
      <c r="DGJ255" s="224"/>
      <c r="DGK255" s="382"/>
      <c r="DGL255" s="382"/>
      <c r="DGM255" s="332"/>
      <c r="DGN255" s="333"/>
      <c r="DGO255" s="382"/>
      <c r="DGP255" s="224"/>
      <c r="DGQ255" s="224"/>
      <c r="DGR255" s="334"/>
      <c r="DGS255" s="334"/>
      <c r="DGT255" s="224"/>
      <c r="DGU255" s="382"/>
      <c r="DGV255" s="382"/>
      <c r="DGW255" s="332"/>
      <c r="DGX255" s="333"/>
      <c r="DGY255" s="382"/>
      <c r="DGZ255" s="224"/>
      <c r="DHA255" s="224"/>
      <c r="DHB255" s="334"/>
      <c r="DHC255" s="334"/>
      <c r="DHD255" s="224"/>
      <c r="DHE255" s="382"/>
      <c r="DHF255" s="382"/>
      <c r="DHG255" s="332"/>
      <c r="DHH255" s="333"/>
      <c r="DHI255" s="382"/>
      <c r="DHJ255" s="224"/>
      <c r="DHK255" s="224"/>
      <c r="DHL255" s="334"/>
      <c r="DHM255" s="334"/>
      <c r="DHN255" s="224"/>
      <c r="DHO255" s="382"/>
      <c r="DHP255" s="382"/>
      <c r="DHQ255" s="332"/>
      <c r="DHR255" s="333"/>
      <c r="DHS255" s="382"/>
      <c r="DHT255" s="224"/>
      <c r="DHU255" s="224"/>
      <c r="DHV255" s="334"/>
      <c r="DHW255" s="334"/>
      <c r="DHX255" s="224"/>
      <c r="DHY255" s="382"/>
      <c r="DHZ255" s="382"/>
      <c r="DIA255" s="332"/>
      <c r="DIB255" s="333"/>
      <c r="DIC255" s="382"/>
      <c r="DID255" s="224"/>
      <c r="DIE255" s="224"/>
      <c r="DIF255" s="334"/>
      <c r="DIG255" s="334"/>
      <c r="DIH255" s="224"/>
      <c r="DII255" s="382"/>
      <c r="DIJ255" s="382"/>
      <c r="DIK255" s="332"/>
      <c r="DIL255" s="333"/>
      <c r="DIM255" s="382"/>
      <c r="DIN255" s="224"/>
      <c r="DIO255" s="224"/>
      <c r="DIP255" s="334"/>
      <c r="DIQ255" s="334"/>
      <c r="DIR255" s="224"/>
      <c r="DIS255" s="382"/>
      <c r="DIT255" s="382"/>
      <c r="DIU255" s="332"/>
      <c r="DIV255" s="333"/>
      <c r="DIW255" s="382"/>
      <c r="DIX255" s="224"/>
      <c r="DIY255" s="224"/>
      <c r="DIZ255" s="334"/>
      <c r="DJA255" s="334"/>
      <c r="DJB255" s="224"/>
      <c r="DJC255" s="382"/>
      <c r="DJD255" s="382"/>
      <c r="DJE255" s="332"/>
      <c r="DJF255" s="333"/>
      <c r="DJG255" s="382"/>
      <c r="DJH255" s="224"/>
      <c r="DJI255" s="224"/>
      <c r="DJJ255" s="334"/>
      <c r="DJK255" s="334"/>
      <c r="DJL255" s="224"/>
      <c r="DJM255" s="382"/>
      <c r="DJN255" s="382"/>
      <c r="DJO255" s="332"/>
      <c r="DJP255" s="333"/>
      <c r="DJQ255" s="382"/>
      <c r="DJR255" s="224"/>
      <c r="DJS255" s="224"/>
      <c r="DJT255" s="334"/>
      <c r="DJU255" s="334"/>
      <c r="DJV255" s="224"/>
      <c r="DJW255" s="382"/>
      <c r="DJX255" s="382"/>
      <c r="DJY255" s="332"/>
      <c r="DJZ255" s="333"/>
      <c r="DKA255" s="382"/>
      <c r="DKB255" s="224"/>
      <c r="DKC255" s="224"/>
      <c r="DKD255" s="334"/>
      <c r="DKE255" s="334"/>
      <c r="DKF255" s="224"/>
      <c r="DKG255" s="382"/>
      <c r="DKH255" s="382"/>
      <c r="DKI255" s="332"/>
      <c r="DKJ255" s="333"/>
      <c r="DKK255" s="382"/>
      <c r="DKL255" s="224"/>
      <c r="DKM255" s="224"/>
      <c r="DKN255" s="334"/>
      <c r="DKO255" s="334"/>
      <c r="DKP255" s="224"/>
      <c r="DKQ255" s="382"/>
      <c r="DKR255" s="382"/>
      <c r="DKS255" s="332"/>
      <c r="DKT255" s="333"/>
      <c r="DKU255" s="382"/>
      <c r="DKV255" s="224"/>
      <c r="DKW255" s="224"/>
      <c r="DKX255" s="334"/>
      <c r="DKY255" s="334"/>
      <c r="DKZ255" s="224"/>
      <c r="DLA255" s="382"/>
      <c r="DLB255" s="382"/>
      <c r="DLC255" s="332"/>
      <c r="DLD255" s="333"/>
      <c r="DLE255" s="382"/>
      <c r="DLF255" s="224"/>
      <c r="DLG255" s="224"/>
      <c r="DLH255" s="334"/>
      <c r="DLI255" s="334"/>
      <c r="DLJ255" s="224"/>
      <c r="DLK255" s="382"/>
      <c r="DLL255" s="382"/>
      <c r="DLM255" s="332"/>
      <c r="DLN255" s="333"/>
      <c r="DLO255" s="382"/>
      <c r="DLP255" s="224"/>
      <c r="DLQ255" s="224"/>
      <c r="DLR255" s="334"/>
      <c r="DLS255" s="334"/>
      <c r="DLT255" s="224"/>
      <c r="DLU255" s="382"/>
      <c r="DLV255" s="382"/>
      <c r="DLW255" s="332"/>
      <c r="DLX255" s="333"/>
      <c r="DLY255" s="382"/>
      <c r="DLZ255" s="224"/>
      <c r="DMA255" s="224"/>
      <c r="DMB255" s="334"/>
      <c r="DMC255" s="334"/>
      <c r="DMD255" s="224"/>
      <c r="DME255" s="382"/>
      <c r="DMF255" s="382"/>
      <c r="DMG255" s="332"/>
      <c r="DMH255" s="333"/>
      <c r="DMI255" s="382"/>
      <c r="DMJ255" s="224"/>
      <c r="DMK255" s="224"/>
      <c r="DML255" s="334"/>
      <c r="DMM255" s="334"/>
      <c r="DMN255" s="224"/>
      <c r="DMO255" s="382"/>
      <c r="DMP255" s="382"/>
      <c r="DMQ255" s="332"/>
      <c r="DMR255" s="333"/>
      <c r="DMS255" s="382"/>
      <c r="DMT255" s="224"/>
      <c r="DMU255" s="224"/>
      <c r="DMV255" s="334"/>
      <c r="DMW255" s="334"/>
      <c r="DMX255" s="224"/>
      <c r="DMY255" s="382"/>
      <c r="DMZ255" s="382"/>
      <c r="DNA255" s="332"/>
      <c r="DNB255" s="333"/>
      <c r="DNC255" s="382"/>
      <c r="DND255" s="224"/>
      <c r="DNE255" s="224"/>
      <c r="DNF255" s="334"/>
      <c r="DNG255" s="334"/>
      <c r="DNH255" s="224"/>
      <c r="DNI255" s="382"/>
      <c r="DNJ255" s="382"/>
      <c r="DNK255" s="332"/>
      <c r="DNL255" s="333"/>
      <c r="DNM255" s="382"/>
      <c r="DNN255" s="224"/>
      <c r="DNO255" s="224"/>
      <c r="DNP255" s="334"/>
      <c r="DNQ255" s="334"/>
      <c r="DNR255" s="224"/>
      <c r="DNS255" s="382"/>
      <c r="DNT255" s="382"/>
      <c r="DNU255" s="332"/>
      <c r="DNV255" s="333"/>
      <c r="DNW255" s="382"/>
      <c r="DNX255" s="224"/>
      <c r="DNY255" s="224"/>
      <c r="DNZ255" s="334"/>
      <c r="DOA255" s="334"/>
      <c r="DOB255" s="224"/>
      <c r="DOC255" s="382"/>
      <c r="DOD255" s="382"/>
      <c r="DOE255" s="332"/>
      <c r="DOF255" s="333"/>
      <c r="DOG255" s="382"/>
      <c r="DOH255" s="224"/>
      <c r="DOI255" s="224"/>
      <c r="DOJ255" s="334"/>
      <c r="DOK255" s="334"/>
      <c r="DOL255" s="224"/>
      <c r="DOM255" s="382"/>
      <c r="DON255" s="382"/>
      <c r="DOO255" s="332"/>
      <c r="DOP255" s="333"/>
      <c r="DOQ255" s="382"/>
      <c r="DOR255" s="224"/>
      <c r="DOS255" s="224"/>
      <c r="DOT255" s="334"/>
      <c r="DOU255" s="334"/>
      <c r="DOV255" s="224"/>
      <c r="DOW255" s="382"/>
      <c r="DOX255" s="382"/>
      <c r="DOY255" s="332"/>
      <c r="DOZ255" s="333"/>
      <c r="DPA255" s="382"/>
      <c r="DPB255" s="224"/>
      <c r="DPC255" s="224"/>
      <c r="DPD255" s="334"/>
      <c r="DPE255" s="334"/>
      <c r="DPF255" s="224"/>
      <c r="DPG255" s="382"/>
      <c r="DPH255" s="382"/>
      <c r="DPI255" s="332"/>
      <c r="DPJ255" s="333"/>
      <c r="DPK255" s="382"/>
      <c r="DPL255" s="224"/>
      <c r="DPM255" s="224"/>
      <c r="DPN255" s="334"/>
      <c r="DPO255" s="334"/>
      <c r="DPP255" s="224"/>
      <c r="DPQ255" s="382"/>
      <c r="DPR255" s="382"/>
      <c r="DPS255" s="332"/>
      <c r="DPT255" s="333"/>
      <c r="DPU255" s="382"/>
      <c r="DPV255" s="224"/>
      <c r="DPW255" s="224"/>
      <c r="DPX255" s="334"/>
      <c r="DPY255" s="334"/>
      <c r="DPZ255" s="224"/>
      <c r="DQA255" s="382"/>
      <c r="DQB255" s="382"/>
      <c r="DQC255" s="332"/>
      <c r="DQD255" s="333"/>
      <c r="DQE255" s="382"/>
      <c r="DQF255" s="224"/>
      <c r="DQG255" s="224"/>
      <c r="DQH255" s="334"/>
      <c r="DQI255" s="334"/>
      <c r="DQJ255" s="224"/>
      <c r="DQK255" s="382"/>
      <c r="DQL255" s="382"/>
      <c r="DQM255" s="332"/>
      <c r="DQN255" s="333"/>
      <c r="DQO255" s="382"/>
      <c r="DQP255" s="224"/>
      <c r="DQQ255" s="224"/>
      <c r="DQR255" s="334"/>
      <c r="DQS255" s="334"/>
      <c r="DQT255" s="224"/>
      <c r="DQU255" s="382"/>
      <c r="DQV255" s="382"/>
      <c r="DQW255" s="332"/>
      <c r="DQX255" s="333"/>
      <c r="DQY255" s="382"/>
      <c r="DQZ255" s="224"/>
      <c r="DRA255" s="224"/>
      <c r="DRB255" s="334"/>
      <c r="DRC255" s="334"/>
      <c r="DRD255" s="224"/>
      <c r="DRE255" s="382"/>
      <c r="DRF255" s="382"/>
      <c r="DRG255" s="332"/>
      <c r="DRH255" s="333"/>
      <c r="DRI255" s="382"/>
      <c r="DRJ255" s="224"/>
      <c r="DRK255" s="224"/>
      <c r="DRL255" s="334"/>
      <c r="DRM255" s="334"/>
      <c r="DRN255" s="224"/>
      <c r="DRO255" s="382"/>
      <c r="DRP255" s="382"/>
      <c r="DRQ255" s="332"/>
      <c r="DRR255" s="333"/>
      <c r="DRS255" s="382"/>
      <c r="DRT255" s="224"/>
      <c r="DRU255" s="224"/>
      <c r="DRV255" s="334"/>
      <c r="DRW255" s="334"/>
      <c r="DRX255" s="224"/>
      <c r="DRY255" s="382"/>
      <c r="DRZ255" s="382"/>
      <c r="DSA255" s="332"/>
      <c r="DSB255" s="333"/>
      <c r="DSC255" s="382"/>
      <c r="DSD255" s="224"/>
      <c r="DSE255" s="224"/>
      <c r="DSF255" s="334"/>
      <c r="DSG255" s="334"/>
      <c r="DSH255" s="224"/>
      <c r="DSI255" s="382"/>
      <c r="DSJ255" s="382"/>
      <c r="DSK255" s="332"/>
      <c r="DSL255" s="333"/>
      <c r="DSM255" s="382"/>
      <c r="DSN255" s="224"/>
      <c r="DSO255" s="224"/>
      <c r="DSP255" s="334"/>
      <c r="DSQ255" s="334"/>
      <c r="DSR255" s="224"/>
      <c r="DSS255" s="382"/>
      <c r="DST255" s="382"/>
      <c r="DSU255" s="332"/>
      <c r="DSV255" s="333"/>
      <c r="DSW255" s="382"/>
      <c r="DSX255" s="224"/>
      <c r="DSY255" s="224"/>
      <c r="DSZ255" s="334"/>
      <c r="DTA255" s="334"/>
      <c r="DTB255" s="224"/>
      <c r="DTC255" s="382"/>
      <c r="DTD255" s="382"/>
      <c r="DTE255" s="332"/>
      <c r="DTF255" s="333"/>
      <c r="DTG255" s="382"/>
      <c r="DTH255" s="224"/>
      <c r="DTI255" s="224"/>
      <c r="DTJ255" s="334"/>
      <c r="DTK255" s="334"/>
      <c r="DTL255" s="224"/>
      <c r="DTM255" s="382"/>
      <c r="DTN255" s="382"/>
      <c r="DTO255" s="332"/>
      <c r="DTP255" s="333"/>
      <c r="DTQ255" s="382"/>
      <c r="DTR255" s="224"/>
      <c r="DTS255" s="224"/>
      <c r="DTT255" s="334"/>
      <c r="DTU255" s="334"/>
      <c r="DTV255" s="224"/>
      <c r="DTW255" s="382"/>
      <c r="DTX255" s="382"/>
      <c r="DTY255" s="332"/>
      <c r="DTZ255" s="333"/>
      <c r="DUA255" s="382"/>
      <c r="DUB255" s="224"/>
      <c r="DUC255" s="224"/>
      <c r="DUD255" s="334"/>
      <c r="DUE255" s="334"/>
      <c r="DUF255" s="224"/>
      <c r="DUG255" s="382"/>
      <c r="DUH255" s="382"/>
      <c r="DUI255" s="332"/>
      <c r="DUJ255" s="333"/>
      <c r="DUK255" s="382"/>
      <c r="DUL255" s="224"/>
      <c r="DUM255" s="224"/>
      <c r="DUN255" s="334"/>
      <c r="DUO255" s="334"/>
      <c r="DUP255" s="224"/>
      <c r="DUQ255" s="382"/>
      <c r="DUR255" s="382"/>
      <c r="DUS255" s="332"/>
      <c r="DUT255" s="333"/>
      <c r="DUU255" s="382"/>
      <c r="DUV255" s="224"/>
      <c r="DUW255" s="224"/>
      <c r="DUX255" s="334"/>
      <c r="DUY255" s="334"/>
      <c r="DUZ255" s="224"/>
      <c r="DVA255" s="382"/>
      <c r="DVB255" s="382"/>
      <c r="DVC255" s="332"/>
      <c r="DVD255" s="333"/>
      <c r="DVE255" s="382"/>
      <c r="DVF255" s="224"/>
      <c r="DVG255" s="224"/>
      <c r="DVH255" s="334"/>
      <c r="DVI255" s="334"/>
      <c r="DVJ255" s="224"/>
      <c r="DVK255" s="382"/>
      <c r="DVL255" s="382"/>
      <c r="DVM255" s="332"/>
      <c r="DVN255" s="333"/>
      <c r="DVO255" s="382"/>
      <c r="DVP255" s="224"/>
      <c r="DVQ255" s="224"/>
      <c r="DVR255" s="334"/>
      <c r="DVS255" s="334"/>
      <c r="DVT255" s="224"/>
      <c r="DVU255" s="382"/>
      <c r="DVV255" s="382"/>
      <c r="DVW255" s="332"/>
      <c r="DVX255" s="333"/>
      <c r="DVY255" s="382"/>
      <c r="DVZ255" s="224"/>
      <c r="DWA255" s="224"/>
      <c r="DWB255" s="334"/>
      <c r="DWC255" s="334"/>
      <c r="DWD255" s="224"/>
      <c r="DWE255" s="382"/>
      <c r="DWF255" s="382"/>
      <c r="DWG255" s="332"/>
      <c r="DWH255" s="333"/>
      <c r="DWI255" s="382"/>
      <c r="DWJ255" s="224"/>
      <c r="DWK255" s="224"/>
      <c r="DWL255" s="334"/>
      <c r="DWM255" s="334"/>
      <c r="DWN255" s="224"/>
      <c r="DWO255" s="382"/>
      <c r="DWP255" s="382"/>
      <c r="DWQ255" s="332"/>
      <c r="DWR255" s="333"/>
      <c r="DWS255" s="382"/>
      <c r="DWT255" s="224"/>
      <c r="DWU255" s="224"/>
      <c r="DWV255" s="334"/>
      <c r="DWW255" s="334"/>
      <c r="DWX255" s="224"/>
      <c r="DWY255" s="382"/>
      <c r="DWZ255" s="382"/>
      <c r="DXA255" s="332"/>
      <c r="DXB255" s="333"/>
      <c r="DXC255" s="382"/>
      <c r="DXD255" s="224"/>
      <c r="DXE255" s="224"/>
      <c r="DXF255" s="334"/>
      <c r="DXG255" s="334"/>
      <c r="DXH255" s="224"/>
      <c r="DXI255" s="382"/>
      <c r="DXJ255" s="382"/>
      <c r="DXK255" s="332"/>
      <c r="DXL255" s="333"/>
      <c r="DXM255" s="382"/>
      <c r="DXN255" s="224"/>
      <c r="DXO255" s="224"/>
      <c r="DXP255" s="334"/>
      <c r="DXQ255" s="334"/>
      <c r="DXR255" s="224"/>
      <c r="DXS255" s="382"/>
      <c r="DXT255" s="382"/>
      <c r="DXU255" s="332"/>
      <c r="DXV255" s="333"/>
      <c r="DXW255" s="382"/>
      <c r="DXX255" s="224"/>
      <c r="DXY255" s="224"/>
      <c r="DXZ255" s="334"/>
      <c r="DYA255" s="334"/>
      <c r="DYB255" s="224"/>
      <c r="DYC255" s="382"/>
      <c r="DYD255" s="382"/>
      <c r="DYE255" s="332"/>
      <c r="DYF255" s="333"/>
      <c r="DYG255" s="382"/>
      <c r="DYH255" s="224"/>
      <c r="DYI255" s="224"/>
      <c r="DYJ255" s="334"/>
      <c r="DYK255" s="334"/>
      <c r="DYL255" s="224"/>
      <c r="DYM255" s="382"/>
      <c r="DYN255" s="382"/>
      <c r="DYO255" s="332"/>
      <c r="DYP255" s="333"/>
      <c r="DYQ255" s="382"/>
      <c r="DYR255" s="224"/>
      <c r="DYS255" s="224"/>
      <c r="DYT255" s="334"/>
      <c r="DYU255" s="334"/>
      <c r="DYV255" s="224"/>
      <c r="DYW255" s="382"/>
      <c r="DYX255" s="382"/>
      <c r="DYY255" s="332"/>
      <c r="DYZ255" s="333"/>
      <c r="DZA255" s="382"/>
      <c r="DZB255" s="224"/>
      <c r="DZC255" s="224"/>
      <c r="DZD255" s="334"/>
      <c r="DZE255" s="334"/>
      <c r="DZF255" s="224"/>
      <c r="DZG255" s="382"/>
      <c r="DZH255" s="382"/>
      <c r="DZI255" s="332"/>
      <c r="DZJ255" s="333"/>
      <c r="DZK255" s="382"/>
      <c r="DZL255" s="224"/>
      <c r="DZM255" s="224"/>
      <c r="DZN255" s="334"/>
      <c r="DZO255" s="334"/>
      <c r="DZP255" s="224"/>
      <c r="DZQ255" s="382"/>
      <c r="DZR255" s="382"/>
      <c r="DZS255" s="332"/>
      <c r="DZT255" s="333"/>
      <c r="DZU255" s="382"/>
      <c r="DZV255" s="224"/>
      <c r="DZW255" s="224"/>
      <c r="DZX255" s="334"/>
      <c r="DZY255" s="334"/>
      <c r="DZZ255" s="224"/>
      <c r="EAA255" s="382"/>
      <c r="EAB255" s="382"/>
      <c r="EAC255" s="332"/>
      <c r="EAD255" s="333"/>
      <c r="EAE255" s="382"/>
      <c r="EAF255" s="224"/>
      <c r="EAG255" s="224"/>
      <c r="EAH255" s="334"/>
      <c r="EAI255" s="334"/>
      <c r="EAJ255" s="224"/>
      <c r="EAK255" s="382"/>
      <c r="EAL255" s="382"/>
      <c r="EAM255" s="332"/>
      <c r="EAN255" s="333"/>
      <c r="EAO255" s="382"/>
      <c r="EAP255" s="224"/>
      <c r="EAQ255" s="224"/>
      <c r="EAR255" s="334"/>
      <c r="EAS255" s="334"/>
      <c r="EAT255" s="224"/>
      <c r="EAU255" s="382"/>
      <c r="EAV255" s="382"/>
      <c r="EAW255" s="332"/>
      <c r="EAX255" s="333"/>
      <c r="EAY255" s="382"/>
      <c r="EAZ255" s="224"/>
      <c r="EBA255" s="224"/>
      <c r="EBB255" s="334"/>
      <c r="EBC255" s="334"/>
      <c r="EBD255" s="224"/>
      <c r="EBE255" s="382"/>
      <c r="EBF255" s="382"/>
      <c r="EBG255" s="332"/>
      <c r="EBH255" s="333"/>
      <c r="EBI255" s="382"/>
      <c r="EBJ255" s="224"/>
      <c r="EBK255" s="224"/>
      <c r="EBL255" s="334"/>
      <c r="EBM255" s="334"/>
      <c r="EBN255" s="224"/>
      <c r="EBO255" s="382"/>
      <c r="EBP255" s="382"/>
      <c r="EBQ255" s="332"/>
      <c r="EBR255" s="333"/>
      <c r="EBS255" s="382"/>
      <c r="EBT255" s="224"/>
      <c r="EBU255" s="224"/>
      <c r="EBV255" s="334"/>
      <c r="EBW255" s="334"/>
      <c r="EBX255" s="224"/>
      <c r="EBY255" s="382"/>
      <c r="EBZ255" s="382"/>
      <c r="ECA255" s="332"/>
      <c r="ECB255" s="333"/>
      <c r="ECC255" s="382"/>
      <c r="ECD255" s="224"/>
      <c r="ECE255" s="224"/>
      <c r="ECF255" s="334"/>
      <c r="ECG255" s="334"/>
      <c r="ECH255" s="224"/>
      <c r="ECI255" s="382"/>
      <c r="ECJ255" s="382"/>
      <c r="ECK255" s="332"/>
      <c r="ECL255" s="333"/>
      <c r="ECM255" s="382"/>
      <c r="ECN255" s="224"/>
      <c r="ECO255" s="224"/>
      <c r="ECP255" s="334"/>
      <c r="ECQ255" s="334"/>
      <c r="ECR255" s="224"/>
      <c r="ECS255" s="382"/>
      <c r="ECT255" s="382"/>
      <c r="ECU255" s="332"/>
      <c r="ECV255" s="333"/>
      <c r="ECW255" s="382"/>
      <c r="ECX255" s="224"/>
      <c r="ECY255" s="224"/>
      <c r="ECZ255" s="334"/>
      <c r="EDA255" s="334"/>
      <c r="EDB255" s="224"/>
      <c r="EDC255" s="382"/>
      <c r="EDD255" s="382"/>
      <c r="EDE255" s="332"/>
      <c r="EDF255" s="333"/>
      <c r="EDG255" s="382"/>
      <c r="EDH255" s="224"/>
      <c r="EDI255" s="224"/>
      <c r="EDJ255" s="334"/>
      <c r="EDK255" s="334"/>
      <c r="EDL255" s="224"/>
      <c r="EDM255" s="382"/>
      <c r="EDN255" s="382"/>
      <c r="EDO255" s="332"/>
      <c r="EDP255" s="333"/>
      <c r="EDQ255" s="382"/>
      <c r="EDR255" s="224"/>
      <c r="EDS255" s="224"/>
      <c r="EDT255" s="334"/>
      <c r="EDU255" s="334"/>
      <c r="EDV255" s="224"/>
      <c r="EDW255" s="382"/>
      <c r="EDX255" s="382"/>
      <c r="EDY255" s="332"/>
      <c r="EDZ255" s="333"/>
      <c r="EEA255" s="382"/>
      <c r="EEB255" s="224"/>
      <c r="EEC255" s="224"/>
      <c r="EED255" s="334"/>
      <c r="EEE255" s="334"/>
      <c r="EEF255" s="224"/>
      <c r="EEG255" s="382"/>
      <c r="EEH255" s="382"/>
      <c r="EEI255" s="332"/>
      <c r="EEJ255" s="333"/>
      <c r="EEK255" s="382"/>
      <c r="EEL255" s="224"/>
      <c r="EEM255" s="224"/>
      <c r="EEN255" s="334"/>
      <c r="EEO255" s="334"/>
      <c r="EEP255" s="224"/>
      <c r="EEQ255" s="382"/>
      <c r="EER255" s="382"/>
      <c r="EES255" s="332"/>
      <c r="EET255" s="333"/>
      <c r="EEU255" s="382"/>
      <c r="EEV255" s="224"/>
      <c r="EEW255" s="224"/>
      <c r="EEX255" s="334"/>
      <c r="EEY255" s="334"/>
      <c r="EEZ255" s="224"/>
      <c r="EFA255" s="382"/>
      <c r="EFB255" s="382"/>
      <c r="EFC255" s="332"/>
      <c r="EFD255" s="333"/>
      <c r="EFE255" s="382"/>
      <c r="EFF255" s="224"/>
      <c r="EFG255" s="224"/>
      <c r="EFH255" s="334"/>
      <c r="EFI255" s="334"/>
      <c r="EFJ255" s="224"/>
      <c r="EFK255" s="382"/>
      <c r="EFL255" s="382"/>
      <c r="EFM255" s="332"/>
      <c r="EFN255" s="333"/>
      <c r="EFO255" s="382"/>
      <c r="EFP255" s="224"/>
      <c r="EFQ255" s="224"/>
      <c r="EFR255" s="334"/>
      <c r="EFS255" s="334"/>
      <c r="EFT255" s="224"/>
      <c r="EFU255" s="382"/>
      <c r="EFV255" s="382"/>
      <c r="EFW255" s="332"/>
      <c r="EFX255" s="333"/>
      <c r="EFY255" s="382"/>
      <c r="EFZ255" s="224"/>
      <c r="EGA255" s="224"/>
      <c r="EGB255" s="334"/>
      <c r="EGC255" s="334"/>
      <c r="EGD255" s="224"/>
      <c r="EGE255" s="382"/>
      <c r="EGF255" s="382"/>
      <c r="EGG255" s="332"/>
      <c r="EGH255" s="333"/>
      <c r="EGI255" s="382"/>
      <c r="EGJ255" s="224"/>
      <c r="EGK255" s="224"/>
      <c r="EGL255" s="334"/>
      <c r="EGM255" s="334"/>
      <c r="EGN255" s="224"/>
      <c r="EGO255" s="382"/>
      <c r="EGP255" s="382"/>
      <c r="EGQ255" s="332"/>
      <c r="EGR255" s="333"/>
      <c r="EGS255" s="382"/>
      <c r="EGT255" s="224"/>
      <c r="EGU255" s="224"/>
      <c r="EGV255" s="334"/>
      <c r="EGW255" s="334"/>
      <c r="EGX255" s="224"/>
      <c r="EGY255" s="382"/>
      <c r="EGZ255" s="382"/>
      <c r="EHA255" s="332"/>
      <c r="EHB255" s="333"/>
      <c r="EHC255" s="382"/>
      <c r="EHD255" s="224"/>
      <c r="EHE255" s="224"/>
      <c r="EHF255" s="334"/>
      <c r="EHG255" s="334"/>
      <c r="EHH255" s="224"/>
      <c r="EHI255" s="382"/>
      <c r="EHJ255" s="382"/>
      <c r="EHK255" s="332"/>
      <c r="EHL255" s="333"/>
      <c r="EHM255" s="382"/>
      <c r="EHN255" s="224"/>
      <c r="EHO255" s="224"/>
      <c r="EHP255" s="334"/>
      <c r="EHQ255" s="334"/>
      <c r="EHR255" s="224"/>
      <c r="EHS255" s="382"/>
      <c r="EHT255" s="382"/>
      <c r="EHU255" s="332"/>
      <c r="EHV255" s="333"/>
      <c r="EHW255" s="382"/>
      <c r="EHX255" s="224"/>
      <c r="EHY255" s="224"/>
      <c r="EHZ255" s="334"/>
      <c r="EIA255" s="334"/>
      <c r="EIB255" s="224"/>
      <c r="EIC255" s="382"/>
      <c r="EID255" s="382"/>
      <c r="EIE255" s="332"/>
      <c r="EIF255" s="333"/>
      <c r="EIG255" s="382"/>
      <c r="EIH255" s="224"/>
      <c r="EII255" s="224"/>
      <c r="EIJ255" s="334"/>
      <c r="EIK255" s="334"/>
      <c r="EIL255" s="224"/>
      <c r="EIM255" s="382"/>
      <c r="EIN255" s="382"/>
      <c r="EIO255" s="332"/>
      <c r="EIP255" s="333"/>
      <c r="EIQ255" s="382"/>
      <c r="EIR255" s="224"/>
      <c r="EIS255" s="224"/>
      <c r="EIT255" s="334"/>
      <c r="EIU255" s="334"/>
      <c r="EIV255" s="224"/>
      <c r="EIW255" s="382"/>
      <c r="EIX255" s="382"/>
      <c r="EIY255" s="332"/>
      <c r="EIZ255" s="333"/>
      <c r="EJA255" s="382"/>
      <c r="EJB255" s="224"/>
      <c r="EJC255" s="224"/>
      <c r="EJD255" s="334"/>
      <c r="EJE255" s="334"/>
      <c r="EJF255" s="224"/>
      <c r="EJG255" s="382"/>
      <c r="EJH255" s="382"/>
      <c r="EJI255" s="332"/>
      <c r="EJJ255" s="333"/>
      <c r="EJK255" s="382"/>
      <c r="EJL255" s="224"/>
      <c r="EJM255" s="224"/>
      <c r="EJN255" s="334"/>
      <c r="EJO255" s="334"/>
      <c r="EJP255" s="224"/>
      <c r="EJQ255" s="382"/>
      <c r="EJR255" s="382"/>
      <c r="EJS255" s="332"/>
      <c r="EJT255" s="333"/>
      <c r="EJU255" s="382"/>
      <c r="EJV255" s="224"/>
      <c r="EJW255" s="224"/>
      <c r="EJX255" s="334"/>
      <c r="EJY255" s="334"/>
      <c r="EJZ255" s="224"/>
      <c r="EKA255" s="382"/>
      <c r="EKB255" s="382"/>
      <c r="EKC255" s="332"/>
      <c r="EKD255" s="333"/>
      <c r="EKE255" s="382"/>
      <c r="EKF255" s="224"/>
      <c r="EKG255" s="224"/>
      <c r="EKH255" s="334"/>
      <c r="EKI255" s="334"/>
      <c r="EKJ255" s="224"/>
      <c r="EKK255" s="382"/>
      <c r="EKL255" s="382"/>
      <c r="EKM255" s="332"/>
      <c r="EKN255" s="333"/>
      <c r="EKO255" s="382"/>
      <c r="EKP255" s="224"/>
      <c r="EKQ255" s="224"/>
      <c r="EKR255" s="334"/>
      <c r="EKS255" s="334"/>
      <c r="EKT255" s="224"/>
      <c r="EKU255" s="382"/>
      <c r="EKV255" s="382"/>
      <c r="EKW255" s="332"/>
      <c r="EKX255" s="333"/>
      <c r="EKY255" s="382"/>
      <c r="EKZ255" s="224"/>
      <c r="ELA255" s="224"/>
      <c r="ELB255" s="334"/>
      <c r="ELC255" s="334"/>
      <c r="ELD255" s="224"/>
      <c r="ELE255" s="382"/>
      <c r="ELF255" s="382"/>
      <c r="ELG255" s="332"/>
      <c r="ELH255" s="333"/>
      <c r="ELI255" s="382"/>
      <c r="ELJ255" s="224"/>
      <c r="ELK255" s="224"/>
      <c r="ELL255" s="334"/>
      <c r="ELM255" s="334"/>
      <c r="ELN255" s="224"/>
      <c r="ELO255" s="382"/>
      <c r="ELP255" s="382"/>
      <c r="ELQ255" s="332"/>
      <c r="ELR255" s="333"/>
      <c r="ELS255" s="382"/>
      <c r="ELT255" s="224"/>
      <c r="ELU255" s="224"/>
      <c r="ELV255" s="334"/>
      <c r="ELW255" s="334"/>
      <c r="ELX255" s="224"/>
      <c r="ELY255" s="382"/>
      <c r="ELZ255" s="382"/>
      <c r="EMA255" s="332"/>
      <c r="EMB255" s="333"/>
      <c r="EMC255" s="382"/>
      <c r="EMD255" s="224"/>
      <c r="EME255" s="224"/>
      <c r="EMF255" s="334"/>
      <c r="EMG255" s="334"/>
      <c r="EMH255" s="224"/>
      <c r="EMI255" s="382"/>
      <c r="EMJ255" s="382"/>
      <c r="EMK255" s="332"/>
      <c r="EML255" s="333"/>
      <c r="EMM255" s="382"/>
      <c r="EMN255" s="224"/>
      <c r="EMO255" s="224"/>
      <c r="EMP255" s="334"/>
      <c r="EMQ255" s="334"/>
      <c r="EMR255" s="224"/>
      <c r="EMS255" s="382"/>
      <c r="EMT255" s="382"/>
      <c r="EMU255" s="332"/>
      <c r="EMV255" s="333"/>
      <c r="EMW255" s="382"/>
      <c r="EMX255" s="224"/>
      <c r="EMY255" s="224"/>
      <c r="EMZ255" s="334"/>
      <c r="ENA255" s="334"/>
      <c r="ENB255" s="224"/>
      <c r="ENC255" s="382"/>
      <c r="END255" s="382"/>
      <c r="ENE255" s="332"/>
      <c r="ENF255" s="333"/>
      <c r="ENG255" s="382"/>
      <c r="ENH255" s="224"/>
      <c r="ENI255" s="224"/>
      <c r="ENJ255" s="334"/>
      <c r="ENK255" s="334"/>
      <c r="ENL255" s="224"/>
      <c r="ENM255" s="382"/>
      <c r="ENN255" s="382"/>
      <c r="ENO255" s="332"/>
      <c r="ENP255" s="333"/>
      <c r="ENQ255" s="382"/>
      <c r="ENR255" s="224"/>
      <c r="ENS255" s="224"/>
      <c r="ENT255" s="334"/>
      <c r="ENU255" s="334"/>
      <c r="ENV255" s="224"/>
      <c r="ENW255" s="382"/>
      <c r="ENX255" s="382"/>
      <c r="ENY255" s="332"/>
      <c r="ENZ255" s="333"/>
      <c r="EOA255" s="382"/>
      <c r="EOB255" s="224"/>
      <c r="EOC255" s="224"/>
      <c r="EOD255" s="334"/>
      <c r="EOE255" s="334"/>
      <c r="EOF255" s="224"/>
      <c r="EOG255" s="382"/>
      <c r="EOH255" s="382"/>
      <c r="EOI255" s="332"/>
      <c r="EOJ255" s="333"/>
      <c r="EOK255" s="382"/>
      <c r="EOL255" s="224"/>
      <c r="EOM255" s="224"/>
      <c r="EON255" s="334"/>
      <c r="EOO255" s="334"/>
      <c r="EOP255" s="224"/>
      <c r="EOQ255" s="382"/>
      <c r="EOR255" s="382"/>
      <c r="EOS255" s="332"/>
      <c r="EOT255" s="333"/>
      <c r="EOU255" s="382"/>
      <c r="EOV255" s="224"/>
      <c r="EOW255" s="224"/>
      <c r="EOX255" s="334"/>
      <c r="EOY255" s="334"/>
      <c r="EOZ255" s="224"/>
      <c r="EPA255" s="382"/>
      <c r="EPB255" s="382"/>
      <c r="EPC255" s="332"/>
      <c r="EPD255" s="333"/>
      <c r="EPE255" s="382"/>
      <c r="EPF255" s="224"/>
      <c r="EPG255" s="224"/>
      <c r="EPH255" s="334"/>
      <c r="EPI255" s="334"/>
      <c r="EPJ255" s="224"/>
      <c r="EPK255" s="382"/>
      <c r="EPL255" s="382"/>
      <c r="EPM255" s="332"/>
      <c r="EPN255" s="333"/>
      <c r="EPO255" s="382"/>
      <c r="EPP255" s="224"/>
      <c r="EPQ255" s="224"/>
      <c r="EPR255" s="334"/>
      <c r="EPS255" s="334"/>
      <c r="EPT255" s="224"/>
      <c r="EPU255" s="382"/>
      <c r="EPV255" s="382"/>
      <c r="EPW255" s="332"/>
      <c r="EPX255" s="333"/>
      <c r="EPY255" s="382"/>
      <c r="EPZ255" s="224"/>
      <c r="EQA255" s="224"/>
      <c r="EQB255" s="334"/>
      <c r="EQC255" s="334"/>
      <c r="EQD255" s="224"/>
      <c r="EQE255" s="382"/>
      <c r="EQF255" s="382"/>
      <c r="EQG255" s="332"/>
      <c r="EQH255" s="333"/>
      <c r="EQI255" s="382"/>
      <c r="EQJ255" s="224"/>
      <c r="EQK255" s="224"/>
      <c r="EQL255" s="334"/>
      <c r="EQM255" s="334"/>
      <c r="EQN255" s="224"/>
      <c r="EQO255" s="382"/>
      <c r="EQP255" s="382"/>
      <c r="EQQ255" s="332"/>
      <c r="EQR255" s="333"/>
      <c r="EQS255" s="382"/>
      <c r="EQT255" s="224"/>
      <c r="EQU255" s="224"/>
      <c r="EQV255" s="334"/>
      <c r="EQW255" s="334"/>
      <c r="EQX255" s="224"/>
      <c r="EQY255" s="382"/>
      <c r="EQZ255" s="382"/>
      <c r="ERA255" s="332"/>
      <c r="ERB255" s="333"/>
      <c r="ERC255" s="382"/>
      <c r="ERD255" s="224"/>
      <c r="ERE255" s="224"/>
      <c r="ERF255" s="334"/>
      <c r="ERG255" s="334"/>
      <c r="ERH255" s="224"/>
      <c r="ERI255" s="382"/>
      <c r="ERJ255" s="382"/>
      <c r="ERK255" s="332"/>
      <c r="ERL255" s="333"/>
      <c r="ERM255" s="382"/>
      <c r="ERN255" s="224"/>
      <c r="ERO255" s="224"/>
      <c r="ERP255" s="334"/>
      <c r="ERQ255" s="334"/>
      <c r="ERR255" s="224"/>
      <c r="ERS255" s="382"/>
      <c r="ERT255" s="382"/>
      <c r="ERU255" s="332"/>
      <c r="ERV255" s="333"/>
      <c r="ERW255" s="382"/>
      <c r="ERX255" s="224"/>
      <c r="ERY255" s="224"/>
      <c r="ERZ255" s="334"/>
      <c r="ESA255" s="334"/>
      <c r="ESB255" s="224"/>
      <c r="ESC255" s="382"/>
      <c r="ESD255" s="382"/>
      <c r="ESE255" s="332"/>
      <c r="ESF255" s="333"/>
      <c r="ESG255" s="382"/>
      <c r="ESH255" s="224"/>
      <c r="ESI255" s="224"/>
      <c r="ESJ255" s="334"/>
      <c r="ESK255" s="334"/>
      <c r="ESL255" s="224"/>
      <c r="ESM255" s="382"/>
      <c r="ESN255" s="382"/>
      <c r="ESO255" s="332"/>
      <c r="ESP255" s="333"/>
      <c r="ESQ255" s="382"/>
      <c r="ESR255" s="224"/>
      <c r="ESS255" s="224"/>
      <c r="EST255" s="334"/>
      <c r="ESU255" s="334"/>
      <c r="ESV255" s="224"/>
      <c r="ESW255" s="382"/>
      <c r="ESX255" s="382"/>
      <c r="ESY255" s="332"/>
      <c r="ESZ255" s="333"/>
      <c r="ETA255" s="382"/>
      <c r="ETB255" s="224"/>
      <c r="ETC255" s="224"/>
      <c r="ETD255" s="334"/>
      <c r="ETE255" s="334"/>
      <c r="ETF255" s="224"/>
      <c r="ETG255" s="382"/>
      <c r="ETH255" s="382"/>
      <c r="ETI255" s="332"/>
      <c r="ETJ255" s="333"/>
      <c r="ETK255" s="382"/>
      <c r="ETL255" s="224"/>
      <c r="ETM255" s="224"/>
      <c r="ETN255" s="334"/>
      <c r="ETO255" s="334"/>
      <c r="ETP255" s="224"/>
      <c r="ETQ255" s="382"/>
      <c r="ETR255" s="382"/>
      <c r="ETS255" s="332"/>
      <c r="ETT255" s="333"/>
      <c r="ETU255" s="382"/>
      <c r="ETV255" s="224"/>
      <c r="ETW255" s="224"/>
      <c r="ETX255" s="334"/>
      <c r="ETY255" s="334"/>
      <c r="ETZ255" s="224"/>
      <c r="EUA255" s="382"/>
      <c r="EUB255" s="382"/>
      <c r="EUC255" s="332"/>
      <c r="EUD255" s="333"/>
      <c r="EUE255" s="382"/>
      <c r="EUF255" s="224"/>
      <c r="EUG255" s="224"/>
      <c r="EUH255" s="334"/>
      <c r="EUI255" s="334"/>
      <c r="EUJ255" s="224"/>
      <c r="EUK255" s="382"/>
      <c r="EUL255" s="382"/>
      <c r="EUM255" s="332"/>
      <c r="EUN255" s="333"/>
      <c r="EUO255" s="382"/>
      <c r="EUP255" s="224"/>
      <c r="EUQ255" s="224"/>
      <c r="EUR255" s="334"/>
      <c r="EUS255" s="334"/>
      <c r="EUT255" s="224"/>
      <c r="EUU255" s="382"/>
      <c r="EUV255" s="382"/>
      <c r="EUW255" s="332"/>
      <c r="EUX255" s="333"/>
      <c r="EUY255" s="382"/>
      <c r="EUZ255" s="224"/>
      <c r="EVA255" s="224"/>
      <c r="EVB255" s="334"/>
      <c r="EVC255" s="334"/>
      <c r="EVD255" s="224"/>
      <c r="EVE255" s="382"/>
      <c r="EVF255" s="382"/>
      <c r="EVG255" s="332"/>
      <c r="EVH255" s="333"/>
      <c r="EVI255" s="382"/>
      <c r="EVJ255" s="224"/>
      <c r="EVK255" s="224"/>
      <c r="EVL255" s="334"/>
      <c r="EVM255" s="334"/>
      <c r="EVN255" s="224"/>
      <c r="EVO255" s="382"/>
      <c r="EVP255" s="382"/>
      <c r="EVQ255" s="332"/>
      <c r="EVR255" s="333"/>
      <c r="EVS255" s="382"/>
      <c r="EVT255" s="224"/>
      <c r="EVU255" s="224"/>
      <c r="EVV255" s="334"/>
      <c r="EVW255" s="334"/>
      <c r="EVX255" s="224"/>
      <c r="EVY255" s="382"/>
      <c r="EVZ255" s="382"/>
      <c r="EWA255" s="332"/>
      <c r="EWB255" s="333"/>
      <c r="EWC255" s="382"/>
      <c r="EWD255" s="224"/>
      <c r="EWE255" s="224"/>
      <c r="EWF255" s="334"/>
      <c r="EWG255" s="334"/>
      <c r="EWH255" s="224"/>
      <c r="EWI255" s="382"/>
      <c r="EWJ255" s="382"/>
      <c r="EWK255" s="332"/>
      <c r="EWL255" s="333"/>
      <c r="EWM255" s="382"/>
      <c r="EWN255" s="224"/>
      <c r="EWO255" s="224"/>
      <c r="EWP255" s="334"/>
      <c r="EWQ255" s="334"/>
      <c r="EWR255" s="224"/>
      <c r="EWS255" s="382"/>
      <c r="EWT255" s="382"/>
      <c r="EWU255" s="332"/>
      <c r="EWV255" s="333"/>
      <c r="EWW255" s="382"/>
      <c r="EWX255" s="224"/>
      <c r="EWY255" s="224"/>
      <c r="EWZ255" s="334"/>
      <c r="EXA255" s="334"/>
      <c r="EXB255" s="224"/>
      <c r="EXC255" s="382"/>
      <c r="EXD255" s="382"/>
      <c r="EXE255" s="332"/>
      <c r="EXF255" s="333"/>
      <c r="EXG255" s="382"/>
      <c r="EXH255" s="224"/>
      <c r="EXI255" s="224"/>
      <c r="EXJ255" s="334"/>
      <c r="EXK255" s="334"/>
      <c r="EXL255" s="224"/>
      <c r="EXM255" s="382"/>
      <c r="EXN255" s="382"/>
      <c r="EXO255" s="332"/>
      <c r="EXP255" s="333"/>
      <c r="EXQ255" s="382"/>
      <c r="EXR255" s="224"/>
      <c r="EXS255" s="224"/>
      <c r="EXT255" s="334"/>
      <c r="EXU255" s="334"/>
      <c r="EXV255" s="224"/>
      <c r="EXW255" s="382"/>
      <c r="EXX255" s="382"/>
      <c r="EXY255" s="332"/>
      <c r="EXZ255" s="333"/>
      <c r="EYA255" s="382"/>
      <c r="EYB255" s="224"/>
      <c r="EYC255" s="224"/>
      <c r="EYD255" s="334"/>
      <c r="EYE255" s="334"/>
      <c r="EYF255" s="224"/>
      <c r="EYG255" s="382"/>
      <c r="EYH255" s="382"/>
      <c r="EYI255" s="332"/>
      <c r="EYJ255" s="333"/>
      <c r="EYK255" s="382"/>
      <c r="EYL255" s="224"/>
      <c r="EYM255" s="224"/>
      <c r="EYN255" s="334"/>
      <c r="EYO255" s="334"/>
      <c r="EYP255" s="224"/>
      <c r="EYQ255" s="382"/>
      <c r="EYR255" s="382"/>
      <c r="EYS255" s="332"/>
      <c r="EYT255" s="333"/>
      <c r="EYU255" s="382"/>
      <c r="EYV255" s="224"/>
      <c r="EYW255" s="224"/>
      <c r="EYX255" s="334"/>
      <c r="EYY255" s="334"/>
      <c r="EYZ255" s="224"/>
      <c r="EZA255" s="382"/>
      <c r="EZB255" s="382"/>
      <c r="EZC255" s="332"/>
      <c r="EZD255" s="333"/>
      <c r="EZE255" s="382"/>
      <c r="EZF255" s="224"/>
      <c r="EZG255" s="224"/>
      <c r="EZH255" s="334"/>
      <c r="EZI255" s="334"/>
      <c r="EZJ255" s="224"/>
      <c r="EZK255" s="382"/>
      <c r="EZL255" s="382"/>
      <c r="EZM255" s="332"/>
      <c r="EZN255" s="333"/>
      <c r="EZO255" s="382"/>
      <c r="EZP255" s="224"/>
      <c r="EZQ255" s="224"/>
      <c r="EZR255" s="334"/>
      <c r="EZS255" s="334"/>
      <c r="EZT255" s="224"/>
      <c r="EZU255" s="382"/>
      <c r="EZV255" s="382"/>
      <c r="EZW255" s="332"/>
      <c r="EZX255" s="333"/>
      <c r="EZY255" s="382"/>
      <c r="EZZ255" s="224"/>
      <c r="FAA255" s="224"/>
      <c r="FAB255" s="334"/>
      <c r="FAC255" s="334"/>
      <c r="FAD255" s="224"/>
      <c r="FAE255" s="382"/>
      <c r="FAF255" s="382"/>
      <c r="FAG255" s="332"/>
      <c r="FAH255" s="333"/>
      <c r="FAI255" s="382"/>
      <c r="FAJ255" s="224"/>
      <c r="FAK255" s="224"/>
      <c r="FAL255" s="334"/>
      <c r="FAM255" s="334"/>
      <c r="FAN255" s="224"/>
      <c r="FAO255" s="382"/>
      <c r="FAP255" s="382"/>
      <c r="FAQ255" s="332"/>
      <c r="FAR255" s="333"/>
      <c r="FAS255" s="382"/>
      <c r="FAT255" s="224"/>
      <c r="FAU255" s="224"/>
      <c r="FAV255" s="334"/>
      <c r="FAW255" s="334"/>
      <c r="FAX255" s="224"/>
      <c r="FAY255" s="382"/>
      <c r="FAZ255" s="382"/>
      <c r="FBA255" s="332"/>
      <c r="FBB255" s="333"/>
      <c r="FBC255" s="382"/>
      <c r="FBD255" s="224"/>
      <c r="FBE255" s="224"/>
      <c r="FBF255" s="334"/>
      <c r="FBG255" s="334"/>
      <c r="FBH255" s="224"/>
      <c r="FBI255" s="382"/>
      <c r="FBJ255" s="382"/>
      <c r="FBK255" s="332"/>
      <c r="FBL255" s="333"/>
      <c r="FBM255" s="382"/>
      <c r="FBN255" s="224"/>
      <c r="FBO255" s="224"/>
      <c r="FBP255" s="334"/>
      <c r="FBQ255" s="334"/>
      <c r="FBR255" s="224"/>
      <c r="FBS255" s="382"/>
      <c r="FBT255" s="382"/>
      <c r="FBU255" s="332"/>
      <c r="FBV255" s="333"/>
      <c r="FBW255" s="382"/>
      <c r="FBX255" s="224"/>
      <c r="FBY255" s="224"/>
      <c r="FBZ255" s="334"/>
      <c r="FCA255" s="334"/>
      <c r="FCB255" s="224"/>
      <c r="FCC255" s="382"/>
      <c r="FCD255" s="382"/>
      <c r="FCE255" s="332"/>
      <c r="FCF255" s="333"/>
      <c r="FCG255" s="382"/>
      <c r="FCH255" s="224"/>
      <c r="FCI255" s="224"/>
      <c r="FCJ255" s="334"/>
      <c r="FCK255" s="334"/>
      <c r="FCL255" s="224"/>
      <c r="FCM255" s="382"/>
      <c r="FCN255" s="382"/>
      <c r="FCO255" s="332"/>
      <c r="FCP255" s="333"/>
      <c r="FCQ255" s="382"/>
      <c r="FCR255" s="224"/>
      <c r="FCS255" s="224"/>
      <c r="FCT255" s="334"/>
      <c r="FCU255" s="334"/>
      <c r="FCV255" s="224"/>
      <c r="FCW255" s="382"/>
      <c r="FCX255" s="382"/>
      <c r="FCY255" s="332"/>
      <c r="FCZ255" s="333"/>
      <c r="FDA255" s="382"/>
      <c r="FDB255" s="224"/>
      <c r="FDC255" s="224"/>
      <c r="FDD255" s="334"/>
      <c r="FDE255" s="334"/>
      <c r="FDF255" s="224"/>
      <c r="FDG255" s="382"/>
      <c r="FDH255" s="382"/>
      <c r="FDI255" s="332"/>
      <c r="FDJ255" s="333"/>
      <c r="FDK255" s="382"/>
      <c r="FDL255" s="224"/>
      <c r="FDM255" s="224"/>
      <c r="FDN255" s="334"/>
      <c r="FDO255" s="334"/>
      <c r="FDP255" s="224"/>
      <c r="FDQ255" s="382"/>
      <c r="FDR255" s="382"/>
      <c r="FDS255" s="332"/>
      <c r="FDT255" s="333"/>
      <c r="FDU255" s="382"/>
      <c r="FDV255" s="224"/>
      <c r="FDW255" s="224"/>
      <c r="FDX255" s="334"/>
      <c r="FDY255" s="334"/>
      <c r="FDZ255" s="224"/>
      <c r="FEA255" s="382"/>
      <c r="FEB255" s="382"/>
      <c r="FEC255" s="332"/>
      <c r="FED255" s="333"/>
      <c r="FEE255" s="382"/>
      <c r="FEF255" s="224"/>
      <c r="FEG255" s="224"/>
      <c r="FEH255" s="334"/>
      <c r="FEI255" s="334"/>
      <c r="FEJ255" s="224"/>
      <c r="FEK255" s="382"/>
      <c r="FEL255" s="382"/>
      <c r="FEM255" s="332"/>
      <c r="FEN255" s="333"/>
      <c r="FEO255" s="382"/>
      <c r="FEP255" s="224"/>
      <c r="FEQ255" s="224"/>
      <c r="FER255" s="334"/>
      <c r="FES255" s="334"/>
      <c r="FET255" s="224"/>
      <c r="FEU255" s="382"/>
      <c r="FEV255" s="382"/>
      <c r="FEW255" s="332"/>
      <c r="FEX255" s="333"/>
      <c r="FEY255" s="382"/>
      <c r="FEZ255" s="224"/>
      <c r="FFA255" s="224"/>
      <c r="FFB255" s="334"/>
      <c r="FFC255" s="334"/>
      <c r="FFD255" s="224"/>
      <c r="FFE255" s="382"/>
      <c r="FFF255" s="382"/>
      <c r="FFG255" s="332"/>
      <c r="FFH255" s="333"/>
      <c r="FFI255" s="382"/>
      <c r="FFJ255" s="224"/>
      <c r="FFK255" s="224"/>
      <c r="FFL255" s="334"/>
      <c r="FFM255" s="334"/>
      <c r="FFN255" s="224"/>
      <c r="FFO255" s="382"/>
      <c r="FFP255" s="382"/>
      <c r="FFQ255" s="332"/>
      <c r="FFR255" s="333"/>
      <c r="FFS255" s="382"/>
      <c r="FFT255" s="224"/>
      <c r="FFU255" s="224"/>
      <c r="FFV255" s="334"/>
      <c r="FFW255" s="334"/>
      <c r="FFX255" s="224"/>
      <c r="FFY255" s="382"/>
      <c r="FFZ255" s="382"/>
      <c r="FGA255" s="332"/>
      <c r="FGB255" s="333"/>
      <c r="FGC255" s="382"/>
      <c r="FGD255" s="224"/>
      <c r="FGE255" s="224"/>
      <c r="FGF255" s="334"/>
      <c r="FGG255" s="334"/>
      <c r="FGH255" s="224"/>
      <c r="FGI255" s="382"/>
      <c r="FGJ255" s="382"/>
      <c r="FGK255" s="332"/>
      <c r="FGL255" s="333"/>
      <c r="FGM255" s="382"/>
      <c r="FGN255" s="224"/>
      <c r="FGO255" s="224"/>
      <c r="FGP255" s="334"/>
      <c r="FGQ255" s="334"/>
      <c r="FGR255" s="224"/>
      <c r="FGS255" s="382"/>
      <c r="FGT255" s="382"/>
      <c r="FGU255" s="332"/>
      <c r="FGV255" s="333"/>
      <c r="FGW255" s="382"/>
      <c r="FGX255" s="224"/>
      <c r="FGY255" s="224"/>
      <c r="FGZ255" s="334"/>
      <c r="FHA255" s="334"/>
      <c r="FHB255" s="224"/>
      <c r="FHC255" s="382"/>
      <c r="FHD255" s="382"/>
      <c r="FHE255" s="332"/>
      <c r="FHF255" s="333"/>
      <c r="FHG255" s="382"/>
      <c r="FHH255" s="224"/>
      <c r="FHI255" s="224"/>
      <c r="FHJ255" s="334"/>
      <c r="FHK255" s="334"/>
      <c r="FHL255" s="224"/>
      <c r="FHM255" s="382"/>
      <c r="FHN255" s="382"/>
      <c r="FHO255" s="332"/>
      <c r="FHP255" s="333"/>
      <c r="FHQ255" s="382"/>
      <c r="FHR255" s="224"/>
      <c r="FHS255" s="224"/>
      <c r="FHT255" s="334"/>
      <c r="FHU255" s="334"/>
      <c r="FHV255" s="224"/>
      <c r="FHW255" s="382"/>
      <c r="FHX255" s="382"/>
      <c r="FHY255" s="332"/>
      <c r="FHZ255" s="333"/>
      <c r="FIA255" s="382"/>
      <c r="FIB255" s="224"/>
      <c r="FIC255" s="224"/>
      <c r="FID255" s="334"/>
      <c r="FIE255" s="334"/>
      <c r="FIF255" s="224"/>
      <c r="FIG255" s="382"/>
      <c r="FIH255" s="382"/>
      <c r="FII255" s="332"/>
      <c r="FIJ255" s="333"/>
      <c r="FIK255" s="382"/>
      <c r="FIL255" s="224"/>
      <c r="FIM255" s="224"/>
      <c r="FIN255" s="334"/>
      <c r="FIO255" s="334"/>
      <c r="FIP255" s="224"/>
      <c r="FIQ255" s="382"/>
      <c r="FIR255" s="382"/>
      <c r="FIS255" s="332"/>
      <c r="FIT255" s="333"/>
      <c r="FIU255" s="382"/>
      <c r="FIV255" s="224"/>
      <c r="FIW255" s="224"/>
      <c r="FIX255" s="334"/>
      <c r="FIY255" s="334"/>
      <c r="FIZ255" s="224"/>
      <c r="FJA255" s="382"/>
      <c r="FJB255" s="382"/>
      <c r="FJC255" s="332"/>
      <c r="FJD255" s="333"/>
      <c r="FJE255" s="382"/>
      <c r="FJF255" s="224"/>
      <c r="FJG255" s="224"/>
      <c r="FJH255" s="334"/>
      <c r="FJI255" s="334"/>
      <c r="FJJ255" s="224"/>
      <c r="FJK255" s="382"/>
      <c r="FJL255" s="382"/>
      <c r="FJM255" s="332"/>
      <c r="FJN255" s="333"/>
      <c r="FJO255" s="382"/>
      <c r="FJP255" s="224"/>
      <c r="FJQ255" s="224"/>
      <c r="FJR255" s="334"/>
      <c r="FJS255" s="334"/>
      <c r="FJT255" s="224"/>
      <c r="FJU255" s="382"/>
      <c r="FJV255" s="382"/>
      <c r="FJW255" s="332"/>
      <c r="FJX255" s="333"/>
      <c r="FJY255" s="382"/>
      <c r="FJZ255" s="224"/>
      <c r="FKA255" s="224"/>
      <c r="FKB255" s="334"/>
      <c r="FKC255" s="334"/>
      <c r="FKD255" s="224"/>
      <c r="FKE255" s="382"/>
      <c r="FKF255" s="382"/>
      <c r="FKG255" s="332"/>
      <c r="FKH255" s="333"/>
      <c r="FKI255" s="382"/>
      <c r="FKJ255" s="224"/>
      <c r="FKK255" s="224"/>
      <c r="FKL255" s="334"/>
      <c r="FKM255" s="334"/>
      <c r="FKN255" s="224"/>
      <c r="FKO255" s="382"/>
      <c r="FKP255" s="382"/>
      <c r="FKQ255" s="332"/>
      <c r="FKR255" s="333"/>
      <c r="FKS255" s="382"/>
      <c r="FKT255" s="224"/>
      <c r="FKU255" s="224"/>
      <c r="FKV255" s="334"/>
      <c r="FKW255" s="334"/>
      <c r="FKX255" s="224"/>
      <c r="FKY255" s="382"/>
      <c r="FKZ255" s="382"/>
      <c r="FLA255" s="332"/>
      <c r="FLB255" s="333"/>
      <c r="FLC255" s="382"/>
      <c r="FLD255" s="224"/>
      <c r="FLE255" s="224"/>
      <c r="FLF255" s="334"/>
      <c r="FLG255" s="334"/>
      <c r="FLH255" s="224"/>
      <c r="FLI255" s="382"/>
      <c r="FLJ255" s="382"/>
      <c r="FLK255" s="332"/>
      <c r="FLL255" s="333"/>
      <c r="FLM255" s="382"/>
      <c r="FLN255" s="224"/>
      <c r="FLO255" s="224"/>
      <c r="FLP255" s="334"/>
      <c r="FLQ255" s="334"/>
      <c r="FLR255" s="224"/>
      <c r="FLS255" s="382"/>
      <c r="FLT255" s="382"/>
      <c r="FLU255" s="332"/>
      <c r="FLV255" s="333"/>
      <c r="FLW255" s="382"/>
      <c r="FLX255" s="224"/>
      <c r="FLY255" s="224"/>
      <c r="FLZ255" s="334"/>
      <c r="FMA255" s="334"/>
      <c r="FMB255" s="224"/>
      <c r="FMC255" s="382"/>
      <c r="FMD255" s="382"/>
      <c r="FME255" s="332"/>
      <c r="FMF255" s="333"/>
      <c r="FMG255" s="382"/>
      <c r="FMH255" s="224"/>
      <c r="FMI255" s="224"/>
      <c r="FMJ255" s="334"/>
      <c r="FMK255" s="334"/>
      <c r="FML255" s="224"/>
      <c r="FMM255" s="382"/>
      <c r="FMN255" s="382"/>
      <c r="FMO255" s="332"/>
      <c r="FMP255" s="333"/>
      <c r="FMQ255" s="382"/>
      <c r="FMR255" s="224"/>
      <c r="FMS255" s="224"/>
      <c r="FMT255" s="334"/>
      <c r="FMU255" s="334"/>
      <c r="FMV255" s="224"/>
      <c r="FMW255" s="382"/>
      <c r="FMX255" s="382"/>
      <c r="FMY255" s="332"/>
      <c r="FMZ255" s="333"/>
      <c r="FNA255" s="382"/>
      <c r="FNB255" s="224"/>
      <c r="FNC255" s="224"/>
      <c r="FND255" s="334"/>
      <c r="FNE255" s="334"/>
      <c r="FNF255" s="224"/>
      <c r="FNG255" s="382"/>
      <c r="FNH255" s="382"/>
      <c r="FNI255" s="332"/>
      <c r="FNJ255" s="333"/>
      <c r="FNK255" s="382"/>
      <c r="FNL255" s="224"/>
      <c r="FNM255" s="224"/>
      <c r="FNN255" s="334"/>
      <c r="FNO255" s="334"/>
      <c r="FNP255" s="224"/>
      <c r="FNQ255" s="382"/>
      <c r="FNR255" s="382"/>
      <c r="FNS255" s="332"/>
      <c r="FNT255" s="333"/>
      <c r="FNU255" s="382"/>
      <c r="FNV255" s="224"/>
      <c r="FNW255" s="224"/>
      <c r="FNX255" s="334"/>
      <c r="FNY255" s="334"/>
      <c r="FNZ255" s="224"/>
      <c r="FOA255" s="382"/>
      <c r="FOB255" s="382"/>
      <c r="FOC255" s="332"/>
      <c r="FOD255" s="333"/>
      <c r="FOE255" s="382"/>
      <c r="FOF255" s="224"/>
      <c r="FOG255" s="224"/>
      <c r="FOH255" s="334"/>
      <c r="FOI255" s="334"/>
      <c r="FOJ255" s="224"/>
      <c r="FOK255" s="382"/>
      <c r="FOL255" s="382"/>
      <c r="FOM255" s="332"/>
      <c r="FON255" s="333"/>
      <c r="FOO255" s="382"/>
      <c r="FOP255" s="224"/>
      <c r="FOQ255" s="224"/>
      <c r="FOR255" s="334"/>
      <c r="FOS255" s="334"/>
      <c r="FOT255" s="224"/>
      <c r="FOU255" s="382"/>
      <c r="FOV255" s="382"/>
      <c r="FOW255" s="332"/>
      <c r="FOX255" s="333"/>
      <c r="FOY255" s="382"/>
      <c r="FOZ255" s="224"/>
      <c r="FPA255" s="224"/>
      <c r="FPB255" s="334"/>
      <c r="FPC255" s="334"/>
      <c r="FPD255" s="224"/>
      <c r="FPE255" s="382"/>
      <c r="FPF255" s="382"/>
      <c r="FPG255" s="332"/>
      <c r="FPH255" s="333"/>
      <c r="FPI255" s="382"/>
      <c r="FPJ255" s="224"/>
      <c r="FPK255" s="224"/>
      <c r="FPL255" s="334"/>
      <c r="FPM255" s="334"/>
      <c r="FPN255" s="224"/>
      <c r="FPO255" s="382"/>
      <c r="FPP255" s="382"/>
      <c r="FPQ255" s="332"/>
      <c r="FPR255" s="333"/>
      <c r="FPS255" s="382"/>
      <c r="FPT255" s="224"/>
      <c r="FPU255" s="224"/>
      <c r="FPV255" s="334"/>
      <c r="FPW255" s="334"/>
      <c r="FPX255" s="224"/>
      <c r="FPY255" s="382"/>
      <c r="FPZ255" s="382"/>
      <c r="FQA255" s="332"/>
      <c r="FQB255" s="333"/>
      <c r="FQC255" s="382"/>
      <c r="FQD255" s="224"/>
      <c r="FQE255" s="224"/>
      <c r="FQF255" s="334"/>
      <c r="FQG255" s="334"/>
      <c r="FQH255" s="224"/>
      <c r="FQI255" s="382"/>
      <c r="FQJ255" s="382"/>
      <c r="FQK255" s="332"/>
      <c r="FQL255" s="333"/>
      <c r="FQM255" s="382"/>
      <c r="FQN255" s="224"/>
      <c r="FQO255" s="224"/>
      <c r="FQP255" s="334"/>
      <c r="FQQ255" s="334"/>
      <c r="FQR255" s="224"/>
      <c r="FQS255" s="382"/>
      <c r="FQT255" s="382"/>
      <c r="FQU255" s="332"/>
      <c r="FQV255" s="333"/>
      <c r="FQW255" s="382"/>
      <c r="FQX255" s="224"/>
      <c r="FQY255" s="224"/>
      <c r="FQZ255" s="334"/>
      <c r="FRA255" s="334"/>
      <c r="FRB255" s="224"/>
      <c r="FRC255" s="382"/>
      <c r="FRD255" s="382"/>
      <c r="FRE255" s="332"/>
      <c r="FRF255" s="333"/>
      <c r="FRG255" s="382"/>
      <c r="FRH255" s="224"/>
      <c r="FRI255" s="224"/>
      <c r="FRJ255" s="334"/>
      <c r="FRK255" s="334"/>
      <c r="FRL255" s="224"/>
      <c r="FRM255" s="382"/>
      <c r="FRN255" s="382"/>
      <c r="FRO255" s="332"/>
      <c r="FRP255" s="333"/>
      <c r="FRQ255" s="382"/>
      <c r="FRR255" s="224"/>
      <c r="FRS255" s="224"/>
      <c r="FRT255" s="334"/>
      <c r="FRU255" s="334"/>
      <c r="FRV255" s="224"/>
      <c r="FRW255" s="382"/>
      <c r="FRX255" s="382"/>
      <c r="FRY255" s="332"/>
      <c r="FRZ255" s="333"/>
      <c r="FSA255" s="382"/>
      <c r="FSB255" s="224"/>
      <c r="FSC255" s="224"/>
      <c r="FSD255" s="334"/>
      <c r="FSE255" s="334"/>
      <c r="FSF255" s="224"/>
      <c r="FSG255" s="382"/>
      <c r="FSH255" s="382"/>
      <c r="FSI255" s="332"/>
      <c r="FSJ255" s="333"/>
      <c r="FSK255" s="382"/>
      <c r="FSL255" s="224"/>
      <c r="FSM255" s="224"/>
      <c r="FSN255" s="334"/>
      <c r="FSO255" s="334"/>
      <c r="FSP255" s="224"/>
      <c r="FSQ255" s="382"/>
      <c r="FSR255" s="382"/>
      <c r="FSS255" s="332"/>
      <c r="FST255" s="333"/>
      <c r="FSU255" s="382"/>
      <c r="FSV255" s="224"/>
      <c r="FSW255" s="224"/>
      <c r="FSX255" s="334"/>
      <c r="FSY255" s="334"/>
      <c r="FSZ255" s="224"/>
      <c r="FTA255" s="382"/>
      <c r="FTB255" s="382"/>
      <c r="FTC255" s="332"/>
      <c r="FTD255" s="333"/>
      <c r="FTE255" s="382"/>
      <c r="FTF255" s="224"/>
      <c r="FTG255" s="224"/>
      <c r="FTH255" s="334"/>
      <c r="FTI255" s="334"/>
      <c r="FTJ255" s="224"/>
      <c r="FTK255" s="382"/>
      <c r="FTL255" s="382"/>
      <c r="FTM255" s="332"/>
      <c r="FTN255" s="333"/>
      <c r="FTO255" s="382"/>
      <c r="FTP255" s="224"/>
      <c r="FTQ255" s="224"/>
      <c r="FTR255" s="334"/>
      <c r="FTS255" s="334"/>
      <c r="FTT255" s="224"/>
      <c r="FTU255" s="382"/>
      <c r="FTV255" s="382"/>
      <c r="FTW255" s="332"/>
      <c r="FTX255" s="333"/>
      <c r="FTY255" s="382"/>
      <c r="FTZ255" s="224"/>
      <c r="FUA255" s="224"/>
      <c r="FUB255" s="334"/>
      <c r="FUC255" s="334"/>
      <c r="FUD255" s="224"/>
      <c r="FUE255" s="382"/>
      <c r="FUF255" s="382"/>
      <c r="FUG255" s="332"/>
      <c r="FUH255" s="333"/>
      <c r="FUI255" s="382"/>
      <c r="FUJ255" s="224"/>
      <c r="FUK255" s="224"/>
      <c r="FUL255" s="334"/>
      <c r="FUM255" s="334"/>
      <c r="FUN255" s="224"/>
      <c r="FUO255" s="382"/>
      <c r="FUP255" s="382"/>
      <c r="FUQ255" s="332"/>
      <c r="FUR255" s="333"/>
      <c r="FUS255" s="382"/>
      <c r="FUT255" s="224"/>
      <c r="FUU255" s="224"/>
      <c r="FUV255" s="334"/>
      <c r="FUW255" s="334"/>
      <c r="FUX255" s="224"/>
      <c r="FUY255" s="382"/>
      <c r="FUZ255" s="382"/>
      <c r="FVA255" s="332"/>
      <c r="FVB255" s="333"/>
      <c r="FVC255" s="382"/>
      <c r="FVD255" s="224"/>
      <c r="FVE255" s="224"/>
      <c r="FVF255" s="334"/>
      <c r="FVG255" s="334"/>
      <c r="FVH255" s="224"/>
      <c r="FVI255" s="382"/>
      <c r="FVJ255" s="382"/>
      <c r="FVK255" s="332"/>
      <c r="FVL255" s="333"/>
      <c r="FVM255" s="382"/>
      <c r="FVN255" s="224"/>
      <c r="FVO255" s="224"/>
      <c r="FVP255" s="334"/>
      <c r="FVQ255" s="334"/>
      <c r="FVR255" s="224"/>
      <c r="FVS255" s="382"/>
      <c r="FVT255" s="382"/>
      <c r="FVU255" s="332"/>
      <c r="FVV255" s="333"/>
      <c r="FVW255" s="382"/>
      <c r="FVX255" s="224"/>
      <c r="FVY255" s="224"/>
      <c r="FVZ255" s="334"/>
      <c r="FWA255" s="334"/>
      <c r="FWB255" s="224"/>
      <c r="FWC255" s="382"/>
      <c r="FWD255" s="382"/>
      <c r="FWE255" s="332"/>
      <c r="FWF255" s="333"/>
      <c r="FWG255" s="382"/>
      <c r="FWH255" s="224"/>
      <c r="FWI255" s="224"/>
      <c r="FWJ255" s="334"/>
      <c r="FWK255" s="334"/>
      <c r="FWL255" s="224"/>
      <c r="FWM255" s="382"/>
      <c r="FWN255" s="382"/>
      <c r="FWO255" s="332"/>
      <c r="FWP255" s="333"/>
      <c r="FWQ255" s="382"/>
      <c r="FWR255" s="224"/>
      <c r="FWS255" s="224"/>
      <c r="FWT255" s="334"/>
      <c r="FWU255" s="334"/>
      <c r="FWV255" s="224"/>
      <c r="FWW255" s="382"/>
      <c r="FWX255" s="382"/>
      <c r="FWY255" s="332"/>
      <c r="FWZ255" s="333"/>
      <c r="FXA255" s="382"/>
      <c r="FXB255" s="224"/>
      <c r="FXC255" s="224"/>
      <c r="FXD255" s="334"/>
      <c r="FXE255" s="334"/>
      <c r="FXF255" s="224"/>
      <c r="FXG255" s="382"/>
      <c r="FXH255" s="382"/>
      <c r="FXI255" s="332"/>
      <c r="FXJ255" s="333"/>
      <c r="FXK255" s="382"/>
      <c r="FXL255" s="224"/>
      <c r="FXM255" s="224"/>
      <c r="FXN255" s="334"/>
      <c r="FXO255" s="334"/>
      <c r="FXP255" s="224"/>
      <c r="FXQ255" s="382"/>
      <c r="FXR255" s="382"/>
      <c r="FXS255" s="332"/>
      <c r="FXT255" s="333"/>
      <c r="FXU255" s="382"/>
      <c r="FXV255" s="224"/>
      <c r="FXW255" s="224"/>
      <c r="FXX255" s="334"/>
      <c r="FXY255" s="334"/>
      <c r="FXZ255" s="224"/>
      <c r="FYA255" s="382"/>
      <c r="FYB255" s="382"/>
      <c r="FYC255" s="332"/>
      <c r="FYD255" s="333"/>
      <c r="FYE255" s="382"/>
      <c r="FYF255" s="224"/>
      <c r="FYG255" s="224"/>
      <c r="FYH255" s="334"/>
      <c r="FYI255" s="334"/>
      <c r="FYJ255" s="224"/>
      <c r="FYK255" s="382"/>
      <c r="FYL255" s="382"/>
      <c r="FYM255" s="332"/>
      <c r="FYN255" s="333"/>
      <c r="FYO255" s="382"/>
      <c r="FYP255" s="224"/>
      <c r="FYQ255" s="224"/>
      <c r="FYR255" s="334"/>
      <c r="FYS255" s="334"/>
      <c r="FYT255" s="224"/>
      <c r="FYU255" s="382"/>
      <c r="FYV255" s="382"/>
      <c r="FYW255" s="332"/>
      <c r="FYX255" s="333"/>
      <c r="FYY255" s="382"/>
      <c r="FYZ255" s="224"/>
      <c r="FZA255" s="224"/>
      <c r="FZB255" s="334"/>
      <c r="FZC255" s="334"/>
      <c r="FZD255" s="224"/>
      <c r="FZE255" s="382"/>
      <c r="FZF255" s="382"/>
      <c r="FZG255" s="332"/>
      <c r="FZH255" s="333"/>
      <c r="FZI255" s="382"/>
      <c r="FZJ255" s="224"/>
      <c r="FZK255" s="224"/>
      <c r="FZL255" s="334"/>
      <c r="FZM255" s="334"/>
      <c r="FZN255" s="224"/>
      <c r="FZO255" s="382"/>
      <c r="FZP255" s="382"/>
      <c r="FZQ255" s="332"/>
      <c r="FZR255" s="333"/>
      <c r="FZS255" s="382"/>
      <c r="FZT255" s="224"/>
      <c r="FZU255" s="224"/>
      <c r="FZV255" s="334"/>
      <c r="FZW255" s="334"/>
      <c r="FZX255" s="224"/>
      <c r="FZY255" s="382"/>
      <c r="FZZ255" s="382"/>
      <c r="GAA255" s="332"/>
      <c r="GAB255" s="333"/>
      <c r="GAC255" s="382"/>
      <c r="GAD255" s="224"/>
      <c r="GAE255" s="224"/>
      <c r="GAF255" s="334"/>
      <c r="GAG255" s="334"/>
      <c r="GAH255" s="224"/>
      <c r="GAI255" s="382"/>
      <c r="GAJ255" s="382"/>
      <c r="GAK255" s="332"/>
      <c r="GAL255" s="333"/>
      <c r="GAM255" s="382"/>
      <c r="GAN255" s="224"/>
      <c r="GAO255" s="224"/>
      <c r="GAP255" s="334"/>
      <c r="GAQ255" s="334"/>
      <c r="GAR255" s="224"/>
      <c r="GAS255" s="382"/>
      <c r="GAT255" s="382"/>
      <c r="GAU255" s="332"/>
      <c r="GAV255" s="333"/>
      <c r="GAW255" s="382"/>
      <c r="GAX255" s="224"/>
      <c r="GAY255" s="224"/>
      <c r="GAZ255" s="334"/>
      <c r="GBA255" s="334"/>
      <c r="GBB255" s="224"/>
      <c r="GBC255" s="382"/>
      <c r="GBD255" s="382"/>
      <c r="GBE255" s="332"/>
      <c r="GBF255" s="333"/>
      <c r="GBG255" s="382"/>
      <c r="GBH255" s="224"/>
      <c r="GBI255" s="224"/>
      <c r="GBJ255" s="334"/>
      <c r="GBK255" s="334"/>
      <c r="GBL255" s="224"/>
      <c r="GBM255" s="382"/>
      <c r="GBN255" s="382"/>
      <c r="GBO255" s="332"/>
      <c r="GBP255" s="333"/>
      <c r="GBQ255" s="382"/>
      <c r="GBR255" s="224"/>
      <c r="GBS255" s="224"/>
      <c r="GBT255" s="334"/>
      <c r="GBU255" s="334"/>
      <c r="GBV255" s="224"/>
      <c r="GBW255" s="382"/>
      <c r="GBX255" s="382"/>
      <c r="GBY255" s="332"/>
      <c r="GBZ255" s="333"/>
      <c r="GCA255" s="382"/>
      <c r="GCB255" s="224"/>
      <c r="GCC255" s="224"/>
      <c r="GCD255" s="334"/>
      <c r="GCE255" s="334"/>
      <c r="GCF255" s="224"/>
      <c r="GCG255" s="382"/>
      <c r="GCH255" s="382"/>
      <c r="GCI255" s="332"/>
      <c r="GCJ255" s="333"/>
      <c r="GCK255" s="382"/>
      <c r="GCL255" s="224"/>
      <c r="GCM255" s="224"/>
      <c r="GCN255" s="334"/>
      <c r="GCO255" s="334"/>
      <c r="GCP255" s="224"/>
      <c r="GCQ255" s="382"/>
      <c r="GCR255" s="382"/>
      <c r="GCS255" s="332"/>
      <c r="GCT255" s="333"/>
      <c r="GCU255" s="382"/>
      <c r="GCV255" s="224"/>
      <c r="GCW255" s="224"/>
      <c r="GCX255" s="334"/>
      <c r="GCY255" s="334"/>
      <c r="GCZ255" s="224"/>
      <c r="GDA255" s="382"/>
      <c r="GDB255" s="382"/>
      <c r="GDC255" s="332"/>
      <c r="GDD255" s="333"/>
      <c r="GDE255" s="382"/>
      <c r="GDF255" s="224"/>
      <c r="GDG255" s="224"/>
      <c r="GDH255" s="334"/>
      <c r="GDI255" s="334"/>
      <c r="GDJ255" s="224"/>
      <c r="GDK255" s="382"/>
      <c r="GDL255" s="382"/>
      <c r="GDM255" s="332"/>
      <c r="GDN255" s="333"/>
      <c r="GDO255" s="382"/>
      <c r="GDP255" s="224"/>
      <c r="GDQ255" s="224"/>
      <c r="GDR255" s="334"/>
      <c r="GDS255" s="334"/>
      <c r="GDT255" s="224"/>
      <c r="GDU255" s="382"/>
      <c r="GDV255" s="382"/>
      <c r="GDW255" s="332"/>
      <c r="GDX255" s="333"/>
      <c r="GDY255" s="382"/>
      <c r="GDZ255" s="224"/>
      <c r="GEA255" s="224"/>
      <c r="GEB255" s="334"/>
      <c r="GEC255" s="334"/>
      <c r="GED255" s="224"/>
      <c r="GEE255" s="382"/>
      <c r="GEF255" s="382"/>
      <c r="GEG255" s="332"/>
      <c r="GEH255" s="333"/>
      <c r="GEI255" s="382"/>
      <c r="GEJ255" s="224"/>
      <c r="GEK255" s="224"/>
      <c r="GEL255" s="334"/>
      <c r="GEM255" s="334"/>
      <c r="GEN255" s="224"/>
      <c r="GEO255" s="382"/>
      <c r="GEP255" s="382"/>
      <c r="GEQ255" s="332"/>
      <c r="GER255" s="333"/>
      <c r="GES255" s="382"/>
      <c r="GET255" s="224"/>
      <c r="GEU255" s="224"/>
      <c r="GEV255" s="334"/>
      <c r="GEW255" s="334"/>
      <c r="GEX255" s="224"/>
      <c r="GEY255" s="382"/>
      <c r="GEZ255" s="382"/>
      <c r="GFA255" s="332"/>
      <c r="GFB255" s="333"/>
      <c r="GFC255" s="382"/>
      <c r="GFD255" s="224"/>
      <c r="GFE255" s="224"/>
      <c r="GFF255" s="334"/>
      <c r="GFG255" s="334"/>
      <c r="GFH255" s="224"/>
      <c r="GFI255" s="382"/>
      <c r="GFJ255" s="382"/>
      <c r="GFK255" s="332"/>
      <c r="GFL255" s="333"/>
      <c r="GFM255" s="382"/>
      <c r="GFN255" s="224"/>
      <c r="GFO255" s="224"/>
      <c r="GFP255" s="334"/>
      <c r="GFQ255" s="334"/>
      <c r="GFR255" s="224"/>
      <c r="GFS255" s="382"/>
      <c r="GFT255" s="382"/>
      <c r="GFU255" s="332"/>
      <c r="GFV255" s="333"/>
      <c r="GFW255" s="382"/>
      <c r="GFX255" s="224"/>
      <c r="GFY255" s="224"/>
      <c r="GFZ255" s="334"/>
      <c r="GGA255" s="334"/>
      <c r="GGB255" s="224"/>
      <c r="GGC255" s="382"/>
      <c r="GGD255" s="382"/>
      <c r="GGE255" s="332"/>
      <c r="GGF255" s="333"/>
      <c r="GGG255" s="382"/>
      <c r="GGH255" s="224"/>
      <c r="GGI255" s="224"/>
      <c r="GGJ255" s="334"/>
      <c r="GGK255" s="334"/>
      <c r="GGL255" s="224"/>
      <c r="GGM255" s="382"/>
      <c r="GGN255" s="382"/>
      <c r="GGO255" s="332"/>
      <c r="GGP255" s="333"/>
      <c r="GGQ255" s="382"/>
      <c r="GGR255" s="224"/>
      <c r="GGS255" s="224"/>
      <c r="GGT255" s="334"/>
      <c r="GGU255" s="334"/>
      <c r="GGV255" s="224"/>
      <c r="GGW255" s="382"/>
      <c r="GGX255" s="382"/>
      <c r="GGY255" s="332"/>
      <c r="GGZ255" s="333"/>
      <c r="GHA255" s="382"/>
      <c r="GHB255" s="224"/>
      <c r="GHC255" s="224"/>
      <c r="GHD255" s="334"/>
      <c r="GHE255" s="334"/>
      <c r="GHF255" s="224"/>
      <c r="GHG255" s="382"/>
      <c r="GHH255" s="382"/>
      <c r="GHI255" s="332"/>
      <c r="GHJ255" s="333"/>
      <c r="GHK255" s="382"/>
      <c r="GHL255" s="224"/>
      <c r="GHM255" s="224"/>
      <c r="GHN255" s="334"/>
      <c r="GHO255" s="334"/>
      <c r="GHP255" s="224"/>
      <c r="GHQ255" s="382"/>
      <c r="GHR255" s="382"/>
      <c r="GHS255" s="332"/>
      <c r="GHT255" s="333"/>
      <c r="GHU255" s="382"/>
      <c r="GHV255" s="224"/>
      <c r="GHW255" s="224"/>
      <c r="GHX255" s="334"/>
      <c r="GHY255" s="334"/>
      <c r="GHZ255" s="224"/>
      <c r="GIA255" s="382"/>
      <c r="GIB255" s="382"/>
      <c r="GIC255" s="332"/>
      <c r="GID255" s="333"/>
      <c r="GIE255" s="382"/>
      <c r="GIF255" s="224"/>
      <c r="GIG255" s="224"/>
      <c r="GIH255" s="334"/>
      <c r="GII255" s="334"/>
      <c r="GIJ255" s="224"/>
      <c r="GIK255" s="382"/>
      <c r="GIL255" s="382"/>
      <c r="GIM255" s="332"/>
      <c r="GIN255" s="333"/>
      <c r="GIO255" s="382"/>
      <c r="GIP255" s="224"/>
      <c r="GIQ255" s="224"/>
      <c r="GIR255" s="334"/>
      <c r="GIS255" s="334"/>
      <c r="GIT255" s="224"/>
      <c r="GIU255" s="382"/>
      <c r="GIV255" s="382"/>
      <c r="GIW255" s="332"/>
      <c r="GIX255" s="333"/>
      <c r="GIY255" s="382"/>
      <c r="GIZ255" s="224"/>
      <c r="GJA255" s="224"/>
      <c r="GJB255" s="334"/>
      <c r="GJC255" s="334"/>
      <c r="GJD255" s="224"/>
      <c r="GJE255" s="382"/>
      <c r="GJF255" s="382"/>
      <c r="GJG255" s="332"/>
      <c r="GJH255" s="333"/>
      <c r="GJI255" s="382"/>
      <c r="GJJ255" s="224"/>
      <c r="GJK255" s="224"/>
      <c r="GJL255" s="334"/>
      <c r="GJM255" s="334"/>
      <c r="GJN255" s="224"/>
      <c r="GJO255" s="382"/>
      <c r="GJP255" s="382"/>
      <c r="GJQ255" s="332"/>
      <c r="GJR255" s="333"/>
      <c r="GJS255" s="382"/>
      <c r="GJT255" s="224"/>
      <c r="GJU255" s="224"/>
      <c r="GJV255" s="334"/>
      <c r="GJW255" s="334"/>
      <c r="GJX255" s="224"/>
      <c r="GJY255" s="382"/>
      <c r="GJZ255" s="382"/>
      <c r="GKA255" s="332"/>
      <c r="GKB255" s="333"/>
      <c r="GKC255" s="382"/>
      <c r="GKD255" s="224"/>
      <c r="GKE255" s="224"/>
      <c r="GKF255" s="334"/>
      <c r="GKG255" s="334"/>
      <c r="GKH255" s="224"/>
      <c r="GKI255" s="382"/>
      <c r="GKJ255" s="382"/>
      <c r="GKK255" s="332"/>
      <c r="GKL255" s="333"/>
      <c r="GKM255" s="382"/>
      <c r="GKN255" s="224"/>
      <c r="GKO255" s="224"/>
      <c r="GKP255" s="334"/>
      <c r="GKQ255" s="334"/>
      <c r="GKR255" s="224"/>
      <c r="GKS255" s="382"/>
      <c r="GKT255" s="382"/>
      <c r="GKU255" s="332"/>
      <c r="GKV255" s="333"/>
      <c r="GKW255" s="382"/>
      <c r="GKX255" s="224"/>
      <c r="GKY255" s="224"/>
      <c r="GKZ255" s="334"/>
      <c r="GLA255" s="334"/>
      <c r="GLB255" s="224"/>
      <c r="GLC255" s="382"/>
      <c r="GLD255" s="382"/>
      <c r="GLE255" s="332"/>
      <c r="GLF255" s="333"/>
      <c r="GLG255" s="382"/>
      <c r="GLH255" s="224"/>
      <c r="GLI255" s="224"/>
      <c r="GLJ255" s="334"/>
      <c r="GLK255" s="334"/>
      <c r="GLL255" s="224"/>
      <c r="GLM255" s="382"/>
      <c r="GLN255" s="382"/>
      <c r="GLO255" s="332"/>
      <c r="GLP255" s="333"/>
      <c r="GLQ255" s="382"/>
      <c r="GLR255" s="224"/>
      <c r="GLS255" s="224"/>
      <c r="GLT255" s="334"/>
      <c r="GLU255" s="334"/>
      <c r="GLV255" s="224"/>
      <c r="GLW255" s="382"/>
      <c r="GLX255" s="382"/>
      <c r="GLY255" s="332"/>
      <c r="GLZ255" s="333"/>
      <c r="GMA255" s="382"/>
      <c r="GMB255" s="224"/>
      <c r="GMC255" s="224"/>
      <c r="GMD255" s="334"/>
      <c r="GME255" s="334"/>
      <c r="GMF255" s="224"/>
      <c r="GMG255" s="382"/>
      <c r="GMH255" s="382"/>
      <c r="GMI255" s="332"/>
      <c r="GMJ255" s="333"/>
      <c r="GMK255" s="382"/>
      <c r="GML255" s="224"/>
      <c r="GMM255" s="224"/>
      <c r="GMN255" s="334"/>
      <c r="GMO255" s="334"/>
      <c r="GMP255" s="224"/>
      <c r="GMQ255" s="382"/>
      <c r="GMR255" s="382"/>
      <c r="GMS255" s="332"/>
      <c r="GMT255" s="333"/>
      <c r="GMU255" s="382"/>
      <c r="GMV255" s="224"/>
      <c r="GMW255" s="224"/>
      <c r="GMX255" s="334"/>
      <c r="GMY255" s="334"/>
      <c r="GMZ255" s="224"/>
      <c r="GNA255" s="382"/>
      <c r="GNB255" s="382"/>
      <c r="GNC255" s="332"/>
      <c r="GND255" s="333"/>
      <c r="GNE255" s="382"/>
      <c r="GNF255" s="224"/>
      <c r="GNG255" s="224"/>
      <c r="GNH255" s="334"/>
      <c r="GNI255" s="334"/>
      <c r="GNJ255" s="224"/>
      <c r="GNK255" s="382"/>
      <c r="GNL255" s="382"/>
      <c r="GNM255" s="332"/>
      <c r="GNN255" s="333"/>
      <c r="GNO255" s="382"/>
      <c r="GNP255" s="224"/>
      <c r="GNQ255" s="224"/>
      <c r="GNR255" s="334"/>
      <c r="GNS255" s="334"/>
      <c r="GNT255" s="224"/>
      <c r="GNU255" s="382"/>
      <c r="GNV255" s="382"/>
      <c r="GNW255" s="332"/>
      <c r="GNX255" s="333"/>
      <c r="GNY255" s="382"/>
      <c r="GNZ255" s="224"/>
      <c r="GOA255" s="224"/>
      <c r="GOB255" s="334"/>
      <c r="GOC255" s="334"/>
      <c r="GOD255" s="224"/>
      <c r="GOE255" s="382"/>
      <c r="GOF255" s="382"/>
      <c r="GOG255" s="332"/>
      <c r="GOH255" s="333"/>
      <c r="GOI255" s="382"/>
      <c r="GOJ255" s="224"/>
      <c r="GOK255" s="224"/>
      <c r="GOL255" s="334"/>
      <c r="GOM255" s="334"/>
      <c r="GON255" s="224"/>
      <c r="GOO255" s="382"/>
      <c r="GOP255" s="382"/>
      <c r="GOQ255" s="332"/>
      <c r="GOR255" s="333"/>
      <c r="GOS255" s="382"/>
      <c r="GOT255" s="224"/>
      <c r="GOU255" s="224"/>
      <c r="GOV255" s="334"/>
      <c r="GOW255" s="334"/>
      <c r="GOX255" s="224"/>
      <c r="GOY255" s="382"/>
      <c r="GOZ255" s="382"/>
      <c r="GPA255" s="332"/>
      <c r="GPB255" s="333"/>
      <c r="GPC255" s="382"/>
      <c r="GPD255" s="224"/>
      <c r="GPE255" s="224"/>
      <c r="GPF255" s="334"/>
      <c r="GPG255" s="334"/>
      <c r="GPH255" s="224"/>
      <c r="GPI255" s="382"/>
      <c r="GPJ255" s="382"/>
      <c r="GPK255" s="332"/>
      <c r="GPL255" s="333"/>
      <c r="GPM255" s="382"/>
      <c r="GPN255" s="224"/>
      <c r="GPO255" s="224"/>
      <c r="GPP255" s="334"/>
      <c r="GPQ255" s="334"/>
      <c r="GPR255" s="224"/>
      <c r="GPS255" s="382"/>
      <c r="GPT255" s="382"/>
      <c r="GPU255" s="332"/>
      <c r="GPV255" s="333"/>
      <c r="GPW255" s="382"/>
      <c r="GPX255" s="224"/>
      <c r="GPY255" s="224"/>
      <c r="GPZ255" s="334"/>
      <c r="GQA255" s="334"/>
      <c r="GQB255" s="224"/>
      <c r="GQC255" s="382"/>
      <c r="GQD255" s="382"/>
      <c r="GQE255" s="332"/>
      <c r="GQF255" s="333"/>
      <c r="GQG255" s="382"/>
      <c r="GQH255" s="224"/>
      <c r="GQI255" s="224"/>
      <c r="GQJ255" s="334"/>
      <c r="GQK255" s="334"/>
      <c r="GQL255" s="224"/>
      <c r="GQM255" s="382"/>
      <c r="GQN255" s="382"/>
      <c r="GQO255" s="332"/>
      <c r="GQP255" s="333"/>
      <c r="GQQ255" s="382"/>
      <c r="GQR255" s="224"/>
      <c r="GQS255" s="224"/>
      <c r="GQT255" s="334"/>
      <c r="GQU255" s="334"/>
      <c r="GQV255" s="224"/>
      <c r="GQW255" s="382"/>
      <c r="GQX255" s="382"/>
      <c r="GQY255" s="332"/>
      <c r="GQZ255" s="333"/>
      <c r="GRA255" s="382"/>
      <c r="GRB255" s="224"/>
      <c r="GRC255" s="224"/>
      <c r="GRD255" s="334"/>
      <c r="GRE255" s="334"/>
      <c r="GRF255" s="224"/>
      <c r="GRG255" s="382"/>
      <c r="GRH255" s="382"/>
      <c r="GRI255" s="332"/>
      <c r="GRJ255" s="333"/>
      <c r="GRK255" s="382"/>
      <c r="GRL255" s="224"/>
      <c r="GRM255" s="224"/>
      <c r="GRN255" s="334"/>
      <c r="GRO255" s="334"/>
      <c r="GRP255" s="224"/>
      <c r="GRQ255" s="382"/>
      <c r="GRR255" s="382"/>
      <c r="GRS255" s="332"/>
      <c r="GRT255" s="333"/>
      <c r="GRU255" s="382"/>
      <c r="GRV255" s="224"/>
      <c r="GRW255" s="224"/>
      <c r="GRX255" s="334"/>
      <c r="GRY255" s="334"/>
      <c r="GRZ255" s="224"/>
      <c r="GSA255" s="382"/>
      <c r="GSB255" s="382"/>
      <c r="GSC255" s="332"/>
      <c r="GSD255" s="333"/>
      <c r="GSE255" s="382"/>
      <c r="GSF255" s="224"/>
      <c r="GSG255" s="224"/>
      <c r="GSH255" s="334"/>
      <c r="GSI255" s="334"/>
      <c r="GSJ255" s="224"/>
      <c r="GSK255" s="382"/>
      <c r="GSL255" s="382"/>
      <c r="GSM255" s="332"/>
      <c r="GSN255" s="333"/>
      <c r="GSO255" s="382"/>
      <c r="GSP255" s="224"/>
      <c r="GSQ255" s="224"/>
      <c r="GSR255" s="334"/>
      <c r="GSS255" s="334"/>
      <c r="GST255" s="224"/>
      <c r="GSU255" s="382"/>
      <c r="GSV255" s="382"/>
      <c r="GSW255" s="332"/>
      <c r="GSX255" s="333"/>
      <c r="GSY255" s="382"/>
      <c r="GSZ255" s="224"/>
      <c r="GTA255" s="224"/>
      <c r="GTB255" s="334"/>
      <c r="GTC255" s="334"/>
      <c r="GTD255" s="224"/>
      <c r="GTE255" s="382"/>
      <c r="GTF255" s="382"/>
      <c r="GTG255" s="332"/>
      <c r="GTH255" s="333"/>
      <c r="GTI255" s="382"/>
      <c r="GTJ255" s="224"/>
      <c r="GTK255" s="224"/>
      <c r="GTL255" s="334"/>
      <c r="GTM255" s="334"/>
      <c r="GTN255" s="224"/>
      <c r="GTO255" s="382"/>
      <c r="GTP255" s="382"/>
      <c r="GTQ255" s="332"/>
      <c r="GTR255" s="333"/>
      <c r="GTS255" s="382"/>
      <c r="GTT255" s="224"/>
      <c r="GTU255" s="224"/>
      <c r="GTV255" s="334"/>
      <c r="GTW255" s="334"/>
      <c r="GTX255" s="224"/>
      <c r="GTY255" s="382"/>
      <c r="GTZ255" s="382"/>
      <c r="GUA255" s="332"/>
      <c r="GUB255" s="333"/>
      <c r="GUC255" s="382"/>
      <c r="GUD255" s="224"/>
      <c r="GUE255" s="224"/>
      <c r="GUF255" s="334"/>
      <c r="GUG255" s="334"/>
      <c r="GUH255" s="224"/>
      <c r="GUI255" s="382"/>
      <c r="GUJ255" s="382"/>
      <c r="GUK255" s="332"/>
      <c r="GUL255" s="333"/>
      <c r="GUM255" s="382"/>
      <c r="GUN255" s="224"/>
      <c r="GUO255" s="224"/>
      <c r="GUP255" s="334"/>
      <c r="GUQ255" s="334"/>
      <c r="GUR255" s="224"/>
      <c r="GUS255" s="382"/>
      <c r="GUT255" s="382"/>
      <c r="GUU255" s="332"/>
      <c r="GUV255" s="333"/>
      <c r="GUW255" s="382"/>
      <c r="GUX255" s="224"/>
      <c r="GUY255" s="224"/>
      <c r="GUZ255" s="334"/>
      <c r="GVA255" s="334"/>
      <c r="GVB255" s="224"/>
      <c r="GVC255" s="382"/>
      <c r="GVD255" s="382"/>
      <c r="GVE255" s="332"/>
      <c r="GVF255" s="333"/>
      <c r="GVG255" s="382"/>
      <c r="GVH255" s="224"/>
      <c r="GVI255" s="224"/>
      <c r="GVJ255" s="334"/>
      <c r="GVK255" s="334"/>
      <c r="GVL255" s="224"/>
      <c r="GVM255" s="382"/>
      <c r="GVN255" s="382"/>
      <c r="GVO255" s="332"/>
      <c r="GVP255" s="333"/>
      <c r="GVQ255" s="382"/>
      <c r="GVR255" s="224"/>
      <c r="GVS255" s="224"/>
      <c r="GVT255" s="334"/>
      <c r="GVU255" s="334"/>
      <c r="GVV255" s="224"/>
      <c r="GVW255" s="382"/>
      <c r="GVX255" s="382"/>
      <c r="GVY255" s="332"/>
      <c r="GVZ255" s="333"/>
      <c r="GWA255" s="382"/>
      <c r="GWB255" s="224"/>
      <c r="GWC255" s="224"/>
      <c r="GWD255" s="334"/>
      <c r="GWE255" s="334"/>
      <c r="GWF255" s="224"/>
      <c r="GWG255" s="382"/>
      <c r="GWH255" s="382"/>
      <c r="GWI255" s="332"/>
      <c r="GWJ255" s="333"/>
      <c r="GWK255" s="382"/>
      <c r="GWL255" s="224"/>
      <c r="GWM255" s="224"/>
      <c r="GWN255" s="334"/>
      <c r="GWO255" s="334"/>
      <c r="GWP255" s="224"/>
      <c r="GWQ255" s="382"/>
      <c r="GWR255" s="382"/>
      <c r="GWS255" s="332"/>
      <c r="GWT255" s="333"/>
      <c r="GWU255" s="382"/>
      <c r="GWV255" s="224"/>
      <c r="GWW255" s="224"/>
      <c r="GWX255" s="334"/>
      <c r="GWY255" s="334"/>
      <c r="GWZ255" s="224"/>
      <c r="GXA255" s="382"/>
      <c r="GXB255" s="382"/>
      <c r="GXC255" s="332"/>
      <c r="GXD255" s="333"/>
      <c r="GXE255" s="382"/>
      <c r="GXF255" s="224"/>
      <c r="GXG255" s="224"/>
      <c r="GXH255" s="334"/>
      <c r="GXI255" s="334"/>
      <c r="GXJ255" s="224"/>
      <c r="GXK255" s="382"/>
      <c r="GXL255" s="382"/>
      <c r="GXM255" s="332"/>
      <c r="GXN255" s="333"/>
      <c r="GXO255" s="382"/>
      <c r="GXP255" s="224"/>
      <c r="GXQ255" s="224"/>
      <c r="GXR255" s="334"/>
      <c r="GXS255" s="334"/>
      <c r="GXT255" s="224"/>
      <c r="GXU255" s="382"/>
      <c r="GXV255" s="382"/>
      <c r="GXW255" s="332"/>
      <c r="GXX255" s="333"/>
      <c r="GXY255" s="382"/>
      <c r="GXZ255" s="224"/>
      <c r="GYA255" s="224"/>
      <c r="GYB255" s="334"/>
      <c r="GYC255" s="334"/>
      <c r="GYD255" s="224"/>
      <c r="GYE255" s="382"/>
      <c r="GYF255" s="382"/>
      <c r="GYG255" s="332"/>
      <c r="GYH255" s="333"/>
      <c r="GYI255" s="382"/>
      <c r="GYJ255" s="224"/>
      <c r="GYK255" s="224"/>
      <c r="GYL255" s="334"/>
      <c r="GYM255" s="334"/>
      <c r="GYN255" s="224"/>
      <c r="GYO255" s="382"/>
      <c r="GYP255" s="382"/>
      <c r="GYQ255" s="332"/>
      <c r="GYR255" s="333"/>
      <c r="GYS255" s="382"/>
      <c r="GYT255" s="224"/>
      <c r="GYU255" s="224"/>
      <c r="GYV255" s="334"/>
      <c r="GYW255" s="334"/>
      <c r="GYX255" s="224"/>
      <c r="GYY255" s="382"/>
      <c r="GYZ255" s="382"/>
      <c r="GZA255" s="332"/>
      <c r="GZB255" s="333"/>
      <c r="GZC255" s="382"/>
      <c r="GZD255" s="224"/>
      <c r="GZE255" s="224"/>
      <c r="GZF255" s="334"/>
      <c r="GZG255" s="334"/>
      <c r="GZH255" s="224"/>
      <c r="GZI255" s="382"/>
      <c r="GZJ255" s="382"/>
      <c r="GZK255" s="332"/>
      <c r="GZL255" s="333"/>
      <c r="GZM255" s="382"/>
      <c r="GZN255" s="224"/>
      <c r="GZO255" s="224"/>
      <c r="GZP255" s="334"/>
      <c r="GZQ255" s="334"/>
      <c r="GZR255" s="224"/>
      <c r="GZS255" s="382"/>
      <c r="GZT255" s="382"/>
      <c r="GZU255" s="332"/>
      <c r="GZV255" s="333"/>
      <c r="GZW255" s="382"/>
      <c r="GZX255" s="224"/>
      <c r="GZY255" s="224"/>
      <c r="GZZ255" s="334"/>
      <c r="HAA255" s="334"/>
      <c r="HAB255" s="224"/>
      <c r="HAC255" s="382"/>
      <c r="HAD255" s="382"/>
      <c r="HAE255" s="332"/>
      <c r="HAF255" s="333"/>
      <c r="HAG255" s="382"/>
      <c r="HAH255" s="224"/>
      <c r="HAI255" s="224"/>
      <c r="HAJ255" s="334"/>
      <c r="HAK255" s="334"/>
      <c r="HAL255" s="224"/>
      <c r="HAM255" s="382"/>
      <c r="HAN255" s="382"/>
      <c r="HAO255" s="332"/>
      <c r="HAP255" s="333"/>
      <c r="HAQ255" s="382"/>
      <c r="HAR255" s="224"/>
      <c r="HAS255" s="224"/>
      <c r="HAT255" s="334"/>
      <c r="HAU255" s="334"/>
      <c r="HAV255" s="224"/>
      <c r="HAW255" s="382"/>
      <c r="HAX255" s="382"/>
      <c r="HAY255" s="332"/>
      <c r="HAZ255" s="333"/>
      <c r="HBA255" s="382"/>
      <c r="HBB255" s="224"/>
      <c r="HBC255" s="224"/>
      <c r="HBD255" s="334"/>
      <c r="HBE255" s="334"/>
      <c r="HBF255" s="224"/>
      <c r="HBG255" s="382"/>
      <c r="HBH255" s="382"/>
      <c r="HBI255" s="332"/>
      <c r="HBJ255" s="333"/>
      <c r="HBK255" s="382"/>
      <c r="HBL255" s="224"/>
      <c r="HBM255" s="224"/>
      <c r="HBN255" s="334"/>
      <c r="HBO255" s="334"/>
      <c r="HBP255" s="224"/>
      <c r="HBQ255" s="382"/>
      <c r="HBR255" s="382"/>
      <c r="HBS255" s="332"/>
      <c r="HBT255" s="333"/>
      <c r="HBU255" s="382"/>
      <c r="HBV255" s="224"/>
      <c r="HBW255" s="224"/>
      <c r="HBX255" s="334"/>
      <c r="HBY255" s="334"/>
      <c r="HBZ255" s="224"/>
      <c r="HCA255" s="382"/>
      <c r="HCB255" s="382"/>
      <c r="HCC255" s="332"/>
      <c r="HCD255" s="333"/>
      <c r="HCE255" s="382"/>
      <c r="HCF255" s="224"/>
      <c r="HCG255" s="224"/>
      <c r="HCH255" s="334"/>
      <c r="HCI255" s="334"/>
      <c r="HCJ255" s="224"/>
      <c r="HCK255" s="382"/>
      <c r="HCL255" s="382"/>
      <c r="HCM255" s="332"/>
      <c r="HCN255" s="333"/>
      <c r="HCO255" s="382"/>
      <c r="HCP255" s="224"/>
      <c r="HCQ255" s="224"/>
      <c r="HCR255" s="334"/>
      <c r="HCS255" s="334"/>
      <c r="HCT255" s="224"/>
      <c r="HCU255" s="382"/>
      <c r="HCV255" s="382"/>
      <c r="HCW255" s="332"/>
      <c r="HCX255" s="333"/>
      <c r="HCY255" s="382"/>
      <c r="HCZ255" s="224"/>
      <c r="HDA255" s="224"/>
      <c r="HDB255" s="334"/>
      <c r="HDC255" s="334"/>
      <c r="HDD255" s="224"/>
      <c r="HDE255" s="382"/>
      <c r="HDF255" s="382"/>
      <c r="HDG255" s="332"/>
      <c r="HDH255" s="333"/>
      <c r="HDI255" s="382"/>
      <c r="HDJ255" s="224"/>
      <c r="HDK255" s="224"/>
      <c r="HDL255" s="334"/>
      <c r="HDM255" s="334"/>
      <c r="HDN255" s="224"/>
      <c r="HDO255" s="382"/>
      <c r="HDP255" s="382"/>
      <c r="HDQ255" s="332"/>
      <c r="HDR255" s="333"/>
      <c r="HDS255" s="382"/>
      <c r="HDT255" s="224"/>
      <c r="HDU255" s="224"/>
      <c r="HDV255" s="334"/>
      <c r="HDW255" s="334"/>
      <c r="HDX255" s="224"/>
      <c r="HDY255" s="382"/>
      <c r="HDZ255" s="382"/>
      <c r="HEA255" s="332"/>
      <c r="HEB255" s="333"/>
      <c r="HEC255" s="382"/>
      <c r="HED255" s="224"/>
      <c r="HEE255" s="224"/>
      <c r="HEF255" s="334"/>
      <c r="HEG255" s="334"/>
      <c r="HEH255" s="224"/>
      <c r="HEI255" s="382"/>
      <c r="HEJ255" s="382"/>
      <c r="HEK255" s="332"/>
      <c r="HEL255" s="333"/>
      <c r="HEM255" s="382"/>
      <c r="HEN255" s="224"/>
      <c r="HEO255" s="224"/>
      <c r="HEP255" s="334"/>
      <c r="HEQ255" s="334"/>
      <c r="HER255" s="224"/>
      <c r="HES255" s="382"/>
      <c r="HET255" s="382"/>
      <c r="HEU255" s="332"/>
      <c r="HEV255" s="333"/>
      <c r="HEW255" s="382"/>
      <c r="HEX255" s="224"/>
      <c r="HEY255" s="224"/>
      <c r="HEZ255" s="334"/>
      <c r="HFA255" s="334"/>
      <c r="HFB255" s="224"/>
      <c r="HFC255" s="382"/>
      <c r="HFD255" s="382"/>
      <c r="HFE255" s="332"/>
      <c r="HFF255" s="333"/>
      <c r="HFG255" s="382"/>
      <c r="HFH255" s="224"/>
      <c r="HFI255" s="224"/>
      <c r="HFJ255" s="334"/>
      <c r="HFK255" s="334"/>
      <c r="HFL255" s="224"/>
      <c r="HFM255" s="382"/>
      <c r="HFN255" s="382"/>
      <c r="HFO255" s="332"/>
      <c r="HFP255" s="333"/>
      <c r="HFQ255" s="382"/>
      <c r="HFR255" s="224"/>
      <c r="HFS255" s="224"/>
      <c r="HFT255" s="334"/>
      <c r="HFU255" s="334"/>
      <c r="HFV255" s="224"/>
      <c r="HFW255" s="382"/>
      <c r="HFX255" s="382"/>
      <c r="HFY255" s="332"/>
      <c r="HFZ255" s="333"/>
      <c r="HGA255" s="382"/>
      <c r="HGB255" s="224"/>
      <c r="HGC255" s="224"/>
      <c r="HGD255" s="334"/>
      <c r="HGE255" s="334"/>
      <c r="HGF255" s="224"/>
      <c r="HGG255" s="382"/>
      <c r="HGH255" s="382"/>
      <c r="HGI255" s="332"/>
      <c r="HGJ255" s="333"/>
      <c r="HGK255" s="382"/>
      <c r="HGL255" s="224"/>
      <c r="HGM255" s="224"/>
      <c r="HGN255" s="334"/>
      <c r="HGO255" s="334"/>
      <c r="HGP255" s="224"/>
      <c r="HGQ255" s="382"/>
      <c r="HGR255" s="382"/>
      <c r="HGS255" s="332"/>
      <c r="HGT255" s="333"/>
      <c r="HGU255" s="382"/>
      <c r="HGV255" s="224"/>
      <c r="HGW255" s="224"/>
      <c r="HGX255" s="334"/>
      <c r="HGY255" s="334"/>
      <c r="HGZ255" s="224"/>
      <c r="HHA255" s="382"/>
      <c r="HHB255" s="382"/>
      <c r="HHC255" s="332"/>
      <c r="HHD255" s="333"/>
      <c r="HHE255" s="382"/>
      <c r="HHF255" s="224"/>
      <c r="HHG255" s="224"/>
      <c r="HHH255" s="334"/>
      <c r="HHI255" s="334"/>
      <c r="HHJ255" s="224"/>
      <c r="HHK255" s="382"/>
      <c r="HHL255" s="382"/>
      <c r="HHM255" s="332"/>
      <c r="HHN255" s="333"/>
      <c r="HHO255" s="382"/>
      <c r="HHP255" s="224"/>
      <c r="HHQ255" s="224"/>
      <c r="HHR255" s="334"/>
      <c r="HHS255" s="334"/>
      <c r="HHT255" s="224"/>
      <c r="HHU255" s="382"/>
      <c r="HHV255" s="382"/>
      <c r="HHW255" s="332"/>
      <c r="HHX255" s="333"/>
      <c r="HHY255" s="382"/>
      <c r="HHZ255" s="224"/>
      <c r="HIA255" s="224"/>
      <c r="HIB255" s="334"/>
      <c r="HIC255" s="334"/>
      <c r="HID255" s="224"/>
      <c r="HIE255" s="382"/>
      <c r="HIF255" s="382"/>
      <c r="HIG255" s="332"/>
      <c r="HIH255" s="333"/>
      <c r="HII255" s="382"/>
      <c r="HIJ255" s="224"/>
      <c r="HIK255" s="224"/>
      <c r="HIL255" s="334"/>
      <c r="HIM255" s="334"/>
      <c r="HIN255" s="224"/>
      <c r="HIO255" s="382"/>
      <c r="HIP255" s="382"/>
      <c r="HIQ255" s="332"/>
      <c r="HIR255" s="333"/>
      <c r="HIS255" s="382"/>
      <c r="HIT255" s="224"/>
      <c r="HIU255" s="224"/>
      <c r="HIV255" s="334"/>
      <c r="HIW255" s="334"/>
      <c r="HIX255" s="224"/>
      <c r="HIY255" s="382"/>
      <c r="HIZ255" s="382"/>
      <c r="HJA255" s="332"/>
      <c r="HJB255" s="333"/>
      <c r="HJC255" s="382"/>
      <c r="HJD255" s="224"/>
      <c r="HJE255" s="224"/>
      <c r="HJF255" s="334"/>
      <c r="HJG255" s="334"/>
      <c r="HJH255" s="224"/>
      <c r="HJI255" s="382"/>
      <c r="HJJ255" s="382"/>
      <c r="HJK255" s="332"/>
      <c r="HJL255" s="333"/>
      <c r="HJM255" s="382"/>
      <c r="HJN255" s="224"/>
      <c r="HJO255" s="224"/>
      <c r="HJP255" s="334"/>
      <c r="HJQ255" s="334"/>
      <c r="HJR255" s="224"/>
      <c r="HJS255" s="382"/>
      <c r="HJT255" s="382"/>
      <c r="HJU255" s="332"/>
      <c r="HJV255" s="333"/>
      <c r="HJW255" s="382"/>
      <c r="HJX255" s="224"/>
      <c r="HJY255" s="224"/>
      <c r="HJZ255" s="334"/>
      <c r="HKA255" s="334"/>
      <c r="HKB255" s="224"/>
      <c r="HKC255" s="382"/>
      <c r="HKD255" s="382"/>
      <c r="HKE255" s="332"/>
      <c r="HKF255" s="333"/>
      <c r="HKG255" s="382"/>
      <c r="HKH255" s="224"/>
      <c r="HKI255" s="224"/>
      <c r="HKJ255" s="334"/>
      <c r="HKK255" s="334"/>
      <c r="HKL255" s="224"/>
      <c r="HKM255" s="382"/>
      <c r="HKN255" s="382"/>
      <c r="HKO255" s="332"/>
      <c r="HKP255" s="333"/>
      <c r="HKQ255" s="382"/>
      <c r="HKR255" s="224"/>
      <c r="HKS255" s="224"/>
      <c r="HKT255" s="334"/>
      <c r="HKU255" s="334"/>
      <c r="HKV255" s="224"/>
      <c r="HKW255" s="382"/>
      <c r="HKX255" s="382"/>
      <c r="HKY255" s="332"/>
      <c r="HKZ255" s="333"/>
      <c r="HLA255" s="382"/>
      <c r="HLB255" s="224"/>
      <c r="HLC255" s="224"/>
      <c r="HLD255" s="334"/>
      <c r="HLE255" s="334"/>
      <c r="HLF255" s="224"/>
      <c r="HLG255" s="382"/>
      <c r="HLH255" s="382"/>
      <c r="HLI255" s="332"/>
      <c r="HLJ255" s="333"/>
      <c r="HLK255" s="382"/>
      <c r="HLL255" s="224"/>
      <c r="HLM255" s="224"/>
      <c r="HLN255" s="334"/>
      <c r="HLO255" s="334"/>
      <c r="HLP255" s="224"/>
      <c r="HLQ255" s="382"/>
      <c r="HLR255" s="382"/>
      <c r="HLS255" s="332"/>
      <c r="HLT255" s="333"/>
      <c r="HLU255" s="382"/>
      <c r="HLV255" s="224"/>
      <c r="HLW255" s="224"/>
      <c r="HLX255" s="334"/>
      <c r="HLY255" s="334"/>
      <c r="HLZ255" s="224"/>
      <c r="HMA255" s="382"/>
      <c r="HMB255" s="382"/>
      <c r="HMC255" s="332"/>
      <c r="HMD255" s="333"/>
      <c r="HME255" s="382"/>
      <c r="HMF255" s="224"/>
      <c r="HMG255" s="224"/>
      <c r="HMH255" s="334"/>
      <c r="HMI255" s="334"/>
      <c r="HMJ255" s="224"/>
      <c r="HMK255" s="382"/>
      <c r="HML255" s="382"/>
      <c r="HMM255" s="332"/>
      <c r="HMN255" s="333"/>
      <c r="HMO255" s="382"/>
      <c r="HMP255" s="224"/>
      <c r="HMQ255" s="224"/>
      <c r="HMR255" s="334"/>
      <c r="HMS255" s="334"/>
      <c r="HMT255" s="224"/>
      <c r="HMU255" s="382"/>
      <c r="HMV255" s="382"/>
      <c r="HMW255" s="332"/>
      <c r="HMX255" s="333"/>
      <c r="HMY255" s="382"/>
      <c r="HMZ255" s="224"/>
      <c r="HNA255" s="224"/>
      <c r="HNB255" s="334"/>
      <c r="HNC255" s="334"/>
      <c r="HND255" s="224"/>
      <c r="HNE255" s="382"/>
      <c r="HNF255" s="382"/>
      <c r="HNG255" s="332"/>
      <c r="HNH255" s="333"/>
      <c r="HNI255" s="382"/>
      <c r="HNJ255" s="224"/>
      <c r="HNK255" s="224"/>
      <c r="HNL255" s="334"/>
      <c r="HNM255" s="334"/>
      <c r="HNN255" s="224"/>
      <c r="HNO255" s="382"/>
      <c r="HNP255" s="382"/>
      <c r="HNQ255" s="332"/>
      <c r="HNR255" s="333"/>
      <c r="HNS255" s="382"/>
      <c r="HNT255" s="224"/>
      <c r="HNU255" s="224"/>
      <c r="HNV255" s="334"/>
      <c r="HNW255" s="334"/>
      <c r="HNX255" s="224"/>
      <c r="HNY255" s="382"/>
      <c r="HNZ255" s="382"/>
      <c r="HOA255" s="332"/>
      <c r="HOB255" s="333"/>
      <c r="HOC255" s="382"/>
      <c r="HOD255" s="224"/>
      <c r="HOE255" s="224"/>
      <c r="HOF255" s="334"/>
      <c r="HOG255" s="334"/>
      <c r="HOH255" s="224"/>
      <c r="HOI255" s="382"/>
      <c r="HOJ255" s="382"/>
      <c r="HOK255" s="332"/>
      <c r="HOL255" s="333"/>
      <c r="HOM255" s="382"/>
      <c r="HON255" s="224"/>
      <c r="HOO255" s="224"/>
      <c r="HOP255" s="334"/>
      <c r="HOQ255" s="334"/>
      <c r="HOR255" s="224"/>
      <c r="HOS255" s="382"/>
      <c r="HOT255" s="382"/>
      <c r="HOU255" s="332"/>
      <c r="HOV255" s="333"/>
      <c r="HOW255" s="382"/>
      <c r="HOX255" s="224"/>
      <c r="HOY255" s="224"/>
      <c r="HOZ255" s="334"/>
      <c r="HPA255" s="334"/>
      <c r="HPB255" s="224"/>
      <c r="HPC255" s="382"/>
      <c r="HPD255" s="382"/>
      <c r="HPE255" s="332"/>
      <c r="HPF255" s="333"/>
      <c r="HPG255" s="382"/>
      <c r="HPH255" s="224"/>
      <c r="HPI255" s="224"/>
      <c r="HPJ255" s="334"/>
      <c r="HPK255" s="334"/>
      <c r="HPL255" s="224"/>
      <c r="HPM255" s="382"/>
      <c r="HPN255" s="382"/>
      <c r="HPO255" s="332"/>
      <c r="HPP255" s="333"/>
      <c r="HPQ255" s="382"/>
      <c r="HPR255" s="224"/>
      <c r="HPS255" s="224"/>
      <c r="HPT255" s="334"/>
      <c r="HPU255" s="334"/>
      <c r="HPV255" s="224"/>
      <c r="HPW255" s="382"/>
      <c r="HPX255" s="382"/>
      <c r="HPY255" s="332"/>
      <c r="HPZ255" s="333"/>
      <c r="HQA255" s="382"/>
      <c r="HQB255" s="224"/>
      <c r="HQC255" s="224"/>
      <c r="HQD255" s="334"/>
      <c r="HQE255" s="334"/>
      <c r="HQF255" s="224"/>
      <c r="HQG255" s="382"/>
      <c r="HQH255" s="382"/>
      <c r="HQI255" s="332"/>
      <c r="HQJ255" s="333"/>
      <c r="HQK255" s="382"/>
      <c r="HQL255" s="224"/>
      <c r="HQM255" s="224"/>
      <c r="HQN255" s="334"/>
      <c r="HQO255" s="334"/>
      <c r="HQP255" s="224"/>
      <c r="HQQ255" s="382"/>
      <c r="HQR255" s="382"/>
      <c r="HQS255" s="332"/>
      <c r="HQT255" s="333"/>
      <c r="HQU255" s="382"/>
      <c r="HQV255" s="224"/>
      <c r="HQW255" s="224"/>
      <c r="HQX255" s="334"/>
      <c r="HQY255" s="334"/>
      <c r="HQZ255" s="224"/>
      <c r="HRA255" s="382"/>
      <c r="HRB255" s="382"/>
      <c r="HRC255" s="332"/>
      <c r="HRD255" s="333"/>
      <c r="HRE255" s="382"/>
      <c r="HRF255" s="224"/>
      <c r="HRG255" s="224"/>
      <c r="HRH255" s="334"/>
      <c r="HRI255" s="334"/>
      <c r="HRJ255" s="224"/>
      <c r="HRK255" s="382"/>
      <c r="HRL255" s="382"/>
      <c r="HRM255" s="332"/>
      <c r="HRN255" s="333"/>
      <c r="HRO255" s="382"/>
      <c r="HRP255" s="224"/>
      <c r="HRQ255" s="224"/>
      <c r="HRR255" s="334"/>
      <c r="HRS255" s="334"/>
      <c r="HRT255" s="224"/>
      <c r="HRU255" s="382"/>
      <c r="HRV255" s="382"/>
      <c r="HRW255" s="332"/>
      <c r="HRX255" s="333"/>
      <c r="HRY255" s="382"/>
      <c r="HRZ255" s="224"/>
      <c r="HSA255" s="224"/>
      <c r="HSB255" s="334"/>
      <c r="HSC255" s="334"/>
      <c r="HSD255" s="224"/>
      <c r="HSE255" s="382"/>
      <c r="HSF255" s="382"/>
      <c r="HSG255" s="332"/>
      <c r="HSH255" s="333"/>
      <c r="HSI255" s="382"/>
      <c r="HSJ255" s="224"/>
      <c r="HSK255" s="224"/>
      <c r="HSL255" s="334"/>
      <c r="HSM255" s="334"/>
      <c r="HSN255" s="224"/>
      <c r="HSO255" s="382"/>
      <c r="HSP255" s="382"/>
      <c r="HSQ255" s="332"/>
      <c r="HSR255" s="333"/>
      <c r="HSS255" s="382"/>
      <c r="HST255" s="224"/>
      <c r="HSU255" s="224"/>
      <c r="HSV255" s="334"/>
      <c r="HSW255" s="334"/>
      <c r="HSX255" s="224"/>
      <c r="HSY255" s="382"/>
      <c r="HSZ255" s="382"/>
      <c r="HTA255" s="332"/>
      <c r="HTB255" s="333"/>
      <c r="HTC255" s="382"/>
      <c r="HTD255" s="224"/>
      <c r="HTE255" s="224"/>
      <c r="HTF255" s="334"/>
      <c r="HTG255" s="334"/>
      <c r="HTH255" s="224"/>
      <c r="HTI255" s="382"/>
      <c r="HTJ255" s="382"/>
      <c r="HTK255" s="332"/>
      <c r="HTL255" s="333"/>
      <c r="HTM255" s="382"/>
      <c r="HTN255" s="224"/>
      <c r="HTO255" s="224"/>
      <c r="HTP255" s="334"/>
      <c r="HTQ255" s="334"/>
      <c r="HTR255" s="224"/>
      <c r="HTS255" s="382"/>
      <c r="HTT255" s="382"/>
      <c r="HTU255" s="332"/>
      <c r="HTV255" s="333"/>
      <c r="HTW255" s="382"/>
      <c r="HTX255" s="224"/>
      <c r="HTY255" s="224"/>
      <c r="HTZ255" s="334"/>
      <c r="HUA255" s="334"/>
      <c r="HUB255" s="224"/>
      <c r="HUC255" s="382"/>
      <c r="HUD255" s="382"/>
      <c r="HUE255" s="332"/>
      <c r="HUF255" s="333"/>
      <c r="HUG255" s="382"/>
      <c r="HUH255" s="224"/>
      <c r="HUI255" s="224"/>
      <c r="HUJ255" s="334"/>
      <c r="HUK255" s="334"/>
      <c r="HUL255" s="224"/>
      <c r="HUM255" s="382"/>
      <c r="HUN255" s="382"/>
      <c r="HUO255" s="332"/>
      <c r="HUP255" s="333"/>
      <c r="HUQ255" s="382"/>
      <c r="HUR255" s="224"/>
      <c r="HUS255" s="224"/>
      <c r="HUT255" s="334"/>
      <c r="HUU255" s="334"/>
      <c r="HUV255" s="224"/>
      <c r="HUW255" s="382"/>
      <c r="HUX255" s="382"/>
      <c r="HUY255" s="332"/>
      <c r="HUZ255" s="333"/>
      <c r="HVA255" s="382"/>
      <c r="HVB255" s="224"/>
      <c r="HVC255" s="224"/>
      <c r="HVD255" s="334"/>
      <c r="HVE255" s="334"/>
      <c r="HVF255" s="224"/>
      <c r="HVG255" s="382"/>
      <c r="HVH255" s="382"/>
      <c r="HVI255" s="332"/>
      <c r="HVJ255" s="333"/>
      <c r="HVK255" s="382"/>
      <c r="HVL255" s="224"/>
      <c r="HVM255" s="224"/>
      <c r="HVN255" s="334"/>
      <c r="HVO255" s="334"/>
      <c r="HVP255" s="224"/>
      <c r="HVQ255" s="382"/>
      <c r="HVR255" s="382"/>
      <c r="HVS255" s="332"/>
      <c r="HVT255" s="333"/>
      <c r="HVU255" s="382"/>
      <c r="HVV255" s="224"/>
      <c r="HVW255" s="224"/>
      <c r="HVX255" s="334"/>
      <c r="HVY255" s="334"/>
      <c r="HVZ255" s="224"/>
      <c r="HWA255" s="382"/>
      <c r="HWB255" s="382"/>
      <c r="HWC255" s="332"/>
      <c r="HWD255" s="333"/>
      <c r="HWE255" s="382"/>
      <c r="HWF255" s="224"/>
      <c r="HWG255" s="224"/>
      <c r="HWH255" s="334"/>
      <c r="HWI255" s="334"/>
      <c r="HWJ255" s="224"/>
      <c r="HWK255" s="382"/>
      <c r="HWL255" s="382"/>
      <c r="HWM255" s="332"/>
      <c r="HWN255" s="333"/>
      <c r="HWO255" s="382"/>
      <c r="HWP255" s="224"/>
      <c r="HWQ255" s="224"/>
      <c r="HWR255" s="334"/>
      <c r="HWS255" s="334"/>
      <c r="HWT255" s="224"/>
      <c r="HWU255" s="382"/>
      <c r="HWV255" s="382"/>
      <c r="HWW255" s="332"/>
      <c r="HWX255" s="333"/>
      <c r="HWY255" s="382"/>
      <c r="HWZ255" s="224"/>
      <c r="HXA255" s="224"/>
      <c r="HXB255" s="334"/>
      <c r="HXC255" s="334"/>
      <c r="HXD255" s="224"/>
      <c r="HXE255" s="382"/>
      <c r="HXF255" s="382"/>
      <c r="HXG255" s="332"/>
      <c r="HXH255" s="333"/>
      <c r="HXI255" s="382"/>
      <c r="HXJ255" s="224"/>
      <c r="HXK255" s="224"/>
      <c r="HXL255" s="334"/>
      <c r="HXM255" s="334"/>
      <c r="HXN255" s="224"/>
      <c r="HXO255" s="382"/>
      <c r="HXP255" s="382"/>
      <c r="HXQ255" s="332"/>
      <c r="HXR255" s="333"/>
      <c r="HXS255" s="382"/>
      <c r="HXT255" s="224"/>
      <c r="HXU255" s="224"/>
      <c r="HXV255" s="334"/>
      <c r="HXW255" s="334"/>
      <c r="HXX255" s="224"/>
      <c r="HXY255" s="382"/>
      <c r="HXZ255" s="382"/>
      <c r="HYA255" s="332"/>
      <c r="HYB255" s="333"/>
      <c r="HYC255" s="382"/>
      <c r="HYD255" s="224"/>
      <c r="HYE255" s="224"/>
      <c r="HYF255" s="334"/>
      <c r="HYG255" s="334"/>
      <c r="HYH255" s="224"/>
      <c r="HYI255" s="382"/>
      <c r="HYJ255" s="382"/>
      <c r="HYK255" s="332"/>
      <c r="HYL255" s="333"/>
      <c r="HYM255" s="382"/>
      <c r="HYN255" s="224"/>
      <c r="HYO255" s="224"/>
      <c r="HYP255" s="334"/>
      <c r="HYQ255" s="334"/>
      <c r="HYR255" s="224"/>
      <c r="HYS255" s="382"/>
      <c r="HYT255" s="382"/>
      <c r="HYU255" s="332"/>
      <c r="HYV255" s="333"/>
      <c r="HYW255" s="382"/>
      <c r="HYX255" s="224"/>
      <c r="HYY255" s="224"/>
      <c r="HYZ255" s="334"/>
      <c r="HZA255" s="334"/>
      <c r="HZB255" s="224"/>
      <c r="HZC255" s="382"/>
      <c r="HZD255" s="382"/>
      <c r="HZE255" s="332"/>
      <c r="HZF255" s="333"/>
      <c r="HZG255" s="382"/>
      <c r="HZH255" s="224"/>
      <c r="HZI255" s="224"/>
      <c r="HZJ255" s="334"/>
      <c r="HZK255" s="334"/>
      <c r="HZL255" s="224"/>
      <c r="HZM255" s="382"/>
      <c r="HZN255" s="382"/>
      <c r="HZO255" s="332"/>
      <c r="HZP255" s="333"/>
      <c r="HZQ255" s="382"/>
      <c r="HZR255" s="224"/>
      <c r="HZS255" s="224"/>
      <c r="HZT255" s="334"/>
      <c r="HZU255" s="334"/>
      <c r="HZV255" s="224"/>
      <c r="HZW255" s="382"/>
      <c r="HZX255" s="382"/>
      <c r="HZY255" s="332"/>
      <c r="HZZ255" s="333"/>
      <c r="IAA255" s="382"/>
      <c r="IAB255" s="224"/>
      <c r="IAC255" s="224"/>
      <c r="IAD255" s="334"/>
      <c r="IAE255" s="334"/>
      <c r="IAF255" s="224"/>
      <c r="IAG255" s="382"/>
      <c r="IAH255" s="382"/>
      <c r="IAI255" s="332"/>
      <c r="IAJ255" s="333"/>
      <c r="IAK255" s="382"/>
      <c r="IAL255" s="224"/>
      <c r="IAM255" s="224"/>
      <c r="IAN255" s="334"/>
      <c r="IAO255" s="334"/>
      <c r="IAP255" s="224"/>
      <c r="IAQ255" s="382"/>
      <c r="IAR255" s="382"/>
      <c r="IAS255" s="332"/>
      <c r="IAT255" s="333"/>
      <c r="IAU255" s="382"/>
      <c r="IAV255" s="224"/>
      <c r="IAW255" s="224"/>
      <c r="IAX255" s="334"/>
      <c r="IAY255" s="334"/>
      <c r="IAZ255" s="224"/>
      <c r="IBA255" s="382"/>
      <c r="IBB255" s="382"/>
      <c r="IBC255" s="332"/>
      <c r="IBD255" s="333"/>
      <c r="IBE255" s="382"/>
      <c r="IBF255" s="224"/>
      <c r="IBG255" s="224"/>
      <c r="IBH255" s="334"/>
      <c r="IBI255" s="334"/>
      <c r="IBJ255" s="224"/>
      <c r="IBK255" s="382"/>
      <c r="IBL255" s="382"/>
      <c r="IBM255" s="332"/>
      <c r="IBN255" s="333"/>
      <c r="IBO255" s="382"/>
      <c r="IBP255" s="224"/>
      <c r="IBQ255" s="224"/>
      <c r="IBR255" s="334"/>
      <c r="IBS255" s="334"/>
      <c r="IBT255" s="224"/>
      <c r="IBU255" s="382"/>
      <c r="IBV255" s="382"/>
      <c r="IBW255" s="332"/>
      <c r="IBX255" s="333"/>
      <c r="IBY255" s="382"/>
      <c r="IBZ255" s="224"/>
      <c r="ICA255" s="224"/>
      <c r="ICB255" s="334"/>
      <c r="ICC255" s="334"/>
      <c r="ICD255" s="224"/>
      <c r="ICE255" s="382"/>
      <c r="ICF255" s="382"/>
      <c r="ICG255" s="332"/>
      <c r="ICH255" s="333"/>
      <c r="ICI255" s="382"/>
      <c r="ICJ255" s="224"/>
      <c r="ICK255" s="224"/>
      <c r="ICL255" s="334"/>
      <c r="ICM255" s="334"/>
      <c r="ICN255" s="224"/>
      <c r="ICO255" s="382"/>
      <c r="ICP255" s="382"/>
      <c r="ICQ255" s="332"/>
      <c r="ICR255" s="333"/>
      <c r="ICS255" s="382"/>
      <c r="ICT255" s="224"/>
      <c r="ICU255" s="224"/>
      <c r="ICV255" s="334"/>
      <c r="ICW255" s="334"/>
      <c r="ICX255" s="224"/>
      <c r="ICY255" s="382"/>
      <c r="ICZ255" s="382"/>
      <c r="IDA255" s="332"/>
      <c r="IDB255" s="333"/>
      <c r="IDC255" s="382"/>
      <c r="IDD255" s="224"/>
      <c r="IDE255" s="224"/>
      <c r="IDF255" s="334"/>
      <c r="IDG255" s="334"/>
      <c r="IDH255" s="224"/>
      <c r="IDI255" s="382"/>
      <c r="IDJ255" s="382"/>
      <c r="IDK255" s="332"/>
      <c r="IDL255" s="333"/>
      <c r="IDM255" s="382"/>
      <c r="IDN255" s="224"/>
      <c r="IDO255" s="224"/>
      <c r="IDP255" s="334"/>
      <c r="IDQ255" s="334"/>
      <c r="IDR255" s="224"/>
      <c r="IDS255" s="382"/>
      <c r="IDT255" s="382"/>
      <c r="IDU255" s="332"/>
      <c r="IDV255" s="333"/>
      <c r="IDW255" s="382"/>
      <c r="IDX255" s="224"/>
      <c r="IDY255" s="224"/>
      <c r="IDZ255" s="334"/>
      <c r="IEA255" s="334"/>
      <c r="IEB255" s="224"/>
      <c r="IEC255" s="382"/>
      <c r="IED255" s="382"/>
      <c r="IEE255" s="332"/>
      <c r="IEF255" s="333"/>
      <c r="IEG255" s="382"/>
      <c r="IEH255" s="224"/>
      <c r="IEI255" s="224"/>
      <c r="IEJ255" s="334"/>
      <c r="IEK255" s="334"/>
      <c r="IEL255" s="224"/>
      <c r="IEM255" s="382"/>
      <c r="IEN255" s="382"/>
      <c r="IEO255" s="332"/>
      <c r="IEP255" s="333"/>
      <c r="IEQ255" s="382"/>
      <c r="IER255" s="224"/>
      <c r="IES255" s="224"/>
      <c r="IET255" s="334"/>
      <c r="IEU255" s="334"/>
      <c r="IEV255" s="224"/>
      <c r="IEW255" s="382"/>
      <c r="IEX255" s="382"/>
      <c r="IEY255" s="332"/>
      <c r="IEZ255" s="333"/>
      <c r="IFA255" s="382"/>
      <c r="IFB255" s="224"/>
      <c r="IFC255" s="224"/>
      <c r="IFD255" s="334"/>
      <c r="IFE255" s="334"/>
      <c r="IFF255" s="224"/>
      <c r="IFG255" s="382"/>
      <c r="IFH255" s="382"/>
      <c r="IFI255" s="332"/>
      <c r="IFJ255" s="333"/>
      <c r="IFK255" s="382"/>
      <c r="IFL255" s="224"/>
      <c r="IFM255" s="224"/>
      <c r="IFN255" s="334"/>
      <c r="IFO255" s="334"/>
      <c r="IFP255" s="224"/>
      <c r="IFQ255" s="382"/>
      <c r="IFR255" s="382"/>
      <c r="IFS255" s="332"/>
      <c r="IFT255" s="333"/>
      <c r="IFU255" s="382"/>
      <c r="IFV255" s="224"/>
      <c r="IFW255" s="224"/>
      <c r="IFX255" s="334"/>
      <c r="IFY255" s="334"/>
      <c r="IFZ255" s="224"/>
      <c r="IGA255" s="382"/>
      <c r="IGB255" s="382"/>
      <c r="IGC255" s="332"/>
      <c r="IGD255" s="333"/>
      <c r="IGE255" s="382"/>
      <c r="IGF255" s="224"/>
      <c r="IGG255" s="224"/>
      <c r="IGH255" s="334"/>
      <c r="IGI255" s="334"/>
      <c r="IGJ255" s="224"/>
      <c r="IGK255" s="382"/>
      <c r="IGL255" s="382"/>
      <c r="IGM255" s="332"/>
      <c r="IGN255" s="333"/>
      <c r="IGO255" s="382"/>
      <c r="IGP255" s="224"/>
      <c r="IGQ255" s="224"/>
      <c r="IGR255" s="334"/>
      <c r="IGS255" s="334"/>
      <c r="IGT255" s="224"/>
      <c r="IGU255" s="382"/>
      <c r="IGV255" s="382"/>
      <c r="IGW255" s="332"/>
      <c r="IGX255" s="333"/>
      <c r="IGY255" s="382"/>
      <c r="IGZ255" s="224"/>
      <c r="IHA255" s="224"/>
      <c r="IHB255" s="334"/>
      <c r="IHC255" s="334"/>
      <c r="IHD255" s="224"/>
      <c r="IHE255" s="382"/>
      <c r="IHF255" s="382"/>
      <c r="IHG255" s="332"/>
      <c r="IHH255" s="333"/>
      <c r="IHI255" s="382"/>
      <c r="IHJ255" s="224"/>
      <c r="IHK255" s="224"/>
      <c r="IHL255" s="334"/>
      <c r="IHM255" s="334"/>
      <c r="IHN255" s="224"/>
      <c r="IHO255" s="382"/>
      <c r="IHP255" s="382"/>
      <c r="IHQ255" s="332"/>
      <c r="IHR255" s="333"/>
      <c r="IHS255" s="382"/>
      <c r="IHT255" s="224"/>
      <c r="IHU255" s="224"/>
      <c r="IHV255" s="334"/>
      <c r="IHW255" s="334"/>
      <c r="IHX255" s="224"/>
      <c r="IHY255" s="382"/>
      <c r="IHZ255" s="382"/>
      <c r="IIA255" s="332"/>
      <c r="IIB255" s="333"/>
      <c r="IIC255" s="382"/>
      <c r="IID255" s="224"/>
      <c r="IIE255" s="224"/>
      <c r="IIF255" s="334"/>
      <c r="IIG255" s="334"/>
      <c r="IIH255" s="224"/>
      <c r="III255" s="382"/>
      <c r="IIJ255" s="382"/>
      <c r="IIK255" s="332"/>
      <c r="IIL255" s="333"/>
      <c r="IIM255" s="382"/>
      <c r="IIN255" s="224"/>
      <c r="IIO255" s="224"/>
      <c r="IIP255" s="334"/>
      <c r="IIQ255" s="334"/>
      <c r="IIR255" s="224"/>
      <c r="IIS255" s="382"/>
      <c r="IIT255" s="382"/>
      <c r="IIU255" s="332"/>
      <c r="IIV255" s="333"/>
      <c r="IIW255" s="382"/>
      <c r="IIX255" s="224"/>
      <c r="IIY255" s="224"/>
      <c r="IIZ255" s="334"/>
      <c r="IJA255" s="334"/>
      <c r="IJB255" s="224"/>
      <c r="IJC255" s="382"/>
      <c r="IJD255" s="382"/>
      <c r="IJE255" s="332"/>
      <c r="IJF255" s="333"/>
      <c r="IJG255" s="382"/>
      <c r="IJH255" s="224"/>
      <c r="IJI255" s="224"/>
      <c r="IJJ255" s="334"/>
      <c r="IJK255" s="334"/>
      <c r="IJL255" s="224"/>
      <c r="IJM255" s="382"/>
      <c r="IJN255" s="382"/>
      <c r="IJO255" s="332"/>
      <c r="IJP255" s="333"/>
      <c r="IJQ255" s="382"/>
      <c r="IJR255" s="224"/>
      <c r="IJS255" s="224"/>
      <c r="IJT255" s="334"/>
      <c r="IJU255" s="334"/>
      <c r="IJV255" s="224"/>
      <c r="IJW255" s="382"/>
      <c r="IJX255" s="382"/>
      <c r="IJY255" s="332"/>
      <c r="IJZ255" s="333"/>
      <c r="IKA255" s="382"/>
      <c r="IKB255" s="224"/>
      <c r="IKC255" s="224"/>
      <c r="IKD255" s="334"/>
      <c r="IKE255" s="334"/>
      <c r="IKF255" s="224"/>
      <c r="IKG255" s="382"/>
      <c r="IKH255" s="382"/>
      <c r="IKI255" s="332"/>
      <c r="IKJ255" s="333"/>
      <c r="IKK255" s="382"/>
      <c r="IKL255" s="224"/>
      <c r="IKM255" s="224"/>
      <c r="IKN255" s="334"/>
      <c r="IKO255" s="334"/>
      <c r="IKP255" s="224"/>
      <c r="IKQ255" s="382"/>
      <c r="IKR255" s="382"/>
      <c r="IKS255" s="332"/>
      <c r="IKT255" s="333"/>
      <c r="IKU255" s="382"/>
      <c r="IKV255" s="224"/>
      <c r="IKW255" s="224"/>
      <c r="IKX255" s="334"/>
      <c r="IKY255" s="334"/>
      <c r="IKZ255" s="224"/>
      <c r="ILA255" s="382"/>
      <c r="ILB255" s="382"/>
      <c r="ILC255" s="332"/>
      <c r="ILD255" s="333"/>
      <c r="ILE255" s="382"/>
      <c r="ILF255" s="224"/>
      <c r="ILG255" s="224"/>
      <c r="ILH255" s="334"/>
      <c r="ILI255" s="334"/>
      <c r="ILJ255" s="224"/>
      <c r="ILK255" s="382"/>
      <c r="ILL255" s="382"/>
      <c r="ILM255" s="332"/>
      <c r="ILN255" s="333"/>
      <c r="ILO255" s="382"/>
      <c r="ILP255" s="224"/>
      <c r="ILQ255" s="224"/>
      <c r="ILR255" s="334"/>
      <c r="ILS255" s="334"/>
      <c r="ILT255" s="224"/>
      <c r="ILU255" s="382"/>
      <c r="ILV255" s="382"/>
      <c r="ILW255" s="332"/>
      <c r="ILX255" s="333"/>
      <c r="ILY255" s="382"/>
      <c r="ILZ255" s="224"/>
      <c r="IMA255" s="224"/>
      <c r="IMB255" s="334"/>
      <c r="IMC255" s="334"/>
      <c r="IMD255" s="224"/>
      <c r="IME255" s="382"/>
      <c r="IMF255" s="382"/>
      <c r="IMG255" s="332"/>
      <c r="IMH255" s="333"/>
      <c r="IMI255" s="382"/>
      <c r="IMJ255" s="224"/>
      <c r="IMK255" s="224"/>
      <c r="IML255" s="334"/>
      <c r="IMM255" s="334"/>
      <c r="IMN255" s="224"/>
      <c r="IMO255" s="382"/>
      <c r="IMP255" s="382"/>
      <c r="IMQ255" s="332"/>
      <c r="IMR255" s="333"/>
      <c r="IMS255" s="382"/>
      <c r="IMT255" s="224"/>
      <c r="IMU255" s="224"/>
      <c r="IMV255" s="334"/>
      <c r="IMW255" s="334"/>
      <c r="IMX255" s="224"/>
      <c r="IMY255" s="382"/>
      <c r="IMZ255" s="382"/>
      <c r="INA255" s="332"/>
      <c r="INB255" s="333"/>
      <c r="INC255" s="382"/>
      <c r="IND255" s="224"/>
      <c r="INE255" s="224"/>
      <c r="INF255" s="334"/>
      <c r="ING255" s="334"/>
      <c r="INH255" s="224"/>
      <c r="INI255" s="382"/>
      <c r="INJ255" s="382"/>
      <c r="INK255" s="332"/>
      <c r="INL255" s="333"/>
      <c r="INM255" s="382"/>
      <c r="INN255" s="224"/>
      <c r="INO255" s="224"/>
      <c r="INP255" s="334"/>
      <c r="INQ255" s="334"/>
      <c r="INR255" s="224"/>
      <c r="INS255" s="382"/>
      <c r="INT255" s="382"/>
      <c r="INU255" s="332"/>
      <c r="INV255" s="333"/>
      <c r="INW255" s="382"/>
      <c r="INX255" s="224"/>
      <c r="INY255" s="224"/>
      <c r="INZ255" s="334"/>
      <c r="IOA255" s="334"/>
      <c r="IOB255" s="224"/>
      <c r="IOC255" s="382"/>
      <c r="IOD255" s="382"/>
      <c r="IOE255" s="332"/>
      <c r="IOF255" s="333"/>
      <c r="IOG255" s="382"/>
      <c r="IOH255" s="224"/>
      <c r="IOI255" s="224"/>
      <c r="IOJ255" s="334"/>
      <c r="IOK255" s="334"/>
      <c r="IOL255" s="224"/>
      <c r="IOM255" s="382"/>
      <c r="ION255" s="382"/>
      <c r="IOO255" s="332"/>
      <c r="IOP255" s="333"/>
      <c r="IOQ255" s="382"/>
      <c r="IOR255" s="224"/>
      <c r="IOS255" s="224"/>
      <c r="IOT255" s="334"/>
      <c r="IOU255" s="334"/>
      <c r="IOV255" s="224"/>
      <c r="IOW255" s="382"/>
      <c r="IOX255" s="382"/>
      <c r="IOY255" s="332"/>
      <c r="IOZ255" s="333"/>
      <c r="IPA255" s="382"/>
      <c r="IPB255" s="224"/>
      <c r="IPC255" s="224"/>
      <c r="IPD255" s="334"/>
      <c r="IPE255" s="334"/>
      <c r="IPF255" s="224"/>
      <c r="IPG255" s="382"/>
      <c r="IPH255" s="382"/>
      <c r="IPI255" s="332"/>
      <c r="IPJ255" s="333"/>
      <c r="IPK255" s="382"/>
      <c r="IPL255" s="224"/>
      <c r="IPM255" s="224"/>
      <c r="IPN255" s="334"/>
      <c r="IPO255" s="334"/>
      <c r="IPP255" s="224"/>
      <c r="IPQ255" s="382"/>
      <c r="IPR255" s="382"/>
      <c r="IPS255" s="332"/>
      <c r="IPT255" s="333"/>
      <c r="IPU255" s="382"/>
      <c r="IPV255" s="224"/>
      <c r="IPW255" s="224"/>
      <c r="IPX255" s="334"/>
      <c r="IPY255" s="334"/>
      <c r="IPZ255" s="224"/>
      <c r="IQA255" s="382"/>
      <c r="IQB255" s="382"/>
      <c r="IQC255" s="332"/>
      <c r="IQD255" s="333"/>
      <c r="IQE255" s="382"/>
      <c r="IQF255" s="224"/>
      <c r="IQG255" s="224"/>
      <c r="IQH255" s="334"/>
      <c r="IQI255" s="334"/>
      <c r="IQJ255" s="224"/>
      <c r="IQK255" s="382"/>
      <c r="IQL255" s="382"/>
      <c r="IQM255" s="332"/>
      <c r="IQN255" s="333"/>
      <c r="IQO255" s="382"/>
      <c r="IQP255" s="224"/>
      <c r="IQQ255" s="224"/>
      <c r="IQR255" s="334"/>
      <c r="IQS255" s="334"/>
      <c r="IQT255" s="224"/>
      <c r="IQU255" s="382"/>
      <c r="IQV255" s="382"/>
      <c r="IQW255" s="332"/>
      <c r="IQX255" s="333"/>
      <c r="IQY255" s="382"/>
      <c r="IQZ255" s="224"/>
      <c r="IRA255" s="224"/>
      <c r="IRB255" s="334"/>
      <c r="IRC255" s="334"/>
      <c r="IRD255" s="224"/>
      <c r="IRE255" s="382"/>
      <c r="IRF255" s="382"/>
      <c r="IRG255" s="332"/>
      <c r="IRH255" s="333"/>
      <c r="IRI255" s="382"/>
      <c r="IRJ255" s="224"/>
      <c r="IRK255" s="224"/>
      <c r="IRL255" s="334"/>
      <c r="IRM255" s="334"/>
      <c r="IRN255" s="224"/>
      <c r="IRO255" s="382"/>
      <c r="IRP255" s="382"/>
      <c r="IRQ255" s="332"/>
      <c r="IRR255" s="333"/>
      <c r="IRS255" s="382"/>
      <c r="IRT255" s="224"/>
      <c r="IRU255" s="224"/>
      <c r="IRV255" s="334"/>
      <c r="IRW255" s="334"/>
      <c r="IRX255" s="224"/>
      <c r="IRY255" s="382"/>
      <c r="IRZ255" s="382"/>
      <c r="ISA255" s="332"/>
      <c r="ISB255" s="333"/>
      <c r="ISC255" s="382"/>
      <c r="ISD255" s="224"/>
      <c r="ISE255" s="224"/>
      <c r="ISF255" s="334"/>
      <c r="ISG255" s="334"/>
      <c r="ISH255" s="224"/>
      <c r="ISI255" s="382"/>
      <c r="ISJ255" s="382"/>
      <c r="ISK255" s="332"/>
      <c r="ISL255" s="333"/>
      <c r="ISM255" s="382"/>
      <c r="ISN255" s="224"/>
      <c r="ISO255" s="224"/>
      <c r="ISP255" s="334"/>
      <c r="ISQ255" s="334"/>
      <c r="ISR255" s="224"/>
      <c r="ISS255" s="382"/>
      <c r="IST255" s="382"/>
      <c r="ISU255" s="332"/>
      <c r="ISV255" s="333"/>
      <c r="ISW255" s="382"/>
      <c r="ISX255" s="224"/>
      <c r="ISY255" s="224"/>
      <c r="ISZ255" s="334"/>
      <c r="ITA255" s="334"/>
      <c r="ITB255" s="224"/>
      <c r="ITC255" s="382"/>
      <c r="ITD255" s="382"/>
      <c r="ITE255" s="332"/>
      <c r="ITF255" s="333"/>
      <c r="ITG255" s="382"/>
      <c r="ITH255" s="224"/>
      <c r="ITI255" s="224"/>
      <c r="ITJ255" s="334"/>
      <c r="ITK255" s="334"/>
      <c r="ITL255" s="224"/>
      <c r="ITM255" s="382"/>
      <c r="ITN255" s="382"/>
      <c r="ITO255" s="332"/>
      <c r="ITP255" s="333"/>
      <c r="ITQ255" s="382"/>
      <c r="ITR255" s="224"/>
      <c r="ITS255" s="224"/>
      <c r="ITT255" s="334"/>
      <c r="ITU255" s="334"/>
      <c r="ITV255" s="224"/>
      <c r="ITW255" s="382"/>
      <c r="ITX255" s="382"/>
      <c r="ITY255" s="332"/>
      <c r="ITZ255" s="333"/>
      <c r="IUA255" s="382"/>
      <c r="IUB255" s="224"/>
      <c r="IUC255" s="224"/>
      <c r="IUD255" s="334"/>
      <c r="IUE255" s="334"/>
      <c r="IUF255" s="224"/>
      <c r="IUG255" s="382"/>
      <c r="IUH255" s="382"/>
      <c r="IUI255" s="332"/>
      <c r="IUJ255" s="333"/>
      <c r="IUK255" s="382"/>
      <c r="IUL255" s="224"/>
      <c r="IUM255" s="224"/>
      <c r="IUN255" s="334"/>
      <c r="IUO255" s="334"/>
      <c r="IUP255" s="224"/>
      <c r="IUQ255" s="382"/>
      <c r="IUR255" s="382"/>
      <c r="IUS255" s="332"/>
      <c r="IUT255" s="333"/>
      <c r="IUU255" s="382"/>
      <c r="IUV255" s="224"/>
      <c r="IUW255" s="224"/>
      <c r="IUX255" s="334"/>
      <c r="IUY255" s="334"/>
      <c r="IUZ255" s="224"/>
      <c r="IVA255" s="382"/>
      <c r="IVB255" s="382"/>
      <c r="IVC255" s="332"/>
      <c r="IVD255" s="333"/>
      <c r="IVE255" s="382"/>
      <c r="IVF255" s="224"/>
      <c r="IVG255" s="224"/>
      <c r="IVH255" s="334"/>
      <c r="IVI255" s="334"/>
      <c r="IVJ255" s="224"/>
      <c r="IVK255" s="382"/>
      <c r="IVL255" s="382"/>
      <c r="IVM255" s="332"/>
      <c r="IVN255" s="333"/>
      <c r="IVO255" s="382"/>
      <c r="IVP255" s="224"/>
      <c r="IVQ255" s="224"/>
      <c r="IVR255" s="334"/>
      <c r="IVS255" s="334"/>
      <c r="IVT255" s="224"/>
      <c r="IVU255" s="382"/>
      <c r="IVV255" s="382"/>
      <c r="IVW255" s="332"/>
      <c r="IVX255" s="333"/>
      <c r="IVY255" s="382"/>
      <c r="IVZ255" s="224"/>
      <c r="IWA255" s="224"/>
      <c r="IWB255" s="334"/>
      <c r="IWC255" s="334"/>
      <c r="IWD255" s="224"/>
      <c r="IWE255" s="382"/>
      <c r="IWF255" s="382"/>
      <c r="IWG255" s="332"/>
      <c r="IWH255" s="333"/>
      <c r="IWI255" s="382"/>
      <c r="IWJ255" s="224"/>
      <c r="IWK255" s="224"/>
      <c r="IWL255" s="334"/>
      <c r="IWM255" s="334"/>
      <c r="IWN255" s="224"/>
      <c r="IWO255" s="382"/>
      <c r="IWP255" s="382"/>
      <c r="IWQ255" s="332"/>
      <c r="IWR255" s="333"/>
      <c r="IWS255" s="382"/>
      <c r="IWT255" s="224"/>
      <c r="IWU255" s="224"/>
      <c r="IWV255" s="334"/>
      <c r="IWW255" s="334"/>
      <c r="IWX255" s="224"/>
      <c r="IWY255" s="382"/>
      <c r="IWZ255" s="382"/>
      <c r="IXA255" s="332"/>
      <c r="IXB255" s="333"/>
      <c r="IXC255" s="382"/>
      <c r="IXD255" s="224"/>
      <c r="IXE255" s="224"/>
      <c r="IXF255" s="334"/>
      <c r="IXG255" s="334"/>
      <c r="IXH255" s="224"/>
      <c r="IXI255" s="382"/>
      <c r="IXJ255" s="382"/>
      <c r="IXK255" s="332"/>
      <c r="IXL255" s="333"/>
      <c r="IXM255" s="382"/>
      <c r="IXN255" s="224"/>
      <c r="IXO255" s="224"/>
      <c r="IXP255" s="334"/>
      <c r="IXQ255" s="334"/>
      <c r="IXR255" s="224"/>
      <c r="IXS255" s="382"/>
      <c r="IXT255" s="382"/>
      <c r="IXU255" s="332"/>
      <c r="IXV255" s="333"/>
      <c r="IXW255" s="382"/>
      <c r="IXX255" s="224"/>
      <c r="IXY255" s="224"/>
      <c r="IXZ255" s="334"/>
      <c r="IYA255" s="334"/>
      <c r="IYB255" s="224"/>
      <c r="IYC255" s="382"/>
      <c r="IYD255" s="382"/>
      <c r="IYE255" s="332"/>
      <c r="IYF255" s="333"/>
      <c r="IYG255" s="382"/>
      <c r="IYH255" s="224"/>
      <c r="IYI255" s="224"/>
      <c r="IYJ255" s="334"/>
      <c r="IYK255" s="334"/>
      <c r="IYL255" s="224"/>
      <c r="IYM255" s="382"/>
      <c r="IYN255" s="382"/>
      <c r="IYO255" s="332"/>
      <c r="IYP255" s="333"/>
      <c r="IYQ255" s="382"/>
      <c r="IYR255" s="224"/>
      <c r="IYS255" s="224"/>
      <c r="IYT255" s="334"/>
      <c r="IYU255" s="334"/>
      <c r="IYV255" s="224"/>
      <c r="IYW255" s="382"/>
      <c r="IYX255" s="382"/>
      <c r="IYY255" s="332"/>
      <c r="IYZ255" s="333"/>
      <c r="IZA255" s="382"/>
      <c r="IZB255" s="224"/>
      <c r="IZC255" s="224"/>
      <c r="IZD255" s="334"/>
      <c r="IZE255" s="334"/>
      <c r="IZF255" s="224"/>
      <c r="IZG255" s="382"/>
      <c r="IZH255" s="382"/>
      <c r="IZI255" s="332"/>
      <c r="IZJ255" s="333"/>
      <c r="IZK255" s="382"/>
      <c r="IZL255" s="224"/>
      <c r="IZM255" s="224"/>
      <c r="IZN255" s="334"/>
      <c r="IZO255" s="334"/>
      <c r="IZP255" s="224"/>
      <c r="IZQ255" s="382"/>
      <c r="IZR255" s="382"/>
      <c r="IZS255" s="332"/>
      <c r="IZT255" s="333"/>
      <c r="IZU255" s="382"/>
      <c r="IZV255" s="224"/>
      <c r="IZW255" s="224"/>
      <c r="IZX255" s="334"/>
      <c r="IZY255" s="334"/>
      <c r="IZZ255" s="224"/>
      <c r="JAA255" s="382"/>
      <c r="JAB255" s="382"/>
      <c r="JAC255" s="332"/>
      <c r="JAD255" s="333"/>
      <c r="JAE255" s="382"/>
      <c r="JAF255" s="224"/>
      <c r="JAG255" s="224"/>
      <c r="JAH255" s="334"/>
      <c r="JAI255" s="334"/>
      <c r="JAJ255" s="224"/>
      <c r="JAK255" s="382"/>
      <c r="JAL255" s="382"/>
      <c r="JAM255" s="332"/>
      <c r="JAN255" s="333"/>
      <c r="JAO255" s="382"/>
      <c r="JAP255" s="224"/>
      <c r="JAQ255" s="224"/>
      <c r="JAR255" s="334"/>
      <c r="JAS255" s="334"/>
      <c r="JAT255" s="224"/>
      <c r="JAU255" s="382"/>
      <c r="JAV255" s="382"/>
      <c r="JAW255" s="332"/>
      <c r="JAX255" s="333"/>
      <c r="JAY255" s="382"/>
      <c r="JAZ255" s="224"/>
      <c r="JBA255" s="224"/>
      <c r="JBB255" s="334"/>
      <c r="JBC255" s="334"/>
      <c r="JBD255" s="224"/>
      <c r="JBE255" s="382"/>
      <c r="JBF255" s="382"/>
      <c r="JBG255" s="332"/>
      <c r="JBH255" s="333"/>
      <c r="JBI255" s="382"/>
      <c r="JBJ255" s="224"/>
      <c r="JBK255" s="224"/>
      <c r="JBL255" s="334"/>
      <c r="JBM255" s="334"/>
      <c r="JBN255" s="224"/>
      <c r="JBO255" s="382"/>
      <c r="JBP255" s="382"/>
      <c r="JBQ255" s="332"/>
      <c r="JBR255" s="333"/>
      <c r="JBS255" s="382"/>
      <c r="JBT255" s="224"/>
      <c r="JBU255" s="224"/>
      <c r="JBV255" s="334"/>
      <c r="JBW255" s="334"/>
      <c r="JBX255" s="224"/>
      <c r="JBY255" s="382"/>
      <c r="JBZ255" s="382"/>
      <c r="JCA255" s="332"/>
      <c r="JCB255" s="333"/>
      <c r="JCC255" s="382"/>
      <c r="JCD255" s="224"/>
      <c r="JCE255" s="224"/>
      <c r="JCF255" s="334"/>
      <c r="JCG255" s="334"/>
      <c r="JCH255" s="224"/>
      <c r="JCI255" s="382"/>
      <c r="JCJ255" s="382"/>
      <c r="JCK255" s="332"/>
      <c r="JCL255" s="333"/>
      <c r="JCM255" s="382"/>
      <c r="JCN255" s="224"/>
      <c r="JCO255" s="224"/>
      <c r="JCP255" s="334"/>
      <c r="JCQ255" s="334"/>
      <c r="JCR255" s="224"/>
      <c r="JCS255" s="382"/>
      <c r="JCT255" s="382"/>
      <c r="JCU255" s="332"/>
      <c r="JCV255" s="333"/>
      <c r="JCW255" s="382"/>
      <c r="JCX255" s="224"/>
      <c r="JCY255" s="224"/>
      <c r="JCZ255" s="334"/>
      <c r="JDA255" s="334"/>
      <c r="JDB255" s="224"/>
      <c r="JDC255" s="382"/>
      <c r="JDD255" s="382"/>
      <c r="JDE255" s="332"/>
      <c r="JDF255" s="333"/>
      <c r="JDG255" s="382"/>
      <c r="JDH255" s="224"/>
      <c r="JDI255" s="224"/>
      <c r="JDJ255" s="334"/>
      <c r="JDK255" s="334"/>
      <c r="JDL255" s="224"/>
      <c r="JDM255" s="382"/>
      <c r="JDN255" s="382"/>
      <c r="JDO255" s="332"/>
      <c r="JDP255" s="333"/>
      <c r="JDQ255" s="382"/>
      <c r="JDR255" s="224"/>
      <c r="JDS255" s="224"/>
      <c r="JDT255" s="334"/>
      <c r="JDU255" s="334"/>
      <c r="JDV255" s="224"/>
      <c r="JDW255" s="382"/>
      <c r="JDX255" s="382"/>
      <c r="JDY255" s="332"/>
      <c r="JDZ255" s="333"/>
      <c r="JEA255" s="382"/>
      <c r="JEB255" s="224"/>
      <c r="JEC255" s="224"/>
      <c r="JED255" s="334"/>
      <c r="JEE255" s="334"/>
      <c r="JEF255" s="224"/>
      <c r="JEG255" s="382"/>
      <c r="JEH255" s="382"/>
      <c r="JEI255" s="332"/>
      <c r="JEJ255" s="333"/>
      <c r="JEK255" s="382"/>
      <c r="JEL255" s="224"/>
      <c r="JEM255" s="224"/>
      <c r="JEN255" s="334"/>
      <c r="JEO255" s="334"/>
      <c r="JEP255" s="224"/>
      <c r="JEQ255" s="382"/>
      <c r="JER255" s="382"/>
      <c r="JES255" s="332"/>
      <c r="JET255" s="333"/>
      <c r="JEU255" s="382"/>
      <c r="JEV255" s="224"/>
      <c r="JEW255" s="224"/>
      <c r="JEX255" s="334"/>
      <c r="JEY255" s="334"/>
      <c r="JEZ255" s="224"/>
      <c r="JFA255" s="382"/>
      <c r="JFB255" s="382"/>
      <c r="JFC255" s="332"/>
      <c r="JFD255" s="333"/>
      <c r="JFE255" s="382"/>
      <c r="JFF255" s="224"/>
      <c r="JFG255" s="224"/>
      <c r="JFH255" s="334"/>
      <c r="JFI255" s="334"/>
      <c r="JFJ255" s="224"/>
      <c r="JFK255" s="382"/>
      <c r="JFL255" s="382"/>
      <c r="JFM255" s="332"/>
      <c r="JFN255" s="333"/>
      <c r="JFO255" s="382"/>
      <c r="JFP255" s="224"/>
      <c r="JFQ255" s="224"/>
      <c r="JFR255" s="334"/>
      <c r="JFS255" s="334"/>
      <c r="JFT255" s="224"/>
      <c r="JFU255" s="382"/>
      <c r="JFV255" s="382"/>
      <c r="JFW255" s="332"/>
      <c r="JFX255" s="333"/>
      <c r="JFY255" s="382"/>
      <c r="JFZ255" s="224"/>
      <c r="JGA255" s="224"/>
      <c r="JGB255" s="334"/>
      <c r="JGC255" s="334"/>
      <c r="JGD255" s="224"/>
      <c r="JGE255" s="382"/>
      <c r="JGF255" s="382"/>
      <c r="JGG255" s="332"/>
      <c r="JGH255" s="333"/>
      <c r="JGI255" s="382"/>
      <c r="JGJ255" s="224"/>
      <c r="JGK255" s="224"/>
      <c r="JGL255" s="334"/>
      <c r="JGM255" s="334"/>
      <c r="JGN255" s="224"/>
      <c r="JGO255" s="382"/>
      <c r="JGP255" s="382"/>
      <c r="JGQ255" s="332"/>
      <c r="JGR255" s="333"/>
      <c r="JGS255" s="382"/>
      <c r="JGT255" s="224"/>
      <c r="JGU255" s="224"/>
      <c r="JGV255" s="334"/>
      <c r="JGW255" s="334"/>
      <c r="JGX255" s="224"/>
      <c r="JGY255" s="382"/>
      <c r="JGZ255" s="382"/>
      <c r="JHA255" s="332"/>
      <c r="JHB255" s="333"/>
      <c r="JHC255" s="382"/>
      <c r="JHD255" s="224"/>
      <c r="JHE255" s="224"/>
      <c r="JHF255" s="334"/>
      <c r="JHG255" s="334"/>
      <c r="JHH255" s="224"/>
      <c r="JHI255" s="382"/>
      <c r="JHJ255" s="382"/>
      <c r="JHK255" s="332"/>
      <c r="JHL255" s="333"/>
      <c r="JHM255" s="382"/>
      <c r="JHN255" s="224"/>
      <c r="JHO255" s="224"/>
      <c r="JHP255" s="334"/>
      <c r="JHQ255" s="334"/>
      <c r="JHR255" s="224"/>
      <c r="JHS255" s="382"/>
      <c r="JHT255" s="382"/>
      <c r="JHU255" s="332"/>
      <c r="JHV255" s="333"/>
      <c r="JHW255" s="382"/>
      <c r="JHX255" s="224"/>
      <c r="JHY255" s="224"/>
      <c r="JHZ255" s="334"/>
      <c r="JIA255" s="334"/>
      <c r="JIB255" s="224"/>
      <c r="JIC255" s="382"/>
      <c r="JID255" s="382"/>
      <c r="JIE255" s="332"/>
      <c r="JIF255" s="333"/>
      <c r="JIG255" s="382"/>
      <c r="JIH255" s="224"/>
      <c r="JII255" s="224"/>
      <c r="JIJ255" s="334"/>
      <c r="JIK255" s="334"/>
      <c r="JIL255" s="224"/>
      <c r="JIM255" s="382"/>
      <c r="JIN255" s="382"/>
      <c r="JIO255" s="332"/>
      <c r="JIP255" s="333"/>
      <c r="JIQ255" s="382"/>
      <c r="JIR255" s="224"/>
      <c r="JIS255" s="224"/>
      <c r="JIT255" s="334"/>
      <c r="JIU255" s="334"/>
      <c r="JIV255" s="224"/>
      <c r="JIW255" s="382"/>
      <c r="JIX255" s="382"/>
      <c r="JIY255" s="332"/>
      <c r="JIZ255" s="333"/>
      <c r="JJA255" s="382"/>
      <c r="JJB255" s="224"/>
      <c r="JJC255" s="224"/>
      <c r="JJD255" s="334"/>
      <c r="JJE255" s="334"/>
      <c r="JJF255" s="224"/>
      <c r="JJG255" s="382"/>
      <c r="JJH255" s="382"/>
      <c r="JJI255" s="332"/>
      <c r="JJJ255" s="333"/>
      <c r="JJK255" s="382"/>
      <c r="JJL255" s="224"/>
      <c r="JJM255" s="224"/>
      <c r="JJN255" s="334"/>
      <c r="JJO255" s="334"/>
      <c r="JJP255" s="224"/>
      <c r="JJQ255" s="382"/>
      <c r="JJR255" s="382"/>
      <c r="JJS255" s="332"/>
      <c r="JJT255" s="333"/>
      <c r="JJU255" s="382"/>
      <c r="JJV255" s="224"/>
      <c r="JJW255" s="224"/>
      <c r="JJX255" s="334"/>
      <c r="JJY255" s="334"/>
      <c r="JJZ255" s="224"/>
      <c r="JKA255" s="382"/>
      <c r="JKB255" s="382"/>
      <c r="JKC255" s="332"/>
      <c r="JKD255" s="333"/>
      <c r="JKE255" s="382"/>
      <c r="JKF255" s="224"/>
      <c r="JKG255" s="224"/>
      <c r="JKH255" s="334"/>
      <c r="JKI255" s="334"/>
      <c r="JKJ255" s="224"/>
      <c r="JKK255" s="382"/>
      <c r="JKL255" s="382"/>
      <c r="JKM255" s="332"/>
      <c r="JKN255" s="333"/>
      <c r="JKO255" s="382"/>
      <c r="JKP255" s="224"/>
      <c r="JKQ255" s="224"/>
      <c r="JKR255" s="334"/>
      <c r="JKS255" s="334"/>
      <c r="JKT255" s="224"/>
      <c r="JKU255" s="382"/>
      <c r="JKV255" s="382"/>
      <c r="JKW255" s="332"/>
      <c r="JKX255" s="333"/>
      <c r="JKY255" s="382"/>
      <c r="JKZ255" s="224"/>
      <c r="JLA255" s="224"/>
      <c r="JLB255" s="334"/>
      <c r="JLC255" s="334"/>
      <c r="JLD255" s="224"/>
      <c r="JLE255" s="382"/>
      <c r="JLF255" s="382"/>
      <c r="JLG255" s="332"/>
      <c r="JLH255" s="333"/>
      <c r="JLI255" s="382"/>
      <c r="JLJ255" s="224"/>
      <c r="JLK255" s="224"/>
      <c r="JLL255" s="334"/>
      <c r="JLM255" s="334"/>
      <c r="JLN255" s="224"/>
      <c r="JLO255" s="382"/>
      <c r="JLP255" s="382"/>
      <c r="JLQ255" s="332"/>
      <c r="JLR255" s="333"/>
      <c r="JLS255" s="382"/>
      <c r="JLT255" s="224"/>
      <c r="JLU255" s="224"/>
      <c r="JLV255" s="334"/>
      <c r="JLW255" s="334"/>
      <c r="JLX255" s="224"/>
      <c r="JLY255" s="382"/>
      <c r="JLZ255" s="382"/>
      <c r="JMA255" s="332"/>
      <c r="JMB255" s="333"/>
      <c r="JMC255" s="382"/>
      <c r="JMD255" s="224"/>
      <c r="JME255" s="224"/>
      <c r="JMF255" s="334"/>
      <c r="JMG255" s="334"/>
      <c r="JMH255" s="224"/>
      <c r="JMI255" s="382"/>
      <c r="JMJ255" s="382"/>
      <c r="JMK255" s="332"/>
      <c r="JML255" s="333"/>
      <c r="JMM255" s="382"/>
      <c r="JMN255" s="224"/>
      <c r="JMO255" s="224"/>
      <c r="JMP255" s="334"/>
      <c r="JMQ255" s="334"/>
      <c r="JMR255" s="224"/>
      <c r="JMS255" s="382"/>
      <c r="JMT255" s="382"/>
      <c r="JMU255" s="332"/>
      <c r="JMV255" s="333"/>
      <c r="JMW255" s="382"/>
      <c r="JMX255" s="224"/>
      <c r="JMY255" s="224"/>
      <c r="JMZ255" s="334"/>
      <c r="JNA255" s="334"/>
      <c r="JNB255" s="224"/>
      <c r="JNC255" s="382"/>
      <c r="JND255" s="382"/>
      <c r="JNE255" s="332"/>
      <c r="JNF255" s="333"/>
      <c r="JNG255" s="382"/>
      <c r="JNH255" s="224"/>
      <c r="JNI255" s="224"/>
      <c r="JNJ255" s="334"/>
      <c r="JNK255" s="334"/>
      <c r="JNL255" s="224"/>
      <c r="JNM255" s="382"/>
      <c r="JNN255" s="382"/>
      <c r="JNO255" s="332"/>
      <c r="JNP255" s="333"/>
      <c r="JNQ255" s="382"/>
      <c r="JNR255" s="224"/>
      <c r="JNS255" s="224"/>
      <c r="JNT255" s="334"/>
      <c r="JNU255" s="334"/>
      <c r="JNV255" s="224"/>
      <c r="JNW255" s="382"/>
      <c r="JNX255" s="382"/>
      <c r="JNY255" s="332"/>
      <c r="JNZ255" s="333"/>
      <c r="JOA255" s="382"/>
      <c r="JOB255" s="224"/>
      <c r="JOC255" s="224"/>
      <c r="JOD255" s="334"/>
      <c r="JOE255" s="334"/>
      <c r="JOF255" s="224"/>
      <c r="JOG255" s="382"/>
      <c r="JOH255" s="382"/>
      <c r="JOI255" s="332"/>
      <c r="JOJ255" s="333"/>
      <c r="JOK255" s="382"/>
      <c r="JOL255" s="224"/>
      <c r="JOM255" s="224"/>
      <c r="JON255" s="334"/>
      <c r="JOO255" s="334"/>
      <c r="JOP255" s="224"/>
      <c r="JOQ255" s="382"/>
      <c r="JOR255" s="382"/>
      <c r="JOS255" s="332"/>
      <c r="JOT255" s="333"/>
      <c r="JOU255" s="382"/>
      <c r="JOV255" s="224"/>
      <c r="JOW255" s="224"/>
      <c r="JOX255" s="334"/>
      <c r="JOY255" s="334"/>
      <c r="JOZ255" s="224"/>
      <c r="JPA255" s="382"/>
      <c r="JPB255" s="382"/>
      <c r="JPC255" s="332"/>
      <c r="JPD255" s="333"/>
      <c r="JPE255" s="382"/>
      <c r="JPF255" s="224"/>
      <c r="JPG255" s="224"/>
      <c r="JPH255" s="334"/>
      <c r="JPI255" s="334"/>
      <c r="JPJ255" s="224"/>
      <c r="JPK255" s="382"/>
      <c r="JPL255" s="382"/>
      <c r="JPM255" s="332"/>
      <c r="JPN255" s="333"/>
      <c r="JPO255" s="382"/>
      <c r="JPP255" s="224"/>
      <c r="JPQ255" s="224"/>
      <c r="JPR255" s="334"/>
      <c r="JPS255" s="334"/>
      <c r="JPT255" s="224"/>
      <c r="JPU255" s="382"/>
      <c r="JPV255" s="382"/>
      <c r="JPW255" s="332"/>
      <c r="JPX255" s="333"/>
      <c r="JPY255" s="382"/>
      <c r="JPZ255" s="224"/>
      <c r="JQA255" s="224"/>
      <c r="JQB255" s="334"/>
      <c r="JQC255" s="334"/>
      <c r="JQD255" s="224"/>
      <c r="JQE255" s="382"/>
      <c r="JQF255" s="382"/>
      <c r="JQG255" s="332"/>
      <c r="JQH255" s="333"/>
      <c r="JQI255" s="382"/>
      <c r="JQJ255" s="224"/>
      <c r="JQK255" s="224"/>
      <c r="JQL255" s="334"/>
      <c r="JQM255" s="334"/>
      <c r="JQN255" s="224"/>
      <c r="JQO255" s="382"/>
      <c r="JQP255" s="382"/>
      <c r="JQQ255" s="332"/>
      <c r="JQR255" s="333"/>
      <c r="JQS255" s="382"/>
      <c r="JQT255" s="224"/>
      <c r="JQU255" s="224"/>
      <c r="JQV255" s="334"/>
      <c r="JQW255" s="334"/>
      <c r="JQX255" s="224"/>
      <c r="JQY255" s="382"/>
      <c r="JQZ255" s="382"/>
      <c r="JRA255" s="332"/>
      <c r="JRB255" s="333"/>
      <c r="JRC255" s="382"/>
      <c r="JRD255" s="224"/>
      <c r="JRE255" s="224"/>
      <c r="JRF255" s="334"/>
      <c r="JRG255" s="334"/>
      <c r="JRH255" s="224"/>
      <c r="JRI255" s="382"/>
      <c r="JRJ255" s="382"/>
      <c r="JRK255" s="332"/>
      <c r="JRL255" s="333"/>
      <c r="JRM255" s="382"/>
      <c r="JRN255" s="224"/>
      <c r="JRO255" s="224"/>
      <c r="JRP255" s="334"/>
      <c r="JRQ255" s="334"/>
      <c r="JRR255" s="224"/>
      <c r="JRS255" s="382"/>
      <c r="JRT255" s="382"/>
      <c r="JRU255" s="332"/>
      <c r="JRV255" s="333"/>
      <c r="JRW255" s="382"/>
      <c r="JRX255" s="224"/>
      <c r="JRY255" s="224"/>
      <c r="JRZ255" s="334"/>
      <c r="JSA255" s="334"/>
      <c r="JSB255" s="224"/>
      <c r="JSC255" s="382"/>
      <c r="JSD255" s="382"/>
      <c r="JSE255" s="332"/>
      <c r="JSF255" s="333"/>
      <c r="JSG255" s="382"/>
      <c r="JSH255" s="224"/>
      <c r="JSI255" s="224"/>
      <c r="JSJ255" s="334"/>
      <c r="JSK255" s="334"/>
      <c r="JSL255" s="224"/>
      <c r="JSM255" s="382"/>
      <c r="JSN255" s="382"/>
      <c r="JSO255" s="332"/>
      <c r="JSP255" s="333"/>
      <c r="JSQ255" s="382"/>
      <c r="JSR255" s="224"/>
      <c r="JSS255" s="224"/>
      <c r="JST255" s="334"/>
      <c r="JSU255" s="334"/>
      <c r="JSV255" s="224"/>
      <c r="JSW255" s="382"/>
      <c r="JSX255" s="382"/>
      <c r="JSY255" s="332"/>
      <c r="JSZ255" s="333"/>
      <c r="JTA255" s="382"/>
      <c r="JTB255" s="224"/>
      <c r="JTC255" s="224"/>
      <c r="JTD255" s="334"/>
      <c r="JTE255" s="334"/>
      <c r="JTF255" s="224"/>
      <c r="JTG255" s="382"/>
      <c r="JTH255" s="382"/>
      <c r="JTI255" s="332"/>
      <c r="JTJ255" s="333"/>
      <c r="JTK255" s="382"/>
      <c r="JTL255" s="224"/>
      <c r="JTM255" s="224"/>
      <c r="JTN255" s="334"/>
      <c r="JTO255" s="334"/>
      <c r="JTP255" s="224"/>
      <c r="JTQ255" s="382"/>
      <c r="JTR255" s="382"/>
      <c r="JTS255" s="332"/>
      <c r="JTT255" s="333"/>
      <c r="JTU255" s="382"/>
      <c r="JTV255" s="224"/>
      <c r="JTW255" s="224"/>
      <c r="JTX255" s="334"/>
      <c r="JTY255" s="334"/>
      <c r="JTZ255" s="224"/>
      <c r="JUA255" s="382"/>
      <c r="JUB255" s="382"/>
      <c r="JUC255" s="332"/>
      <c r="JUD255" s="333"/>
      <c r="JUE255" s="382"/>
      <c r="JUF255" s="224"/>
      <c r="JUG255" s="224"/>
      <c r="JUH255" s="334"/>
      <c r="JUI255" s="334"/>
      <c r="JUJ255" s="224"/>
      <c r="JUK255" s="382"/>
      <c r="JUL255" s="382"/>
      <c r="JUM255" s="332"/>
      <c r="JUN255" s="333"/>
      <c r="JUO255" s="382"/>
      <c r="JUP255" s="224"/>
      <c r="JUQ255" s="224"/>
      <c r="JUR255" s="334"/>
      <c r="JUS255" s="334"/>
      <c r="JUT255" s="224"/>
      <c r="JUU255" s="382"/>
      <c r="JUV255" s="382"/>
      <c r="JUW255" s="332"/>
      <c r="JUX255" s="333"/>
      <c r="JUY255" s="382"/>
      <c r="JUZ255" s="224"/>
      <c r="JVA255" s="224"/>
      <c r="JVB255" s="334"/>
      <c r="JVC255" s="334"/>
      <c r="JVD255" s="224"/>
      <c r="JVE255" s="382"/>
      <c r="JVF255" s="382"/>
      <c r="JVG255" s="332"/>
      <c r="JVH255" s="333"/>
      <c r="JVI255" s="382"/>
      <c r="JVJ255" s="224"/>
      <c r="JVK255" s="224"/>
      <c r="JVL255" s="334"/>
      <c r="JVM255" s="334"/>
      <c r="JVN255" s="224"/>
      <c r="JVO255" s="382"/>
      <c r="JVP255" s="382"/>
      <c r="JVQ255" s="332"/>
      <c r="JVR255" s="333"/>
      <c r="JVS255" s="382"/>
      <c r="JVT255" s="224"/>
      <c r="JVU255" s="224"/>
      <c r="JVV255" s="334"/>
      <c r="JVW255" s="334"/>
      <c r="JVX255" s="224"/>
      <c r="JVY255" s="382"/>
      <c r="JVZ255" s="382"/>
      <c r="JWA255" s="332"/>
      <c r="JWB255" s="333"/>
      <c r="JWC255" s="382"/>
      <c r="JWD255" s="224"/>
      <c r="JWE255" s="224"/>
      <c r="JWF255" s="334"/>
      <c r="JWG255" s="334"/>
      <c r="JWH255" s="224"/>
      <c r="JWI255" s="382"/>
      <c r="JWJ255" s="382"/>
      <c r="JWK255" s="332"/>
      <c r="JWL255" s="333"/>
      <c r="JWM255" s="382"/>
      <c r="JWN255" s="224"/>
      <c r="JWO255" s="224"/>
      <c r="JWP255" s="334"/>
      <c r="JWQ255" s="334"/>
      <c r="JWR255" s="224"/>
      <c r="JWS255" s="382"/>
      <c r="JWT255" s="382"/>
      <c r="JWU255" s="332"/>
      <c r="JWV255" s="333"/>
      <c r="JWW255" s="382"/>
      <c r="JWX255" s="224"/>
      <c r="JWY255" s="224"/>
      <c r="JWZ255" s="334"/>
      <c r="JXA255" s="334"/>
      <c r="JXB255" s="224"/>
      <c r="JXC255" s="382"/>
      <c r="JXD255" s="382"/>
      <c r="JXE255" s="332"/>
      <c r="JXF255" s="333"/>
      <c r="JXG255" s="382"/>
      <c r="JXH255" s="224"/>
      <c r="JXI255" s="224"/>
      <c r="JXJ255" s="334"/>
      <c r="JXK255" s="334"/>
      <c r="JXL255" s="224"/>
      <c r="JXM255" s="382"/>
      <c r="JXN255" s="382"/>
      <c r="JXO255" s="332"/>
      <c r="JXP255" s="333"/>
      <c r="JXQ255" s="382"/>
      <c r="JXR255" s="224"/>
      <c r="JXS255" s="224"/>
      <c r="JXT255" s="334"/>
      <c r="JXU255" s="334"/>
      <c r="JXV255" s="224"/>
      <c r="JXW255" s="382"/>
      <c r="JXX255" s="382"/>
      <c r="JXY255" s="332"/>
      <c r="JXZ255" s="333"/>
      <c r="JYA255" s="382"/>
      <c r="JYB255" s="224"/>
      <c r="JYC255" s="224"/>
      <c r="JYD255" s="334"/>
      <c r="JYE255" s="334"/>
      <c r="JYF255" s="224"/>
      <c r="JYG255" s="382"/>
      <c r="JYH255" s="382"/>
      <c r="JYI255" s="332"/>
      <c r="JYJ255" s="333"/>
      <c r="JYK255" s="382"/>
      <c r="JYL255" s="224"/>
      <c r="JYM255" s="224"/>
      <c r="JYN255" s="334"/>
      <c r="JYO255" s="334"/>
      <c r="JYP255" s="224"/>
      <c r="JYQ255" s="382"/>
      <c r="JYR255" s="382"/>
      <c r="JYS255" s="332"/>
      <c r="JYT255" s="333"/>
      <c r="JYU255" s="382"/>
      <c r="JYV255" s="224"/>
      <c r="JYW255" s="224"/>
      <c r="JYX255" s="334"/>
      <c r="JYY255" s="334"/>
      <c r="JYZ255" s="224"/>
      <c r="JZA255" s="382"/>
      <c r="JZB255" s="382"/>
      <c r="JZC255" s="332"/>
      <c r="JZD255" s="333"/>
      <c r="JZE255" s="382"/>
      <c r="JZF255" s="224"/>
      <c r="JZG255" s="224"/>
      <c r="JZH255" s="334"/>
      <c r="JZI255" s="334"/>
      <c r="JZJ255" s="224"/>
      <c r="JZK255" s="382"/>
      <c r="JZL255" s="382"/>
      <c r="JZM255" s="332"/>
      <c r="JZN255" s="333"/>
      <c r="JZO255" s="382"/>
      <c r="JZP255" s="224"/>
      <c r="JZQ255" s="224"/>
      <c r="JZR255" s="334"/>
      <c r="JZS255" s="334"/>
      <c r="JZT255" s="224"/>
      <c r="JZU255" s="382"/>
      <c r="JZV255" s="382"/>
      <c r="JZW255" s="332"/>
      <c r="JZX255" s="333"/>
      <c r="JZY255" s="382"/>
      <c r="JZZ255" s="224"/>
      <c r="KAA255" s="224"/>
      <c r="KAB255" s="334"/>
      <c r="KAC255" s="334"/>
      <c r="KAD255" s="224"/>
      <c r="KAE255" s="382"/>
      <c r="KAF255" s="382"/>
      <c r="KAG255" s="332"/>
      <c r="KAH255" s="333"/>
      <c r="KAI255" s="382"/>
      <c r="KAJ255" s="224"/>
      <c r="KAK255" s="224"/>
      <c r="KAL255" s="334"/>
      <c r="KAM255" s="334"/>
      <c r="KAN255" s="224"/>
      <c r="KAO255" s="382"/>
      <c r="KAP255" s="382"/>
      <c r="KAQ255" s="332"/>
      <c r="KAR255" s="333"/>
      <c r="KAS255" s="382"/>
      <c r="KAT255" s="224"/>
      <c r="KAU255" s="224"/>
      <c r="KAV255" s="334"/>
      <c r="KAW255" s="334"/>
      <c r="KAX255" s="224"/>
      <c r="KAY255" s="382"/>
      <c r="KAZ255" s="382"/>
      <c r="KBA255" s="332"/>
      <c r="KBB255" s="333"/>
      <c r="KBC255" s="382"/>
      <c r="KBD255" s="224"/>
      <c r="KBE255" s="224"/>
      <c r="KBF255" s="334"/>
      <c r="KBG255" s="334"/>
      <c r="KBH255" s="224"/>
      <c r="KBI255" s="382"/>
      <c r="KBJ255" s="382"/>
      <c r="KBK255" s="332"/>
      <c r="KBL255" s="333"/>
      <c r="KBM255" s="382"/>
      <c r="KBN255" s="224"/>
      <c r="KBO255" s="224"/>
      <c r="KBP255" s="334"/>
      <c r="KBQ255" s="334"/>
      <c r="KBR255" s="224"/>
      <c r="KBS255" s="382"/>
      <c r="KBT255" s="382"/>
      <c r="KBU255" s="332"/>
      <c r="KBV255" s="333"/>
      <c r="KBW255" s="382"/>
      <c r="KBX255" s="224"/>
      <c r="KBY255" s="224"/>
      <c r="KBZ255" s="334"/>
      <c r="KCA255" s="334"/>
      <c r="KCB255" s="224"/>
      <c r="KCC255" s="382"/>
      <c r="KCD255" s="382"/>
      <c r="KCE255" s="332"/>
      <c r="KCF255" s="333"/>
      <c r="KCG255" s="382"/>
      <c r="KCH255" s="224"/>
      <c r="KCI255" s="224"/>
      <c r="KCJ255" s="334"/>
      <c r="KCK255" s="334"/>
      <c r="KCL255" s="224"/>
      <c r="KCM255" s="382"/>
      <c r="KCN255" s="382"/>
      <c r="KCO255" s="332"/>
      <c r="KCP255" s="333"/>
      <c r="KCQ255" s="382"/>
      <c r="KCR255" s="224"/>
      <c r="KCS255" s="224"/>
      <c r="KCT255" s="334"/>
      <c r="KCU255" s="334"/>
      <c r="KCV255" s="224"/>
      <c r="KCW255" s="382"/>
      <c r="KCX255" s="382"/>
      <c r="KCY255" s="332"/>
      <c r="KCZ255" s="333"/>
      <c r="KDA255" s="382"/>
      <c r="KDB255" s="224"/>
      <c r="KDC255" s="224"/>
      <c r="KDD255" s="334"/>
      <c r="KDE255" s="334"/>
      <c r="KDF255" s="224"/>
      <c r="KDG255" s="382"/>
      <c r="KDH255" s="382"/>
      <c r="KDI255" s="332"/>
      <c r="KDJ255" s="333"/>
      <c r="KDK255" s="382"/>
      <c r="KDL255" s="224"/>
      <c r="KDM255" s="224"/>
      <c r="KDN255" s="334"/>
      <c r="KDO255" s="334"/>
      <c r="KDP255" s="224"/>
      <c r="KDQ255" s="382"/>
      <c r="KDR255" s="382"/>
      <c r="KDS255" s="332"/>
      <c r="KDT255" s="333"/>
      <c r="KDU255" s="382"/>
      <c r="KDV255" s="224"/>
      <c r="KDW255" s="224"/>
      <c r="KDX255" s="334"/>
      <c r="KDY255" s="334"/>
      <c r="KDZ255" s="224"/>
      <c r="KEA255" s="382"/>
      <c r="KEB255" s="382"/>
      <c r="KEC255" s="332"/>
      <c r="KED255" s="333"/>
      <c r="KEE255" s="382"/>
      <c r="KEF255" s="224"/>
      <c r="KEG255" s="224"/>
      <c r="KEH255" s="334"/>
      <c r="KEI255" s="334"/>
      <c r="KEJ255" s="224"/>
      <c r="KEK255" s="382"/>
      <c r="KEL255" s="382"/>
      <c r="KEM255" s="332"/>
      <c r="KEN255" s="333"/>
      <c r="KEO255" s="382"/>
      <c r="KEP255" s="224"/>
      <c r="KEQ255" s="224"/>
      <c r="KER255" s="334"/>
      <c r="KES255" s="334"/>
      <c r="KET255" s="224"/>
      <c r="KEU255" s="382"/>
      <c r="KEV255" s="382"/>
      <c r="KEW255" s="332"/>
      <c r="KEX255" s="333"/>
      <c r="KEY255" s="382"/>
      <c r="KEZ255" s="224"/>
      <c r="KFA255" s="224"/>
      <c r="KFB255" s="334"/>
      <c r="KFC255" s="334"/>
      <c r="KFD255" s="224"/>
      <c r="KFE255" s="382"/>
      <c r="KFF255" s="382"/>
      <c r="KFG255" s="332"/>
      <c r="KFH255" s="333"/>
      <c r="KFI255" s="382"/>
      <c r="KFJ255" s="224"/>
      <c r="KFK255" s="224"/>
      <c r="KFL255" s="334"/>
      <c r="KFM255" s="334"/>
      <c r="KFN255" s="224"/>
      <c r="KFO255" s="382"/>
      <c r="KFP255" s="382"/>
      <c r="KFQ255" s="332"/>
      <c r="KFR255" s="333"/>
      <c r="KFS255" s="382"/>
      <c r="KFT255" s="224"/>
      <c r="KFU255" s="224"/>
      <c r="KFV255" s="334"/>
      <c r="KFW255" s="334"/>
      <c r="KFX255" s="224"/>
      <c r="KFY255" s="382"/>
      <c r="KFZ255" s="382"/>
      <c r="KGA255" s="332"/>
      <c r="KGB255" s="333"/>
      <c r="KGC255" s="382"/>
      <c r="KGD255" s="224"/>
      <c r="KGE255" s="224"/>
      <c r="KGF255" s="334"/>
      <c r="KGG255" s="334"/>
      <c r="KGH255" s="224"/>
      <c r="KGI255" s="382"/>
      <c r="KGJ255" s="382"/>
      <c r="KGK255" s="332"/>
      <c r="KGL255" s="333"/>
      <c r="KGM255" s="382"/>
      <c r="KGN255" s="224"/>
      <c r="KGO255" s="224"/>
      <c r="KGP255" s="334"/>
      <c r="KGQ255" s="334"/>
      <c r="KGR255" s="224"/>
      <c r="KGS255" s="382"/>
      <c r="KGT255" s="382"/>
      <c r="KGU255" s="332"/>
      <c r="KGV255" s="333"/>
      <c r="KGW255" s="382"/>
      <c r="KGX255" s="224"/>
      <c r="KGY255" s="224"/>
      <c r="KGZ255" s="334"/>
      <c r="KHA255" s="334"/>
      <c r="KHB255" s="224"/>
      <c r="KHC255" s="382"/>
      <c r="KHD255" s="382"/>
      <c r="KHE255" s="332"/>
      <c r="KHF255" s="333"/>
      <c r="KHG255" s="382"/>
      <c r="KHH255" s="224"/>
      <c r="KHI255" s="224"/>
      <c r="KHJ255" s="334"/>
      <c r="KHK255" s="334"/>
      <c r="KHL255" s="224"/>
      <c r="KHM255" s="382"/>
      <c r="KHN255" s="382"/>
      <c r="KHO255" s="332"/>
      <c r="KHP255" s="333"/>
      <c r="KHQ255" s="382"/>
      <c r="KHR255" s="224"/>
      <c r="KHS255" s="224"/>
      <c r="KHT255" s="334"/>
      <c r="KHU255" s="334"/>
      <c r="KHV255" s="224"/>
      <c r="KHW255" s="382"/>
      <c r="KHX255" s="382"/>
      <c r="KHY255" s="332"/>
      <c r="KHZ255" s="333"/>
      <c r="KIA255" s="382"/>
      <c r="KIB255" s="224"/>
      <c r="KIC255" s="224"/>
      <c r="KID255" s="334"/>
      <c r="KIE255" s="334"/>
      <c r="KIF255" s="224"/>
      <c r="KIG255" s="382"/>
      <c r="KIH255" s="382"/>
      <c r="KII255" s="332"/>
      <c r="KIJ255" s="333"/>
      <c r="KIK255" s="382"/>
      <c r="KIL255" s="224"/>
      <c r="KIM255" s="224"/>
      <c r="KIN255" s="334"/>
      <c r="KIO255" s="334"/>
      <c r="KIP255" s="224"/>
      <c r="KIQ255" s="382"/>
      <c r="KIR255" s="382"/>
      <c r="KIS255" s="332"/>
      <c r="KIT255" s="333"/>
      <c r="KIU255" s="382"/>
      <c r="KIV255" s="224"/>
      <c r="KIW255" s="224"/>
      <c r="KIX255" s="334"/>
      <c r="KIY255" s="334"/>
      <c r="KIZ255" s="224"/>
      <c r="KJA255" s="382"/>
      <c r="KJB255" s="382"/>
      <c r="KJC255" s="332"/>
      <c r="KJD255" s="333"/>
      <c r="KJE255" s="382"/>
      <c r="KJF255" s="224"/>
      <c r="KJG255" s="224"/>
      <c r="KJH255" s="334"/>
      <c r="KJI255" s="334"/>
      <c r="KJJ255" s="224"/>
      <c r="KJK255" s="382"/>
      <c r="KJL255" s="382"/>
      <c r="KJM255" s="332"/>
      <c r="KJN255" s="333"/>
      <c r="KJO255" s="382"/>
      <c r="KJP255" s="224"/>
      <c r="KJQ255" s="224"/>
      <c r="KJR255" s="334"/>
      <c r="KJS255" s="334"/>
      <c r="KJT255" s="224"/>
      <c r="KJU255" s="382"/>
      <c r="KJV255" s="382"/>
      <c r="KJW255" s="332"/>
      <c r="KJX255" s="333"/>
      <c r="KJY255" s="382"/>
      <c r="KJZ255" s="224"/>
      <c r="KKA255" s="224"/>
      <c r="KKB255" s="334"/>
      <c r="KKC255" s="334"/>
      <c r="KKD255" s="224"/>
      <c r="KKE255" s="382"/>
      <c r="KKF255" s="382"/>
      <c r="KKG255" s="332"/>
      <c r="KKH255" s="333"/>
      <c r="KKI255" s="382"/>
      <c r="KKJ255" s="224"/>
      <c r="KKK255" s="224"/>
      <c r="KKL255" s="334"/>
      <c r="KKM255" s="334"/>
      <c r="KKN255" s="224"/>
      <c r="KKO255" s="382"/>
      <c r="KKP255" s="382"/>
      <c r="KKQ255" s="332"/>
      <c r="KKR255" s="333"/>
      <c r="KKS255" s="382"/>
      <c r="KKT255" s="224"/>
      <c r="KKU255" s="224"/>
      <c r="KKV255" s="334"/>
      <c r="KKW255" s="334"/>
      <c r="KKX255" s="224"/>
      <c r="KKY255" s="382"/>
      <c r="KKZ255" s="382"/>
      <c r="KLA255" s="332"/>
      <c r="KLB255" s="333"/>
      <c r="KLC255" s="382"/>
      <c r="KLD255" s="224"/>
      <c r="KLE255" s="224"/>
      <c r="KLF255" s="334"/>
      <c r="KLG255" s="334"/>
      <c r="KLH255" s="224"/>
      <c r="KLI255" s="382"/>
      <c r="KLJ255" s="382"/>
      <c r="KLK255" s="332"/>
      <c r="KLL255" s="333"/>
      <c r="KLM255" s="382"/>
      <c r="KLN255" s="224"/>
      <c r="KLO255" s="224"/>
      <c r="KLP255" s="334"/>
      <c r="KLQ255" s="334"/>
      <c r="KLR255" s="224"/>
      <c r="KLS255" s="382"/>
      <c r="KLT255" s="382"/>
      <c r="KLU255" s="332"/>
      <c r="KLV255" s="333"/>
      <c r="KLW255" s="382"/>
      <c r="KLX255" s="224"/>
      <c r="KLY255" s="224"/>
      <c r="KLZ255" s="334"/>
      <c r="KMA255" s="334"/>
      <c r="KMB255" s="224"/>
      <c r="KMC255" s="382"/>
      <c r="KMD255" s="382"/>
      <c r="KME255" s="332"/>
      <c r="KMF255" s="333"/>
      <c r="KMG255" s="382"/>
      <c r="KMH255" s="224"/>
      <c r="KMI255" s="224"/>
      <c r="KMJ255" s="334"/>
      <c r="KMK255" s="334"/>
      <c r="KML255" s="224"/>
      <c r="KMM255" s="382"/>
      <c r="KMN255" s="382"/>
      <c r="KMO255" s="332"/>
      <c r="KMP255" s="333"/>
      <c r="KMQ255" s="382"/>
      <c r="KMR255" s="224"/>
      <c r="KMS255" s="224"/>
      <c r="KMT255" s="334"/>
      <c r="KMU255" s="334"/>
      <c r="KMV255" s="224"/>
      <c r="KMW255" s="382"/>
      <c r="KMX255" s="382"/>
      <c r="KMY255" s="332"/>
      <c r="KMZ255" s="333"/>
      <c r="KNA255" s="382"/>
      <c r="KNB255" s="224"/>
      <c r="KNC255" s="224"/>
      <c r="KND255" s="334"/>
      <c r="KNE255" s="334"/>
      <c r="KNF255" s="224"/>
      <c r="KNG255" s="382"/>
      <c r="KNH255" s="382"/>
      <c r="KNI255" s="332"/>
      <c r="KNJ255" s="333"/>
      <c r="KNK255" s="382"/>
      <c r="KNL255" s="224"/>
      <c r="KNM255" s="224"/>
      <c r="KNN255" s="334"/>
      <c r="KNO255" s="334"/>
      <c r="KNP255" s="224"/>
      <c r="KNQ255" s="382"/>
      <c r="KNR255" s="382"/>
      <c r="KNS255" s="332"/>
      <c r="KNT255" s="333"/>
      <c r="KNU255" s="382"/>
      <c r="KNV255" s="224"/>
      <c r="KNW255" s="224"/>
      <c r="KNX255" s="334"/>
      <c r="KNY255" s="334"/>
      <c r="KNZ255" s="224"/>
      <c r="KOA255" s="382"/>
      <c r="KOB255" s="382"/>
      <c r="KOC255" s="332"/>
      <c r="KOD255" s="333"/>
      <c r="KOE255" s="382"/>
      <c r="KOF255" s="224"/>
      <c r="KOG255" s="224"/>
      <c r="KOH255" s="334"/>
      <c r="KOI255" s="334"/>
      <c r="KOJ255" s="224"/>
      <c r="KOK255" s="382"/>
      <c r="KOL255" s="382"/>
      <c r="KOM255" s="332"/>
      <c r="KON255" s="333"/>
      <c r="KOO255" s="382"/>
      <c r="KOP255" s="224"/>
      <c r="KOQ255" s="224"/>
      <c r="KOR255" s="334"/>
      <c r="KOS255" s="334"/>
      <c r="KOT255" s="224"/>
      <c r="KOU255" s="382"/>
      <c r="KOV255" s="382"/>
      <c r="KOW255" s="332"/>
      <c r="KOX255" s="333"/>
      <c r="KOY255" s="382"/>
      <c r="KOZ255" s="224"/>
      <c r="KPA255" s="224"/>
      <c r="KPB255" s="334"/>
      <c r="KPC255" s="334"/>
      <c r="KPD255" s="224"/>
      <c r="KPE255" s="382"/>
      <c r="KPF255" s="382"/>
      <c r="KPG255" s="332"/>
      <c r="KPH255" s="333"/>
      <c r="KPI255" s="382"/>
      <c r="KPJ255" s="224"/>
      <c r="KPK255" s="224"/>
      <c r="KPL255" s="334"/>
      <c r="KPM255" s="334"/>
      <c r="KPN255" s="224"/>
      <c r="KPO255" s="382"/>
      <c r="KPP255" s="382"/>
      <c r="KPQ255" s="332"/>
      <c r="KPR255" s="333"/>
      <c r="KPS255" s="382"/>
      <c r="KPT255" s="224"/>
      <c r="KPU255" s="224"/>
      <c r="KPV255" s="334"/>
      <c r="KPW255" s="334"/>
      <c r="KPX255" s="224"/>
      <c r="KPY255" s="382"/>
      <c r="KPZ255" s="382"/>
      <c r="KQA255" s="332"/>
      <c r="KQB255" s="333"/>
      <c r="KQC255" s="382"/>
      <c r="KQD255" s="224"/>
      <c r="KQE255" s="224"/>
      <c r="KQF255" s="334"/>
      <c r="KQG255" s="334"/>
      <c r="KQH255" s="224"/>
      <c r="KQI255" s="382"/>
      <c r="KQJ255" s="382"/>
      <c r="KQK255" s="332"/>
      <c r="KQL255" s="333"/>
      <c r="KQM255" s="382"/>
      <c r="KQN255" s="224"/>
      <c r="KQO255" s="224"/>
      <c r="KQP255" s="334"/>
      <c r="KQQ255" s="334"/>
      <c r="KQR255" s="224"/>
      <c r="KQS255" s="382"/>
      <c r="KQT255" s="382"/>
      <c r="KQU255" s="332"/>
      <c r="KQV255" s="333"/>
      <c r="KQW255" s="382"/>
      <c r="KQX255" s="224"/>
      <c r="KQY255" s="224"/>
      <c r="KQZ255" s="334"/>
      <c r="KRA255" s="334"/>
      <c r="KRB255" s="224"/>
      <c r="KRC255" s="382"/>
      <c r="KRD255" s="382"/>
      <c r="KRE255" s="332"/>
      <c r="KRF255" s="333"/>
      <c r="KRG255" s="382"/>
      <c r="KRH255" s="224"/>
      <c r="KRI255" s="224"/>
      <c r="KRJ255" s="334"/>
      <c r="KRK255" s="334"/>
      <c r="KRL255" s="224"/>
      <c r="KRM255" s="382"/>
      <c r="KRN255" s="382"/>
      <c r="KRO255" s="332"/>
      <c r="KRP255" s="333"/>
      <c r="KRQ255" s="382"/>
      <c r="KRR255" s="224"/>
      <c r="KRS255" s="224"/>
      <c r="KRT255" s="334"/>
      <c r="KRU255" s="334"/>
      <c r="KRV255" s="224"/>
      <c r="KRW255" s="382"/>
      <c r="KRX255" s="382"/>
      <c r="KRY255" s="332"/>
      <c r="KRZ255" s="333"/>
      <c r="KSA255" s="382"/>
      <c r="KSB255" s="224"/>
      <c r="KSC255" s="224"/>
      <c r="KSD255" s="334"/>
      <c r="KSE255" s="334"/>
      <c r="KSF255" s="224"/>
      <c r="KSG255" s="382"/>
      <c r="KSH255" s="382"/>
      <c r="KSI255" s="332"/>
      <c r="KSJ255" s="333"/>
      <c r="KSK255" s="382"/>
      <c r="KSL255" s="224"/>
      <c r="KSM255" s="224"/>
      <c r="KSN255" s="334"/>
      <c r="KSO255" s="334"/>
      <c r="KSP255" s="224"/>
      <c r="KSQ255" s="382"/>
      <c r="KSR255" s="382"/>
      <c r="KSS255" s="332"/>
      <c r="KST255" s="333"/>
      <c r="KSU255" s="382"/>
      <c r="KSV255" s="224"/>
      <c r="KSW255" s="224"/>
      <c r="KSX255" s="334"/>
      <c r="KSY255" s="334"/>
      <c r="KSZ255" s="224"/>
      <c r="KTA255" s="382"/>
      <c r="KTB255" s="382"/>
      <c r="KTC255" s="332"/>
      <c r="KTD255" s="333"/>
      <c r="KTE255" s="382"/>
      <c r="KTF255" s="224"/>
      <c r="KTG255" s="224"/>
      <c r="KTH255" s="334"/>
      <c r="KTI255" s="334"/>
      <c r="KTJ255" s="224"/>
      <c r="KTK255" s="382"/>
      <c r="KTL255" s="382"/>
      <c r="KTM255" s="332"/>
      <c r="KTN255" s="333"/>
      <c r="KTO255" s="382"/>
      <c r="KTP255" s="224"/>
      <c r="KTQ255" s="224"/>
      <c r="KTR255" s="334"/>
      <c r="KTS255" s="334"/>
      <c r="KTT255" s="224"/>
      <c r="KTU255" s="382"/>
      <c r="KTV255" s="382"/>
      <c r="KTW255" s="332"/>
      <c r="KTX255" s="333"/>
      <c r="KTY255" s="382"/>
      <c r="KTZ255" s="224"/>
      <c r="KUA255" s="224"/>
      <c r="KUB255" s="334"/>
      <c r="KUC255" s="334"/>
      <c r="KUD255" s="224"/>
      <c r="KUE255" s="382"/>
      <c r="KUF255" s="382"/>
      <c r="KUG255" s="332"/>
      <c r="KUH255" s="333"/>
      <c r="KUI255" s="382"/>
      <c r="KUJ255" s="224"/>
      <c r="KUK255" s="224"/>
      <c r="KUL255" s="334"/>
      <c r="KUM255" s="334"/>
      <c r="KUN255" s="224"/>
      <c r="KUO255" s="382"/>
      <c r="KUP255" s="382"/>
      <c r="KUQ255" s="332"/>
      <c r="KUR255" s="333"/>
      <c r="KUS255" s="382"/>
      <c r="KUT255" s="224"/>
      <c r="KUU255" s="224"/>
      <c r="KUV255" s="334"/>
      <c r="KUW255" s="334"/>
      <c r="KUX255" s="224"/>
      <c r="KUY255" s="382"/>
      <c r="KUZ255" s="382"/>
      <c r="KVA255" s="332"/>
      <c r="KVB255" s="333"/>
      <c r="KVC255" s="382"/>
      <c r="KVD255" s="224"/>
      <c r="KVE255" s="224"/>
      <c r="KVF255" s="334"/>
      <c r="KVG255" s="334"/>
      <c r="KVH255" s="224"/>
      <c r="KVI255" s="382"/>
      <c r="KVJ255" s="382"/>
      <c r="KVK255" s="332"/>
      <c r="KVL255" s="333"/>
      <c r="KVM255" s="382"/>
      <c r="KVN255" s="224"/>
      <c r="KVO255" s="224"/>
      <c r="KVP255" s="334"/>
      <c r="KVQ255" s="334"/>
      <c r="KVR255" s="224"/>
      <c r="KVS255" s="382"/>
      <c r="KVT255" s="382"/>
      <c r="KVU255" s="332"/>
      <c r="KVV255" s="333"/>
      <c r="KVW255" s="382"/>
      <c r="KVX255" s="224"/>
      <c r="KVY255" s="224"/>
      <c r="KVZ255" s="334"/>
      <c r="KWA255" s="334"/>
      <c r="KWB255" s="224"/>
      <c r="KWC255" s="382"/>
      <c r="KWD255" s="382"/>
      <c r="KWE255" s="332"/>
      <c r="KWF255" s="333"/>
      <c r="KWG255" s="382"/>
      <c r="KWH255" s="224"/>
      <c r="KWI255" s="224"/>
      <c r="KWJ255" s="334"/>
      <c r="KWK255" s="334"/>
      <c r="KWL255" s="224"/>
      <c r="KWM255" s="382"/>
      <c r="KWN255" s="382"/>
      <c r="KWO255" s="332"/>
      <c r="KWP255" s="333"/>
      <c r="KWQ255" s="382"/>
      <c r="KWR255" s="224"/>
      <c r="KWS255" s="224"/>
      <c r="KWT255" s="334"/>
      <c r="KWU255" s="334"/>
      <c r="KWV255" s="224"/>
      <c r="KWW255" s="382"/>
      <c r="KWX255" s="382"/>
      <c r="KWY255" s="332"/>
      <c r="KWZ255" s="333"/>
      <c r="KXA255" s="382"/>
      <c r="KXB255" s="224"/>
      <c r="KXC255" s="224"/>
      <c r="KXD255" s="334"/>
      <c r="KXE255" s="334"/>
      <c r="KXF255" s="224"/>
      <c r="KXG255" s="382"/>
      <c r="KXH255" s="382"/>
      <c r="KXI255" s="332"/>
      <c r="KXJ255" s="333"/>
      <c r="KXK255" s="382"/>
      <c r="KXL255" s="224"/>
      <c r="KXM255" s="224"/>
      <c r="KXN255" s="334"/>
      <c r="KXO255" s="334"/>
      <c r="KXP255" s="224"/>
      <c r="KXQ255" s="382"/>
      <c r="KXR255" s="382"/>
      <c r="KXS255" s="332"/>
      <c r="KXT255" s="333"/>
      <c r="KXU255" s="382"/>
      <c r="KXV255" s="224"/>
      <c r="KXW255" s="224"/>
      <c r="KXX255" s="334"/>
      <c r="KXY255" s="334"/>
      <c r="KXZ255" s="224"/>
      <c r="KYA255" s="382"/>
      <c r="KYB255" s="382"/>
      <c r="KYC255" s="332"/>
      <c r="KYD255" s="333"/>
      <c r="KYE255" s="382"/>
      <c r="KYF255" s="224"/>
      <c r="KYG255" s="224"/>
      <c r="KYH255" s="334"/>
      <c r="KYI255" s="334"/>
      <c r="KYJ255" s="224"/>
      <c r="KYK255" s="382"/>
      <c r="KYL255" s="382"/>
      <c r="KYM255" s="332"/>
      <c r="KYN255" s="333"/>
      <c r="KYO255" s="382"/>
      <c r="KYP255" s="224"/>
      <c r="KYQ255" s="224"/>
      <c r="KYR255" s="334"/>
      <c r="KYS255" s="334"/>
      <c r="KYT255" s="224"/>
      <c r="KYU255" s="382"/>
      <c r="KYV255" s="382"/>
      <c r="KYW255" s="332"/>
      <c r="KYX255" s="333"/>
      <c r="KYY255" s="382"/>
      <c r="KYZ255" s="224"/>
      <c r="KZA255" s="224"/>
      <c r="KZB255" s="334"/>
      <c r="KZC255" s="334"/>
      <c r="KZD255" s="224"/>
      <c r="KZE255" s="382"/>
      <c r="KZF255" s="382"/>
      <c r="KZG255" s="332"/>
      <c r="KZH255" s="333"/>
      <c r="KZI255" s="382"/>
      <c r="KZJ255" s="224"/>
      <c r="KZK255" s="224"/>
      <c r="KZL255" s="334"/>
      <c r="KZM255" s="334"/>
      <c r="KZN255" s="224"/>
      <c r="KZO255" s="382"/>
      <c r="KZP255" s="382"/>
      <c r="KZQ255" s="332"/>
      <c r="KZR255" s="333"/>
      <c r="KZS255" s="382"/>
      <c r="KZT255" s="224"/>
      <c r="KZU255" s="224"/>
      <c r="KZV255" s="334"/>
      <c r="KZW255" s="334"/>
      <c r="KZX255" s="224"/>
      <c r="KZY255" s="382"/>
      <c r="KZZ255" s="382"/>
      <c r="LAA255" s="332"/>
      <c r="LAB255" s="333"/>
      <c r="LAC255" s="382"/>
      <c r="LAD255" s="224"/>
      <c r="LAE255" s="224"/>
      <c r="LAF255" s="334"/>
      <c r="LAG255" s="334"/>
      <c r="LAH255" s="224"/>
      <c r="LAI255" s="382"/>
      <c r="LAJ255" s="382"/>
      <c r="LAK255" s="332"/>
      <c r="LAL255" s="333"/>
      <c r="LAM255" s="382"/>
      <c r="LAN255" s="224"/>
      <c r="LAO255" s="224"/>
      <c r="LAP255" s="334"/>
      <c r="LAQ255" s="334"/>
      <c r="LAR255" s="224"/>
      <c r="LAS255" s="382"/>
      <c r="LAT255" s="382"/>
      <c r="LAU255" s="332"/>
      <c r="LAV255" s="333"/>
      <c r="LAW255" s="382"/>
      <c r="LAX255" s="224"/>
      <c r="LAY255" s="224"/>
      <c r="LAZ255" s="334"/>
      <c r="LBA255" s="334"/>
      <c r="LBB255" s="224"/>
      <c r="LBC255" s="382"/>
      <c r="LBD255" s="382"/>
      <c r="LBE255" s="332"/>
      <c r="LBF255" s="333"/>
      <c r="LBG255" s="382"/>
      <c r="LBH255" s="224"/>
      <c r="LBI255" s="224"/>
      <c r="LBJ255" s="334"/>
      <c r="LBK255" s="334"/>
      <c r="LBL255" s="224"/>
      <c r="LBM255" s="382"/>
      <c r="LBN255" s="382"/>
      <c r="LBO255" s="332"/>
      <c r="LBP255" s="333"/>
      <c r="LBQ255" s="382"/>
      <c r="LBR255" s="224"/>
      <c r="LBS255" s="224"/>
      <c r="LBT255" s="334"/>
      <c r="LBU255" s="334"/>
      <c r="LBV255" s="224"/>
      <c r="LBW255" s="382"/>
      <c r="LBX255" s="382"/>
      <c r="LBY255" s="332"/>
      <c r="LBZ255" s="333"/>
      <c r="LCA255" s="382"/>
      <c r="LCB255" s="224"/>
      <c r="LCC255" s="224"/>
      <c r="LCD255" s="334"/>
      <c r="LCE255" s="334"/>
      <c r="LCF255" s="224"/>
      <c r="LCG255" s="382"/>
      <c r="LCH255" s="382"/>
      <c r="LCI255" s="332"/>
      <c r="LCJ255" s="333"/>
      <c r="LCK255" s="382"/>
      <c r="LCL255" s="224"/>
      <c r="LCM255" s="224"/>
      <c r="LCN255" s="334"/>
      <c r="LCO255" s="334"/>
      <c r="LCP255" s="224"/>
      <c r="LCQ255" s="382"/>
      <c r="LCR255" s="382"/>
      <c r="LCS255" s="332"/>
      <c r="LCT255" s="333"/>
      <c r="LCU255" s="382"/>
      <c r="LCV255" s="224"/>
      <c r="LCW255" s="224"/>
      <c r="LCX255" s="334"/>
      <c r="LCY255" s="334"/>
      <c r="LCZ255" s="224"/>
      <c r="LDA255" s="382"/>
      <c r="LDB255" s="382"/>
      <c r="LDC255" s="332"/>
      <c r="LDD255" s="333"/>
      <c r="LDE255" s="382"/>
      <c r="LDF255" s="224"/>
      <c r="LDG255" s="224"/>
      <c r="LDH255" s="334"/>
      <c r="LDI255" s="334"/>
      <c r="LDJ255" s="224"/>
      <c r="LDK255" s="382"/>
      <c r="LDL255" s="382"/>
      <c r="LDM255" s="332"/>
      <c r="LDN255" s="333"/>
      <c r="LDO255" s="382"/>
      <c r="LDP255" s="224"/>
      <c r="LDQ255" s="224"/>
      <c r="LDR255" s="334"/>
      <c r="LDS255" s="334"/>
      <c r="LDT255" s="224"/>
      <c r="LDU255" s="382"/>
      <c r="LDV255" s="382"/>
      <c r="LDW255" s="332"/>
      <c r="LDX255" s="333"/>
      <c r="LDY255" s="382"/>
      <c r="LDZ255" s="224"/>
      <c r="LEA255" s="224"/>
      <c r="LEB255" s="334"/>
      <c r="LEC255" s="334"/>
      <c r="LED255" s="224"/>
      <c r="LEE255" s="382"/>
      <c r="LEF255" s="382"/>
      <c r="LEG255" s="332"/>
      <c r="LEH255" s="333"/>
      <c r="LEI255" s="382"/>
      <c r="LEJ255" s="224"/>
      <c r="LEK255" s="224"/>
      <c r="LEL255" s="334"/>
      <c r="LEM255" s="334"/>
      <c r="LEN255" s="224"/>
      <c r="LEO255" s="382"/>
      <c r="LEP255" s="382"/>
      <c r="LEQ255" s="332"/>
      <c r="LER255" s="333"/>
      <c r="LES255" s="382"/>
      <c r="LET255" s="224"/>
      <c r="LEU255" s="224"/>
      <c r="LEV255" s="334"/>
      <c r="LEW255" s="334"/>
      <c r="LEX255" s="224"/>
      <c r="LEY255" s="382"/>
      <c r="LEZ255" s="382"/>
      <c r="LFA255" s="332"/>
      <c r="LFB255" s="333"/>
      <c r="LFC255" s="382"/>
      <c r="LFD255" s="224"/>
      <c r="LFE255" s="224"/>
      <c r="LFF255" s="334"/>
      <c r="LFG255" s="334"/>
      <c r="LFH255" s="224"/>
      <c r="LFI255" s="382"/>
      <c r="LFJ255" s="382"/>
      <c r="LFK255" s="332"/>
      <c r="LFL255" s="333"/>
      <c r="LFM255" s="382"/>
      <c r="LFN255" s="224"/>
      <c r="LFO255" s="224"/>
      <c r="LFP255" s="334"/>
      <c r="LFQ255" s="334"/>
      <c r="LFR255" s="224"/>
      <c r="LFS255" s="382"/>
      <c r="LFT255" s="382"/>
      <c r="LFU255" s="332"/>
      <c r="LFV255" s="333"/>
      <c r="LFW255" s="382"/>
      <c r="LFX255" s="224"/>
      <c r="LFY255" s="224"/>
      <c r="LFZ255" s="334"/>
      <c r="LGA255" s="334"/>
      <c r="LGB255" s="224"/>
      <c r="LGC255" s="382"/>
      <c r="LGD255" s="382"/>
      <c r="LGE255" s="332"/>
      <c r="LGF255" s="333"/>
      <c r="LGG255" s="382"/>
      <c r="LGH255" s="224"/>
      <c r="LGI255" s="224"/>
      <c r="LGJ255" s="334"/>
      <c r="LGK255" s="334"/>
      <c r="LGL255" s="224"/>
      <c r="LGM255" s="382"/>
      <c r="LGN255" s="382"/>
      <c r="LGO255" s="332"/>
      <c r="LGP255" s="333"/>
      <c r="LGQ255" s="382"/>
      <c r="LGR255" s="224"/>
      <c r="LGS255" s="224"/>
      <c r="LGT255" s="334"/>
      <c r="LGU255" s="334"/>
      <c r="LGV255" s="224"/>
      <c r="LGW255" s="382"/>
      <c r="LGX255" s="382"/>
      <c r="LGY255" s="332"/>
      <c r="LGZ255" s="333"/>
      <c r="LHA255" s="382"/>
      <c r="LHB255" s="224"/>
      <c r="LHC255" s="224"/>
      <c r="LHD255" s="334"/>
      <c r="LHE255" s="334"/>
      <c r="LHF255" s="224"/>
      <c r="LHG255" s="382"/>
      <c r="LHH255" s="382"/>
      <c r="LHI255" s="332"/>
      <c r="LHJ255" s="333"/>
      <c r="LHK255" s="382"/>
      <c r="LHL255" s="224"/>
      <c r="LHM255" s="224"/>
      <c r="LHN255" s="334"/>
      <c r="LHO255" s="334"/>
      <c r="LHP255" s="224"/>
      <c r="LHQ255" s="382"/>
      <c r="LHR255" s="382"/>
      <c r="LHS255" s="332"/>
      <c r="LHT255" s="333"/>
      <c r="LHU255" s="382"/>
      <c r="LHV255" s="224"/>
      <c r="LHW255" s="224"/>
      <c r="LHX255" s="334"/>
      <c r="LHY255" s="334"/>
      <c r="LHZ255" s="224"/>
      <c r="LIA255" s="382"/>
      <c r="LIB255" s="382"/>
      <c r="LIC255" s="332"/>
      <c r="LID255" s="333"/>
      <c r="LIE255" s="382"/>
      <c r="LIF255" s="224"/>
      <c r="LIG255" s="224"/>
      <c r="LIH255" s="334"/>
      <c r="LII255" s="334"/>
      <c r="LIJ255" s="224"/>
      <c r="LIK255" s="382"/>
      <c r="LIL255" s="382"/>
      <c r="LIM255" s="332"/>
      <c r="LIN255" s="333"/>
      <c r="LIO255" s="382"/>
      <c r="LIP255" s="224"/>
      <c r="LIQ255" s="224"/>
      <c r="LIR255" s="334"/>
      <c r="LIS255" s="334"/>
      <c r="LIT255" s="224"/>
      <c r="LIU255" s="382"/>
      <c r="LIV255" s="382"/>
      <c r="LIW255" s="332"/>
      <c r="LIX255" s="333"/>
      <c r="LIY255" s="382"/>
      <c r="LIZ255" s="224"/>
      <c r="LJA255" s="224"/>
      <c r="LJB255" s="334"/>
      <c r="LJC255" s="334"/>
      <c r="LJD255" s="224"/>
      <c r="LJE255" s="382"/>
      <c r="LJF255" s="382"/>
      <c r="LJG255" s="332"/>
      <c r="LJH255" s="333"/>
      <c r="LJI255" s="382"/>
      <c r="LJJ255" s="224"/>
      <c r="LJK255" s="224"/>
      <c r="LJL255" s="334"/>
      <c r="LJM255" s="334"/>
      <c r="LJN255" s="224"/>
      <c r="LJO255" s="382"/>
      <c r="LJP255" s="382"/>
      <c r="LJQ255" s="332"/>
      <c r="LJR255" s="333"/>
      <c r="LJS255" s="382"/>
      <c r="LJT255" s="224"/>
      <c r="LJU255" s="224"/>
      <c r="LJV255" s="334"/>
      <c r="LJW255" s="334"/>
      <c r="LJX255" s="224"/>
      <c r="LJY255" s="382"/>
      <c r="LJZ255" s="382"/>
      <c r="LKA255" s="332"/>
      <c r="LKB255" s="333"/>
      <c r="LKC255" s="382"/>
      <c r="LKD255" s="224"/>
      <c r="LKE255" s="224"/>
      <c r="LKF255" s="334"/>
      <c r="LKG255" s="334"/>
      <c r="LKH255" s="224"/>
      <c r="LKI255" s="382"/>
      <c r="LKJ255" s="382"/>
      <c r="LKK255" s="332"/>
      <c r="LKL255" s="333"/>
      <c r="LKM255" s="382"/>
      <c r="LKN255" s="224"/>
      <c r="LKO255" s="224"/>
      <c r="LKP255" s="334"/>
      <c r="LKQ255" s="334"/>
      <c r="LKR255" s="224"/>
      <c r="LKS255" s="382"/>
      <c r="LKT255" s="382"/>
      <c r="LKU255" s="332"/>
      <c r="LKV255" s="333"/>
      <c r="LKW255" s="382"/>
      <c r="LKX255" s="224"/>
      <c r="LKY255" s="224"/>
      <c r="LKZ255" s="334"/>
      <c r="LLA255" s="334"/>
      <c r="LLB255" s="224"/>
      <c r="LLC255" s="382"/>
      <c r="LLD255" s="382"/>
      <c r="LLE255" s="332"/>
      <c r="LLF255" s="333"/>
      <c r="LLG255" s="382"/>
      <c r="LLH255" s="224"/>
      <c r="LLI255" s="224"/>
      <c r="LLJ255" s="334"/>
      <c r="LLK255" s="334"/>
      <c r="LLL255" s="224"/>
      <c r="LLM255" s="382"/>
      <c r="LLN255" s="382"/>
      <c r="LLO255" s="332"/>
      <c r="LLP255" s="333"/>
      <c r="LLQ255" s="382"/>
      <c r="LLR255" s="224"/>
      <c r="LLS255" s="224"/>
      <c r="LLT255" s="334"/>
      <c r="LLU255" s="334"/>
      <c r="LLV255" s="224"/>
      <c r="LLW255" s="382"/>
      <c r="LLX255" s="382"/>
      <c r="LLY255" s="332"/>
      <c r="LLZ255" s="333"/>
      <c r="LMA255" s="382"/>
      <c r="LMB255" s="224"/>
      <c r="LMC255" s="224"/>
      <c r="LMD255" s="334"/>
      <c r="LME255" s="334"/>
      <c r="LMF255" s="224"/>
      <c r="LMG255" s="382"/>
      <c r="LMH255" s="382"/>
      <c r="LMI255" s="332"/>
      <c r="LMJ255" s="333"/>
      <c r="LMK255" s="382"/>
      <c r="LML255" s="224"/>
      <c r="LMM255" s="224"/>
      <c r="LMN255" s="334"/>
      <c r="LMO255" s="334"/>
      <c r="LMP255" s="224"/>
      <c r="LMQ255" s="382"/>
      <c r="LMR255" s="382"/>
      <c r="LMS255" s="332"/>
      <c r="LMT255" s="333"/>
      <c r="LMU255" s="382"/>
      <c r="LMV255" s="224"/>
      <c r="LMW255" s="224"/>
      <c r="LMX255" s="334"/>
      <c r="LMY255" s="334"/>
      <c r="LMZ255" s="224"/>
      <c r="LNA255" s="382"/>
      <c r="LNB255" s="382"/>
      <c r="LNC255" s="332"/>
      <c r="LND255" s="333"/>
      <c r="LNE255" s="382"/>
      <c r="LNF255" s="224"/>
      <c r="LNG255" s="224"/>
      <c r="LNH255" s="334"/>
      <c r="LNI255" s="334"/>
      <c r="LNJ255" s="224"/>
      <c r="LNK255" s="382"/>
      <c r="LNL255" s="382"/>
      <c r="LNM255" s="332"/>
      <c r="LNN255" s="333"/>
      <c r="LNO255" s="382"/>
      <c r="LNP255" s="224"/>
      <c r="LNQ255" s="224"/>
      <c r="LNR255" s="334"/>
      <c r="LNS255" s="334"/>
      <c r="LNT255" s="224"/>
      <c r="LNU255" s="382"/>
      <c r="LNV255" s="382"/>
      <c r="LNW255" s="332"/>
      <c r="LNX255" s="333"/>
      <c r="LNY255" s="382"/>
      <c r="LNZ255" s="224"/>
      <c r="LOA255" s="224"/>
      <c r="LOB255" s="334"/>
      <c r="LOC255" s="334"/>
      <c r="LOD255" s="224"/>
      <c r="LOE255" s="382"/>
      <c r="LOF255" s="382"/>
      <c r="LOG255" s="332"/>
      <c r="LOH255" s="333"/>
      <c r="LOI255" s="382"/>
      <c r="LOJ255" s="224"/>
      <c r="LOK255" s="224"/>
      <c r="LOL255" s="334"/>
      <c r="LOM255" s="334"/>
      <c r="LON255" s="224"/>
      <c r="LOO255" s="382"/>
      <c r="LOP255" s="382"/>
      <c r="LOQ255" s="332"/>
      <c r="LOR255" s="333"/>
      <c r="LOS255" s="382"/>
      <c r="LOT255" s="224"/>
      <c r="LOU255" s="224"/>
      <c r="LOV255" s="334"/>
      <c r="LOW255" s="334"/>
      <c r="LOX255" s="224"/>
      <c r="LOY255" s="382"/>
      <c r="LOZ255" s="382"/>
      <c r="LPA255" s="332"/>
      <c r="LPB255" s="333"/>
      <c r="LPC255" s="382"/>
      <c r="LPD255" s="224"/>
      <c r="LPE255" s="224"/>
      <c r="LPF255" s="334"/>
      <c r="LPG255" s="334"/>
      <c r="LPH255" s="224"/>
      <c r="LPI255" s="382"/>
      <c r="LPJ255" s="382"/>
      <c r="LPK255" s="332"/>
      <c r="LPL255" s="333"/>
      <c r="LPM255" s="382"/>
      <c r="LPN255" s="224"/>
      <c r="LPO255" s="224"/>
      <c r="LPP255" s="334"/>
      <c r="LPQ255" s="334"/>
      <c r="LPR255" s="224"/>
      <c r="LPS255" s="382"/>
      <c r="LPT255" s="382"/>
      <c r="LPU255" s="332"/>
      <c r="LPV255" s="333"/>
      <c r="LPW255" s="382"/>
      <c r="LPX255" s="224"/>
      <c r="LPY255" s="224"/>
      <c r="LPZ255" s="334"/>
      <c r="LQA255" s="334"/>
      <c r="LQB255" s="224"/>
      <c r="LQC255" s="382"/>
      <c r="LQD255" s="382"/>
      <c r="LQE255" s="332"/>
      <c r="LQF255" s="333"/>
      <c r="LQG255" s="382"/>
      <c r="LQH255" s="224"/>
      <c r="LQI255" s="224"/>
      <c r="LQJ255" s="334"/>
      <c r="LQK255" s="334"/>
      <c r="LQL255" s="224"/>
      <c r="LQM255" s="382"/>
      <c r="LQN255" s="382"/>
      <c r="LQO255" s="332"/>
      <c r="LQP255" s="333"/>
      <c r="LQQ255" s="382"/>
      <c r="LQR255" s="224"/>
      <c r="LQS255" s="224"/>
      <c r="LQT255" s="334"/>
      <c r="LQU255" s="334"/>
      <c r="LQV255" s="224"/>
      <c r="LQW255" s="382"/>
      <c r="LQX255" s="382"/>
      <c r="LQY255" s="332"/>
      <c r="LQZ255" s="333"/>
      <c r="LRA255" s="382"/>
      <c r="LRB255" s="224"/>
      <c r="LRC255" s="224"/>
      <c r="LRD255" s="334"/>
      <c r="LRE255" s="334"/>
      <c r="LRF255" s="224"/>
      <c r="LRG255" s="382"/>
      <c r="LRH255" s="382"/>
      <c r="LRI255" s="332"/>
      <c r="LRJ255" s="333"/>
      <c r="LRK255" s="382"/>
      <c r="LRL255" s="224"/>
      <c r="LRM255" s="224"/>
      <c r="LRN255" s="334"/>
      <c r="LRO255" s="334"/>
      <c r="LRP255" s="224"/>
      <c r="LRQ255" s="382"/>
      <c r="LRR255" s="382"/>
      <c r="LRS255" s="332"/>
      <c r="LRT255" s="333"/>
      <c r="LRU255" s="382"/>
      <c r="LRV255" s="224"/>
      <c r="LRW255" s="224"/>
      <c r="LRX255" s="334"/>
      <c r="LRY255" s="334"/>
      <c r="LRZ255" s="224"/>
      <c r="LSA255" s="382"/>
      <c r="LSB255" s="382"/>
      <c r="LSC255" s="332"/>
      <c r="LSD255" s="333"/>
      <c r="LSE255" s="382"/>
      <c r="LSF255" s="224"/>
      <c r="LSG255" s="224"/>
      <c r="LSH255" s="334"/>
      <c r="LSI255" s="334"/>
      <c r="LSJ255" s="224"/>
      <c r="LSK255" s="382"/>
      <c r="LSL255" s="382"/>
      <c r="LSM255" s="332"/>
      <c r="LSN255" s="333"/>
      <c r="LSO255" s="382"/>
      <c r="LSP255" s="224"/>
      <c r="LSQ255" s="224"/>
      <c r="LSR255" s="334"/>
      <c r="LSS255" s="334"/>
      <c r="LST255" s="224"/>
      <c r="LSU255" s="382"/>
      <c r="LSV255" s="382"/>
      <c r="LSW255" s="332"/>
      <c r="LSX255" s="333"/>
      <c r="LSY255" s="382"/>
      <c r="LSZ255" s="224"/>
      <c r="LTA255" s="224"/>
      <c r="LTB255" s="334"/>
      <c r="LTC255" s="334"/>
      <c r="LTD255" s="224"/>
      <c r="LTE255" s="382"/>
      <c r="LTF255" s="382"/>
      <c r="LTG255" s="332"/>
      <c r="LTH255" s="333"/>
      <c r="LTI255" s="382"/>
      <c r="LTJ255" s="224"/>
      <c r="LTK255" s="224"/>
      <c r="LTL255" s="334"/>
      <c r="LTM255" s="334"/>
      <c r="LTN255" s="224"/>
      <c r="LTO255" s="382"/>
      <c r="LTP255" s="382"/>
      <c r="LTQ255" s="332"/>
      <c r="LTR255" s="333"/>
      <c r="LTS255" s="382"/>
      <c r="LTT255" s="224"/>
      <c r="LTU255" s="224"/>
      <c r="LTV255" s="334"/>
      <c r="LTW255" s="334"/>
      <c r="LTX255" s="224"/>
      <c r="LTY255" s="382"/>
      <c r="LTZ255" s="382"/>
      <c r="LUA255" s="332"/>
      <c r="LUB255" s="333"/>
      <c r="LUC255" s="382"/>
      <c r="LUD255" s="224"/>
      <c r="LUE255" s="224"/>
      <c r="LUF255" s="334"/>
      <c r="LUG255" s="334"/>
      <c r="LUH255" s="224"/>
      <c r="LUI255" s="382"/>
      <c r="LUJ255" s="382"/>
      <c r="LUK255" s="332"/>
      <c r="LUL255" s="333"/>
      <c r="LUM255" s="382"/>
      <c r="LUN255" s="224"/>
      <c r="LUO255" s="224"/>
      <c r="LUP255" s="334"/>
      <c r="LUQ255" s="334"/>
      <c r="LUR255" s="224"/>
      <c r="LUS255" s="382"/>
      <c r="LUT255" s="382"/>
      <c r="LUU255" s="332"/>
      <c r="LUV255" s="333"/>
      <c r="LUW255" s="382"/>
      <c r="LUX255" s="224"/>
      <c r="LUY255" s="224"/>
      <c r="LUZ255" s="334"/>
      <c r="LVA255" s="334"/>
      <c r="LVB255" s="224"/>
      <c r="LVC255" s="382"/>
      <c r="LVD255" s="382"/>
      <c r="LVE255" s="332"/>
      <c r="LVF255" s="333"/>
      <c r="LVG255" s="382"/>
      <c r="LVH255" s="224"/>
      <c r="LVI255" s="224"/>
      <c r="LVJ255" s="334"/>
      <c r="LVK255" s="334"/>
      <c r="LVL255" s="224"/>
      <c r="LVM255" s="382"/>
      <c r="LVN255" s="382"/>
      <c r="LVO255" s="332"/>
      <c r="LVP255" s="333"/>
      <c r="LVQ255" s="382"/>
      <c r="LVR255" s="224"/>
      <c r="LVS255" s="224"/>
      <c r="LVT255" s="334"/>
      <c r="LVU255" s="334"/>
      <c r="LVV255" s="224"/>
      <c r="LVW255" s="382"/>
      <c r="LVX255" s="382"/>
      <c r="LVY255" s="332"/>
      <c r="LVZ255" s="333"/>
      <c r="LWA255" s="382"/>
      <c r="LWB255" s="224"/>
      <c r="LWC255" s="224"/>
      <c r="LWD255" s="334"/>
      <c r="LWE255" s="334"/>
      <c r="LWF255" s="224"/>
      <c r="LWG255" s="382"/>
      <c r="LWH255" s="382"/>
      <c r="LWI255" s="332"/>
      <c r="LWJ255" s="333"/>
      <c r="LWK255" s="382"/>
      <c r="LWL255" s="224"/>
      <c r="LWM255" s="224"/>
      <c r="LWN255" s="334"/>
      <c r="LWO255" s="334"/>
      <c r="LWP255" s="224"/>
      <c r="LWQ255" s="382"/>
      <c r="LWR255" s="382"/>
      <c r="LWS255" s="332"/>
      <c r="LWT255" s="333"/>
      <c r="LWU255" s="382"/>
      <c r="LWV255" s="224"/>
      <c r="LWW255" s="224"/>
      <c r="LWX255" s="334"/>
      <c r="LWY255" s="334"/>
      <c r="LWZ255" s="224"/>
      <c r="LXA255" s="382"/>
      <c r="LXB255" s="382"/>
      <c r="LXC255" s="332"/>
      <c r="LXD255" s="333"/>
      <c r="LXE255" s="382"/>
      <c r="LXF255" s="224"/>
      <c r="LXG255" s="224"/>
      <c r="LXH255" s="334"/>
      <c r="LXI255" s="334"/>
      <c r="LXJ255" s="224"/>
      <c r="LXK255" s="382"/>
      <c r="LXL255" s="382"/>
      <c r="LXM255" s="332"/>
      <c r="LXN255" s="333"/>
      <c r="LXO255" s="382"/>
      <c r="LXP255" s="224"/>
      <c r="LXQ255" s="224"/>
      <c r="LXR255" s="334"/>
      <c r="LXS255" s="334"/>
      <c r="LXT255" s="224"/>
      <c r="LXU255" s="382"/>
      <c r="LXV255" s="382"/>
      <c r="LXW255" s="332"/>
      <c r="LXX255" s="333"/>
      <c r="LXY255" s="382"/>
      <c r="LXZ255" s="224"/>
      <c r="LYA255" s="224"/>
      <c r="LYB255" s="334"/>
      <c r="LYC255" s="334"/>
      <c r="LYD255" s="224"/>
      <c r="LYE255" s="382"/>
      <c r="LYF255" s="382"/>
      <c r="LYG255" s="332"/>
      <c r="LYH255" s="333"/>
      <c r="LYI255" s="382"/>
      <c r="LYJ255" s="224"/>
      <c r="LYK255" s="224"/>
      <c r="LYL255" s="334"/>
      <c r="LYM255" s="334"/>
      <c r="LYN255" s="224"/>
      <c r="LYO255" s="382"/>
      <c r="LYP255" s="382"/>
      <c r="LYQ255" s="332"/>
      <c r="LYR255" s="333"/>
      <c r="LYS255" s="382"/>
      <c r="LYT255" s="224"/>
      <c r="LYU255" s="224"/>
      <c r="LYV255" s="334"/>
      <c r="LYW255" s="334"/>
      <c r="LYX255" s="224"/>
      <c r="LYY255" s="382"/>
      <c r="LYZ255" s="382"/>
      <c r="LZA255" s="332"/>
      <c r="LZB255" s="333"/>
      <c r="LZC255" s="382"/>
      <c r="LZD255" s="224"/>
      <c r="LZE255" s="224"/>
      <c r="LZF255" s="334"/>
      <c r="LZG255" s="334"/>
      <c r="LZH255" s="224"/>
      <c r="LZI255" s="382"/>
      <c r="LZJ255" s="382"/>
      <c r="LZK255" s="332"/>
      <c r="LZL255" s="333"/>
      <c r="LZM255" s="382"/>
      <c r="LZN255" s="224"/>
      <c r="LZO255" s="224"/>
      <c r="LZP255" s="334"/>
      <c r="LZQ255" s="334"/>
      <c r="LZR255" s="224"/>
      <c r="LZS255" s="382"/>
      <c r="LZT255" s="382"/>
      <c r="LZU255" s="332"/>
      <c r="LZV255" s="333"/>
      <c r="LZW255" s="382"/>
      <c r="LZX255" s="224"/>
      <c r="LZY255" s="224"/>
      <c r="LZZ255" s="334"/>
      <c r="MAA255" s="334"/>
      <c r="MAB255" s="224"/>
      <c r="MAC255" s="382"/>
      <c r="MAD255" s="382"/>
      <c r="MAE255" s="332"/>
      <c r="MAF255" s="333"/>
      <c r="MAG255" s="382"/>
      <c r="MAH255" s="224"/>
      <c r="MAI255" s="224"/>
      <c r="MAJ255" s="334"/>
      <c r="MAK255" s="334"/>
      <c r="MAL255" s="224"/>
      <c r="MAM255" s="382"/>
      <c r="MAN255" s="382"/>
      <c r="MAO255" s="332"/>
      <c r="MAP255" s="333"/>
      <c r="MAQ255" s="382"/>
      <c r="MAR255" s="224"/>
      <c r="MAS255" s="224"/>
      <c r="MAT255" s="334"/>
      <c r="MAU255" s="334"/>
      <c r="MAV255" s="224"/>
      <c r="MAW255" s="382"/>
      <c r="MAX255" s="382"/>
      <c r="MAY255" s="332"/>
      <c r="MAZ255" s="333"/>
      <c r="MBA255" s="382"/>
      <c r="MBB255" s="224"/>
      <c r="MBC255" s="224"/>
      <c r="MBD255" s="334"/>
      <c r="MBE255" s="334"/>
      <c r="MBF255" s="224"/>
      <c r="MBG255" s="382"/>
      <c r="MBH255" s="382"/>
      <c r="MBI255" s="332"/>
      <c r="MBJ255" s="333"/>
      <c r="MBK255" s="382"/>
      <c r="MBL255" s="224"/>
      <c r="MBM255" s="224"/>
      <c r="MBN255" s="334"/>
      <c r="MBO255" s="334"/>
      <c r="MBP255" s="224"/>
      <c r="MBQ255" s="382"/>
      <c r="MBR255" s="382"/>
      <c r="MBS255" s="332"/>
      <c r="MBT255" s="333"/>
      <c r="MBU255" s="382"/>
      <c r="MBV255" s="224"/>
      <c r="MBW255" s="224"/>
      <c r="MBX255" s="334"/>
      <c r="MBY255" s="334"/>
      <c r="MBZ255" s="224"/>
      <c r="MCA255" s="382"/>
      <c r="MCB255" s="382"/>
      <c r="MCC255" s="332"/>
      <c r="MCD255" s="333"/>
      <c r="MCE255" s="382"/>
      <c r="MCF255" s="224"/>
      <c r="MCG255" s="224"/>
      <c r="MCH255" s="334"/>
      <c r="MCI255" s="334"/>
      <c r="MCJ255" s="224"/>
      <c r="MCK255" s="382"/>
      <c r="MCL255" s="382"/>
      <c r="MCM255" s="332"/>
      <c r="MCN255" s="333"/>
      <c r="MCO255" s="382"/>
      <c r="MCP255" s="224"/>
      <c r="MCQ255" s="224"/>
      <c r="MCR255" s="334"/>
      <c r="MCS255" s="334"/>
      <c r="MCT255" s="224"/>
      <c r="MCU255" s="382"/>
      <c r="MCV255" s="382"/>
      <c r="MCW255" s="332"/>
      <c r="MCX255" s="333"/>
      <c r="MCY255" s="382"/>
      <c r="MCZ255" s="224"/>
      <c r="MDA255" s="224"/>
      <c r="MDB255" s="334"/>
      <c r="MDC255" s="334"/>
      <c r="MDD255" s="224"/>
      <c r="MDE255" s="382"/>
      <c r="MDF255" s="382"/>
      <c r="MDG255" s="332"/>
      <c r="MDH255" s="333"/>
      <c r="MDI255" s="382"/>
      <c r="MDJ255" s="224"/>
      <c r="MDK255" s="224"/>
      <c r="MDL255" s="334"/>
      <c r="MDM255" s="334"/>
      <c r="MDN255" s="224"/>
      <c r="MDO255" s="382"/>
      <c r="MDP255" s="382"/>
      <c r="MDQ255" s="332"/>
      <c r="MDR255" s="333"/>
      <c r="MDS255" s="382"/>
      <c r="MDT255" s="224"/>
      <c r="MDU255" s="224"/>
      <c r="MDV255" s="334"/>
      <c r="MDW255" s="334"/>
      <c r="MDX255" s="224"/>
      <c r="MDY255" s="382"/>
      <c r="MDZ255" s="382"/>
      <c r="MEA255" s="332"/>
      <c r="MEB255" s="333"/>
      <c r="MEC255" s="382"/>
      <c r="MED255" s="224"/>
      <c r="MEE255" s="224"/>
      <c r="MEF255" s="334"/>
      <c r="MEG255" s="334"/>
      <c r="MEH255" s="224"/>
      <c r="MEI255" s="382"/>
      <c r="MEJ255" s="382"/>
      <c r="MEK255" s="332"/>
      <c r="MEL255" s="333"/>
      <c r="MEM255" s="382"/>
      <c r="MEN255" s="224"/>
      <c r="MEO255" s="224"/>
      <c r="MEP255" s="334"/>
      <c r="MEQ255" s="334"/>
      <c r="MER255" s="224"/>
      <c r="MES255" s="382"/>
      <c r="MET255" s="382"/>
      <c r="MEU255" s="332"/>
      <c r="MEV255" s="333"/>
      <c r="MEW255" s="382"/>
      <c r="MEX255" s="224"/>
      <c r="MEY255" s="224"/>
      <c r="MEZ255" s="334"/>
      <c r="MFA255" s="334"/>
      <c r="MFB255" s="224"/>
      <c r="MFC255" s="382"/>
      <c r="MFD255" s="382"/>
      <c r="MFE255" s="332"/>
      <c r="MFF255" s="333"/>
      <c r="MFG255" s="382"/>
      <c r="MFH255" s="224"/>
      <c r="MFI255" s="224"/>
      <c r="MFJ255" s="334"/>
      <c r="MFK255" s="334"/>
      <c r="MFL255" s="224"/>
      <c r="MFM255" s="382"/>
      <c r="MFN255" s="382"/>
      <c r="MFO255" s="332"/>
      <c r="MFP255" s="333"/>
      <c r="MFQ255" s="382"/>
      <c r="MFR255" s="224"/>
      <c r="MFS255" s="224"/>
      <c r="MFT255" s="334"/>
      <c r="MFU255" s="334"/>
      <c r="MFV255" s="224"/>
      <c r="MFW255" s="382"/>
      <c r="MFX255" s="382"/>
      <c r="MFY255" s="332"/>
      <c r="MFZ255" s="333"/>
      <c r="MGA255" s="382"/>
      <c r="MGB255" s="224"/>
      <c r="MGC255" s="224"/>
      <c r="MGD255" s="334"/>
      <c r="MGE255" s="334"/>
      <c r="MGF255" s="224"/>
      <c r="MGG255" s="382"/>
      <c r="MGH255" s="382"/>
      <c r="MGI255" s="332"/>
      <c r="MGJ255" s="333"/>
      <c r="MGK255" s="382"/>
      <c r="MGL255" s="224"/>
      <c r="MGM255" s="224"/>
      <c r="MGN255" s="334"/>
      <c r="MGO255" s="334"/>
      <c r="MGP255" s="224"/>
      <c r="MGQ255" s="382"/>
      <c r="MGR255" s="382"/>
      <c r="MGS255" s="332"/>
      <c r="MGT255" s="333"/>
      <c r="MGU255" s="382"/>
      <c r="MGV255" s="224"/>
      <c r="MGW255" s="224"/>
      <c r="MGX255" s="334"/>
      <c r="MGY255" s="334"/>
      <c r="MGZ255" s="224"/>
      <c r="MHA255" s="382"/>
      <c r="MHB255" s="382"/>
      <c r="MHC255" s="332"/>
      <c r="MHD255" s="333"/>
      <c r="MHE255" s="382"/>
      <c r="MHF255" s="224"/>
      <c r="MHG255" s="224"/>
      <c r="MHH255" s="334"/>
      <c r="MHI255" s="334"/>
      <c r="MHJ255" s="224"/>
      <c r="MHK255" s="382"/>
      <c r="MHL255" s="382"/>
      <c r="MHM255" s="332"/>
      <c r="MHN255" s="333"/>
      <c r="MHO255" s="382"/>
      <c r="MHP255" s="224"/>
      <c r="MHQ255" s="224"/>
      <c r="MHR255" s="334"/>
      <c r="MHS255" s="334"/>
      <c r="MHT255" s="224"/>
      <c r="MHU255" s="382"/>
      <c r="MHV255" s="382"/>
      <c r="MHW255" s="332"/>
      <c r="MHX255" s="333"/>
      <c r="MHY255" s="382"/>
      <c r="MHZ255" s="224"/>
      <c r="MIA255" s="224"/>
      <c r="MIB255" s="334"/>
      <c r="MIC255" s="334"/>
      <c r="MID255" s="224"/>
      <c r="MIE255" s="382"/>
      <c r="MIF255" s="382"/>
      <c r="MIG255" s="332"/>
      <c r="MIH255" s="333"/>
      <c r="MII255" s="382"/>
      <c r="MIJ255" s="224"/>
      <c r="MIK255" s="224"/>
      <c r="MIL255" s="334"/>
      <c r="MIM255" s="334"/>
      <c r="MIN255" s="224"/>
      <c r="MIO255" s="382"/>
      <c r="MIP255" s="382"/>
      <c r="MIQ255" s="332"/>
      <c r="MIR255" s="333"/>
      <c r="MIS255" s="382"/>
      <c r="MIT255" s="224"/>
      <c r="MIU255" s="224"/>
      <c r="MIV255" s="334"/>
      <c r="MIW255" s="334"/>
      <c r="MIX255" s="224"/>
      <c r="MIY255" s="382"/>
      <c r="MIZ255" s="382"/>
      <c r="MJA255" s="332"/>
      <c r="MJB255" s="333"/>
      <c r="MJC255" s="382"/>
      <c r="MJD255" s="224"/>
      <c r="MJE255" s="224"/>
      <c r="MJF255" s="334"/>
      <c r="MJG255" s="334"/>
      <c r="MJH255" s="224"/>
      <c r="MJI255" s="382"/>
      <c r="MJJ255" s="382"/>
      <c r="MJK255" s="332"/>
      <c r="MJL255" s="333"/>
      <c r="MJM255" s="382"/>
      <c r="MJN255" s="224"/>
      <c r="MJO255" s="224"/>
      <c r="MJP255" s="334"/>
      <c r="MJQ255" s="334"/>
      <c r="MJR255" s="224"/>
      <c r="MJS255" s="382"/>
      <c r="MJT255" s="382"/>
      <c r="MJU255" s="332"/>
      <c r="MJV255" s="333"/>
      <c r="MJW255" s="382"/>
      <c r="MJX255" s="224"/>
      <c r="MJY255" s="224"/>
      <c r="MJZ255" s="334"/>
      <c r="MKA255" s="334"/>
      <c r="MKB255" s="224"/>
      <c r="MKC255" s="382"/>
      <c r="MKD255" s="382"/>
      <c r="MKE255" s="332"/>
      <c r="MKF255" s="333"/>
      <c r="MKG255" s="382"/>
      <c r="MKH255" s="224"/>
      <c r="MKI255" s="224"/>
      <c r="MKJ255" s="334"/>
      <c r="MKK255" s="334"/>
      <c r="MKL255" s="224"/>
      <c r="MKM255" s="382"/>
      <c r="MKN255" s="382"/>
      <c r="MKO255" s="332"/>
      <c r="MKP255" s="333"/>
      <c r="MKQ255" s="382"/>
      <c r="MKR255" s="224"/>
      <c r="MKS255" s="224"/>
      <c r="MKT255" s="334"/>
      <c r="MKU255" s="334"/>
      <c r="MKV255" s="224"/>
      <c r="MKW255" s="382"/>
      <c r="MKX255" s="382"/>
      <c r="MKY255" s="332"/>
      <c r="MKZ255" s="333"/>
      <c r="MLA255" s="382"/>
      <c r="MLB255" s="224"/>
      <c r="MLC255" s="224"/>
      <c r="MLD255" s="334"/>
      <c r="MLE255" s="334"/>
      <c r="MLF255" s="224"/>
      <c r="MLG255" s="382"/>
      <c r="MLH255" s="382"/>
      <c r="MLI255" s="332"/>
      <c r="MLJ255" s="333"/>
      <c r="MLK255" s="382"/>
      <c r="MLL255" s="224"/>
      <c r="MLM255" s="224"/>
      <c r="MLN255" s="334"/>
      <c r="MLO255" s="334"/>
      <c r="MLP255" s="224"/>
      <c r="MLQ255" s="382"/>
      <c r="MLR255" s="382"/>
      <c r="MLS255" s="332"/>
      <c r="MLT255" s="333"/>
      <c r="MLU255" s="382"/>
      <c r="MLV255" s="224"/>
      <c r="MLW255" s="224"/>
      <c r="MLX255" s="334"/>
      <c r="MLY255" s="334"/>
      <c r="MLZ255" s="224"/>
      <c r="MMA255" s="382"/>
      <c r="MMB255" s="382"/>
      <c r="MMC255" s="332"/>
      <c r="MMD255" s="333"/>
      <c r="MME255" s="382"/>
      <c r="MMF255" s="224"/>
      <c r="MMG255" s="224"/>
      <c r="MMH255" s="334"/>
      <c r="MMI255" s="334"/>
      <c r="MMJ255" s="224"/>
      <c r="MMK255" s="382"/>
      <c r="MML255" s="382"/>
      <c r="MMM255" s="332"/>
      <c r="MMN255" s="333"/>
      <c r="MMO255" s="382"/>
      <c r="MMP255" s="224"/>
      <c r="MMQ255" s="224"/>
      <c r="MMR255" s="334"/>
      <c r="MMS255" s="334"/>
      <c r="MMT255" s="224"/>
      <c r="MMU255" s="382"/>
      <c r="MMV255" s="382"/>
      <c r="MMW255" s="332"/>
      <c r="MMX255" s="333"/>
      <c r="MMY255" s="382"/>
      <c r="MMZ255" s="224"/>
      <c r="MNA255" s="224"/>
      <c r="MNB255" s="334"/>
      <c r="MNC255" s="334"/>
      <c r="MND255" s="224"/>
      <c r="MNE255" s="382"/>
      <c r="MNF255" s="382"/>
      <c r="MNG255" s="332"/>
      <c r="MNH255" s="333"/>
      <c r="MNI255" s="382"/>
      <c r="MNJ255" s="224"/>
      <c r="MNK255" s="224"/>
      <c r="MNL255" s="334"/>
      <c r="MNM255" s="334"/>
      <c r="MNN255" s="224"/>
      <c r="MNO255" s="382"/>
      <c r="MNP255" s="382"/>
      <c r="MNQ255" s="332"/>
      <c r="MNR255" s="333"/>
      <c r="MNS255" s="382"/>
      <c r="MNT255" s="224"/>
      <c r="MNU255" s="224"/>
      <c r="MNV255" s="334"/>
      <c r="MNW255" s="334"/>
      <c r="MNX255" s="224"/>
      <c r="MNY255" s="382"/>
      <c r="MNZ255" s="382"/>
      <c r="MOA255" s="332"/>
      <c r="MOB255" s="333"/>
      <c r="MOC255" s="382"/>
      <c r="MOD255" s="224"/>
      <c r="MOE255" s="224"/>
      <c r="MOF255" s="334"/>
      <c r="MOG255" s="334"/>
      <c r="MOH255" s="224"/>
      <c r="MOI255" s="382"/>
      <c r="MOJ255" s="382"/>
      <c r="MOK255" s="332"/>
      <c r="MOL255" s="333"/>
      <c r="MOM255" s="382"/>
      <c r="MON255" s="224"/>
      <c r="MOO255" s="224"/>
      <c r="MOP255" s="334"/>
      <c r="MOQ255" s="334"/>
      <c r="MOR255" s="224"/>
      <c r="MOS255" s="382"/>
      <c r="MOT255" s="382"/>
      <c r="MOU255" s="332"/>
      <c r="MOV255" s="333"/>
      <c r="MOW255" s="382"/>
      <c r="MOX255" s="224"/>
      <c r="MOY255" s="224"/>
      <c r="MOZ255" s="334"/>
      <c r="MPA255" s="334"/>
      <c r="MPB255" s="224"/>
      <c r="MPC255" s="382"/>
      <c r="MPD255" s="382"/>
      <c r="MPE255" s="332"/>
      <c r="MPF255" s="333"/>
      <c r="MPG255" s="382"/>
      <c r="MPH255" s="224"/>
      <c r="MPI255" s="224"/>
      <c r="MPJ255" s="334"/>
      <c r="MPK255" s="334"/>
      <c r="MPL255" s="224"/>
      <c r="MPM255" s="382"/>
      <c r="MPN255" s="382"/>
      <c r="MPO255" s="332"/>
      <c r="MPP255" s="333"/>
      <c r="MPQ255" s="382"/>
      <c r="MPR255" s="224"/>
      <c r="MPS255" s="224"/>
      <c r="MPT255" s="334"/>
      <c r="MPU255" s="334"/>
      <c r="MPV255" s="224"/>
      <c r="MPW255" s="382"/>
      <c r="MPX255" s="382"/>
      <c r="MPY255" s="332"/>
      <c r="MPZ255" s="333"/>
      <c r="MQA255" s="382"/>
      <c r="MQB255" s="224"/>
      <c r="MQC255" s="224"/>
      <c r="MQD255" s="334"/>
      <c r="MQE255" s="334"/>
      <c r="MQF255" s="224"/>
      <c r="MQG255" s="382"/>
      <c r="MQH255" s="382"/>
      <c r="MQI255" s="332"/>
      <c r="MQJ255" s="333"/>
      <c r="MQK255" s="382"/>
      <c r="MQL255" s="224"/>
      <c r="MQM255" s="224"/>
      <c r="MQN255" s="334"/>
      <c r="MQO255" s="334"/>
      <c r="MQP255" s="224"/>
      <c r="MQQ255" s="382"/>
      <c r="MQR255" s="382"/>
      <c r="MQS255" s="332"/>
      <c r="MQT255" s="333"/>
      <c r="MQU255" s="382"/>
      <c r="MQV255" s="224"/>
      <c r="MQW255" s="224"/>
      <c r="MQX255" s="334"/>
      <c r="MQY255" s="334"/>
      <c r="MQZ255" s="224"/>
      <c r="MRA255" s="382"/>
      <c r="MRB255" s="382"/>
      <c r="MRC255" s="332"/>
      <c r="MRD255" s="333"/>
      <c r="MRE255" s="382"/>
      <c r="MRF255" s="224"/>
      <c r="MRG255" s="224"/>
      <c r="MRH255" s="334"/>
      <c r="MRI255" s="334"/>
      <c r="MRJ255" s="224"/>
      <c r="MRK255" s="382"/>
      <c r="MRL255" s="382"/>
      <c r="MRM255" s="332"/>
      <c r="MRN255" s="333"/>
      <c r="MRO255" s="382"/>
      <c r="MRP255" s="224"/>
      <c r="MRQ255" s="224"/>
      <c r="MRR255" s="334"/>
      <c r="MRS255" s="334"/>
      <c r="MRT255" s="224"/>
      <c r="MRU255" s="382"/>
      <c r="MRV255" s="382"/>
      <c r="MRW255" s="332"/>
      <c r="MRX255" s="333"/>
      <c r="MRY255" s="382"/>
      <c r="MRZ255" s="224"/>
      <c r="MSA255" s="224"/>
      <c r="MSB255" s="334"/>
      <c r="MSC255" s="334"/>
      <c r="MSD255" s="224"/>
      <c r="MSE255" s="382"/>
      <c r="MSF255" s="382"/>
      <c r="MSG255" s="332"/>
      <c r="MSH255" s="333"/>
      <c r="MSI255" s="382"/>
      <c r="MSJ255" s="224"/>
      <c r="MSK255" s="224"/>
      <c r="MSL255" s="334"/>
      <c r="MSM255" s="334"/>
      <c r="MSN255" s="224"/>
      <c r="MSO255" s="382"/>
      <c r="MSP255" s="382"/>
      <c r="MSQ255" s="332"/>
      <c r="MSR255" s="333"/>
      <c r="MSS255" s="382"/>
      <c r="MST255" s="224"/>
      <c r="MSU255" s="224"/>
      <c r="MSV255" s="334"/>
      <c r="MSW255" s="334"/>
      <c r="MSX255" s="224"/>
      <c r="MSY255" s="382"/>
      <c r="MSZ255" s="382"/>
      <c r="MTA255" s="332"/>
      <c r="MTB255" s="333"/>
      <c r="MTC255" s="382"/>
      <c r="MTD255" s="224"/>
      <c r="MTE255" s="224"/>
      <c r="MTF255" s="334"/>
      <c r="MTG255" s="334"/>
      <c r="MTH255" s="224"/>
      <c r="MTI255" s="382"/>
      <c r="MTJ255" s="382"/>
      <c r="MTK255" s="332"/>
      <c r="MTL255" s="333"/>
      <c r="MTM255" s="382"/>
      <c r="MTN255" s="224"/>
      <c r="MTO255" s="224"/>
      <c r="MTP255" s="334"/>
      <c r="MTQ255" s="334"/>
      <c r="MTR255" s="224"/>
      <c r="MTS255" s="382"/>
      <c r="MTT255" s="382"/>
      <c r="MTU255" s="332"/>
      <c r="MTV255" s="333"/>
      <c r="MTW255" s="382"/>
      <c r="MTX255" s="224"/>
      <c r="MTY255" s="224"/>
      <c r="MTZ255" s="334"/>
      <c r="MUA255" s="334"/>
      <c r="MUB255" s="224"/>
      <c r="MUC255" s="382"/>
      <c r="MUD255" s="382"/>
      <c r="MUE255" s="332"/>
      <c r="MUF255" s="333"/>
      <c r="MUG255" s="382"/>
      <c r="MUH255" s="224"/>
      <c r="MUI255" s="224"/>
      <c r="MUJ255" s="334"/>
      <c r="MUK255" s="334"/>
      <c r="MUL255" s="224"/>
      <c r="MUM255" s="382"/>
      <c r="MUN255" s="382"/>
      <c r="MUO255" s="332"/>
      <c r="MUP255" s="333"/>
      <c r="MUQ255" s="382"/>
      <c r="MUR255" s="224"/>
      <c r="MUS255" s="224"/>
      <c r="MUT255" s="334"/>
      <c r="MUU255" s="334"/>
      <c r="MUV255" s="224"/>
      <c r="MUW255" s="382"/>
      <c r="MUX255" s="382"/>
      <c r="MUY255" s="332"/>
      <c r="MUZ255" s="333"/>
      <c r="MVA255" s="382"/>
      <c r="MVB255" s="224"/>
      <c r="MVC255" s="224"/>
      <c r="MVD255" s="334"/>
      <c r="MVE255" s="334"/>
      <c r="MVF255" s="224"/>
      <c r="MVG255" s="382"/>
      <c r="MVH255" s="382"/>
      <c r="MVI255" s="332"/>
      <c r="MVJ255" s="333"/>
      <c r="MVK255" s="382"/>
      <c r="MVL255" s="224"/>
      <c r="MVM255" s="224"/>
      <c r="MVN255" s="334"/>
      <c r="MVO255" s="334"/>
      <c r="MVP255" s="224"/>
      <c r="MVQ255" s="382"/>
      <c r="MVR255" s="382"/>
      <c r="MVS255" s="332"/>
      <c r="MVT255" s="333"/>
      <c r="MVU255" s="382"/>
      <c r="MVV255" s="224"/>
      <c r="MVW255" s="224"/>
      <c r="MVX255" s="334"/>
      <c r="MVY255" s="334"/>
      <c r="MVZ255" s="224"/>
      <c r="MWA255" s="382"/>
      <c r="MWB255" s="382"/>
      <c r="MWC255" s="332"/>
      <c r="MWD255" s="333"/>
      <c r="MWE255" s="382"/>
      <c r="MWF255" s="224"/>
      <c r="MWG255" s="224"/>
      <c r="MWH255" s="334"/>
      <c r="MWI255" s="334"/>
      <c r="MWJ255" s="224"/>
      <c r="MWK255" s="382"/>
      <c r="MWL255" s="382"/>
      <c r="MWM255" s="332"/>
      <c r="MWN255" s="333"/>
      <c r="MWO255" s="382"/>
      <c r="MWP255" s="224"/>
      <c r="MWQ255" s="224"/>
      <c r="MWR255" s="334"/>
      <c r="MWS255" s="334"/>
      <c r="MWT255" s="224"/>
      <c r="MWU255" s="382"/>
      <c r="MWV255" s="382"/>
      <c r="MWW255" s="332"/>
      <c r="MWX255" s="333"/>
      <c r="MWY255" s="382"/>
      <c r="MWZ255" s="224"/>
      <c r="MXA255" s="224"/>
      <c r="MXB255" s="334"/>
      <c r="MXC255" s="334"/>
      <c r="MXD255" s="224"/>
      <c r="MXE255" s="382"/>
      <c r="MXF255" s="382"/>
      <c r="MXG255" s="332"/>
      <c r="MXH255" s="333"/>
      <c r="MXI255" s="382"/>
      <c r="MXJ255" s="224"/>
      <c r="MXK255" s="224"/>
      <c r="MXL255" s="334"/>
      <c r="MXM255" s="334"/>
      <c r="MXN255" s="224"/>
      <c r="MXO255" s="382"/>
      <c r="MXP255" s="382"/>
      <c r="MXQ255" s="332"/>
      <c r="MXR255" s="333"/>
      <c r="MXS255" s="382"/>
      <c r="MXT255" s="224"/>
      <c r="MXU255" s="224"/>
      <c r="MXV255" s="334"/>
      <c r="MXW255" s="334"/>
      <c r="MXX255" s="224"/>
      <c r="MXY255" s="382"/>
      <c r="MXZ255" s="382"/>
      <c r="MYA255" s="332"/>
      <c r="MYB255" s="333"/>
      <c r="MYC255" s="382"/>
      <c r="MYD255" s="224"/>
      <c r="MYE255" s="224"/>
      <c r="MYF255" s="334"/>
      <c r="MYG255" s="334"/>
      <c r="MYH255" s="224"/>
      <c r="MYI255" s="382"/>
      <c r="MYJ255" s="382"/>
      <c r="MYK255" s="332"/>
      <c r="MYL255" s="333"/>
      <c r="MYM255" s="382"/>
      <c r="MYN255" s="224"/>
      <c r="MYO255" s="224"/>
      <c r="MYP255" s="334"/>
      <c r="MYQ255" s="334"/>
      <c r="MYR255" s="224"/>
      <c r="MYS255" s="382"/>
      <c r="MYT255" s="382"/>
      <c r="MYU255" s="332"/>
      <c r="MYV255" s="333"/>
      <c r="MYW255" s="382"/>
      <c r="MYX255" s="224"/>
      <c r="MYY255" s="224"/>
      <c r="MYZ255" s="334"/>
      <c r="MZA255" s="334"/>
      <c r="MZB255" s="224"/>
      <c r="MZC255" s="382"/>
      <c r="MZD255" s="382"/>
      <c r="MZE255" s="332"/>
      <c r="MZF255" s="333"/>
      <c r="MZG255" s="382"/>
      <c r="MZH255" s="224"/>
      <c r="MZI255" s="224"/>
      <c r="MZJ255" s="334"/>
      <c r="MZK255" s="334"/>
      <c r="MZL255" s="224"/>
      <c r="MZM255" s="382"/>
      <c r="MZN255" s="382"/>
      <c r="MZO255" s="332"/>
      <c r="MZP255" s="333"/>
      <c r="MZQ255" s="382"/>
      <c r="MZR255" s="224"/>
      <c r="MZS255" s="224"/>
      <c r="MZT255" s="334"/>
      <c r="MZU255" s="334"/>
      <c r="MZV255" s="224"/>
      <c r="MZW255" s="382"/>
      <c r="MZX255" s="382"/>
      <c r="MZY255" s="332"/>
      <c r="MZZ255" s="333"/>
      <c r="NAA255" s="382"/>
      <c r="NAB255" s="224"/>
      <c r="NAC255" s="224"/>
      <c r="NAD255" s="334"/>
      <c r="NAE255" s="334"/>
      <c r="NAF255" s="224"/>
      <c r="NAG255" s="382"/>
      <c r="NAH255" s="382"/>
      <c r="NAI255" s="332"/>
      <c r="NAJ255" s="333"/>
      <c r="NAK255" s="382"/>
      <c r="NAL255" s="224"/>
      <c r="NAM255" s="224"/>
      <c r="NAN255" s="334"/>
      <c r="NAO255" s="334"/>
      <c r="NAP255" s="224"/>
      <c r="NAQ255" s="382"/>
      <c r="NAR255" s="382"/>
      <c r="NAS255" s="332"/>
      <c r="NAT255" s="333"/>
      <c r="NAU255" s="382"/>
      <c r="NAV255" s="224"/>
      <c r="NAW255" s="224"/>
      <c r="NAX255" s="334"/>
      <c r="NAY255" s="334"/>
      <c r="NAZ255" s="224"/>
      <c r="NBA255" s="382"/>
      <c r="NBB255" s="382"/>
      <c r="NBC255" s="332"/>
      <c r="NBD255" s="333"/>
      <c r="NBE255" s="382"/>
      <c r="NBF255" s="224"/>
      <c r="NBG255" s="224"/>
      <c r="NBH255" s="334"/>
      <c r="NBI255" s="334"/>
      <c r="NBJ255" s="224"/>
      <c r="NBK255" s="382"/>
      <c r="NBL255" s="382"/>
      <c r="NBM255" s="332"/>
      <c r="NBN255" s="333"/>
      <c r="NBO255" s="382"/>
      <c r="NBP255" s="224"/>
      <c r="NBQ255" s="224"/>
      <c r="NBR255" s="334"/>
      <c r="NBS255" s="334"/>
      <c r="NBT255" s="224"/>
      <c r="NBU255" s="382"/>
      <c r="NBV255" s="382"/>
      <c r="NBW255" s="332"/>
      <c r="NBX255" s="333"/>
      <c r="NBY255" s="382"/>
      <c r="NBZ255" s="224"/>
      <c r="NCA255" s="224"/>
      <c r="NCB255" s="334"/>
      <c r="NCC255" s="334"/>
      <c r="NCD255" s="224"/>
      <c r="NCE255" s="382"/>
      <c r="NCF255" s="382"/>
      <c r="NCG255" s="332"/>
      <c r="NCH255" s="333"/>
      <c r="NCI255" s="382"/>
      <c r="NCJ255" s="224"/>
      <c r="NCK255" s="224"/>
      <c r="NCL255" s="334"/>
      <c r="NCM255" s="334"/>
      <c r="NCN255" s="224"/>
      <c r="NCO255" s="382"/>
      <c r="NCP255" s="382"/>
      <c r="NCQ255" s="332"/>
      <c r="NCR255" s="333"/>
      <c r="NCS255" s="382"/>
      <c r="NCT255" s="224"/>
      <c r="NCU255" s="224"/>
      <c r="NCV255" s="334"/>
      <c r="NCW255" s="334"/>
      <c r="NCX255" s="224"/>
      <c r="NCY255" s="382"/>
      <c r="NCZ255" s="382"/>
      <c r="NDA255" s="332"/>
      <c r="NDB255" s="333"/>
      <c r="NDC255" s="382"/>
      <c r="NDD255" s="224"/>
      <c r="NDE255" s="224"/>
      <c r="NDF255" s="334"/>
      <c r="NDG255" s="334"/>
      <c r="NDH255" s="224"/>
      <c r="NDI255" s="382"/>
      <c r="NDJ255" s="382"/>
      <c r="NDK255" s="332"/>
      <c r="NDL255" s="333"/>
      <c r="NDM255" s="382"/>
      <c r="NDN255" s="224"/>
      <c r="NDO255" s="224"/>
      <c r="NDP255" s="334"/>
      <c r="NDQ255" s="334"/>
      <c r="NDR255" s="224"/>
      <c r="NDS255" s="382"/>
      <c r="NDT255" s="382"/>
      <c r="NDU255" s="332"/>
      <c r="NDV255" s="333"/>
      <c r="NDW255" s="382"/>
      <c r="NDX255" s="224"/>
      <c r="NDY255" s="224"/>
      <c r="NDZ255" s="334"/>
      <c r="NEA255" s="334"/>
      <c r="NEB255" s="224"/>
      <c r="NEC255" s="382"/>
      <c r="NED255" s="382"/>
      <c r="NEE255" s="332"/>
      <c r="NEF255" s="333"/>
      <c r="NEG255" s="382"/>
      <c r="NEH255" s="224"/>
      <c r="NEI255" s="224"/>
      <c r="NEJ255" s="334"/>
      <c r="NEK255" s="334"/>
      <c r="NEL255" s="224"/>
      <c r="NEM255" s="382"/>
      <c r="NEN255" s="382"/>
      <c r="NEO255" s="332"/>
      <c r="NEP255" s="333"/>
      <c r="NEQ255" s="382"/>
      <c r="NER255" s="224"/>
      <c r="NES255" s="224"/>
      <c r="NET255" s="334"/>
      <c r="NEU255" s="334"/>
      <c r="NEV255" s="224"/>
      <c r="NEW255" s="382"/>
      <c r="NEX255" s="382"/>
      <c r="NEY255" s="332"/>
      <c r="NEZ255" s="333"/>
      <c r="NFA255" s="382"/>
      <c r="NFB255" s="224"/>
      <c r="NFC255" s="224"/>
      <c r="NFD255" s="334"/>
      <c r="NFE255" s="334"/>
      <c r="NFF255" s="224"/>
      <c r="NFG255" s="382"/>
      <c r="NFH255" s="382"/>
      <c r="NFI255" s="332"/>
      <c r="NFJ255" s="333"/>
      <c r="NFK255" s="382"/>
      <c r="NFL255" s="224"/>
      <c r="NFM255" s="224"/>
      <c r="NFN255" s="334"/>
      <c r="NFO255" s="334"/>
      <c r="NFP255" s="224"/>
      <c r="NFQ255" s="382"/>
      <c r="NFR255" s="382"/>
      <c r="NFS255" s="332"/>
      <c r="NFT255" s="333"/>
      <c r="NFU255" s="382"/>
      <c r="NFV255" s="224"/>
      <c r="NFW255" s="224"/>
      <c r="NFX255" s="334"/>
      <c r="NFY255" s="334"/>
      <c r="NFZ255" s="224"/>
      <c r="NGA255" s="382"/>
      <c r="NGB255" s="382"/>
      <c r="NGC255" s="332"/>
      <c r="NGD255" s="333"/>
      <c r="NGE255" s="382"/>
      <c r="NGF255" s="224"/>
      <c r="NGG255" s="224"/>
      <c r="NGH255" s="334"/>
      <c r="NGI255" s="334"/>
      <c r="NGJ255" s="224"/>
      <c r="NGK255" s="382"/>
      <c r="NGL255" s="382"/>
      <c r="NGM255" s="332"/>
      <c r="NGN255" s="333"/>
      <c r="NGO255" s="382"/>
      <c r="NGP255" s="224"/>
      <c r="NGQ255" s="224"/>
      <c r="NGR255" s="334"/>
      <c r="NGS255" s="334"/>
      <c r="NGT255" s="224"/>
      <c r="NGU255" s="382"/>
      <c r="NGV255" s="382"/>
      <c r="NGW255" s="332"/>
      <c r="NGX255" s="333"/>
      <c r="NGY255" s="382"/>
      <c r="NGZ255" s="224"/>
      <c r="NHA255" s="224"/>
      <c r="NHB255" s="334"/>
      <c r="NHC255" s="334"/>
      <c r="NHD255" s="224"/>
      <c r="NHE255" s="382"/>
      <c r="NHF255" s="382"/>
      <c r="NHG255" s="332"/>
      <c r="NHH255" s="333"/>
      <c r="NHI255" s="382"/>
      <c r="NHJ255" s="224"/>
      <c r="NHK255" s="224"/>
      <c r="NHL255" s="334"/>
      <c r="NHM255" s="334"/>
      <c r="NHN255" s="224"/>
      <c r="NHO255" s="382"/>
      <c r="NHP255" s="382"/>
      <c r="NHQ255" s="332"/>
      <c r="NHR255" s="333"/>
      <c r="NHS255" s="382"/>
      <c r="NHT255" s="224"/>
      <c r="NHU255" s="224"/>
      <c r="NHV255" s="334"/>
      <c r="NHW255" s="334"/>
      <c r="NHX255" s="224"/>
      <c r="NHY255" s="382"/>
      <c r="NHZ255" s="382"/>
      <c r="NIA255" s="332"/>
      <c r="NIB255" s="333"/>
      <c r="NIC255" s="382"/>
      <c r="NID255" s="224"/>
      <c r="NIE255" s="224"/>
      <c r="NIF255" s="334"/>
      <c r="NIG255" s="334"/>
      <c r="NIH255" s="224"/>
      <c r="NII255" s="382"/>
      <c r="NIJ255" s="382"/>
      <c r="NIK255" s="332"/>
      <c r="NIL255" s="333"/>
      <c r="NIM255" s="382"/>
      <c r="NIN255" s="224"/>
      <c r="NIO255" s="224"/>
      <c r="NIP255" s="334"/>
      <c r="NIQ255" s="334"/>
      <c r="NIR255" s="224"/>
      <c r="NIS255" s="382"/>
      <c r="NIT255" s="382"/>
      <c r="NIU255" s="332"/>
      <c r="NIV255" s="333"/>
      <c r="NIW255" s="382"/>
      <c r="NIX255" s="224"/>
      <c r="NIY255" s="224"/>
      <c r="NIZ255" s="334"/>
      <c r="NJA255" s="334"/>
      <c r="NJB255" s="224"/>
      <c r="NJC255" s="382"/>
      <c r="NJD255" s="382"/>
      <c r="NJE255" s="332"/>
      <c r="NJF255" s="333"/>
      <c r="NJG255" s="382"/>
      <c r="NJH255" s="224"/>
      <c r="NJI255" s="224"/>
      <c r="NJJ255" s="334"/>
      <c r="NJK255" s="334"/>
      <c r="NJL255" s="224"/>
      <c r="NJM255" s="382"/>
      <c r="NJN255" s="382"/>
      <c r="NJO255" s="332"/>
      <c r="NJP255" s="333"/>
      <c r="NJQ255" s="382"/>
      <c r="NJR255" s="224"/>
      <c r="NJS255" s="224"/>
      <c r="NJT255" s="334"/>
      <c r="NJU255" s="334"/>
      <c r="NJV255" s="224"/>
      <c r="NJW255" s="382"/>
      <c r="NJX255" s="382"/>
      <c r="NJY255" s="332"/>
      <c r="NJZ255" s="333"/>
      <c r="NKA255" s="382"/>
      <c r="NKB255" s="224"/>
      <c r="NKC255" s="224"/>
      <c r="NKD255" s="334"/>
      <c r="NKE255" s="334"/>
      <c r="NKF255" s="224"/>
      <c r="NKG255" s="382"/>
      <c r="NKH255" s="382"/>
      <c r="NKI255" s="332"/>
      <c r="NKJ255" s="333"/>
      <c r="NKK255" s="382"/>
      <c r="NKL255" s="224"/>
      <c r="NKM255" s="224"/>
      <c r="NKN255" s="334"/>
      <c r="NKO255" s="334"/>
      <c r="NKP255" s="224"/>
      <c r="NKQ255" s="382"/>
      <c r="NKR255" s="382"/>
      <c r="NKS255" s="332"/>
      <c r="NKT255" s="333"/>
      <c r="NKU255" s="382"/>
      <c r="NKV255" s="224"/>
      <c r="NKW255" s="224"/>
      <c r="NKX255" s="334"/>
      <c r="NKY255" s="334"/>
      <c r="NKZ255" s="224"/>
      <c r="NLA255" s="382"/>
      <c r="NLB255" s="382"/>
      <c r="NLC255" s="332"/>
      <c r="NLD255" s="333"/>
      <c r="NLE255" s="382"/>
      <c r="NLF255" s="224"/>
      <c r="NLG255" s="224"/>
      <c r="NLH255" s="334"/>
      <c r="NLI255" s="334"/>
      <c r="NLJ255" s="224"/>
      <c r="NLK255" s="382"/>
      <c r="NLL255" s="382"/>
      <c r="NLM255" s="332"/>
      <c r="NLN255" s="333"/>
      <c r="NLO255" s="382"/>
      <c r="NLP255" s="224"/>
      <c r="NLQ255" s="224"/>
      <c r="NLR255" s="334"/>
      <c r="NLS255" s="334"/>
      <c r="NLT255" s="224"/>
      <c r="NLU255" s="382"/>
      <c r="NLV255" s="382"/>
      <c r="NLW255" s="332"/>
      <c r="NLX255" s="333"/>
      <c r="NLY255" s="382"/>
      <c r="NLZ255" s="224"/>
      <c r="NMA255" s="224"/>
      <c r="NMB255" s="334"/>
      <c r="NMC255" s="334"/>
      <c r="NMD255" s="224"/>
      <c r="NME255" s="382"/>
      <c r="NMF255" s="382"/>
      <c r="NMG255" s="332"/>
      <c r="NMH255" s="333"/>
      <c r="NMI255" s="382"/>
      <c r="NMJ255" s="224"/>
      <c r="NMK255" s="224"/>
      <c r="NML255" s="334"/>
      <c r="NMM255" s="334"/>
      <c r="NMN255" s="224"/>
      <c r="NMO255" s="382"/>
      <c r="NMP255" s="382"/>
      <c r="NMQ255" s="332"/>
      <c r="NMR255" s="333"/>
      <c r="NMS255" s="382"/>
      <c r="NMT255" s="224"/>
      <c r="NMU255" s="224"/>
      <c r="NMV255" s="334"/>
      <c r="NMW255" s="334"/>
      <c r="NMX255" s="224"/>
      <c r="NMY255" s="382"/>
      <c r="NMZ255" s="382"/>
      <c r="NNA255" s="332"/>
      <c r="NNB255" s="333"/>
      <c r="NNC255" s="382"/>
      <c r="NND255" s="224"/>
      <c r="NNE255" s="224"/>
      <c r="NNF255" s="334"/>
      <c r="NNG255" s="334"/>
      <c r="NNH255" s="224"/>
      <c r="NNI255" s="382"/>
      <c r="NNJ255" s="382"/>
      <c r="NNK255" s="332"/>
      <c r="NNL255" s="333"/>
      <c r="NNM255" s="382"/>
      <c r="NNN255" s="224"/>
      <c r="NNO255" s="224"/>
      <c r="NNP255" s="334"/>
      <c r="NNQ255" s="334"/>
      <c r="NNR255" s="224"/>
      <c r="NNS255" s="382"/>
      <c r="NNT255" s="382"/>
      <c r="NNU255" s="332"/>
      <c r="NNV255" s="333"/>
      <c r="NNW255" s="382"/>
      <c r="NNX255" s="224"/>
      <c r="NNY255" s="224"/>
      <c r="NNZ255" s="334"/>
      <c r="NOA255" s="334"/>
      <c r="NOB255" s="224"/>
      <c r="NOC255" s="382"/>
      <c r="NOD255" s="382"/>
      <c r="NOE255" s="332"/>
      <c r="NOF255" s="333"/>
      <c r="NOG255" s="382"/>
      <c r="NOH255" s="224"/>
      <c r="NOI255" s="224"/>
      <c r="NOJ255" s="334"/>
      <c r="NOK255" s="334"/>
      <c r="NOL255" s="224"/>
      <c r="NOM255" s="382"/>
      <c r="NON255" s="382"/>
      <c r="NOO255" s="332"/>
      <c r="NOP255" s="333"/>
      <c r="NOQ255" s="382"/>
      <c r="NOR255" s="224"/>
      <c r="NOS255" s="224"/>
      <c r="NOT255" s="334"/>
      <c r="NOU255" s="334"/>
      <c r="NOV255" s="224"/>
      <c r="NOW255" s="382"/>
      <c r="NOX255" s="382"/>
      <c r="NOY255" s="332"/>
      <c r="NOZ255" s="333"/>
      <c r="NPA255" s="382"/>
      <c r="NPB255" s="224"/>
      <c r="NPC255" s="224"/>
      <c r="NPD255" s="334"/>
      <c r="NPE255" s="334"/>
      <c r="NPF255" s="224"/>
      <c r="NPG255" s="382"/>
      <c r="NPH255" s="382"/>
      <c r="NPI255" s="332"/>
      <c r="NPJ255" s="333"/>
      <c r="NPK255" s="382"/>
      <c r="NPL255" s="224"/>
      <c r="NPM255" s="224"/>
      <c r="NPN255" s="334"/>
      <c r="NPO255" s="334"/>
      <c r="NPP255" s="224"/>
      <c r="NPQ255" s="382"/>
      <c r="NPR255" s="382"/>
      <c r="NPS255" s="332"/>
      <c r="NPT255" s="333"/>
      <c r="NPU255" s="382"/>
      <c r="NPV255" s="224"/>
      <c r="NPW255" s="224"/>
      <c r="NPX255" s="334"/>
      <c r="NPY255" s="334"/>
      <c r="NPZ255" s="224"/>
      <c r="NQA255" s="382"/>
      <c r="NQB255" s="382"/>
      <c r="NQC255" s="332"/>
      <c r="NQD255" s="333"/>
      <c r="NQE255" s="382"/>
      <c r="NQF255" s="224"/>
      <c r="NQG255" s="224"/>
      <c r="NQH255" s="334"/>
      <c r="NQI255" s="334"/>
      <c r="NQJ255" s="224"/>
      <c r="NQK255" s="382"/>
      <c r="NQL255" s="382"/>
      <c r="NQM255" s="332"/>
      <c r="NQN255" s="333"/>
      <c r="NQO255" s="382"/>
      <c r="NQP255" s="224"/>
      <c r="NQQ255" s="224"/>
      <c r="NQR255" s="334"/>
      <c r="NQS255" s="334"/>
      <c r="NQT255" s="224"/>
      <c r="NQU255" s="382"/>
      <c r="NQV255" s="382"/>
      <c r="NQW255" s="332"/>
      <c r="NQX255" s="333"/>
      <c r="NQY255" s="382"/>
      <c r="NQZ255" s="224"/>
      <c r="NRA255" s="224"/>
      <c r="NRB255" s="334"/>
      <c r="NRC255" s="334"/>
      <c r="NRD255" s="224"/>
      <c r="NRE255" s="382"/>
      <c r="NRF255" s="382"/>
      <c r="NRG255" s="332"/>
      <c r="NRH255" s="333"/>
      <c r="NRI255" s="382"/>
      <c r="NRJ255" s="224"/>
      <c r="NRK255" s="224"/>
      <c r="NRL255" s="334"/>
      <c r="NRM255" s="334"/>
      <c r="NRN255" s="224"/>
      <c r="NRO255" s="382"/>
      <c r="NRP255" s="382"/>
      <c r="NRQ255" s="332"/>
      <c r="NRR255" s="333"/>
      <c r="NRS255" s="382"/>
      <c r="NRT255" s="224"/>
      <c r="NRU255" s="224"/>
      <c r="NRV255" s="334"/>
      <c r="NRW255" s="334"/>
      <c r="NRX255" s="224"/>
      <c r="NRY255" s="382"/>
      <c r="NRZ255" s="382"/>
      <c r="NSA255" s="332"/>
      <c r="NSB255" s="333"/>
      <c r="NSC255" s="382"/>
      <c r="NSD255" s="224"/>
      <c r="NSE255" s="224"/>
      <c r="NSF255" s="334"/>
      <c r="NSG255" s="334"/>
      <c r="NSH255" s="224"/>
      <c r="NSI255" s="382"/>
      <c r="NSJ255" s="382"/>
      <c r="NSK255" s="332"/>
      <c r="NSL255" s="333"/>
      <c r="NSM255" s="382"/>
      <c r="NSN255" s="224"/>
      <c r="NSO255" s="224"/>
      <c r="NSP255" s="334"/>
      <c r="NSQ255" s="334"/>
      <c r="NSR255" s="224"/>
      <c r="NSS255" s="382"/>
      <c r="NST255" s="382"/>
      <c r="NSU255" s="332"/>
      <c r="NSV255" s="333"/>
      <c r="NSW255" s="382"/>
      <c r="NSX255" s="224"/>
      <c r="NSY255" s="224"/>
      <c r="NSZ255" s="334"/>
      <c r="NTA255" s="334"/>
      <c r="NTB255" s="224"/>
      <c r="NTC255" s="382"/>
      <c r="NTD255" s="382"/>
      <c r="NTE255" s="332"/>
      <c r="NTF255" s="333"/>
      <c r="NTG255" s="382"/>
      <c r="NTH255" s="224"/>
      <c r="NTI255" s="224"/>
      <c r="NTJ255" s="334"/>
      <c r="NTK255" s="334"/>
      <c r="NTL255" s="224"/>
      <c r="NTM255" s="382"/>
      <c r="NTN255" s="382"/>
      <c r="NTO255" s="332"/>
      <c r="NTP255" s="333"/>
      <c r="NTQ255" s="382"/>
      <c r="NTR255" s="224"/>
      <c r="NTS255" s="224"/>
      <c r="NTT255" s="334"/>
      <c r="NTU255" s="334"/>
      <c r="NTV255" s="224"/>
      <c r="NTW255" s="382"/>
      <c r="NTX255" s="382"/>
      <c r="NTY255" s="332"/>
      <c r="NTZ255" s="333"/>
      <c r="NUA255" s="382"/>
      <c r="NUB255" s="224"/>
      <c r="NUC255" s="224"/>
      <c r="NUD255" s="334"/>
      <c r="NUE255" s="334"/>
      <c r="NUF255" s="224"/>
      <c r="NUG255" s="382"/>
      <c r="NUH255" s="382"/>
      <c r="NUI255" s="332"/>
      <c r="NUJ255" s="333"/>
      <c r="NUK255" s="382"/>
      <c r="NUL255" s="224"/>
      <c r="NUM255" s="224"/>
      <c r="NUN255" s="334"/>
      <c r="NUO255" s="334"/>
      <c r="NUP255" s="224"/>
      <c r="NUQ255" s="382"/>
      <c r="NUR255" s="382"/>
      <c r="NUS255" s="332"/>
      <c r="NUT255" s="333"/>
      <c r="NUU255" s="382"/>
      <c r="NUV255" s="224"/>
      <c r="NUW255" s="224"/>
      <c r="NUX255" s="334"/>
      <c r="NUY255" s="334"/>
      <c r="NUZ255" s="224"/>
      <c r="NVA255" s="382"/>
      <c r="NVB255" s="382"/>
      <c r="NVC255" s="332"/>
      <c r="NVD255" s="333"/>
      <c r="NVE255" s="382"/>
      <c r="NVF255" s="224"/>
      <c r="NVG255" s="224"/>
      <c r="NVH255" s="334"/>
      <c r="NVI255" s="334"/>
      <c r="NVJ255" s="224"/>
      <c r="NVK255" s="382"/>
      <c r="NVL255" s="382"/>
      <c r="NVM255" s="332"/>
      <c r="NVN255" s="333"/>
      <c r="NVO255" s="382"/>
      <c r="NVP255" s="224"/>
      <c r="NVQ255" s="224"/>
      <c r="NVR255" s="334"/>
      <c r="NVS255" s="334"/>
      <c r="NVT255" s="224"/>
      <c r="NVU255" s="382"/>
      <c r="NVV255" s="382"/>
      <c r="NVW255" s="332"/>
      <c r="NVX255" s="333"/>
      <c r="NVY255" s="382"/>
      <c r="NVZ255" s="224"/>
      <c r="NWA255" s="224"/>
      <c r="NWB255" s="334"/>
      <c r="NWC255" s="334"/>
      <c r="NWD255" s="224"/>
      <c r="NWE255" s="382"/>
      <c r="NWF255" s="382"/>
      <c r="NWG255" s="332"/>
      <c r="NWH255" s="333"/>
      <c r="NWI255" s="382"/>
      <c r="NWJ255" s="224"/>
      <c r="NWK255" s="224"/>
      <c r="NWL255" s="334"/>
      <c r="NWM255" s="334"/>
      <c r="NWN255" s="224"/>
      <c r="NWO255" s="382"/>
      <c r="NWP255" s="382"/>
      <c r="NWQ255" s="332"/>
      <c r="NWR255" s="333"/>
      <c r="NWS255" s="382"/>
      <c r="NWT255" s="224"/>
      <c r="NWU255" s="224"/>
      <c r="NWV255" s="334"/>
      <c r="NWW255" s="334"/>
      <c r="NWX255" s="224"/>
      <c r="NWY255" s="382"/>
      <c r="NWZ255" s="382"/>
      <c r="NXA255" s="332"/>
      <c r="NXB255" s="333"/>
      <c r="NXC255" s="382"/>
      <c r="NXD255" s="224"/>
      <c r="NXE255" s="224"/>
      <c r="NXF255" s="334"/>
      <c r="NXG255" s="334"/>
      <c r="NXH255" s="224"/>
      <c r="NXI255" s="382"/>
      <c r="NXJ255" s="382"/>
      <c r="NXK255" s="332"/>
      <c r="NXL255" s="333"/>
      <c r="NXM255" s="382"/>
      <c r="NXN255" s="224"/>
      <c r="NXO255" s="224"/>
      <c r="NXP255" s="334"/>
      <c r="NXQ255" s="334"/>
      <c r="NXR255" s="224"/>
      <c r="NXS255" s="382"/>
      <c r="NXT255" s="382"/>
      <c r="NXU255" s="332"/>
      <c r="NXV255" s="333"/>
      <c r="NXW255" s="382"/>
      <c r="NXX255" s="224"/>
      <c r="NXY255" s="224"/>
      <c r="NXZ255" s="334"/>
      <c r="NYA255" s="334"/>
      <c r="NYB255" s="224"/>
      <c r="NYC255" s="382"/>
      <c r="NYD255" s="382"/>
      <c r="NYE255" s="332"/>
      <c r="NYF255" s="333"/>
      <c r="NYG255" s="382"/>
      <c r="NYH255" s="224"/>
      <c r="NYI255" s="224"/>
      <c r="NYJ255" s="334"/>
      <c r="NYK255" s="334"/>
      <c r="NYL255" s="224"/>
      <c r="NYM255" s="382"/>
      <c r="NYN255" s="382"/>
      <c r="NYO255" s="332"/>
      <c r="NYP255" s="333"/>
      <c r="NYQ255" s="382"/>
      <c r="NYR255" s="224"/>
      <c r="NYS255" s="224"/>
      <c r="NYT255" s="334"/>
      <c r="NYU255" s="334"/>
      <c r="NYV255" s="224"/>
      <c r="NYW255" s="382"/>
      <c r="NYX255" s="382"/>
      <c r="NYY255" s="332"/>
      <c r="NYZ255" s="333"/>
      <c r="NZA255" s="382"/>
      <c r="NZB255" s="224"/>
      <c r="NZC255" s="224"/>
      <c r="NZD255" s="334"/>
      <c r="NZE255" s="334"/>
      <c r="NZF255" s="224"/>
      <c r="NZG255" s="382"/>
      <c r="NZH255" s="382"/>
      <c r="NZI255" s="332"/>
      <c r="NZJ255" s="333"/>
      <c r="NZK255" s="382"/>
      <c r="NZL255" s="224"/>
      <c r="NZM255" s="224"/>
      <c r="NZN255" s="334"/>
      <c r="NZO255" s="334"/>
      <c r="NZP255" s="224"/>
      <c r="NZQ255" s="382"/>
      <c r="NZR255" s="382"/>
      <c r="NZS255" s="332"/>
      <c r="NZT255" s="333"/>
      <c r="NZU255" s="382"/>
      <c r="NZV255" s="224"/>
      <c r="NZW255" s="224"/>
      <c r="NZX255" s="334"/>
      <c r="NZY255" s="334"/>
      <c r="NZZ255" s="224"/>
      <c r="OAA255" s="382"/>
      <c r="OAB255" s="382"/>
      <c r="OAC255" s="332"/>
      <c r="OAD255" s="333"/>
      <c r="OAE255" s="382"/>
      <c r="OAF255" s="224"/>
      <c r="OAG255" s="224"/>
      <c r="OAH255" s="334"/>
      <c r="OAI255" s="334"/>
      <c r="OAJ255" s="224"/>
      <c r="OAK255" s="382"/>
      <c r="OAL255" s="382"/>
      <c r="OAM255" s="332"/>
      <c r="OAN255" s="333"/>
      <c r="OAO255" s="382"/>
      <c r="OAP255" s="224"/>
      <c r="OAQ255" s="224"/>
      <c r="OAR255" s="334"/>
      <c r="OAS255" s="334"/>
      <c r="OAT255" s="224"/>
      <c r="OAU255" s="382"/>
      <c r="OAV255" s="382"/>
      <c r="OAW255" s="332"/>
      <c r="OAX255" s="333"/>
      <c r="OAY255" s="382"/>
      <c r="OAZ255" s="224"/>
      <c r="OBA255" s="224"/>
      <c r="OBB255" s="334"/>
      <c r="OBC255" s="334"/>
      <c r="OBD255" s="224"/>
      <c r="OBE255" s="382"/>
      <c r="OBF255" s="382"/>
      <c r="OBG255" s="332"/>
      <c r="OBH255" s="333"/>
      <c r="OBI255" s="382"/>
      <c r="OBJ255" s="224"/>
      <c r="OBK255" s="224"/>
      <c r="OBL255" s="334"/>
      <c r="OBM255" s="334"/>
      <c r="OBN255" s="224"/>
      <c r="OBO255" s="382"/>
      <c r="OBP255" s="382"/>
      <c r="OBQ255" s="332"/>
      <c r="OBR255" s="333"/>
      <c r="OBS255" s="382"/>
      <c r="OBT255" s="224"/>
      <c r="OBU255" s="224"/>
      <c r="OBV255" s="334"/>
      <c r="OBW255" s="334"/>
      <c r="OBX255" s="224"/>
      <c r="OBY255" s="382"/>
      <c r="OBZ255" s="382"/>
      <c r="OCA255" s="332"/>
      <c r="OCB255" s="333"/>
      <c r="OCC255" s="382"/>
      <c r="OCD255" s="224"/>
      <c r="OCE255" s="224"/>
      <c r="OCF255" s="334"/>
      <c r="OCG255" s="334"/>
      <c r="OCH255" s="224"/>
      <c r="OCI255" s="382"/>
      <c r="OCJ255" s="382"/>
      <c r="OCK255" s="332"/>
      <c r="OCL255" s="333"/>
      <c r="OCM255" s="382"/>
      <c r="OCN255" s="224"/>
      <c r="OCO255" s="224"/>
      <c r="OCP255" s="334"/>
      <c r="OCQ255" s="334"/>
      <c r="OCR255" s="224"/>
      <c r="OCS255" s="382"/>
      <c r="OCT255" s="382"/>
      <c r="OCU255" s="332"/>
      <c r="OCV255" s="333"/>
      <c r="OCW255" s="382"/>
      <c r="OCX255" s="224"/>
      <c r="OCY255" s="224"/>
      <c r="OCZ255" s="334"/>
      <c r="ODA255" s="334"/>
      <c r="ODB255" s="224"/>
      <c r="ODC255" s="382"/>
      <c r="ODD255" s="382"/>
      <c r="ODE255" s="332"/>
      <c r="ODF255" s="333"/>
      <c r="ODG255" s="382"/>
      <c r="ODH255" s="224"/>
      <c r="ODI255" s="224"/>
      <c r="ODJ255" s="334"/>
      <c r="ODK255" s="334"/>
      <c r="ODL255" s="224"/>
      <c r="ODM255" s="382"/>
      <c r="ODN255" s="382"/>
      <c r="ODO255" s="332"/>
      <c r="ODP255" s="333"/>
      <c r="ODQ255" s="382"/>
      <c r="ODR255" s="224"/>
      <c r="ODS255" s="224"/>
      <c r="ODT255" s="334"/>
      <c r="ODU255" s="334"/>
      <c r="ODV255" s="224"/>
      <c r="ODW255" s="382"/>
      <c r="ODX255" s="382"/>
      <c r="ODY255" s="332"/>
      <c r="ODZ255" s="333"/>
      <c r="OEA255" s="382"/>
      <c r="OEB255" s="224"/>
      <c r="OEC255" s="224"/>
      <c r="OED255" s="334"/>
      <c r="OEE255" s="334"/>
      <c r="OEF255" s="224"/>
      <c r="OEG255" s="382"/>
      <c r="OEH255" s="382"/>
      <c r="OEI255" s="332"/>
      <c r="OEJ255" s="333"/>
      <c r="OEK255" s="382"/>
      <c r="OEL255" s="224"/>
      <c r="OEM255" s="224"/>
      <c r="OEN255" s="334"/>
      <c r="OEO255" s="334"/>
      <c r="OEP255" s="224"/>
      <c r="OEQ255" s="382"/>
      <c r="OER255" s="382"/>
      <c r="OES255" s="332"/>
      <c r="OET255" s="333"/>
      <c r="OEU255" s="382"/>
      <c r="OEV255" s="224"/>
      <c r="OEW255" s="224"/>
      <c r="OEX255" s="334"/>
      <c r="OEY255" s="334"/>
      <c r="OEZ255" s="224"/>
      <c r="OFA255" s="382"/>
      <c r="OFB255" s="382"/>
      <c r="OFC255" s="332"/>
      <c r="OFD255" s="333"/>
      <c r="OFE255" s="382"/>
      <c r="OFF255" s="224"/>
      <c r="OFG255" s="224"/>
      <c r="OFH255" s="334"/>
      <c r="OFI255" s="334"/>
      <c r="OFJ255" s="224"/>
      <c r="OFK255" s="382"/>
      <c r="OFL255" s="382"/>
      <c r="OFM255" s="332"/>
      <c r="OFN255" s="333"/>
      <c r="OFO255" s="382"/>
      <c r="OFP255" s="224"/>
      <c r="OFQ255" s="224"/>
      <c r="OFR255" s="334"/>
      <c r="OFS255" s="334"/>
      <c r="OFT255" s="224"/>
      <c r="OFU255" s="382"/>
      <c r="OFV255" s="382"/>
      <c r="OFW255" s="332"/>
      <c r="OFX255" s="333"/>
      <c r="OFY255" s="382"/>
      <c r="OFZ255" s="224"/>
      <c r="OGA255" s="224"/>
      <c r="OGB255" s="334"/>
      <c r="OGC255" s="334"/>
      <c r="OGD255" s="224"/>
      <c r="OGE255" s="382"/>
      <c r="OGF255" s="382"/>
      <c r="OGG255" s="332"/>
      <c r="OGH255" s="333"/>
      <c r="OGI255" s="382"/>
      <c r="OGJ255" s="224"/>
      <c r="OGK255" s="224"/>
      <c r="OGL255" s="334"/>
      <c r="OGM255" s="334"/>
      <c r="OGN255" s="224"/>
      <c r="OGO255" s="382"/>
      <c r="OGP255" s="382"/>
      <c r="OGQ255" s="332"/>
      <c r="OGR255" s="333"/>
      <c r="OGS255" s="382"/>
      <c r="OGT255" s="224"/>
      <c r="OGU255" s="224"/>
      <c r="OGV255" s="334"/>
      <c r="OGW255" s="334"/>
      <c r="OGX255" s="224"/>
      <c r="OGY255" s="382"/>
      <c r="OGZ255" s="382"/>
      <c r="OHA255" s="332"/>
      <c r="OHB255" s="333"/>
      <c r="OHC255" s="382"/>
      <c r="OHD255" s="224"/>
      <c r="OHE255" s="224"/>
      <c r="OHF255" s="334"/>
      <c r="OHG255" s="334"/>
      <c r="OHH255" s="224"/>
      <c r="OHI255" s="382"/>
      <c r="OHJ255" s="382"/>
      <c r="OHK255" s="332"/>
      <c r="OHL255" s="333"/>
      <c r="OHM255" s="382"/>
      <c r="OHN255" s="224"/>
      <c r="OHO255" s="224"/>
      <c r="OHP255" s="334"/>
      <c r="OHQ255" s="334"/>
      <c r="OHR255" s="224"/>
      <c r="OHS255" s="382"/>
      <c r="OHT255" s="382"/>
      <c r="OHU255" s="332"/>
      <c r="OHV255" s="333"/>
      <c r="OHW255" s="382"/>
      <c r="OHX255" s="224"/>
      <c r="OHY255" s="224"/>
      <c r="OHZ255" s="334"/>
      <c r="OIA255" s="334"/>
      <c r="OIB255" s="224"/>
      <c r="OIC255" s="382"/>
      <c r="OID255" s="382"/>
      <c r="OIE255" s="332"/>
      <c r="OIF255" s="333"/>
      <c r="OIG255" s="382"/>
      <c r="OIH255" s="224"/>
      <c r="OII255" s="224"/>
      <c r="OIJ255" s="334"/>
      <c r="OIK255" s="334"/>
      <c r="OIL255" s="224"/>
      <c r="OIM255" s="382"/>
      <c r="OIN255" s="382"/>
      <c r="OIO255" s="332"/>
      <c r="OIP255" s="333"/>
      <c r="OIQ255" s="382"/>
      <c r="OIR255" s="224"/>
      <c r="OIS255" s="224"/>
      <c r="OIT255" s="334"/>
      <c r="OIU255" s="334"/>
      <c r="OIV255" s="224"/>
      <c r="OIW255" s="382"/>
      <c r="OIX255" s="382"/>
      <c r="OIY255" s="332"/>
      <c r="OIZ255" s="333"/>
      <c r="OJA255" s="382"/>
      <c r="OJB255" s="224"/>
      <c r="OJC255" s="224"/>
      <c r="OJD255" s="334"/>
      <c r="OJE255" s="334"/>
      <c r="OJF255" s="224"/>
      <c r="OJG255" s="382"/>
      <c r="OJH255" s="382"/>
      <c r="OJI255" s="332"/>
      <c r="OJJ255" s="333"/>
      <c r="OJK255" s="382"/>
      <c r="OJL255" s="224"/>
      <c r="OJM255" s="224"/>
      <c r="OJN255" s="334"/>
      <c r="OJO255" s="334"/>
      <c r="OJP255" s="224"/>
      <c r="OJQ255" s="382"/>
      <c r="OJR255" s="382"/>
      <c r="OJS255" s="332"/>
      <c r="OJT255" s="333"/>
      <c r="OJU255" s="382"/>
      <c r="OJV255" s="224"/>
      <c r="OJW255" s="224"/>
      <c r="OJX255" s="334"/>
      <c r="OJY255" s="334"/>
      <c r="OJZ255" s="224"/>
      <c r="OKA255" s="382"/>
      <c r="OKB255" s="382"/>
      <c r="OKC255" s="332"/>
      <c r="OKD255" s="333"/>
      <c r="OKE255" s="382"/>
      <c r="OKF255" s="224"/>
      <c r="OKG255" s="224"/>
      <c r="OKH255" s="334"/>
      <c r="OKI255" s="334"/>
      <c r="OKJ255" s="224"/>
      <c r="OKK255" s="382"/>
      <c r="OKL255" s="382"/>
      <c r="OKM255" s="332"/>
      <c r="OKN255" s="333"/>
      <c r="OKO255" s="382"/>
      <c r="OKP255" s="224"/>
      <c r="OKQ255" s="224"/>
      <c r="OKR255" s="334"/>
      <c r="OKS255" s="334"/>
      <c r="OKT255" s="224"/>
      <c r="OKU255" s="382"/>
      <c r="OKV255" s="382"/>
      <c r="OKW255" s="332"/>
      <c r="OKX255" s="333"/>
      <c r="OKY255" s="382"/>
      <c r="OKZ255" s="224"/>
      <c r="OLA255" s="224"/>
      <c r="OLB255" s="334"/>
      <c r="OLC255" s="334"/>
      <c r="OLD255" s="224"/>
      <c r="OLE255" s="382"/>
      <c r="OLF255" s="382"/>
      <c r="OLG255" s="332"/>
      <c r="OLH255" s="333"/>
      <c r="OLI255" s="382"/>
      <c r="OLJ255" s="224"/>
      <c r="OLK255" s="224"/>
      <c r="OLL255" s="334"/>
      <c r="OLM255" s="334"/>
      <c r="OLN255" s="224"/>
      <c r="OLO255" s="382"/>
      <c r="OLP255" s="382"/>
      <c r="OLQ255" s="332"/>
      <c r="OLR255" s="333"/>
      <c r="OLS255" s="382"/>
      <c r="OLT255" s="224"/>
      <c r="OLU255" s="224"/>
      <c r="OLV255" s="334"/>
      <c r="OLW255" s="334"/>
      <c r="OLX255" s="224"/>
      <c r="OLY255" s="382"/>
      <c r="OLZ255" s="382"/>
      <c r="OMA255" s="332"/>
      <c r="OMB255" s="333"/>
      <c r="OMC255" s="382"/>
      <c r="OMD255" s="224"/>
      <c r="OME255" s="224"/>
      <c r="OMF255" s="334"/>
      <c r="OMG255" s="334"/>
      <c r="OMH255" s="224"/>
      <c r="OMI255" s="382"/>
      <c r="OMJ255" s="382"/>
      <c r="OMK255" s="332"/>
      <c r="OML255" s="333"/>
      <c r="OMM255" s="382"/>
      <c r="OMN255" s="224"/>
      <c r="OMO255" s="224"/>
      <c r="OMP255" s="334"/>
      <c r="OMQ255" s="334"/>
      <c r="OMR255" s="224"/>
      <c r="OMS255" s="382"/>
      <c r="OMT255" s="382"/>
      <c r="OMU255" s="332"/>
      <c r="OMV255" s="333"/>
      <c r="OMW255" s="382"/>
      <c r="OMX255" s="224"/>
      <c r="OMY255" s="224"/>
      <c r="OMZ255" s="334"/>
      <c r="ONA255" s="334"/>
      <c r="ONB255" s="224"/>
      <c r="ONC255" s="382"/>
      <c r="OND255" s="382"/>
      <c r="ONE255" s="332"/>
      <c r="ONF255" s="333"/>
      <c r="ONG255" s="382"/>
      <c r="ONH255" s="224"/>
      <c r="ONI255" s="224"/>
      <c r="ONJ255" s="334"/>
      <c r="ONK255" s="334"/>
      <c r="ONL255" s="224"/>
      <c r="ONM255" s="382"/>
      <c r="ONN255" s="382"/>
      <c r="ONO255" s="332"/>
      <c r="ONP255" s="333"/>
      <c r="ONQ255" s="382"/>
      <c r="ONR255" s="224"/>
      <c r="ONS255" s="224"/>
      <c r="ONT255" s="334"/>
      <c r="ONU255" s="334"/>
      <c r="ONV255" s="224"/>
      <c r="ONW255" s="382"/>
      <c r="ONX255" s="382"/>
      <c r="ONY255" s="332"/>
      <c r="ONZ255" s="333"/>
      <c r="OOA255" s="382"/>
      <c r="OOB255" s="224"/>
      <c r="OOC255" s="224"/>
      <c r="OOD255" s="334"/>
      <c r="OOE255" s="334"/>
      <c r="OOF255" s="224"/>
      <c r="OOG255" s="382"/>
      <c r="OOH255" s="382"/>
      <c r="OOI255" s="332"/>
      <c r="OOJ255" s="333"/>
      <c r="OOK255" s="382"/>
      <c r="OOL255" s="224"/>
      <c r="OOM255" s="224"/>
      <c r="OON255" s="334"/>
      <c r="OOO255" s="334"/>
      <c r="OOP255" s="224"/>
      <c r="OOQ255" s="382"/>
      <c r="OOR255" s="382"/>
      <c r="OOS255" s="332"/>
      <c r="OOT255" s="333"/>
      <c r="OOU255" s="382"/>
      <c r="OOV255" s="224"/>
      <c r="OOW255" s="224"/>
      <c r="OOX255" s="334"/>
      <c r="OOY255" s="334"/>
      <c r="OOZ255" s="224"/>
      <c r="OPA255" s="382"/>
      <c r="OPB255" s="382"/>
      <c r="OPC255" s="332"/>
      <c r="OPD255" s="333"/>
      <c r="OPE255" s="382"/>
      <c r="OPF255" s="224"/>
      <c r="OPG255" s="224"/>
      <c r="OPH255" s="334"/>
      <c r="OPI255" s="334"/>
      <c r="OPJ255" s="224"/>
      <c r="OPK255" s="382"/>
      <c r="OPL255" s="382"/>
      <c r="OPM255" s="332"/>
      <c r="OPN255" s="333"/>
      <c r="OPO255" s="382"/>
      <c r="OPP255" s="224"/>
      <c r="OPQ255" s="224"/>
      <c r="OPR255" s="334"/>
      <c r="OPS255" s="334"/>
      <c r="OPT255" s="224"/>
      <c r="OPU255" s="382"/>
      <c r="OPV255" s="382"/>
      <c r="OPW255" s="332"/>
      <c r="OPX255" s="333"/>
      <c r="OPY255" s="382"/>
      <c r="OPZ255" s="224"/>
      <c r="OQA255" s="224"/>
      <c r="OQB255" s="334"/>
      <c r="OQC255" s="334"/>
      <c r="OQD255" s="224"/>
      <c r="OQE255" s="382"/>
      <c r="OQF255" s="382"/>
      <c r="OQG255" s="332"/>
      <c r="OQH255" s="333"/>
      <c r="OQI255" s="382"/>
      <c r="OQJ255" s="224"/>
      <c r="OQK255" s="224"/>
      <c r="OQL255" s="334"/>
      <c r="OQM255" s="334"/>
      <c r="OQN255" s="224"/>
      <c r="OQO255" s="382"/>
      <c r="OQP255" s="382"/>
      <c r="OQQ255" s="332"/>
      <c r="OQR255" s="333"/>
      <c r="OQS255" s="382"/>
      <c r="OQT255" s="224"/>
      <c r="OQU255" s="224"/>
      <c r="OQV255" s="334"/>
      <c r="OQW255" s="334"/>
      <c r="OQX255" s="224"/>
      <c r="OQY255" s="382"/>
      <c r="OQZ255" s="382"/>
      <c r="ORA255" s="332"/>
      <c r="ORB255" s="333"/>
      <c r="ORC255" s="382"/>
      <c r="ORD255" s="224"/>
      <c r="ORE255" s="224"/>
      <c r="ORF255" s="334"/>
      <c r="ORG255" s="334"/>
      <c r="ORH255" s="224"/>
      <c r="ORI255" s="382"/>
      <c r="ORJ255" s="382"/>
      <c r="ORK255" s="332"/>
      <c r="ORL255" s="333"/>
      <c r="ORM255" s="382"/>
      <c r="ORN255" s="224"/>
      <c r="ORO255" s="224"/>
      <c r="ORP255" s="334"/>
      <c r="ORQ255" s="334"/>
      <c r="ORR255" s="224"/>
      <c r="ORS255" s="382"/>
      <c r="ORT255" s="382"/>
      <c r="ORU255" s="332"/>
      <c r="ORV255" s="333"/>
      <c r="ORW255" s="382"/>
      <c r="ORX255" s="224"/>
      <c r="ORY255" s="224"/>
      <c r="ORZ255" s="334"/>
      <c r="OSA255" s="334"/>
      <c r="OSB255" s="224"/>
      <c r="OSC255" s="382"/>
      <c r="OSD255" s="382"/>
      <c r="OSE255" s="332"/>
      <c r="OSF255" s="333"/>
      <c r="OSG255" s="382"/>
      <c r="OSH255" s="224"/>
      <c r="OSI255" s="224"/>
      <c r="OSJ255" s="334"/>
      <c r="OSK255" s="334"/>
      <c r="OSL255" s="224"/>
      <c r="OSM255" s="382"/>
      <c r="OSN255" s="382"/>
      <c r="OSO255" s="332"/>
      <c r="OSP255" s="333"/>
      <c r="OSQ255" s="382"/>
      <c r="OSR255" s="224"/>
      <c r="OSS255" s="224"/>
      <c r="OST255" s="334"/>
      <c r="OSU255" s="334"/>
      <c r="OSV255" s="224"/>
      <c r="OSW255" s="382"/>
      <c r="OSX255" s="382"/>
      <c r="OSY255" s="332"/>
      <c r="OSZ255" s="333"/>
      <c r="OTA255" s="382"/>
      <c r="OTB255" s="224"/>
      <c r="OTC255" s="224"/>
      <c r="OTD255" s="334"/>
      <c r="OTE255" s="334"/>
      <c r="OTF255" s="224"/>
      <c r="OTG255" s="382"/>
      <c r="OTH255" s="382"/>
      <c r="OTI255" s="332"/>
      <c r="OTJ255" s="333"/>
      <c r="OTK255" s="382"/>
      <c r="OTL255" s="224"/>
      <c r="OTM255" s="224"/>
      <c r="OTN255" s="334"/>
      <c r="OTO255" s="334"/>
      <c r="OTP255" s="224"/>
      <c r="OTQ255" s="382"/>
      <c r="OTR255" s="382"/>
      <c r="OTS255" s="332"/>
      <c r="OTT255" s="333"/>
      <c r="OTU255" s="382"/>
      <c r="OTV255" s="224"/>
      <c r="OTW255" s="224"/>
      <c r="OTX255" s="334"/>
      <c r="OTY255" s="334"/>
      <c r="OTZ255" s="224"/>
      <c r="OUA255" s="382"/>
      <c r="OUB255" s="382"/>
      <c r="OUC255" s="332"/>
      <c r="OUD255" s="333"/>
      <c r="OUE255" s="382"/>
      <c r="OUF255" s="224"/>
      <c r="OUG255" s="224"/>
      <c r="OUH255" s="334"/>
      <c r="OUI255" s="334"/>
      <c r="OUJ255" s="224"/>
      <c r="OUK255" s="382"/>
      <c r="OUL255" s="382"/>
      <c r="OUM255" s="332"/>
      <c r="OUN255" s="333"/>
      <c r="OUO255" s="382"/>
      <c r="OUP255" s="224"/>
      <c r="OUQ255" s="224"/>
      <c r="OUR255" s="334"/>
      <c r="OUS255" s="334"/>
      <c r="OUT255" s="224"/>
      <c r="OUU255" s="382"/>
      <c r="OUV255" s="382"/>
      <c r="OUW255" s="332"/>
      <c r="OUX255" s="333"/>
      <c r="OUY255" s="382"/>
      <c r="OUZ255" s="224"/>
      <c r="OVA255" s="224"/>
      <c r="OVB255" s="334"/>
      <c r="OVC255" s="334"/>
      <c r="OVD255" s="224"/>
      <c r="OVE255" s="382"/>
      <c r="OVF255" s="382"/>
      <c r="OVG255" s="332"/>
      <c r="OVH255" s="333"/>
      <c r="OVI255" s="382"/>
      <c r="OVJ255" s="224"/>
      <c r="OVK255" s="224"/>
      <c r="OVL255" s="334"/>
      <c r="OVM255" s="334"/>
      <c r="OVN255" s="224"/>
      <c r="OVO255" s="382"/>
      <c r="OVP255" s="382"/>
      <c r="OVQ255" s="332"/>
      <c r="OVR255" s="333"/>
      <c r="OVS255" s="382"/>
      <c r="OVT255" s="224"/>
      <c r="OVU255" s="224"/>
      <c r="OVV255" s="334"/>
      <c r="OVW255" s="334"/>
      <c r="OVX255" s="224"/>
      <c r="OVY255" s="382"/>
      <c r="OVZ255" s="382"/>
      <c r="OWA255" s="332"/>
      <c r="OWB255" s="333"/>
      <c r="OWC255" s="382"/>
      <c r="OWD255" s="224"/>
      <c r="OWE255" s="224"/>
      <c r="OWF255" s="334"/>
      <c r="OWG255" s="334"/>
      <c r="OWH255" s="224"/>
      <c r="OWI255" s="382"/>
      <c r="OWJ255" s="382"/>
      <c r="OWK255" s="332"/>
      <c r="OWL255" s="333"/>
      <c r="OWM255" s="382"/>
      <c r="OWN255" s="224"/>
      <c r="OWO255" s="224"/>
      <c r="OWP255" s="334"/>
      <c r="OWQ255" s="334"/>
      <c r="OWR255" s="224"/>
      <c r="OWS255" s="382"/>
      <c r="OWT255" s="382"/>
      <c r="OWU255" s="332"/>
      <c r="OWV255" s="333"/>
      <c r="OWW255" s="382"/>
      <c r="OWX255" s="224"/>
      <c r="OWY255" s="224"/>
      <c r="OWZ255" s="334"/>
      <c r="OXA255" s="334"/>
      <c r="OXB255" s="224"/>
      <c r="OXC255" s="382"/>
      <c r="OXD255" s="382"/>
      <c r="OXE255" s="332"/>
      <c r="OXF255" s="333"/>
      <c r="OXG255" s="382"/>
      <c r="OXH255" s="224"/>
      <c r="OXI255" s="224"/>
      <c r="OXJ255" s="334"/>
      <c r="OXK255" s="334"/>
      <c r="OXL255" s="224"/>
      <c r="OXM255" s="382"/>
      <c r="OXN255" s="382"/>
      <c r="OXO255" s="332"/>
      <c r="OXP255" s="333"/>
      <c r="OXQ255" s="382"/>
      <c r="OXR255" s="224"/>
      <c r="OXS255" s="224"/>
      <c r="OXT255" s="334"/>
      <c r="OXU255" s="334"/>
      <c r="OXV255" s="224"/>
      <c r="OXW255" s="382"/>
      <c r="OXX255" s="382"/>
      <c r="OXY255" s="332"/>
      <c r="OXZ255" s="333"/>
      <c r="OYA255" s="382"/>
      <c r="OYB255" s="224"/>
      <c r="OYC255" s="224"/>
      <c r="OYD255" s="334"/>
      <c r="OYE255" s="334"/>
      <c r="OYF255" s="224"/>
      <c r="OYG255" s="382"/>
      <c r="OYH255" s="382"/>
      <c r="OYI255" s="332"/>
      <c r="OYJ255" s="333"/>
      <c r="OYK255" s="382"/>
      <c r="OYL255" s="224"/>
      <c r="OYM255" s="224"/>
      <c r="OYN255" s="334"/>
      <c r="OYO255" s="334"/>
      <c r="OYP255" s="224"/>
      <c r="OYQ255" s="382"/>
      <c r="OYR255" s="382"/>
      <c r="OYS255" s="332"/>
      <c r="OYT255" s="333"/>
      <c r="OYU255" s="382"/>
      <c r="OYV255" s="224"/>
      <c r="OYW255" s="224"/>
      <c r="OYX255" s="334"/>
      <c r="OYY255" s="334"/>
      <c r="OYZ255" s="224"/>
      <c r="OZA255" s="382"/>
      <c r="OZB255" s="382"/>
      <c r="OZC255" s="332"/>
      <c r="OZD255" s="333"/>
      <c r="OZE255" s="382"/>
      <c r="OZF255" s="224"/>
      <c r="OZG255" s="224"/>
      <c r="OZH255" s="334"/>
      <c r="OZI255" s="334"/>
      <c r="OZJ255" s="224"/>
      <c r="OZK255" s="382"/>
      <c r="OZL255" s="382"/>
      <c r="OZM255" s="332"/>
      <c r="OZN255" s="333"/>
      <c r="OZO255" s="382"/>
      <c r="OZP255" s="224"/>
      <c r="OZQ255" s="224"/>
      <c r="OZR255" s="334"/>
      <c r="OZS255" s="334"/>
      <c r="OZT255" s="224"/>
      <c r="OZU255" s="382"/>
      <c r="OZV255" s="382"/>
      <c r="OZW255" s="332"/>
      <c r="OZX255" s="333"/>
      <c r="OZY255" s="382"/>
      <c r="OZZ255" s="224"/>
      <c r="PAA255" s="224"/>
      <c r="PAB255" s="334"/>
      <c r="PAC255" s="334"/>
      <c r="PAD255" s="224"/>
      <c r="PAE255" s="382"/>
      <c r="PAF255" s="382"/>
      <c r="PAG255" s="332"/>
      <c r="PAH255" s="333"/>
      <c r="PAI255" s="382"/>
      <c r="PAJ255" s="224"/>
      <c r="PAK255" s="224"/>
      <c r="PAL255" s="334"/>
      <c r="PAM255" s="334"/>
      <c r="PAN255" s="224"/>
      <c r="PAO255" s="382"/>
      <c r="PAP255" s="382"/>
      <c r="PAQ255" s="332"/>
      <c r="PAR255" s="333"/>
      <c r="PAS255" s="382"/>
      <c r="PAT255" s="224"/>
      <c r="PAU255" s="224"/>
      <c r="PAV255" s="334"/>
      <c r="PAW255" s="334"/>
      <c r="PAX255" s="224"/>
      <c r="PAY255" s="382"/>
      <c r="PAZ255" s="382"/>
      <c r="PBA255" s="332"/>
      <c r="PBB255" s="333"/>
      <c r="PBC255" s="382"/>
      <c r="PBD255" s="224"/>
      <c r="PBE255" s="224"/>
      <c r="PBF255" s="334"/>
      <c r="PBG255" s="334"/>
      <c r="PBH255" s="224"/>
      <c r="PBI255" s="382"/>
      <c r="PBJ255" s="382"/>
      <c r="PBK255" s="332"/>
      <c r="PBL255" s="333"/>
      <c r="PBM255" s="382"/>
      <c r="PBN255" s="224"/>
      <c r="PBO255" s="224"/>
      <c r="PBP255" s="334"/>
      <c r="PBQ255" s="334"/>
      <c r="PBR255" s="224"/>
      <c r="PBS255" s="382"/>
      <c r="PBT255" s="382"/>
      <c r="PBU255" s="332"/>
      <c r="PBV255" s="333"/>
      <c r="PBW255" s="382"/>
      <c r="PBX255" s="224"/>
      <c r="PBY255" s="224"/>
      <c r="PBZ255" s="334"/>
      <c r="PCA255" s="334"/>
      <c r="PCB255" s="224"/>
      <c r="PCC255" s="382"/>
      <c r="PCD255" s="382"/>
      <c r="PCE255" s="332"/>
      <c r="PCF255" s="333"/>
      <c r="PCG255" s="382"/>
      <c r="PCH255" s="224"/>
      <c r="PCI255" s="224"/>
      <c r="PCJ255" s="334"/>
      <c r="PCK255" s="334"/>
      <c r="PCL255" s="224"/>
      <c r="PCM255" s="382"/>
      <c r="PCN255" s="382"/>
      <c r="PCO255" s="332"/>
      <c r="PCP255" s="333"/>
      <c r="PCQ255" s="382"/>
      <c r="PCR255" s="224"/>
      <c r="PCS255" s="224"/>
      <c r="PCT255" s="334"/>
      <c r="PCU255" s="334"/>
      <c r="PCV255" s="224"/>
      <c r="PCW255" s="382"/>
      <c r="PCX255" s="382"/>
      <c r="PCY255" s="332"/>
      <c r="PCZ255" s="333"/>
      <c r="PDA255" s="382"/>
      <c r="PDB255" s="224"/>
      <c r="PDC255" s="224"/>
      <c r="PDD255" s="334"/>
      <c r="PDE255" s="334"/>
      <c r="PDF255" s="224"/>
      <c r="PDG255" s="382"/>
      <c r="PDH255" s="382"/>
      <c r="PDI255" s="332"/>
      <c r="PDJ255" s="333"/>
      <c r="PDK255" s="382"/>
      <c r="PDL255" s="224"/>
      <c r="PDM255" s="224"/>
      <c r="PDN255" s="334"/>
      <c r="PDO255" s="334"/>
      <c r="PDP255" s="224"/>
      <c r="PDQ255" s="382"/>
      <c r="PDR255" s="382"/>
      <c r="PDS255" s="332"/>
      <c r="PDT255" s="333"/>
      <c r="PDU255" s="382"/>
      <c r="PDV255" s="224"/>
      <c r="PDW255" s="224"/>
      <c r="PDX255" s="334"/>
      <c r="PDY255" s="334"/>
      <c r="PDZ255" s="224"/>
      <c r="PEA255" s="382"/>
      <c r="PEB255" s="382"/>
      <c r="PEC255" s="332"/>
      <c r="PED255" s="333"/>
      <c r="PEE255" s="382"/>
      <c r="PEF255" s="224"/>
      <c r="PEG255" s="224"/>
      <c r="PEH255" s="334"/>
      <c r="PEI255" s="334"/>
      <c r="PEJ255" s="224"/>
      <c r="PEK255" s="382"/>
      <c r="PEL255" s="382"/>
      <c r="PEM255" s="332"/>
      <c r="PEN255" s="333"/>
      <c r="PEO255" s="382"/>
      <c r="PEP255" s="224"/>
      <c r="PEQ255" s="224"/>
      <c r="PER255" s="334"/>
      <c r="PES255" s="334"/>
      <c r="PET255" s="224"/>
      <c r="PEU255" s="382"/>
      <c r="PEV255" s="382"/>
      <c r="PEW255" s="332"/>
      <c r="PEX255" s="333"/>
      <c r="PEY255" s="382"/>
      <c r="PEZ255" s="224"/>
      <c r="PFA255" s="224"/>
      <c r="PFB255" s="334"/>
      <c r="PFC255" s="334"/>
      <c r="PFD255" s="224"/>
      <c r="PFE255" s="382"/>
      <c r="PFF255" s="382"/>
      <c r="PFG255" s="332"/>
      <c r="PFH255" s="333"/>
      <c r="PFI255" s="382"/>
      <c r="PFJ255" s="224"/>
      <c r="PFK255" s="224"/>
      <c r="PFL255" s="334"/>
      <c r="PFM255" s="334"/>
      <c r="PFN255" s="224"/>
      <c r="PFO255" s="382"/>
      <c r="PFP255" s="382"/>
      <c r="PFQ255" s="332"/>
      <c r="PFR255" s="333"/>
      <c r="PFS255" s="382"/>
      <c r="PFT255" s="224"/>
      <c r="PFU255" s="224"/>
      <c r="PFV255" s="334"/>
      <c r="PFW255" s="334"/>
      <c r="PFX255" s="224"/>
      <c r="PFY255" s="382"/>
      <c r="PFZ255" s="382"/>
      <c r="PGA255" s="332"/>
      <c r="PGB255" s="333"/>
      <c r="PGC255" s="382"/>
      <c r="PGD255" s="224"/>
      <c r="PGE255" s="224"/>
      <c r="PGF255" s="334"/>
      <c r="PGG255" s="334"/>
      <c r="PGH255" s="224"/>
      <c r="PGI255" s="382"/>
      <c r="PGJ255" s="382"/>
      <c r="PGK255" s="332"/>
      <c r="PGL255" s="333"/>
      <c r="PGM255" s="382"/>
      <c r="PGN255" s="224"/>
      <c r="PGO255" s="224"/>
      <c r="PGP255" s="334"/>
      <c r="PGQ255" s="334"/>
      <c r="PGR255" s="224"/>
      <c r="PGS255" s="382"/>
      <c r="PGT255" s="382"/>
      <c r="PGU255" s="332"/>
      <c r="PGV255" s="333"/>
      <c r="PGW255" s="382"/>
      <c r="PGX255" s="224"/>
      <c r="PGY255" s="224"/>
      <c r="PGZ255" s="334"/>
      <c r="PHA255" s="334"/>
      <c r="PHB255" s="224"/>
      <c r="PHC255" s="382"/>
      <c r="PHD255" s="382"/>
      <c r="PHE255" s="332"/>
      <c r="PHF255" s="333"/>
      <c r="PHG255" s="382"/>
      <c r="PHH255" s="224"/>
      <c r="PHI255" s="224"/>
      <c r="PHJ255" s="334"/>
      <c r="PHK255" s="334"/>
      <c r="PHL255" s="224"/>
      <c r="PHM255" s="382"/>
      <c r="PHN255" s="382"/>
      <c r="PHO255" s="332"/>
      <c r="PHP255" s="333"/>
      <c r="PHQ255" s="382"/>
      <c r="PHR255" s="224"/>
      <c r="PHS255" s="224"/>
      <c r="PHT255" s="334"/>
      <c r="PHU255" s="334"/>
      <c r="PHV255" s="224"/>
      <c r="PHW255" s="382"/>
      <c r="PHX255" s="382"/>
      <c r="PHY255" s="332"/>
      <c r="PHZ255" s="333"/>
      <c r="PIA255" s="382"/>
      <c r="PIB255" s="224"/>
      <c r="PIC255" s="224"/>
      <c r="PID255" s="334"/>
      <c r="PIE255" s="334"/>
      <c r="PIF255" s="224"/>
      <c r="PIG255" s="382"/>
      <c r="PIH255" s="382"/>
      <c r="PII255" s="332"/>
      <c r="PIJ255" s="333"/>
      <c r="PIK255" s="382"/>
      <c r="PIL255" s="224"/>
      <c r="PIM255" s="224"/>
      <c r="PIN255" s="334"/>
      <c r="PIO255" s="334"/>
      <c r="PIP255" s="224"/>
      <c r="PIQ255" s="382"/>
      <c r="PIR255" s="382"/>
      <c r="PIS255" s="332"/>
      <c r="PIT255" s="333"/>
      <c r="PIU255" s="382"/>
      <c r="PIV255" s="224"/>
      <c r="PIW255" s="224"/>
      <c r="PIX255" s="334"/>
      <c r="PIY255" s="334"/>
      <c r="PIZ255" s="224"/>
      <c r="PJA255" s="382"/>
      <c r="PJB255" s="382"/>
      <c r="PJC255" s="332"/>
      <c r="PJD255" s="333"/>
      <c r="PJE255" s="382"/>
      <c r="PJF255" s="224"/>
      <c r="PJG255" s="224"/>
      <c r="PJH255" s="334"/>
      <c r="PJI255" s="334"/>
      <c r="PJJ255" s="224"/>
      <c r="PJK255" s="382"/>
      <c r="PJL255" s="382"/>
      <c r="PJM255" s="332"/>
      <c r="PJN255" s="333"/>
      <c r="PJO255" s="382"/>
      <c r="PJP255" s="224"/>
      <c r="PJQ255" s="224"/>
      <c r="PJR255" s="334"/>
      <c r="PJS255" s="334"/>
      <c r="PJT255" s="224"/>
      <c r="PJU255" s="382"/>
      <c r="PJV255" s="382"/>
      <c r="PJW255" s="332"/>
      <c r="PJX255" s="333"/>
      <c r="PJY255" s="382"/>
      <c r="PJZ255" s="224"/>
      <c r="PKA255" s="224"/>
      <c r="PKB255" s="334"/>
      <c r="PKC255" s="334"/>
      <c r="PKD255" s="224"/>
      <c r="PKE255" s="382"/>
      <c r="PKF255" s="382"/>
      <c r="PKG255" s="332"/>
      <c r="PKH255" s="333"/>
      <c r="PKI255" s="382"/>
      <c r="PKJ255" s="224"/>
      <c r="PKK255" s="224"/>
      <c r="PKL255" s="334"/>
      <c r="PKM255" s="334"/>
      <c r="PKN255" s="224"/>
      <c r="PKO255" s="382"/>
      <c r="PKP255" s="382"/>
      <c r="PKQ255" s="332"/>
      <c r="PKR255" s="333"/>
      <c r="PKS255" s="382"/>
      <c r="PKT255" s="224"/>
      <c r="PKU255" s="224"/>
      <c r="PKV255" s="334"/>
      <c r="PKW255" s="334"/>
      <c r="PKX255" s="224"/>
      <c r="PKY255" s="382"/>
      <c r="PKZ255" s="382"/>
      <c r="PLA255" s="332"/>
      <c r="PLB255" s="333"/>
      <c r="PLC255" s="382"/>
      <c r="PLD255" s="224"/>
      <c r="PLE255" s="224"/>
      <c r="PLF255" s="334"/>
      <c r="PLG255" s="334"/>
      <c r="PLH255" s="224"/>
      <c r="PLI255" s="382"/>
      <c r="PLJ255" s="382"/>
      <c r="PLK255" s="332"/>
      <c r="PLL255" s="333"/>
      <c r="PLM255" s="382"/>
      <c r="PLN255" s="224"/>
      <c r="PLO255" s="224"/>
      <c r="PLP255" s="334"/>
      <c r="PLQ255" s="334"/>
      <c r="PLR255" s="224"/>
      <c r="PLS255" s="382"/>
      <c r="PLT255" s="382"/>
      <c r="PLU255" s="332"/>
      <c r="PLV255" s="333"/>
      <c r="PLW255" s="382"/>
      <c r="PLX255" s="224"/>
      <c r="PLY255" s="224"/>
      <c r="PLZ255" s="334"/>
      <c r="PMA255" s="334"/>
      <c r="PMB255" s="224"/>
      <c r="PMC255" s="382"/>
      <c r="PMD255" s="382"/>
      <c r="PME255" s="332"/>
      <c r="PMF255" s="333"/>
      <c r="PMG255" s="382"/>
      <c r="PMH255" s="224"/>
      <c r="PMI255" s="224"/>
      <c r="PMJ255" s="334"/>
      <c r="PMK255" s="334"/>
      <c r="PML255" s="224"/>
      <c r="PMM255" s="382"/>
      <c r="PMN255" s="382"/>
      <c r="PMO255" s="332"/>
      <c r="PMP255" s="333"/>
      <c r="PMQ255" s="382"/>
      <c r="PMR255" s="224"/>
      <c r="PMS255" s="224"/>
      <c r="PMT255" s="334"/>
      <c r="PMU255" s="334"/>
      <c r="PMV255" s="224"/>
      <c r="PMW255" s="382"/>
      <c r="PMX255" s="382"/>
      <c r="PMY255" s="332"/>
      <c r="PMZ255" s="333"/>
      <c r="PNA255" s="382"/>
      <c r="PNB255" s="224"/>
      <c r="PNC255" s="224"/>
      <c r="PND255" s="334"/>
      <c r="PNE255" s="334"/>
      <c r="PNF255" s="224"/>
      <c r="PNG255" s="382"/>
      <c r="PNH255" s="382"/>
      <c r="PNI255" s="332"/>
      <c r="PNJ255" s="333"/>
      <c r="PNK255" s="382"/>
      <c r="PNL255" s="224"/>
      <c r="PNM255" s="224"/>
      <c r="PNN255" s="334"/>
      <c r="PNO255" s="334"/>
      <c r="PNP255" s="224"/>
      <c r="PNQ255" s="382"/>
      <c r="PNR255" s="382"/>
      <c r="PNS255" s="332"/>
      <c r="PNT255" s="333"/>
      <c r="PNU255" s="382"/>
      <c r="PNV255" s="224"/>
      <c r="PNW255" s="224"/>
      <c r="PNX255" s="334"/>
      <c r="PNY255" s="334"/>
      <c r="PNZ255" s="224"/>
      <c r="POA255" s="382"/>
      <c r="POB255" s="382"/>
      <c r="POC255" s="332"/>
      <c r="POD255" s="333"/>
      <c r="POE255" s="382"/>
      <c r="POF255" s="224"/>
      <c r="POG255" s="224"/>
      <c r="POH255" s="334"/>
      <c r="POI255" s="334"/>
      <c r="POJ255" s="224"/>
      <c r="POK255" s="382"/>
      <c r="POL255" s="382"/>
      <c r="POM255" s="332"/>
      <c r="PON255" s="333"/>
      <c r="POO255" s="382"/>
      <c r="POP255" s="224"/>
      <c r="POQ255" s="224"/>
      <c r="POR255" s="334"/>
      <c r="POS255" s="334"/>
      <c r="POT255" s="224"/>
      <c r="POU255" s="382"/>
      <c r="POV255" s="382"/>
      <c r="POW255" s="332"/>
      <c r="POX255" s="333"/>
      <c r="POY255" s="382"/>
      <c r="POZ255" s="224"/>
      <c r="PPA255" s="224"/>
      <c r="PPB255" s="334"/>
      <c r="PPC255" s="334"/>
      <c r="PPD255" s="224"/>
      <c r="PPE255" s="382"/>
      <c r="PPF255" s="382"/>
      <c r="PPG255" s="332"/>
      <c r="PPH255" s="333"/>
      <c r="PPI255" s="382"/>
      <c r="PPJ255" s="224"/>
      <c r="PPK255" s="224"/>
      <c r="PPL255" s="334"/>
      <c r="PPM255" s="334"/>
      <c r="PPN255" s="224"/>
      <c r="PPO255" s="382"/>
      <c r="PPP255" s="382"/>
      <c r="PPQ255" s="332"/>
      <c r="PPR255" s="333"/>
      <c r="PPS255" s="382"/>
      <c r="PPT255" s="224"/>
      <c r="PPU255" s="224"/>
      <c r="PPV255" s="334"/>
      <c r="PPW255" s="334"/>
      <c r="PPX255" s="224"/>
      <c r="PPY255" s="382"/>
      <c r="PPZ255" s="382"/>
      <c r="PQA255" s="332"/>
      <c r="PQB255" s="333"/>
      <c r="PQC255" s="382"/>
      <c r="PQD255" s="224"/>
      <c r="PQE255" s="224"/>
      <c r="PQF255" s="334"/>
      <c r="PQG255" s="334"/>
      <c r="PQH255" s="224"/>
      <c r="PQI255" s="382"/>
      <c r="PQJ255" s="382"/>
      <c r="PQK255" s="332"/>
      <c r="PQL255" s="333"/>
      <c r="PQM255" s="382"/>
      <c r="PQN255" s="224"/>
      <c r="PQO255" s="224"/>
      <c r="PQP255" s="334"/>
      <c r="PQQ255" s="334"/>
      <c r="PQR255" s="224"/>
      <c r="PQS255" s="382"/>
      <c r="PQT255" s="382"/>
      <c r="PQU255" s="332"/>
      <c r="PQV255" s="333"/>
      <c r="PQW255" s="382"/>
      <c r="PQX255" s="224"/>
      <c r="PQY255" s="224"/>
      <c r="PQZ255" s="334"/>
      <c r="PRA255" s="334"/>
      <c r="PRB255" s="224"/>
      <c r="PRC255" s="382"/>
      <c r="PRD255" s="382"/>
      <c r="PRE255" s="332"/>
      <c r="PRF255" s="333"/>
      <c r="PRG255" s="382"/>
      <c r="PRH255" s="224"/>
      <c r="PRI255" s="224"/>
      <c r="PRJ255" s="334"/>
      <c r="PRK255" s="334"/>
      <c r="PRL255" s="224"/>
      <c r="PRM255" s="382"/>
      <c r="PRN255" s="382"/>
      <c r="PRO255" s="332"/>
      <c r="PRP255" s="333"/>
      <c r="PRQ255" s="382"/>
      <c r="PRR255" s="224"/>
      <c r="PRS255" s="224"/>
      <c r="PRT255" s="334"/>
      <c r="PRU255" s="334"/>
      <c r="PRV255" s="224"/>
      <c r="PRW255" s="382"/>
      <c r="PRX255" s="382"/>
      <c r="PRY255" s="332"/>
      <c r="PRZ255" s="333"/>
      <c r="PSA255" s="382"/>
      <c r="PSB255" s="224"/>
      <c r="PSC255" s="224"/>
      <c r="PSD255" s="334"/>
      <c r="PSE255" s="334"/>
      <c r="PSF255" s="224"/>
      <c r="PSG255" s="382"/>
      <c r="PSH255" s="382"/>
      <c r="PSI255" s="332"/>
      <c r="PSJ255" s="333"/>
      <c r="PSK255" s="382"/>
      <c r="PSL255" s="224"/>
      <c r="PSM255" s="224"/>
      <c r="PSN255" s="334"/>
      <c r="PSO255" s="334"/>
      <c r="PSP255" s="224"/>
      <c r="PSQ255" s="382"/>
      <c r="PSR255" s="382"/>
      <c r="PSS255" s="332"/>
      <c r="PST255" s="333"/>
      <c r="PSU255" s="382"/>
      <c r="PSV255" s="224"/>
      <c r="PSW255" s="224"/>
      <c r="PSX255" s="334"/>
      <c r="PSY255" s="334"/>
      <c r="PSZ255" s="224"/>
      <c r="PTA255" s="382"/>
      <c r="PTB255" s="382"/>
      <c r="PTC255" s="332"/>
      <c r="PTD255" s="333"/>
      <c r="PTE255" s="382"/>
      <c r="PTF255" s="224"/>
      <c r="PTG255" s="224"/>
      <c r="PTH255" s="334"/>
      <c r="PTI255" s="334"/>
      <c r="PTJ255" s="224"/>
      <c r="PTK255" s="382"/>
      <c r="PTL255" s="382"/>
      <c r="PTM255" s="332"/>
      <c r="PTN255" s="333"/>
      <c r="PTO255" s="382"/>
      <c r="PTP255" s="224"/>
      <c r="PTQ255" s="224"/>
      <c r="PTR255" s="334"/>
      <c r="PTS255" s="334"/>
      <c r="PTT255" s="224"/>
      <c r="PTU255" s="382"/>
      <c r="PTV255" s="382"/>
      <c r="PTW255" s="332"/>
      <c r="PTX255" s="333"/>
      <c r="PTY255" s="382"/>
      <c r="PTZ255" s="224"/>
      <c r="PUA255" s="224"/>
      <c r="PUB255" s="334"/>
      <c r="PUC255" s="334"/>
      <c r="PUD255" s="224"/>
      <c r="PUE255" s="382"/>
      <c r="PUF255" s="382"/>
      <c r="PUG255" s="332"/>
      <c r="PUH255" s="333"/>
      <c r="PUI255" s="382"/>
      <c r="PUJ255" s="224"/>
      <c r="PUK255" s="224"/>
      <c r="PUL255" s="334"/>
      <c r="PUM255" s="334"/>
      <c r="PUN255" s="224"/>
      <c r="PUO255" s="382"/>
      <c r="PUP255" s="382"/>
      <c r="PUQ255" s="332"/>
      <c r="PUR255" s="333"/>
      <c r="PUS255" s="382"/>
      <c r="PUT255" s="224"/>
      <c r="PUU255" s="224"/>
      <c r="PUV255" s="334"/>
      <c r="PUW255" s="334"/>
      <c r="PUX255" s="224"/>
      <c r="PUY255" s="382"/>
      <c r="PUZ255" s="382"/>
      <c r="PVA255" s="332"/>
      <c r="PVB255" s="333"/>
      <c r="PVC255" s="382"/>
      <c r="PVD255" s="224"/>
      <c r="PVE255" s="224"/>
      <c r="PVF255" s="334"/>
      <c r="PVG255" s="334"/>
      <c r="PVH255" s="224"/>
      <c r="PVI255" s="382"/>
      <c r="PVJ255" s="382"/>
      <c r="PVK255" s="332"/>
      <c r="PVL255" s="333"/>
      <c r="PVM255" s="382"/>
      <c r="PVN255" s="224"/>
      <c r="PVO255" s="224"/>
      <c r="PVP255" s="334"/>
      <c r="PVQ255" s="334"/>
      <c r="PVR255" s="224"/>
      <c r="PVS255" s="382"/>
      <c r="PVT255" s="382"/>
      <c r="PVU255" s="332"/>
      <c r="PVV255" s="333"/>
      <c r="PVW255" s="382"/>
      <c r="PVX255" s="224"/>
      <c r="PVY255" s="224"/>
      <c r="PVZ255" s="334"/>
      <c r="PWA255" s="334"/>
      <c r="PWB255" s="224"/>
      <c r="PWC255" s="382"/>
      <c r="PWD255" s="382"/>
      <c r="PWE255" s="332"/>
      <c r="PWF255" s="333"/>
      <c r="PWG255" s="382"/>
      <c r="PWH255" s="224"/>
      <c r="PWI255" s="224"/>
      <c r="PWJ255" s="334"/>
      <c r="PWK255" s="334"/>
      <c r="PWL255" s="224"/>
      <c r="PWM255" s="382"/>
      <c r="PWN255" s="382"/>
      <c r="PWO255" s="332"/>
      <c r="PWP255" s="333"/>
      <c r="PWQ255" s="382"/>
      <c r="PWR255" s="224"/>
      <c r="PWS255" s="224"/>
      <c r="PWT255" s="334"/>
      <c r="PWU255" s="334"/>
      <c r="PWV255" s="224"/>
      <c r="PWW255" s="382"/>
      <c r="PWX255" s="382"/>
      <c r="PWY255" s="332"/>
      <c r="PWZ255" s="333"/>
      <c r="PXA255" s="382"/>
      <c r="PXB255" s="224"/>
      <c r="PXC255" s="224"/>
      <c r="PXD255" s="334"/>
      <c r="PXE255" s="334"/>
      <c r="PXF255" s="224"/>
      <c r="PXG255" s="382"/>
      <c r="PXH255" s="382"/>
      <c r="PXI255" s="332"/>
      <c r="PXJ255" s="333"/>
      <c r="PXK255" s="382"/>
      <c r="PXL255" s="224"/>
      <c r="PXM255" s="224"/>
      <c r="PXN255" s="334"/>
      <c r="PXO255" s="334"/>
      <c r="PXP255" s="224"/>
      <c r="PXQ255" s="382"/>
      <c r="PXR255" s="382"/>
      <c r="PXS255" s="332"/>
      <c r="PXT255" s="333"/>
      <c r="PXU255" s="382"/>
      <c r="PXV255" s="224"/>
      <c r="PXW255" s="224"/>
      <c r="PXX255" s="334"/>
      <c r="PXY255" s="334"/>
      <c r="PXZ255" s="224"/>
      <c r="PYA255" s="382"/>
      <c r="PYB255" s="382"/>
      <c r="PYC255" s="332"/>
      <c r="PYD255" s="333"/>
      <c r="PYE255" s="382"/>
      <c r="PYF255" s="224"/>
      <c r="PYG255" s="224"/>
      <c r="PYH255" s="334"/>
      <c r="PYI255" s="334"/>
      <c r="PYJ255" s="224"/>
      <c r="PYK255" s="382"/>
      <c r="PYL255" s="382"/>
      <c r="PYM255" s="332"/>
      <c r="PYN255" s="333"/>
      <c r="PYO255" s="382"/>
      <c r="PYP255" s="224"/>
      <c r="PYQ255" s="224"/>
      <c r="PYR255" s="334"/>
      <c r="PYS255" s="334"/>
      <c r="PYT255" s="224"/>
      <c r="PYU255" s="382"/>
      <c r="PYV255" s="382"/>
      <c r="PYW255" s="332"/>
      <c r="PYX255" s="333"/>
      <c r="PYY255" s="382"/>
      <c r="PYZ255" s="224"/>
      <c r="PZA255" s="224"/>
      <c r="PZB255" s="334"/>
      <c r="PZC255" s="334"/>
      <c r="PZD255" s="224"/>
      <c r="PZE255" s="382"/>
      <c r="PZF255" s="382"/>
      <c r="PZG255" s="332"/>
      <c r="PZH255" s="333"/>
      <c r="PZI255" s="382"/>
      <c r="PZJ255" s="224"/>
      <c r="PZK255" s="224"/>
      <c r="PZL255" s="334"/>
      <c r="PZM255" s="334"/>
      <c r="PZN255" s="224"/>
      <c r="PZO255" s="382"/>
      <c r="PZP255" s="382"/>
      <c r="PZQ255" s="332"/>
      <c r="PZR255" s="333"/>
      <c r="PZS255" s="382"/>
      <c r="PZT255" s="224"/>
      <c r="PZU255" s="224"/>
      <c r="PZV255" s="334"/>
      <c r="PZW255" s="334"/>
      <c r="PZX255" s="224"/>
      <c r="PZY255" s="382"/>
      <c r="PZZ255" s="382"/>
      <c r="QAA255" s="332"/>
      <c r="QAB255" s="333"/>
      <c r="QAC255" s="382"/>
      <c r="QAD255" s="224"/>
      <c r="QAE255" s="224"/>
      <c r="QAF255" s="334"/>
      <c r="QAG255" s="334"/>
      <c r="QAH255" s="224"/>
      <c r="QAI255" s="382"/>
      <c r="QAJ255" s="382"/>
      <c r="QAK255" s="332"/>
      <c r="QAL255" s="333"/>
      <c r="QAM255" s="382"/>
      <c r="QAN255" s="224"/>
      <c r="QAO255" s="224"/>
      <c r="QAP255" s="334"/>
      <c r="QAQ255" s="334"/>
      <c r="QAR255" s="224"/>
      <c r="QAS255" s="382"/>
      <c r="QAT255" s="382"/>
      <c r="QAU255" s="332"/>
      <c r="QAV255" s="333"/>
      <c r="QAW255" s="382"/>
      <c r="QAX255" s="224"/>
      <c r="QAY255" s="224"/>
      <c r="QAZ255" s="334"/>
      <c r="QBA255" s="334"/>
      <c r="QBB255" s="224"/>
      <c r="QBC255" s="382"/>
      <c r="QBD255" s="382"/>
      <c r="QBE255" s="332"/>
      <c r="QBF255" s="333"/>
      <c r="QBG255" s="382"/>
      <c r="QBH255" s="224"/>
      <c r="QBI255" s="224"/>
      <c r="QBJ255" s="334"/>
      <c r="QBK255" s="334"/>
      <c r="QBL255" s="224"/>
      <c r="QBM255" s="382"/>
      <c r="QBN255" s="382"/>
      <c r="QBO255" s="332"/>
      <c r="QBP255" s="333"/>
      <c r="QBQ255" s="382"/>
      <c r="QBR255" s="224"/>
      <c r="QBS255" s="224"/>
      <c r="QBT255" s="334"/>
      <c r="QBU255" s="334"/>
      <c r="QBV255" s="224"/>
      <c r="QBW255" s="382"/>
      <c r="QBX255" s="382"/>
      <c r="QBY255" s="332"/>
      <c r="QBZ255" s="333"/>
      <c r="QCA255" s="382"/>
      <c r="QCB255" s="224"/>
      <c r="QCC255" s="224"/>
      <c r="QCD255" s="334"/>
      <c r="QCE255" s="334"/>
      <c r="QCF255" s="224"/>
      <c r="QCG255" s="382"/>
      <c r="QCH255" s="382"/>
      <c r="QCI255" s="332"/>
      <c r="QCJ255" s="333"/>
      <c r="QCK255" s="382"/>
      <c r="QCL255" s="224"/>
      <c r="QCM255" s="224"/>
      <c r="QCN255" s="334"/>
      <c r="QCO255" s="334"/>
      <c r="QCP255" s="224"/>
      <c r="QCQ255" s="382"/>
      <c r="QCR255" s="382"/>
      <c r="QCS255" s="332"/>
      <c r="QCT255" s="333"/>
      <c r="QCU255" s="382"/>
      <c r="QCV255" s="224"/>
      <c r="QCW255" s="224"/>
      <c r="QCX255" s="334"/>
      <c r="QCY255" s="334"/>
      <c r="QCZ255" s="224"/>
      <c r="QDA255" s="382"/>
      <c r="QDB255" s="382"/>
      <c r="QDC255" s="332"/>
      <c r="QDD255" s="333"/>
      <c r="QDE255" s="382"/>
      <c r="QDF255" s="224"/>
      <c r="QDG255" s="224"/>
      <c r="QDH255" s="334"/>
      <c r="QDI255" s="334"/>
      <c r="QDJ255" s="224"/>
      <c r="QDK255" s="382"/>
      <c r="QDL255" s="382"/>
      <c r="QDM255" s="332"/>
      <c r="QDN255" s="333"/>
      <c r="QDO255" s="382"/>
      <c r="QDP255" s="224"/>
      <c r="QDQ255" s="224"/>
      <c r="QDR255" s="334"/>
      <c r="QDS255" s="334"/>
      <c r="QDT255" s="224"/>
      <c r="QDU255" s="382"/>
      <c r="QDV255" s="382"/>
      <c r="QDW255" s="332"/>
      <c r="QDX255" s="333"/>
      <c r="QDY255" s="382"/>
      <c r="QDZ255" s="224"/>
      <c r="QEA255" s="224"/>
      <c r="QEB255" s="334"/>
      <c r="QEC255" s="334"/>
      <c r="QED255" s="224"/>
      <c r="QEE255" s="382"/>
      <c r="QEF255" s="382"/>
      <c r="QEG255" s="332"/>
      <c r="QEH255" s="333"/>
      <c r="QEI255" s="382"/>
      <c r="QEJ255" s="224"/>
      <c r="QEK255" s="224"/>
      <c r="QEL255" s="334"/>
      <c r="QEM255" s="334"/>
      <c r="QEN255" s="224"/>
      <c r="QEO255" s="382"/>
      <c r="QEP255" s="382"/>
      <c r="QEQ255" s="332"/>
      <c r="QER255" s="333"/>
      <c r="QES255" s="382"/>
      <c r="QET255" s="224"/>
      <c r="QEU255" s="224"/>
      <c r="QEV255" s="334"/>
      <c r="QEW255" s="334"/>
      <c r="QEX255" s="224"/>
      <c r="QEY255" s="382"/>
      <c r="QEZ255" s="382"/>
      <c r="QFA255" s="332"/>
      <c r="QFB255" s="333"/>
      <c r="QFC255" s="382"/>
      <c r="QFD255" s="224"/>
      <c r="QFE255" s="224"/>
      <c r="QFF255" s="334"/>
      <c r="QFG255" s="334"/>
      <c r="QFH255" s="224"/>
      <c r="QFI255" s="382"/>
      <c r="QFJ255" s="382"/>
      <c r="QFK255" s="332"/>
      <c r="QFL255" s="333"/>
      <c r="QFM255" s="382"/>
      <c r="QFN255" s="224"/>
      <c r="QFO255" s="224"/>
      <c r="QFP255" s="334"/>
      <c r="QFQ255" s="334"/>
      <c r="QFR255" s="224"/>
      <c r="QFS255" s="382"/>
      <c r="QFT255" s="382"/>
      <c r="QFU255" s="332"/>
      <c r="QFV255" s="333"/>
      <c r="QFW255" s="382"/>
      <c r="QFX255" s="224"/>
      <c r="QFY255" s="224"/>
      <c r="QFZ255" s="334"/>
      <c r="QGA255" s="334"/>
      <c r="QGB255" s="224"/>
      <c r="QGC255" s="382"/>
      <c r="QGD255" s="382"/>
      <c r="QGE255" s="332"/>
      <c r="QGF255" s="333"/>
      <c r="QGG255" s="382"/>
      <c r="QGH255" s="224"/>
      <c r="QGI255" s="224"/>
      <c r="QGJ255" s="334"/>
      <c r="QGK255" s="334"/>
      <c r="QGL255" s="224"/>
      <c r="QGM255" s="382"/>
      <c r="QGN255" s="382"/>
      <c r="QGO255" s="332"/>
      <c r="QGP255" s="333"/>
      <c r="QGQ255" s="382"/>
      <c r="QGR255" s="224"/>
      <c r="QGS255" s="224"/>
      <c r="QGT255" s="334"/>
      <c r="QGU255" s="334"/>
      <c r="QGV255" s="224"/>
      <c r="QGW255" s="382"/>
      <c r="QGX255" s="382"/>
      <c r="QGY255" s="332"/>
      <c r="QGZ255" s="333"/>
      <c r="QHA255" s="382"/>
      <c r="QHB255" s="224"/>
      <c r="QHC255" s="224"/>
      <c r="QHD255" s="334"/>
      <c r="QHE255" s="334"/>
      <c r="QHF255" s="224"/>
      <c r="QHG255" s="382"/>
      <c r="QHH255" s="382"/>
      <c r="QHI255" s="332"/>
      <c r="QHJ255" s="333"/>
      <c r="QHK255" s="382"/>
      <c r="QHL255" s="224"/>
      <c r="QHM255" s="224"/>
      <c r="QHN255" s="334"/>
      <c r="QHO255" s="334"/>
      <c r="QHP255" s="224"/>
      <c r="QHQ255" s="382"/>
      <c r="QHR255" s="382"/>
      <c r="QHS255" s="332"/>
      <c r="QHT255" s="333"/>
      <c r="QHU255" s="382"/>
      <c r="QHV255" s="224"/>
      <c r="QHW255" s="224"/>
      <c r="QHX255" s="334"/>
      <c r="QHY255" s="334"/>
      <c r="QHZ255" s="224"/>
      <c r="QIA255" s="382"/>
      <c r="QIB255" s="382"/>
      <c r="QIC255" s="332"/>
      <c r="QID255" s="333"/>
      <c r="QIE255" s="382"/>
      <c r="QIF255" s="224"/>
      <c r="QIG255" s="224"/>
      <c r="QIH255" s="334"/>
      <c r="QII255" s="334"/>
      <c r="QIJ255" s="224"/>
      <c r="QIK255" s="382"/>
      <c r="QIL255" s="382"/>
      <c r="QIM255" s="332"/>
      <c r="QIN255" s="333"/>
      <c r="QIO255" s="382"/>
      <c r="QIP255" s="224"/>
      <c r="QIQ255" s="224"/>
      <c r="QIR255" s="334"/>
      <c r="QIS255" s="334"/>
      <c r="QIT255" s="224"/>
      <c r="QIU255" s="382"/>
      <c r="QIV255" s="382"/>
      <c r="QIW255" s="332"/>
      <c r="QIX255" s="333"/>
      <c r="QIY255" s="382"/>
      <c r="QIZ255" s="224"/>
      <c r="QJA255" s="224"/>
      <c r="QJB255" s="334"/>
      <c r="QJC255" s="334"/>
      <c r="QJD255" s="224"/>
      <c r="QJE255" s="382"/>
      <c r="QJF255" s="382"/>
      <c r="QJG255" s="332"/>
      <c r="QJH255" s="333"/>
      <c r="QJI255" s="382"/>
      <c r="QJJ255" s="224"/>
      <c r="QJK255" s="224"/>
      <c r="QJL255" s="334"/>
      <c r="QJM255" s="334"/>
      <c r="QJN255" s="224"/>
      <c r="QJO255" s="382"/>
      <c r="QJP255" s="382"/>
      <c r="QJQ255" s="332"/>
      <c r="QJR255" s="333"/>
      <c r="QJS255" s="382"/>
      <c r="QJT255" s="224"/>
      <c r="QJU255" s="224"/>
      <c r="QJV255" s="334"/>
      <c r="QJW255" s="334"/>
      <c r="QJX255" s="224"/>
      <c r="QJY255" s="382"/>
      <c r="QJZ255" s="382"/>
      <c r="QKA255" s="332"/>
      <c r="QKB255" s="333"/>
      <c r="QKC255" s="382"/>
      <c r="QKD255" s="224"/>
      <c r="QKE255" s="224"/>
      <c r="QKF255" s="334"/>
      <c r="QKG255" s="334"/>
      <c r="QKH255" s="224"/>
      <c r="QKI255" s="382"/>
      <c r="QKJ255" s="382"/>
      <c r="QKK255" s="332"/>
      <c r="QKL255" s="333"/>
      <c r="QKM255" s="382"/>
      <c r="QKN255" s="224"/>
      <c r="QKO255" s="224"/>
      <c r="QKP255" s="334"/>
      <c r="QKQ255" s="334"/>
      <c r="QKR255" s="224"/>
      <c r="QKS255" s="382"/>
      <c r="QKT255" s="382"/>
      <c r="QKU255" s="332"/>
      <c r="QKV255" s="333"/>
      <c r="QKW255" s="382"/>
      <c r="QKX255" s="224"/>
      <c r="QKY255" s="224"/>
      <c r="QKZ255" s="334"/>
      <c r="QLA255" s="334"/>
      <c r="QLB255" s="224"/>
      <c r="QLC255" s="382"/>
      <c r="QLD255" s="382"/>
      <c r="QLE255" s="332"/>
      <c r="QLF255" s="333"/>
      <c r="QLG255" s="382"/>
      <c r="QLH255" s="224"/>
      <c r="QLI255" s="224"/>
      <c r="QLJ255" s="334"/>
      <c r="QLK255" s="334"/>
      <c r="QLL255" s="224"/>
      <c r="QLM255" s="382"/>
      <c r="QLN255" s="382"/>
      <c r="QLO255" s="332"/>
      <c r="QLP255" s="333"/>
      <c r="QLQ255" s="382"/>
      <c r="QLR255" s="224"/>
      <c r="QLS255" s="224"/>
      <c r="QLT255" s="334"/>
      <c r="QLU255" s="334"/>
      <c r="QLV255" s="224"/>
      <c r="QLW255" s="382"/>
      <c r="QLX255" s="382"/>
      <c r="QLY255" s="332"/>
      <c r="QLZ255" s="333"/>
      <c r="QMA255" s="382"/>
      <c r="QMB255" s="224"/>
      <c r="QMC255" s="224"/>
      <c r="QMD255" s="334"/>
      <c r="QME255" s="334"/>
      <c r="QMF255" s="224"/>
      <c r="QMG255" s="382"/>
      <c r="QMH255" s="382"/>
      <c r="QMI255" s="332"/>
      <c r="QMJ255" s="333"/>
      <c r="QMK255" s="382"/>
      <c r="QML255" s="224"/>
      <c r="QMM255" s="224"/>
      <c r="QMN255" s="334"/>
      <c r="QMO255" s="334"/>
      <c r="QMP255" s="224"/>
      <c r="QMQ255" s="382"/>
      <c r="QMR255" s="382"/>
      <c r="QMS255" s="332"/>
      <c r="QMT255" s="333"/>
      <c r="QMU255" s="382"/>
      <c r="QMV255" s="224"/>
      <c r="QMW255" s="224"/>
      <c r="QMX255" s="334"/>
      <c r="QMY255" s="334"/>
      <c r="QMZ255" s="224"/>
      <c r="QNA255" s="382"/>
      <c r="QNB255" s="382"/>
      <c r="QNC255" s="332"/>
      <c r="QND255" s="333"/>
      <c r="QNE255" s="382"/>
      <c r="QNF255" s="224"/>
      <c r="QNG255" s="224"/>
      <c r="QNH255" s="334"/>
      <c r="QNI255" s="334"/>
      <c r="QNJ255" s="224"/>
      <c r="QNK255" s="382"/>
      <c r="QNL255" s="382"/>
      <c r="QNM255" s="332"/>
      <c r="QNN255" s="333"/>
      <c r="QNO255" s="382"/>
      <c r="QNP255" s="224"/>
      <c r="QNQ255" s="224"/>
      <c r="QNR255" s="334"/>
      <c r="QNS255" s="334"/>
      <c r="QNT255" s="224"/>
      <c r="QNU255" s="382"/>
      <c r="QNV255" s="382"/>
      <c r="QNW255" s="332"/>
      <c r="QNX255" s="333"/>
      <c r="QNY255" s="382"/>
      <c r="QNZ255" s="224"/>
      <c r="QOA255" s="224"/>
      <c r="QOB255" s="334"/>
      <c r="QOC255" s="334"/>
      <c r="QOD255" s="224"/>
      <c r="QOE255" s="382"/>
      <c r="QOF255" s="382"/>
      <c r="QOG255" s="332"/>
      <c r="QOH255" s="333"/>
      <c r="QOI255" s="382"/>
      <c r="QOJ255" s="224"/>
      <c r="QOK255" s="224"/>
      <c r="QOL255" s="334"/>
      <c r="QOM255" s="334"/>
      <c r="QON255" s="224"/>
      <c r="QOO255" s="382"/>
      <c r="QOP255" s="382"/>
      <c r="QOQ255" s="332"/>
      <c r="QOR255" s="333"/>
      <c r="QOS255" s="382"/>
      <c r="QOT255" s="224"/>
      <c r="QOU255" s="224"/>
      <c r="QOV255" s="334"/>
      <c r="QOW255" s="334"/>
      <c r="QOX255" s="224"/>
      <c r="QOY255" s="382"/>
      <c r="QOZ255" s="382"/>
      <c r="QPA255" s="332"/>
      <c r="QPB255" s="333"/>
      <c r="QPC255" s="382"/>
      <c r="QPD255" s="224"/>
      <c r="QPE255" s="224"/>
      <c r="QPF255" s="334"/>
      <c r="QPG255" s="334"/>
      <c r="QPH255" s="224"/>
      <c r="QPI255" s="382"/>
      <c r="QPJ255" s="382"/>
      <c r="QPK255" s="332"/>
      <c r="QPL255" s="333"/>
      <c r="QPM255" s="382"/>
      <c r="QPN255" s="224"/>
      <c r="QPO255" s="224"/>
      <c r="QPP255" s="334"/>
      <c r="QPQ255" s="334"/>
      <c r="QPR255" s="224"/>
      <c r="QPS255" s="382"/>
      <c r="QPT255" s="382"/>
      <c r="QPU255" s="332"/>
      <c r="QPV255" s="333"/>
      <c r="QPW255" s="382"/>
      <c r="QPX255" s="224"/>
      <c r="QPY255" s="224"/>
      <c r="QPZ255" s="334"/>
      <c r="QQA255" s="334"/>
      <c r="QQB255" s="224"/>
      <c r="QQC255" s="382"/>
      <c r="QQD255" s="382"/>
      <c r="QQE255" s="332"/>
      <c r="QQF255" s="333"/>
      <c r="QQG255" s="382"/>
      <c r="QQH255" s="224"/>
      <c r="QQI255" s="224"/>
      <c r="QQJ255" s="334"/>
      <c r="QQK255" s="334"/>
      <c r="QQL255" s="224"/>
      <c r="QQM255" s="382"/>
      <c r="QQN255" s="382"/>
      <c r="QQO255" s="332"/>
      <c r="QQP255" s="333"/>
      <c r="QQQ255" s="382"/>
      <c r="QQR255" s="224"/>
      <c r="QQS255" s="224"/>
      <c r="QQT255" s="334"/>
      <c r="QQU255" s="334"/>
      <c r="QQV255" s="224"/>
      <c r="QQW255" s="382"/>
      <c r="QQX255" s="382"/>
      <c r="QQY255" s="332"/>
      <c r="QQZ255" s="333"/>
      <c r="QRA255" s="382"/>
      <c r="QRB255" s="224"/>
      <c r="QRC255" s="224"/>
      <c r="QRD255" s="334"/>
      <c r="QRE255" s="334"/>
      <c r="QRF255" s="224"/>
      <c r="QRG255" s="382"/>
      <c r="QRH255" s="382"/>
      <c r="QRI255" s="332"/>
      <c r="QRJ255" s="333"/>
      <c r="QRK255" s="382"/>
      <c r="QRL255" s="224"/>
      <c r="QRM255" s="224"/>
      <c r="QRN255" s="334"/>
      <c r="QRO255" s="334"/>
      <c r="QRP255" s="224"/>
      <c r="QRQ255" s="382"/>
      <c r="QRR255" s="382"/>
      <c r="QRS255" s="332"/>
      <c r="QRT255" s="333"/>
      <c r="QRU255" s="382"/>
      <c r="QRV255" s="224"/>
      <c r="QRW255" s="224"/>
      <c r="QRX255" s="334"/>
      <c r="QRY255" s="334"/>
      <c r="QRZ255" s="224"/>
      <c r="QSA255" s="382"/>
      <c r="QSB255" s="382"/>
      <c r="QSC255" s="332"/>
      <c r="QSD255" s="333"/>
      <c r="QSE255" s="382"/>
      <c r="QSF255" s="224"/>
      <c r="QSG255" s="224"/>
      <c r="QSH255" s="334"/>
      <c r="QSI255" s="334"/>
      <c r="QSJ255" s="224"/>
      <c r="QSK255" s="382"/>
      <c r="QSL255" s="382"/>
      <c r="QSM255" s="332"/>
      <c r="QSN255" s="333"/>
      <c r="QSO255" s="382"/>
      <c r="QSP255" s="224"/>
      <c r="QSQ255" s="224"/>
      <c r="QSR255" s="334"/>
      <c r="QSS255" s="334"/>
      <c r="QST255" s="224"/>
      <c r="QSU255" s="382"/>
      <c r="QSV255" s="382"/>
      <c r="QSW255" s="332"/>
      <c r="QSX255" s="333"/>
      <c r="QSY255" s="382"/>
      <c r="QSZ255" s="224"/>
      <c r="QTA255" s="224"/>
      <c r="QTB255" s="334"/>
      <c r="QTC255" s="334"/>
      <c r="QTD255" s="224"/>
      <c r="QTE255" s="382"/>
      <c r="QTF255" s="382"/>
      <c r="QTG255" s="332"/>
      <c r="QTH255" s="333"/>
      <c r="QTI255" s="382"/>
      <c r="QTJ255" s="224"/>
      <c r="QTK255" s="224"/>
      <c r="QTL255" s="334"/>
      <c r="QTM255" s="334"/>
      <c r="QTN255" s="224"/>
      <c r="QTO255" s="382"/>
      <c r="QTP255" s="382"/>
      <c r="QTQ255" s="332"/>
      <c r="QTR255" s="333"/>
      <c r="QTS255" s="382"/>
      <c r="QTT255" s="224"/>
      <c r="QTU255" s="224"/>
      <c r="QTV255" s="334"/>
      <c r="QTW255" s="334"/>
      <c r="QTX255" s="224"/>
      <c r="QTY255" s="382"/>
      <c r="QTZ255" s="382"/>
      <c r="QUA255" s="332"/>
      <c r="QUB255" s="333"/>
      <c r="QUC255" s="382"/>
      <c r="QUD255" s="224"/>
      <c r="QUE255" s="224"/>
      <c r="QUF255" s="334"/>
      <c r="QUG255" s="334"/>
      <c r="QUH255" s="224"/>
      <c r="QUI255" s="382"/>
      <c r="QUJ255" s="382"/>
      <c r="QUK255" s="332"/>
      <c r="QUL255" s="333"/>
      <c r="QUM255" s="382"/>
      <c r="QUN255" s="224"/>
      <c r="QUO255" s="224"/>
      <c r="QUP255" s="334"/>
      <c r="QUQ255" s="334"/>
      <c r="QUR255" s="224"/>
      <c r="QUS255" s="382"/>
      <c r="QUT255" s="382"/>
      <c r="QUU255" s="332"/>
      <c r="QUV255" s="333"/>
      <c r="QUW255" s="382"/>
      <c r="QUX255" s="224"/>
      <c r="QUY255" s="224"/>
      <c r="QUZ255" s="334"/>
      <c r="QVA255" s="334"/>
      <c r="QVB255" s="224"/>
      <c r="QVC255" s="382"/>
      <c r="QVD255" s="382"/>
      <c r="QVE255" s="332"/>
      <c r="QVF255" s="333"/>
      <c r="QVG255" s="382"/>
      <c r="QVH255" s="224"/>
      <c r="QVI255" s="224"/>
      <c r="QVJ255" s="334"/>
      <c r="QVK255" s="334"/>
      <c r="QVL255" s="224"/>
      <c r="QVM255" s="382"/>
      <c r="QVN255" s="382"/>
      <c r="QVO255" s="332"/>
      <c r="QVP255" s="333"/>
      <c r="QVQ255" s="382"/>
      <c r="QVR255" s="224"/>
      <c r="QVS255" s="224"/>
      <c r="QVT255" s="334"/>
      <c r="QVU255" s="334"/>
      <c r="QVV255" s="224"/>
      <c r="QVW255" s="382"/>
      <c r="QVX255" s="382"/>
      <c r="QVY255" s="332"/>
      <c r="QVZ255" s="333"/>
      <c r="QWA255" s="382"/>
      <c r="QWB255" s="224"/>
      <c r="QWC255" s="224"/>
      <c r="QWD255" s="334"/>
      <c r="QWE255" s="334"/>
      <c r="QWF255" s="224"/>
      <c r="QWG255" s="382"/>
      <c r="QWH255" s="382"/>
      <c r="QWI255" s="332"/>
      <c r="QWJ255" s="333"/>
      <c r="QWK255" s="382"/>
      <c r="QWL255" s="224"/>
      <c r="QWM255" s="224"/>
      <c r="QWN255" s="334"/>
      <c r="QWO255" s="334"/>
      <c r="QWP255" s="224"/>
      <c r="QWQ255" s="382"/>
      <c r="QWR255" s="382"/>
      <c r="QWS255" s="332"/>
      <c r="QWT255" s="333"/>
      <c r="QWU255" s="382"/>
      <c r="QWV255" s="224"/>
      <c r="QWW255" s="224"/>
      <c r="QWX255" s="334"/>
      <c r="QWY255" s="334"/>
      <c r="QWZ255" s="224"/>
      <c r="QXA255" s="382"/>
      <c r="QXB255" s="382"/>
      <c r="QXC255" s="332"/>
      <c r="QXD255" s="333"/>
      <c r="QXE255" s="382"/>
      <c r="QXF255" s="224"/>
      <c r="QXG255" s="224"/>
      <c r="QXH255" s="334"/>
      <c r="QXI255" s="334"/>
      <c r="QXJ255" s="224"/>
      <c r="QXK255" s="382"/>
      <c r="QXL255" s="382"/>
      <c r="QXM255" s="332"/>
      <c r="QXN255" s="333"/>
      <c r="QXO255" s="382"/>
      <c r="QXP255" s="224"/>
      <c r="QXQ255" s="224"/>
      <c r="QXR255" s="334"/>
      <c r="QXS255" s="334"/>
      <c r="QXT255" s="224"/>
      <c r="QXU255" s="382"/>
      <c r="QXV255" s="382"/>
      <c r="QXW255" s="332"/>
      <c r="QXX255" s="333"/>
      <c r="QXY255" s="382"/>
      <c r="QXZ255" s="224"/>
      <c r="QYA255" s="224"/>
      <c r="QYB255" s="334"/>
      <c r="QYC255" s="334"/>
      <c r="QYD255" s="224"/>
      <c r="QYE255" s="382"/>
      <c r="QYF255" s="382"/>
      <c r="QYG255" s="332"/>
      <c r="QYH255" s="333"/>
      <c r="QYI255" s="382"/>
      <c r="QYJ255" s="224"/>
      <c r="QYK255" s="224"/>
      <c r="QYL255" s="334"/>
      <c r="QYM255" s="334"/>
      <c r="QYN255" s="224"/>
      <c r="QYO255" s="382"/>
      <c r="QYP255" s="382"/>
      <c r="QYQ255" s="332"/>
      <c r="QYR255" s="333"/>
      <c r="QYS255" s="382"/>
      <c r="QYT255" s="224"/>
      <c r="QYU255" s="224"/>
      <c r="QYV255" s="334"/>
      <c r="QYW255" s="334"/>
      <c r="QYX255" s="224"/>
      <c r="QYY255" s="382"/>
      <c r="QYZ255" s="382"/>
      <c r="QZA255" s="332"/>
      <c r="QZB255" s="333"/>
      <c r="QZC255" s="382"/>
      <c r="QZD255" s="224"/>
      <c r="QZE255" s="224"/>
      <c r="QZF255" s="334"/>
      <c r="QZG255" s="334"/>
      <c r="QZH255" s="224"/>
      <c r="QZI255" s="382"/>
      <c r="QZJ255" s="382"/>
      <c r="QZK255" s="332"/>
      <c r="QZL255" s="333"/>
      <c r="QZM255" s="382"/>
      <c r="QZN255" s="224"/>
      <c r="QZO255" s="224"/>
      <c r="QZP255" s="334"/>
      <c r="QZQ255" s="334"/>
      <c r="QZR255" s="224"/>
      <c r="QZS255" s="382"/>
      <c r="QZT255" s="382"/>
      <c r="QZU255" s="332"/>
      <c r="QZV255" s="333"/>
      <c r="QZW255" s="382"/>
      <c r="QZX255" s="224"/>
      <c r="QZY255" s="224"/>
      <c r="QZZ255" s="334"/>
      <c r="RAA255" s="334"/>
      <c r="RAB255" s="224"/>
      <c r="RAC255" s="382"/>
      <c r="RAD255" s="382"/>
      <c r="RAE255" s="332"/>
      <c r="RAF255" s="333"/>
      <c r="RAG255" s="382"/>
      <c r="RAH255" s="224"/>
      <c r="RAI255" s="224"/>
      <c r="RAJ255" s="334"/>
      <c r="RAK255" s="334"/>
      <c r="RAL255" s="224"/>
      <c r="RAM255" s="382"/>
      <c r="RAN255" s="382"/>
      <c r="RAO255" s="332"/>
      <c r="RAP255" s="333"/>
      <c r="RAQ255" s="382"/>
      <c r="RAR255" s="224"/>
      <c r="RAS255" s="224"/>
      <c r="RAT255" s="334"/>
      <c r="RAU255" s="334"/>
      <c r="RAV255" s="224"/>
      <c r="RAW255" s="382"/>
      <c r="RAX255" s="382"/>
      <c r="RAY255" s="332"/>
      <c r="RAZ255" s="333"/>
      <c r="RBA255" s="382"/>
      <c r="RBB255" s="224"/>
      <c r="RBC255" s="224"/>
      <c r="RBD255" s="334"/>
      <c r="RBE255" s="334"/>
      <c r="RBF255" s="224"/>
      <c r="RBG255" s="382"/>
      <c r="RBH255" s="382"/>
      <c r="RBI255" s="332"/>
      <c r="RBJ255" s="333"/>
      <c r="RBK255" s="382"/>
      <c r="RBL255" s="224"/>
      <c r="RBM255" s="224"/>
      <c r="RBN255" s="334"/>
      <c r="RBO255" s="334"/>
      <c r="RBP255" s="224"/>
      <c r="RBQ255" s="382"/>
      <c r="RBR255" s="382"/>
      <c r="RBS255" s="332"/>
      <c r="RBT255" s="333"/>
      <c r="RBU255" s="382"/>
      <c r="RBV255" s="224"/>
      <c r="RBW255" s="224"/>
      <c r="RBX255" s="334"/>
      <c r="RBY255" s="334"/>
      <c r="RBZ255" s="224"/>
      <c r="RCA255" s="382"/>
      <c r="RCB255" s="382"/>
      <c r="RCC255" s="332"/>
      <c r="RCD255" s="333"/>
      <c r="RCE255" s="382"/>
      <c r="RCF255" s="224"/>
      <c r="RCG255" s="224"/>
      <c r="RCH255" s="334"/>
      <c r="RCI255" s="334"/>
      <c r="RCJ255" s="224"/>
      <c r="RCK255" s="382"/>
      <c r="RCL255" s="382"/>
      <c r="RCM255" s="332"/>
      <c r="RCN255" s="333"/>
      <c r="RCO255" s="382"/>
      <c r="RCP255" s="224"/>
      <c r="RCQ255" s="224"/>
      <c r="RCR255" s="334"/>
      <c r="RCS255" s="334"/>
      <c r="RCT255" s="224"/>
      <c r="RCU255" s="382"/>
      <c r="RCV255" s="382"/>
      <c r="RCW255" s="332"/>
      <c r="RCX255" s="333"/>
      <c r="RCY255" s="382"/>
      <c r="RCZ255" s="224"/>
      <c r="RDA255" s="224"/>
      <c r="RDB255" s="334"/>
      <c r="RDC255" s="334"/>
      <c r="RDD255" s="224"/>
      <c r="RDE255" s="382"/>
      <c r="RDF255" s="382"/>
      <c r="RDG255" s="332"/>
      <c r="RDH255" s="333"/>
      <c r="RDI255" s="382"/>
      <c r="RDJ255" s="224"/>
      <c r="RDK255" s="224"/>
      <c r="RDL255" s="334"/>
      <c r="RDM255" s="334"/>
      <c r="RDN255" s="224"/>
      <c r="RDO255" s="382"/>
      <c r="RDP255" s="382"/>
      <c r="RDQ255" s="332"/>
      <c r="RDR255" s="333"/>
      <c r="RDS255" s="382"/>
      <c r="RDT255" s="224"/>
      <c r="RDU255" s="224"/>
      <c r="RDV255" s="334"/>
      <c r="RDW255" s="334"/>
      <c r="RDX255" s="224"/>
      <c r="RDY255" s="382"/>
      <c r="RDZ255" s="382"/>
      <c r="REA255" s="332"/>
      <c r="REB255" s="333"/>
      <c r="REC255" s="382"/>
      <c r="RED255" s="224"/>
      <c r="REE255" s="224"/>
      <c r="REF255" s="334"/>
      <c r="REG255" s="334"/>
      <c r="REH255" s="224"/>
      <c r="REI255" s="382"/>
      <c r="REJ255" s="382"/>
      <c r="REK255" s="332"/>
      <c r="REL255" s="333"/>
      <c r="REM255" s="382"/>
      <c r="REN255" s="224"/>
      <c r="REO255" s="224"/>
      <c r="REP255" s="334"/>
      <c r="REQ255" s="334"/>
      <c r="RER255" s="224"/>
      <c r="RES255" s="382"/>
      <c r="RET255" s="382"/>
      <c r="REU255" s="332"/>
      <c r="REV255" s="333"/>
      <c r="REW255" s="382"/>
      <c r="REX255" s="224"/>
      <c r="REY255" s="224"/>
      <c r="REZ255" s="334"/>
      <c r="RFA255" s="334"/>
      <c r="RFB255" s="224"/>
      <c r="RFC255" s="382"/>
      <c r="RFD255" s="382"/>
      <c r="RFE255" s="332"/>
      <c r="RFF255" s="333"/>
      <c r="RFG255" s="382"/>
      <c r="RFH255" s="224"/>
      <c r="RFI255" s="224"/>
      <c r="RFJ255" s="334"/>
      <c r="RFK255" s="334"/>
      <c r="RFL255" s="224"/>
      <c r="RFM255" s="382"/>
      <c r="RFN255" s="382"/>
      <c r="RFO255" s="332"/>
      <c r="RFP255" s="333"/>
      <c r="RFQ255" s="382"/>
      <c r="RFR255" s="224"/>
      <c r="RFS255" s="224"/>
      <c r="RFT255" s="334"/>
      <c r="RFU255" s="334"/>
      <c r="RFV255" s="224"/>
      <c r="RFW255" s="382"/>
      <c r="RFX255" s="382"/>
      <c r="RFY255" s="332"/>
      <c r="RFZ255" s="333"/>
      <c r="RGA255" s="382"/>
      <c r="RGB255" s="224"/>
      <c r="RGC255" s="224"/>
      <c r="RGD255" s="334"/>
      <c r="RGE255" s="334"/>
      <c r="RGF255" s="224"/>
      <c r="RGG255" s="382"/>
      <c r="RGH255" s="382"/>
      <c r="RGI255" s="332"/>
      <c r="RGJ255" s="333"/>
      <c r="RGK255" s="382"/>
      <c r="RGL255" s="224"/>
      <c r="RGM255" s="224"/>
      <c r="RGN255" s="334"/>
      <c r="RGO255" s="334"/>
      <c r="RGP255" s="224"/>
      <c r="RGQ255" s="382"/>
      <c r="RGR255" s="382"/>
      <c r="RGS255" s="332"/>
      <c r="RGT255" s="333"/>
      <c r="RGU255" s="382"/>
      <c r="RGV255" s="224"/>
      <c r="RGW255" s="224"/>
      <c r="RGX255" s="334"/>
      <c r="RGY255" s="334"/>
      <c r="RGZ255" s="224"/>
      <c r="RHA255" s="382"/>
      <c r="RHB255" s="382"/>
      <c r="RHC255" s="332"/>
      <c r="RHD255" s="333"/>
      <c r="RHE255" s="382"/>
      <c r="RHF255" s="224"/>
      <c r="RHG255" s="224"/>
      <c r="RHH255" s="334"/>
      <c r="RHI255" s="334"/>
      <c r="RHJ255" s="224"/>
      <c r="RHK255" s="382"/>
      <c r="RHL255" s="382"/>
      <c r="RHM255" s="332"/>
      <c r="RHN255" s="333"/>
      <c r="RHO255" s="382"/>
      <c r="RHP255" s="224"/>
      <c r="RHQ255" s="224"/>
      <c r="RHR255" s="334"/>
      <c r="RHS255" s="334"/>
      <c r="RHT255" s="224"/>
      <c r="RHU255" s="382"/>
      <c r="RHV255" s="382"/>
      <c r="RHW255" s="332"/>
      <c r="RHX255" s="333"/>
      <c r="RHY255" s="382"/>
      <c r="RHZ255" s="224"/>
      <c r="RIA255" s="224"/>
      <c r="RIB255" s="334"/>
      <c r="RIC255" s="334"/>
      <c r="RID255" s="224"/>
      <c r="RIE255" s="382"/>
      <c r="RIF255" s="382"/>
      <c r="RIG255" s="332"/>
      <c r="RIH255" s="333"/>
      <c r="RII255" s="382"/>
      <c r="RIJ255" s="224"/>
      <c r="RIK255" s="224"/>
      <c r="RIL255" s="334"/>
      <c r="RIM255" s="334"/>
      <c r="RIN255" s="224"/>
      <c r="RIO255" s="382"/>
      <c r="RIP255" s="382"/>
      <c r="RIQ255" s="332"/>
      <c r="RIR255" s="333"/>
      <c r="RIS255" s="382"/>
      <c r="RIT255" s="224"/>
      <c r="RIU255" s="224"/>
      <c r="RIV255" s="334"/>
      <c r="RIW255" s="334"/>
      <c r="RIX255" s="224"/>
      <c r="RIY255" s="382"/>
      <c r="RIZ255" s="382"/>
      <c r="RJA255" s="332"/>
      <c r="RJB255" s="333"/>
      <c r="RJC255" s="382"/>
      <c r="RJD255" s="224"/>
      <c r="RJE255" s="224"/>
      <c r="RJF255" s="334"/>
      <c r="RJG255" s="334"/>
      <c r="RJH255" s="224"/>
      <c r="RJI255" s="382"/>
      <c r="RJJ255" s="382"/>
      <c r="RJK255" s="332"/>
      <c r="RJL255" s="333"/>
      <c r="RJM255" s="382"/>
      <c r="RJN255" s="224"/>
      <c r="RJO255" s="224"/>
      <c r="RJP255" s="334"/>
      <c r="RJQ255" s="334"/>
      <c r="RJR255" s="224"/>
      <c r="RJS255" s="382"/>
      <c r="RJT255" s="382"/>
      <c r="RJU255" s="332"/>
      <c r="RJV255" s="333"/>
      <c r="RJW255" s="382"/>
      <c r="RJX255" s="224"/>
      <c r="RJY255" s="224"/>
      <c r="RJZ255" s="334"/>
      <c r="RKA255" s="334"/>
      <c r="RKB255" s="224"/>
      <c r="RKC255" s="382"/>
      <c r="RKD255" s="382"/>
      <c r="RKE255" s="332"/>
      <c r="RKF255" s="333"/>
      <c r="RKG255" s="382"/>
      <c r="RKH255" s="224"/>
      <c r="RKI255" s="224"/>
      <c r="RKJ255" s="334"/>
      <c r="RKK255" s="334"/>
      <c r="RKL255" s="224"/>
      <c r="RKM255" s="382"/>
      <c r="RKN255" s="382"/>
      <c r="RKO255" s="332"/>
      <c r="RKP255" s="333"/>
      <c r="RKQ255" s="382"/>
      <c r="RKR255" s="224"/>
      <c r="RKS255" s="224"/>
      <c r="RKT255" s="334"/>
      <c r="RKU255" s="334"/>
      <c r="RKV255" s="224"/>
      <c r="RKW255" s="382"/>
      <c r="RKX255" s="382"/>
      <c r="RKY255" s="332"/>
      <c r="RKZ255" s="333"/>
      <c r="RLA255" s="382"/>
      <c r="RLB255" s="224"/>
      <c r="RLC255" s="224"/>
      <c r="RLD255" s="334"/>
      <c r="RLE255" s="334"/>
      <c r="RLF255" s="224"/>
      <c r="RLG255" s="382"/>
      <c r="RLH255" s="382"/>
      <c r="RLI255" s="332"/>
      <c r="RLJ255" s="333"/>
      <c r="RLK255" s="382"/>
      <c r="RLL255" s="224"/>
      <c r="RLM255" s="224"/>
      <c r="RLN255" s="334"/>
      <c r="RLO255" s="334"/>
      <c r="RLP255" s="224"/>
      <c r="RLQ255" s="382"/>
      <c r="RLR255" s="382"/>
      <c r="RLS255" s="332"/>
      <c r="RLT255" s="333"/>
      <c r="RLU255" s="382"/>
      <c r="RLV255" s="224"/>
      <c r="RLW255" s="224"/>
      <c r="RLX255" s="334"/>
      <c r="RLY255" s="334"/>
      <c r="RLZ255" s="224"/>
      <c r="RMA255" s="382"/>
      <c r="RMB255" s="382"/>
      <c r="RMC255" s="332"/>
      <c r="RMD255" s="333"/>
      <c r="RME255" s="382"/>
      <c r="RMF255" s="224"/>
      <c r="RMG255" s="224"/>
      <c r="RMH255" s="334"/>
      <c r="RMI255" s="334"/>
      <c r="RMJ255" s="224"/>
      <c r="RMK255" s="382"/>
      <c r="RML255" s="382"/>
      <c r="RMM255" s="332"/>
      <c r="RMN255" s="333"/>
      <c r="RMO255" s="382"/>
      <c r="RMP255" s="224"/>
      <c r="RMQ255" s="224"/>
      <c r="RMR255" s="334"/>
      <c r="RMS255" s="334"/>
      <c r="RMT255" s="224"/>
      <c r="RMU255" s="382"/>
      <c r="RMV255" s="382"/>
      <c r="RMW255" s="332"/>
      <c r="RMX255" s="333"/>
      <c r="RMY255" s="382"/>
      <c r="RMZ255" s="224"/>
      <c r="RNA255" s="224"/>
      <c r="RNB255" s="334"/>
      <c r="RNC255" s="334"/>
      <c r="RND255" s="224"/>
      <c r="RNE255" s="382"/>
      <c r="RNF255" s="382"/>
      <c r="RNG255" s="332"/>
      <c r="RNH255" s="333"/>
      <c r="RNI255" s="382"/>
      <c r="RNJ255" s="224"/>
      <c r="RNK255" s="224"/>
      <c r="RNL255" s="334"/>
      <c r="RNM255" s="334"/>
      <c r="RNN255" s="224"/>
      <c r="RNO255" s="382"/>
      <c r="RNP255" s="382"/>
      <c r="RNQ255" s="332"/>
      <c r="RNR255" s="333"/>
      <c r="RNS255" s="382"/>
      <c r="RNT255" s="224"/>
      <c r="RNU255" s="224"/>
      <c r="RNV255" s="334"/>
      <c r="RNW255" s="334"/>
      <c r="RNX255" s="224"/>
      <c r="RNY255" s="382"/>
      <c r="RNZ255" s="382"/>
      <c r="ROA255" s="332"/>
      <c r="ROB255" s="333"/>
      <c r="ROC255" s="382"/>
      <c r="ROD255" s="224"/>
      <c r="ROE255" s="224"/>
      <c r="ROF255" s="334"/>
      <c r="ROG255" s="334"/>
      <c r="ROH255" s="224"/>
      <c r="ROI255" s="382"/>
      <c r="ROJ255" s="382"/>
      <c r="ROK255" s="332"/>
      <c r="ROL255" s="333"/>
      <c r="ROM255" s="382"/>
      <c r="RON255" s="224"/>
      <c r="ROO255" s="224"/>
      <c r="ROP255" s="334"/>
      <c r="ROQ255" s="334"/>
      <c r="ROR255" s="224"/>
      <c r="ROS255" s="382"/>
      <c r="ROT255" s="382"/>
      <c r="ROU255" s="332"/>
      <c r="ROV255" s="333"/>
      <c r="ROW255" s="382"/>
      <c r="ROX255" s="224"/>
      <c r="ROY255" s="224"/>
      <c r="ROZ255" s="334"/>
      <c r="RPA255" s="334"/>
      <c r="RPB255" s="224"/>
      <c r="RPC255" s="382"/>
      <c r="RPD255" s="382"/>
      <c r="RPE255" s="332"/>
      <c r="RPF255" s="333"/>
      <c r="RPG255" s="382"/>
      <c r="RPH255" s="224"/>
      <c r="RPI255" s="224"/>
      <c r="RPJ255" s="334"/>
      <c r="RPK255" s="334"/>
      <c r="RPL255" s="224"/>
      <c r="RPM255" s="382"/>
      <c r="RPN255" s="382"/>
      <c r="RPO255" s="332"/>
      <c r="RPP255" s="333"/>
      <c r="RPQ255" s="382"/>
      <c r="RPR255" s="224"/>
      <c r="RPS255" s="224"/>
      <c r="RPT255" s="334"/>
      <c r="RPU255" s="334"/>
      <c r="RPV255" s="224"/>
      <c r="RPW255" s="382"/>
      <c r="RPX255" s="382"/>
      <c r="RPY255" s="332"/>
      <c r="RPZ255" s="333"/>
      <c r="RQA255" s="382"/>
      <c r="RQB255" s="224"/>
      <c r="RQC255" s="224"/>
      <c r="RQD255" s="334"/>
      <c r="RQE255" s="334"/>
      <c r="RQF255" s="224"/>
      <c r="RQG255" s="382"/>
      <c r="RQH255" s="382"/>
      <c r="RQI255" s="332"/>
      <c r="RQJ255" s="333"/>
      <c r="RQK255" s="382"/>
      <c r="RQL255" s="224"/>
      <c r="RQM255" s="224"/>
      <c r="RQN255" s="334"/>
      <c r="RQO255" s="334"/>
      <c r="RQP255" s="224"/>
      <c r="RQQ255" s="382"/>
      <c r="RQR255" s="382"/>
      <c r="RQS255" s="332"/>
      <c r="RQT255" s="333"/>
      <c r="RQU255" s="382"/>
      <c r="RQV255" s="224"/>
      <c r="RQW255" s="224"/>
      <c r="RQX255" s="334"/>
      <c r="RQY255" s="334"/>
      <c r="RQZ255" s="224"/>
      <c r="RRA255" s="382"/>
      <c r="RRB255" s="382"/>
      <c r="RRC255" s="332"/>
      <c r="RRD255" s="333"/>
      <c r="RRE255" s="382"/>
      <c r="RRF255" s="224"/>
      <c r="RRG255" s="224"/>
      <c r="RRH255" s="334"/>
      <c r="RRI255" s="334"/>
      <c r="RRJ255" s="224"/>
      <c r="RRK255" s="382"/>
      <c r="RRL255" s="382"/>
      <c r="RRM255" s="332"/>
      <c r="RRN255" s="333"/>
      <c r="RRO255" s="382"/>
      <c r="RRP255" s="224"/>
      <c r="RRQ255" s="224"/>
      <c r="RRR255" s="334"/>
      <c r="RRS255" s="334"/>
      <c r="RRT255" s="224"/>
      <c r="RRU255" s="382"/>
      <c r="RRV255" s="382"/>
      <c r="RRW255" s="332"/>
      <c r="RRX255" s="333"/>
      <c r="RRY255" s="382"/>
      <c r="RRZ255" s="224"/>
      <c r="RSA255" s="224"/>
      <c r="RSB255" s="334"/>
      <c r="RSC255" s="334"/>
      <c r="RSD255" s="224"/>
      <c r="RSE255" s="382"/>
      <c r="RSF255" s="382"/>
      <c r="RSG255" s="332"/>
      <c r="RSH255" s="333"/>
      <c r="RSI255" s="382"/>
      <c r="RSJ255" s="224"/>
      <c r="RSK255" s="224"/>
      <c r="RSL255" s="334"/>
      <c r="RSM255" s="334"/>
      <c r="RSN255" s="224"/>
      <c r="RSO255" s="382"/>
      <c r="RSP255" s="382"/>
      <c r="RSQ255" s="332"/>
      <c r="RSR255" s="333"/>
      <c r="RSS255" s="382"/>
      <c r="RST255" s="224"/>
      <c r="RSU255" s="224"/>
      <c r="RSV255" s="334"/>
      <c r="RSW255" s="334"/>
      <c r="RSX255" s="224"/>
      <c r="RSY255" s="382"/>
      <c r="RSZ255" s="382"/>
      <c r="RTA255" s="332"/>
      <c r="RTB255" s="333"/>
      <c r="RTC255" s="382"/>
      <c r="RTD255" s="224"/>
      <c r="RTE255" s="224"/>
      <c r="RTF255" s="334"/>
      <c r="RTG255" s="334"/>
      <c r="RTH255" s="224"/>
      <c r="RTI255" s="382"/>
      <c r="RTJ255" s="382"/>
      <c r="RTK255" s="332"/>
      <c r="RTL255" s="333"/>
      <c r="RTM255" s="382"/>
      <c r="RTN255" s="224"/>
      <c r="RTO255" s="224"/>
      <c r="RTP255" s="334"/>
      <c r="RTQ255" s="334"/>
      <c r="RTR255" s="224"/>
      <c r="RTS255" s="382"/>
      <c r="RTT255" s="382"/>
      <c r="RTU255" s="332"/>
      <c r="RTV255" s="333"/>
      <c r="RTW255" s="382"/>
      <c r="RTX255" s="224"/>
      <c r="RTY255" s="224"/>
      <c r="RTZ255" s="334"/>
      <c r="RUA255" s="334"/>
      <c r="RUB255" s="224"/>
      <c r="RUC255" s="382"/>
      <c r="RUD255" s="382"/>
      <c r="RUE255" s="332"/>
      <c r="RUF255" s="333"/>
      <c r="RUG255" s="382"/>
      <c r="RUH255" s="224"/>
      <c r="RUI255" s="224"/>
      <c r="RUJ255" s="334"/>
      <c r="RUK255" s="334"/>
      <c r="RUL255" s="224"/>
      <c r="RUM255" s="382"/>
      <c r="RUN255" s="382"/>
      <c r="RUO255" s="332"/>
      <c r="RUP255" s="333"/>
      <c r="RUQ255" s="382"/>
      <c r="RUR255" s="224"/>
      <c r="RUS255" s="224"/>
      <c r="RUT255" s="334"/>
      <c r="RUU255" s="334"/>
      <c r="RUV255" s="224"/>
      <c r="RUW255" s="382"/>
      <c r="RUX255" s="382"/>
      <c r="RUY255" s="332"/>
      <c r="RUZ255" s="333"/>
      <c r="RVA255" s="382"/>
      <c r="RVB255" s="224"/>
      <c r="RVC255" s="224"/>
      <c r="RVD255" s="334"/>
      <c r="RVE255" s="334"/>
      <c r="RVF255" s="224"/>
      <c r="RVG255" s="382"/>
      <c r="RVH255" s="382"/>
      <c r="RVI255" s="332"/>
      <c r="RVJ255" s="333"/>
      <c r="RVK255" s="382"/>
      <c r="RVL255" s="224"/>
      <c r="RVM255" s="224"/>
      <c r="RVN255" s="334"/>
      <c r="RVO255" s="334"/>
      <c r="RVP255" s="224"/>
      <c r="RVQ255" s="382"/>
      <c r="RVR255" s="382"/>
      <c r="RVS255" s="332"/>
      <c r="RVT255" s="333"/>
      <c r="RVU255" s="382"/>
      <c r="RVV255" s="224"/>
      <c r="RVW255" s="224"/>
      <c r="RVX255" s="334"/>
      <c r="RVY255" s="334"/>
      <c r="RVZ255" s="224"/>
      <c r="RWA255" s="382"/>
      <c r="RWB255" s="382"/>
      <c r="RWC255" s="332"/>
      <c r="RWD255" s="333"/>
      <c r="RWE255" s="382"/>
      <c r="RWF255" s="224"/>
      <c r="RWG255" s="224"/>
      <c r="RWH255" s="334"/>
      <c r="RWI255" s="334"/>
      <c r="RWJ255" s="224"/>
      <c r="RWK255" s="382"/>
      <c r="RWL255" s="382"/>
      <c r="RWM255" s="332"/>
      <c r="RWN255" s="333"/>
      <c r="RWO255" s="382"/>
      <c r="RWP255" s="224"/>
      <c r="RWQ255" s="224"/>
      <c r="RWR255" s="334"/>
      <c r="RWS255" s="334"/>
      <c r="RWT255" s="224"/>
      <c r="RWU255" s="382"/>
      <c r="RWV255" s="382"/>
      <c r="RWW255" s="332"/>
      <c r="RWX255" s="333"/>
      <c r="RWY255" s="382"/>
      <c r="RWZ255" s="224"/>
      <c r="RXA255" s="224"/>
      <c r="RXB255" s="334"/>
      <c r="RXC255" s="334"/>
      <c r="RXD255" s="224"/>
      <c r="RXE255" s="382"/>
      <c r="RXF255" s="382"/>
      <c r="RXG255" s="332"/>
      <c r="RXH255" s="333"/>
      <c r="RXI255" s="382"/>
      <c r="RXJ255" s="224"/>
      <c r="RXK255" s="224"/>
      <c r="RXL255" s="334"/>
      <c r="RXM255" s="334"/>
      <c r="RXN255" s="224"/>
      <c r="RXO255" s="382"/>
      <c r="RXP255" s="382"/>
      <c r="RXQ255" s="332"/>
      <c r="RXR255" s="333"/>
      <c r="RXS255" s="382"/>
      <c r="RXT255" s="224"/>
      <c r="RXU255" s="224"/>
      <c r="RXV255" s="334"/>
      <c r="RXW255" s="334"/>
      <c r="RXX255" s="224"/>
      <c r="RXY255" s="382"/>
      <c r="RXZ255" s="382"/>
      <c r="RYA255" s="332"/>
      <c r="RYB255" s="333"/>
      <c r="RYC255" s="382"/>
      <c r="RYD255" s="224"/>
      <c r="RYE255" s="224"/>
      <c r="RYF255" s="334"/>
      <c r="RYG255" s="334"/>
      <c r="RYH255" s="224"/>
      <c r="RYI255" s="382"/>
      <c r="RYJ255" s="382"/>
      <c r="RYK255" s="332"/>
      <c r="RYL255" s="333"/>
      <c r="RYM255" s="382"/>
      <c r="RYN255" s="224"/>
      <c r="RYO255" s="224"/>
      <c r="RYP255" s="334"/>
      <c r="RYQ255" s="334"/>
      <c r="RYR255" s="224"/>
      <c r="RYS255" s="382"/>
      <c r="RYT255" s="382"/>
      <c r="RYU255" s="332"/>
      <c r="RYV255" s="333"/>
      <c r="RYW255" s="382"/>
      <c r="RYX255" s="224"/>
      <c r="RYY255" s="224"/>
      <c r="RYZ255" s="334"/>
      <c r="RZA255" s="334"/>
      <c r="RZB255" s="224"/>
      <c r="RZC255" s="382"/>
      <c r="RZD255" s="382"/>
      <c r="RZE255" s="332"/>
      <c r="RZF255" s="333"/>
      <c r="RZG255" s="382"/>
      <c r="RZH255" s="224"/>
      <c r="RZI255" s="224"/>
      <c r="RZJ255" s="334"/>
      <c r="RZK255" s="334"/>
      <c r="RZL255" s="224"/>
      <c r="RZM255" s="382"/>
      <c r="RZN255" s="382"/>
      <c r="RZO255" s="332"/>
      <c r="RZP255" s="333"/>
      <c r="RZQ255" s="382"/>
      <c r="RZR255" s="224"/>
      <c r="RZS255" s="224"/>
      <c r="RZT255" s="334"/>
      <c r="RZU255" s="334"/>
      <c r="RZV255" s="224"/>
      <c r="RZW255" s="382"/>
      <c r="RZX255" s="382"/>
      <c r="RZY255" s="332"/>
      <c r="RZZ255" s="333"/>
      <c r="SAA255" s="382"/>
      <c r="SAB255" s="224"/>
      <c r="SAC255" s="224"/>
      <c r="SAD255" s="334"/>
      <c r="SAE255" s="334"/>
      <c r="SAF255" s="224"/>
      <c r="SAG255" s="382"/>
      <c r="SAH255" s="382"/>
      <c r="SAI255" s="332"/>
      <c r="SAJ255" s="333"/>
      <c r="SAK255" s="382"/>
      <c r="SAL255" s="224"/>
      <c r="SAM255" s="224"/>
      <c r="SAN255" s="334"/>
      <c r="SAO255" s="334"/>
      <c r="SAP255" s="224"/>
      <c r="SAQ255" s="382"/>
      <c r="SAR255" s="382"/>
      <c r="SAS255" s="332"/>
      <c r="SAT255" s="333"/>
      <c r="SAU255" s="382"/>
      <c r="SAV255" s="224"/>
      <c r="SAW255" s="224"/>
      <c r="SAX255" s="334"/>
      <c r="SAY255" s="334"/>
      <c r="SAZ255" s="224"/>
      <c r="SBA255" s="382"/>
      <c r="SBB255" s="382"/>
      <c r="SBC255" s="332"/>
      <c r="SBD255" s="333"/>
      <c r="SBE255" s="382"/>
      <c r="SBF255" s="224"/>
      <c r="SBG255" s="224"/>
      <c r="SBH255" s="334"/>
      <c r="SBI255" s="334"/>
      <c r="SBJ255" s="224"/>
      <c r="SBK255" s="382"/>
      <c r="SBL255" s="382"/>
      <c r="SBM255" s="332"/>
      <c r="SBN255" s="333"/>
      <c r="SBO255" s="382"/>
      <c r="SBP255" s="224"/>
      <c r="SBQ255" s="224"/>
      <c r="SBR255" s="334"/>
      <c r="SBS255" s="334"/>
      <c r="SBT255" s="224"/>
      <c r="SBU255" s="382"/>
      <c r="SBV255" s="382"/>
      <c r="SBW255" s="332"/>
      <c r="SBX255" s="333"/>
      <c r="SBY255" s="382"/>
      <c r="SBZ255" s="224"/>
      <c r="SCA255" s="224"/>
      <c r="SCB255" s="334"/>
      <c r="SCC255" s="334"/>
      <c r="SCD255" s="224"/>
      <c r="SCE255" s="382"/>
      <c r="SCF255" s="382"/>
      <c r="SCG255" s="332"/>
      <c r="SCH255" s="333"/>
      <c r="SCI255" s="382"/>
      <c r="SCJ255" s="224"/>
      <c r="SCK255" s="224"/>
      <c r="SCL255" s="334"/>
      <c r="SCM255" s="334"/>
      <c r="SCN255" s="224"/>
      <c r="SCO255" s="382"/>
      <c r="SCP255" s="382"/>
      <c r="SCQ255" s="332"/>
      <c r="SCR255" s="333"/>
      <c r="SCS255" s="382"/>
      <c r="SCT255" s="224"/>
      <c r="SCU255" s="224"/>
      <c r="SCV255" s="334"/>
      <c r="SCW255" s="334"/>
      <c r="SCX255" s="224"/>
      <c r="SCY255" s="382"/>
      <c r="SCZ255" s="382"/>
      <c r="SDA255" s="332"/>
      <c r="SDB255" s="333"/>
      <c r="SDC255" s="382"/>
      <c r="SDD255" s="224"/>
      <c r="SDE255" s="224"/>
      <c r="SDF255" s="334"/>
      <c r="SDG255" s="334"/>
      <c r="SDH255" s="224"/>
      <c r="SDI255" s="382"/>
      <c r="SDJ255" s="382"/>
      <c r="SDK255" s="332"/>
      <c r="SDL255" s="333"/>
      <c r="SDM255" s="382"/>
      <c r="SDN255" s="224"/>
      <c r="SDO255" s="224"/>
      <c r="SDP255" s="334"/>
      <c r="SDQ255" s="334"/>
      <c r="SDR255" s="224"/>
      <c r="SDS255" s="382"/>
      <c r="SDT255" s="382"/>
      <c r="SDU255" s="332"/>
      <c r="SDV255" s="333"/>
      <c r="SDW255" s="382"/>
      <c r="SDX255" s="224"/>
      <c r="SDY255" s="224"/>
      <c r="SDZ255" s="334"/>
      <c r="SEA255" s="334"/>
      <c r="SEB255" s="224"/>
      <c r="SEC255" s="382"/>
      <c r="SED255" s="382"/>
      <c r="SEE255" s="332"/>
      <c r="SEF255" s="333"/>
      <c r="SEG255" s="382"/>
      <c r="SEH255" s="224"/>
      <c r="SEI255" s="224"/>
      <c r="SEJ255" s="334"/>
      <c r="SEK255" s="334"/>
      <c r="SEL255" s="224"/>
      <c r="SEM255" s="382"/>
      <c r="SEN255" s="382"/>
      <c r="SEO255" s="332"/>
      <c r="SEP255" s="333"/>
      <c r="SEQ255" s="382"/>
      <c r="SER255" s="224"/>
      <c r="SES255" s="224"/>
      <c r="SET255" s="334"/>
      <c r="SEU255" s="334"/>
      <c r="SEV255" s="224"/>
      <c r="SEW255" s="382"/>
      <c r="SEX255" s="382"/>
      <c r="SEY255" s="332"/>
      <c r="SEZ255" s="333"/>
      <c r="SFA255" s="382"/>
      <c r="SFB255" s="224"/>
      <c r="SFC255" s="224"/>
      <c r="SFD255" s="334"/>
      <c r="SFE255" s="334"/>
      <c r="SFF255" s="224"/>
      <c r="SFG255" s="382"/>
      <c r="SFH255" s="382"/>
      <c r="SFI255" s="332"/>
      <c r="SFJ255" s="333"/>
      <c r="SFK255" s="382"/>
      <c r="SFL255" s="224"/>
      <c r="SFM255" s="224"/>
      <c r="SFN255" s="334"/>
      <c r="SFO255" s="334"/>
      <c r="SFP255" s="224"/>
      <c r="SFQ255" s="382"/>
      <c r="SFR255" s="382"/>
      <c r="SFS255" s="332"/>
      <c r="SFT255" s="333"/>
      <c r="SFU255" s="382"/>
      <c r="SFV255" s="224"/>
      <c r="SFW255" s="224"/>
      <c r="SFX255" s="334"/>
      <c r="SFY255" s="334"/>
      <c r="SFZ255" s="224"/>
      <c r="SGA255" s="382"/>
      <c r="SGB255" s="382"/>
      <c r="SGC255" s="332"/>
      <c r="SGD255" s="333"/>
      <c r="SGE255" s="382"/>
      <c r="SGF255" s="224"/>
      <c r="SGG255" s="224"/>
      <c r="SGH255" s="334"/>
      <c r="SGI255" s="334"/>
      <c r="SGJ255" s="224"/>
      <c r="SGK255" s="382"/>
      <c r="SGL255" s="382"/>
      <c r="SGM255" s="332"/>
      <c r="SGN255" s="333"/>
      <c r="SGO255" s="382"/>
      <c r="SGP255" s="224"/>
      <c r="SGQ255" s="224"/>
      <c r="SGR255" s="334"/>
      <c r="SGS255" s="334"/>
      <c r="SGT255" s="224"/>
      <c r="SGU255" s="382"/>
      <c r="SGV255" s="382"/>
      <c r="SGW255" s="332"/>
      <c r="SGX255" s="333"/>
      <c r="SGY255" s="382"/>
      <c r="SGZ255" s="224"/>
      <c r="SHA255" s="224"/>
      <c r="SHB255" s="334"/>
      <c r="SHC255" s="334"/>
      <c r="SHD255" s="224"/>
      <c r="SHE255" s="382"/>
      <c r="SHF255" s="382"/>
      <c r="SHG255" s="332"/>
      <c r="SHH255" s="333"/>
      <c r="SHI255" s="382"/>
      <c r="SHJ255" s="224"/>
      <c r="SHK255" s="224"/>
      <c r="SHL255" s="334"/>
      <c r="SHM255" s="334"/>
      <c r="SHN255" s="224"/>
      <c r="SHO255" s="382"/>
      <c r="SHP255" s="382"/>
      <c r="SHQ255" s="332"/>
      <c r="SHR255" s="333"/>
      <c r="SHS255" s="382"/>
      <c r="SHT255" s="224"/>
      <c r="SHU255" s="224"/>
      <c r="SHV255" s="334"/>
      <c r="SHW255" s="334"/>
      <c r="SHX255" s="224"/>
      <c r="SHY255" s="382"/>
      <c r="SHZ255" s="382"/>
      <c r="SIA255" s="332"/>
      <c r="SIB255" s="333"/>
      <c r="SIC255" s="382"/>
      <c r="SID255" s="224"/>
      <c r="SIE255" s="224"/>
      <c r="SIF255" s="334"/>
      <c r="SIG255" s="334"/>
      <c r="SIH255" s="224"/>
      <c r="SII255" s="382"/>
      <c r="SIJ255" s="382"/>
      <c r="SIK255" s="332"/>
      <c r="SIL255" s="333"/>
      <c r="SIM255" s="382"/>
      <c r="SIN255" s="224"/>
      <c r="SIO255" s="224"/>
      <c r="SIP255" s="334"/>
      <c r="SIQ255" s="334"/>
      <c r="SIR255" s="224"/>
      <c r="SIS255" s="382"/>
      <c r="SIT255" s="382"/>
      <c r="SIU255" s="332"/>
      <c r="SIV255" s="333"/>
      <c r="SIW255" s="382"/>
      <c r="SIX255" s="224"/>
      <c r="SIY255" s="224"/>
      <c r="SIZ255" s="334"/>
      <c r="SJA255" s="334"/>
      <c r="SJB255" s="224"/>
      <c r="SJC255" s="382"/>
      <c r="SJD255" s="382"/>
      <c r="SJE255" s="332"/>
      <c r="SJF255" s="333"/>
      <c r="SJG255" s="382"/>
      <c r="SJH255" s="224"/>
      <c r="SJI255" s="224"/>
      <c r="SJJ255" s="334"/>
      <c r="SJK255" s="334"/>
      <c r="SJL255" s="224"/>
      <c r="SJM255" s="382"/>
      <c r="SJN255" s="382"/>
      <c r="SJO255" s="332"/>
      <c r="SJP255" s="333"/>
      <c r="SJQ255" s="382"/>
      <c r="SJR255" s="224"/>
      <c r="SJS255" s="224"/>
      <c r="SJT255" s="334"/>
      <c r="SJU255" s="334"/>
      <c r="SJV255" s="224"/>
      <c r="SJW255" s="382"/>
      <c r="SJX255" s="382"/>
      <c r="SJY255" s="332"/>
      <c r="SJZ255" s="333"/>
      <c r="SKA255" s="382"/>
      <c r="SKB255" s="224"/>
      <c r="SKC255" s="224"/>
      <c r="SKD255" s="334"/>
      <c r="SKE255" s="334"/>
      <c r="SKF255" s="224"/>
      <c r="SKG255" s="382"/>
      <c r="SKH255" s="382"/>
      <c r="SKI255" s="332"/>
      <c r="SKJ255" s="333"/>
      <c r="SKK255" s="382"/>
      <c r="SKL255" s="224"/>
      <c r="SKM255" s="224"/>
      <c r="SKN255" s="334"/>
      <c r="SKO255" s="334"/>
      <c r="SKP255" s="224"/>
      <c r="SKQ255" s="382"/>
      <c r="SKR255" s="382"/>
      <c r="SKS255" s="332"/>
      <c r="SKT255" s="333"/>
      <c r="SKU255" s="382"/>
      <c r="SKV255" s="224"/>
      <c r="SKW255" s="224"/>
      <c r="SKX255" s="334"/>
      <c r="SKY255" s="334"/>
      <c r="SKZ255" s="224"/>
      <c r="SLA255" s="382"/>
      <c r="SLB255" s="382"/>
      <c r="SLC255" s="332"/>
      <c r="SLD255" s="333"/>
      <c r="SLE255" s="382"/>
      <c r="SLF255" s="224"/>
      <c r="SLG255" s="224"/>
      <c r="SLH255" s="334"/>
      <c r="SLI255" s="334"/>
      <c r="SLJ255" s="224"/>
      <c r="SLK255" s="382"/>
      <c r="SLL255" s="382"/>
      <c r="SLM255" s="332"/>
      <c r="SLN255" s="333"/>
      <c r="SLO255" s="382"/>
      <c r="SLP255" s="224"/>
      <c r="SLQ255" s="224"/>
      <c r="SLR255" s="334"/>
      <c r="SLS255" s="334"/>
      <c r="SLT255" s="224"/>
      <c r="SLU255" s="382"/>
      <c r="SLV255" s="382"/>
      <c r="SLW255" s="332"/>
      <c r="SLX255" s="333"/>
      <c r="SLY255" s="382"/>
      <c r="SLZ255" s="224"/>
      <c r="SMA255" s="224"/>
      <c r="SMB255" s="334"/>
      <c r="SMC255" s="334"/>
      <c r="SMD255" s="224"/>
      <c r="SME255" s="382"/>
      <c r="SMF255" s="382"/>
      <c r="SMG255" s="332"/>
      <c r="SMH255" s="333"/>
      <c r="SMI255" s="382"/>
      <c r="SMJ255" s="224"/>
      <c r="SMK255" s="224"/>
      <c r="SML255" s="334"/>
      <c r="SMM255" s="334"/>
      <c r="SMN255" s="224"/>
      <c r="SMO255" s="382"/>
      <c r="SMP255" s="382"/>
      <c r="SMQ255" s="332"/>
      <c r="SMR255" s="333"/>
      <c r="SMS255" s="382"/>
      <c r="SMT255" s="224"/>
      <c r="SMU255" s="224"/>
      <c r="SMV255" s="334"/>
      <c r="SMW255" s="334"/>
      <c r="SMX255" s="224"/>
      <c r="SMY255" s="382"/>
      <c r="SMZ255" s="382"/>
      <c r="SNA255" s="332"/>
      <c r="SNB255" s="333"/>
      <c r="SNC255" s="382"/>
      <c r="SND255" s="224"/>
      <c r="SNE255" s="224"/>
      <c r="SNF255" s="334"/>
      <c r="SNG255" s="334"/>
      <c r="SNH255" s="224"/>
      <c r="SNI255" s="382"/>
      <c r="SNJ255" s="382"/>
      <c r="SNK255" s="332"/>
      <c r="SNL255" s="333"/>
      <c r="SNM255" s="382"/>
      <c r="SNN255" s="224"/>
      <c r="SNO255" s="224"/>
      <c r="SNP255" s="334"/>
      <c r="SNQ255" s="334"/>
      <c r="SNR255" s="224"/>
      <c r="SNS255" s="382"/>
      <c r="SNT255" s="382"/>
      <c r="SNU255" s="332"/>
      <c r="SNV255" s="333"/>
      <c r="SNW255" s="382"/>
      <c r="SNX255" s="224"/>
      <c r="SNY255" s="224"/>
      <c r="SNZ255" s="334"/>
      <c r="SOA255" s="334"/>
      <c r="SOB255" s="224"/>
      <c r="SOC255" s="382"/>
      <c r="SOD255" s="382"/>
      <c r="SOE255" s="332"/>
      <c r="SOF255" s="333"/>
      <c r="SOG255" s="382"/>
      <c r="SOH255" s="224"/>
      <c r="SOI255" s="224"/>
      <c r="SOJ255" s="334"/>
      <c r="SOK255" s="334"/>
      <c r="SOL255" s="224"/>
      <c r="SOM255" s="382"/>
      <c r="SON255" s="382"/>
      <c r="SOO255" s="332"/>
      <c r="SOP255" s="333"/>
      <c r="SOQ255" s="382"/>
      <c r="SOR255" s="224"/>
      <c r="SOS255" s="224"/>
      <c r="SOT255" s="334"/>
      <c r="SOU255" s="334"/>
      <c r="SOV255" s="224"/>
      <c r="SOW255" s="382"/>
      <c r="SOX255" s="382"/>
      <c r="SOY255" s="332"/>
      <c r="SOZ255" s="333"/>
      <c r="SPA255" s="382"/>
      <c r="SPB255" s="224"/>
      <c r="SPC255" s="224"/>
      <c r="SPD255" s="334"/>
      <c r="SPE255" s="334"/>
      <c r="SPF255" s="224"/>
      <c r="SPG255" s="382"/>
      <c r="SPH255" s="382"/>
      <c r="SPI255" s="332"/>
      <c r="SPJ255" s="333"/>
      <c r="SPK255" s="382"/>
      <c r="SPL255" s="224"/>
      <c r="SPM255" s="224"/>
      <c r="SPN255" s="334"/>
      <c r="SPO255" s="334"/>
      <c r="SPP255" s="224"/>
      <c r="SPQ255" s="382"/>
      <c r="SPR255" s="382"/>
      <c r="SPS255" s="332"/>
      <c r="SPT255" s="333"/>
      <c r="SPU255" s="382"/>
      <c r="SPV255" s="224"/>
      <c r="SPW255" s="224"/>
      <c r="SPX255" s="334"/>
      <c r="SPY255" s="334"/>
      <c r="SPZ255" s="224"/>
      <c r="SQA255" s="382"/>
      <c r="SQB255" s="382"/>
      <c r="SQC255" s="332"/>
      <c r="SQD255" s="333"/>
      <c r="SQE255" s="382"/>
      <c r="SQF255" s="224"/>
      <c r="SQG255" s="224"/>
      <c r="SQH255" s="334"/>
      <c r="SQI255" s="334"/>
      <c r="SQJ255" s="224"/>
      <c r="SQK255" s="382"/>
      <c r="SQL255" s="382"/>
      <c r="SQM255" s="332"/>
      <c r="SQN255" s="333"/>
      <c r="SQO255" s="382"/>
      <c r="SQP255" s="224"/>
      <c r="SQQ255" s="224"/>
      <c r="SQR255" s="334"/>
      <c r="SQS255" s="334"/>
      <c r="SQT255" s="224"/>
      <c r="SQU255" s="382"/>
      <c r="SQV255" s="382"/>
      <c r="SQW255" s="332"/>
      <c r="SQX255" s="333"/>
      <c r="SQY255" s="382"/>
      <c r="SQZ255" s="224"/>
      <c r="SRA255" s="224"/>
      <c r="SRB255" s="334"/>
      <c r="SRC255" s="334"/>
      <c r="SRD255" s="224"/>
      <c r="SRE255" s="382"/>
      <c r="SRF255" s="382"/>
      <c r="SRG255" s="332"/>
      <c r="SRH255" s="333"/>
      <c r="SRI255" s="382"/>
      <c r="SRJ255" s="224"/>
      <c r="SRK255" s="224"/>
      <c r="SRL255" s="334"/>
      <c r="SRM255" s="334"/>
      <c r="SRN255" s="224"/>
      <c r="SRO255" s="382"/>
      <c r="SRP255" s="382"/>
      <c r="SRQ255" s="332"/>
      <c r="SRR255" s="333"/>
      <c r="SRS255" s="382"/>
      <c r="SRT255" s="224"/>
      <c r="SRU255" s="224"/>
      <c r="SRV255" s="334"/>
      <c r="SRW255" s="334"/>
      <c r="SRX255" s="224"/>
      <c r="SRY255" s="382"/>
      <c r="SRZ255" s="382"/>
      <c r="SSA255" s="332"/>
      <c r="SSB255" s="333"/>
      <c r="SSC255" s="382"/>
      <c r="SSD255" s="224"/>
      <c r="SSE255" s="224"/>
      <c r="SSF255" s="334"/>
      <c r="SSG255" s="334"/>
      <c r="SSH255" s="224"/>
      <c r="SSI255" s="382"/>
      <c r="SSJ255" s="382"/>
      <c r="SSK255" s="332"/>
      <c r="SSL255" s="333"/>
      <c r="SSM255" s="382"/>
      <c r="SSN255" s="224"/>
      <c r="SSO255" s="224"/>
      <c r="SSP255" s="334"/>
      <c r="SSQ255" s="334"/>
      <c r="SSR255" s="224"/>
      <c r="SSS255" s="382"/>
      <c r="SST255" s="382"/>
      <c r="SSU255" s="332"/>
      <c r="SSV255" s="333"/>
      <c r="SSW255" s="382"/>
      <c r="SSX255" s="224"/>
      <c r="SSY255" s="224"/>
      <c r="SSZ255" s="334"/>
      <c r="STA255" s="334"/>
      <c r="STB255" s="224"/>
      <c r="STC255" s="382"/>
      <c r="STD255" s="382"/>
      <c r="STE255" s="332"/>
      <c r="STF255" s="333"/>
      <c r="STG255" s="382"/>
      <c r="STH255" s="224"/>
      <c r="STI255" s="224"/>
      <c r="STJ255" s="334"/>
      <c r="STK255" s="334"/>
      <c r="STL255" s="224"/>
      <c r="STM255" s="382"/>
      <c r="STN255" s="382"/>
      <c r="STO255" s="332"/>
      <c r="STP255" s="333"/>
      <c r="STQ255" s="382"/>
      <c r="STR255" s="224"/>
      <c r="STS255" s="224"/>
      <c r="STT255" s="334"/>
      <c r="STU255" s="334"/>
      <c r="STV255" s="224"/>
      <c r="STW255" s="382"/>
      <c r="STX255" s="382"/>
      <c r="STY255" s="332"/>
      <c r="STZ255" s="333"/>
      <c r="SUA255" s="382"/>
      <c r="SUB255" s="224"/>
      <c r="SUC255" s="224"/>
      <c r="SUD255" s="334"/>
      <c r="SUE255" s="334"/>
      <c r="SUF255" s="224"/>
      <c r="SUG255" s="382"/>
      <c r="SUH255" s="382"/>
      <c r="SUI255" s="332"/>
      <c r="SUJ255" s="333"/>
      <c r="SUK255" s="382"/>
      <c r="SUL255" s="224"/>
      <c r="SUM255" s="224"/>
      <c r="SUN255" s="334"/>
      <c r="SUO255" s="334"/>
      <c r="SUP255" s="224"/>
      <c r="SUQ255" s="382"/>
      <c r="SUR255" s="382"/>
      <c r="SUS255" s="332"/>
      <c r="SUT255" s="333"/>
      <c r="SUU255" s="382"/>
      <c r="SUV255" s="224"/>
      <c r="SUW255" s="224"/>
      <c r="SUX255" s="334"/>
      <c r="SUY255" s="334"/>
      <c r="SUZ255" s="224"/>
      <c r="SVA255" s="382"/>
      <c r="SVB255" s="382"/>
      <c r="SVC255" s="332"/>
      <c r="SVD255" s="333"/>
      <c r="SVE255" s="382"/>
      <c r="SVF255" s="224"/>
      <c r="SVG255" s="224"/>
      <c r="SVH255" s="334"/>
      <c r="SVI255" s="334"/>
      <c r="SVJ255" s="224"/>
      <c r="SVK255" s="382"/>
      <c r="SVL255" s="382"/>
      <c r="SVM255" s="332"/>
      <c r="SVN255" s="333"/>
      <c r="SVO255" s="382"/>
      <c r="SVP255" s="224"/>
      <c r="SVQ255" s="224"/>
      <c r="SVR255" s="334"/>
      <c r="SVS255" s="334"/>
      <c r="SVT255" s="224"/>
      <c r="SVU255" s="382"/>
      <c r="SVV255" s="382"/>
      <c r="SVW255" s="332"/>
      <c r="SVX255" s="333"/>
      <c r="SVY255" s="382"/>
      <c r="SVZ255" s="224"/>
      <c r="SWA255" s="224"/>
      <c r="SWB255" s="334"/>
      <c r="SWC255" s="334"/>
      <c r="SWD255" s="224"/>
      <c r="SWE255" s="382"/>
      <c r="SWF255" s="382"/>
      <c r="SWG255" s="332"/>
      <c r="SWH255" s="333"/>
      <c r="SWI255" s="382"/>
      <c r="SWJ255" s="224"/>
      <c r="SWK255" s="224"/>
      <c r="SWL255" s="334"/>
      <c r="SWM255" s="334"/>
      <c r="SWN255" s="224"/>
      <c r="SWO255" s="382"/>
      <c r="SWP255" s="382"/>
      <c r="SWQ255" s="332"/>
      <c r="SWR255" s="333"/>
      <c r="SWS255" s="382"/>
      <c r="SWT255" s="224"/>
      <c r="SWU255" s="224"/>
      <c r="SWV255" s="334"/>
      <c r="SWW255" s="334"/>
      <c r="SWX255" s="224"/>
      <c r="SWY255" s="382"/>
      <c r="SWZ255" s="382"/>
      <c r="SXA255" s="332"/>
      <c r="SXB255" s="333"/>
      <c r="SXC255" s="382"/>
      <c r="SXD255" s="224"/>
      <c r="SXE255" s="224"/>
      <c r="SXF255" s="334"/>
      <c r="SXG255" s="334"/>
      <c r="SXH255" s="224"/>
      <c r="SXI255" s="382"/>
      <c r="SXJ255" s="382"/>
      <c r="SXK255" s="332"/>
      <c r="SXL255" s="333"/>
      <c r="SXM255" s="382"/>
      <c r="SXN255" s="224"/>
      <c r="SXO255" s="224"/>
      <c r="SXP255" s="334"/>
      <c r="SXQ255" s="334"/>
      <c r="SXR255" s="224"/>
      <c r="SXS255" s="382"/>
      <c r="SXT255" s="382"/>
      <c r="SXU255" s="332"/>
      <c r="SXV255" s="333"/>
      <c r="SXW255" s="382"/>
      <c r="SXX255" s="224"/>
      <c r="SXY255" s="224"/>
      <c r="SXZ255" s="334"/>
      <c r="SYA255" s="334"/>
      <c r="SYB255" s="224"/>
      <c r="SYC255" s="382"/>
      <c r="SYD255" s="382"/>
      <c r="SYE255" s="332"/>
      <c r="SYF255" s="333"/>
      <c r="SYG255" s="382"/>
      <c r="SYH255" s="224"/>
      <c r="SYI255" s="224"/>
      <c r="SYJ255" s="334"/>
      <c r="SYK255" s="334"/>
      <c r="SYL255" s="224"/>
      <c r="SYM255" s="382"/>
      <c r="SYN255" s="382"/>
      <c r="SYO255" s="332"/>
      <c r="SYP255" s="333"/>
      <c r="SYQ255" s="382"/>
      <c r="SYR255" s="224"/>
      <c r="SYS255" s="224"/>
      <c r="SYT255" s="334"/>
      <c r="SYU255" s="334"/>
      <c r="SYV255" s="224"/>
      <c r="SYW255" s="382"/>
      <c r="SYX255" s="382"/>
      <c r="SYY255" s="332"/>
      <c r="SYZ255" s="333"/>
      <c r="SZA255" s="382"/>
      <c r="SZB255" s="224"/>
      <c r="SZC255" s="224"/>
      <c r="SZD255" s="334"/>
      <c r="SZE255" s="334"/>
      <c r="SZF255" s="224"/>
      <c r="SZG255" s="382"/>
      <c r="SZH255" s="382"/>
      <c r="SZI255" s="332"/>
      <c r="SZJ255" s="333"/>
      <c r="SZK255" s="382"/>
      <c r="SZL255" s="224"/>
      <c r="SZM255" s="224"/>
      <c r="SZN255" s="334"/>
      <c r="SZO255" s="334"/>
      <c r="SZP255" s="224"/>
      <c r="SZQ255" s="382"/>
      <c r="SZR255" s="382"/>
      <c r="SZS255" s="332"/>
      <c r="SZT255" s="333"/>
      <c r="SZU255" s="382"/>
      <c r="SZV255" s="224"/>
      <c r="SZW255" s="224"/>
      <c r="SZX255" s="334"/>
      <c r="SZY255" s="334"/>
      <c r="SZZ255" s="224"/>
      <c r="TAA255" s="382"/>
      <c r="TAB255" s="382"/>
      <c r="TAC255" s="332"/>
      <c r="TAD255" s="333"/>
      <c r="TAE255" s="382"/>
      <c r="TAF255" s="224"/>
      <c r="TAG255" s="224"/>
      <c r="TAH255" s="334"/>
      <c r="TAI255" s="334"/>
      <c r="TAJ255" s="224"/>
      <c r="TAK255" s="382"/>
      <c r="TAL255" s="382"/>
      <c r="TAM255" s="332"/>
      <c r="TAN255" s="333"/>
      <c r="TAO255" s="382"/>
      <c r="TAP255" s="224"/>
      <c r="TAQ255" s="224"/>
      <c r="TAR255" s="334"/>
      <c r="TAS255" s="334"/>
      <c r="TAT255" s="224"/>
      <c r="TAU255" s="382"/>
      <c r="TAV255" s="382"/>
      <c r="TAW255" s="332"/>
      <c r="TAX255" s="333"/>
      <c r="TAY255" s="382"/>
      <c r="TAZ255" s="224"/>
      <c r="TBA255" s="224"/>
      <c r="TBB255" s="334"/>
      <c r="TBC255" s="334"/>
      <c r="TBD255" s="224"/>
      <c r="TBE255" s="382"/>
      <c r="TBF255" s="382"/>
      <c r="TBG255" s="332"/>
      <c r="TBH255" s="333"/>
      <c r="TBI255" s="382"/>
      <c r="TBJ255" s="224"/>
      <c r="TBK255" s="224"/>
      <c r="TBL255" s="334"/>
      <c r="TBM255" s="334"/>
      <c r="TBN255" s="224"/>
      <c r="TBO255" s="382"/>
      <c r="TBP255" s="382"/>
      <c r="TBQ255" s="332"/>
      <c r="TBR255" s="333"/>
      <c r="TBS255" s="382"/>
      <c r="TBT255" s="224"/>
      <c r="TBU255" s="224"/>
      <c r="TBV255" s="334"/>
      <c r="TBW255" s="334"/>
      <c r="TBX255" s="224"/>
      <c r="TBY255" s="382"/>
      <c r="TBZ255" s="382"/>
      <c r="TCA255" s="332"/>
      <c r="TCB255" s="333"/>
      <c r="TCC255" s="382"/>
      <c r="TCD255" s="224"/>
      <c r="TCE255" s="224"/>
      <c r="TCF255" s="334"/>
      <c r="TCG255" s="334"/>
      <c r="TCH255" s="224"/>
      <c r="TCI255" s="382"/>
      <c r="TCJ255" s="382"/>
      <c r="TCK255" s="332"/>
      <c r="TCL255" s="333"/>
      <c r="TCM255" s="382"/>
      <c r="TCN255" s="224"/>
      <c r="TCO255" s="224"/>
      <c r="TCP255" s="334"/>
      <c r="TCQ255" s="334"/>
      <c r="TCR255" s="224"/>
      <c r="TCS255" s="382"/>
      <c r="TCT255" s="382"/>
      <c r="TCU255" s="332"/>
      <c r="TCV255" s="333"/>
      <c r="TCW255" s="382"/>
      <c r="TCX255" s="224"/>
      <c r="TCY255" s="224"/>
      <c r="TCZ255" s="334"/>
      <c r="TDA255" s="334"/>
      <c r="TDB255" s="224"/>
      <c r="TDC255" s="382"/>
      <c r="TDD255" s="382"/>
      <c r="TDE255" s="332"/>
      <c r="TDF255" s="333"/>
      <c r="TDG255" s="382"/>
      <c r="TDH255" s="224"/>
      <c r="TDI255" s="224"/>
      <c r="TDJ255" s="334"/>
      <c r="TDK255" s="334"/>
      <c r="TDL255" s="224"/>
      <c r="TDM255" s="382"/>
      <c r="TDN255" s="382"/>
      <c r="TDO255" s="332"/>
      <c r="TDP255" s="333"/>
      <c r="TDQ255" s="382"/>
      <c r="TDR255" s="224"/>
      <c r="TDS255" s="224"/>
      <c r="TDT255" s="334"/>
      <c r="TDU255" s="334"/>
      <c r="TDV255" s="224"/>
      <c r="TDW255" s="382"/>
      <c r="TDX255" s="382"/>
      <c r="TDY255" s="332"/>
      <c r="TDZ255" s="333"/>
      <c r="TEA255" s="382"/>
      <c r="TEB255" s="224"/>
      <c r="TEC255" s="224"/>
      <c r="TED255" s="334"/>
      <c r="TEE255" s="334"/>
      <c r="TEF255" s="224"/>
      <c r="TEG255" s="382"/>
      <c r="TEH255" s="382"/>
      <c r="TEI255" s="332"/>
      <c r="TEJ255" s="333"/>
      <c r="TEK255" s="382"/>
      <c r="TEL255" s="224"/>
      <c r="TEM255" s="224"/>
      <c r="TEN255" s="334"/>
      <c r="TEO255" s="334"/>
      <c r="TEP255" s="224"/>
      <c r="TEQ255" s="382"/>
      <c r="TER255" s="382"/>
      <c r="TES255" s="332"/>
      <c r="TET255" s="333"/>
      <c r="TEU255" s="382"/>
      <c r="TEV255" s="224"/>
      <c r="TEW255" s="224"/>
      <c r="TEX255" s="334"/>
      <c r="TEY255" s="334"/>
      <c r="TEZ255" s="224"/>
      <c r="TFA255" s="382"/>
      <c r="TFB255" s="382"/>
      <c r="TFC255" s="332"/>
      <c r="TFD255" s="333"/>
      <c r="TFE255" s="382"/>
      <c r="TFF255" s="224"/>
      <c r="TFG255" s="224"/>
      <c r="TFH255" s="334"/>
      <c r="TFI255" s="334"/>
      <c r="TFJ255" s="224"/>
      <c r="TFK255" s="382"/>
      <c r="TFL255" s="382"/>
      <c r="TFM255" s="332"/>
      <c r="TFN255" s="333"/>
      <c r="TFO255" s="382"/>
      <c r="TFP255" s="224"/>
      <c r="TFQ255" s="224"/>
      <c r="TFR255" s="334"/>
      <c r="TFS255" s="334"/>
      <c r="TFT255" s="224"/>
      <c r="TFU255" s="382"/>
      <c r="TFV255" s="382"/>
      <c r="TFW255" s="332"/>
      <c r="TFX255" s="333"/>
      <c r="TFY255" s="382"/>
      <c r="TFZ255" s="224"/>
      <c r="TGA255" s="224"/>
      <c r="TGB255" s="334"/>
      <c r="TGC255" s="334"/>
      <c r="TGD255" s="224"/>
      <c r="TGE255" s="382"/>
      <c r="TGF255" s="382"/>
      <c r="TGG255" s="332"/>
      <c r="TGH255" s="333"/>
      <c r="TGI255" s="382"/>
      <c r="TGJ255" s="224"/>
      <c r="TGK255" s="224"/>
      <c r="TGL255" s="334"/>
      <c r="TGM255" s="334"/>
      <c r="TGN255" s="224"/>
      <c r="TGO255" s="382"/>
      <c r="TGP255" s="382"/>
      <c r="TGQ255" s="332"/>
      <c r="TGR255" s="333"/>
      <c r="TGS255" s="382"/>
      <c r="TGT255" s="224"/>
      <c r="TGU255" s="224"/>
      <c r="TGV255" s="334"/>
      <c r="TGW255" s="334"/>
      <c r="TGX255" s="224"/>
      <c r="TGY255" s="382"/>
      <c r="TGZ255" s="382"/>
      <c r="THA255" s="332"/>
      <c r="THB255" s="333"/>
      <c r="THC255" s="382"/>
      <c r="THD255" s="224"/>
      <c r="THE255" s="224"/>
      <c r="THF255" s="334"/>
      <c r="THG255" s="334"/>
      <c r="THH255" s="224"/>
      <c r="THI255" s="382"/>
      <c r="THJ255" s="382"/>
      <c r="THK255" s="332"/>
      <c r="THL255" s="333"/>
      <c r="THM255" s="382"/>
      <c r="THN255" s="224"/>
      <c r="THO255" s="224"/>
      <c r="THP255" s="334"/>
      <c r="THQ255" s="334"/>
      <c r="THR255" s="224"/>
      <c r="THS255" s="382"/>
      <c r="THT255" s="382"/>
      <c r="THU255" s="332"/>
      <c r="THV255" s="333"/>
      <c r="THW255" s="382"/>
      <c r="THX255" s="224"/>
      <c r="THY255" s="224"/>
      <c r="THZ255" s="334"/>
      <c r="TIA255" s="334"/>
      <c r="TIB255" s="224"/>
      <c r="TIC255" s="382"/>
      <c r="TID255" s="382"/>
      <c r="TIE255" s="332"/>
      <c r="TIF255" s="333"/>
      <c r="TIG255" s="382"/>
      <c r="TIH255" s="224"/>
      <c r="TII255" s="224"/>
      <c r="TIJ255" s="334"/>
      <c r="TIK255" s="334"/>
      <c r="TIL255" s="224"/>
      <c r="TIM255" s="382"/>
      <c r="TIN255" s="382"/>
      <c r="TIO255" s="332"/>
      <c r="TIP255" s="333"/>
      <c r="TIQ255" s="382"/>
      <c r="TIR255" s="224"/>
      <c r="TIS255" s="224"/>
      <c r="TIT255" s="334"/>
      <c r="TIU255" s="334"/>
      <c r="TIV255" s="224"/>
      <c r="TIW255" s="382"/>
      <c r="TIX255" s="382"/>
      <c r="TIY255" s="332"/>
      <c r="TIZ255" s="333"/>
      <c r="TJA255" s="382"/>
      <c r="TJB255" s="224"/>
      <c r="TJC255" s="224"/>
      <c r="TJD255" s="334"/>
      <c r="TJE255" s="334"/>
      <c r="TJF255" s="224"/>
      <c r="TJG255" s="382"/>
      <c r="TJH255" s="382"/>
      <c r="TJI255" s="332"/>
      <c r="TJJ255" s="333"/>
      <c r="TJK255" s="382"/>
      <c r="TJL255" s="224"/>
      <c r="TJM255" s="224"/>
      <c r="TJN255" s="334"/>
      <c r="TJO255" s="334"/>
      <c r="TJP255" s="224"/>
      <c r="TJQ255" s="382"/>
      <c r="TJR255" s="382"/>
      <c r="TJS255" s="332"/>
      <c r="TJT255" s="333"/>
      <c r="TJU255" s="382"/>
      <c r="TJV255" s="224"/>
      <c r="TJW255" s="224"/>
      <c r="TJX255" s="334"/>
      <c r="TJY255" s="334"/>
      <c r="TJZ255" s="224"/>
      <c r="TKA255" s="382"/>
      <c r="TKB255" s="382"/>
      <c r="TKC255" s="332"/>
      <c r="TKD255" s="333"/>
      <c r="TKE255" s="382"/>
      <c r="TKF255" s="224"/>
      <c r="TKG255" s="224"/>
      <c r="TKH255" s="334"/>
      <c r="TKI255" s="334"/>
      <c r="TKJ255" s="224"/>
      <c r="TKK255" s="382"/>
      <c r="TKL255" s="382"/>
      <c r="TKM255" s="332"/>
      <c r="TKN255" s="333"/>
      <c r="TKO255" s="382"/>
      <c r="TKP255" s="224"/>
      <c r="TKQ255" s="224"/>
      <c r="TKR255" s="334"/>
      <c r="TKS255" s="334"/>
      <c r="TKT255" s="224"/>
      <c r="TKU255" s="382"/>
      <c r="TKV255" s="382"/>
      <c r="TKW255" s="332"/>
      <c r="TKX255" s="333"/>
      <c r="TKY255" s="382"/>
      <c r="TKZ255" s="224"/>
      <c r="TLA255" s="224"/>
      <c r="TLB255" s="334"/>
      <c r="TLC255" s="334"/>
      <c r="TLD255" s="224"/>
      <c r="TLE255" s="382"/>
      <c r="TLF255" s="382"/>
      <c r="TLG255" s="332"/>
      <c r="TLH255" s="333"/>
      <c r="TLI255" s="382"/>
      <c r="TLJ255" s="224"/>
      <c r="TLK255" s="224"/>
      <c r="TLL255" s="334"/>
      <c r="TLM255" s="334"/>
      <c r="TLN255" s="224"/>
      <c r="TLO255" s="382"/>
      <c r="TLP255" s="382"/>
      <c r="TLQ255" s="332"/>
      <c r="TLR255" s="333"/>
      <c r="TLS255" s="382"/>
      <c r="TLT255" s="224"/>
      <c r="TLU255" s="224"/>
      <c r="TLV255" s="334"/>
      <c r="TLW255" s="334"/>
      <c r="TLX255" s="224"/>
      <c r="TLY255" s="382"/>
      <c r="TLZ255" s="382"/>
      <c r="TMA255" s="332"/>
      <c r="TMB255" s="333"/>
      <c r="TMC255" s="382"/>
      <c r="TMD255" s="224"/>
      <c r="TME255" s="224"/>
      <c r="TMF255" s="334"/>
      <c r="TMG255" s="334"/>
      <c r="TMH255" s="224"/>
      <c r="TMI255" s="382"/>
      <c r="TMJ255" s="382"/>
      <c r="TMK255" s="332"/>
      <c r="TML255" s="333"/>
      <c r="TMM255" s="382"/>
      <c r="TMN255" s="224"/>
      <c r="TMO255" s="224"/>
      <c r="TMP255" s="334"/>
      <c r="TMQ255" s="334"/>
      <c r="TMR255" s="224"/>
      <c r="TMS255" s="382"/>
      <c r="TMT255" s="382"/>
      <c r="TMU255" s="332"/>
      <c r="TMV255" s="333"/>
      <c r="TMW255" s="382"/>
      <c r="TMX255" s="224"/>
      <c r="TMY255" s="224"/>
      <c r="TMZ255" s="334"/>
      <c r="TNA255" s="334"/>
      <c r="TNB255" s="224"/>
      <c r="TNC255" s="382"/>
      <c r="TND255" s="382"/>
      <c r="TNE255" s="332"/>
      <c r="TNF255" s="333"/>
      <c r="TNG255" s="382"/>
      <c r="TNH255" s="224"/>
      <c r="TNI255" s="224"/>
      <c r="TNJ255" s="334"/>
      <c r="TNK255" s="334"/>
      <c r="TNL255" s="224"/>
      <c r="TNM255" s="382"/>
      <c r="TNN255" s="382"/>
      <c r="TNO255" s="332"/>
      <c r="TNP255" s="333"/>
      <c r="TNQ255" s="382"/>
      <c r="TNR255" s="224"/>
      <c r="TNS255" s="224"/>
      <c r="TNT255" s="334"/>
      <c r="TNU255" s="334"/>
      <c r="TNV255" s="224"/>
      <c r="TNW255" s="382"/>
      <c r="TNX255" s="382"/>
      <c r="TNY255" s="332"/>
      <c r="TNZ255" s="333"/>
      <c r="TOA255" s="382"/>
      <c r="TOB255" s="224"/>
      <c r="TOC255" s="224"/>
      <c r="TOD255" s="334"/>
      <c r="TOE255" s="334"/>
      <c r="TOF255" s="224"/>
      <c r="TOG255" s="382"/>
      <c r="TOH255" s="382"/>
      <c r="TOI255" s="332"/>
      <c r="TOJ255" s="333"/>
      <c r="TOK255" s="382"/>
      <c r="TOL255" s="224"/>
      <c r="TOM255" s="224"/>
      <c r="TON255" s="334"/>
      <c r="TOO255" s="334"/>
      <c r="TOP255" s="224"/>
      <c r="TOQ255" s="382"/>
      <c r="TOR255" s="382"/>
      <c r="TOS255" s="332"/>
      <c r="TOT255" s="333"/>
      <c r="TOU255" s="382"/>
      <c r="TOV255" s="224"/>
      <c r="TOW255" s="224"/>
      <c r="TOX255" s="334"/>
      <c r="TOY255" s="334"/>
      <c r="TOZ255" s="224"/>
      <c r="TPA255" s="382"/>
      <c r="TPB255" s="382"/>
      <c r="TPC255" s="332"/>
      <c r="TPD255" s="333"/>
      <c r="TPE255" s="382"/>
      <c r="TPF255" s="224"/>
      <c r="TPG255" s="224"/>
      <c r="TPH255" s="334"/>
      <c r="TPI255" s="334"/>
      <c r="TPJ255" s="224"/>
      <c r="TPK255" s="382"/>
      <c r="TPL255" s="382"/>
      <c r="TPM255" s="332"/>
      <c r="TPN255" s="333"/>
      <c r="TPO255" s="382"/>
      <c r="TPP255" s="224"/>
      <c r="TPQ255" s="224"/>
      <c r="TPR255" s="334"/>
      <c r="TPS255" s="334"/>
      <c r="TPT255" s="224"/>
      <c r="TPU255" s="382"/>
      <c r="TPV255" s="382"/>
      <c r="TPW255" s="332"/>
      <c r="TPX255" s="333"/>
      <c r="TPY255" s="382"/>
      <c r="TPZ255" s="224"/>
      <c r="TQA255" s="224"/>
      <c r="TQB255" s="334"/>
      <c r="TQC255" s="334"/>
      <c r="TQD255" s="224"/>
      <c r="TQE255" s="382"/>
      <c r="TQF255" s="382"/>
      <c r="TQG255" s="332"/>
      <c r="TQH255" s="333"/>
      <c r="TQI255" s="382"/>
      <c r="TQJ255" s="224"/>
      <c r="TQK255" s="224"/>
      <c r="TQL255" s="334"/>
      <c r="TQM255" s="334"/>
      <c r="TQN255" s="224"/>
      <c r="TQO255" s="382"/>
      <c r="TQP255" s="382"/>
      <c r="TQQ255" s="332"/>
      <c r="TQR255" s="333"/>
      <c r="TQS255" s="382"/>
      <c r="TQT255" s="224"/>
      <c r="TQU255" s="224"/>
      <c r="TQV255" s="334"/>
      <c r="TQW255" s="334"/>
      <c r="TQX255" s="224"/>
      <c r="TQY255" s="382"/>
      <c r="TQZ255" s="382"/>
      <c r="TRA255" s="332"/>
      <c r="TRB255" s="333"/>
      <c r="TRC255" s="382"/>
      <c r="TRD255" s="224"/>
      <c r="TRE255" s="224"/>
      <c r="TRF255" s="334"/>
      <c r="TRG255" s="334"/>
      <c r="TRH255" s="224"/>
      <c r="TRI255" s="382"/>
      <c r="TRJ255" s="382"/>
      <c r="TRK255" s="332"/>
      <c r="TRL255" s="333"/>
      <c r="TRM255" s="382"/>
      <c r="TRN255" s="224"/>
      <c r="TRO255" s="224"/>
      <c r="TRP255" s="334"/>
      <c r="TRQ255" s="334"/>
      <c r="TRR255" s="224"/>
      <c r="TRS255" s="382"/>
      <c r="TRT255" s="382"/>
      <c r="TRU255" s="332"/>
      <c r="TRV255" s="333"/>
      <c r="TRW255" s="382"/>
      <c r="TRX255" s="224"/>
      <c r="TRY255" s="224"/>
      <c r="TRZ255" s="334"/>
      <c r="TSA255" s="334"/>
      <c r="TSB255" s="224"/>
      <c r="TSC255" s="382"/>
      <c r="TSD255" s="382"/>
      <c r="TSE255" s="332"/>
      <c r="TSF255" s="333"/>
      <c r="TSG255" s="382"/>
      <c r="TSH255" s="224"/>
      <c r="TSI255" s="224"/>
      <c r="TSJ255" s="334"/>
      <c r="TSK255" s="334"/>
      <c r="TSL255" s="224"/>
      <c r="TSM255" s="382"/>
      <c r="TSN255" s="382"/>
      <c r="TSO255" s="332"/>
      <c r="TSP255" s="333"/>
      <c r="TSQ255" s="382"/>
      <c r="TSR255" s="224"/>
      <c r="TSS255" s="224"/>
      <c r="TST255" s="334"/>
      <c r="TSU255" s="334"/>
      <c r="TSV255" s="224"/>
      <c r="TSW255" s="382"/>
      <c r="TSX255" s="382"/>
      <c r="TSY255" s="332"/>
      <c r="TSZ255" s="333"/>
      <c r="TTA255" s="382"/>
      <c r="TTB255" s="224"/>
      <c r="TTC255" s="224"/>
      <c r="TTD255" s="334"/>
      <c r="TTE255" s="334"/>
      <c r="TTF255" s="224"/>
      <c r="TTG255" s="382"/>
      <c r="TTH255" s="382"/>
      <c r="TTI255" s="332"/>
      <c r="TTJ255" s="333"/>
      <c r="TTK255" s="382"/>
      <c r="TTL255" s="224"/>
      <c r="TTM255" s="224"/>
      <c r="TTN255" s="334"/>
      <c r="TTO255" s="334"/>
      <c r="TTP255" s="224"/>
      <c r="TTQ255" s="382"/>
      <c r="TTR255" s="382"/>
      <c r="TTS255" s="332"/>
      <c r="TTT255" s="333"/>
      <c r="TTU255" s="382"/>
      <c r="TTV255" s="224"/>
      <c r="TTW255" s="224"/>
      <c r="TTX255" s="334"/>
      <c r="TTY255" s="334"/>
      <c r="TTZ255" s="224"/>
      <c r="TUA255" s="382"/>
      <c r="TUB255" s="382"/>
      <c r="TUC255" s="332"/>
      <c r="TUD255" s="333"/>
      <c r="TUE255" s="382"/>
      <c r="TUF255" s="224"/>
      <c r="TUG255" s="224"/>
      <c r="TUH255" s="334"/>
      <c r="TUI255" s="334"/>
      <c r="TUJ255" s="224"/>
      <c r="TUK255" s="382"/>
      <c r="TUL255" s="382"/>
      <c r="TUM255" s="332"/>
      <c r="TUN255" s="333"/>
      <c r="TUO255" s="382"/>
      <c r="TUP255" s="224"/>
      <c r="TUQ255" s="224"/>
      <c r="TUR255" s="334"/>
      <c r="TUS255" s="334"/>
      <c r="TUT255" s="224"/>
      <c r="TUU255" s="382"/>
      <c r="TUV255" s="382"/>
      <c r="TUW255" s="332"/>
      <c r="TUX255" s="333"/>
      <c r="TUY255" s="382"/>
      <c r="TUZ255" s="224"/>
      <c r="TVA255" s="224"/>
      <c r="TVB255" s="334"/>
      <c r="TVC255" s="334"/>
      <c r="TVD255" s="224"/>
      <c r="TVE255" s="382"/>
      <c r="TVF255" s="382"/>
      <c r="TVG255" s="332"/>
      <c r="TVH255" s="333"/>
      <c r="TVI255" s="382"/>
      <c r="TVJ255" s="224"/>
      <c r="TVK255" s="224"/>
      <c r="TVL255" s="334"/>
      <c r="TVM255" s="334"/>
      <c r="TVN255" s="224"/>
      <c r="TVO255" s="382"/>
      <c r="TVP255" s="382"/>
      <c r="TVQ255" s="332"/>
      <c r="TVR255" s="333"/>
      <c r="TVS255" s="382"/>
      <c r="TVT255" s="224"/>
      <c r="TVU255" s="224"/>
      <c r="TVV255" s="334"/>
      <c r="TVW255" s="334"/>
      <c r="TVX255" s="224"/>
      <c r="TVY255" s="382"/>
      <c r="TVZ255" s="382"/>
      <c r="TWA255" s="332"/>
      <c r="TWB255" s="333"/>
      <c r="TWC255" s="382"/>
      <c r="TWD255" s="224"/>
      <c r="TWE255" s="224"/>
      <c r="TWF255" s="334"/>
      <c r="TWG255" s="334"/>
      <c r="TWH255" s="224"/>
      <c r="TWI255" s="382"/>
      <c r="TWJ255" s="382"/>
      <c r="TWK255" s="332"/>
      <c r="TWL255" s="333"/>
      <c r="TWM255" s="382"/>
      <c r="TWN255" s="224"/>
      <c r="TWO255" s="224"/>
      <c r="TWP255" s="334"/>
      <c r="TWQ255" s="334"/>
      <c r="TWR255" s="224"/>
      <c r="TWS255" s="382"/>
      <c r="TWT255" s="382"/>
      <c r="TWU255" s="332"/>
      <c r="TWV255" s="333"/>
      <c r="TWW255" s="382"/>
      <c r="TWX255" s="224"/>
      <c r="TWY255" s="224"/>
      <c r="TWZ255" s="334"/>
      <c r="TXA255" s="334"/>
      <c r="TXB255" s="224"/>
      <c r="TXC255" s="382"/>
      <c r="TXD255" s="382"/>
      <c r="TXE255" s="332"/>
      <c r="TXF255" s="333"/>
      <c r="TXG255" s="382"/>
      <c r="TXH255" s="224"/>
      <c r="TXI255" s="224"/>
      <c r="TXJ255" s="334"/>
      <c r="TXK255" s="334"/>
      <c r="TXL255" s="224"/>
      <c r="TXM255" s="382"/>
      <c r="TXN255" s="382"/>
      <c r="TXO255" s="332"/>
      <c r="TXP255" s="333"/>
      <c r="TXQ255" s="382"/>
      <c r="TXR255" s="224"/>
      <c r="TXS255" s="224"/>
      <c r="TXT255" s="334"/>
      <c r="TXU255" s="334"/>
      <c r="TXV255" s="224"/>
      <c r="TXW255" s="382"/>
      <c r="TXX255" s="382"/>
      <c r="TXY255" s="332"/>
      <c r="TXZ255" s="333"/>
      <c r="TYA255" s="382"/>
      <c r="TYB255" s="224"/>
      <c r="TYC255" s="224"/>
      <c r="TYD255" s="334"/>
      <c r="TYE255" s="334"/>
      <c r="TYF255" s="224"/>
      <c r="TYG255" s="382"/>
      <c r="TYH255" s="382"/>
      <c r="TYI255" s="332"/>
      <c r="TYJ255" s="333"/>
      <c r="TYK255" s="382"/>
      <c r="TYL255" s="224"/>
      <c r="TYM255" s="224"/>
      <c r="TYN255" s="334"/>
      <c r="TYO255" s="334"/>
      <c r="TYP255" s="224"/>
      <c r="TYQ255" s="382"/>
      <c r="TYR255" s="382"/>
      <c r="TYS255" s="332"/>
      <c r="TYT255" s="333"/>
      <c r="TYU255" s="382"/>
      <c r="TYV255" s="224"/>
      <c r="TYW255" s="224"/>
      <c r="TYX255" s="334"/>
      <c r="TYY255" s="334"/>
      <c r="TYZ255" s="224"/>
      <c r="TZA255" s="382"/>
      <c r="TZB255" s="382"/>
      <c r="TZC255" s="332"/>
      <c r="TZD255" s="333"/>
      <c r="TZE255" s="382"/>
      <c r="TZF255" s="224"/>
      <c r="TZG255" s="224"/>
      <c r="TZH255" s="334"/>
      <c r="TZI255" s="334"/>
      <c r="TZJ255" s="224"/>
      <c r="TZK255" s="382"/>
      <c r="TZL255" s="382"/>
      <c r="TZM255" s="332"/>
      <c r="TZN255" s="333"/>
      <c r="TZO255" s="382"/>
      <c r="TZP255" s="224"/>
      <c r="TZQ255" s="224"/>
      <c r="TZR255" s="334"/>
      <c r="TZS255" s="334"/>
      <c r="TZT255" s="224"/>
      <c r="TZU255" s="382"/>
      <c r="TZV255" s="382"/>
      <c r="TZW255" s="332"/>
      <c r="TZX255" s="333"/>
      <c r="TZY255" s="382"/>
      <c r="TZZ255" s="224"/>
      <c r="UAA255" s="224"/>
      <c r="UAB255" s="334"/>
      <c r="UAC255" s="334"/>
      <c r="UAD255" s="224"/>
      <c r="UAE255" s="382"/>
      <c r="UAF255" s="382"/>
      <c r="UAG255" s="332"/>
      <c r="UAH255" s="333"/>
      <c r="UAI255" s="382"/>
      <c r="UAJ255" s="224"/>
      <c r="UAK255" s="224"/>
      <c r="UAL255" s="334"/>
      <c r="UAM255" s="334"/>
      <c r="UAN255" s="224"/>
      <c r="UAO255" s="382"/>
      <c r="UAP255" s="382"/>
      <c r="UAQ255" s="332"/>
      <c r="UAR255" s="333"/>
      <c r="UAS255" s="382"/>
      <c r="UAT255" s="224"/>
      <c r="UAU255" s="224"/>
      <c r="UAV255" s="334"/>
      <c r="UAW255" s="334"/>
      <c r="UAX255" s="224"/>
      <c r="UAY255" s="382"/>
      <c r="UAZ255" s="382"/>
      <c r="UBA255" s="332"/>
      <c r="UBB255" s="333"/>
      <c r="UBC255" s="382"/>
      <c r="UBD255" s="224"/>
      <c r="UBE255" s="224"/>
      <c r="UBF255" s="334"/>
      <c r="UBG255" s="334"/>
      <c r="UBH255" s="224"/>
      <c r="UBI255" s="382"/>
      <c r="UBJ255" s="382"/>
      <c r="UBK255" s="332"/>
      <c r="UBL255" s="333"/>
      <c r="UBM255" s="382"/>
      <c r="UBN255" s="224"/>
      <c r="UBO255" s="224"/>
      <c r="UBP255" s="334"/>
      <c r="UBQ255" s="334"/>
      <c r="UBR255" s="224"/>
      <c r="UBS255" s="382"/>
      <c r="UBT255" s="382"/>
      <c r="UBU255" s="332"/>
      <c r="UBV255" s="333"/>
      <c r="UBW255" s="382"/>
      <c r="UBX255" s="224"/>
      <c r="UBY255" s="224"/>
      <c r="UBZ255" s="334"/>
      <c r="UCA255" s="334"/>
      <c r="UCB255" s="224"/>
      <c r="UCC255" s="382"/>
      <c r="UCD255" s="382"/>
      <c r="UCE255" s="332"/>
      <c r="UCF255" s="333"/>
      <c r="UCG255" s="382"/>
      <c r="UCH255" s="224"/>
      <c r="UCI255" s="224"/>
      <c r="UCJ255" s="334"/>
      <c r="UCK255" s="334"/>
      <c r="UCL255" s="224"/>
      <c r="UCM255" s="382"/>
      <c r="UCN255" s="382"/>
      <c r="UCO255" s="332"/>
      <c r="UCP255" s="333"/>
      <c r="UCQ255" s="382"/>
      <c r="UCR255" s="224"/>
      <c r="UCS255" s="224"/>
      <c r="UCT255" s="334"/>
      <c r="UCU255" s="334"/>
      <c r="UCV255" s="224"/>
      <c r="UCW255" s="382"/>
      <c r="UCX255" s="382"/>
      <c r="UCY255" s="332"/>
      <c r="UCZ255" s="333"/>
      <c r="UDA255" s="382"/>
      <c r="UDB255" s="224"/>
      <c r="UDC255" s="224"/>
      <c r="UDD255" s="334"/>
      <c r="UDE255" s="334"/>
      <c r="UDF255" s="224"/>
      <c r="UDG255" s="382"/>
      <c r="UDH255" s="382"/>
      <c r="UDI255" s="332"/>
      <c r="UDJ255" s="333"/>
      <c r="UDK255" s="382"/>
      <c r="UDL255" s="224"/>
      <c r="UDM255" s="224"/>
      <c r="UDN255" s="334"/>
      <c r="UDO255" s="334"/>
      <c r="UDP255" s="224"/>
      <c r="UDQ255" s="382"/>
      <c r="UDR255" s="382"/>
      <c r="UDS255" s="332"/>
      <c r="UDT255" s="333"/>
      <c r="UDU255" s="382"/>
      <c r="UDV255" s="224"/>
      <c r="UDW255" s="224"/>
      <c r="UDX255" s="334"/>
      <c r="UDY255" s="334"/>
      <c r="UDZ255" s="224"/>
      <c r="UEA255" s="382"/>
      <c r="UEB255" s="382"/>
      <c r="UEC255" s="332"/>
      <c r="UED255" s="333"/>
      <c r="UEE255" s="382"/>
      <c r="UEF255" s="224"/>
      <c r="UEG255" s="224"/>
      <c r="UEH255" s="334"/>
      <c r="UEI255" s="334"/>
      <c r="UEJ255" s="224"/>
      <c r="UEK255" s="382"/>
      <c r="UEL255" s="382"/>
      <c r="UEM255" s="332"/>
      <c r="UEN255" s="333"/>
      <c r="UEO255" s="382"/>
      <c r="UEP255" s="224"/>
      <c r="UEQ255" s="224"/>
      <c r="UER255" s="334"/>
      <c r="UES255" s="334"/>
      <c r="UET255" s="224"/>
      <c r="UEU255" s="382"/>
      <c r="UEV255" s="382"/>
      <c r="UEW255" s="332"/>
      <c r="UEX255" s="333"/>
      <c r="UEY255" s="382"/>
      <c r="UEZ255" s="224"/>
      <c r="UFA255" s="224"/>
      <c r="UFB255" s="334"/>
      <c r="UFC255" s="334"/>
      <c r="UFD255" s="224"/>
      <c r="UFE255" s="382"/>
      <c r="UFF255" s="382"/>
      <c r="UFG255" s="332"/>
      <c r="UFH255" s="333"/>
      <c r="UFI255" s="382"/>
      <c r="UFJ255" s="224"/>
      <c r="UFK255" s="224"/>
      <c r="UFL255" s="334"/>
      <c r="UFM255" s="334"/>
      <c r="UFN255" s="224"/>
      <c r="UFO255" s="382"/>
      <c r="UFP255" s="382"/>
      <c r="UFQ255" s="332"/>
      <c r="UFR255" s="333"/>
      <c r="UFS255" s="382"/>
      <c r="UFT255" s="224"/>
      <c r="UFU255" s="224"/>
      <c r="UFV255" s="334"/>
      <c r="UFW255" s="334"/>
      <c r="UFX255" s="224"/>
      <c r="UFY255" s="382"/>
      <c r="UFZ255" s="382"/>
      <c r="UGA255" s="332"/>
      <c r="UGB255" s="333"/>
      <c r="UGC255" s="382"/>
      <c r="UGD255" s="224"/>
      <c r="UGE255" s="224"/>
      <c r="UGF255" s="334"/>
      <c r="UGG255" s="334"/>
      <c r="UGH255" s="224"/>
      <c r="UGI255" s="382"/>
      <c r="UGJ255" s="382"/>
      <c r="UGK255" s="332"/>
      <c r="UGL255" s="333"/>
      <c r="UGM255" s="382"/>
      <c r="UGN255" s="224"/>
      <c r="UGO255" s="224"/>
      <c r="UGP255" s="334"/>
      <c r="UGQ255" s="334"/>
      <c r="UGR255" s="224"/>
      <c r="UGS255" s="382"/>
      <c r="UGT255" s="382"/>
      <c r="UGU255" s="332"/>
      <c r="UGV255" s="333"/>
      <c r="UGW255" s="382"/>
      <c r="UGX255" s="224"/>
      <c r="UGY255" s="224"/>
      <c r="UGZ255" s="334"/>
      <c r="UHA255" s="334"/>
      <c r="UHB255" s="224"/>
      <c r="UHC255" s="382"/>
      <c r="UHD255" s="382"/>
      <c r="UHE255" s="332"/>
      <c r="UHF255" s="333"/>
      <c r="UHG255" s="382"/>
      <c r="UHH255" s="224"/>
      <c r="UHI255" s="224"/>
      <c r="UHJ255" s="334"/>
      <c r="UHK255" s="334"/>
      <c r="UHL255" s="224"/>
      <c r="UHM255" s="382"/>
      <c r="UHN255" s="382"/>
      <c r="UHO255" s="332"/>
      <c r="UHP255" s="333"/>
      <c r="UHQ255" s="382"/>
      <c r="UHR255" s="224"/>
      <c r="UHS255" s="224"/>
      <c r="UHT255" s="334"/>
      <c r="UHU255" s="334"/>
      <c r="UHV255" s="224"/>
      <c r="UHW255" s="382"/>
      <c r="UHX255" s="382"/>
      <c r="UHY255" s="332"/>
      <c r="UHZ255" s="333"/>
      <c r="UIA255" s="382"/>
      <c r="UIB255" s="224"/>
      <c r="UIC255" s="224"/>
      <c r="UID255" s="334"/>
      <c r="UIE255" s="334"/>
      <c r="UIF255" s="224"/>
      <c r="UIG255" s="382"/>
      <c r="UIH255" s="382"/>
      <c r="UII255" s="332"/>
      <c r="UIJ255" s="333"/>
      <c r="UIK255" s="382"/>
      <c r="UIL255" s="224"/>
      <c r="UIM255" s="224"/>
      <c r="UIN255" s="334"/>
      <c r="UIO255" s="334"/>
      <c r="UIP255" s="224"/>
      <c r="UIQ255" s="382"/>
      <c r="UIR255" s="382"/>
      <c r="UIS255" s="332"/>
      <c r="UIT255" s="333"/>
      <c r="UIU255" s="382"/>
      <c r="UIV255" s="224"/>
      <c r="UIW255" s="224"/>
      <c r="UIX255" s="334"/>
      <c r="UIY255" s="334"/>
      <c r="UIZ255" s="224"/>
      <c r="UJA255" s="382"/>
      <c r="UJB255" s="382"/>
      <c r="UJC255" s="332"/>
      <c r="UJD255" s="333"/>
      <c r="UJE255" s="382"/>
      <c r="UJF255" s="224"/>
      <c r="UJG255" s="224"/>
      <c r="UJH255" s="334"/>
      <c r="UJI255" s="334"/>
      <c r="UJJ255" s="224"/>
      <c r="UJK255" s="382"/>
      <c r="UJL255" s="382"/>
      <c r="UJM255" s="332"/>
      <c r="UJN255" s="333"/>
      <c r="UJO255" s="382"/>
      <c r="UJP255" s="224"/>
      <c r="UJQ255" s="224"/>
      <c r="UJR255" s="334"/>
      <c r="UJS255" s="334"/>
      <c r="UJT255" s="224"/>
      <c r="UJU255" s="382"/>
      <c r="UJV255" s="382"/>
      <c r="UJW255" s="332"/>
      <c r="UJX255" s="333"/>
      <c r="UJY255" s="382"/>
      <c r="UJZ255" s="224"/>
      <c r="UKA255" s="224"/>
      <c r="UKB255" s="334"/>
      <c r="UKC255" s="334"/>
      <c r="UKD255" s="224"/>
      <c r="UKE255" s="382"/>
      <c r="UKF255" s="382"/>
      <c r="UKG255" s="332"/>
      <c r="UKH255" s="333"/>
      <c r="UKI255" s="382"/>
      <c r="UKJ255" s="224"/>
      <c r="UKK255" s="224"/>
      <c r="UKL255" s="334"/>
      <c r="UKM255" s="334"/>
      <c r="UKN255" s="224"/>
      <c r="UKO255" s="382"/>
      <c r="UKP255" s="382"/>
      <c r="UKQ255" s="332"/>
      <c r="UKR255" s="333"/>
      <c r="UKS255" s="382"/>
      <c r="UKT255" s="224"/>
      <c r="UKU255" s="224"/>
      <c r="UKV255" s="334"/>
      <c r="UKW255" s="334"/>
      <c r="UKX255" s="224"/>
      <c r="UKY255" s="382"/>
      <c r="UKZ255" s="382"/>
      <c r="ULA255" s="332"/>
      <c r="ULB255" s="333"/>
      <c r="ULC255" s="382"/>
      <c r="ULD255" s="224"/>
      <c r="ULE255" s="224"/>
      <c r="ULF255" s="334"/>
      <c r="ULG255" s="334"/>
      <c r="ULH255" s="224"/>
      <c r="ULI255" s="382"/>
      <c r="ULJ255" s="382"/>
      <c r="ULK255" s="332"/>
      <c r="ULL255" s="333"/>
      <c r="ULM255" s="382"/>
      <c r="ULN255" s="224"/>
      <c r="ULO255" s="224"/>
      <c r="ULP255" s="334"/>
      <c r="ULQ255" s="334"/>
      <c r="ULR255" s="224"/>
      <c r="ULS255" s="382"/>
      <c r="ULT255" s="382"/>
      <c r="ULU255" s="332"/>
      <c r="ULV255" s="333"/>
      <c r="ULW255" s="382"/>
      <c r="ULX255" s="224"/>
      <c r="ULY255" s="224"/>
      <c r="ULZ255" s="334"/>
      <c r="UMA255" s="334"/>
      <c r="UMB255" s="224"/>
      <c r="UMC255" s="382"/>
      <c r="UMD255" s="382"/>
      <c r="UME255" s="332"/>
      <c r="UMF255" s="333"/>
      <c r="UMG255" s="382"/>
      <c r="UMH255" s="224"/>
      <c r="UMI255" s="224"/>
      <c r="UMJ255" s="334"/>
      <c r="UMK255" s="334"/>
      <c r="UML255" s="224"/>
      <c r="UMM255" s="382"/>
      <c r="UMN255" s="382"/>
      <c r="UMO255" s="332"/>
      <c r="UMP255" s="333"/>
      <c r="UMQ255" s="382"/>
      <c r="UMR255" s="224"/>
      <c r="UMS255" s="224"/>
      <c r="UMT255" s="334"/>
      <c r="UMU255" s="334"/>
      <c r="UMV255" s="224"/>
      <c r="UMW255" s="382"/>
      <c r="UMX255" s="382"/>
      <c r="UMY255" s="332"/>
      <c r="UMZ255" s="333"/>
      <c r="UNA255" s="382"/>
      <c r="UNB255" s="224"/>
      <c r="UNC255" s="224"/>
      <c r="UND255" s="334"/>
      <c r="UNE255" s="334"/>
      <c r="UNF255" s="224"/>
      <c r="UNG255" s="382"/>
      <c r="UNH255" s="382"/>
      <c r="UNI255" s="332"/>
      <c r="UNJ255" s="333"/>
      <c r="UNK255" s="382"/>
      <c r="UNL255" s="224"/>
      <c r="UNM255" s="224"/>
      <c r="UNN255" s="334"/>
      <c r="UNO255" s="334"/>
      <c r="UNP255" s="224"/>
      <c r="UNQ255" s="382"/>
      <c r="UNR255" s="382"/>
      <c r="UNS255" s="332"/>
      <c r="UNT255" s="333"/>
      <c r="UNU255" s="382"/>
      <c r="UNV255" s="224"/>
      <c r="UNW255" s="224"/>
      <c r="UNX255" s="334"/>
      <c r="UNY255" s="334"/>
      <c r="UNZ255" s="224"/>
      <c r="UOA255" s="382"/>
      <c r="UOB255" s="382"/>
      <c r="UOC255" s="332"/>
      <c r="UOD255" s="333"/>
      <c r="UOE255" s="382"/>
      <c r="UOF255" s="224"/>
      <c r="UOG255" s="224"/>
      <c r="UOH255" s="334"/>
      <c r="UOI255" s="334"/>
      <c r="UOJ255" s="224"/>
      <c r="UOK255" s="382"/>
      <c r="UOL255" s="382"/>
      <c r="UOM255" s="332"/>
      <c r="UON255" s="333"/>
      <c r="UOO255" s="382"/>
      <c r="UOP255" s="224"/>
      <c r="UOQ255" s="224"/>
      <c r="UOR255" s="334"/>
      <c r="UOS255" s="334"/>
      <c r="UOT255" s="224"/>
      <c r="UOU255" s="382"/>
      <c r="UOV255" s="382"/>
      <c r="UOW255" s="332"/>
      <c r="UOX255" s="333"/>
      <c r="UOY255" s="382"/>
      <c r="UOZ255" s="224"/>
      <c r="UPA255" s="224"/>
      <c r="UPB255" s="334"/>
      <c r="UPC255" s="334"/>
      <c r="UPD255" s="224"/>
      <c r="UPE255" s="382"/>
      <c r="UPF255" s="382"/>
      <c r="UPG255" s="332"/>
      <c r="UPH255" s="333"/>
      <c r="UPI255" s="382"/>
      <c r="UPJ255" s="224"/>
      <c r="UPK255" s="224"/>
      <c r="UPL255" s="334"/>
      <c r="UPM255" s="334"/>
      <c r="UPN255" s="224"/>
      <c r="UPO255" s="382"/>
      <c r="UPP255" s="382"/>
      <c r="UPQ255" s="332"/>
      <c r="UPR255" s="333"/>
      <c r="UPS255" s="382"/>
      <c r="UPT255" s="224"/>
      <c r="UPU255" s="224"/>
      <c r="UPV255" s="334"/>
      <c r="UPW255" s="334"/>
      <c r="UPX255" s="224"/>
      <c r="UPY255" s="382"/>
      <c r="UPZ255" s="382"/>
      <c r="UQA255" s="332"/>
      <c r="UQB255" s="333"/>
      <c r="UQC255" s="382"/>
      <c r="UQD255" s="224"/>
      <c r="UQE255" s="224"/>
      <c r="UQF255" s="334"/>
      <c r="UQG255" s="334"/>
      <c r="UQH255" s="224"/>
      <c r="UQI255" s="382"/>
      <c r="UQJ255" s="382"/>
      <c r="UQK255" s="332"/>
      <c r="UQL255" s="333"/>
      <c r="UQM255" s="382"/>
      <c r="UQN255" s="224"/>
      <c r="UQO255" s="224"/>
      <c r="UQP255" s="334"/>
      <c r="UQQ255" s="334"/>
      <c r="UQR255" s="224"/>
      <c r="UQS255" s="382"/>
      <c r="UQT255" s="382"/>
      <c r="UQU255" s="332"/>
      <c r="UQV255" s="333"/>
      <c r="UQW255" s="382"/>
      <c r="UQX255" s="224"/>
      <c r="UQY255" s="224"/>
      <c r="UQZ255" s="334"/>
      <c r="URA255" s="334"/>
      <c r="URB255" s="224"/>
      <c r="URC255" s="382"/>
      <c r="URD255" s="382"/>
      <c r="URE255" s="332"/>
      <c r="URF255" s="333"/>
      <c r="URG255" s="382"/>
      <c r="URH255" s="224"/>
      <c r="URI255" s="224"/>
      <c r="URJ255" s="334"/>
      <c r="URK255" s="334"/>
      <c r="URL255" s="224"/>
      <c r="URM255" s="382"/>
      <c r="URN255" s="382"/>
      <c r="URO255" s="332"/>
      <c r="URP255" s="333"/>
      <c r="URQ255" s="382"/>
      <c r="URR255" s="224"/>
      <c r="URS255" s="224"/>
      <c r="URT255" s="334"/>
      <c r="URU255" s="334"/>
      <c r="URV255" s="224"/>
      <c r="URW255" s="382"/>
      <c r="URX255" s="382"/>
      <c r="URY255" s="332"/>
      <c r="URZ255" s="333"/>
      <c r="USA255" s="382"/>
      <c r="USB255" s="224"/>
      <c r="USC255" s="224"/>
      <c r="USD255" s="334"/>
      <c r="USE255" s="334"/>
      <c r="USF255" s="224"/>
      <c r="USG255" s="382"/>
      <c r="USH255" s="382"/>
      <c r="USI255" s="332"/>
      <c r="USJ255" s="333"/>
      <c r="USK255" s="382"/>
      <c r="USL255" s="224"/>
      <c r="USM255" s="224"/>
      <c r="USN255" s="334"/>
      <c r="USO255" s="334"/>
      <c r="USP255" s="224"/>
      <c r="USQ255" s="382"/>
      <c r="USR255" s="382"/>
      <c r="USS255" s="332"/>
      <c r="UST255" s="333"/>
      <c r="USU255" s="382"/>
      <c r="USV255" s="224"/>
      <c r="USW255" s="224"/>
      <c r="USX255" s="334"/>
      <c r="USY255" s="334"/>
      <c r="USZ255" s="224"/>
      <c r="UTA255" s="382"/>
      <c r="UTB255" s="382"/>
      <c r="UTC255" s="332"/>
      <c r="UTD255" s="333"/>
      <c r="UTE255" s="382"/>
      <c r="UTF255" s="224"/>
      <c r="UTG255" s="224"/>
      <c r="UTH255" s="334"/>
      <c r="UTI255" s="334"/>
      <c r="UTJ255" s="224"/>
      <c r="UTK255" s="382"/>
      <c r="UTL255" s="382"/>
      <c r="UTM255" s="332"/>
      <c r="UTN255" s="333"/>
      <c r="UTO255" s="382"/>
      <c r="UTP255" s="224"/>
      <c r="UTQ255" s="224"/>
      <c r="UTR255" s="334"/>
      <c r="UTS255" s="334"/>
      <c r="UTT255" s="224"/>
      <c r="UTU255" s="382"/>
      <c r="UTV255" s="382"/>
      <c r="UTW255" s="332"/>
      <c r="UTX255" s="333"/>
      <c r="UTY255" s="382"/>
      <c r="UTZ255" s="224"/>
      <c r="UUA255" s="224"/>
      <c r="UUB255" s="334"/>
      <c r="UUC255" s="334"/>
      <c r="UUD255" s="224"/>
      <c r="UUE255" s="382"/>
      <c r="UUF255" s="382"/>
      <c r="UUG255" s="332"/>
      <c r="UUH255" s="333"/>
      <c r="UUI255" s="382"/>
      <c r="UUJ255" s="224"/>
      <c r="UUK255" s="224"/>
      <c r="UUL255" s="334"/>
      <c r="UUM255" s="334"/>
      <c r="UUN255" s="224"/>
      <c r="UUO255" s="382"/>
      <c r="UUP255" s="382"/>
      <c r="UUQ255" s="332"/>
      <c r="UUR255" s="333"/>
      <c r="UUS255" s="382"/>
      <c r="UUT255" s="224"/>
      <c r="UUU255" s="224"/>
      <c r="UUV255" s="334"/>
      <c r="UUW255" s="334"/>
      <c r="UUX255" s="224"/>
      <c r="UUY255" s="382"/>
      <c r="UUZ255" s="382"/>
      <c r="UVA255" s="332"/>
      <c r="UVB255" s="333"/>
      <c r="UVC255" s="382"/>
      <c r="UVD255" s="224"/>
      <c r="UVE255" s="224"/>
      <c r="UVF255" s="334"/>
      <c r="UVG255" s="334"/>
      <c r="UVH255" s="224"/>
      <c r="UVI255" s="382"/>
      <c r="UVJ255" s="382"/>
      <c r="UVK255" s="332"/>
      <c r="UVL255" s="333"/>
      <c r="UVM255" s="382"/>
      <c r="UVN255" s="224"/>
      <c r="UVO255" s="224"/>
      <c r="UVP255" s="334"/>
      <c r="UVQ255" s="334"/>
      <c r="UVR255" s="224"/>
      <c r="UVS255" s="382"/>
      <c r="UVT255" s="382"/>
      <c r="UVU255" s="332"/>
      <c r="UVV255" s="333"/>
      <c r="UVW255" s="382"/>
      <c r="UVX255" s="224"/>
      <c r="UVY255" s="224"/>
      <c r="UVZ255" s="334"/>
      <c r="UWA255" s="334"/>
      <c r="UWB255" s="224"/>
      <c r="UWC255" s="382"/>
      <c r="UWD255" s="382"/>
      <c r="UWE255" s="332"/>
      <c r="UWF255" s="333"/>
      <c r="UWG255" s="382"/>
      <c r="UWH255" s="224"/>
      <c r="UWI255" s="224"/>
      <c r="UWJ255" s="334"/>
      <c r="UWK255" s="334"/>
      <c r="UWL255" s="224"/>
      <c r="UWM255" s="382"/>
      <c r="UWN255" s="382"/>
      <c r="UWO255" s="332"/>
      <c r="UWP255" s="333"/>
      <c r="UWQ255" s="382"/>
      <c r="UWR255" s="224"/>
      <c r="UWS255" s="224"/>
      <c r="UWT255" s="334"/>
      <c r="UWU255" s="334"/>
      <c r="UWV255" s="224"/>
      <c r="UWW255" s="382"/>
      <c r="UWX255" s="382"/>
      <c r="UWY255" s="332"/>
      <c r="UWZ255" s="333"/>
      <c r="UXA255" s="382"/>
      <c r="UXB255" s="224"/>
      <c r="UXC255" s="224"/>
      <c r="UXD255" s="334"/>
      <c r="UXE255" s="334"/>
      <c r="UXF255" s="224"/>
      <c r="UXG255" s="382"/>
      <c r="UXH255" s="382"/>
      <c r="UXI255" s="332"/>
      <c r="UXJ255" s="333"/>
      <c r="UXK255" s="382"/>
      <c r="UXL255" s="224"/>
      <c r="UXM255" s="224"/>
      <c r="UXN255" s="334"/>
      <c r="UXO255" s="334"/>
      <c r="UXP255" s="224"/>
      <c r="UXQ255" s="382"/>
      <c r="UXR255" s="382"/>
      <c r="UXS255" s="332"/>
      <c r="UXT255" s="333"/>
      <c r="UXU255" s="382"/>
      <c r="UXV255" s="224"/>
      <c r="UXW255" s="224"/>
      <c r="UXX255" s="334"/>
      <c r="UXY255" s="334"/>
      <c r="UXZ255" s="224"/>
      <c r="UYA255" s="382"/>
      <c r="UYB255" s="382"/>
      <c r="UYC255" s="332"/>
      <c r="UYD255" s="333"/>
      <c r="UYE255" s="382"/>
      <c r="UYF255" s="224"/>
      <c r="UYG255" s="224"/>
      <c r="UYH255" s="334"/>
      <c r="UYI255" s="334"/>
      <c r="UYJ255" s="224"/>
      <c r="UYK255" s="382"/>
      <c r="UYL255" s="382"/>
      <c r="UYM255" s="332"/>
      <c r="UYN255" s="333"/>
      <c r="UYO255" s="382"/>
      <c r="UYP255" s="224"/>
      <c r="UYQ255" s="224"/>
      <c r="UYR255" s="334"/>
      <c r="UYS255" s="334"/>
      <c r="UYT255" s="224"/>
      <c r="UYU255" s="382"/>
      <c r="UYV255" s="382"/>
      <c r="UYW255" s="332"/>
      <c r="UYX255" s="333"/>
      <c r="UYY255" s="382"/>
      <c r="UYZ255" s="224"/>
      <c r="UZA255" s="224"/>
      <c r="UZB255" s="334"/>
      <c r="UZC255" s="334"/>
      <c r="UZD255" s="224"/>
      <c r="UZE255" s="382"/>
      <c r="UZF255" s="382"/>
      <c r="UZG255" s="332"/>
      <c r="UZH255" s="333"/>
      <c r="UZI255" s="382"/>
      <c r="UZJ255" s="224"/>
      <c r="UZK255" s="224"/>
      <c r="UZL255" s="334"/>
      <c r="UZM255" s="334"/>
      <c r="UZN255" s="224"/>
      <c r="UZO255" s="382"/>
      <c r="UZP255" s="382"/>
      <c r="UZQ255" s="332"/>
      <c r="UZR255" s="333"/>
      <c r="UZS255" s="382"/>
      <c r="UZT255" s="224"/>
      <c r="UZU255" s="224"/>
      <c r="UZV255" s="334"/>
      <c r="UZW255" s="334"/>
      <c r="UZX255" s="224"/>
      <c r="UZY255" s="382"/>
      <c r="UZZ255" s="382"/>
      <c r="VAA255" s="332"/>
      <c r="VAB255" s="333"/>
      <c r="VAC255" s="382"/>
      <c r="VAD255" s="224"/>
      <c r="VAE255" s="224"/>
      <c r="VAF255" s="334"/>
      <c r="VAG255" s="334"/>
      <c r="VAH255" s="224"/>
      <c r="VAI255" s="382"/>
      <c r="VAJ255" s="382"/>
      <c r="VAK255" s="332"/>
      <c r="VAL255" s="333"/>
      <c r="VAM255" s="382"/>
      <c r="VAN255" s="224"/>
      <c r="VAO255" s="224"/>
      <c r="VAP255" s="334"/>
      <c r="VAQ255" s="334"/>
      <c r="VAR255" s="224"/>
      <c r="VAS255" s="382"/>
      <c r="VAT255" s="382"/>
      <c r="VAU255" s="332"/>
      <c r="VAV255" s="333"/>
      <c r="VAW255" s="382"/>
      <c r="VAX255" s="224"/>
      <c r="VAY255" s="224"/>
      <c r="VAZ255" s="334"/>
      <c r="VBA255" s="334"/>
      <c r="VBB255" s="224"/>
      <c r="VBC255" s="382"/>
      <c r="VBD255" s="382"/>
      <c r="VBE255" s="332"/>
      <c r="VBF255" s="333"/>
      <c r="VBG255" s="382"/>
      <c r="VBH255" s="224"/>
      <c r="VBI255" s="224"/>
      <c r="VBJ255" s="334"/>
      <c r="VBK255" s="334"/>
      <c r="VBL255" s="224"/>
      <c r="VBM255" s="382"/>
      <c r="VBN255" s="382"/>
      <c r="VBO255" s="332"/>
      <c r="VBP255" s="333"/>
      <c r="VBQ255" s="382"/>
      <c r="VBR255" s="224"/>
      <c r="VBS255" s="224"/>
      <c r="VBT255" s="334"/>
      <c r="VBU255" s="334"/>
      <c r="VBV255" s="224"/>
      <c r="VBW255" s="382"/>
      <c r="VBX255" s="382"/>
      <c r="VBY255" s="332"/>
      <c r="VBZ255" s="333"/>
      <c r="VCA255" s="382"/>
      <c r="VCB255" s="224"/>
      <c r="VCC255" s="224"/>
      <c r="VCD255" s="334"/>
      <c r="VCE255" s="334"/>
      <c r="VCF255" s="224"/>
      <c r="VCG255" s="382"/>
      <c r="VCH255" s="382"/>
      <c r="VCI255" s="332"/>
      <c r="VCJ255" s="333"/>
      <c r="VCK255" s="382"/>
      <c r="VCL255" s="224"/>
      <c r="VCM255" s="224"/>
      <c r="VCN255" s="334"/>
      <c r="VCO255" s="334"/>
      <c r="VCP255" s="224"/>
      <c r="VCQ255" s="382"/>
      <c r="VCR255" s="382"/>
      <c r="VCS255" s="332"/>
      <c r="VCT255" s="333"/>
      <c r="VCU255" s="382"/>
      <c r="VCV255" s="224"/>
      <c r="VCW255" s="224"/>
      <c r="VCX255" s="334"/>
      <c r="VCY255" s="334"/>
      <c r="VCZ255" s="224"/>
      <c r="VDA255" s="382"/>
      <c r="VDB255" s="382"/>
      <c r="VDC255" s="332"/>
      <c r="VDD255" s="333"/>
      <c r="VDE255" s="382"/>
      <c r="VDF255" s="224"/>
      <c r="VDG255" s="224"/>
      <c r="VDH255" s="334"/>
      <c r="VDI255" s="334"/>
      <c r="VDJ255" s="224"/>
      <c r="VDK255" s="382"/>
      <c r="VDL255" s="382"/>
      <c r="VDM255" s="332"/>
      <c r="VDN255" s="333"/>
      <c r="VDO255" s="382"/>
      <c r="VDP255" s="224"/>
      <c r="VDQ255" s="224"/>
      <c r="VDR255" s="334"/>
      <c r="VDS255" s="334"/>
      <c r="VDT255" s="224"/>
      <c r="VDU255" s="382"/>
      <c r="VDV255" s="382"/>
      <c r="VDW255" s="332"/>
      <c r="VDX255" s="333"/>
      <c r="VDY255" s="382"/>
      <c r="VDZ255" s="224"/>
      <c r="VEA255" s="224"/>
      <c r="VEB255" s="334"/>
      <c r="VEC255" s="334"/>
      <c r="VED255" s="224"/>
      <c r="VEE255" s="382"/>
      <c r="VEF255" s="382"/>
      <c r="VEG255" s="332"/>
      <c r="VEH255" s="333"/>
      <c r="VEI255" s="382"/>
      <c r="VEJ255" s="224"/>
      <c r="VEK255" s="224"/>
      <c r="VEL255" s="334"/>
      <c r="VEM255" s="334"/>
      <c r="VEN255" s="224"/>
      <c r="VEO255" s="382"/>
      <c r="VEP255" s="382"/>
      <c r="VEQ255" s="332"/>
      <c r="VER255" s="333"/>
      <c r="VES255" s="382"/>
      <c r="VET255" s="224"/>
      <c r="VEU255" s="224"/>
      <c r="VEV255" s="334"/>
      <c r="VEW255" s="334"/>
      <c r="VEX255" s="224"/>
      <c r="VEY255" s="382"/>
      <c r="VEZ255" s="382"/>
      <c r="VFA255" s="332"/>
      <c r="VFB255" s="333"/>
      <c r="VFC255" s="382"/>
      <c r="VFD255" s="224"/>
      <c r="VFE255" s="224"/>
      <c r="VFF255" s="334"/>
      <c r="VFG255" s="334"/>
      <c r="VFH255" s="224"/>
      <c r="VFI255" s="382"/>
      <c r="VFJ255" s="382"/>
      <c r="VFK255" s="332"/>
      <c r="VFL255" s="333"/>
      <c r="VFM255" s="382"/>
      <c r="VFN255" s="224"/>
      <c r="VFO255" s="224"/>
      <c r="VFP255" s="334"/>
      <c r="VFQ255" s="334"/>
      <c r="VFR255" s="224"/>
      <c r="VFS255" s="382"/>
      <c r="VFT255" s="382"/>
      <c r="VFU255" s="332"/>
      <c r="VFV255" s="333"/>
      <c r="VFW255" s="382"/>
      <c r="VFX255" s="224"/>
      <c r="VFY255" s="224"/>
      <c r="VFZ255" s="334"/>
      <c r="VGA255" s="334"/>
      <c r="VGB255" s="224"/>
      <c r="VGC255" s="382"/>
      <c r="VGD255" s="382"/>
      <c r="VGE255" s="332"/>
      <c r="VGF255" s="333"/>
      <c r="VGG255" s="382"/>
      <c r="VGH255" s="224"/>
      <c r="VGI255" s="224"/>
      <c r="VGJ255" s="334"/>
      <c r="VGK255" s="334"/>
      <c r="VGL255" s="224"/>
      <c r="VGM255" s="382"/>
      <c r="VGN255" s="382"/>
      <c r="VGO255" s="332"/>
      <c r="VGP255" s="333"/>
      <c r="VGQ255" s="382"/>
      <c r="VGR255" s="224"/>
      <c r="VGS255" s="224"/>
      <c r="VGT255" s="334"/>
      <c r="VGU255" s="334"/>
      <c r="VGV255" s="224"/>
      <c r="VGW255" s="382"/>
      <c r="VGX255" s="382"/>
      <c r="VGY255" s="332"/>
      <c r="VGZ255" s="333"/>
      <c r="VHA255" s="382"/>
      <c r="VHB255" s="224"/>
      <c r="VHC255" s="224"/>
      <c r="VHD255" s="334"/>
      <c r="VHE255" s="334"/>
      <c r="VHF255" s="224"/>
      <c r="VHG255" s="382"/>
      <c r="VHH255" s="382"/>
      <c r="VHI255" s="332"/>
      <c r="VHJ255" s="333"/>
      <c r="VHK255" s="382"/>
      <c r="VHL255" s="224"/>
      <c r="VHM255" s="224"/>
      <c r="VHN255" s="334"/>
      <c r="VHO255" s="334"/>
      <c r="VHP255" s="224"/>
      <c r="VHQ255" s="382"/>
      <c r="VHR255" s="382"/>
      <c r="VHS255" s="332"/>
      <c r="VHT255" s="333"/>
      <c r="VHU255" s="382"/>
      <c r="VHV255" s="224"/>
      <c r="VHW255" s="224"/>
      <c r="VHX255" s="334"/>
      <c r="VHY255" s="334"/>
      <c r="VHZ255" s="224"/>
      <c r="VIA255" s="382"/>
      <c r="VIB255" s="382"/>
      <c r="VIC255" s="332"/>
      <c r="VID255" s="333"/>
      <c r="VIE255" s="382"/>
      <c r="VIF255" s="224"/>
      <c r="VIG255" s="224"/>
      <c r="VIH255" s="334"/>
      <c r="VII255" s="334"/>
      <c r="VIJ255" s="224"/>
      <c r="VIK255" s="382"/>
      <c r="VIL255" s="382"/>
      <c r="VIM255" s="332"/>
      <c r="VIN255" s="333"/>
      <c r="VIO255" s="382"/>
      <c r="VIP255" s="224"/>
      <c r="VIQ255" s="224"/>
      <c r="VIR255" s="334"/>
      <c r="VIS255" s="334"/>
      <c r="VIT255" s="224"/>
      <c r="VIU255" s="382"/>
      <c r="VIV255" s="382"/>
      <c r="VIW255" s="332"/>
      <c r="VIX255" s="333"/>
      <c r="VIY255" s="382"/>
      <c r="VIZ255" s="224"/>
      <c r="VJA255" s="224"/>
      <c r="VJB255" s="334"/>
      <c r="VJC255" s="334"/>
      <c r="VJD255" s="224"/>
      <c r="VJE255" s="382"/>
      <c r="VJF255" s="382"/>
      <c r="VJG255" s="332"/>
      <c r="VJH255" s="333"/>
      <c r="VJI255" s="382"/>
      <c r="VJJ255" s="224"/>
      <c r="VJK255" s="224"/>
      <c r="VJL255" s="334"/>
      <c r="VJM255" s="334"/>
      <c r="VJN255" s="224"/>
      <c r="VJO255" s="382"/>
      <c r="VJP255" s="382"/>
      <c r="VJQ255" s="332"/>
      <c r="VJR255" s="333"/>
      <c r="VJS255" s="382"/>
      <c r="VJT255" s="224"/>
      <c r="VJU255" s="224"/>
      <c r="VJV255" s="334"/>
      <c r="VJW255" s="334"/>
      <c r="VJX255" s="224"/>
      <c r="VJY255" s="382"/>
      <c r="VJZ255" s="382"/>
      <c r="VKA255" s="332"/>
      <c r="VKB255" s="333"/>
      <c r="VKC255" s="382"/>
      <c r="VKD255" s="224"/>
      <c r="VKE255" s="224"/>
      <c r="VKF255" s="334"/>
      <c r="VKG255" s="334"/>
      <c r="VKH255" s="224"/>
      <c r="VKI255" s="382"/>
      <c r="VKJ255" s="382"/>
      <c r="VKK255" s="332"/>
      <c r="VKL255" s="333"/>
      <c r="VKM255" s="382"/>
      <c r="VKN255" s="224"/>
      <c r="VKO255" s="224"/>
      <c r="VKP255" s="334"/>
      <c r="VKQ255" s="334"/>
      <c r="VKR255" s="224"/>
      <c r="VKS255" s="382"/>
      <c r="VKT255" s="382"/>
      <c r="VKU255" s="332"/>
      <c r="VKV255" s="333"/>
      <c r="VKW255" s="382"/>
      <c r="VKX255" s="224"/>
      <c r="VKY255" s="224"/>
      <c r="VKZ255" s="334"/>
      <c r="VLA255" s="334"/>
      <c r="VLB255" s="224"/>
      <c r="VLC255" s="382"/>
      <c r="VLD255" s="382"/>
      <c r="VLE255" s="332"/>
      <c r="VLF255" s="333"/>
      <c r="VLG255" s="382"/>
      <c r="VLH255" s="224"/>
      <c r="VLI255" s="224"/>
      <c r="VLJ255" s="334"/>
      <c r="VLK255" s="334"/>
      <c r="VLL255" s="224"/>
      <c r="VLM255" s="382"/>
      <c r="VLN255" s="382"/>
      <c r="VLO255" s="332"/>
      <c r="VLP255" s="333"/>
      <c r="VLQ255" s="382"/>
      <c r="VLR255" s="224"/>
      <c r="VLS255" s="224"/>
      <c r="VLT255" s="334"/>
      <c r="VLU255" s="334"/>
      <c r="VLV255" s="224"/>
      <c r="VLW255" s="382"/>
      <c r="VLX255" s="382"/>
      <c r="VLY255" s="332"/>
      <c r="VLZ255" s="333"/>
      <c r="VMA255" s="382"/>
      <c r="VMB255" s="224"/>
      <c r="VMC255" s="224"/>
      <c r="VMD255" s="334"/>
      <c r="VME255" s="334"/>
      <c r="VMF255" s="224"/>
      <c r="VMG255" s="382"/>
      <c r="VMH255" s="382"/>
      <c r="VMI255" s="332"/>
      <c r="VMJ255" s="333"/>
      <c r="VMK255" s="382"/>
      <c r="VML255" s="224"/>
      <c r="VMM255" s="224"/>
      <c r="VMN255" s="334"/>
      <c r="VMO255" s="334"/>
      <c r="VMP255" s="224"/>
      <c r="VMQ255" s="382"/>
      <c r="VMR255" s="382"/>
      <c r="VMS255" s="332"/>
      <c r="VMT255" s="333"/>
      <c r="VMU255" s="382"/>
      <c r="VMV255" s="224"/>
      <c r="VMW255" s="224"/>
      <c r="VMX255" s="334"/>
      <c r="VMY255" s="334"/>
      <c r="VMZ255" s="224"/>
      <c r="VNA255" s="382"/>
      <c r="VNB255" s="382"/>
      <c r="VNC255" s="332"/>
      <c r="VND255" s="333"/>
      <c r="VNE255" s="382"/>
      <c r="VNF255" s="224"/>
      <c r="VNG255" s="224"/>
      <c r="VNH255" s="334"/>
      <c r="VNI255" s="334"/>
      <c r="VNJ255" s="224"/>
      <c r="VNK255" s="382"/>
      <c r="VNL255" s="382"/>
      <c r="VNM255" s="332"/>
      <c r="VNN255" s="333"/>
      <c r="VNO255" s="382"/>
      <c r="VNP255" s="224"/>
      <c r="VNQ255" s="224"/>
      <c r="VNR255" s="334"/>
      <c r="VNS255" s="334"/>
      <c r="VNT255" s="224"/>
      <c r="VNU255" s="382"/>
      <c r="VNV255" s="382"/>
      <c r="VNW255" s="332"/>
      <c r="VNX255" s="333"/>
      <c r="VNY255" s="382"/>
      <c r="VNZ255" s="224"/>
      <c r="VOA255" s="224"/>
      <c r="VOB255" s="334"/>
      <c r="VOC255" s="334"/>
      <c r="VOD255" s="224"/>
      <c r="VOE255" s="382"/>
      <c r="VOF255" s="382"/>
      <c r="VOG255" s="332"/>
      <c r="VOH255" s="333"/>
      <c r="VOI255" s="382"/>
      <c r="VOJ255" s="224"/>
      <c r="VOK255" s="224"/>
      <c r="VOL255" s="334"/>
      <c r="VOM255" s="334"/>
      <c r="VON255" s="224"/>
      <c r="VOO255" s="382"/>
      <c r="VOP255" s="382"/>
      <c r="VOQ255" s="332"/>
      <c r="VOR255" s="333"/>
      <c r="VOS255" s="382"/>
      <c r="VOT255" s="224"/>
      <c r="VOU255" s="224"/>
      <c r="VOV255" s="334"/>
      <c r="VOW255" s="334"/>
      <c r="VOX255" s="224"/>
      <c r="VOY255" s="382"/>
      <c r="VOZ255" s="382"/>
      <c r="VPA255" s="332"/>
      <c r="VPB255" s="333"/>
      <c r="VPC255" s="382"/>
      <c r="VPD255" s="224"/>
      <c r="VPE255" s="224"/>
      <c r="VPF255" s="334"/>
      <c r="VPG255" s="334"/>
      <c r="VPH255" s="224"/>
      <c r="VPI255" s="382"/>
      <c r="VPJ255" s="382"/>
      <c r="VPK255" s="332"/>
      <c r="VPL255" s="333"/>
      <c r="VPM255" s="382"/>
      <c r="VPN255" s="224"/>
      <c r="VPO255" s="224"/>
      <c r="VPP255" s="334"/>
      <c r="VPQ255" s="334"/>
      <c r="VPR255" s="224"/>
      <c r="VPS255" s="382"/>
      <c r="VPT255" s="382"/>
      <c r="VPU255" s="332"/>
      <c r="VPV255" s="333"/>
      <c r="VPW255" s="382"/>
      <c r="VPX255" s="224"/>
      <c r="VPY255" s="224"/>
      <c r="VPZ255" s="334"/>
      <c r="VQA255" s="334"/>
      <c r="VQB255" s="224"/>
      <c r="VQC255" s="382"/>
      <c r="VQD255" s="382"/>
      <c r="VQE255" s="332"/>
      <c r="VQF255" s="333"/>
      <c r="VQG255" s="382"/>
      <c r="VQH255" s="224"/>
      <c r="VQI255" s="224"/>
      <c r="VQJ255" s="334"/>
      <c r="VQK255" s="334"/>
      <c r="VQL255" s="224"/>
      <c r="VQM255" s="382"/>
      <c r="VQN255" s="382"/>
      <c r="VQO255" s="332"/>
      <c r="VQP255" s="333"/>
      <c r="VQQ255" s="382"/>
      <c r="VQR255" s="224"/>
      <c r="VQS255" s="224"/>
      <c r="VQT255" s="334"/>
      <c r="VQU255" s="334"/>
      <c r="VQV255" s="224"/>
      <c r="VQW255" s="382"/>
      <c r="VQX255" s="382"/>
      <c r="VQY255" s="332"/>
      <c r="VQZ255" s="333"/>
      <c r="VRA255" s="382"/>
      <c r="VRB255" s="224"/>
      <c r="VRC255" s="224"/>
      <c r="VRD255" s="334"/>
      <c r="VRE255" s="334"/>
      <c r="VRF255" s="224"/>
      <c r="VRG255" s="382"/>
      <c r="VRH255" s="382"/>
      <c r="VRI255" s="332"/>
      <c r="VRJ255" s="333"/>
      <c r="VRK255" s="382"/>
      <c r="VRL255" s="224"/>
      <c r="VRM255" s="224"/>
      <c r="VRN255" s="334"/>
      <c r="VRO255" s="334"/>
      <c r="VRP255" s="224"/>
      <c r="VRQ255" s="382"/>
      <c r="VRR255" s="382"/>
      <c r="VRS255" s="332"/>
      <c r="VRT255" s="333"/>
      <c r="VRU255" s="382"/>
      <c r="VRV255" s="224"/>
      <c r="VRW255" s="224"/>
      <c r="VRX255" s="334"/>
      <c r="VRY255" s="334"/>
      <c r="VRZ255" s="224"/>
      <c r="VSA255" s="382"/>
      <c r="VSB255" s="382"/>
      <c r="VSC255" s="332"/>
      <c r="VSD255" s="333"/>
      <c r="VSE255" s="382"/>
      <c r="VSF255" s="224"/>
      <c r="VSG255" s="224"/>
      <c r="VSH255" s="334"/>
      <c r="VSI255" s="334"/>
      <c r="VSJ255" s="224"/>
      <c r="VSK255" s="382"/>
      <c r="VSL255" s="382"/>
      <c r="VSM255" s="332"/>
      <c r="VSN255" s="333"/>
      <c r="VSO255" s="382"/>
      <c r="VSP255" s="224"/>
      <c r="VSQ255" s="224"/>
      <c r="VSR255" s="334"/>
      <c r="VSS255" s="334"/>
      <c r="VST255" s="224"/>
      <c r="VSU255" s="382"/>
      <c r="VSV255" s="382"/>
      <c r="VSW255" s="332"/>
      <c r="VSX255" s="333"/>
      <c r="VSY255" s="382"/>
      <c r="VSZ255" s="224"/>
      <c r="VTA255" s="224"/>
      <c r="VTB255" s="334"/>
      <c r="VTC255" s="334"/>
      <c r="VTD255" s="224"/>
      <c r="VTE255" s="382"/>
      <c r="VTF255" s="382"/>
      <c r="VTG255" s="332"/>
      <c r="VTH255" s="333"/>
      <c r="VTI255" s="382"/>
      <c r="VTJ255" s="224"/>
      <c r="VTK255" s="224"/>
      <c r="VTL255" s="334"/>
      <c r="VTM255" s="334"/>
      <c r="VTN255" s="224"/>
      <c r="VTO255" s="382"/>
      <c r="VTP255" s="382"/>
      <c r="VTQ255" s="332"/>
      <c r="VTR255" s="333"/>
      <c r="VTS255" s="382"/>
      <c r="VTT255" s="224"/>
      <c r="VTU255" s="224"/>
      <c r="VTV255" s="334"/>
      <c r="VTW255" s="334"/>
      <c r="VTX255" s="224"/>
      <c r="VTY255" s="382"/>
      <c r="VTZ255" s="382"/>
      <c r="VUA255" s="332"/>
      <c r="VUB255" s="333"/>
      <c r="VUC255" s="382"/>
      <c r="VUD255" s="224"/>
      <c r="VUE255" s="224"/>
      <c r="VUF255" s="334"/>
      <c r="VUG255" s="334"/>
      <c r="VUH255" s="224"/>
      <c r="VUI255" s="382"/>
      <c r="VUJ255" s="382"/>
      <c r="VUK255" s="332"/>
      <c r="VUL255" s="333"/>
      <c r="VUM255" s="382"/>
      <c r="VUN255" s="224"/>
      <c r="VUO255" s="224"/>
      <c r="VUP255" s="334"/>
      <c r="VUQ255" s="334"/>
      <c r="VUR255" s="224"/>
      <c r="VUS255" s="382"/>
      <c r="VUT255" s="382"/>
      <c r="VUU255" s="332"/>
      <c r="VUV255" s="333"/>
      <c r="VUW255" s="382"/>
      <c r="VUX255" s="224"/>
      <c r="VUY255" s="224"/>
      <c r="VUZ255" s="334"/>
      <c r="VVA255" s="334"/>
      <c r="VVB255" s="224"/>
      <c r="VVC255" s="382"/>
      <c r="VVD255" s="382"/>
      <c r="VVE255" s="332"/>
      <c r="VVF255" s="333"/>
      <c r="VVG255" s="382"/>
      <c r="VVH255" s="224"/>
      <c r="VVI255" s="224"/>
      <c r="VVJ255" s="334"/>
      <c r="VVK255" s="334"/>
      <c r="VVL255" s="224"/>
      <c r="VVM255" s="382"/>
      <c r="VVN255" s="382"/>
      <c r="VVO255" s="332"/>
      <c r="VVP255" s="333"/>
      <c r="VVQ255" s="382"/>
      <c r="VVR255" s="224"/>
      <c r="VVS255" s="224"/>
      <c r="VVT255" s="334"/>
      <c r="VVU255" s="334"/>
      <c r="VVV255" s="224"/>
      <c r="VVW255" s="382"/>
      <c r="VVX255" s="382"/>
      <c r="VVY255" s="332"/>
      <c r="VVZ255" s="333"/>
      <c r="VWA255" s="382"/>
      <c r="VWB255" s="224"/>
      <c r="VWC255" s="224"/>
      <c r="VWD255" s="334"/>
      <c r="VWE255" s="334"/>
      <c r="VWF255" s="224"/>
      <c r="VWG255" s="382"/>
      <c r="VWH255" s="382"/>
      <c r="VWI255" s="332"/>
      <c r="VWJ255" s="333"/>
      <c r="VWK255" s="382"/>
      <c r="VWL255" s="224"/>
      <c r="VWM255" s="224"/>
      <c r="VWN255" s="334"/>
      <c r="VWO255" s="334"/>
      <c r="VWP255" s="224"/>
      <c r="VWQ255" s="382"/>
      <c r="VWR255" s="382"/>
      <c r="VWS255" s="332"/>
      <c r="VWT255" s="333"/>
      <c r="VWU255" s="382"/>
      <c r="VWV255" s="224"/>
      <c r="VWW255" s="224"/>
      <c r="VWX255" s="334"/>
      <c r="VWY255" s="334"/>
      <c r="VWZ255" s="224"/>
      <c r="VXA255" s="382"/>
      <c r="VXB255" s="382"/>
      <c r="VXC255" s="332"/>
      <c r="VXD255" s="333"/>
      <c r="VXE255" s="382"/>
      <c r="VXF255" s="224"/>
      <c r="VXG255" s="224"/>
      <c r="VXH255" s="334"/>
      <c r="VXI255" s="334"/>
      <c r="VXJ255" s="224"/>
      <c r="VXK255" s="382"/>
      <c r="VXL255" s="382"/>
      <c r="VXM255" s="332"/>
      <c r="VXN255" s="333"/>
      <c r="VXO255" s="382"/>
      <c r="VXP255" s="224"/>
      <c r="VXQ255" s="224"/>
      <c r="VXR255" s="334"/>
      <c r="VXS255" s="334"/>
      <c r="VXT255" s="224"/>
      <c r="VXU255" s="382"/>
      <c r="VXV255" s="382"/>
      <c r="VXW255" s="332"/>
      <c r="VXX255" s="333"/>
      <c r="VXY255" s="382"/>
      <c r="VXZ255" s="224"/>
      <c r="VYA255" s="224"/>
      <c r="VYB255" s="334"/>
      <c r="VYC255" s="334"/>
      <c r="VYD255" s="224"/>
      <c r="VYE255" s="382"/>
      <c r="VYF255" s="382"/>
      <c r="VYG255" s="332"/>
      <c r="VYH255" s="333"/>
      <c r="VYI255" s="382"/>
      <c r="VYJ255" s="224"/>
      <c r="VYK255" s="224"/>
      <c r="VYL255" s="334"/>
      <c r="VYM255" s="334"/>
      <c r="VYN255" s="224"/>
      <c r="VYO255" s="382"/>
      <c r="VYP255" s="382"/>
      <c r="VYQ255" s="332"/>
      <c r="VYR255" s="333"/>
      <c r="VYS255" s="382"/>
      <c r="VYT255" s="224"/>
      <c r="VYU255" s="224"/>
      <c r="VYV255" s="334"/>
      <c r="VYW255" s="334"/>
      <c r="VYX255" s="224"/>
      <c r="VYY255" s="382"/>
      <c r="VYZ255" s="382"/>
      <c r="VZA255" s="332"/>
      <c r="VZB255" s="333"/>
      <c r="VZC255" s="382"/>
      <c r="VZD255" s="224"/>
      <c r="VZE255" s="224"/>
      <c r="VZF255" s="334"/>
      <c r="VZG255" s="334"/>
      <c r="VZH255" s="224"/>
      <c r="VZI255" s="382"/>
      <c r="VZJ255" s="382"/>
      <c r="VZK255" s="332"/>
      <c r="VZL255" s="333"/>
      <c r="VZM255" s="382"/>
      <c r="VZN255" s="224"/>
      <c r="VZO255" s="224"/>
      <c r="VZP255" s="334"/>
      <c r="VZQ255" s="334"/>
      <c r="VZR255" s="224"/>
      <c r="VZS255" s="382"/>
      <c r="VZT255" s="382"/>
      <c r="VZU255" s="332"/>
      <c r="VZV255" s="333"/>
      <c r="VZW255" s="382"/>
      <c r="VZX255" s="224"/>
      <c r="VZY255" s="224"/>
      <c r="VZZ255" s="334"/>
      <c r="WAA255" s="334"/>
      <c r="WAB255" s="224"/>
      <c r="WAC255" s="382"/>
      <c r="WAD255" s="382"/>
      <c r="WAE255" s="332"/>
      <c r="WAF255" s="333"/>
      <c r="WAG255" s="382"/>
      <c r="WAH255" s="224"/>
      <c r="WAI255" s="224"/>
      <c r="WAJ255" s="334"/>
      <c r="WAK255" s="334"/>
      <c r="WAL255" s="224"/>
      <c r="WAM255" s="382"/>
      <c r="WAN255" s="382"/>
      <c r="WAO255" s="332"/>
      <c r="WAP255" s="333"/>
      <c r="WAQ255" s="382"/>
      <c r="WAR255" s="224"/>
      <c r="WAS255" s="224"/>
      <c r="WAT255" s="334"/>
      <c r="WAU255" s="334"/>
      <c r="WAV255" s="224"/>
      <c r="WAW255" s="382"/>
      <c r="WAX255" s="382"/>
      <c r="WAY255" s="332"/>
      <c r="WAZ255" s="333"/>
      <c r="WBA255" s="382"/>
      <c r="WBB255" s="224"/>
      <c r="WBC255" s="224"/>
      <c r="WBD255" s="334"/>
      <c r="WBE255" s="334"/>
      <c r="WBF255" s="224"/>
      <c r="WBG255" s="382"/>
      <c r="WBH255" s="382"/>
      <c r="WBI255" s="332"/>
      <c r="WBJ255" s="333"/>
      <c r="WBK255" s="382"/>
      <c r="WBL255" s="224"/>
      <c r="WBM255" s="224"/>
      <c r="WBN255" s="334"/>
      <c r="WBO255" s="334"/>
      <c r="WBP255" s="224"/>
      <c r="WBQ255" s="382"/>
      <c r="WBR255" s="382"/>
      <c r="WBS255" s="332"/>
      <c r="WBT255" s="333"/>
      <c r="WBU255" s="382"/>
      <c r="WBV255" s="224"/>
      <c r="WBW255" s="224"/>
      <c r="WBX255" s="334"/>
      <c r="WBY255" s="334"/>
      <c r="WBZ255" s="224"/>
      <c r="WCA255" s="382"/>
      <c r="WCB255" s="382"/>
      <c r="WCC255" s="332"/>
      <c r="WCD255" s="333"/>
      <c r="WCE255" s="382"/>
      <c r="WCF255" s="224"/>
      <c r="WCG255" s="224"/>
      <c r="WCH255" s="334"/>
      <c r="WCI255" s="334"/>
      <c r="WCJ255" s="224"/>
      <c r="WCK255" s="382"/>
      <c r="WCL255" s="382"/>
      <c r="WCM255" s="332"/>
      <c r="WCN255" s="333"/>
      <c r="WCO255" s="382"/>
      <c r="WCP255" s="224"/>
      <c r="WCQ255" s="224"/>
      <c r="WCR255" s="334"/>
      <c r="WCS255" s="334"/>
      <c r="WCT255" s="224"/>
      <c r="WCU255" s="382"/>
      <c r="WCV255" s="382"/>
      <c r="WCW255" s="332"/>
      <c r="WCX255" s="333"/>
      <c r="WCY255" s="382"/>
      <c r="WCZ255" s="224"/>
      <c r="WDA255" s="224"/>
      <c r="WDB255" s="334"/>
      <c r="WDC255" s="334"/>
      <c r="WDD255" s="224"/>
      <c r="WDE255" s="382"/>
      <c r="WDF255" s="382"/>
      <c r="WDG255" s="332"/>
      <c r="WDH255" s="333"/>
      <c r="WDI255" s="382"/>
      <c r="WDJ255" s="224"/>
      <c r="WDK255" s="224"/>
      <c r="WDL255" s="334"/>
      <c r="WDM255" s="334"/>
      <c r="WDN255" s="224"/>
      <c r="WDO255" s="382"/>
      <c r="WDP255" s="382"/>
      <c r="WDQ255" s="332"/>
      <c r="WDR255" s="333"/>
      <c r="WDS255" s="382"/>
      <c r="WDT255" s="224"/>
      <c r="WDU255" s="224"/>
      <c r="WDV255" s="334"/>
      <c r="WDW255" s="334"/>
      <c r="WDX255" s="224"/>
      <c r="WDY255" s="382"/>
      <c r="WDZ255" s="382"/>
      <c r="WEA255" s="332"/>
      <c r="WEB255" s="333"/>
      <c r="WEC255" s="382"/>
      <c r="WED255" s="224"/>
      <c r="WEE255" s="224"/>
      <c r="WEF255" s="334"/>
      <c r="WEG255" s="334"/>
      <c r="WEH255" s="224"/>
      <c r="WEI255" s="382"/>
      <c r="WEJ255" s="382"/>
      <c r="WEK255" s="332"/>
      <c r="WEL255" s="333"/>
      <c r="WEM255" s="382"/>
      <c r="WEN255" s="224"/>
      <c r="WEO255" s="224"/>
      <c r="WEP255" s="334"/>
      <c r="WEQ255" s="334"/>
      <c r="WER255" s="224"/>
      <c r="WES255" s="382"/>
      <c r="WET255" s="382"/>
      <c r="WEU255" s="332"/>
      <c r="WEV255" s="333"/>
      <c r="WEW255" s="382"/>
      <c r="WEX255" s="224"/>
      <c r="WEY255" s="224"/>
      <c r="WEZ255" s="334"/>
      <c r="WFA255" s="334"/>
      <c r="WFB255" s="224"/>
      <c r="WFC255" s="382"/>
      <c r="WFD255" s="382"/>
      <c r="WFE255" s="332"/>
      <c r="WFF255" s="333"/>
      <c r="WFG255" s="382"/>
      <c r="WFH255" s="224"/>
      <c r="WFI255" s="224"/>
      <c r="WFJ255" s="334"/>
      <c r="WFK255" s="334"/>
      <c r="WFL255" s="224"/>
      <c r="WFM255" s="382"/>
      <c r="WFN255" s="382"/>
      <c r="WFO255" s="332"/>
      <c r="WFP255" s="333"/>
      <c r="WFQ255" s="382"/>
      <c r="WFR255" s="224"/>
      <c r="WFS255" s="224"/>
      <c r="WFT255" s="334"/>
      <c r="WFU255" s="334"/>
      <c r="WFV255" s="224"/>
      <c r="WFW255" s="382"/>
      <c r="WFX255" s="382"/>
      <c r="WFY255" s="332"/>
      <c r="WFZ255" s="333"/>
      <c r="WGA255" s="382"/>
      <c r="WGB255" s="224"/>
      <c r="WGC255" s="224"/>
      <c r="WGD255" s="334"/>
      <c r="WGE255" s="334"/>
      <c r="WGF255" s="224"/>
      <c r="WGG255" s="382"/>
      <c r="WGH255" s="382"/>
      <c r="WGI255" s="332"/>
      <c r="WGJ255" s="333"/>
      <c r="WGK255" s="382"/>
      <c r="WGL255" s="224"/>
      <c r="WGM255" s="224"/>
      <c r="WGN255" s="334"/>
      <c r="WGO255" s="334"/>
      <c r="WGP255" s="224"/>
      <c r="WGQ255" s="382"/>
      <c r="WGR255" s="382"/>
      <c r="WGS255" s="332"/>
      <c r="WGT255" s="333"/>
      <c r="WGU255" s="382"/>
      <c r="WGV255" s="224"/>
      <c r="WGW255" s="224"/>
      <c r="WGX255" s="334"/>
      <c r="WGY255" s="334"/>
      <c r="WGZ255" s="224"/>
      <c r="WHA255" s="382"/>
      <c r="WHB255" s="382"/>
      <c r="WHC255" s="332"/>
      <c r="WHD255" s="333"/>
      <c r="WHE255" s="382"/>
      <c r="WHF255" s="224"/>
      <c r="WHG255" s="224"/>
      <c r="WHH255" s="334"/>
      <c r="WHI255" s="334"/>
      <c r="WHJ255" s="224"/>
      <c r="WHK255" s="382"/>
      <c r="WHL255" s="382"/>
      <c r="WHM255" s="332"/>
      <c r="WHN255" s="333"/>
      <c r="WHO255" s="382"/>
      <c r="WHP255" s="224"/>
      <c r="WHQ255" s="224"/>
      <c r="WHR255" s="334"/>
      <c r="WHS255" s="334"/>
      <c r="WHT255" s="224"/>
      <c r="WHU255" s="382"/>
      <c r="WHV255" s="382"/>
      <c r="WHW255" s="332"/>
      <c r="WHX255" s="333"/>
      <c r="WHY255" s="382"/>
      <c r="WHZ255" s="224"/>
      <c r="WIA255" s="224"/>
      <c r="WIB255" s="334"/>
      <c r="WIC255" s="334"/>
      <c r="WID255" s="224"/>
      <c r="WIE255" s="382"/>
      <c r="WIF255" s="382"/>
      <c r="WIG255" s="332"/>
      <c r="WIH255" s="333"/>
      <c r="WII255" s="382"/>
      <c r="WIJ255" s="224"/>
      <c r="WIK255" s="224"/>
      <c r="WIL255" s="334"/>
      <c r="WIM255" s="334"/>
      <c r="WIN255" s="224"/>
      <c r="WIO255" s="382"/>
      <c r="WIP255" s="382"/>
      <c r="WIQ255" s="332"/>
      <c r="WIR255" s="333"/>
      <c r="WIS255" s="382"/>
      <c r="WIT255" s="224"/>
      <c r="WIU255" s="224"/>
      <c r="WIV255" s="334"/>
      <c r="WIW255" s="334"/>
      <c r="WIX255" s="224"/>
      <c r="WIY255" s="382"/>
      <c r="WIZ255" s="382"/>
      <c r="WJA255" s="332"/>
      <c r="WJB255" s="333"/>
      <c r="WJC255" s="382"/>
      <c r="WJD255" s="224"/>
      <c r="WJE255" s="224"/>
      <c r="WJF255" s="334"/>
      <c r="WJG255" s="334"/>
      <c r="WJH255" s="224"/>
      <c r="WJI255" s="382"/>
      <c r="WJJ255" s="382"/>
      <c r="WJK255" s="332"/>
      <c r="WJL255" s="333"/>
      <c r="WJM255" s="382"/>
      <c r="WJN255" s="224"/>
      <c r="WJO255" s="224"/>
      <c r="WJP255" s="334"/>
      <c r="WJQ255" s="334"/>
      <c r="WJR255" s="224"/>
      <c r="WJS255" s="382"/>
      <c r="WJT255" s="382"/>
      <c r="WJU255" s="332"/>
      <c r="WJV255" s="333"/>
      <c r="WJW255" s="382"/>
      <c r="WJX255" s="224"/>
      <c r="WJY255" s="224"/>
      <c r="WJZ255" s="334"/>
      <c r="WKA255" s="334"/>
      <c r="WKB255" s="224"/>
      <c r="WKC255" s="382"/>
      <c r="WKD255" s="382"/>
      <c r="WKE255" s="332"/>
      <c r="WKF255" s="333"/>
      <c r="WKG255" s="382"/>
      <c r="WKH255" s="224"/>
      <c r="WKI255" s="224"/>
      <c r="WKJ255" s="334"/>
      <c r="WKK255" s="334"/>
      <c r="WKL255" s="224"/>
      <c r="WKM255" s="382"/>
      <c r="WKN255" s="382"/>
      <c r="WKO255" s="332"/>
      <c r="WKP255" s="333"/>
      <c r="WKQ255" s="382"/>
      <c r="WKR255" s="224"/>
      <c r="WKS255" s="224"/>
      <c r="WKT255" s="334"/>
      <c r="WKU255" s="334"/>
      <c r="WKV255" s="224"/>
      <c r="WKW255" s="382"/>
      <c r="WKX255" s="382"/>
      <c r="WKY255" s="332"/>
      <c r="WKZ255" s="333"/>
      <c r="WLA255" s="382"/>
      <c r="WLB255" s="224"/>
      <c r="WLC255" s="224"/>
      <c r="WLD255" s="334"/>
      <c r="WLE255" s="334"/>
      <c r="WLF255" s="224"/>
      <c r="WLG255" s="382"/>
      <c r="WLH255" s="382"/>
      <c r="WLI255" s="332"/>
      <c r="WLJ255" s="333"/>
      <c r="WLK255" s="382"/>
      <c r="WLL255" s="224"/>
      <c r="WLM255" s="224"/>
      <c r="WLN255" s="334"/>
      <c r="WLO255" s="334"/>
      <c r="WLP255" s="224"/>
      <c r="WLQ255" s="382"/>
      <c r="WLR255" s="382"/>
      <c r="WLS255" s="332"/>
      <c r="WLT255" s="333"/>
      <c r="WLU255" s="382"/>
      <c r="WLV255" s="224"/>
      <c r="WLW255" s="224"/>
      <c r="WLX255" s="334"/>
      <c r="WLY255" s="334"/>
      <c r="WLZ255" s="224"/>
      <c r="WMA255" s="382"/>
      <c r="WMB255" s="382"/>
      <c r="WMC255" s="332"/>
      <c r="WMD255" s="333"/>
      <c r="WME255" s="382"/>
      <c r="WMF255" s="224"/>
      <c r="WMG255" s="224"/>
      <c r="WMH255" s="334"/>
      <c r="WMI255" s="334"/>
      <c r="WMJ255" s="224"/>
      <c r="WMK255" s="382"/>
      <c r="WML255" s="382"/>
      <c r="WMM255" s="332"/>
      <c r="WMN255" s="333"/>
      <c r="WMO255" s="382"/>
      <c r="WMP255" s="224"/>
      <c r="WMQ255" s="224"/>
      <c r="WMR255" s="334"/>
      <c r="WMS255" s="334"/>
      <c r="WMT255" s="224"/>
      <c r="WMU255" s="382"/>
      <c r="WMV255" s="382"/>
      <c r="WMW255" s="332"/>
      <c r="WMX255" s="333"/>
      <c r="WMY255" s="382"/>
      <c r="WMZ255" s="224"/>
      <c r="WNA255" s="224"/>
      <c r="WNB255" s="334"/>
      <c r="WNC255" s="334"/>
      <c r="WND255" s="224"/>
      <c r="WNE255" s="382"/>
      <c r="WNF255" s="382"/>
      <c r="WNG255" s="332"/>
      <c r="WNH255" s="333"/>
      <c r="WNI255" s="382"/>
      <c r="WNJ255" s="224"/>
      <c r="WNK255" s="224"/>
      <c r="WNL255" s="334"/>
      <c r="WNM255" s="334"/>
      <c r="WNN255" s="224"/>
      <c r="WNO255" s="382"/>
      <c r="WNP255" s="382"/>
      <c r="WNQ255" s="332"/>
      <c r="WNR255" s="333"/>
      <c r="WNS255" s="382"/>
      <c r="WNT255" s="224"/>
      <c r="WNU255" s="224"/>
      <c r="WNV255" s="334"/>
      <c r="WNW255" s="334"/>
      <c r="WNX255" s="224"/>
      <c r="WNY255" s="382"/>
      <c r="WNZ255" s="382"/>
      <c r="WOA255" s="332"/>
      <c r="WOB255" s="333"/>
      <c r="WOC255" s="382"/>
      <c r="WOD255" s="224"/>
      <c r="WOE255" s="224"/>
      <c r="WOF255" s="334"/>
      <c r="WOG255" s="334"/>
      <c r="WOH255" s="224"/>
      <c r="WOI255" s="382"/>
      <c r="WOJ255" s="382"/>
      <c r="WOK255" s="332"/>
      <c r="WOL255" s="333"/>
      <c r="WOM255" s="382"/>
      <c r="WON255" s="224"/>
      <c r="WOO255" s="224"/>
      <c r="WOP255" s="334"/>
      <c r="WOQ255" s="334"/>
      <c r="WOR255" s="224"/>
      <c r="WOS255" s="382"/>
      <c r="WOT255" s="382"/>
      <c r="WOU255" s="332"/>
      <c r="WOV255" s="333"/>
      <c r="WOW255" s="382"/>
      <c r="WOX255" s="224"/>
      <c r="WOY255" s="224"/>
      <c r="WOZ255" s="334"/>
      <c r="WPA255" s="334"/>
      <c r="WPB255" s="224"/>
      <c r="WPC255" s="382"/>
      <c r="WPD255" s="382"/>
      <c r="WPE255" s="332"/>
      <c r="WPF255" s="333"/>
      <c r="WPG255" s="382"/>
      <c r="WPH255" s="224"/>
      <c r="WPI255" s="224"/>
      <c r="WPJ255" s="334"/>
      <c r="WPK255" s="334"/>
      <c r="WPL255" s="224"/>
      <c r="WPM255" s="382"/>
      <c r="WPN255" s="382"/>
      <c r="WPO255" s="332"/>
      <c r="WPP255" s="333"/>
      <c r="WPQ255" s="382"/>
      <c r="WPR255" s="224"/>
      <c r="WPS255" s="224"/>
      <c r="WPT255" s="334"/>
      <c r="WPU255" s="334"/>
      <c r="WPV255" s="224"/>
      <c r="WPW255" s="382"/>
      <c r="WPX255" s="382"/>
      <c r="WPY255" s="332"/>
      <c r="WPZ255" s="333"/>
      <c r="WQA255" s="382"/>
      <c r="WQB255" s="224"/>
      <c r="WQC255" s="224"/>
      <c r="WQD255" s="334"/>
      <c r="WQE255" s="334"/>
      <c r="WQF255" s="224"/>
      <c r="WQG255" s="382"/>
      <c r="WQH255" s="382"/>
      <c r="WQI255" s="332"/>
      <c r="WQJ255" s="333"/>
      <c r="WQK255" s="382"/>
      <c r="WQL255" s="224"/>
      <c r="WQM255" s="224"/>
      <c r="WQN255" s="334"/>
      <c r="WQO255" s="334"/>
      <c r="WQP255" s="224"/>
      <c r="WQQ255" s="382"/>
      <c r="WQR255" s="382"/>
      <c r="WQS255" s="332"/>
      <c r="WQT255" s="333"/>
      <c r="WQU255" s="382"/>
      <c r="WQV255" s="224"/>
      <c r="WQW255" s="224"/>
      <c r="WQX255" s="334"/>
      <c r="WQY255" s="334"/>
      <c r="WQZ255" s="224"/>
      <c r="WRA255" s="382"/>
      <c r="WRB255" s="382"/>
      <c r="WRC255" s="332"/>
      <c r="WRD255" s="333"/>
      <c r="WRE255" s="382"/>
      <c r="WRF255" s="224"/>
      <c r="WRG255" s="224"/>
      <c r="WRH255" s="334"/>
      <c r="WRI255" s="334"/>
      <c r="WRJ255" s="224"/>
      <c r="WRK255" s="382"/>
      <c r="WRL255" s="382"/>
      <c r="WRM255" s="332"/>
      <c r="WRN255" s="333"/>
      <c r="WRO255" s="382"/>
      <c r="WRP255" s="224"/>
      <c r="WRQ255" s="224"/>
      <c r="WRR255" s="334"/>
      <c r="WRS255" s="334"/>
      <c r="WRT255" s="224"/>
      <c r="WRU255" s="382"/>
      <c r="WRV255" s="382"/>
      <c r="WRW255" s="332"/>
      <c r="WRX255" s="333"/>
      <c r="WRY255" s="382"/>
      <c r="WRZ255" s="224"/>
      <c r="WSA255" s="224"/>
      <c r="WSB255" s="334"/>
      <c r="WSC255" s="334"/>
      <c r="WSD255" s="224"/>
      <c r="WSE255" s="382"/>
      <c r="WSF255" s="382"/>
      <c r="WSG255" s="332"/>
      <c r="WSH255" s="333"/>
      <c r="WSI255" s="382"/>
      <c r="WSJ255" s="224"/>
      <c r="WSK255" s="224"/>
      <c r="WSL255" s="334"/>
      <c r="WSM255" s="334"/>
      <c r="WSN255" s="224"/>
      <c r="WSO255" s="382"/>
      <c r="WSP255" s="382"/>
      <c r="WSQ255" s="332"/>
      <c r="WSR255" s="333"/>
      <c r="WSS255" s="382"/>
      <c r="WST255" s="224"/>
      <c r="WSU255" s="224"/>
      <c r="WSV255" s="334"/>
      <c r="WSW255" s="334"/>
      <c r="WSX255" s="224"/>
      <c r="WSY255" s="382"/>
      <c r="WSZ255" s="382"/>
      <c r="WTA255" s="332"/>
      <c r="WTB255" s="333"/>
      <c r="WTC255" s="382"/>
      <c r="WTD255" s="224"/>
      <c r="WTE255" s="224"/>
      <c r="WTF255" s="334"/>
      <c r="WTG255" s="334"/>
      <c r="WTH255" s="224"/>
      <c r="WTI255" s="382"/>
      <c r="WTJ255" s="382"/>
      <c r="WTK255" s="332"/>
      <c r="WTL255" s="333"/>
      <c r="WTM255" s="382"/>
      <c r="WTN255" s="224"/>
      <c r="WTO255" s="224"/>
      <c r="WTP255" s="334"/>
      <c r="WTQ255" s="334"/>
      <c r="WTR255" s="224"/>
      <c r="WTS255" s="382"/>
      <c r="WTT255" s="382"/>
      <c r="WTU255" s="332"/>
      <c r="WTV255" s="333"/>
      <c r="WTW255" s="382"/>
      <c r="WTX255" s="224"/>
      <c r="WTY255" s="224"/>
      <c r="WTZ255" s="334"/>
      <c r="WUA255" s="334"/>
      <c r="WUB255" s="224"/>
      <c r="WUC255" s="382"/>
      <c r="WUD255" s="382"/>
      <c r="WUE255" s="332"/>
      <c r="WUF255" s="333"/>
      <c r="WUG255" s="382"/>
      <c r="WUH255" s="224"/>
      <c r="WUI255" s="224"/>
      <c r="WUJ255" s="334"/>
      <c r="WUK255" s="334"/>
      <c r="WUL255" s="224"/>
      <c r="WUM255" s="382"/>
      <c r="WUN255" s="382"/>
      <c r="WUO255" s="332"/>
      <c r="WUP255" s="333"/>
      <c r="WUQ255" s="382"/>
      <c r="WUR255" s="224"/>
      <c r="WUS255" s="224"/>
      <c r="WUT255" s="334"/>
      <c r="WUU255" s="334"/>
      <c r="WUV255" s="224"/>
      <c r="WUW255" s="382"/>
      <c r="WUX255" s="382"/>
      <c r="WUY255" s="332"/>
      <c r="WUZ255" s="333"/>
      <c r="WVA255" s="382"/>
      <c r="WVB255" s="224"/>
      <c r="WVC255" s="224"/>
      <c r="WVD255" s="334"/>
      <c r="WVE255" s="334"/>
      <c r="WVF255" s="224"/>
      <c r="WVG255" s="382"/>
      <c r="WVH255" s="382"/>
      <c r="WVI255" s="332"/>
      <c r="WVJ255" s="333"/>
      <c r="WVK255" s="382"/>
      <c r="WVL255" s="224"/>
      <c r="WVM255" s="224"/>
      <c r="WVN255" s="334"/>
      <c r="WVO255" s="334"/>
      <c r="WVP255" s="224"/>
      <c r="WVQ255" s="382"/>
      <c r="WVR255" s="382"/>
      <c r="WVS255" s="332"/>
      <c r="WVT255" s="333"/>
      <c r="WVU255" s="382"/>
      <c r="WVV255" s="224"/>
      <c r="WVW255" s="224"/>
      <c r="WVX255" s="334"/>
      <c r="WVY255" s="334"/>
      <c r="WVZ255" s="224"/>
      <c r="WWA255" s="382"/>
      <c r="WWB255" s="382"/>
      <c r="WWC255" s="332"/>
      <c r="WWD255" s="333"/>
      <c r="WWE255" s="382"/>
      <c r="WWF255" s="224"/>
      <c r="WWG255" s="224"/>
      <c r="WWH255" s="334"/>
      <c r="WWI255" s="334"/>
      <c r="WWJ255" s="224"/>
      <c r="WWK255" s="382"/>
      <c r="WWL255" s="382"/>
      <c r="WWM255" s="332"/>
      <c r="WWN255" s="333"/>
      <c r="WWO255" s="382"/>
      <c r="WWP255" s="224"/>
      <c r="WWQ255" s="224"/>
      <c r="WWR255" s="334"/>
      <c r="WWS255" s="334"/>
      <c r="WWT255" s="224"/>
      <c r="WWU255" s="382"/>
      <c r="WWV255" s="382"/>
      <c r="WWW255" s="332"/>
      <c r="WWX255" s="333"/>
      <c r="WWY255" s="382"/>
      <c r="WWZ255" s="224"/>
      <c r="WXA255" s="224"/>
      <c r="WXB255" s="334"/>
      <c r="WXC255" s="334"/>
      <c r="WXD255" s="224"/>
      <c r="WXE255" s="382"/>
      <c r="WXF255" s="382"/>
      <c r="WXG255" s="332"/>
      <c r="WXH255" s="333"/>
      <c r="WXI255" s="382"/>
      <c r="WXJ255" s="224"/>
      <c r="WXK255" s="224"/>
      <c r="WXL255" s="334"/>
      <c r="WXM255" s="334"/>
      <c r="WXN255" s="224"/>
      <c r="WXO255" s="382"/>
      <c r="WXP255" s="382"/>
      <c r="WXQ255" s="332"/>
      <c r="WXR255" s="333"/>
      <c r="WXS255" s="382"/>
      <c r="WXT255" s="224"/>
      <c r="WXU255" s="224"/>
      <c r="WXV255" s="334"/>
      <c r="WXW255" s="334"/>
      <c r="WXX255" s="224"/>
      <c r="WXY255" s="382"/>
      <c r="WXZ255" s="382"/>
      <c r="WYA255" s="332"/>
      <c r="WYB255" s="333"/>
      <c r="WYC255" s="382"/>
      <c r="WYD255" s="224"/>
      <c r="WYE255" s="224"/>
      <c r="WYF255" s="334"/>
      <c r="WYG255" s="334"/>
      <c r="WYH255" s="224"/>
      <c r="WYI255" s="382"/>
      <c r="WYJ255" s="382"/>
      <c r="WYK255" s="332"/>
      <c r="WYL255" s="333"/>
      <c r="WYM255" s="382"/>
      <c r="WYN255" s="224"/>
      <c r="WYO255" s="224"/>
      <c r="WYP255" s="334"/>
      <c r="WYQ255" s="334"/>
      <c r="WYR255" s="224"/>
      <c r="WYS255" s="382"/>
      <c r="WYT255" s="382"/>
      <c r="WYU255" s="332"/>
      <c r="WYV255" s="333"/>
      <c r="WYW255" s="382"/>
      <c r="WYX255" s="224"/>
      <c r="WYY255" s="224"/>
      <c r="WYZ255" s="334"/>
      <c r="WZA255" s="334"/>
      <c r="WZB255" s="224"/>
      <c r="WZC255" s="382"/>
      <c r="WZD255" s="382"/>
      <c r="WZE255" s="332"/>
      <c r="WZF255" s="333"/>
      <c r="WZG255" s="382"/>
      <c r="WZH255" s="224"/>
      <c r="WZI255" s="224"/>
      <c r="WZJ255" s="334"/>
      <c r="WZK255" s="334"/>
      <c r="WZL255" s="224"/>
      <c r="WZM255" s="382"/>
      <c r="WZN255" s="382"/>
      <c r="WZO255" s="332"/>
      <c r="WZP255" s="333"/>
      <c r="WZQ255" s="382"/>
      <c r="WZR255" s="224"/>
      <c r="WZS255" s="224"/>
      <c r="WZT255" s="334"/>
      <c r="WZU255" s="334"/>
      <c r="WZV255" s="224"/>
      <c r="WZW255" s="382"/>
      <c r="WZX255" s="382"/>
      <c r="WZY255" s="332"/>
      <c r="WZZ255" s="333"/>
      <c r="XAA255" s="382"/>
      <c r="XAB255" s="224"/>
      <c r="XAC255" s="224"/>
      <c r="XAD255" s="334"/>
      <c r="XAE255" s="334"/>
      <c r="XAF255" s="224"/>
      <c r="XAG255" s="382"/>
      <c r="XAH255" s="382"/>
      <c r="XAI255" s="332"/>
      <c r="XAJ255" s="333"/>
      <c r="XAK255" s="382"/>
      <c r="XAL255" s="224"/>
      <c r="XAM255" s="224"/>
      <c r="XAN255" s="334"/>
      <c r="XAO255" s="334"/>
      <c r="XAP255" s="224"/>
      <c r="XAQ255" s="382"/>
      <c r="XAR255" s="382"/>
      <c r="XAS255" s="332"/>
      <c r="XAT255" s="333"/>
      <c r="XAU255" s="382"/>
      <c r="XAV255" s="224"/>
      <c r="XAW255" s="224"/>
      <c r="XAX255" s="334"/>
      <c r="XAY255" s="334"/>
      <c r="XAZ255" s="224"/>
      <c r="XBA255" s="382"/>
      <c r="XBB255" s="382"/>
      <c r="XBC255" s="332"/>
      <c r="XBD255" s="333"/>
      <c r="XBE255" s="382"/>
      <c r="XBF255" s="224"/>
      <c r="XBG255" s="224"/>
      <c r="XBH255" s="334"/>
      <c r="XBI255" s="334"/>
      <c r="XBJ255" s="224"/>
      <c r="XBK255" s="382"/>
      <c r="XBL255" s="382"/>
      <c r="XBM255" s="332"/>
      <c r="XBN255" s="333"/>
      <c r="XBO255" s="382"/>
      <c r="XBP255" s="224"/>
      <c r="XBQ255" s="224"/>
      <c r="XBR255" s="334"/>
      <c r="XBS255" s="334"/>
      <c r="XBT255" s="224"/>
      <c r="XBU255" s="382"/>
      <c r="XBV255" s="382"/>
      <c r="XBW255" s="332"/>
      <c r="XBX255" s="333"/>
      <c r="XBY255" s="382"/>
      <c r="XBZ255" s="224"/>
      <c r="XCA255" s="224"/>
      <c r="XCB255" s="334"/>
      <c r="XCC255" s="334"/>
      <c r="XCD255" s="224"/>
      <c r="XCE255" s="382"/>
      <c r="XCF255" s="382"/>
      <c r="XCG255" s="332"/>
      <c r="XCH255" s="333"/>
      <c r="XCI255" s="382"/>
      <c r="XCJ255" s="224"/>
      <c r="XCK255" s="224"/>
      <c r="XCL255" s="334"/>
      <c r="XCM255" s="334"/>
      <c r="XCN255" s="224"/>
      <c r="XCO255" s="382"/>
      <c r="XCP255" s="382"/>
      <c r="XCQ255" s="332"/>
      <c r="XCR255" s="333"/>
      <c r="XCS255" s="382"/>
      <c r="XCT255" s="224"/>
      <c r="XCU255" s="224"/>
      <c r="XCV255" s="334"/>
      <c r="XCW255" s="334"/>
      <c r="XCX255" s="224"/>
      <c r="XCY255" s="382"/>
      <c r="XCZ255" s="382"/>
      <c r="XDA255" s="332"/>
      <c r="XDB255" s="333"/>
      <c r="XDC255" s="382"/>
      <c r="XDD255" s="224"/>
      <c r="XDE255" s="224"/>
      <c r="XDF255" s="334"/>
      <c r="XDG255" s="334"/>
      <c r="XDH255" s="224"/>
      <c r="XDI255" s="382"/>
      <c r="XDJ255" s="382"/>
      <c r="XDK255" s="332"/>
      <c r="XDL255" s="333"/>
      <c r="XDM255" s="382"/>
      <c r="XDN255" s="224"/>
      <c r="XDO255" s="224"/>
      <c r="XDP255" s="334"/>
      <c r="XDQ255" s="334"/>
      <c r="XDR255" s="224"/>
      <c r="XDS255" s="382"/>
      <c r="XDT255" s="382"/>
      <c r="XDU255" s="332"/>
      <c r="XDV255" s="333"/>
      <c r="XDW255" s="382"/>
      <c r="XDX255" s="224"/>
      <c r="XDY255" s="224"/>
      <c r="XDZ255" s="334"/>
      <c r="XEA255" s="334"/>
      <c r="XEB255" s="224"/>
      <c r="XEC255" s="382"/>
      <c r="XED255" s="382"/>
      <c r="XEE255" s="332"/>
      <c r="XEF255" s="333"/>
      <c r="XEG255" s="382"/>
      <c r="XEH255" s="224"/>
      <c r="XEI255" s="224"/>
      <c r="XEJ255" s="334"/>
      <c r="XEK255" s="334"/>
      <c r="XEL255" s="224"/>
      <c r="XEM255" s="382"/>
      <c r="XEN255" s="382"/>
      <c r="XEO255" s="332"/>
      <c r="XEP255" s="333"/>
    </row>
    <row r="256" spans="1:16370" s="317" customFormat="1" ht="39" customHeight="1">
      <c r="A256" s="318">
        <v>91844</v>
      </c>
      <c r="B256" s="318" t="s">
        <v>16</v>
      </c>
      <c r="C256" s="318" t="s">
        <v>2310</v>
      </c>
      <c r="D256" s="538" t="s">
        <v>2148</v>
      </c>
      <c r="E256" s="318" t="s">
        <v>488</v>
      </c>
      <c r="F256" s="306">
        <v>1372</v>
      </c>
      <c r="G256" s="320">
        <f t="shared" ref="G256:G261" si="71">$J$4</f>
        <v>0.24940000000000001</v>
      </c>
      <c r="H256" s="319"/>
      <c r="I256" s="530">
        <f t="shared" si="65"/>
        <v>0</v>
      </c>
      <c r="J256" s="319">
        <f t="shared" ref="J256:J261" si="72">F256*I256</f>
        <v>0</v>
      </c>
    </row>
    <row r="257" spans="1:16370" s="317" customFormat="1" ht="39" customHeight="1">
      <c r="A257" s="318">
        <v>91847</v>
      </c>
      <c r="B257" s="318" t="s">
        <v>16</v>
      </c>
      <c r="C257" s="318" t="s">
        <v>2311</v>
      </c>
      <c r="D257" s="538" t="s">
        <v>2149</v>
      </c>
      <c r="E257" s="318" t="s">
        <v>488</v>
      </c>
      <c r="F257" s="306">
        <v>580</v>
      </c>
      <c r="G257" s="320">
        <f t="shared" si="71"/>
        <v>0.24940000000000001</v>
      </c>
      <c r="H257" s="319"/>
      <c r="I257" s="530">
        <f t="shared" si="65"/>
        <v>0</v>
      </c>
      <c r="J257" s="319">
        <f t="shared" si="72"/>
        <v>0</v>
      </c>
    </row>
    <row r="258" spans="1:16370" s="317" customFormat="1" ht="30.75" customHeight="1">
      <c r="A258" s="318">
        <v>97667</v>
      </c>
      <c r="B258" s="318" t="s">
        <v>16</v>
      </c>
      <c r="C258" s="318" t="s">
        <v>2312</v>
      </c>
      <c r="D258" s="538" t="s">
        <v>2150</v>
      </c>
      <c r="E258" s="318" t="s">
        <v>488</v>
      </c>
      <c r="F258" s="306">
        <v>78.8</v>
      </c>
      <c r="G258" s="320">
        <f t="shared" si="71"/>
        <v>0.24940000000000001</v>
      </c>
      <c r="H258" s="319"/>
      <c r="I258" s="530">
        <f t="shared" si="65"/>
        <v>0</v>
      </c>
      <c r="J258" s="319">
        <f t="shared" si="72"/>
        <v>0</v>
      </c>
    </row>
    <row r="259" spans="1:16370" s="317" customFormat="1" ht="30.75" customHeight="1">
      <c r="A259" s="318">
        <v>97668</v>
      </c>
      <c r="B259" s="318" t="s">
        <v>16</v>
      </c>
      <c r="C259" s="318" t="s">
        <v>2313</v>
      </c>
      <c r="D259" s="538" t="s">
        <v>2151</v>
      </c>
      <c r="E259" s="318" t="s">
        <v>488</v>
      </c>
      <c r="F259" s="306">
        <v>41.6</v>
      </c>
      <c r="G259" s="320">
        <f t="shared" si="71"/>
        <v>0.24940000000000001</v>
      </c>
      <c r="H259" s="319"/>
      <c r="I259" s="530">
        <f t="shared" si="65"/>
        <v>0</v>
      </c>
      <c r="J259" s="319">
        <f t="shared" si="72"/>
        <v>0</v>
      </c>
    </row>
    <row r="260" spans="1:16370" s="317" customFormat="1" ht="30.75" customHeight="1">
      <c r="A260" s="318">
        <v>97669</v>
      </c>
      <c r="B260" s="318" t="s">
        <v>16</v>
      </c>
      <c r="C260" s="318" t="s">
        <v>2314</v>
      </c>
      <c r="D260" s="538" t="s">
        <v>2152</v>
      </c>
      <c r="E260" s="318" t="s">
        <v>488</v>
      </c>
      <c r="F260" s="306">
        <v>49</v>
      </c>
      <c r="G260" s="320">
        <f t="shared" si="71"/>
        <v>0.24940000000000001</v>
      </c>
      <c r="H260" s="319"/>
      <c r="I260" s="530">
        <f t="shared" si="65"/>
        <v>0</v>
      </c>
      <c r="J260" s="319">
        <f t="shared" si="72"/>
        <v>0</v>
      </c>
    </row>
    <row r="261" spans="1:16370" s="317" customFormat="1" ht="30.75" customHeight="1">
      <c r="A261" s="318">
        <v>97670</v>
      </c>
      <c r="B261" s="318" t="s">
        <v>16</v>
      </c>
      <c r="C261" s="318" t="s">
        <v>2315</v>
      </c>
      <c r="D261" s="538" t="s">
        <v>2153</v>
      </c>
      <c r="E261" s="318" t="s">
        <v>488</v>
      </c>
      <c r="F261" s="306">
        <v>98.9</v>
      </c>
      <c r="G261" s="320">
        <f t="shared" si="71"/>
        <v>0.24940000000000001</v>
      </c>
      <c r="H261" s="319"/>
      <c r="I261" s="530">
        <f t="shared" si="65"/>
        <v>0</v>
      </c>
      <c r="J261" s="319">
        <f t="shared" si="72"/>
        <v>0</v>
      </c>
    </row>
    <row r="262" spans="1:16370" s="210" customFormat="1" ht="18" customHeight="1">
      <c r="A262" s="75"/>
      <c r="B262" s="75"/>
      <c r="C262" s="93" t="s">
        <v>1724</v>
      </c>
      <c r="D262" s="103" t="s">
        <v>517</v>
      </c>
      <c r="E262" s="75"/>
      <c r="F262" s="327"/>
      <c r="G262" s="327"/>
      <c r="H262" s="327"/>
      <c r="I262" s="530"/>
      <c r="J262" s="327"/>
      <c r="K262" s="368"/>
      <c r="L262" s="224"/>
      <c r="M262" s="224"/>
      <c r="N262" s="334"/>
      <c r="O262" s="334"/>
      <c r="P262" s="224"/>
      <c r="Q262" s="368"/>
      <c r="R262" s="368"/>
      <c r="S262" s="332"/>
      <c r="T262" s="333"/>
      <c r="U262" s="368"/>
      <c r="V262" s="224"/>
      <c r="W262" s="224"/>
      <c r="X262" s="334"/>
      <c r="Y262" s="334"/>
      <c r="Z262" s="224"/>
      <c r="AA262" s="368"/>
      <c r="AB262" s="368"/>
      <c r="AC262" s="332"/>
      <c r="AD262" s="333"/>
      <c r="AE262" s="368"/>
      <c r="AF262" s="224"/>
      <c r="AG262" s="224"/>
      <c r="AH262" s="334"/>
      <c r="AI262" s="334"/>
      <c r="AJ262" s="224"/>
      <c r="AK262" s="368"/>
      <c r="AL262" s="368"/>
      <c r="AM262" s="332"/>
      <c r="AN262" s="333"/>
      <c r="AO262" s="368"/>
      <c r="AP262" s="224"/>
      <c r="AQ262" s="224"/>
      <c r="AR262" s="334"/>
      <c r="AS262" s="334"/>
      <c r="AT262" s="224"/>
      <c r="AU262" s="368"/>
      <c r="AV262" s="368"/>
      <c r="AW262" s="332"/>
      <c r="AX262" s="333"/>
      <c r="AY262" s="368"/>
      <c r="AZ262" s="224"/>
      <c r="BA262" s="224"/>
      <c r="BB262" s="334"/>
      <c r="BC262" s="334"/>
      <c r="BD262" s="224"/>
      <c r="BE262" s="368"/>
      <c r="BF262" s="368"/>
      <c r="BG262" s="332"/>
      <c r="BH262" s="333"/>
      <c r="BI262" s="368"/>
      <c r="BJ262" s="224"/>
      <c r="BK262" s="224"/>
      <c r="BL262" s="334"/>
      <c r="BM262" s="334"/>
      <c r="BN262" s="224"/>
      <c r="BO262" s="368"/>
      <c r="BP262" s="368"/>
      <c r="BQ262" s="332"/>
      <c r="BR262" s="333"/>
      <c r="BS262" s="368"/>
      <c r="BT262" s="224"/>
      <c r="BU262" s="224"/>
      <c r="BV262" s="334"/>
      <c r="BW262" s="334"/>
      <c r="BX262" s="224"/>
      <c r="BY262" s="368"/>
      <c r="BZ262" s="368"/>
      <c r="CA262" s="332"/>
      <c r="CB262" s="333"/>
      <c r="CC262" s="368"/>
      <c r="CD262" s="224"/>
      <c r="CE262" s="224"/>
      <c r="CF262" s="334"/>
      <c r="CG262" s="334"/>
      <c r="CH262" s="224"/>
      <c r="CI262" s="368"/>
      <c r="CJ262" s="368"/>
      <c r="CK262" s="332"/>
      <c r="CL262" s="333"/>
      <c r="CM262" s="368"/>
      <c r="CN262" s="224"/>
      <c r="CO262" s="224"/>
      <c r="CP262" s="334"/>
      <c r="CQ262" s="334"/>
      <c r="CR262" s="224"/>
      <c r="CS262" s="368"/>
      <c r="CT262" s="368"/>
      <c r="CU262" s="332"/>
      <c r="CV262" s="333"/>
      <c r="CW262" s="368"/>
      <c r="CX262" s="224"/>
      <c r="CY262" s="224"/>
      <c r="CZ262" s="334"/>
      <c r="DA262" s="334"/>
      <c r="DB262" s="224"/>
      <c r="DC262" s="368"/>
      <c r="DD262" s="368"/>
      <c r="DE262" s="332"/>
      <c r="DF262" s="333"/>
      <c r="DG262" s="368"/>
      <c r="DH262" s="224"/>
      <c r="DI262" s="224"/>
      <c r="DJ262" s="334"/>
      <c r="DK262" s="334"/>
      <c r="DL262" s="224"/>
      <c r="DM262" s="368"/>
      <c r="DN262" s="368"/>
      <c r="DO262" s="332"/>
      <c r="DP262" s="333"/>
      <c r="DQ262" s="368"/>
      <c r="DR262" s="224"/>
      <c r="DS262" s="224"/>
      <c r="DT262" s="334"/>
      <c r="DU262" s="334"/>
      <c r="DV262" s="224"/>
      <c r="DW262" s="368"/>
      <c r="DX262" s="368"/>
      <c r="DY262" s="332"/>
      <c r="DZ262" s="333"/>
      <c r="EA262" s="368"/>
      <c r="EB262" s="224"/>
      <c r="EC262" s="224"/>
      <c r="ED262" s="334"/>
      <c r="EE262" s="334"/>
      <c r="EF262" s="224"/>
      <c r="EG262" s="368"/>
      <c r="EH262" s="368"/>
      <c r="EI262" s="332"/>
      <c r="EJ262" s="333"/>
      <c r="EK262" s="368"/>
      <c r="EL262" s="224"/>
      <c r="EM262" s="224"/>
      <c r="EN262" s="334"/>
      <c r="EO262" s="334"/>
      <c r="EP262" s="224"/>
      <c r="EQ262" s="368"/>
      <c r="ER262" s="368"/>
      <c r="ES262" s="332"/>
      <c r="ET262" s="333"/>
      <c r="EU262" s="368"/>
      <c r="EV262" s="224"/>
      <c r="EW262" s="224"/>
      <c r="EX262" s="334"/>
      <c r="EY262" s="334"/>
      <c r="EZ262" s="224"/>
      <c r="FA262" s="368"/>
      <c r="FB262" s="368"/>
      <c r="FC262" s="332"/>
      <c r="FD262" s="333"/>
      <c r="FE262" s="368"/>
      <c r="FF262" s="224"/>
      <c r="FG262" s="224"/>
      <c r="FH262" s="334"/>
      <c r="FI262" s="334"/>
      <c r="FJ262" s="224"/>
      <c r="FK262" s="368"/>
      <c r="FL262" s="368"/>
      <c r="FM262" s="332"/>
      <c r="FN262" s="333"/>
      <c r="FO262" s="368"/>
      <c r="FP262" s="224"/>
      <c r="FQ262" s="224"/>
      <c r="FR262" s="334"/>
      <c r="FS262" s="334"/>
      <c r="FT262" s="224"/>
      <c r="FU262" s="368"/>
      <c r="FV262" s="368"/>
      <c r="FW262" s="332"/>
      <c r="FX262" s="333"/>
      <c r="FY262" s="368"/>
      <c r="FZ262" s="224"/>
      <c r="GA262" s="224"/>
      <c r="GB262" s="334"/>
      <c r="GC262" s="334"/>
      <c r="GD262" s="224"/>
      <c r="GE262" s="368"/>
      <c r="GF262" s="368"/>
      <c r="GG262" s="332"/>
      <c r="GH262" s="333"/>
      <c r="GI262" s="368"/>
      <c r="GJ262" s="224"/>
      <c r="GK262" s="224"/>
      <c r="GL262" s="334"/>
      <c r="GM262" s="334"/>
      <c r="GN262" s="224"/>
      <c r="GO262" s="368"/>
      <c r="GP262" s="368"/>
      <c r="GQ262" s="332"/>
      <c r="GR262" s="333"/>
      <c r="GS262" s="368"/>
      <c r="GT262" s="224"/>
      <c r="GU262" s="224"/>
      <c r="GV262" s="334"/>
      <c r="GW262" s="334"/>
      <c r="GX262" s="224"/>
      <c r="GY262" s="368"/>
      <c r="GZ262" s="368"/>
      <c r="HA262" s="332"/>
      <c r="HB262" s="333"/>
      <c r="HC262" s="368"/>
      <c r="HD262" s="224"/>
      <c r="HE262" s="224"/>
      <c r="HF262" s="334"/>
      <c r="HG262" s="334"/>
      <c r="HH262" s="224"/>
      <c r="HI262" s="368"/>
      <c r="HJ262" s="368"/>
      <c r="HK262" s="332"/>
      <c r="HL262" s="333"/>
      <c r="HM262" s="368"/>
      <c r="HN262" s="224"/>
      <c r="HO262" s="224"/>
      <c r="HP262" s="334"/>
      <c r="HQ262" s="334"/>
      <c r="HR262" s="224"/>
      <c r="HS262" s="368"/>
      <c r="HT262" s="368"/>
      <c r="HU262" s="332"/>
      <c r="HV262" s="333"/>
      <c r="HW262" s="368"/>
      <c r="HX262" s="224"/>
      <c r="HY262" s="224"/>
      <c r="HZ262" s="334"/>
      <c r="IA262" s="334"/>
      <c r="IB262" s="224"/>
      <c r="IC262" s="368"/>
      <c r="ID262" s="368"/>
      <c r="IE262" s="332"/>
      <c r="IF262" s="333"/>
      <c r="IG262" s="368"/>
      <c r="IH262" s="224"/>
      <c r="II262" s="224"/>
      <c r="IJ262" s="334"/>
      <c r="IK262" s="334"/>
      <c r="IL262" s="224"/>
      <c r="IM262" s="368"/>
      <c r="IN262" s="368"/>
      <c r="IO262" s="332"/>
      <c r="IP262" s="333"/>
      <c r="IQ262" s="368"/>
      <c r="IR262" s="224"/>
      <c r="IS262" s="224"/>
      <c r="IT262" s="334"/>
      <c r="IU262" s="334"/>
      <c r="IV262" s="224"/>
      <c r="IW262" s="368"/>
      <c r="IX262" s="368"/>
      <c r="IY262" s="332"/>
      <c r="IZ262" s="333"/>
      <c r="JA262" s="368"/>
      <c r="JB262" s="224"/>
      <c r="JC262" s="224"/>
      <c r="JD262" s="334"/>
      <c r="JE262" s="334"/>
      <c r="JF262" s="224"/>
      <c r="JG262" s="368"/>
      <c r="JH262" s="368"/>
      <c r="JI262" s="332"/>
      <c r="JJ262" s="333"/>
      <c r="JK262" s="368"/>
      <c r="JL262" s="224"/>
      <c r="JM262" s="224"/>
      <c r="JN262" s="334"/>
      <c r="JO262" s="334"/>
      <c r="JP262" s="224"/>
      <c r="JQ262" s="368"/>
      <c r="JR262" s="368"/>
      <c r="JS262" s="332"/>
      <c r="JT262" s="333"/>
      <c r="JU262" s="368"/>
      <c r="JV262" s="224"/>
      <c r="JW262" s="224"/>
      <c r="JX262" s="334"/>
      <c r="JY262" s="334"/>
      <c r="JZ262" s="224"/>
      <c r="KA262" s="368"/>
      <c r="KB262" s="368"/>
      <c r="KC262" s="332"/>
      <c r="KD262" s="333"/>
      <c r="KE262" s="368"/>
      <c r="KF262" s="224"/>
      <c r="KG262" s="224"/>
      <c r="KH262" s="334"/>
      <c r="KI262" s="334"/>
      <c r="KJ262" s="224"/>
      <c r="KK262" s="368"/>
      <c r="KL262" s="368"/>
      <c r="KM262" s="332"/>
      <c r="KN262" s="333"/>
      <c r="KO262" s="368"/>
      <c r="KP262" s="224"/>
      <c r="KQ262" s="224"/>
      <c r="KR262" s="334"/>
      <c r="KS262" s="334"/>
      <c r="KT262" s="224"/>
      <c r="KU262" s="368"/>
      <c r="KV262" s="368"/>
      <c r="KW262" s="332"/>
      <c r="KX262" s="333"/>
      <c r="KY262" s="368"/>
      <c r="KZ262" s="224"/>
      <c r="LA262" s="224"/>
      <c r="LB262" s="334"/>
      <c r="LC262" s="334"/>
      <c r="LD262" s="224"/>
      <c r="LE262" s="368"/>
      <c r="LF262" s="368"/>
      <c r="LG262" s="332"/>
      <c r="LH262" s="333"/>
      <c r="LI262" s="368"/>
      <c r="LJ262" s="224"/>
      <c r="LK262" s="224"/>
      <c r="LL262" s="334"/>
      <c r="LM262" s="334"/>
      <c r="LN262" s="224"/>
      <c r="LO262" s="368"/>
      <c r="LP262" s="368"/>
      <c r="LQ262" s="332"/>
      <c r="LR262" s="333"/>
      <c r="LS262" s="368"/>
      <c r="LT262" s="224"/>
      <c r="LU262" s="224"/>
      <c r="LV262" s="334"/>
      <c r="LW262" s="334"/>
      <c r="LX262" s="224"/>
      <c r="LY262" s="368"/>
      <c r="LZ262" s="368"/>
      <c r="MA262" s="332"/>
      <c r="MB262" s="333"/>
      <c r="MC262" s="368"/>
      <c r="MD262" s="224"/>
      <c r="ME262" s="224"/>
      <c r="MF262" s="334"/>
      <c r="MG262" s="334"/>
      <c r="MH262" s="224"/>
      <c r="MI262" s="368"/>
      <c r="MJ262" s="368"/>
      <c r="MK262" s="332"/>
      <c r="ML262" s="333"/>
      <c r="MM262" s="368"/>
      <c r="MN262" s="224"/>
      <c r="MO262" s="224"/>
      <c r="MP262" s="334"/>
      <c r="MQ262" s="334"/>
      <c r="MR262" s="224"/>
      <c r="MS262" s="368"/>
      <c r="MT262" s="368"/>
      <c r="MU262" s="332"/>
      <c r="MV262" s="333"/>
      <c r="MW262" s="368"/>
      <c r="MX262" s="224"/>
      <c r="MY262" s="224"/>
      <c r="MZ262" s="334"/>
      <c r="NA262" s="334"/>
      <c r="NB262" s="224"/>
      <c r="NC262" s="368"/>
      <c r="ND262" s="368"/>
      <c r="NE262" s="332"/>
      <c r="NF262" s="333"/>
      <c r="NG262" s="368"/>
      <c r="NH262" s="224"/>
      <c r="NI262" s="224"/>
      <c r="NJ262" s="334"/>
      <c r="NK262" s="334"/>
      <c r="NL262" s="224"/>
      <c r="NM262" s="368"/>
      <c r="NN262" s="368"/>
      <c r="NO262" s="332"/>
      <c r="NP262" s="333"/>
      <c r="NQ262" s="368"/>
      <c r="NR262" s="224"/>
      <c r="NS262" s="224"/>
      <c r="NT262" s="334"/>
      <c r="NU262" s="334"/>
      <c r="NV262" s="224"/>
      <c r="NW262" s="368"/>
      <c r="NX262" s="368"/>
      <c r="NY262" s="332"/>
      <c r="NZ262" s="333"/>
      <c r="OA262" s="368"/>
      <c r="OB262" s="224"/>
      <c r="OC262" s="224"/>
      <c r="OD262" s="334"/>
      <c r="OE262" s="334"/>
      <c r="OF262" s="224"/>
      <c r="OG262" s="368"/>
      <c r="OH262" s="368"/>
      <c r="OI262" s="332"/>
      <c r="OJ262" s="333"/>
      <c r="OK262" s="368"/>
      <c r="OL262" s="224"/>
      <c r="OM262" s="224"/>
      <c r="ON262" s="334"/>
      <c r="OO262" s="334"/>
      <c r="OP262" s="224"/>
      <c r="OQ262" s="368"/>
      <c r="OR262" s="368"/>
      <c r="OS262" s="332"/>
      <c r="OT262" s="333"/>
      <c r="OU262" s="368"/>
      <c r="OV262" s="224"/>
      <c r="OW262" s="224"/>
      <c r="OX262" s="334"/>
      <c r="OY262" s="334"/>
      <c r="OZ262" s="224"/>
      <c r="PA262" s="368"/>
      <c r="PB262" s="368"/>
      <c r="PC262" s="332"/>
      <c r="PD262" s="333"/>
      <c r="PE262" s="368"/>
      <c r="PF262" s="224"/>
      <c r="PG262" s="224"/>
      <c r="PH262" s="334"/>
      <c r="PI262" s="334"/>
      <c r="PJ262" s="224"/>
      <c r="PK262" s="368"/>
      <c r="PL262" s="368"/>
      <c r="PM262" s="332"/>
      <c r="PN262" s="333"/>
      <c r="PO262" s="368"/>
      <c r="PP262" s="224"/>
      <c r="PQ262" s="224"/>
      <c r="PR262" s="334"/>
      <c r="PS262" s="334"/>
      <c r="PT262" s="224"/>
      <c r="PU262" s="368"/>
      <c r="PV262" s="368"/>
      <c r="PW262" s="332"/>
      <c r="PX262" s="333"/>
      <c r="PY262" s="368"/>
      <c r="PZ262" s="224"/>
      <c r="QA262" s="224"/>
      <c r="QB262" s="334"/>
      <c r="QC262" s="334"/>
      <c r="QD262" s="224"/>
      <c r="QE262" s="368"/>
      <c r="QF262" s="368"/>
      <c r="QG262" s="332"/>
      <c r="QH262" s="333"/>
      <c r="QI262" s="368"/>
      <c r="QJ262" s="224"/>
      <c r="QK262" s="224"/>
      <c r="QL262" s="334"/>
      <c r="QM262" s="334"/>
      <c r="QN262" s="224"/>
      <c r="QO262" s="368"/>
      <c r="QP262" s="368"/>
      <c r="QQ262" s="332"/>
      <c r="QR262" s="333"/>
      <c r="QS262" s="368"/>
      <c r="QT262" s="224"/>
      <c r="QU262" s="224"/>
      <c r="QV262" s="334"/>
      <c r="QW262" s="334"/>
      <c r="QX262" s="224"/>
      <c r="QY262" s="368"/>
      <c r="QZ262" s="368"/>
      <c r="RA262" s="332"/>
      <c r="RB262" s="333"/>
      <c r="RC262" s="368"/>
      <c r="RD262" s="224"/>
      <c r="RE262" s="224"/>
      <c r="RF262" s="334"/>
      <c r="RG262" s="334"/>
      <c r="RH262" s="224"/>
      <c r="RI262" s="368"/>
      <c r="RJ262" s="368"/>
      <c r="RK262" s="332"/>
      <c r="RL262" s="333"/>
      <c r="RM262" s="368"/>
      <c r="RN262" s="224"/>
      <c r="RO262" s="224"/>
      <c r="RP262" s="334"/>
      <c r="RQ262" s="334"/>
      <c r="RR262" s="224"/>
      <c r="RS262" s="368"/>
      <c r="RT262" s="368"/>
      <c r="RU262" s="332"/>
      <c r="RV262" s="333"/>
      <c r="RW262" s="368"/>
      <c r="RX262" s="224"/>
      <c r="RY262" s="224"/>
      <c r="RZ262" s="334"/>
      <c r="SA262" s="334"/>
      <c r="SB262" s="224"/>
      <c r="SC262" s="368"/>
      <c r="SD262" s="368"/>
      <c r="SE262" s="332"/>
      <c r="SF262" s="333"/>
      <c r="SG262" s="368"/>
      <c r="SH262" s="224"/>
      <c r="SI262" s="224"/>
      <c r="SJ262" s="334"/>
      <c r="SK262" s="334"/>
      <c r="SL262" s="224"/>
      <c r="SM262" s="368"/>
      <c r="SN262" s="368"/>
      <c r="SO262" s="332"/>
      <c r="SP262" s="333"/>
      <c r="SQ262" s="368"/>
      <c r="SR262" s="224"/>
      <c r="SS262" s="224"/>
      <c r="ST262" s="334"/>
      <c r="SU262" s="334"/>
      <c r="SV262" s="224"/>
      <c r="SW262" s="368"/>
      <c r="SX262" s="368"/>
      <c r="SY262" s="332"/>
      <c r="SZ262" s="333"/>
      <c r="TA262" s="368"/>
      <c r="TB262" s="224"/>
      <c r="TC262" s="224"/>
      <c r="TD262" s="334"/>
      <c r="TE262" s="334"/>
      <c r="TF262" s="224"/>
      <c r="TG262" s="368"/>
      <c r="TH262" s="368"/>
      <c r="TI262" s="332"/>
      <c r="TJ262" s="333"/>
      <c r="TK262" s="368"/>
      <c r="TL262" s="224"/>
      <c r="TM262" s="224"/>
      <c r="TN262" s="334"/>
      <c r="TO262" s="334"/>
      <c r="TP262" s="224"/>
      <c r="TQ262" s="368"/>
      <c r="TR262" s="368"/>
      <c r="TS262" s="332"/>
      <c r="TT262" s="333"/>
      <c r="TU262" s="368"/>
      <c r="TV262" s="224"/>
      <c r="TW262" s="224"/>
      <c r="TX262" s="334"/>
      <c r="TY262" s="334"/>
      <c r="TZ262" s="224"/>
      <c r="UA262" s="368"/>
      <c r="UB262" s="368"/>
      <c r="UC262" s="332"/>
      <c r="UD262" s="333"/>
      <c r="UE262" s="368"/>
      <c r="UF262" s="224"/>
      <c r="UG262" s="224"/>
      <c r="UH262" s="334"/>
      <c r="UI262" s="334"/>
      <c r="UJ262" s="224"/>
      <c r="UK262" s="368"/>
      <c r="UL262" s="368"/>
      <c r="UM262" s="332"/>
      <c r="UN262" s="333"/>
      <c r="UO262" s="368"/>
      <c r="UP262" s="224"/>
      <c r="UQ262" s="224"/>
      <c r="UR262" s="334"/>
      <c r="US262" s="334"/>
      <c r="UT262" s="224"/>
      <c r="UU262" s="368"/>
      <c r="UV262" s="368"/>
      <c r="UW262" s="332"/>
      <c r="UX262" s="333"/>
      <c r="UY262" s="368"/>
      <c r="UZ262" s="224"/>
      <c r="VA262" s="224"/>
      <c r="VB262" s="334"/>
      <c r="VC262" s="334"/>
      <c r="VD262" s="224"/>
      <c r="VE262" s="368"/>
      <c r="VF262" s="368"/>
      <c r="VG262" s="332"/>
      <c r="VH262" s="333"/>
      <c r="VI262" s="368"/>
      <c r="VJ262" s="224"/>
      <c r="VK262" s="224"/>
      <c r="VL262" s="334"/>
      <c r="VM262" s="334"/>
      <c r="VN262" s="224"/>
      <c r="VO262" s="368"/>
      <c r="VP262" s="368"/>
      <c r="VQ262" s="332"/>
      <c r="VR262" s="333"/>
      <c r="VS262" s="368"/>
      <c r="VT262" s="224"/>
      <c r="VU262" s="224"/>
      <c r="VV262" s="334"/>
      <c r="VW262" s="334"/>
      <c r="VX262" s="224"/>
      <c r="VY262" s="368"/>
      <c r="VZ262" s="368"/>
      <c r="WA262" s="332"/>
      <c r="WB262" s="333"/>
      <c r="WC262" s="368"/>
      <c r="WD262" s="224"/>
      <c r="WE262" s="224"/>
      <c r="WF262" s="334"/>
      <c r="WG262" s="334"/>
      <c r="WH262" s="224"/>
      <c r="WI262" s="368"/>
      <c r="WJ262" s="368"/>
      <c r="WK262" s="332"/>
      <c r="WL262" s="333"/>
      <c r="WM262" s="368"/>
      <c r="WN262" s="224"/>
      <c r="WO262" s="224"/>
      <c r="WP262" s="334"/>
      <c r="WQ262" s="334"/>
      <c r="WR262" s="224"/>
      <c r="WS262" s="368"/>
      <c r="WT262" s="368"/>
      <c r="WU262" s="332"/>
      <c r="WV262" s="333"/>
      <c r="WW262" s="368"/>
      <c r="WX262" s="224"/>
      <c r="WY262" s="224"/>
      <c r="WZ262" s="334"/>
      <c r="XA262" s="334"/>
      <c r="XB262" s="224"/>
      <c r="XC262" s="368"/>
      <c r="XD262" s="368"/>
      <c r="XE262" s="332"/>
      <c r="XF262" s="333"/>
      <c r="XG262" s="368"/>
      <c r="XH262" s="224"/>
      <c r="XI262" s="224"/>
      <c r="XJ262" s="334"/>
      <c r="XK262" s="334"/>
      <c r="XL262" s="224"/>
      <c r="XM262" s="368"/>
      <c r="XN262" s="368"/>
      <c r="XO262" s="332"/>
      <c r="XP262" s="333"/>
      <c r="XQ262" s="368"/>
      <c r="XR262" s="224"/>
      <c r="XS262" s="224"/>
      <c r="XT262" s="334"/>
      <c r="XU262" s="334"/>
      <c r="XV262" s="224"/>
      <c r="XW262" s="368"/>
      <c r="XX262" s="368"/>
      <c r="XY262" s="332"/>
      <c r="XZ262" s="333"/>
      <c r="YA262" s="368"/>
      <c r="YB262" s="224"/>
      <c r="YC262" s="224"/>
      <c r="YD262" s="334"/>
      <c r="YE262" s="334"/>
      <c r="YF262" s="224"/>
      <c r="YG262" s="368"/>
      <c r="YH262" s="368"/>
      <c r="YI262" s="332"/>
      <c r="YJ262" s="333"/>
      <c r="YK262" s="368"/>
      <c r="YL262" s="224"/>
      <c r="YM262" s="224"/>
      <c r="YN262" s="334"/>
      <c r="YO262" s="334"/>
      <c r="YP262" s="224"/>
      <c r="YQ262" s="368"/>
      <c r="YR262" s="368"/>
      <c r="YS262" s="332"/>
      <c r="YT262" s="333"/>
      <c r="YU262" s="368"/>
      <c r="YV262" s="224"/>
      <c r="YW262" s="224"/>
      <c r="YX262" s="334"/>
      <c r="YY262" s="334"/>
      <c r="YZ262" s="224"/>
      <c r="ZA262" s="368"/>
      <c r="ZB262" s="368"/>
      <c r="ZC262" s="332"/>
      <c r="ZD262" s="333"/>
      <c r="ZE262" s="368"/>
      <c r="ZF262" s="224"/>
      <c r="ZG262" s="224"/>
      <c r="ZH262" s="334"/>
      <c r="ZI262" s="334"/>
      <c r="ZJ262" s="224"/>
      <c r="ZK262" s="368"/>
      <c r="ZL262" s="368"/>
      <c r="ZM262" s="332"/>
      <c r="ZN262" s="333"/>
      <c r="ZO262" s="368"/>
      <c r="ZP262" s="224"/>
      <c r="ZQ262" s="224"/>
      <c r="ZR262" s="334"/>
      <c r="ZS262" s="334"/>
      <c r="ZT262" s="224"/>
      <c r="ZU262" s="368"/>
      <c r="ZV262" s="368"/>
      <c r="ZW262" s="332"/>
      <c r="ZX262" s="333"/>
      <c r="ZY262" s="368"/>
      <c r="ZZ262" s="224"/>
      <c r="AAA262" s="224"/>
      <c r="AAB262" s="334"/>
      <c r="AAC262" s="334"/>
      <c r="AAD262" s="224"/>
      <c r="AAE262" s="368"/>
      <c r="AAF262" s="368"/>
      <c r="AAG262" s="332"/>
      <c r="AAH262" s="333"/>
      <c r="AAI262" s="368"/>
      <c r="AAJ262" s="224"/>
      <c r="AAK262" s="224"/>
      <c r="AAL262" s="334"/>
      <c r="AAM262" s="334"/>
      <c r="AAN262" s="224"/>
      <c r="AAO262" s="368"/>
      <c r="AAP262" s="368"/>
      <c r="AAQ262" s="332"/>
      <c r="AAR262" s="333"/>
      <c r="AAS262" s="368"/>
      <c r="AAT262" s="224"/>
      <c r="AAU262" s="224"/>
      <c r="AAV262" s="334"/>
      <c r="AAW262" s="334"/>
      <c r="AAX262" s="224"/>
      <c r="AAY262" s="368"/>
      <c r="AAZ262" s="368"/>
      <c r="ABA262" s="332"/>
      <c r="ABB262" s="333"/>
      <c r="ABC262" s="368"/>
      <c r="ABD262" s="224"/>
      <c r="ABE262" s="224"/>
      <c r="ABF262" s="334"/>
      <c r="ABG262" s="334"/>
      <c r="ABH262" s="224"/>
      <c r="ABI262" s="368"/>
      <c r="ABJ262" s="368"/>
      <c r="ABK262" s="332"/>
      <c r="ABL262" s="333"/>
      <c r="ABM262" s="368"/>
      <c r="ABN262" s="224"/>
      <c r="ABO262" s="224"/>
      <c r="ABP262" s="334"/>
      <c r="ABQ262" s="334"/>
      <c r="ABR262" s="224"/>
      <c r="ABS262" s="368"/>
      <c r="ABT262" s="368"/>
      <c r="ABU262" s="332"/>
      <c r="ABV262" s="333"/>
      <c r="ABW262" s="368"/>
      <c r="ABX262" s="224"/>
      <c r="ABY262" s="224"/>
      <c r="ABZ262" s="334"/>
      <c r="ACA262" s="334"/>
      <c r="ACB262" s="224"/>
      <c r="ACC262" s="368"/>
      <c r="ACD262" s="368"/>
      <c r="ACE262" s="332"/>
      <c r="ACF262" s="333"/>
      <c r="ACG262" s="368"/>
      <c r="ACH262" s="224"/>
      <c r="ACI262" s="224"/>
      <c r="ACJ262" s="334"/>
      <c r="ACK262" s="334"/>
      <c r="ACL262" s="224"/>
      <c r="ACM262" s="368"/>
      <c r="ACN262" s="368"/>
      <c r="ACO262" s="332"/>
      <c r="ACP262" s="333"/>
      <c r="ACQ262" s="368"/>
      <c r="ACR262" s="224"/>
      <c r="ACS262" s="224"/>
      <c r="ACT262" s="334"/>
      <c r="ACU262" s="334"/>
      <c r="ACV262" s="224"/>
      <c r="ACW262" s="368"/>
      <c r="ACX262" s="368"/>
      <c r="ACY262" s="332"/>
      <c r="ACZ262" s="333"/>
      <c r="ADA262" s="368"/>
      <c r="ADB262" s="224"/>
      <c r="ADC262" s="224"/>
      <c r="ADD262" s="334"/>
      <c r="ADE262" s="334"/>
      <c r="ADF262" s="224"/>
      <c r="ADG262" s="368"/>
      <c r="ADH262" s="368"/>
      <c r="ADI262" s="332"/>
      <c r="ADJ262" s="333"/>
      <c r="ADK262" s="368"/>
      <c r="ADL262" s="224"/>
      <c r="ADM262" s="224"/>
      <c r="ADN262" s="334"/>
      <c r="ADO262" s="334"/>
      <c r="ADP262" s="224"/>
      <c r="ADQ262" s="368"/>
      <c r="ADR262" s="368"/>
      <c r="ADS262" s="332"/>
      <c r="ADT262" s="333"/>
      <c r="ADU262" s="368"/>
      <c r="ADV262" s="224"/>
      <c r="ADW262" s="224"/>
      <c r="ADX262" s="334"/>
      <c r="ADY262" s="334"/>
      <c r="ADZ262" s="224"/>
      <c r="AEA262" s="368"/>
      <c r="AEB262" s="368"/>
      <c r="AEC262" s="332"/>
      <c r="AED262" s="333"/>
      <c r="AEE262" s="368"/>
      <c r="AEF262" s="224"/>
      <c r="AEG262" s="224"/>
      <c r="AEH262" s="334"/>
      <c r="AEI262" s="334"/>
      <c r="AEJ262" s="224"/>
      <c r="AEK262" s="368"/>
      <c r="AEL262" s="368"/>
      <c r="AEM262" s="332"/>
      <c r="AEN262" s="333"/>
      <c r="AEO262" s="368"/>
      <c r="AEP262" s="224"/>
      <c r="AEQ262" s="224"/>
      <c r="AER262" s="334"/>
      <c r="AES262" s="334"/>
      <c r="AET262" s="224"/>
      <c r="AEU262" s="368"/>
      <c r="AEV262" s="368"/>
      <c r="AEW262" s="332"/>
      <c r="AEX262" s="333"/>
      <c r="AEY262" s="368"/>
      <c r="AEZ262" s="224"/>
      <c r="AFA262" s="224"/>
      <c r="AFB262" s="334"/>
      <c r="AFC262" s="334"/>
      <c r="AFD262" s="224"/>
      <c r="AFE262" s="368"/>
      <c r="AFF262" s="368"/>
      <c r="AFG262" s="332"/>
      <c r="AFH262" s="333"/>
      <c r="AFI262" s="368"/>
      <c r="AFJ262" s="224"/>
      <c r="AFK262" s="224"/>
      <c r="AFL262" s="334"/>
      <c r="AFM262" s="334"/>
      <c r="AFN262" s="224"/>
      <c r="AFO262" s="368"/>
      <c r="AFP262" s="368"/>
      <c r="AFQ262" s="332"/>
      <c r="AFR262" s="333"/>
      <c r="AFS262" s="368"/>
      <c r="AFT262" s="224"/>
      <c r="AFU262" s="224"/>
      <c r="AFV262" s="334"/>
      <c r="AFW262" s="334"/>
      <c r="AFX262" s="224"/>
      <c r="AFY262" s="368"/>
      <c r="AFZ262" s="368"/>
      <c r="AGA262" s="332"/>
      <c r="AGB262" s="333"/>
      <c r="AGC262" s="368"/>
      <c r="AGD262" s="224"/>
      <c r="AGE262" s="224"/>
      <c r="AGF262" s="334"/>
      <c r="AGG262" s="334"/>
      <c r="AGH262" s="224"/>
      <c r="AGI262" s="368"/>
      <c r="AGJ262" s="368"/>
      <c r="AGK262" s="332"/>
      <c r="AGL262" s="333"/>
      <c r="AGM262" s="368"/>
      <c r="AGN262" s="224"/>
      <c r="AGO262" s="224"/>
      <c r="AGP262" s="334"/>
      <c r="AGQ262" s="334"/>
      <c r="AGR262" s="224"/>
      <c r="AGS262" s="368"/>
      <c r="AGT262" s="368"/>
      <c r="AGU262" s="332"/>
      <c r="AGV262" s="333"/>
      <c r="AGW262" s="368"/>
      <c r="AGX262" s="224"/>
      <c r="AGY262" s="224"/>
      <c r="AGZ262" s="334"/>
      <c r="AHA262" s="334"/>
      <c r="AHB262" s="224"/>
      <c r="AHC262" s="368"/>
      <c r="AHD262" s="368"/>
      <c r="AHE262" s="332"/>
      <c r="AHF262" s="333"/>
      <c r="AHG262" s="368"/>
      <c r="AHH262" s="224"/>
      <c r="AHI262" s="224"/>
      <c r="AHJ262" s="334"/>
      <c r="AHK262" s="334"/>
      <c r="AHL262" s="224"/>
      <c r="AHM262" s="368"/>
      <c r="AHN262" s="368"/>
      <c r="AHO262" s="332"/>
      <c r="AHP262" s="333"/>
      <c r="AHQ262" s="368"/>
      <c r="AHR262" s="224"/>
      <c r="AHS262" s="224"/>
      <c r="AHT262" s="334"/>
      <c r="AHU262" s="334"/>
      <c r="AHV262" s="224"/>
      <c r="AHW262" s="368"/>
      <c r="AHX262" s="368"/>
      <c r="AHY262" s="332"/>
      <c r="AHZ262" s="333"/>
      <c r="AIA262" s="368"/>
      <c r="AIB262" s="224"/>
      <c r="AIC262" s="224"/>
      <c r="AID262" s="334"/>
      <c r="AIE262" s="334"/>
      <c r="AIF262" s="224"/>
      <c r="AIG262" s="368"/>
      <c r="AIH262" s="368"/>
      <c r="AII262" s="332"/>
      <c r="AIJ262" s="333"/>
      <c r="AIK262" s="368"/>
      <c r="AIL262" s="224"/>
      <c r="AIM262" s="224"/>
      <c r="AIN262" s="334"/>
      <c r="AIO262" s="334"/>
      <c r="AIP262" s="224"/>
      <c r="AIQ262" s="368"/>
      <c r="AIR262" s="368"/>
      <c r="AIS262" s="332"/>
      <c r="AIT262" s="333"/>
      <c r="AIU262" s="368"/>
      <c r="AIV262" s="224"/>
      <c r="AIW262" s="224"/>
      <c r="AIX262" s="334"/>
      <c r="AIY262" s="334"/>
      <c r="AIZ262" s="224"/>
      <c r="AJA262" s="368"/>
      <c r="AJB262" s="368"/>
      <c r="AJC262" s="332"/>
      <c r="AJD262" s="333"/>
      <c r="AJE262" s="368"/>
      <c r="AJF262" s="224"/>
      <c r="AJG262" s="224"/>
      <c r="AJH262" s="334"/>
      <c r="AJI262" s="334"/>
      <c r="AJJ262" s="224"/>
      <c r="AJK262" s="368"/>
      <c r="AJL262" s="368"/>
      <c r="AJM262" s="332"/>
      <c r="AJN262" s="333"/>
      <c r="AJO262" s="368"/>
      <c r="AJP262" s="224"/>
      <c r="AJQ262" s="224"/>
      <c r="AJR262" s="334"/>
      <c r="AJS262" s="334"/>
      <c r="AJT262" s="224"/>
      <c r="AJU262" s="368"/>
      <c r="AJV262" s="368"/>
      <c r="AJW262" s="332"/>
      <c r="AJX262" s="333"/>
      <c r="AJY262" s="368"/>
      <c r="AJZ262" s="224"/>
      <c r="AKA262" s="224"/>
      <c r="AKB262" s="334"/>
      <c r="AKC262" s="334"/>
      <c r="AKD262" s="224"/>
      <c r="AKE262" s="368"/>
      <c r="AKF262" s="368"/>
      <c r="AKG262" s="332"/>
      <c r="AKH262" s="333"/>
      <c r="AKI262" s="368"/>
      <c r="AKJ262" s="224"/>
      <c r="AKK262" s="224"/>
      <c r="AKL262" s="334"/>
      <c r="AKM262" s="334"/>
      <c r="AKN262" s="224"/>
      <c r="AKO262" s="368"/>
      <c r="AKP262" s="368"/>
      <c r="AKQ262" s="332"/>
      <c r="AKR262" s="333"/>
      <c r="AKS262" s="368"/>
      <c r="AKT262" s="224"/>
      <c r="AKU262" s="224"/>
      <c r="AKV262" s="334"/>
      <c r="AKW262" s="334"/>
      <c r="AKX262" s="224"/>
      <c r="AKY262" s="368"/>
      <c r="AKZ262" s="368"/>
      <c r="ALA262" s="332"/>
      <c r="ALB262" s="333"/>
      <c r="ALC262" s="368"/>
      <c r="ALD262" s="224"/>
      <c r="ALE262" s="224"/>
      <c r="ALF262" s="334"/>
      <c r="ALG262" s="334"/>
      <c r="ALH262" s="224"/>
      <c r="ALI262" s="368"/>
      <c r="ALJ262" s="368"/>
      <c r="ALK262" s="332"/>
      <c r="ALL262" s="333"/>
      <c r="ALM262" s="368"/>
      <c r="ALN262" s="224"/>
      <c r="ALO262" s="224"/>
      <c r="ALP262" s="334"/>
      <c r="ALQ262" s="334"/>
      <c r="ALR262" s="224"/>
      <c r="ALS262" s="368"/>
      <c r="ALT262" s="368"/>
      <c r="ALU262" s="332"/>
      <c r="ALV262" s="333"/>
      <c r="ALW262" s="368"/>
      <c r="ALX262" s="224"/>
      <c r="ALY262" s="224"/>
      <c r="ALZ262" s="334"/>
      <c r="AMA262" s="334"/>
      <c r="AMB262" s="224"/>
      <c r="AMC262" s="368"/>
      <c r="AMD262" s="368"/>
      <c r="AME262" s="332"/>
      <c r="AMF262" s="333"/>
      <c r="AMG262" s="368"/>
      <c r="AMH262" s="224"/>
      <c r="AMI262" s="224"/>
      <c r="AMJ262" s="334"/>
      <c r="AMK262" s="334"/>
      <c r="AML262" s="224"/>
      <c r="AMM262" s="368"/>
      <c r="AMN262" s="368"/>
      <c r="AMO262" s="332"/>
      <c r="AMP262" s="333"/>
      <c r="AMQ262" s="368"/>
      <c r="AMR262" s="224"/>
      <c r="AMS262" s="224"/>
      <c r="AMT262" s="334"/>
      <c r="AMU262" s="334"/>
      <c r="AMV262" s="224"/>
      <c r="AMW262" s="368"/>
      <c r="AMX262" s="368"/>
      <c r="AMY262" s="332"/>
      <c r="AMZ262" s="333"/>
      <c r="ANA262" s="368"/>
      <c r="ANB262" s="224"/>
      <c r="ANC262" s="224"/>
      <c r="AND262" s="334"/>
      <c r="ANE262" s="334"/>
      <c r="ANF262" s="224"/>
      <c r="ANG262" s="368"/>
      <c r="ANH262" s="368"/>
      <c r="ANI262" s="332"/>
      <c r="ANJ262" s="333"/>
      <c r="ANK262" s="368"/>
      <c r="ANL262" s="224"/>
      <c r="ANM262" s="224"/>
      <c r="ANN262" s="334"/>
      <c r="ANO262" s="334"/>
      <c r="ANP262" s="224"/>
      <c r="ANQ262" s="368"/>
      <c r="ANR262" s="368"/>
      <c r="ANS262" s="332"/>
      <c r="ANT262" s="333"/>
      <c r="ANU262" s="368"/>
      <c r="ANV262" s="224"/>
      <c r="ANW262" s="224"/>
      <c r="ANX262" s="334"/>
      <c r="ANY262" s="334"/>
      <c r="ANZ262" s="224"/>
      <c r="AOA262" s="368"/>
      <c r="AOB262" s="368"/>
      <c r="AOC262" s="332"/>
      <c r="AOD262" s="333"/>
      <c r="AOE262" s="368"/>
      <c r="AOF262" s="224"/>
      <c r="AOG262" s="224"/>
      <c r="AOH262" s="334"/>
      <c r="AOI262" s="334"/>
      <c r="AOJ262" s="224"/>
      <c r="AOK262" s="368"/>
      <c r="AOL262" s="368"/>
      <c r="AOM262" s="332"/>
      <c r="AON262" s="333"/>
      <c r="AOO262" s="368"/>
      <c r="AOP262" s="224"/>
      <c r="AOQ262" s="224"/>
      <c r="AOR262" s="334"/>
      <c r="AOS262" s="334"/>
      <c r="AOT262" s="224"/>
      <c r="AOU262" s="368"/>
      <c r="AOV262" s="368"/>
      <c r="AOW262" s="332"/>
      <c r="AOX262" s="333"/>
      <c r="AOY262" s="368"/>
      <c r="AOZ262" s="224"/>
      <c r="APA262" s="224"/>
      <c r="APB262" s="334"/>
      <c r="APC262" s="334"/>
      <c r="APD262" s="224"/>
      <c r="APE262" s="368"/>
      <c r="APF262" s="368"/>
      <c r="APG262" s="332"/>
      <c r="APH262" s="333"/>
      <c r="API262" s="368"/>
      <c r="APJ262" s="224"/>
      <c r="APK262" s="224"/>
      <c r="APL262" s="334"/>
      <c r="APM262" s="334"/>
      <c r="APN262" s="224"/>
      <c r="APO262" s="368"/>
      <c r="APP262" s="368"/>
      <c r="APQ262" s="332"/>
      <c r="APR262" s="333"/>
      <c r="APS262" s="368"/>
      <c r="APT262" s="224"/>
      <c r="APU262" s="224"/>
      <c r="APV262" s="334"/>
      <c r="APW262" s="334"/>
      <c r="APX262" s="224"/>
      <c r="APY262" s="368"/>
      <c r="APZ262" s="368"/>
      <c r="AQA262" s="332"/>
      <c r="AQB262" s="333"/>
      <c r="AQC262" s="368"/>
      <c r="AQD262" s="224"/>
      <c r="AQE262" s="224"/>
      <c r="AQF262" s="334"/>
      <c r="AQG262" s="334"/>
      <c r="AQH262" s="224"/>
      <c r="AQI262" s="368"/>
      <c r="AQJ262" s="368"/>
      <c r="AQK262" s="332"/>
      <c r="AQL262" s="333"/>
      <c r="AQM262" s="368"/>
      <c r="AQN262" s="224"/>
      <c r="AQO262" s="224"/>
      <c r="AQP262" s="334"/>
      <c r="AQQ262" s="334"/>
      <c r="AQR262" s="224"/>
      <c r="AQS262" s="368"/>
      <c r="AQT262" s="368"/>
      <c r="AQU262" s="332"/>
      <c r="AQV262" s="333"/>
      <c r="AQW262" s="368"/>
      <c r="AQX262" s="224"/>
      <c r="AQY262" s="224"/>
      <c r="AQZ262" s="334"/>
      <c r="ARA262" s="334"/>
      <c r="ARB262" s="224"/>
      <c r="ARC262" s="368"/>
      <c r="ARD262" s="368"/>
      <c r="ARE262" s="332"/>
      <c r="ARF262" s="333"/>
      <c r="ARG262" s="368"/>
      <c r="ARH262" s="224"/>
      <c r="ARI262" s="224"/>
      <c r="ARJ262" s="334"/>
      <c r="ARK262" s="334"/>
      <c r="ARL262" s="224"/>
      <c r="ARM262" s="368"/>
      <c r="ARN262" s="368"/>
      <c r="ARO262" s="332"/>
      <c r="ARP262" s="333"/>
      <c r="ARQ262" s="368"/>
      <c r="ARR262" s="224"/>
      <c r="ARS262" s="224"/>
      <c r="ART262" s="334"/>
      <c r="ARU262" s="334"/>
      <c r="ARV262" s="224"/>
      <c r="ARW262" s="368"/>
      <c r="ARX262" s="368"/>
      <c r="ARY262" s="332"/>
      <c r="ARZ262" s="333"/>
      <c r="ASA262" s="368"/>
      <c r="ASB262" s="224"/>
      <c r="ASC262" s="224"/>
      <c r="ASD262" s="334"/>
      <c r="ASE262" s="334"/>
      <c r="ASF262" s="224"/>
      <c r="ASG262" s="368"/>
      <c r="ASH262" s="368"/>
      <c r="ASI262" s="332"/>
      <c r="ASJ262" s="333"/>
      <c r="ASK262" s="368"/>
      <c r="ASL262" s="224"/>
      <c r="ASM262" s="224"/>
      <c r="ASN262" s="334"/>
      <c r="ASO262" s="334"/>
      <c r="ASP262" s="224"/>
      <c r="ASQ262" s="368"/>
      <c r="ASR262" s="368"/>
      <c r="ASS262" s="332"/>
      <c r="AST262" s="333"/>
      <c r="ASU262" s="368"/>
      <c r="ASV262" s="224"/>
      <c r="ASW262" s="224"/>
      <c r="ASX262" s="334"/>
      <c r="ASY262" s="334"/>
      <c r="ASZ262" s="224"/>
      <c r="ATA262" s="368"/>
      <c r="ATB262" s="368"/>
      <c r="ATC262" s="332"/>
      <c r="ATD262" s="333"/>
      <c r="ATE262" s="368"/>
      <c r="ATF262" s="224"/>
      <c r="ATG262" s="224"/>
      <c r="ATH262" s="334"/>
      <c r="ATI262" s="334"/>
      <c r="ATJ262" s="224"/>
      <c r="ATK262" s="368"/>
      <c r="ATL262" s="368"/>
      <c r="ATM262" s="332"/>
      <c r="ATN262" s="333"/>
      <c r="ATO262" s="368"/>
      <c r="ATP262" s="224"/>
      <c r="ATQ262" s="224"/>
      <c r="ATR262" s="334"/>
      <c r="ATS262" s="334"/>
      <c r="ATT262" s="224"/>
      <c r="ATU262" s="368"/>
      <c r="ATV262" s="368"/>
      <c r="ATW262" s="332"/>
      <c r="ATX262" s="333"/>
      <c r="ATY262" s="368"/>
      <c r="ATZ262" s="224"/>
      <c r="AUA262" s="224"/>
      <c r="AUB262" s="334"/>
      <c r="AUC262" s="334"/>
      <c r="AUD262" s="224"/>
      <c r="AUE262" s="368"/>
      <c r="AUF262" s="368"/>
      <c r="AUG262" s="332"/>
      <c r="AUH262" s="333"/>
      <c r="AUI262" s="368"/>
      <c r="AUJ262" s="224"/>
      <c r="AUK262" s="224"/>
      <c r="AUL262" s="334"/>
      <c r="AUM262" s="334"/>
      <c r="AUN262" s="224"/>
      <c r="AUO262" s="368"/>
      <c r="AUP262" s="368"/>
      <c r="AUQ262" s="332"/>
      <c r="AUR262" s="333"/>
      <c r="AUS262" s="368"/>
      <c r="AUT262" s="224"/>
      <c r="AUU262" s="224"/>
      <c r="AUV262" s="334"/>
      <c r="AUW262" s="334"/>
      <c r="AUX262" s="224"/>
      <c r="AUY262" s="368"/>
      <c r="AUZ262" s="368"/>
      <c r="AVA262" s="332"/>
      <c r="AVB262" s="333"/>
      <c r="AVC262" s="368"/>
      <c r="AVD262" s="224"/>
      <c r="AVE262" s="224"/>
      <c r="AVF262" s="334"/>
      <c r="AVG262" s="334"/>
      <c r="AVH262" s="224"/>
      <c r="AVI262" s="368"/>
      <c r="AVJ262" s="368"/>
      <c r="AVK262" s="332"/>
      <c r="AVL262" s="333"/>
      <c r="AVM262" s="368"/>
      <c r="AVN262" s="224"/>
      <c r="AVO262" s="224"/>
      <c r="AVP262" s="334"/>
      <c r="AVQ262" s="334"/>
      <c r="AVR262" s="224"/>
      <c r="AVS262" s="368"/>
      <c r="AVT262" s="368"/>
      <c r="AVU262" s="332"/>
      <c r="AVV262" s="333"/>
      <c r="AVW262" s="368"/>
      <c r="AVX262" s="224"/>
      <c r="AVY262" s="224"/>
      <c r="AVZ262" s="334"/>
      <c r="AWA262" s="334"/>
      <c r="AWB262" s="224"/>
      <c r="AWC262" s="368"/>
      <c r="AWD262" s="368"/>
      <c r="AWE262" s="332"/>
      <c r="AWF262" s="333"/>
      <c r="AWG262" s="368"/>
      <c r="AWH262" s="224"/>
      <c r="AWI262" s="224"/>
      <c r="AWJ262" s="334"/>
      <c r="AWK262" s="334"/>
      <c r="AWL262" s="224"/>
      <c r="AWM262" s="368"/>
      <c r="AWN262" s="368"/>
      <c r="AWO262" s="332"/>
      <c r="AWP262" s="333"/>
      <c r="AWQ262" s="368"/>
      <c r="AWR262" s="224"/>
      <c r="AWS262" s="224"/>
      <c r="AWT262" s="334"/>
      <c r="AWU262" s="334"/>
      <c r="AWV262" s="224"/>
      <c r="AWW262" s="368"/>
      <c r="AWX262" s="368"/>
      <c r="AWY262" s="332"/>
      <c r="AWZ262" s="333"/>
      <c r="AXA262" s="368"/>
      <c r="AXB262" s="224"/>
      <c r="AXC262" s="224"/>
      <c r="AXD262" s="334"/>
      <c r="AXE262" s="334"/>
      <c r="AXF262" s="224"/>
      <c r="AXG262" s="368"/>
      <c r="AXH262" s="368"/>
      <c r="AXI262" s="332"/>
      <c r="AXJ262" s="333"/>
      <c r="AXK262" s="368"/>
      <c r="AXL262" s="224"/>
      <c r="AXM262" s="224"/>
      <c r="AXN262" s="334"/>
      <c r="AXO262" s="334"/>
      <c r="AXP262" s="224"/>
      <c r="AXQ262" s="368"/>
      <c r="AXR262" s="368"/>
      <c r="AXS262" s="332"/>
      <c r="AXT262" s="333"/>
      <c r="AXU262" s="368"/>
      <c r="AXV262" s="224"/>
      <c r="AXW262" s="224"/>
      <c r="AXX262" s="334"/>
      <c r="AXY262" s="334"/>
      <c r="AXZ262" s="224"/>
      <c r="AYA262" s="368"/>
      <c r="AYB262" s="368"/>
      <c r="AYC262" s="332"/>
      <c r="AYD262" s="333"/>
      <c r="AYE262" s="368"/>
      <c r="AYF262" s="224"/>
      <c r="AYG262" s="224"/>
      <c r="AYH262" s="334"/>
      <c r="AYI262" s="334"/>
      <c r="AYJ262" s="224"/>
      <c r="AYK262" s="368"/>
      <c r="AYL262" s="368"/>
      <c r="AYM262" s="332"/>
      <c r="AYN262" s="333"/>
      <c r="AYO262" s="368"/>
      <c r="AYP262" s="224"/>
      <c r="AYQ262" s="224"/>
      <c r="AYR262" s="334"/>
      <c r="AYS262" s="334"/>
      <c r="AYT262" s="224"/>
      <c r="AYU262" s="368"/>
      <c r="AYV262" s="368"/>
      <c r="AYW262" s="332"/>
      <c r="AYX262" s="333"/>
      <c r="AYY262" s="368"/>
      <c r="AYZ262" s="224"/>
      <c r="AZA262" s="224"/>
      <c r="AZB262" s="334"/>
      <c r="AZC262" s="334"/>
      <c r="AZD262" s="224"/>
      <c r="AZE262" s="368"/>
      <c r="AZF262" s="368"/>
      <c r="AZG262" s="332"/>
      <c r="AZH262" s="333"/>
      <c r="AZI262" s="368"/>
      <c r="AZJ262" s="224"/>
      <c r="AZK262" s="224"/>
      <c r="AZL262" s="334"/>
      <c r="AZM262" s="334"/>
      <c r="AZN262" s="224"/>
      <c r="AZO262" s="368"/>
      <c r="AZP262" s="368"/>
      <c r="AZQ262" s="332"/>
      <c r="AZR262" s="333"/>
      <c r="AZS262" s="368"/>
      <c r="AZT262" s="224"/>
      <c r="AZU262" s="224"/>
      <c r="AZV262" s="334"/>
      <c r="AZW262" s="334"/>
      <c r="AZX262" s="224"/>
      <c r="AZY262" s="368"/>
      <c r="AZZ262" s="368"/>
      <c r="BAA262" s="332"/>
      <c r="BAB262" s="333"/>
      <c r="BAC262" s="368"/>
      <c r="BAD262" s="224"/>
      <c r="BAE262" s="224"/>
      <c r="BAF262" s="334"/>
      <c r="BAG262" s="334"/>
      <c r="BAH262" s="224"/>
      <c r="BAI262" s="368"/>
      <c r="BAJ262" s="368"/>
      <c r="BAK262" s="332"/>
      <c r="BAL262" s="333"/>
      <c r="BAM262" s="368"/>
      <c r="BAN262" s="224"/>
      <c r="BAO262" s="224"/>
      <c r="BAP262" s="334"/>
      <c r="BAQ262" s="334"/>
      <c r="BAR262" s="224"/>
      <c r="BAS262" s="368"/>
      <c r="BAT262" s="368"/>
      <c r="BAU262" s="332"/>
      <c r="BAV262" s="333"/>
      <c r="BAW262" s="368"/>
      <c r="BAX262" s="224"/>
      <c r="BAY262" s="224"/>
      <c r="BAZ262" s="334"/>
      <c r="BBA262" s="334"/>
      <c r="BBB262" s="224"/>
      <c r="BBC262" s="368"/>
      <c r="BBD262" s="368"/>
      <c r="BBE262" s="332"/>
      <c r="BBF262" s="333"/>
      <c r="BBG262" s="368"/>
      <c r="BBH262" s="224"/>
      <c r="BBI262" s="224"/>
      <c r="BBJ262" s="334"/>
      <c r="BBK262" s="334"/>
      <c r="BBL262" s="224"/>
      <c r="BBM262" s="368"/>
      <c r="BBN262" s="368"/>
      <c r="BBO262" s="332"/>
      <c r="BBP262" s="333"/>
      <c r="BBQ262" s="368"/>
      <c r="BBR262" s="224"/>
      <c r="BBS262" s="224"/>
      <c r="BBT262" s="334"/>
      <c r="BBU262" s="334"/>
      <c r="BBV262" s="224"/>
      <c r="BBW262" s="368"/>
      <c r="BBX262" s="368"/>
      <c r="BBY262" s="332"/>
      <c r="BBZ262" s="333"/>
      <c r="BCA262" s="368"/>
      <c r="BCB262" s="224"/>
      <c r="BCC262" s="224"/>
      <c r="BCD262" s="334"/>
      <c r="BCE262" s="334"/>
      <c r="BCF262" s="224"/>
      <c r="BCG262" s="368"/>
      <c r="BCH262" s="368"/>
      <c r="BCI262" s="332"/>
      <c r="BCJ262" s="333"/>
      <c r="BCK262" s="368"/>
      <c r="BCL262" s="224"/>
      <c r="BCM262" s="224"/>
      <c r="BCN262" s="334"/>
      <c r="BCO262" s="334"/>
      <c r="BCP262" s="224"/>
      <c r="BCQ262" s="368"/>
      <c r="BCR262" s="368"/>
      <c r="BCS262" s="332"/>
      <c r="BCT262" s="333"/>
      <c r="BCU262" s="368"/>
      <c r="BCV262" s="224"/>
      <c r="BCW262" s="224"/>
      <c r="BCX262" s="334"/>
      <c r="BCY262" s="334"/>
      <c r="BCZ262" s="224"/>
      <c r="BDA262" s="368"/>
      <c r="BDB262" s="368"/>
      <c r="BDC262" s="332"/>
      <c r="BDD262" s="333"/>
      <c r="BDE262" s="368"/>
      <c r="BDF262" s="224"/>
      <c r="BDG262" s="224"/>
      <c r="BDH262" s="334"/>
      <c r="BDI262" s="334"/>
      <c r="BDJ262" s="224"/>
      <c r="BDK262" s="368"/>
      <c r="BDL262" s="368"/>
      <c r="BDM262" s="332"/>
      <c r="BDN262" s="333"/>
      <c r="BDO262" s="368"/>
      <c r="BDP262" s="224"/>
      <c r="BDQ262" s="224"/>
      <c r="BDR262" s="334"/>
      <c r="BDS262" s="334"/>
      <c r="BDT262" s="224"/>
      <c r="BDU262" s="368"/>
      <c r="BDV262" s="368"/>
      <c r="BDW262" s="332"/>
      <c r="BDX262" s="333"/>
      <c r="BDY262" s="368"/>
      <c r="BDZ262" s="224"/>
      <c r="BEA262" s="224"/>
      <c r="BEB262" s="334"/>
      <c r="BEC262" s="334"/>
      <c r="BED262" s="224"/>
      <c r="BEE262" s="368"/>
      <c r="BEF262" s="368"/>
      <c r="BEG262" s="332"/>
      <c r="BEH262" s="333"/>
      <c r="BEI262" s="368"/>
      <c r="BEJ262" s="224"/>
      <c r="BEK262" s="224"/>
      <c r="BEL262" s="334"/>
      <c r="BEM262" s="334"/>
      <c r="BEN262" s="224"/>
      <c r="BEO262" s="368"/>
      <c r="BEP262" s="368"/>
      <c r="BEQ262" s="332"/>
      <c r="BER262" s="333"/>
      <c r="BES262" s="368"/>
      <c r="BET262" s="224"/>
      <c r="BEU262" s="224"/>
      <c r="BEV262" s="334"/>
      <c r="BEW262" s="334"/>
      <c r="BEX262" s="224"/>
      <c r="BEY262" s="368"/>
      <c r="BEZ262" s="368"/>
      <c r="BFA262" s="332"/>
      <c r="BFB262" s="333"/>
      <c r="BFC262" s="368"/>
      <c r="BFD262" s="224"/>
      <c r="BFE262" s="224"/>
      <c r="BFF262" s="334"/>
      <c r="BFG262" s="334"/>
      <c r="BFH262" s="224"/>
      <c r="BFI262" s="368"/>
      <c r="BFJ262" s="368"/>
      <c r="BFK262" s="332"/>
      <c r="BFL262" s="333"/>
      <c r="BFM262" s="368"/>
      <c r="BFN262" s="224"/>
      <c r="BFO262" s="224"/>
      <c r="BFP262" s="334"/>
      <c r="BFQ262" s="334"/>
      <c r="BFR262" s="224"/>
      <c r="BFS262" s="368"/>
      <c r="BFT262" s="368"/>
      <c r="BFU262" s="332"/>
      <c r="BFV262" s="333"/>
      <c r="BFW262" s="368"/>
      <c r="BFX262" s="224"/>
      <c r="BFY262" s="224"/>
      <c r="BFZ262" s="334"/>
      <c r="BGA262" s="334"/>
      <c r="BGB262" s="224"/>
      <c r="BGC262" s="368"/>
      <c r="BGD262" s="368"/>
      <c r="BGE262" s="332"/>
      <c r="BGF262" s="333"/>
      <c r="BGG262" s="368"/>
      <c r="BGH262" s="224"/>
      <c r="BGI262" s="224"/>
      <c r="BGJ262" s="334"/>
      <c r="BGK262" s="334"/>
      <c r="BGL262" s="224"/>
      <c r="BGM262" s="368"/>
      <c r="BGN262" s="368"/>
      <c r="BGO262" s="332"/>
      <c r="BGP262" s="333"/>
      <c r="BGQ262" s="368"/>
      <c r="BGR262" s="224"/>
      <c r="BGS262" s="224"/>
      <c r="BGT262" s="334"/>
      <c r="BGU262" s="334"/>
      <c r="BGV262" s="224"/>
      <c r="BGW262" s="368"/>
      <c r="BGX262" s="368"/>
      <c r="BGY262" s="332"/>
      <c r="BGZ262" s="333"/>
      <c r="BHA262" s="368"/>
      <c r="BHB262" s="224"/>
      <c r="BHC262" s="224"/>
      <c r="BHD262" s="334"/>
      <c r="BHE262" s="334"/>
      <c r="BHF262" s="224"/>
      <c r="BHG262" s="368"/>
      <c r="BHH262" s="368"/>
      <c r="BHI262" s="332"/>
      <c r="BHJ262" s="333"/>
      <c r="BHK262" s="368"/>
      <c r="BHL262" s="224"/>
      <c r="BHM262" s="224"/>
      <c r="BHN262" s="334"/>
      <c r="BHO262" s="334"/>
      <c r="BHP262" s="224"/>
      <c r="BHQ262" s="368"/>
      <c r="BHR262" s="368"/>
      <c r="BHS262" s="332"/>
      <c r="BHT262" s="333"/>
      <c r="BHU262" s="368"/>
      <c r="BHV262" s="224"/>
      <c r="BHW262" s="224"/>
      <c r="BHX262" s="334"/>
      <c r="BHY262" s="334"/>
      <c r="BHZ262" s="224"/>
      <c r="BIA262" s="368"/>
      <c r="BIB262" s="368"/>
      <c r="BIC262" s="332"/>
      <c r="BID262" s="333"/>
      <c r="BIE262" s="368"/>
      <c r="BIF262" s="224"/>
      <c r="BIG262" s="224"/>
      <c r="BIH262" s="334"/>
      <c r="BII262" s="334"/>
      <c r="BIJ262" s="224"/>
      <c r="BIK262" s="368"/>
      <c r="BIL262" s="368"/>
      <c r="BIM262" s="332"/>
      <c r="BIN262" s="333"/>
      <c r="BIO262" s="368"/>
      <c r="BIP262" s="224"/>
      <c r="BIQ262" s="224"/>
      <c r="BIR262" s="334"/>
      <c r="BIS262" s="334"/>
      <c r="BIT262" s="224"/>
      <c r="BIU262" s="368"/>
      <c r="BIV262" s="368"/>
      <c r="BIW262" s="332"/>
      <c r="BIX262" s="333"/>
      <c r="BIY262" s="368"/>
      <c r="BIZ262" s="224"/>
      <c r="BJA262" s="224"/>
      <c r="BJB262" s="334"/>
      <c r="BJC262" s="334"/>
      <c r="BJD262" s="224"/>
      <c r="BJE262" s="368"/>
      <c r="BJF262" s="368"/>
      <c r="BJG262" s="332"/>
      <c r="BJH262" s="333"/>
      <c r="BJI262" s="368"/>
      <c r="BJJ262" s="224"/>
      <c r="BJK262" s="224"/>
      <c r="BJL262" s="334"/>
      <c r="BJM262" s="334"/>
      <c r="BJN262" s="224"/>
      <c r="BJO262" s="368"/>
      <c r="BJP262" s="368"/>
      <c r="BJQ262" s="332"/>
      <c r="BJR262" s="333"/>
      <c r="BJS262" s="368"/>
      <c r="BJT262" s="224"/>
      <c r="BJU262" s="224"/>
      <c r="BJV262" s="334"/>
      <c r="BJW262" s="334"/>
      <c r="BJX262" s="224"/>
      <c r="BJY262" s="368"/>
      <c r="BJZ262" s="368"/>
      <c r="BKA262" s="332"/>
      <c r="BKB262" s="333"/>
      <c r="BKC262" s="368"/>
      <c r="BKD262" s="224"/>
      <c r="BKE262" s="224"/>
      <c r="BKF262" s="334"/>
      <c r="BKG262" s="334"/>
      <c r="BKH262" s="224"/>
      <c r="BKI262" s="368"/>
      <c r="BKJ262" s="368"/>
      <c r="BKK262" s="332"/>
      <c r="BKL262" s="333"/>
      <c r="BKM262" s="368"/>
      <c r="BKN262" s="224"/>
      <c r="BKO262" s="224"/>
      <c r="BKP262" s="334"/>
      <c r="BKQ262" s="334"/>
      <c r="BKR262" s="224"/>
      <c r="BKS262" s="368"/>
      <c r="BKT262" s="368"/>
      <c r="BKU262" s="332"/>
      <c r="BKV262" s="333"/>
      <c r="BKW262" s="368"/>
      <c r="BKX262" s="224"/>
      <c r="BKY262" s="224"/>
      <c r="BKZ262" s="334"/>
      <c r="BLA262" s="334"/>
      <c r="BLB262" s="224"/>
      <c r="BLC262" s="368"/>
      <c r="BLD262" s="368"/>
      <c r="BLE262" s="332"/>
      <c r="BLF262" s="333"/>
      <c r="BLG262" s="368"/>
      <c r="BLH262" s="224"/>
      <c r="BLI262" s="224"/>
      <c r="BLJ262" s="334"/>
      <c r="BLK262" s="334"/>
      <c r="BLL262" s="224"/>
      <c r="BLM262" s="368"/>
      <c r="BLN262" s="368"/>
      <c r="BLO262" s="332"/>
      <c r="BLP262" s="333"/>
      <c r="BLQ262" s="368"/>
      <c r="BLR262" s="224"/>
      <c r="BLS262" s="224"/>
      <c r="BLT262" s="334"/>
      <c r="BLU262" s="334"/>
      <c r="BLV262" s="224"/>
      <c r="BLW262" s="368"/>
      <c r="BLX262" s="368"/>
      <c r="BLY262" s="332"/>
      <c r="BLZ262" s="333"/>
      <c r="BMA262" s="368"/>
      <c r="BMB262" s="224"/>
      <c r="BMC262" s="224"/>
      <c r="BMD262" s="334"/>
      <c r="BME262" s="334"/>
      <c r="BMF262" s="224"/>
      <c r="BMG262" s="368"/>
      <c r="BMH262" s="368"/>
      <c r="BMI262" s="332"/>
      <c r="BMJ262" s="333"/>
      <c r="BMK262" s="368"/>
      <c r="BML262" s="224"/>
      <c r="BMM262" s="224"/>
      <c r="BMN262" s="334"/>
      <c r="BMO262" s="334"/>
      <c r="BMP262" s="224"/>
      <c r="BMQ262" s="368"/>
      <c r="BMR262" s="368"/>
      <c r="BMS262" s="332"/>
      <c r="BMT262" s="333"/>
      <c r="BMU262" s="368"/>
      <c r="BMV262" s="224"/>
      <c r="BMW262" s="224"/>
      <c r="BMX262" s="334"/>
      <c r="BMY262" s="334"/>
      <c r="BMZ262" s="224"/>
      <c r="BNA262" s="368"/>
      <c r="BNB262" s="368"/>
      <c r="BNC262" s="332"/>
      <c r="BND262" s="333"/>
      <c r="BNE262" s="368"/>
      <c r="BNF262" s="224"/>
      <c r="BNG262" s="224"/>
      <c r="BNH262" s="334"/>
      <c r="BNI262" s="334"/>
      <c r="BNJ262" s="224"/>
      <c r="BNK262" s="368"/>
      <c r="BNL262" s="368"/>
      <c r="BNM262" s="332"/>
      <c r="BNN262" s="333"/>
      <c r="BNO262" s="368"/>
      <c r="BNP262" s="224"/>
      <c r="BNQ262" s="224"/>
      <c r="BNR262" s="334"/>
      <c r="BNS262" s="334"/>
      <c r="BNT262" s="224"/>
      <c r="BNU262" s="368"/>
      <c r="BNV262" s="368"/>
      <c r="BNW262" s="332"/>
      <c r="BNX262" s="333"/>
      <c r="BNY262" s="368"/>
      <c r="BNZ262" s="224"/>
      <c r="BOA262" s="224"/>
      <c r="BOB262" s="334"/>
      <c r="BOC262" s="334"/>
      <c r="BOD262" s="224"/>
      <c r="BOE262" s="368"/>
      <c r="BOF262" s="368"/>
      <c r="BOG262" s="332"/>
      <c r="BOH262" s="333"/>
      <c r="BOI262" s="368"/>
      <c r="BOJ262" s="224"/>
      <c r="BOK262" s="224"/>
      <c r="BOL262" s="334"/>
      <c r="BOM262" s="334"/>
      <c r="BON262" s="224"/>
      <c r="BOO262" s="368"/>
      <c r="BOP262" s="368"/>
      <c r="BOQ262" s="332"/>
      <c r="BOR262" s="333"/>
      <c r="BOS262" s="368"/>
      <c r="BOT262" s="224"/>
      <c r="BOU262" s="224"/>
      <c r="BOV262" s="334"/>
      <c r="BOW262" s="334"/>
      <c r="BOX262" s="224"/>
      <c r="BOY262" s="368"/>
      <c r="BOZ262" s="368"/>
      <c r="BPA262" s="332"/>
      <c r="BPB262" s="333"/>
      <c r="BPC262" s="368"/>
      <c r="BPD262" s="224"/>
      <c r="BPE262" s="224"/>
      <c r="BPF262" s="334"/>
      <c r="BPG262" s="334"/>
      <c r="BPH262" s="224"/>
      <c r="BPI262" s="368"/>
      <c r="BPJ262" s="368"/>
      <c r="BPK262" s="332"/>
      <c r="BPL262" s="333"/>
      <c r="BPM262" s="368"/>
      <c r="BPN262" s="224"/>
      <c r="BPO262" s="224"/>
      <c r="BPP262" s="334"/>
      <c r="BPQ262" s="334"/>
      <c r="BPR262" s="224"/>
      <c r="BPS262" s="368"/>
      <c r="BPT262" s="368"/>
      <c r="BPU262" s="332"/>
      <c r="BPV262" s="333"/>
      <c r="BPW262" s="368"/>
      <c r="BPX262" s="224"/>
      <c r="BPY262" s="224"/>
      <c r="BPZ262" s="334"/>
      <c r="BQA262" s="334"/>
      <c r="BQB262" s="224"/>
      <c r="BQC262" s="368"/>
      <c r="BQD262" s="368"/>
      <c r="BQE262" s="332"/>
      <c r="BQF262" s="333"/>
      <c r="BQG262" s="368"/>
      <c r="BQH262" s="224"/>
      <c r="BQI262" s="224"/>
      <c r="BQJ262" s="334"/>
      <c r="BQK262" s="334"/>
      <c r="BQL262" s="224"/>
      <c r="BQM262" s="368"/>
      <c r="BQN262" s="368"/>
      <c r="BQO262" s="332"/>
      <c r="BQP262" s="333"/>
      <c r="BQQ262" s="368"/>
      <c r="BQR262" s="224"/>
      <c r="BQS262" s="224"/>
      <c r="BQT262" s="334"/>
      <c r="BQU262" s="334"/>
      <c r="BQV262" s="224"/>
      <c r="BQW262" s="368"/>
      <c r="BQX262" s="368"/>
      <c r="BQY262" s="332"/>
      <c r="BQZ262" s="333"/>
      <c r="BRA262" s="368"/>
      <c r="BRB262" s="224"/>
      <c r="BRC262" s="224"/>
      <c r="BRD262" s="334"/>
      <c r="BRE262" s="334"/>
      <c r="BRF262" s="224"/>
      <c r="BRG262" s="368"/>
      <c r="BRH262" s="368"/>
      <c r="BRI262" s="332"/>
      <c r="BRJ262" s="333"/>
      <c r="BRK262" s="368"/>
      <c r="BRL262" s="224"/>
      <c r="BRM262" s="224"/>
      <c r="BRN262" s="334"/>
      <c r="BRO262" s="334"/>
      <c r="BRP262" s="224"/>
      <c r="BRQ262" s="368"/>
      <c r="BRR262" s="368"/>
      <c r="BRS262" s="332"/>
      <c r="BRT262" s="333"/>
      <c r="BRU262" s="368"/>
      <c r="BRV262" s="224"/>
      <c r="BRW262" s="224"/>
      <c r="BRX262" s="334"/>
      <c r="BRY262" s="334"/>
      <c r="BRZ262" s="224"/>
      <c r="BSA262" s="368"/>
      <c r="BSB262" s="368"/>
      <c r="BSC262" s="332"/>
      <c r="BSD262" s="333"/>
      <c r="BSE262" s="368"/>
      <c r="BSF262" s="224"/>
      <c r="BSG262" s="224"/>
      <c r="BSH262" s="334"/>
      <c r="BSI262" s="334"/>
      <c r="BSJ262" s="224"/>
      <c r="BSK262" s="368"/>
      <c r="BSL262" s="368"/>
      <c r="BSM262" s="332"/>
      <c r="BSN262" s="333"/>
      <c r="BSO262" s="368"/>
      <c r="BSP262" s="224"/>
      <c r="BSQ262" s="224"/>
      <c r="BSR262" s="334"/>
      <c r="BSS262" s="334"/>
      <c r="BST262" s="224"/>
      <c r="BSU262" s="368"/>
      <c r="BSV262" s="368"/>
      <c r="BSW262" s="332"/>
      <c r="BSX262" s="333"/>
      <c r="BSY262" s="368"/>
      <c r="BSZ262" s="224"/>
      <c r="BTA262" s="224"/>
      <c r="BTB262" s="334"/>
      <c r="BTC262" s="334"/>
      <c r="BTD262" s="224"/>
      <c r="BTE262" s="368"/>
      <c r="BTF262" s="368"/>
      <c r="BTG262" s="332"/>
      <c r="BTH262" s="333"/>
      <c r="BTI262" s="368"/>
      <c r="BTJ262" s="224"/>
      <c r="BTK262" s="224"/>
      <c r="BTL262" s="334"/>
      <c r="BTM262" s="334"/>
      <c r="BTN262" s="224"/>
      <c r="BTO262" s="368"/>
      <c r="BTP262" s="368"/>
      <c r="BTQ262" s="332"/>
      <c r="BTR262" s="333"/>
      <c r="BTS262" s="368"/>
      <c r="BTT262" s="224"/>
      <c r="BTU262" s="224"/>
      <c r="BTV262" s="334"/>
      <c r="BTW262" s="334"/>
      <c r="BTX262" s="224"/>
      <c r="BTY262" s="368"/>
      <c r="BTZ262" s="368"/>
      <c r="BUA262" s="332"/>
      <c r="BUB262" s="333"/>
      <c r="BUC262" s="368"/>
      <c r="BUD262" s="224"/>
      <c r="BUE262" s="224"/>
      <c r="BUF262" s="334"/>
      <c r="BUG262" s="334"/>
      <c r="BUH262" s="224"/>
      <c r="BUI262" s="368"/>
      <c r="BUJ262" s="368"/>
      <c r="BUK262" s="332"/>
      <c r="BUL262" s="333"/>
      <c r="BUM262" s="368"/>
      <c r="BUN262" s="224"/>
      <c r="BUO262" s="224"/>
      <c r="BUP262" s="334"/>
      <c r="BUQ262" s="334"/>
      <c r="BUR262" s="224"/>
      <c r="BUS262" s="368"/>
      <c r="BUT262" s="368"/>
      <c r="BUU262" s="332"/>
      <c r="BUV262" s="333"/>
      <c r="BUW262" s="368"/>
      <c r="BUX262" s="224"/>
      <c r="BUY262" s="224"/>
      <c r="BUZ262" s="334"/>
      <c r="BVA262" s="334"/>
      <c r="BVB262" s="224"/>
      <c r="BVC262" s="368"/>
      <c r="BVD262" s="368"/>
      <c r="BVE262" s="332"/>
      <c r="BVF262" s="333"/>
      <c r="BVG262" s="368"/>
      <c r="BVH262" s="224"/>
      <c r="BVI262" s="224"/>
      <c r="BVJ262" s="334"/>
      <c r="BVK262" s="334"/>
      <c r="BVL262" s="224"/>
      <c r="BVM262" s="368"/>
      <c r="BVN262" s="368"/>
      <c r="BVO262" s="332"/>
      <c r="BVP262" s="333"/>
      <c r="BVQ262" s="368"/>
      <c r="BVR262" s="224"/>
      <c r="BVS262" s="224"/>
      <c r="BVT262" s="334"/>
      <c r="BVU262" s="334"/>
      <c r="BVV262" s="224"/>
      <c r="BVW262" s="368"/>
      <c r="BVX262" s="368"/>
      <c r="BVY262" s="332"/>
      <c r="BVZ262" s="333"/>
      <c r="BWA262" s="368"/>
      <c r="BWB262" s="224"/>
      <c r="BWC262" s="224"/>
      <c r="BWD262" s="334"/>
      <c r="BWE262" s="334"/>
      <c r="BWF262" s="224"/>
      <c r="BWG262" s="368"/>
      <c r="BWH262" s="368"/>
      <c r="BWI262" s="332"/>
      <c r="BWJ262" s="333"/>
      <c r="BWK262" s="368"/>
      <c r="BWL262" s="224"/>
      <c r="BWM262" s="224"/>
      <c r="BWN262" s="334"/>
      <c r="BWO262" s="334"/>
      <c r="BWP262" s="224"/>
      <c r="BWQ262" s="368"/>
      <c r="BWR262" s="368"/>
      <c r="BWS262" s="332"/>
      <c r="BWT262" s="333"/>
      <c r="BWU262" s="368"/>
      <c r="BWV262" s="224"/>
      <c r="BWW262" s="224"/>
      <c r="BWX262" s="334"/>
      <c r="BWY262" s="334"/>
      <c r="BWZ262" s="224"/>
      <c r="BXA262" s="368"/>
      <c r="BXB262" s="368"/>
      <c r="BXC262" s="332"/>
      <c r="BXD262" s="333"/>
      <c r="BXE262" s="368"/>
      <c r="BXF262" s="224"/>
      <c r="BXG262" s="224"/>
      <c r="BXH262" s="334"/>
      <c r="BXI262" s="334"/>
      <c r="BXJ262" s="224"/>
      <c r="BXK262" s="368"/>
      <c r="BXL262" s="368"/>
      <c r="BXM262" s="332"/>
      <c r="BXN262" s="333"/>
      <c r="BXO262" s="368"/>
      <c r="BXP262" s="224"/>
      <c r="BXQ262" s="224"/>
      <c r="BXR262" s="334"/>
      <c r="BXS262" s="334"/>
      <c r="BXT262" s="224"/>
      <c r="BXU262" s="368"/>
      <c r="BXV262" s="368"/>
      <c r="BXW262" s="332"/>
      <c r="BXX262" s="333"/>
      <c r="BXY262" s="368"/>
      <c r="BXZ262" s="224"/>
      <c r="BYA262" s="224"/>
      <c r="BYB262" s="334"/>
      <c r="BYC262" s="334"/>
      <c r="BYD262" s="224"/>
      <c r="BYE262" s="368"/>
      <c r="BYF262" s="368"/>
      <c r="BYG262" s="332"/>
      <c r="BYH262" s="333"/>
      <c r="BYI262" s="368"/>
      <c r="BYJ262" s="224"/>
      <c r="BYK262" s="224"/>
      <c r="BYL262" s="334"/>
      <c r="BYM262" s="334"/>
      <c r="BYN262" s="224"/>
      <c r="BYO262" s="368"/>
      <c r="BYP262" s="368"/>
      <c r="BYQ262" s="332"/>
      <c r="BYR262" s="333"/>
      <c r="BYS262" s="368"/>
      <c r="BYT262" s="224"/>
      <c r="BYU262" s="224"/>
      <c r="BYV262" s="334"/>
      <c r="BYW262" s="334"/>
      <c r="BYX262" s="224"/>
      <c r="BYY262" s="368"/>
      <c r="BYZ262" s="368"/>
      <c r="BZA262" s="332"/>
      <c r="BZB262" s="333"/>
      <c r="BZC262" s="368"/>
      <c r="BZD262" s="224"/>
      <c r="BZE262" s="224"/>
      <c r="BZF262" s="334"/>
      <c r="BZG262" s="334"/>
      <c r="BZH262" s="224"/>
      <c r="BZI262" s="368"/>
      <c r="BZJ262" s="368"/>
      <c r="BZK262" s="332"/>
      <c r="BZL262" s="333"/>
      <c r="BZM262" s="368"/>
      <c r="BZN262" s="224"/>
      <c r="BZO262" s="224"/>
      <c r="BZP262" s="334"/>
      <c r="BZQ262" s="334"/>
      <c r="BZR262" s="224"/>
      <c r="BZS262" s="368"/>
      <c r="BZT262" s="368"/>
      <c r="BZU262" s="332"/>
      <c r="BZV262" s="333"/>
      <c r="BZW262" s="368"/>
      <c r="BZX262" s="224"/>
      <c r="BZY262" s="224"/>
      <c r="BZZ262" s="334"/>
      <c r="CAA262" s="334"/>
      <c r="CAB262" s="224"/>
      <c r="CAC262" s="368"/>
      <c r="CAD262" s="368"/>
      <c r="CAE262" s="332"/>
      <c r="CAF262" s="333"/>
      <c r="CAG262" s="368"/>
      <c r="CAH262" s="224"/>
      <c r="CAI262" s="224"/>
      <c r="CAJ262" s="334"/>
      <c r="CAK262" s="334"/>
      <c r="CAL262" s="224"/>
      <c r="CAM262" s="368"/>
      <c r="CAN262" s="368"/>
      <c r="CAO262" s="332"/>
      <c r="CAP262" s="333"/>
      <c r="CAQ262" s="368"/>
      <c r="CAR262" s="224"/>
      <c r="CAS262" s="224"/>
      <c r="CAT262" s="334"/>
      <c r="CAU262" s="334"/>
      <c r="CAV262" s="224"/>
      <c r="CAW262" s="368"/>
      <c r="CAX262" s="368"/>
      <c r="CAY262" s="332"/>
      <c r="CAZ262" s="333"/>
      <c r="CBA262" s="368"/>
      <c r="CBB262" s="224"/>
      <c r="CBC262" s="224"/>
      <c r="CBD262" s="334"/>
      <c r="CBE262" s="334"/>
      <c r="CBF262" s="224"/>
      <c r="CBG262" s="368"/>
      <c r="CBH262" s="368"/>
      <c r="CBI262" s="332"/>
      <c r="CBJ262" s="333"/>
      <c r="CBK262" s="368"/>
      <c r="CBL262" s="224"/>
      <c r="CBM262" s="224"/>
      <c r="CBN262" s="334"/>
      <c r="CBO262" s="334"/>
      <c r="CBP262" s="224"/>
      <c r="CBQ262" s="368"/>
      <c r="CBR262" s="368"/>
      <c r="CBS262" s="332"/>
      <c r="CBT262" s="333"/>
      <c r="CBU262" s="368"/>
      <c r="CBV262" s="224"/>
      <c r="CBW262" s="224"/>
      <c r="CBX262" s="334"/>
      <c r="CBY262" s="334"/>
      <c r="CBZ262" s="224"/>
      <c r="CCA262" s="368"/>
      <c r="CCB262" s="368"/>
      <c r="CCC262" s="332"/>
      <c r="CCD262" s="333"/>
      <c r="CCE262" s="368"/>
      <c r="CCF262" s="224"/>
      <c r="CCG262" s="224"/>
      <c r="CCH262" s="334"/>
      <c r="CCI262" s="334"/>
      <c r="CCJ262" s="224"/>
      <c r="CCK262" s="368"/>
      <c r="CCL262" s="368"/>
      <c r="CCM262" s="332"/>
      <c r="CCN262" s="333"/>
      <c r="CCO262" s="368"/>
      <c r="CCP262" s="224"/>
      <c r="CCQ262" s="224"/>
      <c r="CCR262" s="334"/>
      <c r="CCS262" s="334"/>
      <c r="CCT262" s="224"/>
      <c r="CCU262" s="368"/>
      <c r="CCV262" s="368"/>
      <c r="CCW262" s="332"/>
      <c r="CCX262" s="333"/>
      <c r="CCY262" s="368"/>
      <c r="CCZ262" s="224"/>
      <c r="CDA262" s="224"/>
      <c r="CDB262" s="334"/>
      <c r="CDC262" s="334"/>
      <c r="CDD262" s="224"/>
      <c r="CDE262" s="368"/>
      <c r="CDF262" s="368"/>
      <c r="CDG262" s="332"/>
      <c r="CDH262" s="333"/>
      <c r="CDI262" s="368"/>
      <c r="CDJ262" s="224"/>
      <c r="CDK262" s="224"/>
      <c r="CDL262" s="334"/>
      <c r="CDM262" s="334"/>
      <c r="CDN262" s="224"/>
      <c r="CDO262" s="368"/>
      <c r="CDP262" s="368"/>
      <c r="CDQ262" s="332"/>
      <c r="CDR262" s="333"/>
      <c r="CDS262" s="368"/>
      <c r="CDT262" s="224"/>
      <c r="CDU262" s="224"/>
      <c r="CDV262" s="334"/>
      <c r="CDW262" s="334"/>
      <c r="CDX262" s="224"/>
      <c r="CDY262" s="368"/>
      <c r="CDZ262" s="368"/>
      <c r="CEA262" s="332"/>
      <c r="CEB262" s="333"/>
      <c r="CEC262" s="368"/>
      <c r="CED262" s="224"/>
      <c r="CEE262" s="224"/>
      <c r="CEF262" s="334"/>
      <c r="CEG262" s="334"/>
      <c r="CEH262" s="224"/>
      <c r="CEI262" s="368"/>
      <c r="CEJ262" s="368"/>
      <c r="CEK262" s="332"/>
      <c r="CEL262" s="333"/>
      <c r="CEM262" s="368"/>
      <c r="CEN262" s="224"/>
      <c r="CEO262" s="224"/>
      <c r="CEP262" s="334"/>
      <c r="CEQ262" s="334"/>
      <c r="CER262" s="224"/>
      <c r="CES262" s="368"/>
      <c r="CET262" s="368"/>
      <c r="CEU262" s="332"/>
      <c r="CEV262" s="333"/>
      <c r="CEW262" s="368"/>
      <c r="CEX262" s="224"/>
      <c r="CEY262" s="224"/>
      <c r="CEZ262" s="334"/>
      <c r="CFA262" s="334"/>
      <c r="CFB262" s="224"/>
      <c r="CFC262" s="368"/>
      <c r="CFD262" s="368"/>
      <c r="CFE262" s="332"/>
      <c r="CFF262" s="333"/>
      <c r="CFG262" s="368"/>
      <c r="CFH262" s="224"/>
      <c r="CFI262" s="224"/>
      <c r="CFJ262" s="334"/>
      <c r="CFK262" s="334"/>
      <c r="CFL262" s="224"/>
      <c r="CFM262" s="368"/>
      <c r="CFN262" s="368"/>
      <c r="CFO262" s="332"/>
      <c r="CFP262" s="333"/>
      <c r="CFQ262" s="368"/>
      <c r="CFR262" s="224"/>
      <c r="CFS262" s="224"/>
      <c r="CFT262" s="334"/>
      <c r="CFU262" s="334"/>
      <c r="CFV262" s="224"/>
      <c r="CFW262" s="368"/>
      <c r="CFX262" s="368"/>
      <c r="CFY262" s="332"/>
      <c r="CFZ262" s="333"/>
      <c r="CGA262" s="368"/>
      <c r="CGB262" s="224"/>
      <c r="CGC262" s="224"/>
      <c r="CGD262" s="334"/>
      <c r="CGE262" s="334"/>
      <c r="CGF262" s="224"/>
      <c r="CGG262" s="368"/>
      <c r="CGH262" s="368"/>
      <c r="CGI262" s="332"/>
      <c r="CGJ262" s="333"/>
      <c r="CGK262" s="368"/>
      <c r="CGL262" s="224"/>
      <c r="CGM262" s="224"/>
      <c r="CGN262" s="334"/>
      <c r="CGO262" s="334"/>
      <c r="CGP262" s="224"/>
      <c r="CGQ262" s="368"/>
      <c r="CGR262" s="368"/>
      <c r="CGS262" s="332"/>
      <c r="CGT262" s="333"/>
      <c r="CGU262" s="368"/>
      <c r="CGV262" s="224"/>
      <c r="CGW262" s="224"/>
      <c r="CGX262" s="334"/>
      <c r="CGY262" s="334"/>
      <c r="CGZ262" s="224"/>
      <c r="CHA262" s="368"/>
      <c r="CHB262" s="368"/>
      <c r="CHC262" s="332"/>
      <c r="CHD262" s="333"/>
      <c r="CHE262" s="368"/>
      <c r="CHF262" s="224"/>
      <c r="CHG262" s="224"/>
      <c r="CHH262" s="334"/>
      <c r="CHI262" s="334"/>
      <c r="CHJ262" s="224"/>
      <c r="CHK262" s="368"/>
      <c r="CHL262" s="368"/>
      <c r="CHM262" s="332"/>
      <c r="CHN262" s="333"/>
      <c r="CHO262" s="368"/>
      <c r="CHP262" s="224"/>
      <c r="CHQ262" s="224"/>
      <c r="CHR262" s="334"/>
      <c r="CHS262" s="334"/>
      <c r="CHT262" s="224"/>
      <c r="CHU262" s="368"/>
      <c r="CHV262" s="368"/>
      <c r="CHW262" s="332"/>
      <c r="CHX262" s="333"/>
      <c r="CHY262" s="368"/>
      <c r="CHZ262" s="224"/>
      <c r="CIA262" s="224"/>
      <c r="CIB262" s="334"/>
      <c r="CIC262" s="334"/>
      <c r="CID262" s="224"/>
      <c r="CIE262" s="368"/>
      <c r="CIF262" s="368"/>
      <c r="CIG262" s="332"/>
      <c r="CIH262" s="333"/>
      <c r="CII262" s="368"/>
      <c r="CIJ262" s="224"/>
      <c r="CIK262" s="224"/>
      <c r="CIL262" s="334"/>
      <c r="CIM262" s="334"/>
      <c r="CIN262" s="224"/>
      <c r="CIO262" s="368"/>
      <c r="CIP262" s="368"/>
      <c r="CIQ262" s="332"/>
      <c r="CIR262" s="333"/>
      <c r="CIS262" s="368"/>
      <c r="CIT262" s="224"/>
      <c r="CIU262" s="224"/>
      <c r="CIV262" s="334"/>
      <c r="CIW262" s="334"/>
      <c r="CIX262" s="224"/>
      <c r="CIY262" s="368"/>
      <c r="CIZ262" s="368"/>
      <c r="CJA262" s="332"/>
      <c r="CJB262" s="333"/>
      <c r="CJC262" s="368"/>
      <c r="CJD262" s="224"/>
      <c r="CJE262" s="224"/>
      <c r="CJF262" s="334"/>
      <c r="CJG262" s="334"/>
      <c r="CJH262" s="224"/>
      <c r="CJI262" s="368"/>
      <c r="CJJ262" s="368"/>
      <c r="CJK262" s="332"/>
      <c r="CJL262" s="333"/>
      <c r="CJM262" s="368"/>
      <c r="CJN262" s="224"/>
      <c r="CJO262" s="224"/>
      <c r="CJP262" s="334"/>
      <c r="CJQ262" s="334"/>
      <c r="CJR262" s="224"/>
      <c r="CJS262" s="368"/>
      <c r="CJT262" s="368"/>
      <c r="CJU262" s="332"/>
      <c r="CJV262" s="333"/>
      <c r="CJW262" s="368"/>
      <c r="CJX262" s="224"/>
      <c r="CJY262" s="224"/>
      <c r="CJZ262" s="334"/>
      <c r="CKA262" s="334"/>
      <c r="CKB262" s="224"/>
      <c r="CKC262" s="368"/>
      <c r="CKD262" s="368"/>
      <c r="CKE262" s="332"/>
      <c r="CKF262" s="333"/>
      <c r="CKG262" s="368"/>
      <c r="CKH262" s="224"/>
      <c r="CKI262" s="224"/>
      <c r="CKJ262" s="334"/>
      <c r="CKK262" s="334"/>
      <c r="CKL262" s="224"/>
      <c r="CKM262" s="368"/>
      <c r="CKN262" s="368"/>
      <c r="CKO262" s="332"/>
      <c r="CKP262" s="333"/>
      <c r="CKQ262" s="368"/>
      <c r="CKR262" s="224"/>
      <c r="CKS262" s="224"/>
      <c r="CKT262" s="334"/>
      <c r="CKU262" s="334"/>
      <c r="CKV262" s="224"/>
      <c r="CKW262" s="368"/>
      <c r="CKX262" s="368"/>
      <c r="CKY262" s="332"/>
      <c r="CKZ262" s="333"/>
      <c r="CLA262" s="368"/>
      <c r="CLB262" s="224"/>
      <c r="CLC262" s="224"/>
      <c r="CLD262" s="334"/>
      <c r="CLE262" s="334"/>
      <c r="CLF262" s="224"/>
      <c r="CLG262" s="368"/>
      <c r="CLH262" s="368"/>
      <c r="CLI262" s="332"/>
      <c r="CLJ262" s="333"/>
      <c r="CLK262" s="368"/>
      <c r="CLL262" s="224"/>
      <c r="CLM262" s="224"/>
      <c r="CLN262" s="334"/>
      <c r="CLO262" s="334"/>
      <c r="CLP262" s="224"/>
      <c r="CLQ262" s="368"/>
      <c r="CLR262" s="368"/>
      <c r="CLS262" s="332"/>
      <c r="CLT262" s="333"/>
      <c r="CLU262" s="368"/>
      <c r="CLV262" s="224"/>
      <c r="CLW262" s="224"/>
      <c r="CLX262" s="334"/>
      <c r="CLY262" s="334"/>
      <c r="CLZ262" s="224"/>
      <c r="CMA262" s="368"/>
      <c r="CMB262" s="368"/>
      <c r="CMC262" s="332"/>
      <c r="CMD262" s="333"/>
      <c r="CME262" s="368"/>
      <c r="CMF262" s="224"/>
      <c r="CMG262" s="224"/>
      <c r="CMH262" s="334"/>
      <c r="CMI262" s="334"/>
      <c r="CMJ262" s="224"/>
      <c r="CMK262" s="368"/>
      <c r="CML262" s="368"/>
      <c r="CMM262" s="332"/>
      <c r="CMN262" s="333"/>
      <c r="CMO262" s="368"/>
      <c r="CMP262" s="224"/>
      <c r="CMQ262" s="224"/>
      <c r="CMR262" s="334"/>
      <c r="CMS262" s="334"/>
      <c r="CMT262" s="224"/>
      <c r="CMU262" s="368"/>
      <c r="CMV262" s="368"/>
      <c r="CMW262" s="332"/>
      <c r="CMX262" s="333"/>
      <c r="CMY262" s="368"/>
      <c r="CMZ262" s="224"/>
      <c r="CNA262" s="224"/>
      <c r="CNB262" s="334"/>
      <c r="CNC262" s="334"/>
      <c r="CND262" s="224"/>
      <c r="CNE262" s="368"/>
      <c r="CNF262" s="368"/>
      <c r="CNG262" s="332"/>
      <c r="CNH262" s="333"/>
      <c r="CNI262" s="368"/>
      <c r="CNJ262" s="224"/>
      <c r="CNK262" s="224"/>
      <c r="CNL262" s="334"/>
      <c r="CNM262" s="334"/>
      <c r="CNN262" s="224"/>
      <c r="CNO262" s="368"/>
      <c r="CNP262" s="368"/>
      <c r="CNQ262" s="332"/>
      <c r="CNR262" s="333"/>
      <c r="CNS262" s="368"/>
      <c r="CNT262" s="224"/>
      <c r="CNU262" s="224"/>
      <c r="CNV262" s="334"/>
      <c r="CNW262" s="334"/>
      <c r="CNX262" s="224"/>
      <c r="CNY262" s="368"/>
      <c r="CNZ262" s="368"/>
      <c r="COA262" s="332"/>
      <c r="COB262" s="333"/>
      <c r="COC262" s="368"/>
      <c r="COD262" s="224"/>
      <c r="COE262" s="224"/>
      <c r="COF262" s="334"/>
      <c r="COG262" s="334"/>
      <c r="COH262" s="224"/>
      <c r="COI262" s="368"/>
      <c r="COJ262" s="368"/>
      <c r="COK262" s="332"/>
      <c r="COL262" s="333"/>
      <c r="COM262" s="368"/>
      <c r="CON262" s="224"/>
      <c r="COO262" s="224"/>
      <c r="COP262" s="334"/>
      <c r="COQ262" s="334"/>
      <c r="COR262" s="224"/>
      <c r="COS262" s="368"/>
      <c r="COT262" s="368"/>
      <c r="COU262" s="332"/>
      <c r="COV262" s="333"/>
      <c r="COW262" s="368"/>
      <c r="COX262" s="224"/>
      <c r="COY262" s="224"/>
      <c r="COZ262" s="334"/>
      <c r="CPA262" s="334"/>
      <c r="CPB262" s="224"/>
      <c r="CPC262" s="368"/>
      <c r="CPD262" s="368"/>
      <c r="CPE262" s="332"/>
      <c r="CPF262" s="333"/>
      <c r="CPG262" s="368"/>
      <c r="CPH262" s="224"/>
      <c r="CPI262" s="224"/>
      <c r="CPJ262" s="334"/>
      <c r="CPK262" s="334"/>
      <c r="CPL262" s="224"/>
      <c r="CPM262" s="368"/>
      <c r="CPN262" s="368"/>
      <c r="CPO262" s="332"/>
      <c r="CPP262" s="333"/>
      <c r="CPQ262" s="368"/>
      <c r="CPR262" s="224"/>
      <c r="CPS262" s="224"/>
      <c r="CPT262" s="334"/>
      <c r="CPU262" s="334"/>
      <c r="CPV262" s="224"/>
      <c r="CPW262" s="368"/>
      <c r="CPX262" s="368"/>
      <c r="CPY262" s="332"/>
      <c r="CPZ262" s="333"/>
      <c r="CQA262" s="368"/>
      <c r="CQB262" s="224"/>
      <c r="CQC262" s="224"/>
      <c r="CQD262" s="334"/>
      <c r="CQE262" s="334"/>
      <c r="CQF262" s="224"/>
      <c r="CQG262" s="368"/>
      <c r="CQH262" s="368"/>
      <c r="CQI262" s="332"/>
      <c r="CQJ262" s="333"/>
      <c r="CQK262" s="368"/>
      <c r="CQL262" s="224"/>
      <c r="CQM262" s="224"/>
      <c r="CQN262" s="334"/>
      <c r="CQO262" s="334"/>
      <c r="CQP262" s="224"/>
      <c r="CQQ262" s="368"/>
      <c r="CQR262" s="368"/>
      <c r="CQS262" s="332"/>
      <c r="CQT262" s="333"/>
      <c r="CQU262" s="368"/>
      <c r="CQV262" s="224"/>
      <c r="CQW262" s="224"/>
      <c r="CQX262" s="334"/>
      <c r="CQY262" s="334"/>
      <c r="CQZ262" s="224"/>
      <c r="CRA262" s="368"/>
      <c r="CRB262" s="368"/>
      <c r="CRC262" s="332"/>
      <c r="CRD262" s="333"/>
      <c r="CRE262" s="368"/>
      <c r="CRF262" s="224"/>
      <c r="CRG262" s="224"/>
      <c r="CRH262" s="334"/>
      <c r="CRI262" s="334"/>
      <c r="CRJ262" s="224"/>
      <c r="CRK262" s="368"/>
      <c r="CRL262" s="368"/>
      <c r="CRM262" s="332"/>
      <c r="CRN262" s="333"/>
      <c r="CRO262" s="368"/>
      <c r="CRP262" s="224"/>
      <c r="CRQ262" s="224"/>
      <c r="CRR262" s="334"/>
      <c r="CRS262" s="334"/>
      <c r="CRT262" s="224"/>
      <c r="CRU262" s="368"/>
      <c r="CRV262" s="368"/>
      <c r="CRW262" s="332"/>
      <c r="CRX262" s="333"/>
      <c r="CRY262" s="368"/>
      <c r="CRZ262" s="224"/>
      <c r="CSA262" s="224"/>
      <c r="CSB262" s="334"/>
      <c r="CSC262" s="334"/>
      <c r="CSD262" s="224"/>
      <c r="CSE262" s="368"/>
      <c r="CSF262" s="368"/>
      <c r="CSG262" s="332"/>
      <c r="CSH262" s="333"/>
      <c r="CSI262" s="368"/>
      <c r="CSJ262" s="224"/>
      <c r="CSK262" s="224"/>
      <c r="CSL262" s="334"/>
      <c r="CSM262" s="334"/>
      <c r="CSN262" s="224"/>
      <c r="CSO262" s="368"/>
      <c r="CSP262" s="368"/>
      <c r="CSQ262" s="332"/>
      <c r="CSR262" s="333"/>
      <c r="CSS262" s="368"/>
      <c r="CST262" s="224"/>
      <c r="CSU262" s="224"/>
      <c r="CSV262" s="334"/>
      <c r="CSW262" s="334"/>
      <c r="CSX262" s="224"/>
      <c r="CSY262" s="368"/>
      <c r="CSZ262" s="368"/>
      <c r="CTA262" s="332"/>
      <c r="CTB262" s="333"/>
      <c r="CTC262" s="368"/>
      <c r="CTD262" s="224"/>
      <c r="CTE262" s="224"/>
      <c r="CTF262" s="334"/>
      <c r="CTG262" s="334"/>
      <c r="CTH262" s="224"/>
      <c r="CTI262" s="368"/>
      <c r="CTJ262" s="368"/>
      <c r="CTK262" s="332"/>
      <c r="CTL262" s="333"/>
      <c r="CTM262" s="368"/>
      <c r="CTN262" s="224"/>
      <c r="CTO262" s="224"/>
      <c r="CTP262" s="334"/>
      <c r="CTQ262" s="334"/>
      <c r="CTR262" s="224"/>
      <c r="CTS262" s="368"/>
      <c r="CTT262" s="368"/>
      <c r="CTU262" s="332"/>
      <c r="CTV262" s="333"/>
      <c r="CTW262" s="368"/>
      <c r="CTX262" s="224"/>
      <c r="CTY262" s="224"/>
      <c r="CTZ262" s="334"/>
      <c r="CUA262" s="334"/>
      <c r="CUB262" s="224"/>
      <c r="CUC262" s="368"/>
      <c r="CUD262" s="368"/>
      <c r="CUE262" s="332"/>
      <c r="CUF262" s="333"/>
      <c r="CUG262" s="368"/>
      <c r="CUH262" s="224"/>
      <c r="CUI262" s="224"/>
      <c r="CUJ262" s="334"/>
      <c r="CUK262" s="334"/>
      <c r="CUL262" s="224"/>
      <c r="CUM262" s="368"/>
      <c r="CUN262" s="368"/>
      <c r="CUO262" s="332"/>
      <c r="CUP262" s="333"/>
      <c r="CUQ262" s="368"/>
      <c r="CUR262" s="224"/>
      <c r="CUS262" s="224"/>
      <c r="CUT262" s="334"/>
      <c r="CUU262" s="334"/>
      <c r="CUV262" s="224"/>
      <c r="CUW262" s="368"/>
      <c r="CUX262" s="368"/>
      <c r="CUY262" s="332"/>
      <c r="CUZ262" s="333"/>
      <c r="CVA262" s="368"/>
      <c r="CVB262" s="224"/>
      <c r="CVC262" s="224"/>
      <c r="CVD262" s="334"/>
      <c r="CVE262" s="334"/>
      <c r="CVF262" s="224"/>
      <c r="CVG262" s="368"/>
      <c r="CVH262" s="368"/>
      <c r="CVI262" s="332"/>
      <c r="CVJ262" s="333"/>
      <c r="CVK262" s="368"/>
      <c r="CVL262" s="224"/>
      <c r="CVM262" s="224"/>
      <c r="CVN262" s="334"/>
      <c r="CVO262" s="334"/>
      <c r="CVP262" s="224"/>
      <c r="CVQ262" s="368"/>
      <c r="CVR262" s="368"/>
      <c r="CVS262" s="332"/>
      <c r="CVT262" s="333"/>
      <c r="CVU262" s="368"/>
      <c r="CVV262" s="224"/>
      <c r="CVW262" s="224"/>
      <c r="CVX262" s="334"/>
      <c r="CVY262" s="334"/>
      <c r="CVZ262" s="224"/>
      <c r="CWA262" s="368"/>
      <c r="CWB262" s="368"/>
      <c r="CWC262" s="332"/>
      <c r="CWD262" s="333"/>
      <c r="CWE262" s="368"/>
      <c r="CWF262" s="224"/>
      <c r="CWG262" s="224"/>
      <c r="CWH262" s="334"/>
      <c r="CWI262" s="334"/>
      <c r="CWJ262" s="224"/>
      <c r="CWK262" s="368"/>
      <c r="CWL262" s="368"/>
      <c r="CWM262" s="332"/>
      <c r="CWN262" s="333"/>
      <c r="CWO262" s="368"/>
      <c r="CWP262" s="224"/>
      <c r="CWQ262" s="224"/>
      <c r="CWR262" s="334"/>
      <c r="CWS262" s="334"/>
      <c r="CWT262" s="224"/>
      <c r="CWU262" s="368"/>
      <c r="CWV262" s="368"/>
      <c r="CWW262" s="332"/>
      <c r="CWX262" s="333"/>
      <c r="CWY262" s="368"/>
      <c r="CWZ262" s="224"/>
      <c r="CXA262" s="224"/>
      <c r="CXB262" s="334"/>
      <c r="CXC262" s="334"/>
      <c r="CXD262" s="224"/>
      <c r="CXE262" s="368"/>
      <c r="CXF262" s="368"/>
      <c r="CXG262" s="332"/>
      <c r="CXH262" s="333"/>
      <c r="CXI262" s="368"/>
      <c r="CXJ262" s="224"/>
      <c r="CXK262" s="224"/>
      <c r="CXL262" s="334"/>
      <c r="CXM262" s="334"/>
      <c r="CXN262" s="224"/>
      <c r="CXO262" s="368"/>
      <c r="CXP262" s="368"/>
      <c r="CXQ262" s="332"/>
      <c r="CXR262" s="333"/>
      <c r="CXS262" s="368"/>
      <c r="CXT262" s="224"/>
      <c r="CXU262" s="224"/>
      <c r="CXV262" s="334"/>
      <c r="CXW262" s="334"/>
      <c r="CXX262" s="224"/>
      <c r="CXY262" s="368"/>
      <c r="CXZ262" s="368"/>
      <c r="CYA262" s="332"/>
      <c r="CYB262" s="333"/>
      <c r="CYC262" s="368"/>
      <c r="CYD262" s="224"/>
      <c r="CYE262" s="224"/>
      <c r="CYF262" s="334"/>
      <c r="CYG262" s="334"/>
      <c r="CYH262" s="224"/>
      <c r="CYI262" s="368"/>
      <c r="CYJ262" s="368"/>
      <c r="CYK262" s="332"/>
      <c r="CYL262" s="333"/>
      <c r="CYM262" s="368"/>
      <c r="CYN262" s="224"/>
      <c r="CYO262" s="224"/>
      <c r="CYP262" s="334"/>
      <c r="CYQ262" s="334"/>
      <c r="CYR262" s="224"/>
      <c r="CYS262" s="368"/>
      <c r="CYT262" s="368"/>
      <c r="CYU262" s="332"/>
      <c r="CYV262" s="333"/>
      <c r="CYW262" s="368"/>
      <c r="CYX262" s="224"/>
      <c r="CYY262" s="224"/>
      <c r="CYZ262" s="334"/>
      <c r="CZA262" s="334"/>
      <c r="CZB262" s="224"/>
      <c r="CZC262" s="368"/>
      <c r="CZD262" s="368"/>
      <c r="CZE262" s="332"/>
      <c r="CZF262" s="333"/>
      <c r="CZG262" s="368"/>
      <c r="CZH262" s="224"/>
      <c r="CZI262" s="224"/>
      <c r="CZJ262" s="334"/>
      <c r="CZK262" s="334"/>
      <c r="CZL262" s="224"/>
      <c r="CZM262" s="368"/>
      <c r="CZN262" s="368"/>
      <c r="CZO262" s="332"/>
      <c r="CZP262" s="333"/>
      <c r="CZQ262" s="368"/>
      <c r="CZR262" s="224"/>
      <c r="CZS262" s="224"/>
      <c r="CZT262" s="334"/>
      <c r="CZU262" s="334"/>
      <c r="CZV262" s="224"/>
      <c r="CZW262" s="368"/>
      <c r="CZX262" s="368"/>
      <c r="CZY262" s="332"/>
      <c r="CZZ262" s="333"/>
      <c r="DAA262" s="368"/>
      <c r="DAB262" s="224"/>
      <c r="DAC262" s="224"/>
      <c r="DAD262" s="334"/>
      <c r="DAE262" s="334"/>
      <c r="DAF262" s="224"/>
      <c r="DAG262" s="368"/>
      <c r="DAH262" s="368"/>
      <c r="DAI262" s="332"/>
      <c r="DAJ262" s="333"/>
      <c r="DAK262" s="368"/>
      <c r="DAL262" s="224"/>
      <c r="DAM262" s="224"/>
      <c r="DAN262" s="334"/>
      <c r="DAO262" s="334"/>
      <c r="DAP262" s="224"/>
      <c r="DAQ262" s="368"/>
      <c r="DAR262" s="368"/>
      <c r="DAS262" s="332"/>
      <c r="DAT262" s="333"/>
      <c r="DAU262" s="368"/>
      <c r="DAV262" s="224"/>
      <c r="DAW262" s="224"/>
      <c r="DAX262" s="334"/>
      <c r="DAY262" s="334"/>
      <c r="DAZ262" s="224"/>
      <c r="DBA262" s="368"/>
      <c r="DBB262" s="368"/>
      <c r="DBC262" s="332"/>
      <c r="DBD262" s="333"/>
      <c r="DBE262" s="368"/>
      <c r="DBF262" s="224"/>
      <c r="DBG262" s="224"/>
      <c r="DBH262" s="334"/>
      <c r="DBI262" s="334"/>
      <c r="DBJ262" s="224"/>
      <c r="DBK262" s="368"/>
      <c r="DBL262" s="368"/>
      <c r="DBM262" s="332"/>
      <c r="DBN262" s="333"/>
      <c r="DBO262" s="368"/>
      <c r="DBP262" s="224"/>
      <c r="DBQ262" s="224"/>
      <c r="DBR262" s="334"/>
      <c r="DBS262" s="334"/>
      <c r="DBT262" s="224"/>
      <c r="DBU262" s="368"/>
      <c r="DBV262" s="368"/>
      <c r="DBW262" s="332"/>
      <c r="DBX262" s="333"/>
      <c r="DBY262" s="368"/>
      <c r="DBZ262" s="224"/>
      <c r="DCA262" s="224"/>
      <c r="DCB262" s="334"/>
      <c r="DCC262" s="334"/>
      <c r="DCD262" s="224"/>
      <c r="DCE262" s="368"/>
      <c r="DCF262" s="368"/>
      <c r="DCG262" s="332"/>
      <c r="DCH262" s="333"/>
      <c r="DCI262" s="368"/>
      <c r="DCJ262" s="224"/>
      <c r="DCK262" s="224"/>
      <c r="DCL262" s="334"/>
      <c r="DCM262" s="334"/>
      <c r="DCN262" s="224"/>
      <c r="DCO262" s="368"/>
      <c r="DCP262" s="368"/>
      <c r="DCQ262" s="332"/>
      <c r="DCR262" s="333"/>
      <c r="DCS262" s="368"/>
      <c r="DCT262" s="224"/>
      <c r="DCU262" s="224"/>
      <c r="DCV262" s="334"/>
      <c r="DCW262" s="334"/>
      <c r="DCX262" s="224"/>
      <c r="DCY262" s="368"/>
      <c r="DCZ262" s="368"/>
      <c r="DDA262" s="332"/>
      <c r="DDB262" s="333"/>
      <c r="DDC262" s="368"/>
      <c r="DDD262" s="224"/>
      <c r="DDE262" s="224"/>
      <c r="DDF262" s="334"/>
      <c r="DDG262" s="334"/>
      <c r="DDH262" s="224"/>
      <c r="DDI262" s="368"/>
      <c r="DDJ262" s="368"/>
      <c r="DDK262" s="332"/>
      <c r="DDL262" s="333"/>
      <c r="DDM262" s="368"/>
      <c r="DDN262" s="224"/>
      <c r="DDO262" s="224"/>
      <c r="DDP262" s="334"/>
      <c r="DDQ262" s="334"/>
      <c r="DDR262" s="224"/>
      <c r="DDS262" s="368"/>
      <c r="DDT262" s="368"/>
      <c r="DDU262" s="332"/>
      <c r="DDV262" s="333"/>
      <c r="DDW262" s="368"/>
      <c r="DDX262" s="224"/>
      <c r="DDY262" s="224"/>
      <c r="DDZ262" s="334"/>
      <c r="DEA262" s="334"/>
      <c r="DEB262" s="224"/>
      <c r="DEC262" s="368"/>
      <c r="DED262" s="368"/>
      <c r="DEE262" s="332"/>
      <c r="DEF262" s="333"/>
      <c r="DEG262" s="368"/>
      <c r="DEH262" s="224"/>
      <c r="DEI262" s="224"/>
      <c r="DEJ262" s="334"/>
      <c r="DEK262" s="334"/>
      <c r="DEL262" s="224"/>
      <c r="DEM262" s="368"/>
      <c r="DEN262" s="368"/>
      <c r="DEO262" s="332"/>
      <c r="DEP262" s="333"/>
      <c r="DEQ262" s="368"/>
      <c r="DER262" s="224"/>
      <c r="DES262" s="224"/>
      <c r="DET262" s="334"/>
      <c r="DEU262" s="334"/>
      <c r="DEV262" s="224"/>
      <c r="DEW262" s="368"/>
      <c r="DEX262" s="368"/>
      <c r="DEY262" s="332"/>
      <c r="DEZ262" s="333"/>
      <c r="DFA262" s="368"/>
      <c r="DFB262" s="224"/>
      <c r="DFC262" s="224"/>
      <c r="DFD262" s="334"/>
      <c r="DFE262" s="334"/>
      <c r="DFF262" s="224"/>
      <c r="DFG262" s="368"/>
      <c r="DFH262" s="368"/>
      <c r="DFI262" s="332"/>
      <c r="DFJ262" s="333"/>
      <c r="DFK262" s="368"/>
      <c r="DFL262" s="224"/>
      <c r="DFM262" s="224"/>
      <c r="DFN262" s="334"/>
      <c r="DFO262" s="334"/>
      <c r="DFP262" s="224"/>
      <c r="DFQ262" s="368"/>
      <c r="DFR262" s="368"/>
      <c r="DFS262" s="332"/>
      <c r="DFT262" s="333"/>
      <c r="DFU262" s="368"/>
      <c r="DFV262" s="224"/>
      <c r="DFW262" s="224"/>
      <c r="DFX262" s="334"/>
      <c r="DFY262" s="334"/>
      <c r="DFZ262" s="224"/>
      <c r="DGA262" s="368"/>
      <c r="DGB262" s="368"/>
      <c r="DGC262" s="332"/>
      <c r="DGD262" s="333"/>
      <c r="DGE262" s="368"/>
      <c r="DGF262" s="224"/>
      <c r="DGG262" s="224"/>
      <c r="DGH262" s="334"/>
      <c r="DGI262" s="334"/>
      <c r="DGJ262" s="224"/>
      <c r="DGK262" s="368"/>
      <c r="DGL262" s="368"/>
      <c r="DGM262" s="332"/>
      <c r="DGN262" s="333"/>
      <c r="DGO262" s="368"/>
      <c r="DGP262" s="224"/>
      <c r="DGQ262" s="224"/>
      <c r="DGR262" s="334"/>
      <c r="DGS262" s="334"/>
      <c r="DGT262" s="224"/>
      <c r="DGU262" s="368"/>
      <c r="DGV262" s="368"/>
      <c r="DGW262" s="332"/>
      <c r="DGX262" s="333"/>
      <c r="DGY262" s="368"/>
      <c r="DGZ262" s="224"/>
      <c r="DHA262" s="224"/>
      <c r="DHB262" s="334"/>
      <c r="DHC262" s="334"/>
      <c r="DHD262" s="224"/>
      <c r="DHE262" s="368"/>
      <c r="DHF262" s="368"/>
      <c r="DHG262" s="332"/>
      <c r="DHH262" s="333"/>
      <c r="DHI262" s="368"/>
      <c r="DHJ262" s="224"/>
      <c r="DHK262" s="224"/>
      <c r="DHL262" s="334"/>
      <c r="DHM262" s="334"/>
      <c r="DHN262" s="224"/>
      <c r="DHO262" s="368"/>
      <c r="DHP262" s="368"/>
      <c r="DHQ262" s="332"/>
      <c r="DHR262" s="333"/>
      <c r="DHS262" s="368"/>
      <c r="DHT262" s="224"/>
      <c r="DHU262" s="224"/>
      <c r="DHV262" s="334"/>
      <c r="DHW262" s="334"/>
      <c r="DHX262" s="224"/>
      <c r="DHY262" s="368"/>
      <c r="DHZ262" s="368"/>
      <c r="DIA262" s="332"/>
      <c r="DIB262" s="333"/>
      <c r="DIC262" s="368"/>
      <c r="DID262" s="224"/>
      <c r="DIE262" s="224"/>
      <c r="DIF262" s="334"/>
      <c r="DIG262" s="334"/>
      <c r="DIH262" s="224"/>
      <c r="DII262" s="368"/>
      <c r="DIJ262" s="368"/>
      <c r="DIK262" s="332"/>
      <c r="DIL262" s="333"/>
      <c r="DIM262" s="368"/>
      <c r="DIN262" s="224"/>
      <c r="DIO262" s="224"/>
      <c r="DIP262" s="334"/>
      <c r="DIQ262" s="334"/>
      <c r="DIR262" s="224"/>
      <c r="DIS262" s="368"/>
      <c r="DIT262" s="368"/>
      <c r="DIU262" s="332"/>
      <c r="DIV262" s="333"/>
      <c r="DIW262" s="368"/>
      <c r="DIX262" s="224"/>
      <c r="DIY262" s="224"/>
      <c r="DIZ262" s="334"/>
      <c r="DJA262" s="334"/>
      <c r="DJB262" s="224"/>
      <c r="DJC262" s="368"/>
      <c r="DJD262" s="368"/>
      <c r="DJE262" s="332"/>
      <c r="DJF262" s="333"/>
      <c r="DJG262" s="368"/>
      <c r="DJH262" s="224"/>
      <c r="DJI262" s="224"/>
      <c r="DJJ262" s="334"/>
      <c r="DJK262" s="334"/>
      <c r="DJL262" s="224"/>
      <c r="DJM262" s="368"/>
      <c r="DJN262" s="368"/>
      <c r="DJO262" s="332"/>
      <c r="DJP262" s="333"/>
      <c r="DJQ262" s="368"/>
      <c r="DJR262" s="224"/>
      <c r="DJS262" s="224"/>
      <c r="DJT262" s="334"/>
      <c r="DJU262" s="334"/>
      <c r="DJV262" s="224"/>
      <c r="DJW262" s="368"/>
      <c r="DJX262" s="368"/>
      <c r="DJY262" s="332"/>
      <c r="DJZ262" s="333"/>
      <c r="DKA262" s="368"/>
      <c r="DKB262" s="224"/>
      <c r="DKC262" s="224"/>
      <c r="DKD262" s="334"/>
      <c r="DKE262" s="334"/>
      <c r="DKF262" s="224"/>
      <c r="DKG262" s="368"/>
      <c r="DKH262" s="368"/>
      <c r="DKI262" s="332"/>
      <c r="DKJ262" s="333"/>
      <c r="DKK262" s="368"/>
      <c r="DKL262" s="224"/>
      <c r="DKM262" s="224"/>
      <c r="DKN262" s="334"/>
      <c r="DKO262" s="334"/>
      <c r="DKP262" s="224"/>
      <c r="DKQ262" s="368"/>
      <c r="DKR262" s="368"/>
      <c r="DKS262" s="332"/>
      <c r="DKT262" s="333"/>
      <c r="DKU262" s="368"/>
      <c r="DKV262" s="224"/>
      <c r="DKW262" s="224"/>
      <c r="DKX262" s="334"/>
      <c r="DKY262" s="334"/>
      <c r="DKZ262" s="224"/>
      <c r="DLA262" s="368"/>
      <c r="DLB262" s="368"/>
      <c r="DLC262" s="332"/>
      <c r="DLD262" s="333"/>
      <c r="DLE262" s="368"/>
      <c r="DLF262" s="224"/>
      <c r="DLG262" s="224"/>
      <c r="DLH262" s="334"/>
      <c r="DLI262" s="334"/>
      <c r="DLJ262" s="224"/>
      <c r="DLK262" s="368"/>
      <c r="DLL262" s="368"/>
      <c r="DLM262" s="332"/>
      <c r="DLN262" s="333"/>
      <c r="DLO262" s="368"/>
      <c r="DLP262" s="224"/>
      <c r="DLQ262" s="224"/>
      <c r="DLR262" s="334"/>
      <c r="DLS262" s="334"/>
      <c r="DLT262" s="224"/>
      <c r="DLU262" s="368"/>
      <c r="DLV262" s="368"/>
      <c r="DLW262" s="332"/>
      <c r="DLX262" s="333"/>
      <c r="DLY262" s="368"/>
      <c r="DLZ262" s="224"/>
      <c r="DMA262" s="224"/>
      <c r="DMB262" s="334"/>
      <c r="DMC262" s="334"/>
      <c r="DMD262" s="224"/>
      <c r="DME262" s="368"/>
      <c r="DMF262" s="368"/>
      <c r="DMG262" s="332"/>
      <c r="DMH262" s="333"/>
      <c r="DMI262" s="368"/>
      <c r="DMJ262" s="224"/>
      <c r="DMK262" s="224"/>
      <c r="DML262" s="334"/>
      <c r="DMM262" s="334"/>
      <c r="DMN262" s="224"/>
      <c r="DMO262" s="368"/>
      <c r="DMP262" s="368"/>
      <c r="DMQ262" s="332"/>
      <c r="DMR262" s="333"/>
      <c r="DMS262" s="368"/>
      <c r="DMT262" s="224"/>
      <c r="DMU262" s="224"/>
      <c r="DMV262" s="334"/>
      <c r="DMW262" s="334"/>
      <c r="DMX262" s="224"/>
      <c r="DMY262" s="368"/>
      <c r="DMZ262" s="368"/>
      <c r="DNA262" s="332"/>
      <c r="DNB262" s="333"/>
      <c r="DNC262" s="368"/>
      <c r="DND262" s="224"/>
      <c r="DNE262" s="224"/>
      <c r="DNF262" s="334"/>
      <c r="DNG262" s="334"/>
      <c r="DNH262" s="224"/>
      <c r="DNI262" s="368"/>
      <c r="DNJ262" s="368"/>
      <c r="DNK262" s="332"/>
      <c r="DNL262" s="333"/>
      <c r="DNM262" s="368"/>
      <c r="DNN262" s="224"/>
      <c r="DNO262" s="224"/>
      <c r="DNP262" s="334"/>
      <c r="DNQ262" s="334"/>
      <c r="DNR262" s="224"/>
      <c r="DNS262" s="368"/>
      <c r="DNT262" s="368"/>
      <c r="DNU262" s="332"/>
      <c r="DNV262" s="333"/>
      <c r="DNW262" s="368"/>
      <c r="DNX262" s="224"/>
      <c r="DNY262" s="224"/>
      <c r="DNZ262" s="334"/>
      <c r="DOA262" s="334"/>
      <c r="DOB262" s="224"/>
      <c r="DOC262" s="368"/>
      <c r="DOD262" s="368"/>
      <c r="DOE262" s="332"/>
      <c r="DOF262" s="333"/>
      <c r="DOG262" s="368"/>
      <c r="DOH262" s="224"/>
      <c r="DOI262" s="224"/>
      <c r="DOJ262" s="334"/>
      <c r="DOK262" s="334"/>
      <c r="DOL262" s="224"/>
      <c r="DOM262" s="368"/>
      <c r="DON262" s="368"/>
      <c r="DOO262" s="332"/>
      <c r="DOP262" s="333"/>
      <c r="DOQ262" s="368"/>
      <c r="DOR262" s="224"/>
      <c r="DOS262" s="224"/>
      <c r="DOT262" s="334"/>
      <c r="DOU262" s="334"/>
      <c r="DOV262" s="224"/>
      <c r="DOW262" s="368"/>
      <c r="DOX262" s="368"/>
      <c r="DOY262" s="332"/>
      <c r="DOZ262" s="333"/>
      <c r="DPA262" s="368"/>
      <c r="DPB262" s="224"/>
      <c r="DPC262" s="224"/>
      <c r="DPD262" s="334"/>
      <c r="DPE262" s="334"/>
      <c r="DPF262" s="224"/>
      <c r="DPG262" s="368"/>
      <c r="DPH262" s="368"/>
      <c r="DPI262" s="332"/>
      <c r="DPJ262" s="333"/>
      <c r="DPK262" s="368"/>
      <c r="DPL262" s="224"/>
      <c r="DPM262" s="224"/>
      <c r="DPN262" s="334"/>
      <c r="DPO262" s="334"/>
      <c r="DPP262" s="224"/>
      <c r="DPQ262" s="368"/>
      <c r="DPR262" s="368"/>
      <c r="DPS262" s="332"/>
      <c r="DPT262" s="333"/>
      <c r="DPU262" s="368"/>
      <c r="DPV262" s="224"/>
      <c r="DPW262" s="224"/>
      <c r="DPX262" s="334"/>
      <c r="DPY262" s="334"/>
      <c r="DPZ262" s="224"/>
      <c r="DQA262" s="368"/>
      <c r="DQB262" s="368"/>
      <c r="DQC262" s="332"/>
      <c r="DQD262" s="333"/>
      <c r="DQE262" s="368"/>
      <c r="DQF262" s="224"/>
      <c r="DQG262" s="224"/>
      <c r="DQH262" s="334"/>
      <c r="DQI262" s="334"/>
      <c r="DQJ262" s="224"/>
      <c r="DQK262" s="368"/>
      <c r="DQL262" s="368"/>
      <c r="DQM262" s="332"/>
      <c r="DQN262" s="333"/>
      <c r="DQO262" s="368"/>
      <c r="DQP262" s="224"/>
      <c r="DQQ262" s="224"/>
      <c r="DQR262" s="334"/>
      <c r="DQS262" s="334"/>
      <c r="DQT262" s="224"/>
      <c r="DQU262" s="368"/>
      <c r="DQV262" s="368"/>
      <c r="DQW262" s="332"/>
      <c r="DQX262" s="333"/>
      <c r="DQY262" s="368"/>
      <c r="DQZ262" s="224"/>
      <c r="DRA262" s="224"/>
      <c r="DRB262" s="334"/>
      <c r="DRC262" s="334"/>
      <c r="DRD262" s="224"/>
      <c r="DRE262" s="368"/>
      <c r="DRF262" s="368"/>
      <c r="DRG262" s="332"/>
      <c r="DRH262" s="333"/>
      <c r="DRI262" s="368"/>
      <c r="DRJ262" s="224"/>
      <c r="DRK262" s="224"/>
      <c r="DRL262" s="334"/>
      <c r="DRM262" s="334"/>
      <c r="DRN262" s="224"/>
      <c r="DRO262" s="368"/>
      <c r="DRP262" s="368"/>
      <c r="DRQ262" s="332"/>
      <c r="DRR262" s="333"/>
      <c r="DRS262" s="368"/>
      <c r="DRT262" s="224"/>
      <c r="DRU262" s="224"/>
      <c r="DRV262" s="334"/>
      <c r="DRW262" s="334"/>
      <c r="DRX262" s="224"/>
      <c r="DRY262" s="368"/>
      <c r="DRZ262" s="368"/>
      <c r="DSA262" s="332"/>
      <c r="DSB262" s="333"/>
      <c r="DSC262" s="368"/>
      <c r="DSD262" s="224"/>
      <c r="DSE262" s="224"/>
      <c r="DSF262" s="334"/>
      <c r="DSG262" s="334"/>
      <c r="DSH262" s="224"/>
      <c r="DSI262" s="368"/>
      <c r="DSJ262" s="368"/>
      <c r="DSK262" s="332"/>
      <c r="DSL262" s="333"/>
      <c r="DSM262" s="368"/>
      <c r="DSN262" s="224"/>
      <c r="DSO262" s="224"/>
      <c r="DSP262" s="334"/>
      <c r="DSQ262" s="334"/>
      <c r="DSR262" s="224"/>
      <c r="DSS262" s="368"/>
      <c r="DST262" s="368"/>
      <c r="DSU262" s="332"/>
      <c r="DSV262" s="333"/>
      <c r="DSW262" s="368"/>
      <c r="DSX262" s="224"/>
      <c r="DSY262" s="224"/>
      <c r="DSZ262" s="334"/>
      <c r="DTA262" s="334"/>
      <c r="DTB262" s="224"/>
      <c r="DTC262" s="368"/>
      <c r="DTD262" s="368"/>
      <c r="DTE262" s="332"/>
      <c r="DTF262" s="333"/>
      <c r="DTG262" s="368"/>
      <c r="DTH262" s="224"/>
      <c r="DTI262" s="224"/>
      <c r="DTJ262" s="334"/>
      <c r="DTK262" s="334"/>
      <c r="DTL262" s="224"/>
      <c r="DTM262" s="368"/>
      <c r="DTN262" s="368"/>
      <c r="DTO262" s="332"/>
      <c r="DTP262" s="333"/>
      <c r="DTQ262" s="368"/>
      <c r="DTR262" s="224"/>
      <c r="DTS262" s="224"/>
      <c r="DTT262" s="334"/>
      <c r="DTU262" s="334"/>
      <c r="DTV262" s="224"/>
      <c r="DTW262" s="368"/>
      <c r="DTX262" s="368"/>
      <c r="DTY262" s="332"/>
      <c r="DTZ262" s="333"/>
      <c r="DUA262" s="368"/>
      <c r="DUB262" s="224"/>
      <c r="DUC262" s="224"/>
      <c r="DUD262" s="334"/>
      <c r="DUE262" s="334"/>
      <c r="DUF262" s="224"/>
      <c r="DUG262" s="368"/>
      <c r="DUH262" s="368"/>
      <c r="DUI262" s="332"/>
      <c r="DUJ262" s="333"/>
      <c r="DUK262" s="368"/>
      <c r="DUL262" s="224"/>
      <c r="DUM262" s="224"/>
      <c r="DUN262" s="334"/>
      <c r="DUO262" s="334"/>
      <c r="DUP262" s="224"/>
      <c r="DUQ262" s="368"/>
      <c r="DUR262" s="368"/>
      <c r="DUS262" s="332"/>
      <c r="DUT262" s="333"/>
      <c r="DUU262" s="368"/>
      <c r="DUV262" s="224"/>
      <c r="DUW262" s="224"/>
      <c r="DUX262" s="334"/>
      <c r="DUY262" s="334"/>
      <c r="DUZ262" s="224"/>
      <c r="DVA262" s="368"/>
      <c r="DVB262" s="368"/>
      <c r="DVC262" s="332"/>
      <c r="DVD262" s="333"/>
      <c r="DVE262" s="368"/>
      <c r="DVF262" s="224"/>
      <c r="DVG262" s="224"/>
      <c r="DVH262" s="334"/>
      <c r="DVI262" s="334"/>
      <c r="DVJ262" s="224"/>
      <c r="DVK262" s="368"/>
      <c r="DVL262" s="368"/>
      <c r="DVM262" s="332"/>
      <c r="DVN262" s="333"/>
      <c r="DVO262" s="368"/>
      <c r="DVP262" s="224"/>
      <c r="DVQ262" s="224"/>
      <c r="DVR262" s="334"/>
      <c r="DVS262" s="334"/>
      <c r="DVT262" s="224"/>
      <c r="DVU262" s="368"/>
      <c r="DVV262" s="368"/>
      <c r="DVW262" s="332"/>
      <c r="DVX262" s="333"/>
      <c r="DVY262" s="368"/>
      <c r="DVZ262" s="224"/>
      <c r="DWA262" s="224"/>
      <c r="DWB262" s="334"/>
      <c r="DWC262" s="334"/>
      <c r="DWD262" s="224"/>
      <c r="DWE262" s="368"/>
      <c r="DWF262" s="368"/>
      <c r="DWG262" s="332"/>
      <c r="DWH262" s="333"/>
      <c r="DWI262" s="368"/>
      <c r="DWJ262" s="224"/>
      <c r="DWK262" s="224"/>
      <c r="DWL262" s="334"/>
      <c r="DWM262" s="334"/>
      <c r="DWN262" s="224"/>
      <c r="DWO262" s="368"/>
      <c r="DWP262" s="368"/>
      <c r="DWQ262" s="332"/>
      <c r="DWR262" s="333"/>
      <c r="DWS262" s="368"/>
      <c r="DWT262" s="224"/>
      <c r="DWU262" s="224"/>
      <c r="DWV262" s="334"/>
      <c r="DWW262" s="334"/>
      <c r="DWX262" s="224"/>
      <c r="DWY262" s="368"/>
      <c r="DWZ262" s="368"/>
      <c r="DXA262" s="332"/>
      <c r="DXB262" s="333"/>
      <c r="DXC262" s="368"/>
      <c r="DXD262" s="224"/>
      <c r="DXE262" s="224"/>
      <c r="DXF262" s="334"/>
      <c r="DXG262" s="334"/>
      <c r="DXH262" s="224"/>
      <c r="DXI262" s="368"/>
      <c r="DXJ262" s="368"/>
      <c r="DXK262" s="332"/>
      <c r="DXL262" s="333"/>
      <c r="DXM262" s="368"/>
      <c r="DXN262" s="224"/>
      <c r="DXO262" s="224"/>
      <c r="DXP262" s="334"/>
      <c r="DXQ262" s="334"/>
      <c r="DXR262" s="224"/>
      <c r="DXS262" s="368"/>
      <c r="DXT262" s="368"/>
      <c r="DXU262" s="332"/>
      <c r="DXV262" s="333"/>
      <c r="DXW262" s="368"/>
      <c r="DXX262" s="224"/>
      <c r="DXY262" s="224"/>
      <c r="DXZ262" s="334"/>
      <c r="DYA262" s="334"/>
      <c r="DYB262" s="224"/>
      <c r="DYC262" s="368"/>
      <c r="DYD262" s="368"/>
      <c r="DYE262" s="332"/>
      <c r="DYF262" s="333"/>
      <c r="DYG262" s="368"/>
      <c r="DYH262" s="224"/>
      <c r="DYI262" s="224"/>
      <c r="DYJ262" s="334"/>
      <c r="DYK262" s="334"/>
      <c r="DYL262" s="224"/>
      <c r="DYM262" s="368"/>
      <c r="DYN262" s="368"/>
      <c r="DYO262" s="332"/>
      <c r="DYP262" s="333"/>
      <c r="DYQ262" s="368"/>
      <c r="DYR262" s="224"/>
      <c r="DYS262" s="224"/>
      <c r="DYT262" s="334"/>
      <c r="DYU262" s="334"/>
      <c r="DYV262" s="224"/>
      <c r="DYW262" s="368"/>
      <c r="DYX262" s="368"/>
      <c r="DYY262" s="332"/>
      <c r="DYZ262" s="333"/>
      <c r="DZA262" s="368"/>
      <c r="DZB262" s="224"/>
      <c r="DZC262" s="224"/>
      <c r="DZD262" s="334"/>
      <c r="DZE262" s="334"/>
      <c r="DZF262" s="224"/>
      <c r="DZG262" s="368"/>
      <c r="DZH262" s="368"/>
      <c r="DZI262" s="332"/>
      <c r="DZJ262" s="333"/>
      <c r="DZK262" s="368"/>
      <c r="DZL262" s="224"/>
      <c r="DZM262" s="224"/>
      <c r="DZN262" s="334"/>
      <c r="DZO262" s="334"/>
      <c r="DZP262" s="224"/>
      <c r="DZQ262" s="368"/>
      <c r="DZR262" s="368"/>
      <c r="DZS262" s="332"/>
      <c r="DZT262" s="333"/>
      <c r="DZU262" s="368"/>
      <c r="DZV262" s="224"/>
      <c r="DZW262" s="224"/>
      <c r="DZX262" s="334"/>
      <c r="DZY262" s="334"/>
      <c r="DZZ262" s="224"/>
      <c r="EAA262" s="368"/>
      <c r="EAB262" s="368"/>
      <c r="EAC262" s="332"/>
      <c r="EAD262" s="333"/>
      <c r="EAE262" s="368"/>
      <c r="EAF262" s="224"/>
      <c r="EAG262" s="224"/>
      <c r="EAH262" s="334"/>
      <c r="EAI262" s="334"/>
      <c r="EAJ262" s="224"/>
      <c r="EAK262" s="368"/>
      <c r="EAL262" s="368"/>
      <c r="EAM262" s="332"/>
      <c r="EAN262" s="333"/>
      <c r="EAO262" s="368"/>
      <c r="EAP262" s="224"/>
      <c r="EAQ262" s="224"/>
      <c r="EAR262" s="334"/>
      <c r="EAS262" s="334"/>
      <c r="EAT262" s="224"/>
      <c r="EAU262" s="368"/>
      <c r="EAV262" s="368"/>
      <c r="EAW262" s="332"/>
      <c r="EAX262" s="333"/>
      <c r="EAY262" s="368"/>
      <c r="EAZ262" s="224"/>
      <c r="EBA262" s="224"/>
      <c r="EBB262" s="334"/>
      <c r="EBC262" s="334"/>
      <c r="EBD262" s="224"/>
      <c r="EBE262" s="368"/>
      <c r="EBF262" s="368"/>
      <c r="EBG262" s="332"/>
      <c r="EBH262" s="333"/>
      <c r="EBI262" s="368"/>
      <c r="EBJ262" s="224"/>
      <c r="EBK262" s="224"/>
      <c r="EBL262" s="334"/>
      <c r="EBM262" s="334"/>
      <c r="EBN262" s="224"/>
      <c r="EBO262" s="368"/>
      <c r="EBP262" s="368"/>
      <c r="EBQ262" s="332"/>
      <c r="EBR262" s="333"/>
      <c r="EBS262" s="368"/>
      <c r="EBT262" s="224"/>
      <c r="EBU262" s="224"/>
      <c r="EBV262" s="334"/>
      <c r="EBW262" s="334"/>
      <c r="EBX262" s="224"/>
      <c r="EBY262" s="368"/>
      <c r="EBZ262" s="368"/>
      <c r="ECA262" s="332"/>
      <c r="ECB262" s="333"/>
      <c r="ECC262" s="368"/>
      <c r="ECD262" s="224"/>
      <c r="ECE262" s="224"/>
      <c r="ECF262" s="334"/>
      <c r="ECG262" s="334"/>
      <c r="ECH262" s="224"/>
      <c r="ECI262" s="368"/>
      <c r="ECJ262" s="368"/>
      <c r="ECK262" s="332"/>
      <c r="ECL262" s="333"/>
      <c r="ECM262" s="368"/>
      <c r="ECN262" s="224"/>
      <c r="ECO262" s="224"/>
      <c r="ECP262" s="334"/>
      <c r="ECQ262" s="334"/>
      <c r="ECR262" s="224"/>
      <c r="ECS262" s="368"/>
      <c r="ECT262" s="368"/>
      <c r="ECU262" s="332"/>
      <c r="ECV262" s="333"/>
      <c r="ECW262" s="368"/>
      <c r="ECX262" s="224"/>
      <c r="ECY262" s="224"/>
      <c r="ECZ262" s="334"/>
      <c r="EDA262" s="334"/>
      <c r="EDB262" s="224"/>
      <c r="EDC262" s="368"/>
      <c r="EDD262" s="368"/>
      <c r="EDE262" s="332"/>
      <c r="EDF262" s="333"/>
      <c r="EDG262" s="368"/>
      <c r="EDH262" s="224"/>
      <c r="EDI262" s="224"/>
      <c r="EDJ262" s="334"/>
      <c r="EDK262" s="334"/>
      <c r="EDL262" s="224"/>
      <c r="EDM262" s="368"/>
      <c r="EDN262" s="368"/>
      <c r="EDO262" s="332"/>
      <c r="EDP262" s="333"/>
      <c r="EDQ262" s="368"/>
      <c r="EDR262" s="224"/>
      <c r="EDS262" s="224"/>
      <c r="EDT262" s="334"/>
      <c r="EDU262" s="334"/>
      <c r="EDV262" s="224"/>
      <c r="EDW262" s="368"/>
      <c r="EDX262" s="368"/>
      <c r="EDY262" s="332"/>
      <c r="EDZ262" s="333"/>
      <c r="EEA262" s="368"/>
      <c r="EEB262" s="224"/>
      <c r="EEC262" s="224"/>
      <c r="EED262" s="334"/>
      <c r="EEE262" s="334"/>
      <c r="EEF262" s="224"/>
      <c r="EEG262" s="368"/>
      <c r="EEH262" s="368"/>
      <c r="EEI262" s="332"/>
      <c r="EEJ262" s="333"/>
      <c r="EEK262" s="368"/>
      <c r="EEL262" s="224"/>
      <c r="EEM262" s="224"/>
      <c r="EEN262" s="334"/>
      <c r="EEO262" s="334"/>
      <c r="EEP262" s="224"/>
      <c r="EEQ262" s="368"/>
      <c r="EER262" s="368"/>
      <c r="EES262" s="332"/>
      <c r="EET262" s="333"/>
      <c r="EEU262" s="368"/>
      <c r="EEV262" s="224"/>
      <c r="EEW262" s="224"/>
      <c r="EEX262" s="334"/>
      <c r="EEY262" s="334"/>
      <c r="EEZ262" s="224"/>
      <c r="EFA262" s="368"/>
      <c r="EFB262" s="368"/>
      <c r="EFC262" s="332"/>
      <c r="EFD262" s="333"/>
      <c r="EFE262" s="368"/>
      <c r="EFF262" s="224"/>
      <c r="EFG262" s="224"/>
      <c r="EFH262" s="334"/>
      <c r="EFI262" s="334"/>
      <c r="EFJ262" s="224"/>
      <c r="EFK262" s="368"/>
      <c r="EFL262" s="368"/>
      <c r="EFM262" s="332"/>
      <c r="EFN262" s="333"/>
      <c r="EFO262" s="368"/>
      <c r="EFP262" s="224"/>
      <c r="EFQ262" s="224"/>
      <c r="EFR262" s="334"/>
      <c r="EFS262" s="334"/>
      <c r="EFT262" s="224"/>
      <c r="EFU262" s="368"/>
      <c r="EFV262" s="368"/>
      <c r="EFW262" s="332"/>
      <c r="EFX262" s="333"/>
      <c r="EFY262" s="368"/>
      <c r="EFZ262" s="224"/>
      <c r="EGA262" s="224"/>
      <c r="EGB262" s="334"/>
      <c r="EGC262" s="334"/>
      <c r="EGD262" s="224"/>
      <c r="EGE262" s="368"/>
      <c r="EGF262" s="368"/>
      <c r="EGG262" s="332"/>
      <c r="EGH262" s="333"/>
      <c r="EGI262" s="368"/>
      <c r="EGJ262" s="224"/>
      <c r="EGK262" s="224"/>
      <c r="EGL262" s="334"/>
      <c r="EGM262" s="334"/>
      <c r="EGN262" s="224"/>
      <c r="EGO262" s="368"/>
      <c r="EGP262" s="368"/>
      <c r="EGQ262" s="332"/>
      <c r="EGR262" s="333"/>
      <c r="EGS262" s="368"/>
      <c r="EGT262" s="224"/>
      <c r="EGU262" s="224"/>
      <c r="EGV262" s="334"/>
      <c r="EGW262" s="334"/>
      <c r="EGX262" s="224"/>
      <c r="EGY262" s="368"/>
      <c r="EGZ262" s="368"/>
      <c r="EHA262" s="332"/>
      <c r="EHB262" s="333"/>
      <c r="EHC262" s="368"/>
      <c r="EHD262" s="224"/>
      <c r="EHE262" s="224"/>
      <c r="EHF262" s="334"/>
      <c r="EHG262" s="334"/>
      <c r="EHH262" s="224"/>
      <c r="EHI262" s="368"/>
      <c r="EHJ262" s="368"/>
      <c r="EHK262" s="332"/>
      <c r="EHL262" s="333"/>
      <c r="EHM262" s="368"/>
      <c r="EHN262" s="224"/>
      <c r="EHO262" s="224"/>
      <c r="EHP262" s="334"/>
      <c r="EHQ262" s="334"/>
      <c r="EHR262" s="224"/>
      <c r="EHS262" s="368"/>
      <c r="EHT262" s="368"/>
      <c r="EHU262" s="332"/>
      <c r="EHV262" s="333"/>
      <c r="EHW262" s="368"/>
      <c r="EHX262" s="224"/>
      <c r="EHY262" s="224"/>
      <c r="EHZ262" s="334"/>
      <c r="EIA262" s="334"/>
      <c r="EIB262" s="224"/>
      <c r="EIC262" s="368"/>
      <c r="EID262" s="368"/>
      <c r="EIE262" s="332"/>
      <c r="EIF262" s="333"/>
      <c r="EIG262" s="368"/>
      <c r="EIH262" s="224"/>
      <c r="EII262" s="224"/>
      <c r="EIJ262" s="334"/>
      <c r="EIK262" s="334"/>
      <c r="EIL262" s="224"/>
      <c r="EIM262" s="368"/>
      <c r="EIN262" s="368"/>
      <c r="EIO262" s="332"/>
      <c r="EIP262" s="333"/>
      <c r="EIQ262" s="368"/>
      <c r="EIR262" s="224"/>
      <c r="EIS262" s="224"/>
      <c r="EIT262" s="334"/>
      <c r="EIU262" s="334"/>
      <c r="EIV262" s="224"/>
      <c r="EIW262" s="368"/>
      <c r="EIX262" s="368"/>
      <c r="EIY262" s="332"/>
      <c r="EIZ262" s="333"/>
      <c r="EJA262" s="368"/>
      <c r="EJB262" s="224"/>
      <c r="EJC262" s="224"/>
      <c r="EJD262" s="334"/>
      <c r="EJE262" s="334"/>
      <c r="EJF262" s="224"/>
      <c r="EJG262" s="368"/>
      <c r="EJH262" s="368"/>
      <c r="EJI262" s="332"/>
      <c r="EJJ262" s="333"/>
      <c r="EJK262" s="368"/>
      <c r="EJL262" s="224"/>
      <c r="EJM262" s="224"/>
      <c r="EJN262" s="334"/>
      <c r="EJO262" s="334"/>
      <c r="EJP262" s="224"/>
      <c r="EJQ262" s="368"/>
      <c r="EJR262" s="368"/>
      <c r="EJS262" s="332"/>
      <c r="EJT262" s="333"/>
      <c r="EJU262" s="368"/>
      <c r="EJV262" s="224"/>
      <c r="EJW262" s="224"/>
      <c r="EJX262" s="334"/>
      <c r="EJY262" s="334"/>
      <c r="EJZ262" s="224"/>
      <c r="EKA262" s="368"/>
      <c r="EKB262" s="368"/>
      <c r="EKC262" s="332"/>
      <c r="EKD262" s="333"/>
      <c r="EKE262" s="368"/>
      <c r="EKF262" s="224"/>
      <c r="EKG262" s="224"/>
      <c r="EKH262" s="334"/>
      <c r="EKI262" s="334"/>
      <c r="EKJ262" s="224"/>
      <c r="EKK262" s="368"/>
      <c r="EKL262" s="368"/>
      <c r="EKM262" s="332"/>
      <c r="EKN262" s="333"/>
      <c r="EKO262" s="368"/>
      <c r="EKP262" s="224"/>
      <c r="EKQ262" s="224"/>
      <c r="EKR262" s="334"/>
      <c r="EKS262" s="334"/>
      <c r="EKT262" s="224"/>
      <c r="EKU262" s="368"/>
      <c r="EKV262" s="368"/>
      <c r="EKW262" s="332"/>
      <c r="EKX262" s="333"/>
      <c r="EKY262" s="368"/>
      <c r="EKZ262" s="224"/>
      <c r="ELA262" s="224"/>
      <c r="ELB262" s="334"/>
      <c r="ELC262" s="334"/>
      <c r="ELD262" s="224"/>
      <c r="ELE262" s="368"/>
      <c r="ELF262" s="368"/>
      <c r="ELG262" s="332"/>
      <c r="ELH262" s="333"/>
      <c r="ELI262" s="368"/>
      <c r="ELJ262" s="224"/>
      <c r="ELK262" s="224"/>
      <c r="ELL262" s="334"/>
      <c r="ELM262" s="334"/>
      <c r="ELN262" s="224"/>
      <c r="ELO262" s="368"/>
      <c r="ELP262" s="368"/>
      <c r="ELQ262" s="332"/>
      <c r="ELR262" s="333"/>
      <c r="ELS262" s="368"/>
      <c r="ELT262" s="224"/>
      <c r="ELU262" s="224"/>
      <c r="ELV262" s="334"/>
      <c r="ELW262" s="334"/>
      <c r="ELX262" s="224"/>
      <c r="ELY262" s="368"/>
      <c r="ELZ262" s="368"/>
      <c r="EMA262" s="332"/>
      <c r="EMB262" s="333"/>
      <c r="EMC262" s="368"/>
      <c r="EMD262" s="224"/>
      <c r="EME262" s="224"/>
      <c r="EMF262" s="334"/>
      <c r="EMG262" s="334"/>
      <c r="EMH262" s="224"/>
      <c r="EMI262" s="368"/>
      <c r="EMJ262" s="368"/>
      <c r="EMK262" s="332"/>
      <c r="EML262" s="333"/>
      <c r="EMM262" s="368"/>
      <c r="EMN262" s="224"/>
      <c r="EMO262" s="224"/>
      <c r="EMP262" s="334"/>
      <c r="EMQ262" s="334"/>
      <c r="EMR262" s="224"/>
      <c r="EMS262" s="368"/>
      <c r="EMT262" s="368"/>
      <c r="EMU262" s="332"/>
      <c r="EMV262" s="333"/>
      <c r="EMW262" s="368"/>
      <c r="EMX262" s="224"/>
      <c r="EMY262" s="224"/>
      <c r="EMZ262" s="334"/>
      <c r="ENA262" s="334"/>
      <c r="ENB262" s="224"/>
      <c r="ENC262" s="368"/>
      <c r="END262" s="368"/>
      <c r="ENE262" s="332"/>
      <c r="ENF262" s="333"/>
      <c r="ENG262" s="368"/>
      <c r="ENH262" s="224"/>
      <c r="ENI262" s="224"/>
      <c r="ENJ262" s="334"/>
      <c r="ENK262" s="334"/>
      <c r="ENL262" s="224"/>
      <c r="ENM262" s="368"/>
      <c r="ENN262" s="368"/>
      <c r="ENO262" s="332"/>
      <c r="ENP262" s="333"/>
      <c r="ENQ262" s="368"/>
      <c r="ENR262" s="224"/>
      <c r="ENS262" s="224"/>
      <c r="ENT262" s="334"/>
      <c r="ENU262" s="334"/>
      <c r="ENV262" s="224"/>
      <c r="ENW262" s="368"/>
      <c r="ENX262" s="368"/>
      <c r="ENY262" s="332"/>
      <c r="ENZ262" s="333"/>
      <c r="EOA262" s="368"/>
      <c r="EOB262" s="224"/>
      <c r="EOC262" s="224"/>
      <c r="EOD262" s="334"/>
      <c r="EOE262" s="334"/>
      <c r="EOF262" s="224"/>
      <c r="EOG262" s="368"/>
      <c r="EOH262" s="368"/>
      <c r="EOI262" s="332"/>
      <c r="EOJ262" s="333"/>
      <c r="EOK262" s="368"/>
      <c r="EOL262" s="224"/>
      <c r="EOM262" s="224"/>
      <c r="EON262" s="334"/>
      <c r="EOO262" s="334"/>
      <c r="EOP262" s="224"/>
      <c r="EOQ262" s="368"/>
      <c r="EOR262" s="368"/>
      <c r="EOS262" s="332"/>
      <c r="EOT262" s="333"/>
      <c r="EOU262" s="368"/>
      <c r="EOV262" s="224"/>
      <c r="EOW262" s="224"/>
      <c r="EOX262" s="334"/>
      <c r="EOY262" s="334"/>
      <c r="EOZ262" s="224"/>
      <c r="EPA262" s="368"/>
      <c r="EPB262" s="368"/>
      <c r="EPC262" s="332"/>
      <c r="EPD262" s="333"/>
      <c r="EPE262" s="368"/>
      <c r="EPF262" s="224"/>
      <c r="EPG262" s="224"/>
      <c r="EPH262" s="334"/>
      <c r="EPI262" s="334"/>
      <c r="EPJ262" s="224"/>
      <c r="EPK262" s="368"/>
      <c r="EPL262" s="368"/>
      <c r="EPM262" s="332"/>
      <c r="EPN262" s="333"/>
      <c r="EPO262" s="368"/>
      <c r="EPP262" s="224"/>
      <c r="EPQ262" s="224"/>
      <c r="EPR262" s="334"/>
      <c r="EPS262" s="334"/>
      <c r="EPT262" s="224"/>
      <c r="EPU262" s="368"/>
      <c r="EPV262" s="368"/>
      <c r="EPW262" s="332"/>
      <c r="EPX262" s="333"/>
      <c r="EPY262" s="368"/>
      <c r="EPZ262" s="224"/>
      <c r="EQA262" s="224"/>
      <c r="EQB262" s="334"/>
      <c r="EQC262" s="334"/>
      <c r="EQD262" s="224"/>
      <c r="EQE262" s="368"/>
      <c r="EQF262" s="368"/>
      <c r="EQG262" s="332"/>
      <c r="EQH262" s="333"/>
      <c r="EQI262" s="368"/>
      <c r="EQJ262" s="224"/>
      <c r="EQK262" s="224"/>
      <c r="EQL262" s="334"/>
      <c r="EQM262" s="334"/>
      <c r="EQN262" s="224"/>
      <c r="EQO262" s="368"/>
      <c r="EQP262" s="368"/>
      <c r="EQQ262" s="332"/>
      <c r="EQR262" s="333"/>
      <c r="EQS262" s="368"/>
      <c r="EQT262" s="224"/>
      <c r="EQU262" s="224"/>
      <c r="EQV262" s="334"/>
      <c r="EQW262" s="334"/>
      <c r="EQX262" s="224"/>
      <c r="EQY262" s="368"/>
      <c r="EQZ262" s="368"/>
      <c r="ERA262" s="332"/>
      <c r="ERB262" s="333"/>
      <c r="ERC262" s="368"/>
      <c r="ERD262" s="224"/>
      <c r="ERE262" s="224"/>
      <c r="ERF262" s="334"/>
      <c r="ERG262" s="334"/>
      <c r="ERH262" s="224"/>
      <c r="ERI262" s="368"/>
      <c r="ERJ262" s="368"/>
      <c r="ERK262" s="332"/>
      <c r="ERL262" s="333"/>
      <c r="ERM262" s="368"/>
      <c r="ERN262" s="224"/>
      <c r="ERO262" s="224"/>
      <c r="ERP262" s="334"/>
      <c r="ERQ262" s="334"/>
      <c r="ERR262" s="224"/>
      <c r="ERS262" s="368"/>
      <c r="ERT262" s="368"/>
      <c r="ERU262" s="332"/>
      <c r="ERV262" s="333"/>
      <c r="ERW262" s="368"/>
      <c r="ERX262" s="224"/>
      <c r="ERY262" s="224"/>
      <c r="ERZ262" s="334"/>
      <c r="ESA262" s="334"/>
      <c r="ESB262" s="224"/>
      <c r="ESC262" s="368"/>
      <c r="ESD262" s="368"/>
      <c r="ESE262" s="332"/>
      <c r="ESF262" s="333"/>
      <c r="ESG262" s="368"/>
      <c r="ESH262" s="224"/>
      <c r="ESI262" s="224"/>
      <c r="ESJ262" s="334"/>
      <c r="ESK262" s="334"/>
      <c r="ESL262" s="224"/>
      <c r="ESM262" s="368"/>
      <c r="ESN262" s="368"/>
      <c r="ESO262" s="332"/>
      <c r="ESP262" s="333"/>
      <c r="ESQ262" s="368"/>
      <c r="ESR262" s="224"/>
      <c r="ESS262" s="224"/>
      <c r="EST262" s="334"/>
      <c r="ESU262" s="334"/>
      <c r="ESV262" s="224"/>
      <c r="ESW262" s="368"/>
      <c r="ESX262" s="368"/>
      <c r="ESY262" s="332"/>
      <c r="ESZ262" s="333"/>
      <c r="ETA262" s="368"/>
      <c r="ETB262" s="224"/>
      <c r="ETC262" s="224"/>
      <c r="ETD262" s="334"/>
      <c r="ETE262" s="334"/>
      <c r="ETF262" s="224"/>
      <c r="ETG262" s="368"/>
      <c r="ETH262" s="368"/>
      <c r="ETI262" s="332"/>
      <c r="ETJ262" s="333"/>
      <c r="ETK262" s="368"/>
      <c r="ETL262" s="224"/>
      <c r="ETM262" s="224"/>
      <c r="ETN262" s="334"/>
      <c r="ETO262" s="334"/>
      <c r="ETP262" s="224"/>
      <c r="ETQ262" s="368"/>
      <c r="ETR262" s="368"/>
      <c r="ETS262" s="332"/>
      <c r="ETT262" s="333"/>
      <c r="ETU262" s="368"/>
      <c r="ETV262" s="224"/>
      <c r="ETW262" s="224"/>
      <c r="ETX262" s="334"/>
      <c r="ETY262" s="334"/>
      <c r="ETZ262" s="224"/>
      <c r="EUA262" s="368"/>
      <c r="EUB262" s="368"/>
      <c r="EUC262" s="332"/>
      <c r="EUD262" s="333"/>
      <c r="EUE262" s="368"/>
      <c r="EUF262" s="224"/>
      <c r="EUG262" s="224"/>
      <c r="EUH262" s="334"/>
      <c r="EUI262" s="334"/>
      <c r="EUJ262" s="224"/>
      <c r="EUK262" s="368"/>
      <c r="EUL262" s="368"/>
      <c r="EUM262" s="332"/>
      <c r="EUN262" s="333"/>
      <c r="EUO262" s="368"/>
      <c r="EUP262" s="224"/>
      <c r="EUQ262" s="224"/>
      <c r="EUR262" s="334"/>
      <c r="EUS262" s="334"/>
      <c r="EUT262" s="224"/>
      <c r="EUU262" s="368"/>
      <c r="EUV262" s="368"/>
      <c r="EUW262" s="332"/>
      <c r="EUX262" s="333"/>
      <c r="EUY262" s="368"/>
      <c r="EUZ262" s="224"/>
      <c r="EVA262" s="224"/>
      <c r="EVB262" s="334"/>
      <c r="EVC262" s="334"/>
      <c r="EVD262" s="224"/>
      <c r="EVE262" s="368"/>
      <c r="EVF262" s="368"/>
      <c r="EVG262" s="332"/>
      <c r="EVH262" s="333"/>
      <c r="EVI262" s="368"/>
      <c r="EVJ262" s="224"/>
      <c r="EVK262" s="224"/>
      <c r="EVL262" s="334"/>
      <c r="EVM262" s="334"/>
      <c r="EVN262" s="224"/>
      <c r="EVO262" s="368"/>
      <c r="EVP262" s="368"/>
      <c r="EVQ262" s="332"/>
      <c r="EVR262" s="333"/>
      <c r="EVS262" s="368"/>
      <c r="EVT262" s="224"/>
      <c r="EVU262" s="224"/>
      <c r="EVV262" s="334"/>
      <c r="EVW262" s="334"/>
      <c r="EVX262" s="224"/>
      <c r="EVY262" s="368"/>
      <c r="EVZ262" s="368"/>
      <c r="EWA262" s="332"/>
      <c r="EWB262" s="333"/>
      <c r="EWC262" s="368"/>
      <c r="EWD262" s="224"/>
      <c r="EWE262" s="224"/>
      <c r="EWF262" s="334"/>
      <c r="EWG262" s="334"/>
      <c r="EWH262" s="224"/>
      <c r="EWI262" s="368"/>
      <c r="EWJ262" s="368"/>
      <c r="EWK262" s="332"/>
      <c r="EWL262" s="333"/>
      <c r="EWM262" s="368"/>
      <c r="EWN262" s="224"/>
      <c r="EWO262" s="224"/>
      <c r="EWP262" s="334"/>
      <c r="EWQ262" s="334"/>
      <c r="EWR262" s="224"/>
      <c r="EWS262" s="368"/>
      <c r="EWT262" s="368"/>
      <c r="EWU262" s="332"/>
      <c r="EWV262" s="333"/>
      <c r="EWW262" s="368"/>
      <c r="EWX262" s="224"/>
      <c r="EWY262" s="224"/>
      <c r="EWZ262" s="334"/>
      <c r="EXA262" s="334"/>
      <c r="EXB262" s="224"/>
      <c r="EXC262" s="368"/>
      <c r="EXD262" s="368"/>
      <c r="EXE262" s="332"/>
      <c r="EXF262" s="333"/>
      <c r="EXG262" s="368"/>
      <c r="EXH262" s="224"/>
      <c r="EXI262" s="224"/>
      <c r="EXJ262" s="334"/>
      <c r="EXK262" s="334"/>
      <c r="EXL262" s="224"/>
      <c r="EXM262" s="368"/>
      <c r="EXN262" s="368"/>
      <c r="EXO262" s="332"/>
      <c r="EXP262" s="333"/>
      <c r="EXQ262" s="368"/>
      <c r="EXR262" s="224"/>
      <c r="EXS262" s="224"/>
      <c r="EXT262" s="334"/>
      <c r="EXU262" s="334"/>
      <c r="EXV262" s="224"/>
      <c r="EXW262" s="368"/>
      <c r="EXX262" s="368"/>
      <c r="EXY262" s="332"/>
      <c r="EXZ262" s="333"/>
      <c r="EYA262" s="368"/>
      <c r="EYB262" s="224"/>
      <c r="EYC262" s="224"/>
      <c r="EYD262" s="334"/>
      <c r="EYE262" s="334"/>
      <c r="EYF262" s="224"/>
      <c r="EYG262" s="368"/>
      <c r="EYH262" s="368"/>
      <c r="EYI262" s="332"/>
      <c r="EYJ262" s="333"/>
      <c r="EYK262" s="368"/>
      <c r="EYL262" s="224"/>
      <c r="EYM262" s="224"/>
      <c r="EYN262" s="334"/>
      <c r="EYO262" s="334"/>
      <c r="EYP262" s="224"/>
      <c r="EYQ262" s="368"/>
      <c r="EYR262" s="368"/>
      <c r="EYS262" s="332"/>
      <c r="EYT262" s="333"/>
      <c r="EYU262" s="368"/>
      <c r="EYV262" s="224"/>
      <c r="EYW262" s="224"/>
      <c r="EYX262" s="334"/>
      <c r="EYY262" s="334"/>
      <c r="EYZ262" s="224"/>
      <c r="EZA262" s="368"/>
      <c r="EZB262" s="368"/>
      <c r="EZC262" s="332"/>
      <c r="EZD262" s="333"/>
      <c r="EZE262" s="368"/>
      <c r="EZF262" s="224"/>
      <c r="EZG262" s="224"/>
      <c r="EZH262" s="334"/>
      <c r="EZI262" s="334"/>
      <c r="EZJ262" s="224"/>
      <c r="EZK262" s="368"/>
      <c r="EZL262" s="368"/>
      <c r="EZM262" s="332"/>
      <c r="EZN262" s="333"/>
      <c r="EZO262" s="368"/>
      <c r="EZP262" s="224"/>
      <c r="EZQ262" s="224"/>
      <c r="EZR262" s="334"/>
      <c r="EZS262" s="334"/>
      <c r="EZT262" s="224"/>
      <c r="EZU262" s="368"/>
      <c r="EZV262" s="368"/>
      <c r="EZW262" s="332"/>
      <c r="EZX262" s="333"/>
      <c r="EZY262" s="368"/>
      <c r="EZZ262" s="224"/>
      <c r="FAA262" s="224"/>
      <c r="FAB262" s="334"/>
      <c r="FAC262" s="334"/>
      <c r="FAD262" s="224"/>
      <c r="FAE262" s="368"/>
      <c r="FAF262" s="368"/>
      <c r="FAG262" s="332"/>
      <c r="FAH262" s="333"/>
      <c r="FAI262" s="368"/>
      <c r="FAJ262" s="224"/>
      <c r="FAK262" s="224"/>
      <c r="FAL262" s="334"/>
      <c r="FAM262" s="334"/>
      <c r="FAN262" s="224"/>
      <c r="FAO262" s="368"/>
      <c r="FAP262" s="368"/>
      <c r="FAQ262" s="332"/>
      <c r="FAR262" s="333"/>
      <c r="FAS262" s="368"/>
      <c r="FAT262" s="224"/>
      <c r="FAU262" s="224"/>
      <c r="FAV262" s="334"/>
      <c r="FAW262" s="334"/>
      <c r="FAX262" s="224"/>
      <c r="FAY262" s="368"/>
      <c r="FAZ262" s="368"/>
      <c r="FBA262" s="332"/>
      <c r="FBB262" s="333"/>
      <c r="FBC262" s="368"/>
      <c r="FBD262" s="224"/>
      <c r="FBE262" s="224"/>
      <c r="FBF262" s="334"/>
      <c r="FBG262" s="334"/>
      <c r="FBH262" s="224"/>
      <c r="FBI262" s="368"/>
      <c r="FBJ262" s="368"/>
      <c r="FBK262" s="332"/>
      <c r="FBL262" s="333"/>
      <c r="FBM262" s="368"/>
      <c r="FBN262" s="224"/>
      <c r="FBO262" s="224"/>
      <c r="FBP262" s="334"/>
      <c r="FBQ262" s="334"/>
      <c r="FBR262" s="224"/>
      <c r="FBS262" s="368"/>
      <c r="FBT262" s="368"/>
      <c r="FBU262" s="332"/>
      <c r="FBV262" s="333"/>
      <c r="FBW262" s="368"/>
      <c r="FBX262" s="224"/>
      <c r="FBY262" s="224"/>
      <c r="FBZ262" s="334"/>
      <c r="FCA262" s="334"/>
      <c r="FCB262" s="224"/>
      <c r="FCC262" s="368"/>
      <c r="FCD262" s="368"/>
      <c r="FCE262" s="332"/>
      <c r="FCF262" s="333"/>
      <c r="FCG262" s="368"/>
      <c r="FCH262" s="224"/>
      <c r="FCI262" s="224"/>
      <c r="FCJ262" s="334"/>
      <c r="FCK262" s="334"/>
      <c r="FCL262" s="224"/>
      <c r="FCM262" s="368"/>
      <c r="FCN262" s="368"/>
      <c r="FCO262" s="332"/>
      <c r="FCP262" s="333"/>
      <c r="FCQ262" s="368"/>
      <c r="FCR262" s="224"/>
      <c r="FCS262" s="224"/>
      <c r="FCT262" s="334"/>
      <c r="FCU262" s="334"/>
      <c r="FCV262" s="224"/>
      <c r="FCW262" s="368"/>
      <c r="FCX262" s="368"/>
      <c r="FCY262" s="332"/>
      <c r="FCZ262" s="333"/>
      <c r="FDA262" s="368"/>
      <c r="FDB262" s="224"/>
      <c r="FDC262" s="224"/>
      <c r="FDD262" s="334"/>
      <c r="FDE262" s="334"/>
      <c r="FDF262" s="224"/>
      <c r="FDG262" s="368"/>
      <c r="FDH262" s="368"/>
      <c r="FDI262" s="332"/>
      <c r="FDJ262" s="333"/>
      <c r="FDK262" s="368"/>
      <c r="FDL262" s="224"/>
      <c r="FDM262" s="224"/>
      <c r="FDN262" s="334"/>
      <c r="FDO262" s="334"/>
      <c r="FDP262" s="224"/>
      <c r="FDQ262" s="368"/>
      <c r="FDR262" s="368"/>
      <c r="FDS262" s="332"/>
      <c r="FDT262" s="333"/>
      <c r="FDU262" s="368"/>
      <c r="FDV262" s="224"/>
      <c r="FDW262" s="224"/>
      <c r="FDX262" s="334"/>
      <c r="FDY262" s="334"/>
      <c r="FDZ262" s="224"/>
      <c r="FEA262" s="368"/>
      <c r="FEB262" s="368"/>
      <c r="FEC262" s="332"/>
      <c r="FED262" s="333"/>
      <c r="FEE262" s="368"/>
      <c r="FEF262" s="224"/>
      <c r="FEG262" s="224"/>
      <c r="FEH262" s="334"/>
      <c r="FEI262" s="334"/>
      <c r="FEJ262" s="224"/>
      <c r="FEK262" s="368"/>
      <c r="FEL262" s="368"/>
      <c r="FEM262" s="332"/>
      <c r="FEN262" s="333"/>
      <c r="FEO262" s="368"/>
      <c r="FEP262" s="224"/>
      <c r="FEQ262" s="224"/>
      <c r="FER262" s="334"/>
      <c r="FES262" s="334"/>
      <c r="FET262" s="224"/>
      <c r="FEU262" s="368"/>
      <c r="FEV262" s="368"/>
      <c r="FEW262" s="332"/>
      <c r="FEX262" s="333"/>
      <c r="FEY262" s="368"/>
      <c r="FEZ262" s="224"/>
      <c r="FFA262" s="224"/>
      <c r="FFB262" s="334"/>
      <c r="FFC262" s="334"/>
      <c r="FFD262" s="224"/>
      <c r="FFE262" s="368"/>
      <c r="FFF262" s="368"/>
      <c r="FFG262" s="332"/>
      <c r="FFH262" s="333"/>
      <c r="FFI262" s="368"/>
      <c r="FFJ262" s="224"/>
      <c r="FFK262" s="224"/>
      <c r="FFL262" s="334"/>
      <c r="FFM262" s="334"/>
      <c r="FFN262" s="224"/>
      <c r="FFO262" s="368"/>
      <c r="FFP262" s="368"/>
      <c r="FFQ262" s="332"/>
      <c r="FFR262" s="333"/>
      <c r="FFS262" s="368"/>
      <c r="FFT262" s="224"/>
      <c r="FFU262" s="224"/>
      <c r="FFV262" s="334"/>
      <c r="FFW262" s="334"/>
      <c r="FFX262" s="224"/>
      <c r="FFY262" s="368"/>
      <c r="FFZ262" s="368"/>
      <c r="FGA262" s="332"/>
      <c r="FGB262" s="333"/>
      <c r="FGC262" s="368"/>
      <c r="FGD262" s="224"/>
      <c r="FGE262" s="224"/>
      <c r="FGF262" s="334"/>
      <c r="FGG262" s="334"/>
      <c r="FGH262" s="224"/>
      <c r="FGI262" s="368"/>
      <c r="FGJ262" s="368"/>
      <c r="FGK262" s="332"/>
      <c r="FGL262" s="333"/>
      <c r="FGM262" s="368"/>
      <c r="FGN262" s="224"/>
      <c r="FGO262" s="224"/>
      <c r="FGP262" s="334"/>
      <c r="FGQ262" s="334"/>
      <c r="FGR262" s="224"/>
      <c r="FGS262" s="368"/>
      <c r="FGT262" s="368"/>
      <c r="FGU262" s="332"/>
      <c r="FGV262" s="333"/>
      <c r="FGW262" s="368"/>
      <c r="FGX262" s="224"/>
      <c r="FGY262" s="224"/>
      <c r="FGZ262" s="334"/>
      <c r="FHA262" s="334"/>
      <c r="FHB262" s="224"/>
      <c r="FHC262" s="368"/>
      <c r="FHD262" s="368"/>
      <c r="FHE262" s="332"/>
      <c r="FHF262" s="333"/>
      <c r="FHG262" s="368"/>
      <c r="FHH262" s="224"/>
      <c r="FHI262" s="224"/>
      <c r="FHJ262" s="334"/>
      <c r="FHK262" s="334"/>
      <c r="FHL262" s="224"/>
      <c r="FHM262" s="368"/>
      <c r="FHN262" s="368"/>
      <c r="FHO262" s="332"/>
      <c r="FHP262" s="333"/>
      <c r="FHQ262" s="368"/>
      <c r="FHR262" s="224"/>
      <c r="FHS262" s="224"/>
      <c r="FHT262" s="334"/>
      <c r="FHU262" s="334"/>
      <c r="FHV262" s="224"/>
      <c r="FHW262" s="368"/>
      <c r="FHX262" s="368"/>
      <c r="FHY262" s="332"/>
      <c r="FHZ262" s="333"/>
      <c r="FIA262" s="368"/>
      <c r="FIB262" s="224"/>
      <c r="FIC262" s="224"/>
      <c r="FID262" s="334"/>
      <c r="FIE262" s="334"/>
      <c r="FIF262" s="224"/>
      <c r="FIG262" s="368"/>
      <c r="FIH262" s="368"/>
      <c r="FII262" s="332"/>
      <c r="FIJ262" s="333"/>
      <c r="FIK262" s="368"/>
      <c r="FIL262" s="224"/>
      <c r="FIM262" s="224"/>
      <c r="FIN262" s="334"/>
      <c r="FIO262" s="334"/>
      <c r="FIP262" s="224"/>
      <c r="FIQ262" s="368"/>
      <c r="FIR262" s="368"/>
      <c r="FIS262" s="332"/>
      <c r="FIT262" s="333"/>
      <c r="FIU262" s="368"/>
      <c r="FIV262" s="224"/>
      <c r="FIW262" s="224"/>
      <c r="FIX262" s="334"/>
      <c r="FIY262" s="334"/>
      <c r="FIZ262" s="224"/>
      <c r="FJA262" s="368"/>
      <c r="FJB262" s="368"/>
      <c r="FJC262" s="332"/>
      <c r="FJD262" s="333"/>
      <c r="FJE262" s="368"/>
      <c r="FJF262" s="224"/>
      <c r="FJG262" s="224"/>
      <c r="FJH262" s="334"/>
      <c r="FJI262" s="334"/>
      <c r="FJJ262" s="224"/>
      <c r="FJK262" s="368"/>
      <c r="FJL262" s="368"/>
      <c r="FJM262" s="332"/>
      <c r="FJN262" s="333"/>
      <c r="FJO262" s="368"/>
      <c r="FJP262" s="224"/>
      <c r="FJQ262" s="224"/>
      <c r="FJR262" s="334"/>
      <c r="FJS262" s="334"/>
      <c r="FJT262" s="224"/>
      <c r="FJU262" s="368"/>
      <c r="FJV262" s="368"/>
      <c r="FJW262" s="332"/>
      <c r="FJX262" s="333"/>
      <c r="FJY262" s="368"/>
      <c r="FJZ262" s="224"/>
      <c r="FKA262" s="224"/>
      <c r="FKB262" s="334"/>
      <c r="FKC262" s="334"/>
      <c r="FKD262" s="224"/>
      <c r="FKE262" s="368"/>
      <c r="FKF262" s="368"/>
      <c r="FKG262" s="332"/>
      <c r="FKH262" s="333"/>
      <c r="FKI262" s="368"/>
      <c r="FKJ262" s="224"/>
      <c r="FKK262" s="224"/>
      <c r="FKL262" s="334"/>
      <c r="FKM262" s="334"/>
      <c r="FKN262" s="224"/>
      <c r="FKO262" s="368"/>
      <c r="FKP262" s="368"/>
      <c r="FKQ262" s="332"/>
      <c r="FKR262" s="333"/>
      <c r="FKS262" s="368"/>
      <c r="FKT262" s="224"/>
      <c r="FKU262" s="224"/>
      <c r="FKV262" s="334"/>
      <c r="FKW262" s="334"/>
      <c r="FKX262" s="224"/>
      <c r="FKY262" s="368"/>
      <c r="FKZ262" s="368"/>
      <c r="FLA262" s="332"/>
      <c r="FLB262" s="333"/>
      <c r="FLC262" s="368"/>
      <c r="FLD262" s="224"/>
      <c r="FLE262" s="224"/>
      <c r="FLF262" s="334"/>
      <c r="FLG262" s="334"/>
      <c r="FLH262" s="224"/>
      <c r="FLI262" s="368"/>
      <c r="FLJ262" s="368"/>
      <c r="FLK262" s="332"/>
      <c r="FLL262" s="333"/>
      <c r="FLM262" s="368"/>
      <c r="FLN262" s="224"/>
      <c r="FLO262" s="224"/>
      <c r="FLP262" s="334"/>
      <c r="FLQ262" s="334"/>
      <c r="FLR262" s="224"/>
      <c r="FLS262" s="368"/>
      <c r="FLT262" s="368"/>
      <c r="FLU262" s="332"/>
      <c r="FLV262" s="333"/>
      <c r="FLW262" s="368"/>
      <c r="FLX262" s="224"/>
      <c r="FLY262" s="224"/>
      <c r="FLZ262" s="334"/>
      <c r="FMA262" s="334"/>
      <c r="FMB262" s="224"/>
      <c r="FMC262" s="368"/>
      <c r="FMD262" s="368"/>
      <c r="FME262" s="332"/>
      <c r="FMF262" s="333"/>
      <c r="FMG262" s="368"/>
      <c r="FMH262" s="224"/>
      <c r="FMI262" s="224"/>
      <c r="FMJ262" s="334"/>
      <c r="FMK262" s="334"/>
      <c r="FML262" s="224"/>
      <c r="FMM262" s="368"/>
      <c r="FMN262" s="368"/>
      <c r="FMO262" s="332"/>
      <c r="FMP262" s="333"/>
      <c r="FMQ262" s="368"/>
      <c r="FMR262" s="224"/>
      <c r="FMS262" s="224"/>
      <c r="FMT262" s="334"/>
      <c r="FMU262" s="334"/>
      <c r="FMV262" s="224"/>
      <c r="FMW262" s="368"/>
      <c r="FMX262" s="368"/>
      <c r="FMY262" s="332"/>
      <c r="FMZ262" s="333"/>
      <c r="FNA262" s="368"/>
      <c r="FNB262" s="224"/>
      <c r="FNC262" s="224"/>
      <c r="FND262" s="334"/>
      <c r="FNE262" s="334"/>
      <c r="FNF262" s="224"/>
      <c r="FNG262" s="368"/>
      <c r="FNH262" s="368"/>
      <c r="FNI262" s="332"/>
      <c r="FNJ262" s="333"/>
      <c r="FNK262" s="368"/>
      <c r="FNL262" s="224"/>
      <c r="FNM262" s="224"/>
      <c r="FNN262" s="334"/>
      <c r="FNO262" s="334"/>
      <c r="FNP262" s="224"/>
      <c r="FNQ262" s="368"/>
      <c r="FNR262" s="368"/>
      <c r="FNS262" s="332"/>
      <c r="FNT262" s="333"/>
      <c r="FNU262" s="368"/>
      <c r="FNV262" s="224"/>
      <c r="FNW262" s="224"/>
      <c r="FNX262" s="334"/>
      <c r="FNY262" s="334"/>
      <c r="FNZ262" s="224"/>
      <c r="FOA262" s="368"/>
      <c r="FOB262" s="368"/>
      <c r="FOC262" s="332"/>
      <c r="FOD262" s="333"/>
      <c r="FOE262" s="368"/>
      <c r="FOF262" s="224"/>
      <c r="FOG262" s="224"/>
      <c r="FOH262" s="334"/>
      <c r="FOI262" s="334"/>
      <c r="FOJ262" s="224"/>
      <c r="FOK262" s="368"/>
      <c r="FOL262" s="368"/>
      <c r="FOM262" s="332"/>
      <c r="FON262" s="333"/>
      <c r="FOO262" s="368"/>
      <c r="FOP262" s="224"/>
      <c r="FOQ262" s="224"/>
      <c r="FOR262" s="334"/>
      <c r="FOS262" s="334"/>
      <c r="FOT262" s="224"/>
      <c r="FOU262" s="368"/>
      <c r="FOV262" s="368"/>
      <c r="FOW262" s="332"/>
      <c r="FOX262" s="333"/>
      <c r="FOY262" s="368"/>
      <c r="FOZ262" s="224"/>
      <c r="FPA262" s="224"/>
      <c r="FPB262" s="334"/>
      <c r="FPC262" s="334"/>
      <c r="FPD262" s="224"/>
      <c r="FPE262" s="368"/>
      <c r="FPF262" s="368"/>
      <c r="FPG262" s="332"/>
      <c r="FPH262" s="333"/>
      <c r="FPI262" s="368"/>
      <c r="FPJ262" s="224"/>
      <c r="FPK262" s="224"/>
      <c r="FPL262" s="334"/>
      <c r="FPM262" s="334"/>
      <c r="FPN262" s="224"/>
      <c r="FPO262" s="368"/>
      <c r="FPP262" s="368"/>
      <c r="FPQ262" s="332"/>
      <c r="FPR262" s="333"/>
      <c r="FPS262" s="368"/>
      <c r="FPT262" s="224"/>
      <c r="FPU262" s="224"/>
      <c r="FPV262" s="334"/>
      <c r="FPW262" s="334"/>
      <c r="FPX262" s="224"/>
      <c r="FPY262" s="368"/>
      <c r="FPZ262" s="368"/>
      <c r="FQA262" s="332"/>
      <c r="FQB262" s="333"/>
      <c r="FQC262" s="368"/>
      <c r="FQD262" s="224"/>
      <c r="FQE262" s="224"/>
      <c r="FQF262" s="334"/>
      <c r="FQG262" s="334"/>
      <c r="FQH262" s="224"/>
      <c r="FQI262" s="368"/>
      <c r="FQJ262" s="368"/>
      <c r="FQK262" s="332"/>
      <c r="FQL262" s="333"/>
      <c r="FQM262" s="368"/>
      <c r="FQN262" s="224"/>
      <c r="FQO262" s="224"/>
      <c r="FQP262" s="334"/>
      <c r="FQQ262" s="334"/>
      <c r="FQR262" s="224"/>
      <c r="FQS262" s="368"/>
      <c r="FQT262" s="368"/>
      <c r="FQU262" s="332"/>
      <c r="FQV262" s="333"/>
      <c r="FQW262" s="368"/>
      <c r="FQX262" s="224"/>
      <c r="FQY262" s="224"/>
      <c r="FQZ262" s="334"/>
      <c r="FRA262" s="334"/>
      <c r="FRB262" s="224"/>
      <c r="FRC262" s="368"/>
      <c r="FRD262" s="368"/>
      <c r="FRE262" s="332"/>
      <c r="FRF262" s="333"/>
      <c r="FRG262" s="368"/>
      <c r="FRH262" s="224"/>
      <c r="FRI262" s="224"/>
      <c r="FRJ262" s="334"/>
      <c r="FRK262" s="334"/>
      <c r="FRL262" s="224"/>
      <c r="FRM262" s="368"/>
      <c r="FRN262" s="368"/>
      <c r="FRO262" s="332"/>
      <c r="FRP262" s="333"/>
      <c r="FRQ262" s="368"/>
      <c r="FRR262" s="224"/>
      <c r="FRS262" s="224"/>
      <c r="FRT262" s="334"/>
      <c r="FRU262" s="334"/>
      <c r="FRV262" s="224"/>
      <c r="FRW262" s="368"/>
      <c r="FRX262" s="368"/>
      <c r="FRY262" s="332"/>
      <c r="FRZ262" s="333"/>
      <c r="FSA262" s="368"/>
      <c r="FSB262" s="224"/>
      <c r="FSC262" s="224"/>
      <c r="FSD262" s="334"/>
      <c r="FSE262" s="334"/>
      <c r="FSF262" s="224"/>
      <c r="FSG262" s="368"/>
      <c r="FSH262" s="368"/>
      <c r="FSI262" s="332"/>
      <c r="FSJ262" s="333"/>
      <c r="FSK262" s="368"/>
      <c r="FSL262" s="224"/>
      <c r="FSM262" s="224"/>
      <c r="FSN262" s="334"/>
      <c r="FSO262" s="334"/>
      <c r="FSP262" s="224"/>
      <c r="FSQ262" s="368"/>
      <c r="FSR262" s="368"/>
      <c r="FSS262" s="332"/>
      <c r="FST262" s="333"/>
      <c r="FSU262" s="368"/>
      <c r="FSV262" s="224"/>
      <c r="FSW262" s="224"/>
      <c r="FSX262" s="334"/>
      <c r="FSY262" s="334"/>
      <c r="FSZ262" s="224"/>
      <c r="FTA262" s="368"/>
      <c r="FTB262" s="368"/>
      <c r="FTC262" s="332"/>
      <c r="FTD262" s="333"/>
      <c r="FTE262" s="368"/>
      <c r="FTF262" s="224"/>
      <c r="FTG262" s="224"/>
      <c r="FTH262" s="334"/>
      <c r="FTI262" s="334"/>
      <c r="FTJ262" s="224"/>
      <c r="FTK262" s="368"/>
      <c r="FTL262" s="368"/>
      <c r="FTM262" s="332"/>
      <c r="FTN262" s="333"/>
      <c r="FTO262" s="368"/>
      <c r="FTP262" s="224"/>
      <c r="FTQ262" s="224"/>
      <c r="FTR262" s="334"/>
      <c r="FTS262" s="334"/>
      <c r="FTT262" s="224"/>
      <c r="FTU262" s="368"/>
      <c r="FTV262" s="368"/>
      <c r="FTW262" s="332"/>
      <c r="FTX262" s="333"/>
      <c r="FTY262" s="368"/>
      <c r="FTZ262" s="224"/>
      <c r="FUA262" s="224"/>
      <c r="FUB262" s="334"/>
      <c r="FUC262" s="334"/>
      <c r="FUD262" s="224"/>
      <c r="FUE262" s="368"/>
      <c r="FUF262" s="368"/>
      <c r="FUG262" s="332"/>
      <c r="FUH262" s="333"/>
      <c r="FUI262" s="368"/>
      <c r="FUJ262" s="224"/>
      <c r="FUK262" s="224"/>
      <c r="FUL262" s="334"/>
      <c r="FUM262" s="334"/>
      <c r="FUN262" s="224"/>
      <c r="FUO262" s="368"/>
      <c r="FUP262" s="368"/>
      <c r="FUQ262" s="332"/>
      <c r="FUR262" s="333"/>
      <c r="FUS262" s="368"/>
      <c r="FUT262" s="224"/>
      <c r="FUU262" s="224"/>
      <c r="FUV262" s="334"/>
      <c r="FUW262" s="334"/>
      <c r="FUX262" s="224"/>
      <c r="FUY262" s="368"/>
      <c r="FUZ262" s="368"/>
      <c r="FVA262" s="332"/>
      <c r="FVB262" s="333"/>
      <c r="FVC262" s="368"/>
      <c r="FVD262" s="224"/>
      <c r="FVE262" s="224"/>
      <c r="FVF262" s="334"/>
      <c r="FVG262" s="334"/>
      <c r="FVH262" s="224"/>
      <c r="FVI262" s="368"/>
      <c r="FVJ262" s="368"/>
      <c r="FVK262" s="332"/>
      <c r="FVL262" s="333"/>
      <c r="FVM262" s="368"/>
      <c r="FVN262" s="224"/>
      <c r="FVO262" s="224"/>
      <c r="FVP262" s="334"/>
      <c r="FVQ262" s="334"/>
      <c r="FVR262" s="224"/>
      <c r="FVS262" s="368"/>
      <c r="FVT262" s="368"/>
      <c r="FVU262" s="332"/>
      <c r="FVV262" s="333"/>
      <c r="FVW262" s="368"/>
      <c r="FVX262" s="224"/>
      <c r="FVY262" s="224"/>
      <c r="FVZ262" s="334"/>
      <c r="FWA262" s="334"/>
      <c r="FWB262" s="224"/>
      <c r="FWC262" s="368"/>
      <c r="FWD262" s="368"/>
      <c r="FWE262" s="332"/>
      <c r="FWF262" s="333"/>
      <c r="FWG262" s="368"/>
      <c r="FWH262" s="224"/>
      <c r="FWI262" s="224"/>
      <c r="FWJ262" s="334"/>
      <c r="FWK262" s="334"/>
      <c r="FWL262" s="224"/>
      <c r="FWM262" s="368"/>
      <c r="FWN262" s="368"/>
      <c r="FWO262" s="332"/>
      <c r="FWP262" s="333"/>
      <c r="FWQ262" s="368"/>
      <c r="FWR262" s="224"/>
      <c r="FWS262" s="224"/>
      <c r="FWT262" s="334"/>
      <c r="FWU262" s="334"/>
      <c r="FWV262" s="224"/>
      <c r="FWW262" s="368"/>
      <c r="FWX262" s="368"/>
      <c r="FWY262" s="332"/>
      <c r="FWZ262" s="333"/>
      <c r="FXA262" s="368"/>
      <c r="FXB262" s="224"/>
      <c r="FXC262" s="224"/>
      <c r="FXD262" s="334"/>
      <c r="FXE262" s="334"/>
      <c r="FXF262" s="224"/>
      <c r="FXG262" s="368"/>
      <c r="FXH262" s="368"/>
      <c r="FXI262" s="332"/>
      <c r="FXJ262" s="333"/>
      <c r="FXK262" s="368"/>
      <c r="FXL262" s="224"/>
      <c r="FXM262" s="224"/>
      <c r="FXN262" s="334"/>
      <c r="FXO262" s="334"/>
      <c r="FXP262" s="224"/>
      <c r="FXQ262" s="368"/>
      <c r="FXR262" s="368"/>
      <c r="FXS262" s="332"/>
      <c r="FXT262" s="333"/>
      <c r="FXU262" s="368"/>
      <c r="FXV262" s="224"/>
      <c r="FXW262" s="224"/>
      <c r="FXX262" s="334"/>
      <c r="FXY262" s="334"/>
      <c r="FXZ262" s="224"/>
      <c r="FYA262" s="368"/>
      <c r="FYB262" s="368"/>
      <c r="FYC262" s="332"/>
      <c r="FYD262" s="333"/>
      <c r="FYE262" s="368"/>
      <c r="FYF262" s="224"/>
      <c r="FYG262" s="224"/>
      <c r="FYH262" s="334"/>
      <c r="FYI262" s="334"/>
      <c r="FYJ262" s="224"/>
      <c r="FYK262" s="368"/>
      <c r="FYL262" s="368"/>
      <c r="FYM262" s="332"/>
      <c r="FYN262" s="333"/>
      <c r="FYO262" s="368"/>
      <c r="FYP262" s="224"/>
      <c r="FYQ262" s="224"/>
      <c r="FYR262" s="334"/>
      <c r="FYS262" s="334"/>
      <c r="FYT262" s="224"/>
      <c r="FYU262" s="368"/>
      <c r="FYV262" s="368"/>
      <c r="FYW262" s="332"/>
      <c r="FYX262" s="333"/>
      <c r="FYY262" s="368"/>
      <c r="FYZ262" s="224"/>
      <c r="FZA262" s="224"/>
      <c r="FZB262" s="334"/>
      <c r="FZC262" s="334"/>
      <c r="FZD262" s="224"/>
      <c r="FZE262" s="368"/>
      <c r="FZF262" s="368"/>
      <c r="FZG262" s="332"/>
      <c r="FZH262" s="333"/>
      <c r="FZI262" s="368"/>
      <c r="FZJ262" s="224"/>
      <c r="FZK262" s="224"/>
      <c r="FZL262" s="334"/>
      <c r="FZM262" s="334"/>
      <c r="FZN262" s="224"/>
      <c r="FZO262" s="368"/>
      <c r="FZP262" s="368"/>
      <c r="FZQ262" s="332"/>
      <c r="FZR262" s="333"/>
      <c r="FZS262" s="368"/>
      <c r="FZT262" s="224"/>
      <c r="FZU262" s="224"/>
      <c r="FZV262" s="334"/>
      <c r="FZW262" s="334"/>
      <c r="FZX262" s="224"/>
      <c r="FZY262" s="368"/>
      <c r="FZZ262" s="368"/>
      <c r="GAA262" s="332"/>
      <c r="GAB262" s="333"/>
      <c r="GAC262" s="368"/>
      <c r="GAD262" s="224"/>
      <c r="GAE262" s="224"/>
      <c r="GAF262" s="334"/>
      <c r="GAG262" s="334"/>
      <c r="GAH262" s="224"/>
      <c r="GAI262" s="368"/>
      <c r="GAJ262" s="368"/>
      <c r="GAK262" s="332"/>
      <c r="GAL262" s="333"/>
      <c r="GAM262" s="368"/>
      <c r="GAN262" s="224"/>
      <c r="GAO262" s="224"/>
      <c r="GAP262" s="334"/>
      <c r="GAQ262" s="334"/>
      <c r="GAR262" s="224"/>
      <c r="GAS262" s="368"/>
      <c r="GAT262" s="368"/>
      <c r="GAU262" s="332"/>
      <c r="GAV262" s="333"/>
      <c r="GAW262" s="368"/>
      <c r="GAX262" s="224"/>
      <c r="GAY262" s="224"/>
      <c r="GAZ262" s="334"/>
      <c r="GBA262" s="334"/>
      <c r="GBB262" s="224"/>
      <c r="GBC262" s="368"/>
      <c r="GBD262" s="368"/>
      <c r="GBE262" s="332"/>
      <c r="GBF262" s="333"/>
      <c r="GBG262" s="368"/>
      <c r="GBH262" s="224"/>
      <c r="GBI262" s="224"/>
      <c r="GBJ262" s="334"/>
      <c r="GBK262" s="334"/>
      <c r="GBL262" s="224"/>
      <c r="GBM262" s="368"/>
      <c r="GBN262" s="368"/>
      <c r="GBO262" s="332"/>
      <c r="GBP262" s="333"/>
      <c r="GBQ262" s="368"/>
      <c r="GBR262" s="224"/>
      <c r="GBS262" s="224"/>
      <c r="GBT262" s="334"/>
      <c r="GBU262" s="334"/>
      <c r="GBV262" s="224"/>
      <c r="GBW262" s="368"/>
      <c r="GBX262" s="368"/>
      <c r="GBY262" s="332"/>
      <c r="GBZ262" s="333"/>
      <c r="GCA262" s="368"/>
      <c r="GCB262" s="224"/>
      <c r="GCC262" s="224"/>
      <c r="GCD262" s="334"/>
      <c r="GCE262" s="334"/>
      <c r="GCF262" s="224"/>
      <c r="GCG262" s="368"/>
      <c r="GCH262" s="368"/>
      <c r="GCI262" s="332"/>
      <c r="GCJ262" s="333"/>
      <c r="GCK262" s="368"/>
      <c r="GCL262" s="224"/>
      <c r="GCM262" s="224"/>
      <c r="GCN262" s="334"/>
      <c r="GCO262" s="334"/>
      <c r="GCP262" s="224"/>
      <c r="GCQ262" s="368"/>
      <c r="GCR262" s="368"/>
      <c r="GCS262" s="332"/>
      <c r="GCT262" s="333"/>
      <c r="GCU262" s="368"/>
      <c r="GCV262" s="224"/>
      <c r="GCW262" s="224"/>
      <c r="GCX262" s="334"/>
      <c r="GCY262" s="334"/>
      <c r="GCZ262" s="224"/>
      <c r="GDA262" s="368"/>
      <c r="GDB262" s="368"/>
      <c r="GDC262" s="332"/>
      <c r="GDD262" s="333"/>
      <c r="GDE262" s="368"/>
      <c r="GDF262" s="224"/>
      <c r="GDG262" s="224"/>
      <c r="GDH262" s="334"/>
      <c r="GDI262" s="334"/>
      <c r="GDJ262" s="224"/>
      <c r="GDK262" s="368"/>
      <c r="GDL262" s="368"/>
      <c r="GDM262" s="332"/>
      <c r="GDN262" s="333"/>
      <c r="GDO262" s="368"/>
      <c r="GDP262" s="224"/>
      <c r="GDQ262" s="224"/>
      <c r="GDR262" s="334"/>
      <c r="GDS262" s="334"/>
      <c r="GDT262" s="224"/>
      <c r="GDU262" s="368"/>
      <c r="GDV262" s="368"/>
      <c r="GDW262" s="332"/>
      <c r="GDX262" s="333"/>
      <c r="GDY262" s="368"/>
      <c r="GDZ262" s="224"/>
      <c r="GEA262" s="224"/>
      <c r="GEB262" s="334"/>
      <c r="GEC262" s="334"/>
      <c r="GED262" s="224"/>
      <c r="GEE262" s="368"/>
      <c r="GEF262" s="368"/>
      <c r="GEG262" s="332"/>
      <c r="GEH262" s="333"/>
      <c r="GEI262" s="368"/>
      <c r="GEJ262" s="224"/>
      <c r="GEK262" s="224"/>
      <c r="GEL262" s="334"/>
      <c r="GEM262" s="334"/>
      <c r="GEN262" s="224"/>
      <c r="GEO262" s="368"/>
      <c r="GEP262" s="368"/>
      <c r="GEQ262" s="332"/>
      <c r="GER262" s="333"/>
      <c r="GES262" s="368"/>
      <c r="GET262" s="224"/>
      <c r="GEU262" s="224"/>
      <c r="GEV262" s="334"/>
      <c r="GEW262" s="334"/>
      <c r="GEX262" s="224"/>
      <c r="GEY262" s="368"/>
      <c r="GEZ262" s="368"/>
      <c r="GFA262" s="332"/>
      <c r="GFB262" s="333"/>
      <c r="GFC262" s="368"/>
      <c r="GFD262" s="224"/>
      <c r="GFE262" s="224"/>
      <c r="GFF262" s="334"/>
      <c r="GFG262" s="334"/>
      <c r="GFH262" s="224"/>
      <c r="GFI262" s="368"/>
      <c r="GFJ262" s="368"/>
      <c r="GFK262" s="332"/>
      <c r="GFL262" s="333"/>
      <c r="GFM262" s="368"/>
      <c r="GFN262" s="224"/>
      <c r="GFO262" s="224"/>
      <c r="GFP262" s="334"/>
      <c r="GFQ262" s="334"/>
      <c r="GFR262" s="224"/>
      <c r="GFS262" s="368"/>
      <c r="GFT262" s="368"/>
      <c r="GFU262" s="332"/>
      <c r="GFV262" s="333"/>
      <c r="GFW262" s="368"/>
      <c r="GFX262" s="224"/>
      <c r="GFY262" s="224"/>
      <c r="GFZ262" s="334"/>
      <c r="GGA262" s="334"/>
      <c r="GGB262" s="224"/>
      <c r="GGC262" s="368"/>
      <c r="GGD262" s="368"/>
      <c r="GGE262" s="332"/>
      <c r="GGF262" s="333"/>
      <c r="GGG262" s="368"/>
      <c r="GGH262" s="224"/>
      <c r="GGI262" s="224"/>
      <c r="GGJ262" s="334"/>
      <c r="GGK262" s="334"/>
      <c r="GGL262" s="224"/>
      <c r="GGM262" s="368"/>
      <c r="GGN262" s="368"/>
      <c r="GGO262" s="332"/>
      <c r="GGP262" s="333"/>
      <c r="GGQ262" s="368"/>
      <c r="GGR262" s="224"/>
      <c r="GGS262" s="224"/>
      <c r="GGT262" s="334"/>
      <c r="GGU262" s="334"/>
      <c r="GGV262" s="224"/>
      <c r="GGW262" s="368"/>
      <c r="GGX262" s="368"/>
      <c r="GGY262" s="332"/>
      <c r="GGZ262" s="333"/>
      <c r="GHA262" s="368"/>
      <c r="GHB262" s="224"/>
      <c r="GHC262" s="224"/>
      <c r="GHD262" s="334"/>
      <c r="GHE262" s="334"/>
      <c r="GHF262" s="224"/>
      <c r="GHG262" s="368"/>
      <c r="GHH262" s="368"/>
      <c r="GHI262" s="332"/>
      <c r="GHJ262" s="333"/>
      <c r="GHK262" s="368"/>
      <c r="GHL262" s="224"/>
      <c r="GHM262" s="224"/>
      <c r="GHN262" s="334"/>
      <c r="GHO262" s="334"/>
      <c r="GHP262" s="224"/>
      <c r="GHQ262" s="368"/>
      <c r="GHR262" s="368"/>
      <c r="GHS262" s="332"/>
      <c r="GHT262" s="333"/>
      <c r="GHU262" s="368"/>
      <c r="GHV262" s="224"/>
      <c r="GHW262" s="224"/>
      <c r="GHX262" s="334"/>
      <c r="GHY262" s="334"/>
      <c r="GHZ262" s="224"/>
      <c r="GIA262" s="368"/>
      <c r="GIB262" s="368"/>
      <c r="GIC262" s="332"/>
      <c r="GID262" s="333"/>
      <c r="GIE262" s="368"/>
      <c r="GIF262" s="224"/>
      <c r="GIG262" s="224"/>
      <c r="GIH262" s="334"/>
      <c r="GII262" s="334"/>
      <c r="GIJ262" s="224"/>
      <c r="GIK262" s="368"/>
      <c r="GIL262" s="368"/>
      <c r="GIM262" s="332"/>
      <c r="GIN262" s="333"/>
      <c r="GIO262" s="368"/>
      <c r="GIP262" s="224"/>
      <c r="GIQ262" s="224"/>
      <c r="GIR262" s="334"/>
      <c r="GIS262" s="334"/>
      <c r="GIT262" s="224"/>
      <c r="GIU262" s="368"/>
      <c r="GIV262" s="368"/>
      <c r="GIW262" s="332"/>
      <c r="GIX262" s="333"/>
      <c r="GIY262" s="368"/>
      <c r="GIZ262" s="224"/>
      <c r="GJA262" s="224"/>
      <c r="GJB262" s="334"/>
      <c r="GJC262" s="334"/>
      <c r="GJD262" s="224"/>
      <c r="GJE262" s="368"/>
      <c r="GJF262" s="368"/>
      <c r="GJG262" s="332"/>
      <c r="GJH262" s="333"/>
      <c r="GJI262" s="368"/>
      <c r="GJJ262" s="224"/>
      <c r="GJK262" s="224"/>
      <c r="GJL262" s="334"/>
      <c r="GJM262" s="334"/>
      <c r="GJN262" s="224"/>
      <c r="GJO262" s="368"/>
      <c r="GJP262" s="368"/>
      <c r="GJQ262" s="332"/>
      <c r="GJR262" s="333"/>
      <c r="GJS262" s="368"/>
      <c r="GJT262" s="224"/>
      <c r="GJU262" s="224"/>
      <c r="GJV262" s="334"/>
      <c r="GJW262" s="334"/>
      <c r="GJX262" s="224"/>
      <c r="GJY262" s="368"/>
      <c r="GJZ262" s="368"/>
      <c r="GKA262" s="332"/>
      <c r="GKB262" s="333"/>
      <c r="GKC262" s="368"/>
      <c r="GKD262" s="224"/>
      <c r="GKE262" s="224"/>
      <c r="GKF262" s="334"/>
      <c r="GKG262" s="334"/>
      <c r="GKH262" s="224"/>
      <c r="GKI262" s="368"/>
      <c r="GKJ262" s="368"/>
      <c r="GKK262" s="332"/>
      <c r="GKL262" s="333"/>
      <c r="GKM262" s="368"/>
      <c r="GKN262" s="224"/>
      <c r="GKO262" s="224"/>
      <c r="GKP262" s="334"/>
      <c r="GKQ262" s="334"/>
      <c r="GKR262" s="224"/>
      <c r="GKS262" s="368"/>
      <c r="GKT262" s="368"/>
      <c r="GKU262" s="332"/>
      <c r="GKV262" s="333"/>
      <c r="GKW262" s="368"/>
      <c r="GKX262" s="224"/>
      <c r="GKY262" s="224"/>
      <c r="GKZ262" s="334"/>
      <c r="GLA262" s="334"/>
      <c r="GLB262" s="224"/>
      <c r="GLC262" s="368"/>
      <c r="GLD262" s="368"/>
      <c r="GLE262" s="332"/>
      <c r="GLF262" s="333"/>
      <c r="GLG262" s="368"/>
      <c r="GLH262" s="224"/>
      <c r="GLI262" s="224"/>
      <c r="GLJ262" s="334"/>
      <c r="GLK262" s="334"/>
      <c r="GLL262" s="224"/>
      <c r="GLM262" s="368"/>
      <c r="GLN262" s="368"/>
      <c r="GLO262" s="332"/>
      <c r="GLP262" s="333"/>
      <c r="GLQ262" s="368"/>
      <c r="GLR262" s="224"/>
      <c r="GLS262" s="224"/>
      <c r="GLT262" s="334"/>
      <c r="GLU262" s="334"/>
      <c r="GLV262" s="224"/>
      <c r="GLW262" s="368"/>
      <c r="GLX262" s="368"/>
      <c r="GLY262" s="332"/>
      <c r="GLZ262" s="333"/>
      <c r="GMA262" s="368"/>
      <c r="GMB262" s="224"/>
      <c r="GMC262" s="224"/>
      <c r="GMD262" s="334"/>
      <c r="GME262" s="334"/>
      <c r="GMF262" s="224"/>
      <c r="GMG262" s="368"/>
      <c r="GMH262" s="368"/>
      <c r="GMI262" s="332"/>
      <c r="GMJ262" s="333"/>
      <c r="GMK262" s="368"/>
      <c r="GML262" s="224"/>
      <c r="GMM262" s="224"/>
      <c r="GMN262" s="334"/>
      <c r="GMO262" s="334"/>
      <c r="GMP262" s="224"/>
      <c r="GMQ262" s="368"/>
      <c r="GMR262" s="368"/>
      <c r="GMS262" s="332"/>
      <c r="GMT262" s="333"/>
      <c r="GMU262" s="368"/>
      <c r="GMV262" s="224"/>
      <c r="GMW262" s="224"/>
      <c r="GMX262" s="334"/>
      <c r="GMY262" s="334"/>
      <c r="GMZ262" s="224"/>
      <c r="GNA262" s="368"/>
      <c r="GNB262" s="368"/>
      <c r="GNC262" s="332"/>
      <c r="GND262" s="333"/>
      <c r="GNE262" s="368"/>
      <c r="GNF262" s="224"/>
      <c r="GNG262" s="224"/>
      <c r="GNH262" s="334"/>
      <c r="GNI262" s="334"/>
      <c r="GNJ262" s="224"/>
      <c r="GNK262" s="368"/>
      <c r="GNL262" s="368"/>
      <c r="GNM262" s="332"/>
      <c r="GNN262" s="333"/>
      <c r="GNO262" s="368"/>
      <c r="GNP262" s="224"/>
      <c r="GNQ262" s="224"/>
      <c r="GNR262" s="334"/>
      <c r="GNS262" s="334"/>
      <c r="GNT262" s="224"/>
      <c r="GNU262" s="368"/>
      <c r="GNV262" s="368"/>
      <c r="GNW262" s="332"/>
      <c r="GNX262" s="333"/>
      <c r="GNY262" s="368"/>
      <c r="GNZ262" s="224"/>
      <c r="GOA262" s="224"/>
      <c r="GOB262" s="334"/>
      <c r="GOC262" s="334"/>
      <c r="GOD262" s="224"/>
      <c r="GOE262" s="368"/>
      <c r="GOF262" s="368"/>
      <c r="GOG262" s="332"/>
      <c r="GOH262" s="333"/>
      <c r="GOI262" s="368"/>
      <c r="GOJ262" s="224"/>
      <c r="GOK262" s="224"/>
      <c r="GOL262" s="334"/>
      <c r="GOM262" s="334"/>
      <c r="GON262" s="224"/>
      <c r="GOO262" s="368"/>
      <c r="GOP262" s="368"/>
      <c r="GOQ262" s="332"/>
      <c r="GOR262" s="333"/>
      <c r="GOS262" s="368"/>
      <c r="GOT262" s="224"/>
      <c r="GOU262" s="224"/>
      <c r="GOV262" s="334"/>
      <c r="GOW262" s="334"/>
      <c r="GOX262" s="224"/>
      <c r="GOY262" s="368"/>
      <c r="GOZ262" s="368"/>
      <c r="GPA262" s="332"/>
      <c r="GPB262" s="333"/>
      <c r="GPC262" s="368"/>
      <c r="GPD262" s="224"/>
      <c r="GPE262" s="224"/>
      <c r="GPF262" s="334"/>
      <c r="GPG262" s="334"/>
      <c r="GPH262" s="224"/>
      <c r="GPI262" s="368"/>
      <c r="GPJ262" s="368"/>
      <c r="GPK262" s="332"/>
      <c r="GPL262" s="333"/>
      <c r="GPM262" s="368"/>
      <c r="GPN262" s="224"/>
      <c r="GPO262" s="224"/>
      <c r="GPP262" s="334"/>
      <c r="GPQ262" s="334"/>
      <c r="GPR262" s="224"/>
      <c r="GPS262" s="368"/>
      <c r="GPT262" s="368"/>
      <c r="GPU262" s="332"/>
      <c r="GPV262" s="333"/>
      <c r="GPW262" s="368"/>
      <c r="GPX262" s="224"/>
      <c r="GPY262" s="224"/>
      <c r="GPZ262" s="334"/>
      <c r="GQA262" s="334"/>
      <c r="GQB262" s="224"/>
      <c r="GQC262" s="368"/>
      <c r="GQD262" s="368"/>
      <c r="GQE262" s="332"/>
      <c r="GQF262" s="333"/>
      <c r="GQG262" s="368"/>
      <c r="GQH262" s="224"/>
      <c r="GQI262" s="224"/>
      <c r="GQJ262" s="334"/>
      <c r="GQK262" s="334"/>
      <c r="GQL262" s="224"/>
      <c r="GQM262" s="368"/>
      <c r="GQN262" s="368"/>
      <c r="GQO262" s="332"/>
      <c r="GQP262" s="333"/>
      <c r="GQQ262" s="368"/>
      <c r="GQR262" s="224"/>
      <c r="GQS262" s="224"/>
      <c r="GQT262" s="334"/>
      <c r="GQU262" s="334"/>
      <c r="GQV262" s="224"/>
      <c r="GQW262" s="368"/>
      <c r="GQX262" s="368"/>
      <c r="GQY262" s="332"/>
      <c r="GQZ262" s="333"/>
      <c r="GRA262" s="368"/>
      <c r="GRB262" s="224"/>
      <c r="GRC262" s="224"/>
      <c r="GRD262" s="334"/>
      <c r="GRE262" s="334"/>
      <c r="GRF262" s="224"/>
      <c r="GRG262" s="368"/>
      <c r="GRH262" s="368"/>
      <c r="GRI262" s="332"/>
      <c r="GRJ262" s="333"/>
      <c r="GRK262" s="368"/>
      <c r="GRL262" s="224"/>
      <c r="GRM262" s="224"/>
      <c r="GRN262" s="334"/>
      <c r="GRO262" s="334"/>
      <c r="GRP262" s="224"/>
      <c r="GRQ262" s="368"/>
      <c r="GRR262" s="368"/>
      <c r="GRS262" s="332"/>
      <c r="GRT262" s="333"/>
      <c r="GRU262" s="368"/>
      <c r="GRV262" s="224"/>
      <c r="GRW262" s="224"/>
      <c r="GRX262" s="334"/>
      <c r="GRY262" s="334"/>
      <c r="GRZ262" s="224"/>
      <c r="GSA262" s="368"/>
      <c r="GSB262" s="368"/>
      <c r="GSC262" s="332"/>
      <c r="GSD262" s="333"/>
      <c r="GSE262" s="368"/>
      <c r="GSF262" s="224"/>
      <c r="GSG262" s="224"/>
      <c r="GSH262" s="334"/>
      <c r="GSI262" s="334"/>
      <c r="GSJ262" s="224"/>
      <c r="GSK262" s="368"/>
      <c r="GSL262" s="368"/>
      <c r="GSM262" s="332"/>
      <c r="GSN262" s="333"/>
      <c r="GSO262" s="368"/>
      <c r="GSP262" s="224"/>
      <c r="GSQ262" s="224"/>
      <c r="GSR262" s="334"/>
      <c r="GSS262" s="334"/>
      <c r="GST262" s="224"/>
      <c r="GSU262" s="368"/>
      <c r="GSV262" s="368"/>
      <c r="GSW262" s="332"/>
      <c r="GSX262" s="333"/>
      <c r="GSY262" s="368"/>
      <c r="GSZ262" s="224"/>
      <c r="GTA262" s="224"/>
      <c r="GTB262" s="334"/>
      <c r="GTC262" s="334"/>
      <c r="GTD262" s="224"/>
      <c r="GTE262" s="368"/>
      <c r="GTF262" s="368"/>
      <c r="GTG262" s="332"/>
      <c r="GTH262" s="333"/>
      <c r="GTI262" s="368"/>
      <c r="GTJ262" s="224"/>
      <c r="GTK262" s="224"/>
      <c r="GTL262" s="334"/>
      <c r="GTM262" s="334"/>
      <c r="GTN262" s="224"/>
      <c r="GTO262" s="368"/>
      <c r="GTP262" s="368"/>
      <c r="GTQ262" s="332"/>
      <c r="GTR262" s="333"/>
      <c r="GTS262" s="368"/>
      <c r="GTT262" s="224"/>
      <c r="GTU262" s="224"/>
      <c r="GTV262" s="334"/>
      <c r="GTW262" s="334"/>
      <c r="GTX262" s="224"/>
      <c r="GTY262" s="368"/>
      <c r="GTZ262" s="368"/>
      <c r="GUA262" s="332"/>
      <c r="GUB262" s="333"/>
      <c r="GUC262" s="368"/>
      <c r="GUD262" s="224"/>
      <c r="GUE262" s="224"/>
      <c r="GUF262" s="334"/>
      <c r="GUG262" s="334"/>
      <c r="GUH262" s="224"/>
      <c r="GUI262" s="368"/>
      <c r="GUJ262" s="368"/>
      <c r="GUK262" s="332"/>
      <c r="GUL262" s="333"/>
      <c r="GUM262" s="368"/>
      <c r="GUN262" s="224"/>
      <c r="GUO262" s="224"/>
      <c r="GUP262" s="334"/>
      <c r="GUQ262" s="334"/>
      <c r="GUR262" s="224"/>
      <c r="GUS262" s="368"/>
      <c r="GUT262" s="368"/>
      <c r="GUU262" s="332"/>
      <c r="GUV262" s="333"/>
      <c r="GUW262" s="368"/>
      <c r="GUX262" s="224"/>
      <c r="GUY262" s="224"/>
      <c r="GUZ262" s="334"/>
      <c r="GVA262" s="334"/>
      <c r="GVB262" s="224"/>
      <c r="GVC262" s="368"/>
      <c r="GVD262" s="368"/>
      <c r="GVE262" s="332"/>
      <c r="GVF262" s="333"/>
      <c r="GVG262" s="368"/>
      <c r="GVH262" s="224"/>
      <c r="GVI262" s="224"/>
      <c r="GVJ262" s="334"/>
      <c r="GVK262" s="334"/>
      <c r="GVL262" s="224"/>
      <c r="GVM262" s="368"/>
      <c r="GVN262" s="368"/>
      <c r="GVO262" s="332"/>
      <c r="GVP262" s="333"/>
      <c r="GVQ262" s="368"/>
      <c r="GVR262" s="224"/>
      <c r="GVS262" s="224"/>
      <c r="GVT262" s="334"/>
      <c r="GVU262" s="334"/>
      <c r="GVV262" s="224"/>
      <c r="GVW262" s="368"/>
      <c r="GVX262" s="368"/>
      <c r="GVY262" s="332"/>
      <c r="GVZ262" s="333"/>
      <c r="GWA262" s="368"/>
      <c r="GWB262" s="224"/>
      <c r="GWC262" s="224"/>
      <c r="GWD262" s="334"/>
      <c r="GWE262" s="334"/>
      <c r="GWF262" s="224"/>
      <c r="GWG262" s="368"/>
      <c r="GWH262" s="368"/>
      <c r="GWI262" s="332"/>
      <c r="GWJ262" s="333"/>
      <c r="GWK262" s="368"/>
      <c r="GWL262" s="224"/>
      <c r="GWM262" s="224"/>
      <c r="GWN262" s="334"/>
      <c r="GWO262" s="334"/>
      <c r="GWP262" s="224"/>
      <c r="GWQ262" s="368"/>
      <c r="GWR262" s="368"/>
      <c r="GWS262" s="332"/>
      <c r="GWT262" s="333"/>
      <c r="GWU262" s="368"/>
      <c r="GWV262" s="224"/>
      <c r="GWW262" s="224"/>
      <c r="GWX262" s="334"/>
      <c r="GWY262" s="334"/>
      <c r="GWZ262" s="224"/>
      <c r="GXA262" s="368"/>
      <c r="GXB262" s="368"/>
      <c r="GXC262" s="332"/>
      <c r="GXD262" s="333"/>
      <c r="GXE262" s="368"/>
      <c r="GXF262" s="224"/>
      <c r="GXG262" s="224"/>
      <c r="GXH262" s="334"/>
      <c r="GXI262" s="334"/>
      <c r="GXJ262" s="224"/>
      <c r="GXK262" s="368"/>
      <c r="GXL262" s="368"/>
      <c r="GXM262" s="332"/>
      <c r="GXN262" s="333"/>
      <c r="GXO262" s="368"/>
      <c r="GXP262" s="224"/>
      <c r="GXQ262" s="224"/>
      <c r="GXR262" s="334"/>
      <c r="GXS262" s="334"/>
      <c r="GXT262" s="224"/>
      <c r="GXU262" s="368"/>
      <c r="GXV262" s="368"/>
      <c r="GXW262" s="332"/>
      <c r="GXX262" s="333"/>
      <c r="GXY262" s="368"/>
      <c r="GXZ262" s="224"/>
      <c r="GYA262" s="224"/>
      <c r="GYB262" s="334"/>
      <c r="GYC262" s="334"/>
      <c r="GYD262" s="224"/>
      <c r="GYE262" s="368"/>
      <c r="GYF262" s="368"/>
      <c r="GYG262" s="332"/>
      <c r="GYH262" s="333"/>
      <c r="GYI262" s="368"/>
      <c r="GYJ262" s="224"/>
      <c r="GYK262" s="224"/>
      <c r="GYL262" s="334"/>
      <c r="GYM262" s="334"/>
      <c r="GYN262" s="224"/>
      <c r="GYO262" s="368"/>
      <c r="GYP262" s="368"/>
      <c r="GYQ262" s="332"/>
      <c r="GYR262" s="333"/>
      <c r="GYS262" s="368"/>
      <c r="GYT262" s="224"/>
      <c r="GYU262" s="224"/>
      <c r="GYV262" s="334"/>
      <c r="GYW262" s="334"/>
      <c r="GYX262" s="224"/>
      <c r="GYY262" s="368"/>
      <c r="GYZ262" s="368"/>
      <c r="GZA262" s="332"/>
      <c r="GZB262" s="333"/>
      <c r="GZC262" s="368"/>
      <c r="GZD262" s="224"/>
      <c r="GZE262" s="224"/>
      <c r="GZF262" s="334"/>
      <c r="GZG262" s="334"/>
      <c r="GZH262" s="224"/>
      <c r="GZI262" s="368"/>
      <c r="GZJ262" s="368"/>
      <c r="GZK262" s="332"/>
      <c r="GZL262" s="333"/>
      <c r="GZM262" s="368"/>
      <c r="GZN262" s="224"/>
      <c r="GZO262" s="224"/>
      <c r="GZP262" s="334"/>
      <c r="GZQ262" s="334"/>
      <c r="GZR262" s="224"/>
      <c r="GZS262" s="368"/>
      <c r="GZT262" s="368"/>
      <c r="GZU262" s="332"/>
      <c r="GZV262" s="333"/>
      <c r="GZW262" s="368"/>
      <c r="GZX262" s="224"/>
      <c r="GZY262" s="224"/>
      <c r="GZZ262" s="334"/>
      <c r="HAA262" s="334"/>
      <c r="HAB262" s="224"/>
      <c r="HAC262" s="368"/>
      <c r="HAD262" s="368"/>
      <c r="HAE262" s="332"/>
      <c r="HAF262" s="333"/>
      <c r="HAG262" s="368"/>
      <c r="HAH262" s="224"/>
      <c r="HAI262" s="224"/>
      <c r="HAJ262" s="334"/>
      <c r="HAK262" s="334"/>
      <c r="HAL262" s="224"/>
      <c r="HAM262" s="368"/>
      <c r="HAN262" s="368"/>
      <c r="HAO262" s="332"/>
      <c r="HAP262" s="333"/>
      <c r="HAQ262" s="368"/>
      <c r="HAR262" s="224"/>
      <c r="HAS262" s="224"/>
      <c r="HAT262" s="334"/>
      <c r="HAU262" s="334"/>
      <c r="HAV262" s="224"/>
      <c r="HAW262" s="368"/>
      <c r="HAX262" s="368"/>
      <c r="HAY262" s="332"/>
      <c r="HAZ262" s="333"/>
      <c r="HBA262" s="368"/>
      <c r="HBB262" s="224"/>
      <c r="HBC262" s="224"/>
      <c r="HBD262" s="334"/>
      <c r="HBE262" s="334"/>
      <c r="HBF262" s="224"/>
      <c r="HBG262" s="368"/>
      <c r="HBH262" s="368"/>
      <c r="HBI262" s="332"/>
      <c r="HBJ262" s="333"/>
      <c r="HBK262" s="368"/>
      <c r="HBL262" s="224"/>
      <c r="HBM262" s="224"/>
      <c r="HBN262" s="334"/>
      <c r="HBO262" s="334"/>
      <c r="HBP262" s="224"/>
      <c r="HBQ262" s="368"/>
      <c r="HBR262" s="368"/>
      <c r="HBS262" s="332"/>
      <c r="HBT262" s="333"/>
      <c r="HBU262" s="368"/>
      <c r="HBV262" s="224"/>
      <c r="HBW262" s="224"/>
      <c r="HBX262" s="334"/>
      <c r="HBY262" s="334"/>
      <c r="HBZ262" s="224"/>
      <c r="HCA262" s="368"/>
      <c r="HCB262" s="368"/>
      <c r="HCC262" s="332"/>
      <c r="HCD262" s="333"/>
      <c r="HCE262" s="368"/>
      <c r="HCF262" s="224"/>
      <c r="HCG262" s="224"/>
      <c r="HCH262" s="334"/>
      <c r="HCI262" s="334"/>
      <c r="HCJ262" s="224"/>
      <c r="HCK262" s="368"/>
      <c r="HCL262" s="368"/>
      <c r="HCM262" s="332"/>
      <c r="HCN262" s="333"/>
      <c r="HCO262" s="368"/>
      <c r="HCP262" s="224"/>
      <c r="HCQ262" s="224"/>
      <c r="HCR262" s="334"/>
      <c r="HCS262" s="334"/>
      <c r="HCT262" s="224"/>
      <c r="HCU262" s="368"/>
      <c r="HCV262" s="368"/>
      <c r="HCW262" s="332"/>
      <c r="HCX262" s="333"/>
      <c r="HCY262" s="368"/>
      <c r="HCZ262" s="224"/>
      <c r="HDA262" s="224"/>
      <c r="HDB262" s="334"/>
      <c r="HDC262" s="334"/>
      <c r="HDD262" s="224"/>
      <c r="HDE262" s="368"/>
      <c r="HDF262" s="368"/>
      <c r="HDG262" s="332"/>
      <c r="HDH262" s="333"/>
      <c r="HDI262" s="368"/>
      <c r="HDJ262" s="224"/>
      <c r="HDK262" s="224"/>
      <c r="HDL262" s="334"/>
      <c r="HDM262" s="334"/>
      <c r="HDN262" s="224"/>
      <c r="HDO262" s="368"/>
      <c r="HDP262" s="368"/>
      <c r="HDQ262" s="332"/>
      <c r="HDR262" s="333"/>
      <c r="HDS262" s="368"/>
      <c r="HDT262" s="224"/>
      <c r="HDU262" s="224"/>
      <c r="HDV262" s="334"/>
      <c r="HDW262" s="334"/>
      <c r="HDX262" s="224"/>
      <c r="HDY262" s="368"/>
      <c r="HDZ262" s="368"/>
      <c r="HEA262" s="332"/>
      <c r="HEB262" s="333"/>
      <c r="HEC262" s="368"/>
      <c r="HED262" s="224"/>
      <c r="HEE262" s="224"/>
      <c r="HEF262" s="334"/>
      <c r="HEG262" s="334"/>
      <c r="HEH262" s="224"/>
      <c r="HEI262" s="368"/>
      <c r="HEJ262" s="368"/>
      <c r="HEK262" s="332"/>
      <c r="HEL262" s="333"/>
      <c r="HEM262" s="368"/>
      <c r="HEN262" s="224"/>
      <c r="HEO262" s="224"/>
      <c r="HEP262" s="334"/>
      <c r="HEQ262" s="334"/>
      <c r="HER262" s="224"/>
      <c r="HES262" s="368"/>
      <c r="HET262" s="368"/>
      <c r="HEU262" s="332"/>
      <c r="HEV262" s="333"/>
      <c r="HEW262" s="368"/>
      <c r="HEX262" s="224"/>
      <c r="HEY262" s="224"/>
      <c r="HEZ262" s="334"/>
      <c r="HFA262" s="334"/>
      <c r="HFB262" s="224"/>
      <c r="HFC262" s="368"/>
      <c r="HFD262" s="368"/>
      <c r="HFE262" s="332"/>
      <c r="HFF262" s="333"/>
      <c r="HFG262" s="368"/>
      <c r="HFH262" s="224"/>
      <c r="HFI262" s="224"/>
      <c r="HFJ262" s="334"/>
      <c r="HFK262" s="334"/>
      <c r="HFL262" s="224"/>
      <c r="HFM262" s="368"/>
      <c r="HFN262" s="368"/>
      <c r="HFO262" s="332"/>
      <c r="HFP262" s="333"/>
      <c r="HFQ262" s="368"/>
      <c r="HFR262" s="224"/>
      <c r="HFS262" s="224"/>
      <c r="HFT262" s="334"/>
      <c r="HFU262" s="334"/>
      <c r="HFV262" s="224"/>
      <c r="HFW262" s="368"/>
      <c r="HFX262" s="368"/>
      <c r="HFY262" s="332"/>
      <c r="HFZ262" s="333"/>
      <c r="HGA262" s="368"/>
      <c r="HGB262" s="224"/>
      <c r="HGC262" s="224"/>
      <c r="HGD262" s="334"/>
      <c r="HGE262" s="334"/>
      <c r="HGF262" s="224"/>
      <c r="HGG262" s="368"/>
      <c r="HGH262" s="368"/>
      <c r="HGI262" s="332"/>
      <c r="HGJ262" s="333"/>
      <c r="HGK262" s="368"/>
      <c r="HGL262" s="224"/>
      <c r="HGM262" s="224"/>
      <c r="HGN262" s="334"/>
      <c r="HGO262" s="334"/>
      <c r="HGP262" s="224"/>
      <c r="HGQ262" s="368"/>
      <c r="HGR262" s="368"/>
      <c r="HGS262" s="332"/>
      <c r="HGT262" s="333"/>
      <c r="HGU262" s="368"/>
      <c r="HGV262" s="224"/>
      <c r="HGW262" s="224"/>
      <c r="HGX262" s="334"/>
      <c r="HGY262" s="334"/>
      <c r="HGZ262" s="224"/>
      <c r="HHA262" s="368"/>
      <c r="HHB262" s="368"/>
      <c r="HHC262" s="332"/>
      <c r="HHD262" s="333"/>
      <c r="HHE262" s="368"/>
      <c r="HHF262" s="224"/>
      <c r="HHG262" s="224"/>
      <c r="HHH262" s="334"/>
      <c r="HHI262" s="334"/>
      <c r="HHJ262" s="224"/>
      <c r="HHK262" s="368"/>
      <c r="HHL262" s="368"/>
      <c r="HHM262" s="332"/>
      <c r="HHN262" s="333"/>
      <c r="HHO262" s="368"/>
      <c r="HHP262" s="224"/>
      <c r="HHQ262" s="224"/>
      <c r="HHR262" s="334"/>
      <c r="HHS262" s="334"/>
      <c r="HHT262" s="224"/>
      <c r="HHU262" s="368"/>
      <c r="HHV262" s="368"/>
      <c r="HHW262" s="332"/>
      <c r="HHX262" s="333"/>
      <c r="HHY262" s="368"/>
      <c r="HHZ262" s="224"/>
      <c r="HIA262" s="224"/>
      <c r="HIB262" s="334"/>
      <c r="HIC262" s="334"/>
      <c r="HID262" s="224"/>
      <c r="HIE262" s="368"/>
      <c r="HIF262" s="368"/>
      <c r="HIG262" s="332"/>
      <c r="HIH262" s="333"/>
      <c r="HII262" s="368"/>
      <c r="HIJ262" s="224"/>
      <c r="HIK262" s="224"/>
      <c r="HIL262" s="334"/>
      <c r="HIM262" s="334"/>
      <c r="HIN262" s="224"/>
      <c r="HIO262" s="368"/>
      <c r="HIP262" s="368"/>
      <c r="HIQ262" s="332"/>
      <c r="HIR262" s="333"/>
      <c r="HIS262" s="368"/>
      <c r="HIT262" s="224"/>
      <c r="HIU262" s="224"/>
      <c r="HIV262" s="334"/>
      <c r="HIW262" s="334"/>
      <c r="HIX262" s="224"/>
      <c r="HIY262" s="368"/>
      <c r="HIZ262" s="368"/>
      <c r="HJA262" s="332"/>
      <c r="HJB262" s="333"/>
      <c r="HJC262" s="368"/>
      <c r="HJD262" s="224"/>
      <c r="HJE262" s="224"/>
      <c r="HJF262" s="334"/>
      <c r="HJG262" s="334"/>
      <c r="HJH262" s="224"/>
      <c r="HJI262" s="368"/>
      <c r="HJJ262" s="368"/>
      <c r="HJK262" s="332"/>
      <c r="HJL262" s="333"/>
      <c r="HJM262" s="368"/>
      <c r="HJN262" s="224"/>
      <c r="HJO262" s="224"/>
      <c r="HJP262" s="334"/>
      <c r="HJQ262" s="334"/>
      <c r="HJR262" s="224"/>
      <c r="HJS262" s="368"/>
      <c r="HJT262" s="368"/>
      <c r="HJU262" s="332"/>
      <c r="HJV262" s="333"/>
      <c r="HJW262" s="368"/>
      <c r="HJX262" s="224"/>
      <c r="HJY262" s="224"/>
      <c r="HJZ262" s="334"/>
      <c r="HKA262" s="334"/>
      <c r="HKB262" s="224"/>
      <c r="HKC262" s="368"/>
      <c r="HKD262" s="368"/>
      <c r="HKE262" s="332"/>
      <c r="HKF262" s="333"/>
      <c r="HKG262" s="368"/>
      <c r="HKH262" s="224"/>
      <c r="HKI262" s="224"/>
      <c r="HKJ262" s="334"/>
      <c r="HKK262" s="334"/>
      <c r="HKL262" s="224"/>
      <c r="HKM262" s="368"/>
      <c r="HKN262" s="368"/>
      <c r="HKO262" s="332"/>
      <c r="HKP262" s="333"/>
      <c r="HKQ262" s="368"/>
      <c r="HKR262" s="224"/>
      <c r="HKS262" s="224"/>
      <c r="HKT262" s="334"/>
      <c r="HKU262" s="334"/>
      <c r="HKV262" s="224"/>
      <c r="HKW262" s="368"/>
      <c r="HKX262" s="368"/>
      <c r="HKY262" s="332"/>
      <c r="HKZ262" s="333"/>
      <c r="HLA262" s="368"/>
      <c r="HLB262" s="224"/>
      <c r="HLC262" s="224"/>
      <c r="HLD262" s="334"/>
      <c r="HLE262" s="334"/>
      <c r="HLF262" s="224"/>
      <c r="HLG262" s="368"/>
      <c r="HLH262" s="368"/>
      <c r="HLI262" s="332"/>
      <c r="HLJ262" s="333"/>
      <c r="HLK262" s="368"/>
      <c r="HLL262" s="224"/>
      <c r="HLM262" s="224"/>
      <c r="HLN262" s="334"/>
      <c r="HLO262" s="334"/>
      <c r="HLP262" s="224"/>
      <c r="HLQ262" s="368"/>
      <c r="HLR262" s="368"/>
      <c r="HLS262" s="332"/>
      <c r="HLT262" s="333"/>
      <c r="HLU262" s="368"/>
      <c r="HLV262" s="224"/>
      <c r="HLW262" s="224"/>
      <c r="HLX262" s="334"/>
      <c r="HLY262" s="334"/>
      <c r="HLZ262" s="224"/>
      <c r="HMA262" s="368"/>
      <c r="HMB262" s="368"/>
      <c r="HMC262" s="332"/>
      <c r="HMD262" s="333"/>
      <c r="HME262" s="368"/>
      <c r="HMF262" s="224"/>
      <c r="HMG262" s="224"/>
      <c r="HMH262" s="334"/>
      <c r="HMI262" s="334"/>
      <c r="HMJ262" s="224"/>
      <c r="HMK262" s="368"/>
      <c r="HML262" s="368"/>
      <c r="HMM262" s="332"/>
      <c r="HMN262" s="333"/>
      <c r="HMO262" s="368"/>
      <c r="HMP262" s="224"/>
      <c r="HMQ262" s="224"/>
      <c r="HMR262" s="334"/>
      <c r="HMS262" s="334"/>
      <c r="HMT262" s="224"/>
      <c r="HMU262" s="368"/>
      <c r="HMV262" s="368"/>
      <c r="HMW262" s="332"/>
      <c r="HMX262" s="333"/>
      <c r="HMY262" s="368"/>
      <c r="HMZ262" s="224"/>
      <c r="HNA262" s="224"/>
      <c r="HNB262" s="334"/>
      <c r="HNC262" s="334"/>
      <c r="HND262" s="224"/>
      <c r="HNE262" s="368"/>
      <c r="HNF262" s="368"/>
      <c r="HNG262" s="332"/>
      <c r="HNH262" s="333"/>
      <c r="HNI262" s="368"/>
      <c r="HNJ262" s="224"/>
      <c r="HNK262" s="224"/>
      <c r="HNL262" s="334"/>
      <c r="HNM262" s="334"/>
      <c r="HNN262" s="224"/>
      <c r="HNO262" s="368"/>
      <c r="HNP262" s="368"/>
      <c r="HNQ262" s="332"/>
      <c r="HNR262" s="333"/>
      <c r="HNS262" s="368"/>
      <c r="HNT262" s="224"/>
      <c r="HNU262" s="224"/>
      <c r="HNV262" s="334"/>
      <c r="HNW262" s="334"/>
      <c r="HNX262" s="224"/>
      <c r="HNY262" s="368"/>
      <c r="HNZ262" s="368"/>
      <c r="HOA262" s="332"/>
      <c r="HOB262" s="333"/>
      <c r="HOC262" s="368"/>
      <c r="HOD262" s="224"/>
      <c r="HOE262" s="224"/>
      <c r="HOF262" s="334"/>
      <c r="HOG262" s="334"/>
      <c r="HOH262" s="224"/>
      <c r="HOI262" s="368"/>
      <c r="HOJ262" s="368"/>
      <c r="HOK262" s="332"/>
      <c r="HOL262" s="333"/>
      <c r="HOM262" s="368"/>
      <c r="HON262" s="224"/>
      <c r="HOO262" s="224"/>
      <c r="HOP262" s="334"/>
      <c r="HOQ262" s="334"/>
      <c r="HOR262" s="224"/>
      <c r="HOS262" s="368"/>
      <c r="HOT262" s="368"/>
      <c r="HOU262" s="332"/>
      <c r="HOV262" s="333"/>
      <c r="HOW262" s="368"/>
      <c r="HOX262" s="224"/>
      <c r="HOY262" s="224"/>
      <c r="HOZ262" s="334"/>
      <c r="HPA262" s="334"/>
      <c r="HPB262" s="224"/>
      <c r="HPC262" s="368"/>
      <c r="HPD262" s="368"/>
      <c r="HPE262" s="332"/>
      <c r="HPF262" s="333"/>
      <c r="HPG262" s="368"/>
      <c r="HPH262" s="224"/>
      <c r="HPI262" s="224"/>
      <c r="HPJ262" s="334"/>
      <c r="HPK262" s="334"/>
      <c r="HPL262" s="224"/>
      <c r="HPM262" s="368"/>
      <c r="HPN262" s="368"/>
      <c r="HPO262" s="332"/>
      <c r="HPP262" s="333"/>
      <c r="HPQ262" s="368"/>
      <c r="HPR262" s="224"/>
      <c r="HPS262" s="224"/>
      <c r="HPT262" s="334"/>
      <c r="HPU262" s="334"/>
      <c r="HPV262" s="224"/>
      <c r="HPW262" s="368"/>
      <c r="HPX262" s="368"/>
      <c r="HPY262" s="332"/>
      <c r="HPZ262" s="333"/>
      <c r="HQA262" s="368"/>
      <c r="HQB262" s="224"/>
      <c r="HQC262" s="224"/>
      <c r="HQD262" s="334"/>
      <c r="HQE262" s="334"/>
      <c r="HQF262" s="224"/>
      <c r="HQG262" s="368"/>
      <c r="HQH262" s="368"/>
      <c r="HQI262" s="332"/>
      <c r="HQJ262" s="333"/>
      <c r="HQK262" s="368"/>
      <c r="HQL262" s="224"/>
      <c r="HQM262" s="224"/>
      <c r="HQN262" s="334"/>
      <c r="HQO262" s="334"/>
      <c r="HQP262" s="224"/>
      <c r="HQQ262" s="368"/>
      <c r="HQR262" s="368"/>
      <c r="HQS262" s="332"/>
      <c r="HQT262" s="333"/>
      <c r="HQU262" s="368"/>
      <c r="HQV262" s="224"/>
      <c r="HQW262" s="224"/>
      <c r="HQX262" s="334"/>
      <c r="HQY262" s="334"/>
      <c r="HQZ262" s="224"/>
      <c r="HRA262" s="368"/>
      <c r="HRB262" s="368"/>
      <c r="HRC262" s="332"/>
      <c r="HRD262" s="333"/>
      <c r="HRE262" s="368"/>
      <c r="HRF262" s="224"/>
      <c r="HRG262" s="224"/>
      <c r="HRH262" s="334"/>
      <c r="HRI262" s="334"/>
      <c r="HRJ262" s="224"/>
      <c r="HRK262" s="368"/>
      <c r="HRL262" s="368"/>
      <c r="HRM262" s="332"/>
      <c r="HRN262" s="333"/>
      <c r="HRO262" s="368"/>
      <c r="HRP262" s="224"/>
      <c r="HRQ262" s="224"/>
      <c r="HRR262" s="334"/>
      <c r="HRS262" s="334"/>
      <c r="HRT262" s="224"/>
      <c r="HRU262" s="368"/>
      <c r="HRV262" s="368"/>
      <c r="HRW262" s="332"/>
      <c r="HRX262" s="333"/>
      <c r="HRY262" s="368"/>
      <c r="HRZ262" s="224"/>
      <c r="HSA262" s="224"/>
      <c r="HSB262" s="334"/>
      <c r="HSC262" s="334"/>
      <c r="HSD262" s="224"/>
      <c r="HSE262" s="368"/>
      <c r="HSF262" s="368"/>
      <c r="HSG262" s="332"/>
      <c r="HSH262" s="333"/>
      <c r="HSI262" s="368"/>
      <c r="HSJ262" s="224"/>
      <c r="HSK262" s="224"/>
      <c r="HSL262" s="334"/>
      <c r="HSM262" s="334"/>
      <c r="HSN262" s="224"/>
      <c r="HSO262" s="368"/>
      <c r="HSP262" s="368"/>
      <c r="HSQ262" s="332"/>
      <c r="HSR262" s="333"/>
      <c r="HSS262" s="368"/>
      <c r="HST262" s="224"/>
      <c r="HSU262" s="224"/>
      <c r="HSV262" s="334"/>
      <c r="HSW262" s="334"/>
      <c r="HSX262" s="224"/>
      <c r="HSY262" s="368"/>
      <c r="HSZ262" s="368"/>
      <c r="HTA262" s="332"/>
      <c r="HTB262" s="333"/>
      <c r="HTC262" s="368"/>
      <c r="HTD262" s="224"/>
      <c r="HTE262" s="224"/>
      <c r="HTF262" s="334"/>
      <c r="HTG262" s="334"/>
      <c r="HTH262" s="224"/>
      <c r="HTI262" s="368"/>
      <c r="HTJ262" s="368"/>
      <c r="HTK262" s="332"/>
      <c r="HTL262" s="333"/>
      <c r="HTM262" s="368"/>
      <c r="HTN262" s="224"/>
      <c r="HTO262" s="224"/>
      <c r="HTP262" s="334"/>
      <c r="HTQ262" s="334"/>
      <c r="HTR262" s="224"/>
      <c r="HTS262" s="368"/>
      <c r="HTT262" s="368"/>
      <c r="HTU262" s="332"/>
      <c r="HTV262" s="333"/>
      <c r="HTW262" s="368"/>
      <c r="HTX262" s="224"/>
      <c r="HTY262" s="224"/>
      <c r="HTZ262" s="334"/>
      <c r="HUA262" s="334"/>
      <c r="HUB262" s="224"/>
      <c r="HUC262" s="368"/>
      <c r="HUD262" s="368"/>
      <c r="HUE262" s="332"/>
      <c r="HUF262" s="333"/>
      <c r="HUG262" s="368"/>
      <c r="HUH262" s="224"/>
      <c r="HUI262" s="224"/>
      <c r="HUJ262" s="334"/>
      <c r="HUK262" s="334"/>
      <c r="HUL262" s="224"/>
      <c r="HUM262" s="368"/>
      <c r="HUN262" s="368"/>
      <c r="HUO262" s="332"/>
      <c r="HUP262" s="333"/>
      <c r="HUQ262" s="368"/>
      <c r="HUR262" s="224"/>
      <c r="HUS262" s="224"/>
      <c r="HUT262" s="334"/>
      <c r="HUU262" s="334"/>
      <c r="HUV262" s="224"/>
      <c r="HUW262" s="368"/>
      <c r="HUX262" s="368"/>
      <c r="HUY262" s="332"/>
      <c r="HUZ262" s="333"/>
      <c r="HVA262" s="368"/>
      <c r="HVB262" s="224"/>
      <c r="HVC262" s="224"/>
      <c r="HVD262" s="334"/>
      <c r="HVE262" s="334"/>
      <c r="HVF262" s="224"/>
      <c r="HVG262" s="368"/>
      <c r="HVH262" s="368"/>
      <c r="HVI262" s="332"/>
      <c r="HVJ262" s="333"/>
      <c r="HVK262" s="368"/>
      <c r="HVL262" s="224"/>
      <c r="HVM262" s="224"/>
      <c r="HVN262" s="334"/>
      <c r="HVO262" s="334"/>
      <c r="HVP262" s="224"/>
      <c r="HVQ262" s="368"/>
      <c r="HVR262" s="368"/>
      <c r="HVS262" s="332"/>
      <c r="HVT262" s="333"/>
      <c r="HVU262" s="368"/>
      <c r="HVV262" s="224"/>
      <c r="HVW262" s="224"/>
      <c r="HVX262" s="334"/>
      <c r="HVY262" s="334"/>
      <c r="HVZ262" s="224"/>
      <c r="HWA262" s="368"/>
      <c r="HWB262" s="368"/>
      <c r="HWC262" s="332"/>
      <c r="HWD262" s="333"/>
      <c r="HWE262" s="368"/>
      <c r="HWF262" s="224"/>
      <c r="HWG262" s="224"/>
      <c r="HWH262" s="334"/>
      <c r="HWI262" s="334"/>
      <c r="HWJ262" s="224"/>
      <c r="HWK262" s="368"/>
      <c r="HWL262" s="368"/>
      <c r="HWM262" s="332"/>
      <c r="HWN262" s="333"/>
      <c r="HWO262" s="368"/>
      <c r="HWP262" s="224"/>
      <c r="HWQ262" s="224"/>
      <c r="HWR262" s="334"/>
      <c r="HWS262" s="334"/>
      <c r="HWT262" s="224"/>
      <c r="HWU262" s="368"/>
      <c r="HWV262" s="368"/>
      <c r="HWW262" s="332"/>
      <c r="HWX262" s="333"/>
      <c r="HWY262" s="368"/>
      <c r="HWZ262" s="224"/>
      <c r="HXA262" s="224"/>
      <c r="HXB262" s="334"/>
      <c r="HXC262" s="334"/>
      <c r="HXD262" s="224"/>
      <c r="HXE262" s="368"/>
      <c r="HXF262" s="368"/>
      <c r="HXG262" s="332"/>
      <c r="HXH262" s="333"/>
      <c r="HXI262" s="368"/>
      <c r="HXJ262" s="224"/>
      <c r="HXK262" s="224"/>
      <c r="HXL262" s="334"/>
      <c r="HXM262" s="334"/>
      <c r="HXN262" s="224"/>
      <c r="HXO262" s="368"/>
      <c r="HXP262" s="368"/>
      <c r="HXQ262" s="332"/>
      <c r="HXR262" s="333"/>
      <c r="HXS262" s="368"/>
      <c r="HXT262" s="224"/>
      <c r="HXU262" s="224"/>
      <c r="HXV262" s="334"/>
      <c r="HXW262" s="334"/>
      <c r="HXX262" s="224"/>
      <c r="HXY262" s="368"/>
      <c r="HXZ262" s="368"/>
      <c r="HYA262" s="332"/>
      <c r="HYB262" s="333"/>
      <c r="HYC262" s="368"/>
      <c r="HYD262" s="224"/>
      <c r="HYE262" s="224"/>
      <c r="HYF262" s="334"/>
      <c r="HYG262" s="334"/>
      <c r="HYH262" s="224"/>
      <c r="HYI262" s="368"/>
      <c r="HYJ262" s="368"/>
      <c r="HYK262" s="332"/>
      <c r="HYL262" s="333"/>
      <c r="HYM262" s="368"/>
      <c r="HYN262" s="224"/>
      <c r="HYO262" s="224"/>
      <c r="HYP262" s="334"/>
      <c r="HYQ262" s="334"/>
      <c r="HYR262" s="224"/>
      <c r="HYS262" s="368"/>
      <c r="HYT262" s="368"/>
      <c r="HYU262" s="332"/>
      <c r="HYV262" s="333"/>
      <c r="HYW262" s="368"/>
      <c r="HYX262" s="224"/>
      <c r="HYY262" s="224"/>
      <c r="HYZ262" s="334"/>
      <c r="HZA262" s="334"/>
      <c r="HZB262" s="224"/>
      <c r="HZC262" s="368"/>
      <c r="HZD262" s="368"/>
      <c r="HZE262" s="332"/>
      <c r="HZF262" s="333"/>
      <c r="HZG262" s="368"/>
      <c r="HZH262" s="224"/>
      <c r="HZI262" s="224"/>
      <c r="HZJ262" s="334"/>
      <c r="HZK262" s="334"/>
      <c r="HZL262" s="224"/>
      <c r="HZM262" s="368"/>
      <c r="HZN262" s="368"/>
      <c r="HZO262" s="332"/>
      <c r="HZP262" s="333"/>
      <c r="HZQ262" s="368"/>
      <c r="HZR262" s="224"/>
      <c r="HZS262" s="224"/>
      <c r="HZT262" s="334"/>
      <c r="HZU262" s="334"/>
      <c r="HZV262" s="224"/>
      <c r="HZW262" s="368"/>
      <c r="HZX262" s="368"/>
      <c r="HZY262" s="332"/>
      <c r="HZZ262" s="333"/>
      <c r="IAA262" s="368"/>
      <c r="IAB262" s="224"/>
      <c r="IAC262" s="224"/>
      <c r="IAD262" s="334"/>
      <c r="IAE262" s="334"/>
      <c r="IAF262" s="224"/>
      <c r="IAG262" s="368"/>
      <c r="IAH262" s="368"/>
      <c r="IAI262" s="332"/>
      <c r="IAJ262" s="333"/>
      <c r="IAK262" s="368"/>
      <c r="IAL262" s="224"/>
      <c r="IAM262" s="224"/>
      <c r="IAN262" s="334"/>
      <c r="IAO262" s="334"/>
      <c r="IAP262" s="224"/>
      <c r="IAQ262" s="368"/>
      <c r="IAR262" s="368"/>
      <c r="IAS262" s="332"/>
      <c r="IAT262" s="333"/>
      <c r="IAU262" s="368"/>
      <c r="IAV262" s="224"/>
      <c r="IAW262" s="224"/>
      <c r="IAX262" s="334"/>
      <c r="IAY262" s="334"/>
      <c r="IAZ262" s="224"/>
      <c r="IBA262" s="368"/>
      <c r="IBB262" s="368"/>
      <c r="IBC262" s="332"/>
      <c r="IBD262" s="333"/>
      <c r="IBE262" s="368"/>
      <c r="IBF262" s="224"/>
      <c r="IBG262" s="224"/>
      <c r="IBH262" s="334"/>
      <c r="IBI262" s="334"/>
      <c r="IBJ262" s="224"/>
      <c r="IBK262" s="368"/>
      <c r="IBL262" s="368"/>
      <c r="IBM262" s="332"/>
      <c r="IBN262" s="333"/>
      <c r="IBO262" s="368"/>
      <c r="IBP262" s="224"/>
      <c r="IBQ262" s="224"/>
      <c r="IBR262" s="334"/>
      <c r="IBS262" s="334"/>
      <c r="IBT262" s="224"/>
      <c r="IBU262" s="368"/>
      <c r="IBV262" s="368"/>
      <c r="IBW262" s="332"/>
      <c r="IBX262" s="333"/>
      <c r="IBY262" s="368"/>
      <c r="IBZ262" s="224"/>
      <c r="ICA262" s="224"/>
      <c r="ICB262" s="334"/>
      <c r="ICC262" s="334"/>
      <c r="ICD262" s="224"/>
      <c r="ICE262" s="368"/>
      <c r="ICF262" s="368"/>
      <c r="ICG262" s="332"/>
      <c r="ICH262" s="333"/>
      <c r="ICI262" s="368"/>
      <c r="ICJ262" s="224"/>
      <c r="ICK262" s="224"/>
      <c r="ICL262" s="334"/>
      <c r="ICM262" s="334"/>
      <c r="ICN262" s="224"/>
      <c r="ICO262" s="368"/>
      <c r="ICP262" s="368"/>
      <c r="ICQ262" s="332"/>
      <c r="ICR262" s="333"/>
      <c r="ICS262" s="368"/>
      <c r="ICT262" s="224"/>
      <c r="ICU262" s="224"/>
      <c r="ICV262" s="334"/>
      <c r="ICW262" s="334"/>
      <c r="ICX262" s="224"/>
      <c r="ICY262" s="368"/>
      <c r="ICZ262" s="368"/>
      <c r="IDA262" s="332"/>
      <c r="IDB262" s="333"/>
      <c r="IDC262" s="368"/>
      <c r="IDD262" s="224"/>
      <c r="IDE262" s="224"/>
      <c r="IDF262" s="334"/>
      <c r="IDG262" s="334"/>
      <c r="IDH262" s="224"/>
      <c r="IDI262" s="368"/>
      <c r="IDJ262" s="368"/>
      <c r="IDK262" s="332"/>
      <c r="IDL262" s="333"/>
      <c r="IDM262" s="368"/>
      <c r="IDN262" s="224"/>
      <c r="IDO262" s="224"/>
      <c r="IDP262" s="334"/>
      <c r="IDQ262" s="334"/>
      <c r="IDR262" s="224"/>
      <c r="IDS262" s="368"/>
      <c r="IDT262" s="368"/>
      <c r="IDU262" s="332"/>
      <c r="IDV262" s="333"/>
      <c r="IDW262" s="368"/>
      <c r="IDX262" s="224"/>
      <c r="IDY262" s="224"/>
      <c r="IDZ262" s="334"/>
      <c r="IEA262" s="334"/>
      <c r="IEB262" s="224"/>
      <c r="IEC262" s="368"/>
      <c r="IED262" s="368"/>
      <c r="IEE262" s="332"/>
      <c r="IEF262" s="333"/>
      <c r="IEG262" s="368"/>
      <c r="IEH262" s="224"/>
      <c r="IEI262" s="224"/>
      <c r="IEJ262" s="334"/>
      <c r="IEK262" s="334"/>
      <c r="IEL262" s="224"/>
      <c r="IEM262" s="368"/>
      <c r="IEN262" s="368"/>
      <c r="IEO262" s="332"/>
      <c r="IEP262" s="333"/>
      <c r="IEQ262" s="368"/>
      <c r="IER262" s="224"/>
      <c r="IES262" s="224"/>
      <c r="IET262" s="334"/>
      <c r="IEU262" s="334"/>
      <c r="IEV262" s="224"/>
      <c r="IEW262" s="368"/>
      <c r="IEX262" s="368"/>
      <c r="IEY262" s="332"/>
      <c r="IEZ262" s="333"/>
      <c r="IFA262" s="368"/>
      <c r="IFB262" s="224"/>
      <c r="IFC262" s="224"/>
      <c r="IFD262" s="334"/>
      <c r="IFE262" s="334"/>
      <c r="IFF262" s="224"/>
      <c r="IFG262" s="368"/>
      <c r="IFH262" s="368"/>
      <c r="IFI262" s="332"/>
      <c r="IFJ262" s="333"/>
      <c r="IFK262" s="368"/>
      <c r="IFL262" s="224"/>
      <c r="IFM262" s="224"/>
      <c r="IFN262" s="334"/>
      <c r="IFO262" s="334"/>
      <c r="IFP262" s="224"/>
      <c r="IFQ262" s="368"/>
      <c r="IFR262" s="368"/>
      <c r="IFS262" s="332"/>
      <c r="IFT262" s="333"/>
      <c r="IFU262" s="368"/>
      <c r="IFV262" s="224"/>
      <c r="IFW262" s="224"/>
      <c r="IFX262" s="334"/>
      <c r="IFY262" s="334"/>
      <c r="IFZ262" s="224"/>
      <c r="IGA262" s="368"/>
      <c r="IGB262" s="368"/>
      <c r="IGC262" s="332"/>
      <c r="IGD262" s="333"/>
      <c r="IGE262" s="368"/>
      <c r="IGF262" s="224"/>
      <c r="IGG262" s="224"/>
      <c r="IGH262" s="334"/>
      <c r="IGI262" s="334"/>
      <c r="IGJ262" s="224"/>
      <c r="IGK262" s="368"/>
      <c r="IGL262" s="368"/>
      <c r="IGM262" s="332"/>
      <c r="IGN262" s="333"/>
      <c r="IGO262" s="368"/>
      <c r="IGP262" s="224"/>
      <c r="IGQ262" s="224"/>
      <c r="IGR262" s="334"/>
      <c r="IGS262" s="334"/>
      <c r="IGT262" s="224"/>
      <c r="IGU262" s="368"/>
      <c r="IGV262" s="368"/>
      <c r="IGW262" s="332"/>
      <c r="IGX262" s="333"/>
      <c r="IGY262" s="368"/>
      <c r="IGZ262" s="224"/>
      <c r="IHA262" s="224"/>
      <c r="IHB262" s="334"/>
      <c r="IHC262" s="334"/>
      <c r="IHD262" s="224"/>
      <c r="IHE262" s="368"/>
      <c r="IHF262" s="368"/>
      <c r="IHG262" s="332"/>
      <c r="IHH262" s="333"/>
      <c r="IHI262" s="368"/>
      <c r="IHJ262" s="224"/>
      <c r="IHK262" s="224"/>
      <c r="IHL262" s="334"/>
      <c r="IHM262" s="334"/>
      <c r="IHN262" s="224"/>
      <c r="IHO262" s="368"/>
      <c r="IHP262" s="368"/>
      <c r="IHQ262" s="332"/>
      <c r="IHR262" s="333"/>
      <c r="IHS262" s="368"/>
      <c r="IHT262" s="224"/>
      <c r="IHU262" s="224"/>
      <c r="IHV262" s="334"/>
      <c r="IHW262" s="334"/>
      <c r="IHX262" s="224"/>
      <c r="IHY262" s="368"/>
      <c r="IHZ262" s="368"/>
      <c r="IIA262" s="332"/>
      <c r="IIB262" s="333"/>
      <c r="IIC262" s="368"/>
      <c r="IID262" s="224"/>
      <c r="IIE262" s="224"/>
      <c r="IIF262" s="334"/>
      <c r="IIG262" s="334"/>
      <c r="IIH262" s="224"/>
      <c r="III262" s="368"/>
      <c r="IIJ262" s="368"/>
      <c r="IIK262" s="332"/>
      <c r="IIL262" s="333"/>
      <c r="IIM262" s="368"/>
      <c r="IIN262" s="224"/>
      <c r="IIO262" s="224"/>
      <c r="IIP262" s="334"/>
      <c r="IIQ262" s="334"/>
      <c r="IIR262" s="224"/>
      <c r="IIS262" s="368"/>
      <c r="IIT262" s="368"/>
      <c r="IIU262" s="332"/>
      <c r="IIV262" s="333"/>
      <c r="IIW262" s="368"/>
      <c r="IIX262" s="224"/>
      <c r="IIY262" s="224"/>
      <c r="IIZ262" s="334"/>
      <c r="IJA262" s="334"/>
      <c r="IJB262" s="224"/>
      <c r="IJC262" s="368"/>
      <c r="IJD262" s="368"/>
      <c r="IJE262" s="332"/>
      <c r="IJF262" s="333"/>
      <c r="IJG262" s="368"/>
      <c r="IJH262" s="224"/>
      <c r="IJI262" s="224"/>
      <c r="IJJ262" s="334"/>
      <c r="IJK262" s="334"/>
      <c r="IJL262" s="224"/>
      <c r="IJM262" s="368"/>
      <c r="IJN262" s="368"/>
      <c r="IJO262" s="332"/>
      <c r="IJP262" s="333"/>
      <c r="IJQ262" s="368"/>
      <c r="IJR262" s="224"/>
      <c r="IJS262" s="224"/>
      <c r="IJT262" s="334"/>
      <c r="IJU262" s="334"/>
      <c r="IJV262" s="224"/>
      <c r="IJW262" s="368"/>
      <c r="IJX262" s="368"/>
      <c r="IJY262" s="332"/>
      <c r="IJZ262" s="333"/>
      <c r="IKA262" s="368"/>
      <c r="IKB262" s="224"/>
      <c r="IKC262" s="224"/>
      <c r="IKD262" s="334"/>
      <c r="IKE262" s="334"/>
      <c r="IKF262" s="224"/>
      <c r="IKG262" s="368"/>
      <c r="IKH262" s="368"/>
      <c r="IKI262" s="332"/>
      <c r="IKJ262" s="333"/>
      <c r="IKK262" s="368"/>
      <c r="IKL262" s="224"/>
      <c r="IKM262" s="224"/>
      <c r="IKN262" s="334"/>
      <c r="IKO262" s="334"/>
      <c r="IKP262" s="224"/>
      <c r="IKQ262" s="368"/>
      <c r="IKR262" s="368"/>
      <c r="IKS262" s="332"/>
      <c r="IKT262" s="333"/>
      <c r="IKU262" s="368"/>
      <c r="IKV262" s="224"/>
      <c r="IKW262" s="224"/>
      <c r="IKX262" s="334"/>
      <c r="IKY262" s="334"/>
      <c r="IKZ262" s="224"/>
      <c r="ILA262" s="368"/>
      <c r="ILB262" s="368"/>
      <c r="ILC262" s="332"/>
      <c r="ILD262" s="333"/>
      <c r="ILE262" s="368"/>
      <c r="ILF262" s="224"/>
      <c r="ILG262" s="224"/>
      <c r="ILH262" s="334"/>
      <c r="ILI262" s="334"/>
      <c r="ILJ262" s="224"/>
      <c r="ILK262" s="368"/>
      <c r="ILL262" s="368"/>
      <c r="ILM262" s="332"/>
      <c r="ILN262" s="333"/>
      <c r="ILO262" s="368"/>
      <c r="ILP262" s="224"/>
      <c r="ILQ262" s="224"/>
      <c r="ILR262" s="334"/>
      <c r="ILS262" s="334"/>
      <c r="ILT262" s="224"/>
      <c r="ILU262" s="368"/>
      <c r="ILV262" s="368"/>
      <c r="ILW262" s="332"/>
      <c r="ILX262" s="333"/>
      <c r="ILY262" s="368"/>
      <c r="ILZ262" s="224"/>
      <c r="IMA262" s="224"/>
      <c r="IMB262" s="334"/>
      <c r="IMC262" s="334"/>
      <c r="IMD262" s="224"/>
      <c r="IME262" s="368"/>
      <c r="IMF262" s="368"/>
      <c r="IMG262" s="332"/>
      <c r="IMH262" s="333"/>
      <c r="IMI262" s="368"/>
      <c r="IMJ262" s="224"/>
      <c r="IMK262" s="224"/>
      <c r="IML262" s="334"/>
      <c r="IMM262" s="334"/>
      <c r="IMN262" s="224"/>
      <c r="IMO262" s="368"/>
      <c r="IMP262" s="368"/>
      <c r="IMQ262" s="332"/>
      <c r="IMR262" s="333"/>
      <c r="IMS262" s="368"/>
      <c r="IMT262" s="224"/>
      <c r="IMU262" s="224"/>
      <c r="IMV262" s="334"/>
      <c r="IMW262" s="334"/>
      <c r="IMX262" s="224"/>
      <c r="IMY262" s="368"/>
      <c r="IMZ262" s="368"/>
      <c r="INA262" s="332"/>
      <c r="INB262" s="333"/>
      <c r="INC262" s="368"/>
      <c r="IND262" s="224"/>
      <c r="INE262" s="224"/>
      <c r="INF262" s="334"/>
      <c r="ING262" s="334"/>
      <c r="INH262" s="224"/>
      <c r="INI262" s="368"/>
      <c r="INJ262" s="368"/>
      <c r="INK262" s="332"/>
      <c r="INL262" s="333"/>
      <c r="INM262" s="368"/>
      <c r="INN262" s="224"/>
      <c r="INO262" s="224"/>
      <c r="INP262" s="334"/>
      <c r="INQ262" s="334"/>
      <c r="INR262" s="224"/>
      <c r="INS262" s="368"/>
      <c r="INT262" s="368"/>
      <c r="INU262" s="332"/>
      <c r="INV262" s="333"/>
      <c r="INW262" s="368"/>
      <c r="INX262" s="224"/>
      <c r="INY262" s="224"/>
      <c r="INZ262" s="334"/>
      <c r="IOA262" s="334"/>
      <c r="IOB262" s="224"/>
      <c r="IOC262" s="368"/>
      <c r="IOD262" s="368"/>
      <c r="IOE262" s="332"/>
      <c r="IOF262" s="333"/>
      <c r="IOG262" s="368"/>
      <c r="IOH262" s="224"/>
      <c r="IOI262" s="224"/>
      <c r="IOJ262" s="334"/>
      <c r="IOK262" s="334"/>
      <c r="IOL262" s="224"/>
      <c r="IOM262" s="368"/>
      <c r="ION262" s="368"/>
      <c r="IOO262" s="332"/>
      <c r="IOP262" s="333"/>
      <c r="IOQ262" s="368"/>
      <c r="IOR262" s="224"/>
      <c r="IOS262" s="224"/>
      <c r="IOT262" s="334"/>
      <c r="IOU262" s="334"/>
      <c r="IOV262" s="224"/>
      <c r="IOW262" s="368"/>
      <c r="IOX262" s="368"/>
      <c r="IOY262" s="332"/>
      <c r="IOZ262" s="333"/>
      <c r="IPA262" s="368"/>
      <c r="IPB262" s="224"/>
      <c r="IPC262" s="224"/>
      <c r="IPD262" s="334"/>
      <c r="IPE262" s="334"/>
      <c r="IPF262" s="224"/>
      <c r="IPG262" s="368"/>
      <c r="IPH262" s="368"/>
      <c r="IPI262" s="332"/>
      <c r="IPJ262" s="333"/>
      <c r="IPK262" s="368"/>
      <c r="IPL262" s="224"/>
      <c r="IPM262" s="224"/>
      <c r="IPN262" s="334"/>
      <c r="IPO262" s="334"/>
      <c r="IPP262" s="224"/>
      <c r="IPQ262" s="368"/>
      <c r="IPR262" s="368"/>
      <c r="IPS262" s="332"/>
      <c r="IPT262" s="333"/>
      <c r="IPU262" s="368"/>
      <c r="IPV262" s="224"/>
      <c r="IPW262" s="224"/>
      <c r="IPX262" s="334"/>
      <c r="IPY262" s="334"/>
      <c r="IPZ262" s="224"/>
      <c r="IQA262" s="368"/>
      <c r="IQB262" s="368"/>
      <c r="IQC262" s="332"/>
      <c r="IQD262" s="333"/>
      <c r="IQE262" s="368"/>
      <c r="IQF262" s="224"/>
      <c r="IQG262" s="224"/>
      <c r="IQH262" s="334"/>
      <c r="IQI262" s="334"/>
      <c r="IQJ262" s="224"/>
      <c r="IQK262" s="368"/>
      <c r="IQL262" s="368"/>
      <c r="IQM262" s="332"/>
      <c r="IQN262" s="333"/>
      <c r="IQO262" s="368"/>
      <c r="IQP262" s="224"/>
      <c r="IQQ262" s="224"/>
      <c r="IQR262" s="334"/>
      <c r="IQS262" s="334"/>
      <c r="IQT262" s="224"/>
      <c r="IQU262" s="368"/>
      <c r="IQV262" s="368"/>
      <c r="IQW262" s="332"/>
      <c r="IQX262" s="333"/>
      <c r="IQY262" s="368"/>
      <c r="IQZ262" s="224"/>
      <c r="IRA262" s="224"/>
      <c r="IRB262" s="334"/>
      <c r="IRC262" s="334"/>
      <c r="IRD262" s="224"/>
      <c r="IRE262" s="368"/>
      <c r="IRF262" s="368"/>
      <c r="IRG262" s="332"/>
      <c r="IRH262" s="333"/>
      <c r="IRI262" s="368"/>
      <c r="IRJ262" s="224"/>
      <c r="IRK262" s="224"/>
      <c r="IRL262" s="334"/>
      <c r="IRM262" s="334"/>
      <c r="IRN262" s="224"/>
      <c r="IRO262" s="368"/>
      <c r="IRP262" s="368"/>
      <c r="IRQ262" s="332"/>
      <c r="IRR262" s="333"/>
      <c r="IRS262" s="368"/>
      <c r="IRT262" s="224"/>
      <c r="IRU262" s="224"/>
      <c r="IRV262" s="334"/>
      <c r="IRW262" s="334"/>
      <c r="IRX262" s="224"/>
      <c r="IRY262" s="368"/>
      <c r="IRZ262" s="368"/>
      <c r="ISA262" s="332"/>
      <c r="ISB262" s="333"/>
      <c r="ISC262" s="368"/>
      <c r="ISD262" s="224"/>
      <c r="ISE262" s="224"/>
      <c r="ISF262" s="334"/>
      <c r="ISG262" s="334"/>
      <c r="ISH262" s="224"/>
      <c r="ISI262" s="368"/>
      <c r="ISJ262" s="368"/>
      <c r="ISK262" s="332"/>
      <c r="ISL262" s="333"/>
      <c r="ISM262" s="368"/>
      <c r="ISN262" s="224"/>
      <c r="ISO262" s="224"/>
      <c r="ISP262" s="334"/>
      <c r="ISQ262" s="334"/>
      <c r="ISR262" s="224"/>
      <c r="ISS262" s="368"/>
      <c r="IST262" s="368"/>
      <c r="ISU262" s="332"/>
      <c r="ISV262" s="333"/>
      <c r="ISW262" s="368"/>
      <c r="ISX262" s="224"/>
      <c r="ISY262" s="224"/>
      <c r="ISZ262" s="334"/>
      <c r="ITA262" s="334"/>
      <c r="ITB262" s="224"/>
      <c r="ITC262" s="368"/>
      <c r="ITD262" s="368"/>
      <c r="ITE262" s="332"/>
      <c r="ITF262" s="333"/>
      <c r="ITG262" s="368"/>
      <c r="ITH262" s="224"/>
      <c r="ITI262" s="224"/>
      <c r="ITJ262" s="334"/>
      <c r="ITK262" s="334"/>
      <c r="ITL262" s="224"/>
      <c r="ITM262" s="368"/>
      <c r="ITN262" s="368"/>
      <c r="ITO262" s="332"/>
      <c r="ITP262" s="333"/>
      <c r="ITQ262" s="368"/>
      <c r="ITR262" s="224"/>
      <c r="ITS262" s="224"/>
      <c r="ITT262" s="334"/>
      <c r="ITU262" s="334"/>
      <c r="ITV262" s="224"/>
      <c r="ITW262" s="368"/>
      <c r="ITX262" s="368"/>
      <c r="ITY262" s="332"/>
      <c r="ITZ262" s="333"/>
      <c r="IUA262" s="368"/>
      <c r="IUB262" s="224"/>
      <c r="IUC262" s="224"/>
      <c r="IUD262" s="334"/>
      <c r="IUE262" s="334"/>
      <c r="IUF262" s="224"/>
      <c r="IUG262" s="368"/>
      <c r="IUH262" s="368"/>
      <c r="IUI262" s="332"/>
      <c r="IUJ262" s="333"/>
      <c r="IUK262" s="368"/>
      <c r="IUL262" s="224"/>
      <c r="IUM262" s="224"/>
      <c r="IUN262" s="334"/>
      <c r="IUO262" s="334"/>
      <c r="IUP262" s="224"/>
      <c r="IUQ262" s="368"/>
      <c r="IUR262" s="368"/>
      <c r="IUS262" s="332"/>
      <c r="IUT262" s="333"/>
      <c r="IUU262" s="368"/>
      <c r="IUV262" s="224"/>
      <c r="IUW262" s="224"/>
      <c r="IUX262" s="334"/>
      <c r="IUY262" s="334"/>
      <c r="IUZ262" s="224"/>
      <c r="IVA262" s="368"/>
      <c r="IVB262" s="368"/>
      <c r="IVC262" s="332"/>
      <c r="IVD262" s="333"/>
      <c r="IVE262" s="368"/>
      <c r="IVF262" s="224"/>
      <c r="IVG262" s="224"/>
      <c r="IVH262" s="334"/>
      <c r="IVI262" s="334"/>
      <c r="IVJ262" s="224"/>
      <c r="IVK262" s="368"/>
      <c r="IVL262" s="368"/>
      <c r="IVM262" s="332"/>
      <c r="IVN262" s="333"/>
      <c r="IVO262" s="368"/>
      <c r="IVP262" s="224"/>
      <c r="IVQ262" s="224"/>
      <c r="IVR262" s="334"/>
      <c r="IVS262" s="334"/>
      <c r="IVT262" s="224"/>
      <c r="IVU262" s="368"/>
      <c r="IVV262" s="368"/>
      <c r="IVW262" s="332"/>
      <c r="IVX262" s="333"/>
      <c r="IVY262" s="368"/>
      <c r="IVZ262" s="224"/>
      <c r="IWA262" s="224"/>
      <c r="IWB262" s="334"/>
      <c r="IWC262" s="334"/>
      <c r="IWD262" s="224"/>
      <c r="IWE262" s="368"/>
      <c r="IWF262" s="368"/>
      <c r="IWG262" s="332"/>
      <c r="IWH262" s="333"/>
      <c r="IWI262" s="368"/>
      <c r="IWJ262" s="224"/>
      <c r="IWK262" s="224"/>
      <c r="IWL262" s="334"/>
      <c r="IWM262" s="334"/>
      <c r="IWN262" s="224"/>
      <c r="IWO262" s="368"/>
      <c r="IWP262" s="368"/>
      <c r="IWQ262" s="332"/>
      <c r="IWR262" s="333"/>
      <c r="IWS262" s="368"/>
      <c r="IWT262" s="224"/>
      <c r="IWU262" s="224"/>
      <c r="IWV262" s="334"/>
      <c r="IWW262" s="334"/>
      <c r="IWX262" s="224"/>
      <c r="IWY262" s="368"/>
      <c r="IWZ262" s="368"/>
      <c r="IXA262" s="332"/>
      <c r="IXB262" s="333"/>
      <c r="IXC262" s="368"/>
      <c r="IXD262" s="224"/>
      <c r="IXE262" s="224"/>
      <c r="IXF262" s="334"/>
      <c r="IXG262" s="334"/>
      <c r="IXH262" s="224"/>
      <c r="IXI262" s="368"/>
      <c r="IXJ262" s="368"/>
      <c r="IXK262" s="332"/>
      <c r="IXL262" s="333"/>
      <c r="IXM262" s="368"/>
      <c r="IXN262" s="224"/>
      <c r="IXO262" s="224"/>
      <c r="IXP262" s="334"/>
      <c r="IXQ262" s="334"/>
      <c r="IXR262" s="224"/>
      <c r="IXS262" s="368"/>
      <c r="IXT262" s="368"/>
      <c r="IXU262" s="332"/>
      <c r="IXV262" s="333"/>
      <c r="IXW262" s="368"/>
      <c r="IXX262" s="224"/>
      <c r="IXY262" s="224"/>
      <c r="IXZ262" s="334"/>
      <c r="IYA262" s="334"/>
      <c r="IYB262" s="224"/>
      <c r="IYC262" s="368"/>
      <c r="IYD262" s="368"/>
      <c r="IYE262" s="332"/>
      <c r="IYF262" s="333"/>
      <c r="IYG262" s="368"/>
      <c r="IYH262" s="224"/>
      <c r="IYI262" s="224"/>
      <c r="IYJ262" s="334"/>
      <c r="IYK262" s="334"/>
      <c r="IYL262" s="224"/>
      <c r="IYM262" s="368"/>
      <c r="IYN262" s="368"/>
      <c r="IYO262" s="332"/>
      <c r="IYP262" s="333"/>
      <c r="IYQ262" s="368"/>
      <c r="IYR262" s="224"/>
      <c r="IYS262" s="224"/>
      <c r="IYT262" s="334"/>
      <c r="IYU262" s="334"/>
      <c r="IYV262" s="224"/>
      <c r="IYW262" s="368"/>
      <c r="IYX262" s="368"/>
      <c r="IYY262" s="332"/>
      <c r="IYZ262" s="333"/>
      <c r="IZA262" s="368"/>
      <c r="IZB262" s="224"/>
      <c r="IZC262" s="224"/>
      <c r="IZD262" s="334"/>
      <c r="IZE262" s="334"/>
      <c r="IZF262" s="224"/>
      <c r="IZG262" s="368"/>
      <c r="IZH262" s="368"/>
      <c r="IZI262" s="332"/>
      <c r="IZJ262" s="333"/>
      <c r="IZK262" s="368"/>
      <c r="IZL262" s="224"/>
      <c r="IZM262" s="224"/>
      <c r="IZN262" s="334"/>
      <c r="IZO262" s="334"/>
      <c r="IZP262" s="224"/>
      <c r="IZQ262" s="368"/>
      <c r="IZR262" s="368"/>
      <c r="IZS262" s="332"/>
      <c r="IZT262" s="333"/>
      <c r="IZU262" s="368"/>
      <c r="IZV262" s="224"/>
      <c r="IZW262" s="224"/>
      <c r="IZX262" s="334"/>
      <c r="IZY262" s="334"/>
      <c r="IZZ262" s="224"/>
      <c r="JAA262" s="368"/>
      <c r="JAB262" s="368"/>
      <c r="JAC262" s="332"/>
      <c r="JAD262" s="333"/>
      <c r="JAE262" s="368"/>
      <c r="JAF262" s="224"/>
      <c r="JAG262" s="224"/>
      <c r="JAH262" s="334"/>
      <c r="JAI262" s="334"/>
      <c r="JAJ262" s="224"/>
      <c r="JAK262" s="368"/>
      <c r="JAL262" s="368"/>
      <c r="JAM262" s="332"/>
      <c r="JAN262" s="333"/>
      <c r="JAO262" s="368"/>
      <c r="JAP262" s="224"/>
      <c r="JAQ262" s="224"/>
      <c r="JAR262" s="334"/>
      <c r="JAS262" s="334"/>
      <c r="JAT262" s="224"/>
      <c r="JAU262" s="368"/>
      <c r="JAV262" s="368"/>
      <c r="JAW262" s="332"/>
      <c r="JAX262" s="333"/>
      <c r="JAY262" s="368"/>
      <c r="JAZ262" s="224"/>
      <c r="JBA262" s="224"/>
      <c r="JBB262" s="334"/>
      <c r="JBC262" s="334"/>
      <c r="JBD262" s="224"/>
      <c r="JBE262" s="368"/>
      <c r="JBF262" s="368"/>
      <c r="JBG262" s="332"/>
      <c r="JBH262" s="333"/>
      <c r="JBI262" s="368"/>
      <c r="JBJ262" s="224"/>
      <c r="JBK262" s="224"/>
      <c r="JBL262" s="334"/>
      <c r="JBM262" s="334"/>
      <c r="JBN262" s="224"/>
      <c r="JBO262" s="368"/>
      <c r="JBP262" s="368"/>
      <c r="JBQ262" s="332"/>
      <c r="JBR262" s="333"/>
      <c r="JBS262" s="368"/>
      <c r="JBT262" s="224"/>
      <c r="JBU262" s="224"/>
      <c r="JBV262" s="334"/>
      <c r="JBW262" s="334"/>
      <c r="JBX262" s="224"/>
      <c r="JBY262" s="368"/>
      <c r="JBZ262" s="368"/>
      <c r="JCA262" s="332"/>
      <c r="JCB262" s="333"/>
      <c r="JCC262" s="368"/>
      <c r="JCD262" s="224"/>
      <c r="JCE262" s="224"/>
      <c r="JCF262" s="334"/>
      <c r="JCG262" s="334"/>
      <c r="JCH262" s="224"/>
      <c r="JCI262" s="368"/>
      <c r="JCJ262" s="368"/>
      <c r="JCK262" s="332"/>
      <c r="JCL262" s="333"/>
      <c r="JCM262" s="368"/>
      <c r="JCN262" s="224"/>
      <c r="JCO262" s="224"/>
      <c r="JCP262" s="334"/>
      <c r="JCQ262" s="334"/>
      <c r="JCR262" s="224"/>
      <c r="JCS262" s="368"/>
      <c r="JCT262" s="368"/>
      <c r="JCU262" s="332"/>
      <c r="JCV262" s="333"/>
      <c r="JCW262" s="368"/>
      <c r="JCX262" s="224"/>
      <c r="JCY262" s="224"/>
      <c r="JCZ262" s="334"/>
      <c r="JDA262" s="334"/>
      <c r="JDB262" s="224"/>
      <c r="JDC262" s="368"/>
      <c r="JDD262" s="368"/>
      <c r="JDE262" s="332"/>
      <c r="JDF262" s="333"/>
      <c r="JDG262" s="368"/>
      <c r="JDH262" s="224"/>
      <c r="JDI262" s="224"/>
      <c r="JDJ262" s="334"/>
      <c r="JDK262" s="334"/>
      <c r="JDL262" s="224"/>
      <c r="JDM262" s="368"/>
      <c r="JDN262" s="368"/>
      <c r="JDO262" s="332"/>
      <c r="JDP262" s="333"/>
      <c r="JDQ262" s="368"/>
      <c r="JDR262" s="224"/>
      <c r="JDS262" s="224"/>
      <c r="JDT262" s="334"/>
      <c r="JDU262" s="334"/>
      <c r="JDV262" s="224"/>
      <c r="JDW262" s="368"/>
      <c r="JDX262" s="368"/>
      <c r="JDY262" s="332"/>
      <c r="JDZ262" s="333"/>
      <c r="JEA262" s="368"/>
      <c r="JEB262" s="224"/>
      <c r="JEC262" s="224"/>
      <c r="JED262" s="334"/>
      <c r="JEE262" s="334"/>
      <c r="JEF262" s="224"/>
      <c r="JEG262" s="368"/>
      <c r="JEH262" s="368"/>
      <c r="JEI262" s="332"/>
      <c r="JEJ262" s="333"/>
      <c r="JEK262" s="368"/>
      <c r="JEL262" s="224"/>
      <c r="JEM262" s="224"/>
      <c r="JEN262" s="334"/>
      <c r="JEO262" s="334"/>
      <c r="JEP262" s="224"/>
      <c r="JEQ262" s="368"/>
      <c r="JER262" s="368"/>
      <c r="JES262" s="332"/>
      <c r="JET262" s="333"/>
      <c r="JEU262" s="368"/>
      <c r="JEV262" s="224"/>
      <c r="JEW262" s="224"/>
      <c r="JEX262" s="334"/>
      <c r="JEY262" s="334"/>
      <c r="JEZ262" s="224"/>
      <c r="JFA262" s="368"/>
      <c r="JFB262" s="368"/>
      <c r="JFC262" s="332"/>
      <c r="JFD262" s="333"/>
      <c r="JFE262" s="368"/>
      <c r="JFF262" s="224"/>
      <c r="JFG262" s="224"/>
      <c r="JFH262" s="334"/>
      <c r="JFI262" s="334"/>
      <c r="JFJ262" s="224"/>
      <c r="JFK262" s="368"/>
      <c r="JFL262" s="368"/>
      <c r="JFM262" s="332"/>
      <c r="JFN262" s="333"/>
      <c r="JFO262" s="368"/>
      <c r="JFP262" s="224"/>
      <c r="JFQ262" s="224"/>
      <c r="JFR262" s="334"/>
      <c r="JFS262" s="334"/>
      <c r="JFT262" s="224"/>
      <c r="JFU262" s="368"/>
      <c r="JFV262" s="368"/>
      <c r="JFW262" s="332"/>
      <c r="JFX262" s="333"/>
      <c r="JFY262" s="368"/>
      <c r="JFZ262" s="224"/>
      <c r="JGA262" s="224"/>
      <c r="JGB262" s="334"/>
      <c r="JGC262" s="334"/>
      <c r="JGD262" s="224"/>
      <c r="JGE262" s="368"/>
      <c r="JGF262" s="368"/>
      <c r="JGG262" s="332"/>
      <c r="JGH262" s="333"/>
      <c r="JGI262" s="368"/>
      <c r="JGJ262" s="224"/>
      <c r="JGK262" s="224"/>
      <c r="JGL262" s="334"/>
      <c r="JGM262" s="334"/>
      <c r="JGN262" s="224"/>
      <c r="JGO262" s="368"/>
      <c r="JGP262" s="368"/>
      <c r="JGQ262" s="332"/>
      <c r="JGR262" s="333"/>
      <c r="JGS262" s="368"/>
      <c r="JGT262" s="224"/>
      <c r="JGU262" s="224"/>
      <c r="JGV262" s="334"/>
      <c r="JGW262" s="334"/>
      <c r="JGX262" s="224"/>
      <c r="JGY262" s="368"/>
      <c r="JGZ262" s="368"/>
      <c r="JHA262" s="332"/>
      <c r="JHB262" s="333"/>
      <c r="JHC262" s="368"/>
      <c r="JHD262" s="224"/>
      <c r="JHE262" s="224"/>
      <c r="JHF262" s="334"/>
      <c r="JHG262" s="334"/>
      <c r="JHH262" s="224"/>
      <c r="JHI262" s="368"/>
      <c r="JHJ262" s="368"/>
      <c r="JHK262" s="332"/>
      <c r="JHL262" s="333"/>
      <c r="JHM262" s="368"/>
      <c r="JHN262" s="224"/>
      <c r="JHO262" s="224"/>
      <c r="JHP262" s="334"/>
      <c r="JHQ262" s="334"/>
      <c r="JHR262" s="224"/>
      <c r="JHS262" s="368"/>
      <c r="JHT262" s="368"/>
      <c r="JHU262" s="332"/>
      <c r="JHV262" s="333"/>
      <c r="JHW262" s="368"/>
      <c r="JHX262" s="224"/>
      <c r="JHY262" s="224"/>
      <c r="JHZ262" s="334"/>
      <c r="JIA262" s="334"/>
      <c r="JIB262" s="224"/>
      <c r="JIC262" s="368"/>
      <c r="JID262" s="368"/>
      <c r="JIE262" s="332"/>
      <c r="JIF262" s="333"/>
      <c r="JIG262" s="368"/>
      <c r="JIH262" s="224"/>
      <c r="JII262" s="224"/>
      <c r="JIJ262" s="334"/>
      <c r="JIK262" s="334"/>
      <c r="JIL262" s="224"/>
      <c r="JIM262" s="368"/>
      <c r="JIN262" s="368"/>
      <c r="JIO262" s="332"/>
      <c r="JIP262" s="333"/>
      <c r="JIQ262" s="368"/>
      <c r="JIR262" s="224"/>
      <c r="JIS262" s="224"/>
      <c r="JIT262" s="334"/>
      <c r="JIU262" s="334"/>
      <c r="JIV262" s="224"/>
      <c r="JIW262" s="368"/>
      <c r="JIX262" s="368"/>
      <c r="JIY262" s="332"/>
      <c r="JIZ262" s="333"/>
      <c r="JJA262" s="368"/>
      <c r="JJB262" s="224"/>
      <c r="JJC262" s="224"/>
      <c r="JJD262" s="334"/>
      <c r="JJE262" s="334"/>
      <c r="JJF262" s="224"/>
      <c r="JJG262" s="368"/>
      <c r="JJH262" s="368"/>
      <c r="JJI262" s="332"/>
      <c r="JJJ262" s="333"/>
      <c r="JJK262" s="368"/>
      <c r="JJL262" s="224"/>
      <c r="JJM262" s="224"/>
      <c r="JJN262" s="334"/>
      <c r="JJO262" s="334"/>
      <c r="JJP262" s="224"/>
      <c r="JJQ262" s="368"/>
      <c r="JJR262" s="368"/>
      <c r="JJS262" s="332"/>
      <c r="JJT262" s="333"/>
      <c r="JJU262" s="368"/>
      <c r="JJV262" s="224"/>
      <c r="JJW262" s="224"/>
      <c r="JJX262" s="334"/>
      <c r="JJY262" s="334"/>
      <c r="JJZ262" s="224"/>
      <c r="JKA262" s="368"/>
      <c r="JKB262" s="368"/>
      <c r="JKC262" s="332"/>
      <c r="JKD262" s="333"/>
      <c r="JKE262" s="368"/>
      <c r="JKF262" s="224"/>
      <c r="JKG262" s="224"/>
      <c r="JKH262" s="334"/>
      <c r="JKI262" s="334"/>
      <c r="JKJ262" s="224"/>
      <c r="JKK262" s="368"/>
      <c r="JKL262" s="368"/>
      <c r="JKM262" s="332"/>
      <c r="JKN262" s="333"/>
      <c r="JKO262" s="368"/>
      <c r="JKP262" s="224"/>
      <c r="JKQ262" s="224"/>
      <c r="JKR262" s="334"/>
      <c r="JKS262" s="334"/>
      <c r="JKT262" s="224"/>
      <c r="JKU262" s="368"/>
      <c r="JKV262" s="368"/>
      <c r="JKW262" s="332"/>
      <c r="JKX262" s="333"/>
      <c r="JKY262" s="368"/>
      <c r="JKZ262" s="224"/>
      <c r="JLA262" s="224"/>
      <c r="JLB262" s="334"/>
      <c r="JLC262" s="334"/>
      <c r="JLD262" s="224"/>
      <c r="JLE262" s="368"/>
      <c r="JLF262" s="368"/>
      <c r="JLG262" s="332"/>
      <c r="JLH262" s="333"/>
      <c r="JLI262" s="368"/>
      <c r="JLJ262" s="224"/>
      <c r="JLK262" s="224"/>
      <c r="JLL262" s="334"/>
      <c r="JLM262" s="334"/>
      <c r="JLN262" s="224"/>
      <c r="JLO262" s="368"/>
      <c r="JLP262" s="368"/>
      <c r="JLQ262" s="332"/>
      <c r="JLR262" s="333"/>
      <c r="JLS262" s="368"/>
      <c r="JLT262" s="224"/>
      <c r="JLU262" s="224"/>
      <c r="JLV262" s="334"/>
      <c r="JLW262" s="334"/>
      <c r="JLX262" s="224"/>
      <c r="JLY262" s="368"/>
      <c r="JLZ262" s="368"/>
      <c r="JMA262" s="332"/>
      <c r="JMB262" s="333"/>
      <c r="JMC262" s="368"/>
      <c r="JMD262" s="224"/>
      <c r="JME262" s="224"/>
      <c r="JMF262" s="334"/>
      <c r="JMG262" s="334"/>
      <c r="JMH262" s="224"/>
      <c r="JMI262" s="368"/>
      <c r="JMJ262" s="368"/>
      <c r="JMK262" s="332"/>
      <c r="JML262" s="333"/>
      <c r="JMM262" s="368"/>
      <c r="JMN262" s="224"/>
      <c r="JMO262" s="224"/>
      <c r="JMP262" s="334"/>
      <c r="JMQ262" s="334"/>
      <c r="JMR262" s="224"/>
      <c r="JMS262" s="368"/>
      <c r="JMT262" s="368"/>
      <c r="JMU262" s="332"/>
      <c r="JMV262" s="333"/>
      <c r="JMW262" s="368"/>
      <c r="JMX262" s="224"/>
      <c r="JMY262" s="224"/>
      <c r="JMZ262" s="334"/>
      <c r="JNA262" s="334"/>
      <c r="JNB262" s="224"/>
      <c r="JNC262" s="368"/>
      <c r="JND262" s="368"/>
      <c r="JNE262" s="332"/>
      <c r="JNF262" s="333"/>
      <c r="JNG262" s="368"/>
      <c r="JNH262" s="224"/>
      <c r="JNI262" s="224"/>
      <c r="JNJ262" s="334"/>
      <c r="JNK262" s="334"/>
      <c r="JNL262" s="224"/>
      <c r="JNM262" s="368"/>
      <c r="JNN262" s="368"/>
      <c r="JNO262" s="332"/>
      <c r="JNP262" s="333"/>
      <c r="JNQ262" s="368"/>
      <c r="JNR262" s="224"/>
      <c r="JNS262" s="224"/>
      <c r="JNT262" s="334"/>
      <c r="JNU262" s="334"/>
      <c r="JNV262" s="224"/>
      <c r="JNW262" s="368"/>
      <c r="JNX262" s="368"/>
      <c r="JNY262" s="332"/>
      <c r="JNZ262" s="333"/>
      <c r="JOA262" s="368"/>
      <c r="JOB262" s="224"/>
      <c r="JOC262" s="224"/>
      <c r="JOD262" s="334"/>
      <c r="JOE262" s="334"/>
      <c r="JOF262" s="224"/>
      <c r="JOG262" s="368"/>
      <c r="JOH262" s="368"/>
      <c r="JOI262" s="332"/>
      <c r="JOJ262" s="333"/>
      <c r="JOK262" s="368"/>
      <c r="JOL262" s="224"/>
      <c r="JOM262" s="224"/>
      <c r="JON262" s="334"/>
      <c r="JOO262" s="334"/>
      <c r="JOP262" s="224"/>
      <c r="JOQ262" s="368"/>
      <c r="JOR262" s="368"/>
      <c r="JOS262" s="332"/>
      <c r="JOT262" s="333"/>
      <c r="JOU262" s="368"/>
      <c r="JOV262" s="224"/>
      <c r="JOW262" s="224"/>
      <c r="JOX262" s="334"/>
      <c r="JOY262" s="334"/>
      <c r="JOZ262" s="224"/>
      <c r="JPA262" s="368"/>
      <c r="JPB262" s="368"/>
      <c r="JPC262" s="332"/>
      <c r="JPD262" s="333"/>
      <c r="JPE262" s="368"/>
      <c r="JPF262" s="224"/>
      <c r="JPG262" s="224"/>
      <c r="JPH262" s="334"/>
      <c r="JPI262" s="334"/>
      <c r="JPJ262" s="224"/>
      <c r="JPK262" s="368"/>
      <c r="JPL262" s="368"/>
      <c r="JPM262" s="332"/>
      <c r="JPN262" s="333"/>
      <c r="JPO262" s="368"/>
      <c r="JPP262" s="224"/>
      <c r="JPQ262" s="224"/>
      <c r="JPR262" s="334"/>
      <c r="JPS262" s="334"/>
      <c r="JPT262" s="224"/>
      <c r="JPU262" s="368"/>
      <c r="JPV262" s="368"/>
      <c r="JPW262" s="332"/>
      <c r="JPX262" s="333"/>
      <c r="JPY262" s="368"/>
      <c r="JPZ262" s="224"/>
      <c r="JQA262" s="224"/>
      <c r="JQB262" s="334"/>
      <c r="JQC262" s="334"/>
      <c r="JQD262" s="224"/>
      <c r="JQE262" s="368"/>
      <c r="JQF262" s="368"/>
      <c r="JQG262" s="332"/>
      <c r="JQH262" s="333"/>
      <c r="JQI262" s="368"/>
      <c r="JQJ262" s="224"/>
      <c r="JQK262" s="224"/>
      <c r="JQL262" s="334"/>
      <c r="JQM262" s="334"/>
      <c r="JQN262" s="224"/>
      <c r="JQO262" s="368"/>
      <c r="JQP262" s="368"/>
      <c r="JQQ262" s="332"/>
      <c r="JQR262" s="333"/>
      <c r="JQS262" s="368"/>
      <c r="JQT262" s="224"/>
      <c r="JQU262" s="224"/>
      <c r="JQV262" s="334"/>
      <c r="JQW262" s="334"/>
      <c r="JQX262" s="224"/>
      <c r="JQY262" s="368"/>
      <c r="JQZ262" s="368"/>
      <c r="JRA262" s="332"/>
      <c r="JRB262" s="333"/>
      <c r="JRC262" s="368"/>
      <c r="JRD262" s="224"/>
      <c r="JRE262" s="224"/>
      <c r="JRF262" s="334"/>
      <c r="JRG262" s="334"/>
      <c r="JRH262" s="224"/>
      <c r="JRI262" s="368"/>
      <c r="JRJ262" s="368"/>
      <c r="JRK262" s="332"/>
      <c r="JRL262" s="333"/>
      <c r="JRM262" s="368"/>
      <c r="JRN262" s="224"/>
      <c r="JRO262" s="224"/>
      <c r="JRP262" s="334"/>
      <c r="JRQ262" s="334"/>
      <c r="JRR262" s="224"/>
      <c r="JRS262" s="368"/>
      <c r="JRT262" s="368"/>
      <c r="JRU262" s="332"/>
      <c r="JRV262" s="333"/>
      <c r="JRW262" s="368"/>
      <c r="JRX262" s="224"/>
      <c r="JRY262" s="224"/>
      <c r="JRZ262" s="334"/>
      <c r="JSA262" s="334"/>
      <c r="JSB262" s="224"/>
      <c r="JSC262" s="368"/>
      <c r="JSD262" s="368"/>
      <c r="JSE262" s="332"/>
      <c r="JSF262" s="333"/>
      <c r="JSG262" s="368"/>
      <c r="JSH262" s="224"/>
      <c r="JSI262" s="224"/>
      <c r="JSJ262" s="334"/>
      <c r="JSK262" s="334"/>
      <c r="JSL262" s="224"/>
      <c r="JSM262" s="368"/>
      <c r="JSN262" s="368"/>
      <c r="JSO262" s="332"/>
      <c r="JSP262" s="333"/>
      <c r="JSQ262" s="368"/>
      <c r="JSR262" s="224"/>
      <c r="JSS262" s="224"/>
      <c r="JST262" s="334"/>
      <c r="JSU262" s="334"/>
      <c r="JSV262" s="224"/>
      <c r="JSW262" s="368"/>
      <c r="JSX262" s="368"/>
      <c r="JSY262" s="332"/>
      <c r="JSZ262" s="333"/>
      <c r="JTA262" s="368"/>
      <c r="JTB262" s="224"/>
      <c r="JTC262" s="224"/>
      <c r="JTD262" s="334"/>
      <c r="JTE262" s="334"/>
      <c r="JTF262" s="224"/>
      <c r="JTG262" s="368"/>
      <c r="JTH262" s="368"/>
      <c r="JTI262" s="332"/>
      <c r="JTJ262" s="333"/>
      <c r="JTK262" s="368"/>
      <c r="JTL262" s="224"/>
      <c r="JTM262" s="224"/>
      <c r="JTN262" s="334"/>
      <c r="JTO262" s="334"/>
      <c r="JTP262" s="224"/>
      <c r="JTQ262" s="368"/>
      <c r="JTR262" s="368"/>
      <c r="JTS262" s="332"/>
      <c r="JTT262" s="333"/>
      <c r="JTU262" s="368"/>
      <c r="JTV262" s="224"/>
      <c r="JTW262" s="224"/>
      <c r="JTX262" s="334"/>
      <c r="JTY262" s="334"/>
      <c r="JTZ262" s="224"/>
      <c r="JUA262" s="368"/>
      <c r="JUB262" s="368"/>
      <c r="JUC262" s="332"/>
      <c r="JUD262" s="333"/>
      <c r="JUE262" s="368"/>
      <c r="JUF262" s="224"/>
      <c r="JUG262" s="224"/>
      <c r="JUH262" s="334"/>
      <c r="JUI262" s="334"/>
      <c r="JUJ262" s="224"/>
      <c r="JUK262" s="368"/>
      <c r="JUL262" s="368"/>
      <c r="JUM262" s="332"/>
      <c r="JUN262" s="333"/>
      <c r="JUO262" s="368"/>
      <c r="JUP262" s="224"/>
      <c r="JUQ262" s="224"/>
      <c r="JUR262" s="334"/>
      <c r="JUS262" s="334"/>
      <c r="JUT262" s="224"/>
      <c r="JUU262" s="368"/>
      <c r="JUV262" s="368"/>
      <c r="JUW262" s="332"/>
      <c r="JUX262" s="333"/>
      <c r="JUY262" s="368"/>
      <c r="JUZ262" s="224"/>
      <c r="JVA262" s="224"/>
      <c r="JVB262" s="334"/>
      <c r="JVC262" s="334"/>
      <c r="JVD262" s="224"/>
      <c r="JVE262" s="368"/>
      <c r="JVF262" s="368"/>
      <c r="JVG262" s="332"/>
      <c r="JVH262" s="333"/>
      <c r="JVI262" s="368"/>
      <c r="JVJ262" s="224"/>
      <c r="JVK262" s="224"/>
      <c r="JVL262" s="334"/>
      <c r="JVM262" s="334"/>
      <c r="JVN262" s="224"/>
      <c r="JVO262" s="368"/>
      <c r="JVP262" s="368"/>
      <c r="JVQ262" s="332"/>
      <c r="JVR262" s="333"/>
      <c r="JVS262" s="368"/>
      <c r="JVT262" s="224"/>
      <c r="JVU262" s="224"/>
      <c r="JVV262" s="334"/>
      <c r="JVW262" s="334"/>
      <c r="JVX262" s="224"/>
      <c r="JVY262" s="368"/>
      <c r="JVZ262" s="368"/>
      <c r="JWA262" s="332"/>
      <c r="JWB262" s="333"/>
      <c r="JWC262" s="368"/>
      <c r="JWD262" s="224"/>
      <c r="JWE262" s="224"/>
      <c r="JWF262" s="334"/>
      <c r="JWG262" s="334"/>
      <c r="JWH262" s="224"/>
      <c r="JWI262" s="368"/>
      <c r="JWJ262" s="368"/>
      <c r="JWK262" s="332"/>
      <c r="JWL262" s="333"/>
      <c r="JWM262" s="368"/>
      <c r="JWN262" s="224"/>
      <c r="JWO262" s="224"/>
      <c r="JWP262" s="334"/>
      <c r="JWQ262" s="334"/>
      <c r="JWR262" s="224"/>
      <c r="JWS262" s="368"/>
      <c r="JWT262" s="368"/>
      <c r="JWU262" s="332"/>
      <c r="JWV262" s="333"/>
      <c r="JWW262" s="368"/>
      <c r="JWX262" s="224"/>
      <c r="JWY262" s="224"/>
      <c r="JWZ262" s="334"/>
      <c r="JXA262" s="334"/>
      <c r="JXB262" s="224"/>
      <c r="JXC262" s="368"/>
      <c r="JXD262" s="368"/>
      <c r="JXE262" s="332"/>
      <c r="JXF262" s="333"/>
      <c r="JXG262" s="368"/>
      <c r="JXH262" s="224"/>
      <c r="JXI262" s="224"/>
      <c r="JXJ262" s="334"/>
      <c r="JXK262" s="334"/>
      <c r="JXL262" s="224"/>
      <c r="JXM262" s="368"/>
      <c r="JXN262" s="368"/>
      <c r="JXO262" s="332"/>
      <c r="JXP262" s="333"/>
      <c r="JXQ262" s="368"/>
      <c r="JXR262" s="224"/>
      <c r="JXS262" s="224"/>
      <c r="JXT262" s="334"/>
      <c r="JXU262" s="334"/>
      <c r="JXV262" s="224"/>
      <c r="JXW262" s="368"/>
      <c r="JXX262" s="368"/>
      <c r="JXY262" s="332"/>
      <c r="JXZ262" s="333"/>
      <c r="JYA262" s="368"/>
      <c r="JYB262" s="224"/>
      <c r="JYC262" s="224"/>
      <c r="JYD262" s="334"/>
      <c r="JYE262" s="334"/>
      <c r="JYF262" s="224"/>
      <c r="JYG262" s="368"/>
      <c r="JYH262" s="368"/>
      <c r="JYI262" s="332"/>
      <c r="JYJ262" s="333"/>
      <c r="JYK262" s="368"/>
      <c r="JYL262" s="224"/>
      <c r="JYM262" s="224"/>
      <c r="JYN262" s="334"/>
      <c r="JYO262" s="334"/>
      <c r="JYP262" s="224"/>
      <c r="JYQ262" s="368"/>
      <c r="JYR262" s="368"/>
      <c r="JYS262" s="332"/>
      <c r="JYT262" s="333"/>
      <c r="JYU262" s="368"/>
      <c r="JYV262" s="224"/>
      <c r="JYW262" s="224"/>
      <c r="JYX262" s="334"/>
      <c r="JYY262" s="334"/>
      <c r="JYZ262" s="224"/>
      <c r="JZA262" s="368"/>
      <c r="JZB262" s="368"/>
      <c r="JZC262" s="332"/>
      <c r="JZD262" s="333"/>
      <c r="JZE262" s="368"/>
      <c r="JZF262" s="224"/>
      <c r="JZG262" s="224"/>
      <c r="JZH262" s="334"/>
      <c r="JZI262" s="334"/>
      <c r="JZJ262" s="224"/>
      <c r="JZK262" s="368"/>
      <c r="JZL262" s="368"/>
      <c r="JZM262" s="332"/>
      <c r="JZN262" s="333"/>
      <c r="JZO262" s="368"/>
      <c r="JZP262" s="224"/>
      <c r="JZQ262" s="224"/>
      <c r="JZR262" s="334"/>
      <c r="JZS262" s="334"/>
      <c r="JZT262" s="224"/>
      <c r="JZU262" s="368"/>
      <c r="JZV262" s="368"/>
      <c r="JZW262" s="332"/>
      <c r="JZX262" s="333"/>
      <c r="JZY262" s="368"/>
      <c r="JZZ262" s="224"/>
      <c r="KAA262" s="224"/>
      <c r="KAB262" s="334"/>
      <c r="KAC262" s="334"/>
      <c r="KAD262" s="224"/>
      <c r="KAE262" s="368"/>
      <c r="KAF262" s="368"/>
      <c r="KAG262" s="332"/>
      <c r="KAH262" s="333"/>
      <c r="KAI262" s="368"/>
      <c r="KAJ262" s="224"/>
      <c r="KAK262" s="224"/>
      <c r="KAL262" s="334"/>
      <c r="KAM262" s="334"/>
      <c r="KAN262" s="224"/>
      <c r="KAO262" s="368"/>
      <c r="KAP262" s="368"/>
      <c r="KAQ262" s="332"/>
      <c r="KAR262" s="333"/>
      <c r="KAS262" s="368"/>
      <c r="KAT262" s="224"/>
      <c r="KAU262" s="224"/>
      <c r="KAV262" s="334"/>
      <c r="KAW262" s="334"/>
      <c r="KAX262" s="224"/>
      <c r="KAY262" s="368"/>
      <c r="KAZ262" s="368"/>
      <c r="KBA262" s="332"/>
      <c r="KBB262" s="333"/>
      <c r="KBC262" s="368"/>
      <c r="KBD262" s="224"/>
      <c r="KBE262" s="224"/>
      <c r="KBF262" s="334"/>
      <c r="KBG262" s="334"/>
      <c r="KBH262" s="224"/>
      <c r="KBI262" s="368"/>
      <c r="KBJ262" s="368"/>
      <c r="KBK262" s="332"/>
      <c r="KBL262" s="333"/>
      <c r="KBM262" s="368"/>
      <c r="KBN262" s="224"/>
      <c r="KBO262" s="224"/>
      <c r="KBP262" s="334"/>
      <c r="KBQ262" s="334"/>
      <c r="KBR262" s="224"/>
      <c r="KBS262" s="368"/>
      <c r="KBT262" s="368"/>
      <c r="KBU262" s="332"/>
      <c r="KBV262" s="333"/>
      <c r="KBW262" s="368"/>
      <c r="KBX262" s="224"/>
      <c r="KBY262" s="224"/>
      <c r="KBZ262" s="334"/>
      <c r="KCA262" s="334"/>
      <c r="KCB262" s="224"/>
      <c r="KCC262" s="368"/>
      <c r="KCD262" s="368"/>
      <c r="KCE262" s="332"/>
      <c r="KCF262" s="333"/>
      <c r="KCG262" s="368"/>
      <c r="KCH262" s="224"/>
      <c r="KCI262" s="224"/>
      <c r="KCJ262" s="334"/>
      <c r="KCK262" s="334"/>
      <c r="KCL262" s="224"/>
      <c r="KCM262" s="368"/>
      <c r="KCN262" s="368"/>
      <c r="KCO262" s="332"/>
      <c r="KCP262" s="333"/>
      <c r="KCQ262" s="368"/>
      <c r="KCR262" s="224"/>
      <c r="KCS262" s="224"/>
      <c r="KCT262" s="334"/>
      <c r="KCU262" s="334"/>
      <c r="KCV262" s="224"/>
      <c r="KCW262" s="368"/>
      <c r="KCX262" s="368"/>
      <c r="KCY262" s="332"/>
      <c r="KCZ262" s="333"/>
      <c r="KDA262" s="368"/>
      <c r="KDB262" s="224"/>
      <c r="KDC262" s="224"/>
      <c r="KDD262" s="334"/>
      <c r="KDE262" s="334"/>
      <c r="KDF262" s="224"/>
      <c r="KDG262" s="368"/>
      <c r="KDH262" s="368"/>
      <c r="KDI262" s="332"/>
      <c r="KDJ262" s="333"/>
      <c r="KDK262" s="368"/>
      <c r="KDL262" s="224"/>
      <c r="KDM262" s="224"/>
      <c r="KDN262" s="334"/>
      <c r="KDO262" s="334"/>
      <c r="KDP262" s="224"/>
      <c r="KDQ262" s="368"/>
      <c r="KDR262" s="368"/>
      <c r="KDS262" s="332"/>
      <c r="KDT262" s="333"/>
      <c r="KDU262" s="368"/>
      <c r="KDV262" s="224"/>
      <c r="KDW262" s="224"/>
      <c r="KDX262" s="334"/>
      <c r="KDY262" s="334"/>
      <c r="KDZ262" s="224"/>
      <c r="KEA262" s="368"/>
      <c r="KEB262" s="368"/>
      <c r="KEC262" s="332"/>
      <c r="KED262" s="333"/>
      <c r="KEE262" s="368"/>
      <c r="KEF262" s="224"/>
      <c r="KEG262" s="224"/>
      <c r="KEH262" s="334"/>
      <c r="KEI262" s="334"/>
      <c r="KEJ262" s="224"/>
      <c r="KEK262" s="368"/>
      <c r="KEL262" s="368"/>
      <c r="KEM262" s="332"/>
      <c r="KEN262" s="333"/>
      <c r="KEO262" s="368"/>
      <c r="KEP262" s="224"/>
      <c r="KEQ262" s="224"/>
      <c r="KER262" s="334"/>
      <c r="KES262" s="334"/>
      <c r="KET262" s="224"/>
      <c r="KEU262" s="368"/>
      <c r="KEV262" s="368"/>
      <c r="KEW262" s="332"/>
      <c r="KEX262" s="333"/>
      <c r="KEY262" s="368"/>
      <c r="KEZ262" s="224"/>
      <c r="KFA262" s="224"/>
      <c r="KFB262" s="334"/>
      <c r="KFC262" s="334"/>
      <c r="KFD262" s="224"/>
      <c r="KFE262" s="368"/>
      <c r="KFF262" s="368"/>
      <c r="KFG262" s="332"/>
      <c r="KFH262" s="333"/>
      <c r="KFI262" s="368"/>
      <c r="KFJ262" s="224"/>
      <c r="KFK262" s="224"/>
      <c r="KFL262" s="334"/>
      <c r="KFM262" s="334"/>
      <c r="KFN262" s="224"/>
      <c r="KFO262" s="368"/>
      <c r="KFP262" s="368"/>
      <c r="KFQ262" s="332"/>
      <c r="KFR262" s="333"/>
      <c r="KFS262" s="368"/>
      <c r="KFT262" s="224"/>
      <c r="KFU262" s="224"/>
      <c r="KFV262" s="334"/>
      <c r="KFW262" s="334"/>
      <c r="KFX262" s="224"/>
      <c r="KFY262" s="368"/>
      <c r="KFZ262" s="368"/>
      <c r="KGA262" s="332"/>
      <c r="KGB262" s="333"/>
      <c r="KGC262" s="368"/>
      <c r="KGD262" s="224"/>
      <c r="KGE262" s="224"/>
      <c r="KGF262" s="334"/>
      <c r="KGG262" s="334"/>
      <c r="KGH262" s="224"/>
      <c r="KGI262" s="368"/>
      <c r="KGJ262" s="368"/>
      <c r="KGK262" s="332"/>
      <c r="KGL262" s="333"/>
      <c r="KGM262" s="368"/>
      <c r="KGN262" s="224"/>
      <c r="KGO262" s="224"/>
      <c r="KGP262" s="334"/>
      <c r="KGQ262" s="334"/>
      <c r="KGR262" s="224"/>
      <c r="KGS262" s="368"/>
      <c r="KGT262" s="368"/>
      <c r="KGU262" s="332"/>
      <c r="KGV262" s="333"/>
      <c r="KGW262" s="368"/>
      <c r="KGX262" s="224"/>
      <c r="KGY262" s="224"/>
      <c r="KGZ262" s="334"/>
      <c r="KHA262" s="334"/>
      <c r="KHB262" s="224"/>
      <c r="KHC262" s="368"/>
      <c r="KHD262" s="368"/>
      <c r="KHE262" s="332"/>
      <c r="KHF262" s="333"/>
      <c r="KHG262" s="368"/>
      <c r="KHH262" s="224"/>
      <c r="KHI262" s="224"/>
      <c r="KHJ262" s="334"/>
      <c r="KHK262" s="334"/>
      <c r="KHL262" s="224"/>
      <c r="KHM262" s="368"/>
      <c r="KHN262" s="368"/>
      <c r="KHO262" s="332"/>
      <c r="KHP262" s="333"/>
      <c r="KHQ262" s="368"/>
      <c r="KHR262" s="224"/>
      <c r="KHS262" s="224"/>
      <c r="KHT262" s="334"/>
      <c r="KHU262" s="334"/>
      <c r="KHV262" s="224"/>
      <c r="KHW262" s="368"/>
      <c r="KHX262" s="368"/>
      <c r="KHY262" s="332"/>
      <c r="KHZ262" s="333"/>
      <c r="KIA262" s="368"/>
      <c r="KIB262" s="224"/>
      <c r="KIC262" s="224"/>
      <c r="KID262" s="334"/>
      <c r="KIE262" s="334"/>
      <c r="KIF262" s="224"/>
      <c r="KIG262" s="368"/>
      <c r="KIH262" s="368"/>
      <c r="KII262" s="332"/>
      <c r="KIJ262" s="333"/>
      <c r="KIK262" s="368"/>
      <c r="KIL262" s="224"/>
      <c r="KIM262" s="224"/>
      <c r="KIN262" s="334"/>
      <c r="KIO262" s="334"/>
      <c r="KIP262" s="224"/>
      <c r="KIQ262" s="368"/>
      <c r="KIR262" s="368"/>
      <c r="KIS262" s="332"/>
      <c r="KIT262" s="333"/>
      <c r="KIU262" s="368"/>
      <c r="KIV262" s="224"/>
      <c r="KIW262" s="224"/>
      <c r="KIX262" s="334"/>
      <c r="KIY262" s="334"/>
      <c r="KIZ262" s="224"/>
      <c r="KJA262" s="368"/>
      <c r="KJB262" s="368"/>
      <c r="KJC262" s="332"/>
      <c r="KJD262" s="333"/>
      <c r="KJE262" s="368"/>
      <c r="KJF262" s="224"/>
      <c r="KJG262" s="224"/>
      <c r="KJH262" s="334"/>
      <c r="KJI262" s="334"/>
      <c r="KJJ262" s="224"/>
      <c r="KJK262" s="368"/>
      <c r="KJL262" s="368"/>
      <c r="KJM262" s="332"/>
      <c r="KJN262" s="333"/>
      <c r="KJO262" s="368"/>
      <c r="KJP262" s="224"/>
      <c r="KJQ262" s="224"/>
      <c r="KJR262" s="334"/>
      <c r="KJS262" s="334"/>
      <c r="KJT262" s="224"/>
      <c r="KJU262" s="368"/>
      <c r="KJV262" s="368"/>
      <c r="KJW262" s="332"/>
      <c r="KJX262" s="333"/>
      <c r="KJY262" s="368"/>
      <c r="KJZ262" s="224"/>
      <c r="KKA262" s="224"/>
      <c r="KKB262" s="334"/>
      <c r="KKC262" s="334"/>
      <c r="KKD262" s="224"/>
      <c r="KKE262" s="368"/>
      <c r="KKF262" s="368"/>
      <c r="KKG262" s="332"/>
      <c r="KKH262" s="333"/>
      <c r="KKI262" s="368"/>
      <c r="KKJ262" s="224"/>
      <c r="KKK262" s="224"/>
      <c r="KKL262" s="334"/>
      <c r="KKM262" s="334"/>
      <c r="KKN262" s="224"/>
      <c r="KKO262" s="368"/>
      <c r="KKP262" s="368"/>
      <c r="KKQ262" s="332"/>
      <c r="KKR262" s="333"/>
      <c r="KKS262" s="368"/>
      <c r="KKT262" s="224"/>
      <c r="KKU262" s="224"/>
      <c r="KKV262" s="334"/>
      <c r="KKW262" s="334"/>
      <c r="KKX262" s="224"/>
      <c r="KKY262" s="368"/>
      <c r="KKZ262" s="368"/>
      <c r="KLA262" s="332"/>
      <c r="KLB262" s="333"/>
      <c r="KLC262" s="368"/>
      <c r="KLD262" s="224"/>
      <c r="KLE262" s="224"/>
      <c r="KLF262" s="334"/>
      <c r="KLG262" s="334"/>
      <c r="KLH262" s="224"/>
      <c r="KLI262" s="368"/>
      <c r="KLJ262" s="368"/>
      <c r="KLK262" s="332"/>
      <c r="KLL262" s="333"/>
      <c r="KLM262" s="368"/>
      <c r="KLN262" s="224"/>
      <c r="KLO262" s="224"/>
      <c r="KLP262" s="334"/>
      <c r="KLQ262" s="334"/>
      <c r="KLR262" s="224"/>
      <c r="KLS262" s="368"/>
      <c r="KLT262" s="368"/>
      <c r="KLU262" s="332"/>
      <c r="KLV262" s="333"/>
      <c r="KLW262" s="368"/>
      <c r="KLX262" s="224"/>
      <c r="KLY262" s="224"/>
      <c r="KLZ262" s="334"/>
      <c r="KMA262" s="334"/>
      <c r="KMB262" s="224"/>
      <c r="KMC262" s="368"/>
      <c r="KMD262" s="368"/>
      <c r="KME262" s="332"/>
      <c r="KMF262" s="333"/>
      <c r="KMG262" s="368"/>
      <c r="KMH262" s="224"/>
      <c r="KMI262" s="224"/>
      <c r="KMJ262" s="334"/>
      <c r="KMK262" s="334"/>
      <c r="KML262" s="224"/>
      <c r="KMM262" s="368"/>
      <c r="KMN262" s="368"/>
      <c r="KMO262" s="332"/>
      <c r="KMP262" s="333"/>
      <c r="KMQ262" s="368"/>
      <c r="KMR262" s="224"/>
      <c r="KMS262" s="224"/>
      <c r="KMT262" s="334"/>
      <c r="KMU262" s="334"/>
      <c r="KMV262" s="224"/>
      <c r="KMW262" s="368"/>
      <c r="KMX262" s="368"/>
      <c r="KMY262" s="332"/>
      <c r="KMZ262" s="333"/>
      <c r="KNA262" s="368"/>
      <c r="KNB262" s="224"/>
      <c r="KNC262" s="224"/>
      <c r="KND262" s="334"/>
      <c r="KNE262" s="334"/>
      <c r="KNF262" s="224"/>
      <c r="KNG262" s="368"/>
      <c r="KNH262" s="368"/>
      <c r="KNI262" s="332"/>
      <c r="KNJ262" s="333"/>
      <c r="KNK262" s="368"/>
      <c r="KNL262" s="224"/>
      <c r="KNM262" s="224"/>
      <c r="KNN262" s="334"/>
      <c r="KNO262" s="334"/>
      <c r="KNP262" s="224"/>
      <c r="KNQ262" s="368"/>
      <c r="KNR262" s="368"/>
      <c r="KNS262" s="332"/>
      <c r="KNT262" s="333"/>
      <c r="KNU262" s="368"/>
      <c r="KNV262" s="224"/>
      <c r="KNW262" s="224"/>
      <c r="KNX262" s="334"/>
      <c r="KNY262" s="334"/>
      <c r="KNZ262" s="224"/>
      <c r="KOA262" s="368"/>
      <c r="KOB262" s="368"/>
      <c r="KOC262" s="332"/>
      <c r="KOD262" s="333"/>
      <c r="KOE262" s="368"/>
      <c r="KOF262" s="224"/>
      <c r="KOG262" s="224"/>
      <c r="KOH262" s="334"/>
      <c r="KOI262" s="334"/>
      <c r="KOJ262" s="224"/>
      <c r="KOK262" s="368"/>
      <c r="KOL262" s="368"/>
      <c r="KOM262" s="332"/>
      <c r="KON262" s="333"/>
      <c r="KOO262" s="368"/>
      <c r="KOP262" s="224"/>
      <c r="KOQ262" s="224"/>
      <c r="KOR262" s="334"/>
      <c r="KOS262" s="334"/>
      <c r="KOT262" s="224"/>
      <c r="KOU262" s="368"/>
      <c r="KOV262" s="368"/>
      <c r="KOW262" s="332"/>
      <c r="KOX262" s="333"/>
      <c r="KOY262" s="368"/>
      <c r="KOZ262" s="224"/>
      <c r="KPA262" s="224"/>
      <c r="KPB262" s="334"/>
      <c r="KPC262" s="334"/>
      <c r="KPD262" s="224"/>
      <c r="KPE262" s="368"/>
      <c r="KPF262" s="368"/>
      <c r="KPG262" s="332"/>
      <c r="KPH262" s="333"/>
      <c r="KPI262" s="368"/>
      <c r="KPJ262" s="224"/>
      <c r="KPK262" s="224"/>
      <c r="KPL262" s="334"/>
      <c r="KPM262" s="334"/>
      <c r="KPN262" s="224"/>
      <c r="KPO262" s="368"/>
      <c r="KPP262" s="368"/>
      <c r="KPQ262" s="332"/>
      <c r="KPR262" s="333"/>
      <c r="KPS262" s="368"/>
      <c r="KPT262" s="224"/>
      <c r="KPU262" s="224"/>
      <c r="KPV262" s="334"/>
      <c r="KPW262" s="334"/>
      <c r="KPX262" s="224"/>
      <c r="KPY262" s="368"/>
      <c r="KPZ262" s="368"/>
      <c r="KQA262" s="332"/>
      <c r="KQB262" s="333"/>
      <c r="KQC262" s="368"/>
      <c r="KQD262" s="224"/>
      <c r="KQE262" s="224"/>
      <c r="KQF262" s="334"/>
      <c r="KQG262" s="334"/>
      <c r="KQH262" s="224"/>
      <c r="KQI262" s="368"/>
      <c r="KQJ262" s="368"/>
      <c r="KQK262" s="332"/>
      <c r="KQL262" s="333"/>
      <c r="KQM262" s="368"/>
      <c r="KQN262" s="224"/>
      <c r="KQO262" s="224"/>
      <c r="KQP262" s="334"/>
      <c r="KQQ262" s="334"/>
      <c r="KQR262" s="224"/>
      <c r="KQS262" s="368"/>
      <c r="KQT262" s="368"/>
      <c r="KQU262" s="332"/>
      <c r="KQV262" s="333"/>
      <c r="KQW262" s="368"/>
      <c r="KQX262" s="224"/>
      <c r="KQY262" s="224"/>
      <c r="KQZ262" s="334"/>
      <c r="KRA262" s="334"/>
      <c r="KRB262" s="224"/>
      <c r="KRC262" s="368"/>
      <c r="KRD262" s="368"/>
      <c r="KRE262" s="332"/>
      <c r="KRF262" s="333"/>
      <c r="KRG262" s="368"/>
      <c r="KRH262" s="224"/>
      <c r="KRI262" s="224"/>
      <c r="KRJ262" s="334"/>
      <c r="KRK262" s="334"/>
      <c r="KRL262" s="224"/>
      <c r="KRM262" s="368"/>
      <c r="KRN262" s="368"/>
      <c r="KRO262" s="332"/>
      <c r="KRP262" s="333"/>
      <c r="KRQ262" s="368"/>
      <c r="KRR262" s="224"/>
      <c r="KRS262" s="224"/>
      <c r="KRT262" s="334"/>
      <c r="KRU262" s="334"/>
      <c r="KRV262" s="224"/>
      <c r="KRW262" s="368"/>
      <c r="KRX262" s="368"/>
      <c r="KRY262" s="332"/>
      <c r="KRZ262" s="333"/>
      <c r="KSA262" s="368"/>
      <c r="KSB262" s="224"/>
      <c r="KSC262" s="224"/>
      <c r="KSD262" s="334"/>
      <c r="KSE262" s="334"/>
      <c r="KSF262" s="224"/>
      <c r="KSG262" s="368"/>
      <c r="KSH262" s="368"/>
      <c r="KSI262" s="332"/>
      <c r="KSJ262" s="333"/>
      <c r="KSK262" s="368"/>
      <c r="KSL262" s="224"/>
      <c r="KSM262" s="224"/>
      <c r="KSN262" s="334"/>
      <c r="KSO262" s="334"/>
      <c r="KSP262" s="224"/>
      <c r="KSQ262" s="368"/>
      <c r="KSR262" s="368"/>
      <c r="KSS262" s="332"/>
      <c r="KST262" s="333"/>
      <c r="KSU262" s="368"/>
      <c r="KSV262" s="224"/>
      <c r="KSW262" s="224"/>
      <c r="KSX262" s="334"/>
      <c r="KSY262" s="334"/>
      <c r="KSZ262" s="224"/>
      <c r="KTA262" s="368"/>
      <c r="KTB262" s="368"/>
      <c r="KTC262" s="332"/>
      <c r="KTD262" s="333"/>
      <c r="KTE262" s="368"/>
      <c r="KTF262" s="224"/>
      <c r="KTG262" s="224"/>
      <c r="KTH262" s="334"/>
      <c r="KTI262" s="334"/>
      <c r="KTJ262" s="224"/>
      <c r="KTK262" s="368"/>
      <c r="KTL262" s="368"/>
      <c r="KTM262" s="332"/>
      <c r="KTN262" s="333"/>
      <c r="KTO262" s="368"/>
      <c r="KTP262" s="224"/>
      <c r="KTQ262" s="224"/>
      <c r="KTR262" s="334"/>
      <c r="KTS262" s="334"/>
      <c r="KTT262" s="224"/>
      <c r="KTU262" s="368"/>
      <c r="KTV262" s="368"/>
      <c r="KTW262" s="332"/>
      <c r="KTX262" s="333"/>
      <c r="KTY262" s="368"/>
      <c r="KTZ262" s="224"/>
      <c r="KUA262" s="224"/>
      <c r="KUB262" s="334"/>
      <c r="KUC262" s="334"/>
      <c r="KUD262" s="224"/>
      <c r="KUE262" s="368"/>
      <c r="KUF262" s="368"/>
      <c r="KUG262" s="332"/>
      <c r="KUH262" s="333"/>
      <c r="KUI262" s="368"/>
      <c r="KUJ262" s="224"/>
      <c r="KUK262" s="224"/>
      <c r="KUL262" s="334"/>
      <c r="KUM262" s="334"/>
      <c r="KUN262" s="224"/>
      <c r="KUO262" s="368"/>
      <c r="KUP262" s="368"/>
      <c r="KUQ262" s="332"/>
      <c r="KUR262" s="333"/>
      <c r="KUS262" s="368"/>
      <c r="KUT262" s="224"/>
      <c r="KUU262" s="224"/>
      <c r="KUV262" s="334"/>
      <c r="KUW262" s="334"/>
      <c r="KUX262" s="224"/>
      <c r="KUY262" s="368"/>
      <c r="KUZ262" s="368"/>
      <c r="KVA262" s="332"/>
      <c r="KVB262" s="333"/>
      <c r="KVC262" s="368"/>
      <c r="KVD262" s="224"/>
      <c r="KVE262" s="224"/>
      <c r="KVF262" s="334"/>
      <c r="KVG262" s="334"/>
      <c r="KVH262" s="224"/>
      <c r="KVI262" s="368"/>
      <c r="KVJ262" s="368"/>
      <c r="KVK262" s="332"/>
      <c r="KVL262" s="333"/>
      <c r="KVM262" s="368"/>
      <c r="KVN262" s="224"/>
      <c r="KVO262" s="224"/>
      <c r="KVP262" s="334"/>
      <c r="KVQ262" s="334"/>
      <c r="KVR262" s="224"/>
      <c r="KVS262" s="368"/>
      <c r="KVT262" s="368"/>
      <c r="KVU262" s="332"/>
      <c r="KVV262" s="333"/>
      <c r="KVW262" s="368"/>
      <c r="KVX262" s="224"/>
      <c r="KVY262" s="224"/>
      <c r="KVZ262" s="334"/>
      <c r="KWA262" s="334"/>
      <c r="KWB262" s="224"/>
      <c r="KWC262" s="368"/>
      <c r="KWD262" s="368"/>
      <c r="KWE262" s="332"/>
      <c r="KWF262" s="333"/>
      <c r="KWG262" s="368"/>
      <c r="KWH262" s="224"/>
      <c r="KWI262" s="224"/>
      <c r="KWJ262" s="334"/>
      <c r="KWK262" s="334"/>
      <c r="KWL262" s="224"/>
      <c r="KWM262" s="368"/>
      <c r="KWN262" s="368"/>
      <c r="KWO262" s="332"/>
      <c r="KWP262" s="333"/>
      <c r="KWQ262" s="368"/>
      <c r="KWR262" s="224"/>
      <c r="KWS262" s="224"/>
      <c r="KWT262" s="334"/>
      <c r="KWU262" s="334"/>
      <c r="KWV262" s="224"/>
      <c r="KWW262" s="368"/>
      <c r="KWX262" s="368"/>
      <c r="KWY262" s="332"/>
      <c r="KWZ262" s="333"/>
      <c r="KXA262" s="368"/>
      <c r="KXB262" s="224"/>
      <c r="KXC262" s="224"/>
      <c r="KXD262" s="334"/>
      <c r="KXE262" s="334"/>
      <c r="KXF262" s="224"/>
      <c r="KXG262" s="368"/>
      <c r="KXH262" s="368"/>
      <c r="KXI262" s="332"/>
      <c r="KXJ262" s="333"/>
      <c r="KXK262" s="368"/>
      <c r="KXL262" s="224"/>
      <c r="KXM262" s="224"/>
      <c r="KXN262" s="334"/>
      <c r="KXO262" s="334"/>
      <c r="KXP262" s="224"/>
      <c r="KXQ262" s="368"/>
      <c r="KXR262" s="368"/>
      <c r="KXS262" s="332"/>
      <c r="KXT262" s="333"/>
      <c r="KXU262" s="368"/>
      <c r="KXV262" s="224"/>
      <c r="KXW262" s="224"/>
      <c r="KXX262" s="334"/>
      <c r="KXY262" s="334"/>
      <c r="KXZ262" s="224"/>
      <c r="KYA262" s="368"/>
      <c r="KYB262" s="368"/>
      <c r="KYC262" s="332"/>
      <c r="KYD262" s="333"/>
      <c r="KYE262" s="368"/>
      <c r="KYF262" s="224"/>
      <c r="KYG262" s="224"/>
      <c r="KYH262" s="334"/>
      <c r="KYI262" s="334"/>
      <c r="KYJ262" s="224"/>
      <c r="KYK262" s="368"/>
      <c r="KYL262" s="368"/>
      <c r="KYM262" s="332"/>
      <c r="KYN262" s="333"/>
      <c r="KYO262" s="368"/>
      <c r="KYP262" s="224"/>
      <c r="KYQ262" s="224"/>
      <c r="KYR262" s="334"/>
      <c r="KYS262" s="334"/>
      <c r="KYT262" s="224"/>
      <c r="KYU262" s="368"/>
      <c r="KYV262" s="368"/>
      <c r="KYW262" s="332"/>
      <c r="KYX262" s="333"/>
      <c r="KYY262" s="368"/>
      <c r="KYZ262" s="224"/>
      <c r="KZA262" s="224"/>
      <c r="KZB262" s="334"/>
      <c r="KZC262" s="334"/>
      <c r="KZD262" s="224"/>
      <c r="KZE262" s="368"/>
      <c r="KZF262" s="368"/>
      <c r="KZG262" s="332"/>
      <c r="KZH262" s="333"/>
      <c r="KZI262" s="368"/>
      <c r="KZJ262" s="224"/>
      <c r="KZK262" s="224"/>
      <c r="KZL262" s="334"/>
      <c r="KZM262" s="334"/>
      <c r="KZN262" s="224"/>
      <c r="KZO262" s="368"/>
      <c r="KZP262" s="368"/>
      <c r="KZQ262" s="332"/>
      <c r="KZR262" s="333"/>
      <c r="KZS262" s="368"/>
      <c r="KZT262" s="224"/>
      <c r="KZU262" s="224"/>
      <c r="KZV262" s="334"/>
      <c r="KZW262" s="334"/>
      <c r="KZX262" s="224"/>
      <c r="KZY262" s="368"/>
      <c r="KZZ262" s="368"/>
      <c r="LAA262" s="332"/>
      <c r="LAB262" s="333"/>
      <c r="LAC262" s="368"/>
      <c r="LAD262" s="224"/>
      <c r="LAE262" s="224"/>
      <c r="LAF262" s="334"/>
      <c r="LAG262" s="334"/>
      <c r="LAH262" s="224"/>
      <c r="LAI262" s="368"/>
      <c r="LAJ262" s="368"/>
      <c r="LAK262" s="332"/>
      <c r="LAL262" s="333"/>
      <c r="LAM262" s="368"/>
      <c r="LAN262" s="224"/>
      <c r="LAO262" s="224"/>
      <c r="LAP262" s="334"/>
      <c r="LAQ262" s="334"/>
      <c r="LAR262" s="224"/>
      <c r="LAS262" s="368"/>
      <c r="LAT262" s="368"/>
      <c r="LAU262" s="332"/>
      <c r="LAV262" s="333"/>
      <c r="LAW262" s="368"/>
      <c r="LAX262" s="224"/>
      <c r="LAY262" s="224"/>
      <c r="LAZ262" s="334"/>
      <c r="LBA262" s="334"/>
      <c r="LBB262" s="224"/>
      <c r="LBC262" s="368"/>
      <c r="LBD262" s="368"/>
      <c r="LBE262" s="332"/>
      <c r="LBF262" s="333"/>
      <c r="LBG262" s="368"/>
      <c r="LBH262" s="224"/>
      <c r="LBI262" s="224"/>
      <c r="LBJ262" s="334"/>
      <c r="LBK262" s="334"/>
      <c r="LBL262" s="224"/>
      <c r="LBM262" s="368"/>
      <c r="LBN262" s="368"/>
      <c r="LBO262" s="332"/>
      <c r="LBP262" s="333"/>
      <c r="LBQ262" s="368"/>
      <c r="LBR262" s="224"/>
      <c r="LBS262" s="224"/>
      <c r="LBT262" s="334"/>
      <c r="LBU262" s="334"/>
      <c r="LBV262" s="224"/>
      <c r="LBW262" s="368"/>
      <c r="LBX262" s="368"/>
      <c r="LBY262" s="332"/>
      <c r="LBZ262" s="333"/>
      <c r="LCA262" s="368"/>
      <c r="LCB262" s="224"/>
      <c r="LCC262" s="224"/>
      <c r="LCD262" s="334"/>
      <c r="LCE262" s="334"/>
      <c r="LCF262" s="224"/>
      <c r="LCG262" s="368"/>
      <c r="LCH262" s="368"/>
      <c r="LCI262" s="332"/>
      <c r="LCJ262" s="333"/>
      <c r="LCK262" s="368"/>
      <c r="LCL262" s="224"/>
      <c r="LCM262" s="224"/>
      <c r="LCN262" s="334"/>
      <c r="LCO262" s="334"/>
      <c r="LCP262" s="224"/>
      <c r="LCQ262" s="368"/>
      <c r="LCR262" s="368"/>
      <c r="LCS262" s="332"/>
      <c r="LCT262" s="333"/>
      <c r="LCU262" s="368"/>
      <c r="LCV262" s="224"/>
      <c r="LCW262" s="224"/>
      <c r="LCX262" s="334"/>
      <c r="LCY262" s="334"/>
      <c r="LCZ262" s="224"/>
      <c r="LDA262" s="368"/>
      <c r="LDB262" s="368"/>
      <c r="LDC262" s="332"/>
      <c r="LDD262" s="333"/>
      <c r="LDE262" s="368"/>
      <c r="LDF262" s="224"/>
      <c r="LDG262" s="224"/>
      <c r="LDH262" s="334"/>
      <c r="LDI262" s="334"/>
      <c r="LDJ262" s="224"/>
      <c r="LDK262" s="368"/>
      <c r="LDL262" s="368"/>
      <c r="LDM262" s="332"/>
      <c r="LDN262" s="333"/>
      <c r="LDO262" s="368"/>
      <c r="LDP262" s="224"/>
      <c r="LDQ262" s="224"/>
      <c r="LDR262" s="334"/>
      <c r="LDS262" s="334"/>
      <c r="LDT262" s="224"/>
      <c r="LDU262" s="368"/>
      <c r="LDV262" s="368"/>
      <c r="LDW262" s="332"/>
      <c r="LDX262" s="333"/>
      <c r="LDY262" s="368"/>
      <c r="LDZ262" s="224"/>
      <c r="LEA262" s="224"/>
      <c r="LEB262" s="334"/>
      <c r="LEC262" s="334"/>
      <c r="LED262" s="224"/>
      <c r="LEE262" s="368"/>
      <c r="LEF262" s="368"/>
      <c r="LEG262" s="332"/>
      <c r="LEH262" s="333"/>
      <c r="LEI262" s="368"/>
      <c r="LEJ262" s="224"/>
      <c r="LEK262" s="224"/>
      <c r="LEL262" s="334"/>
      <c r="LEM262" s="334"/>
      <c r="LEN262" s="224"/>
      <c r="LEO262" s="368"/>
      <c r="LEP262" s="368"/>
      <c r="LEQ262" s="332"/>
      <c r="LER262" s="333"/>
      <c r="LES262" s="368"/>
      <c r="LET262" s="224"/>
      <c r="LEU262" s="224"/>
      <c r="LEV262" s="334"/>
      <c r="LEW262" s="334"/>
      <c r="LEX262" s="224"/>
      <c r="LEY262" s="368"/>
      <c r="LEZ262" s="368"/>
      <c r="LFA262" s="332"/>
      <c r="LFB262" s="333"/>
      <c r="LFC262" s="368"/>
      <c r="LFD262" s="224"/>
      <c r="LFE262" s="224"/>
      <c r="LFF262" s="334"/>
      <c r="LFG262" s="334"/>
      <c r="LFH262" s="224"/>
      <c r="LFI262" s="368"/>
      <c r="LFJ262" s="368"/>
      <c r="LFK262" s="332"/>
      <c r="LFL262" s="333"/>
      <c r="LFM262" s="368"/>
      <c r="LFN262" s="224"/>
      <c r="LFO262" s="224"/>
      <c r="LFP262" s="334"/>
      <c r="LFQ262" s="334"/>
      <c r="LFR262" s="224"/>
      <c r="LFS262" s="368"/>
      <c r="LFT262" s="368"/>
      <c r="LFU262" s="332"/>
      <c r="LFV262" s="333"/>
      <c r="LFW262" s="368"/>
      <c r="LFX262" s="224"/>
      <c r="LFY262" s="224"/>
      <c r="LFZ262" s="334"/>
      <c r="LGA262" s="334"/>
      <c r="LGB262" s="224"/>
      <c r="LGC262" s="368"/>
      <c r="LGD262" s="368"/>
      <c r="LGE262" s="332"/>
      <c r="LGF262" s="333"/>
      <c r="LGG262" s="368"/>
      <c r="LGH262" s="224"/>
      <c r="LGI262" s="224"/>
      <c r="LGJ262" s="334"/>
      <c r="LGK262" s="334"/>
      <c r="LGL262" s="224"/>
      <c r="LGM262" s="368"/>
      <c r="LGN262" s="368"/>
      <c r="LGO262" s="332"/>
      <c r="LGP262" s="333"/>
      <c r="LGQ262" s="368"/>
      <c r="LGR262" s="224"/>
      <c r="LGS262" s="224"/>
      <c r="LGT262" s="334"/>
      <c r="LGU262" s="334"/>
      <c r="LGV262" s="224"/>
      <c r="LGW262" s="368"/>
      <c r="LGX262" s="368"/>
      <c r="LGY262" s="332"/>
      <c r="LGZ262" s="333"/>
      <c r="LHA262" s="368"/>
      <c r="LHB262" s="224"/>
      <c r="LHC262" s="224"/>
      <c r="LHD262" s="334"/>
      <c r="LHE262" s="334"/>
      <c r="LHF262" s="224"/>
      <c r="LHG262" s="368"/>
      <c r="LHH262" s="368"/>
      <c r="LHI262" s="332"/>
      <c r="LHJ262" s="333"/>
      <c r="LHK262" s="368"/>
      <c r="LHL262" s="224"/>
      <c r="LHM262" s="224"/>
      <c r="LHN262" s="334"/>
      <c r="LHO262" s="334"/>
      <c r="LHP262" s="224"/>
      <c r="LHQ262" s="368"/>
      <c r="LHR262" s="368"/>
      <c r="LHS262" s="332"/>
      <c r="LHT262" s="333"/>
      <c r="LHU262" s="368"/>
      <c r="LHV262" s="224"/>
      <c r="LHW262" s="224"/>
      <c r="LHX262" s="334"/>
      <c r="LHY262" s="334"/>
      <c r="LHZ262" s="224"/>
      <c r="LIA262" s="368"/>
      <c r="LIB262" s="368"/>
      <c r="LIC262" s="332"/>
      <c r="LID262" s="333"/>
      <c r="LIE262" s="368"/>
      <c r="LIF262" s="224"/>
      <c r="LIG262" s="224"/>
      <c r="LIH262" s="334"/>
      <c r="LII262" s="334"/>
      <c r="LIJ262" s="224"/>
      <c r="LIK262" s="368"/>
      <c r="LIL262" s="368"/>
      <c r="LIM262" s="332"/>
      <c r="LIN262" s="333"/>
      <c r="LIO262" s="368"/>
      <c r="LIP262" s="224"/>
      <c r="LIQ262" s="224"/>
      <c r="LIR262" s="334"/>
      <c r="LIS262" s="334"/>
      <c r="LIT262" s="224"/>
      <c r="LIU262" s="368"/>
      <c r="LIV262" s="368"/>
      <c r="LIW262" s="332"/>
      <c r="LIX262" s="333"/>
      <c r="LIY262" s="368"/>
      <c r="LIZ262" s="224"/>
      <c r="LJA262" s="224"/>
      <c r="LJB262" s="334"/>
      <c r="LJC262" s="334"/>
      <c r="LJD262" s="224"/>
      <c r="LJE262" s="368"/>
      <c r="LJF262" s="368"/>
      <c r="LJG262" s="332"/>
      <c r="LJH262" s="333"/>
      <c r="LJI262" s="368"/>
      <c r="LJJ262" s="224"/>
      <c r="LJK262" s="224"/>
      <c r="LJL262" s="334"/>
      <c r="LJM262" s="334"/>
      <c r="LJN262" s="224"/>
      <c r="LJO262" s="368"/>
      <c r="LJP262" s="368"/>
      <c r="LJQ262" s="332"/>
      <c r="LJR262" s="333"/>
      <c r="LJS262" s="368"/>
      <c r="LJT262" s="224"/>
      <c r="LJU262" s="224"/>
      <c r="LJV262" s="334"/>
      <c r="LJW262" s="334"/>
      <c r="LJX262" s="224"/>
      <c r="LJY262" s="368"/>
      <c r="LJZ262" s="368"/>
      <c r="LKA262" s="332"/>
      <c r="LKB262" s="333"/>
      <c r="LKC262" s="368"/>
      <c r="LKD262" s="224"/>
      <c r="LKE262" s="224"/>
      <c r="LKF262" s="334"/>
      <c r="LKG262" s="334"/>
      <c r="LKH262" s="224"/>
      <c r="LKI262" s="368"/>
      <c r="LKJ262" s="368"/>
      <c r="LKK262" s="332"/>
      <c r="LKL262" s="333"/>
      <c r="LKM262" s="368"/>
      <c r="LKN262" s="224"/>
      <c r="LKO262" s="224"/>
      <c r="LKP262" s="334"/>
      <c r="LKQ262" s="334"/>
      <c r="LKR262" s="224"/>
      <c r="LKS262" s="368"/>
      <c r="LKT262" s="368"/>
      <c r="LKU262" s="332"/>
      <c r="LKV262" s="333"/>
      <c r="LKW262" s="368"/>
      <c r="LKX262" s="224"/>
      <c r="LKY262" s="224"/>
      <c r="LKZ262" s="334"/>
      <c r="LLA262" s="334"/>
      <c r="LLB262" s="224"/>
      <c r="LLC262" s="368"/>
      <c r="LLD262" s="368"/>
      <c r="LLE262" s="332"/>
      <c r="LLF262" s="333"/>
      <c r="LLG262" s="368"/>
      <c r="LLH262" s="224"/>
      <c r="LLI262" s="224"/>
      <c r="LLJ262" s="334"/>
      <c r="LLK262" s="334"/>
      <c r="LLL262" s="224"/>
      <c r="LLM262" s="368"/>
      <c r="LLN262" s="368"/>
      <c r="LLO262" s="332"/>
      <c r="LLP262" s="333"/>
      <c r="LLQ262" s="368"/>
      <c r="LLR262" s="224"/>
      <c r="LLS262" s="224"/>
      <c r="LLT262" s="334"/>
      <c r="LLU262" s="334"/>
      <c r="LLV262" s="224"/>
      <c r="LLW262" s="368"/>
      <c r="LLX262" s="368"/>
      <c r="LLY262" s="332"/>
      <c r="LLZ262" s="333"/>
      <c r="LMA262" s="368"/>
      <c r="LMB262" s="224"/>
      <c r="LMC262" s="224"/>
      <c r="LMD262" s="334"/>
      <c r="LME262" s="334"/>
      <c r="LMF262" s="224"/>
      <c r="LMG262" s="368"/>
      <c r="LMH262" s="368"/>
      <c r="LMI262" s="332"/>
      <c r="LMJ262" s="333"/>
      <c r="LMK262" s="368"/>
      <c r="LML262" s="224"/>
      <c r="LMM262" s="224"/>
      <c r="LMN262" s="334"/>
      <c r="LMO262" s="334"/>
      <c r="LMP262" s="224"/>
      <c r="LMQ262" s="368"/>
      <c r="LMR262" s="368"/>
      <c r="LMS262" s="332"/>
      <c r="LMT262" s="333"/>
      <c r="LMU262" s="368"/>
      <c r="LMV262" s="224"/>
      <c r="LMW262" s="224"/>
      <c r="LMX262" s="334"/>
      <c r="LMY262" s="334"/>
      <c r="LMZ262" s="224"/>
      <c r="LNA262" s="368"/>
      <c r="LNB262" s="368"/>
      <c r="LNC262" s="332"/>
      <c r="LND262" s="333"/>
      <c r="LNE262" s="368"/>
      <c r="LNF262" s="224"/>
      <c r="LNG262" s="224"/>
      <c r="LNH262" s="334"/>
      <c r="LNI262" s="334"/>
      <c r="LNJ262" s="224"/>
      <c r="LNK262" s="368"/>
      <c r="LNL262" s="368"/>
      <c r="LNM262" s="332"/>
      <c r="LNN262" s="333"/>
      <c r="LNO262" s="368"/>
      <c r="LNP262" s="224"/>
      <c r="LNQ262" s="224"/>
      <c r="LNR262" s="334"/>
      <c r="LNS262" s="334"/>
      <c r="LNT262" s="224"/>
      <c r="LNU262" s="368"/>
      <c r="LNV262" s="368"/>
      <c r="LNW262" s="332"/>
      <c r="LNX262" s="333"/>
      <c r="LNY262" s="368"/>
      <c r="LNZ262" s="224"/>
      <c r="LOA262" s="224"/>
      <c r="LOB262" s="334"/>
      <c r="LOC262" s="334"/>
      <c r="LOD262" s="224"/>
      <c r="LOE262" s="368"/>
      <c r="LOF262" s="368"/>
      <c r="LOG262" s="332"/>
      <c r="LOH262" s="333"/>
      <c r="LOI262" s="368"/>
      <c r="LOJ262" s="224"/>
      <c r="LOK262" s="224"/>
      <c r="LOL262" s="334"/>
      <c r="LOM262" s="334"/>
      <c r="LON262" s="224"/>
      <c r="LOO262" s="368"/>
      <c r="LOP262" s="368"/>
      <c r="LOQ262" s="332"/>
      <c r="LOR262" s="333"/>
      <c r="LOS262" s="368"/>
      <c r="LOT262" s="224"/>
      <c r="LOU262" s="224"/>
      <c r="LOV262" s="334"/>
      <c r="LOW262" s="334"/>
      <c r="LOX262" s="224"/>
      <c r="LOY262" s="368"/>
      <c r="LOZ262" s="368"/>
      <c r="LPA262" s="332"/>
      <c r="LPB262" s="333"/>
      <c r="LPC262" s="368"/>
      <c r="LPD262" s="224"/>
      <c r="LPE262" s="224"/>
      <c r="LPF262" s="334"/>
      <c r="LPG262" s="334"/>
      <c r="LPH262" s="224"/>
      <c r="LPI262" s="368"/>
      <c r="LPJ262" s="368"/>
      <c r="LPK262" s="332"/>
      <c r="LPL262" s="333"/>
      <c r="LPM262" s="368"/>
      <c r="LPN262" s="224"/>
      <c r="LPO262" s="224"/>
      <c r="LPP262" s="334"/>
      <c r="LPQ262" s="334"/>
      <c r="LPR262" s="224"/>
      <c r="LPS262" s="368"/>
      <c r="LPT262" s="368"/>
      <c r="LPU262" s="332"/>
      <c r="LPV262" s="333"/>
      <c r="LPW262" s="368"/>
      <c r="LPX262" s="224"/>
      <c r="LPY262" s="224"/>
      <c r="LPZ262" s="334"/>
      <c r="LQA262" s="334"/>
      <c r="LQB262" s="224"/>
      <c r="LQC262" s="368"/>
      <c r="LQD262" s="368"/>
      <c r="LQE262" s="332"/>
      <c r="LQF262" s="333"/>
      <c r="LQG262" s="368"/>
      <c r="LQH262" s="224"/>
      <c r="LQI262" s="224"/>
      <c r="LQJ262" s="334"/>
      <c r="LQK262" s="334"/>
      <c r="LQL262" s="224"/>
      <c r="LQM262" s="368"/>
      <c r="LQN262" s="368"/>
      <c r="LQO262" s="332"/>
      <c r="LQP262" s="333"/>
      <c r="LQQ262" s="368"/>
      <c r="LQR262" s="224"/>
      <c r="LQS262" s="224"/>
      <c r="LQT262" s="334"/>
      <c r="LQU262" s="334"/>
      <c r="LQV262" s="224"/>
      <c r="LQW262" s="368"/>
      <c r="LQX262" s="368"/>
      <c r="LQY262" s="332"/>
      <c r="LQZ262" s="333"/>
      <c r="LRA262" s="368"/>
      <c r="LRB262" s="224"/>
      <c r="LRC262" s="224"/>
      <c r="LRD262" s="334"/>
      <c r="LRE262" s="334"/>
      <c r="LRF262" s="224"/>
      <c r="LRG262" s="368"/>
      <c r="LRH262" s="368"/>
      <c r="LRI262" s="332"/>
      <c r="LRJ262" s="333"/>
      <c r="LRK262" s="368"/>
      <c r="LRL262" s="224"/>
      <c r="LRM262" s="224"/>
      <c r="LRN262" s="334"/>
      <c r="LRO262" s="334"/>
      <c r="LRP262" s="224"/>
      <c r="LRQ262" s="368"/>
      <c r="LRR262" s="368"/>
      <c r="LRS262" s="332"/>
      <c r="LRT262" s="333"/>
      <c r="LRU262" s="368"/>
      <c r="LRV262" s="224"/>
      <c r="LRW262" s="224"/>
      <c r="LRX262" s="334"/>
      <c r="LRY262" s="334"/>
      <c r="LRZ262" s="224"/>
      <c r="LSA262" s="368"/>
      <c r="LSB262" s="368"/>
      <c r="LSC262" s="332"/>
      <c r="LSD262" s="333"/>
      <c r="LSE262" s="368"/>
      <c r="LSF262" s="224"/>
      <c r="LSG262" s="224"/>
      <c r="LSH262" s="334"/>
      <c r="LSI262" s="334"/>
      <c r="LSJ262" s="224"/>
      <c r="LSK262" s="368"/>
      <c r="LSL262" s="368"/>
      <c r="LSM262" s="332"/>
      <c r="LSN262" s="333"/>
      <c r="LSO262" s="368"/>
      <c r="LSP262" s="224"/>
      <c r="LSQ262" s="224"/>
      <c r="LSR262" s="334"/>
      <c r="LSS262" s="334"/>
      <c r="LST262" s="224"/>
      <c r="LSU262" s="368"/>
      <c r="LSV262" s="368"/>
      <c r="LSW262" s="332"/>
      <c r="LSX262" s="333"/>
      <c r="LSY262" s="368"/>
      <c r="LSZ262" s="224"/>
      <c r="LTA262" s="224"/>
      <c r="LTB262" s="334"/>
      <c r="LTC262" s="334"/>
      <c r="LTD262" s="224"/>
      <c r="LTE262" s="368"/>
      <c r="LTF262" s="368"/>
      <c r="LTG262" s="332"/>
      <c r="LTH262" s="333"/>
      <c r="LTI262" s="368"/>
      <c r="LTJ262" s="224"/>
      <c r="LTK262" s="224"/>
      <c r="LTL262" s="334"/>
      <c r="LTM262" s="334"/>
      <c r="LTN262" s="224"/>
      <c r="LTO262" s="368"/>
      <c r="LTP262" s="368"/>
      <c r="LTQ262" s="332"/>
      <c r="LTR262" s="333"/>
      <c r="LTS262" s="368"/>
      <c r="LTT262" s="224"/>
      <c r="LTU262" s="224"/>
      <c r="LTV262" s="334"/>
      <c r="LTW262" s="334"/>
      <c r="LTX262" s="224"/>
      <c r="LTY262" s="368"/>
      <c r="LTZ262" s="368"/>
      <c r="LUA262" s="332"/>
      <c r="LUB262" s="333"/>
      <c r="LUC262" s="368"/>
      <c r="LUD262" s="224"/>
      <c r="LUE262" s="224"/>
      <c r="LUF262" s="334"/>
      <c r="LUG262" s="334"/>
      <c r="LUH262" s="224"/>
      <c r="LUI262" s="368"/>
      <c r="LUJ262" s="368"/>
      <c r="LUK262" s="332"/>
      <c r="LUL262" s="333"/>
      <c r="LUM262" s="368"/>
      <c r="LUN262" s="224"/>
      <c r="LUO262" s="224"/>
      <c r="LUP262" s="334"/>
      <c r="LUQ262" s="334"/>
      <c r="LUR262" s="224"/>
      <c r="LUS262" s="368"/>
      <c r="LUT262" s="368"/>
      <c r="LUU262" s="332"/>
      <c r="LUV262" s="333"/>
      <c r="LUW262" s="368"/>
      <c r="LUX262" s="224"/>
      <c r="LUY262" s="224"/>
      <c r="LUZ262" s="334"/>
      <c r="LVA262" s="334"/>
      <c r="LVB262" s="224"/>
      <c r="LVC262" s="368"/>
      <c r="LVD262" s="368"/>
      <c r="LVE262" s="332"/>
      <c r="LVF262" s="333"/>
      <c r="LVG262" s="368"/>
      <c r="LVH262" s="224"/>
      <c r="LVI262" s="224"/>
      <c r="LVJ262" s="334"/>
      <c r="LVK262" s="334"/>
      <c r="LVL262" s="224"/>
      <c r="LVM262" s="368"/>
      <c r="LVN262" s="368"/>
      <c r="LVO262" s="332"/>
      <c r="LVP262" s="333"/>
      <c r="LVQ262" s="368"/>
      <c r="LVR262" s="224"/>
      <c r="LVS262" s="224"/>
      <c r="LVT262" s="334"/>
      <c r="LVU262" s="334"/>
      <c r="LVV262" s="224"/>
      <c r="LVW262" s="368"/>
      <c r="LVX262" s="368"/>
      <c r="LVY262" s="332"/>
      <c r="LVZ262" s="333"/>
      <c r="LWA262" s="368"/>
      <c r="LWB262" s="224"/>
      <c r="LWC262" s="224"/>
      <c r="LWD262" s="334"/>
      <c r="LWE262" s="334"/>
      <c r="LWF262" s="224"/>
      <c r="LWG262" s="368"/>
      <c r="LWH262" s="368"/>
      <c r="LWI262" s="332"/>
      <c r="LWJ262" s="333"/>
      <c r="LWK262" s="368"/>
      <c r="LWL262" s="224"/>
      <c r="LWM262" s="224"/>
      <c r="LWN262" s="334"/>
      <c r="LWO262" s="334"/>
      <c r="LWP262" s="224"/>
      <c r="LWQ262" s="368"/>
      <c r="LWR262" s="368"/>
      <c r="LWS262" s="332"/>
      <c r="LWT262" s="333"/>
      <c r="LWU262" s="368"/>
      <c r="LWV262" s="224"/>
      <c r="LWW262" s="224"/>
      <c r="LWX262" s="334"/>
      <c r="LWY262" s="334"/>
      <c r="LWZ262" s="224"/>
      <c r="LXA262" s="368"/>
      <c r="LXB262" s="368"/>
      <c r="LXC262" s="332"/>
      <c r="LXD262" s="333"/>
      <c r="LXE262" s="368"/>
      <c r="LXF262" s="224"/>
      <c r="LXG262" s="224"/>
      <c r="LXH262" s="334"/>
      <c r="LXI262" s="334"/>
      <c r="LXJ262" s="224"/>
      <c r="LXK262" s="368"/>
      <c r="LXL262" s="368"/>
      <c r="LXM262" s="332"/>
      <c r="LXN262" s="333"/>
      <c r="LXO262" s="368"/>
      <c r="LXP262" s="224"/>
      <c r="LXQ262" s="224"/>
      <c r="LXR262" s="334"/>
      <c r="LXS262" s="334"/>
      <c r="LXT262" s="224"/>
      <c r="LXU262" s="368"/>
      <c r="LXV262" s="368"/>
      <c r="LXW262" s="332"/>
      <c r="LXX262" s="333"/>
      <c r="LXY262" s="368"/>
      <c r="LXZ262" s="224"/>
      <c r="LYA262" s="224"/>
      <c r="LYB262" s="334"/>
      <c r="LYC262" s="334"/>
      <c r="LYD262" s="224"/>
      <c r="LYE262" s="368"/>
      <c r="LYF262" s="368"/>
      <c r="LYG262" s="332"/>
      <c r="LYH262" s="333"/>
      <c r="LYI262" s="368"/>
      <c r="LYJ262" s="224"/>
      <c r="LYK262" s="224"/>
      <c r="LYL262" s="334"/>
      <c r="LYM262" s="334"/>
      <c r="LYN262" s="224"/>
      <c r="LYO262" s="368"/>
      <c r="LYP262" s="368"/>
      <c r="LYQ262" s="332"/>
      <c r="LYR262" s="333"/>
      <c r="LYS262" s="368"/>
      <c r="LYT262" s="224"/>
      <c r="LYU262" s="224"/>
      <c r="LYV262" s="334"/>
      <c r="LYW262" s="334"/>
      <c r="LYX262" s="224"/>
      <c r="LYY262" s="368"/>
      <c r="LYZ262" s="368"/>
      <c r="LZA262" s="332"/>
      <c r="LZB262" s="333"/>
      <c r="LZC262" s="368"/>
      <c r="LZD262" s="224"/>
      <c r="LZE262" s="224"/>
      <c r="LZF262" s="334"/>
      <c r="LZG262" s="334"/>
      <c r="LZH262" s="224"/>
      <c r="LZI262" s="368"/>
      <c r="LZJ262" s="368"/>
      <c r="LZK262" s="332"/>
      <c r="LZL262" s="333"/>
      <c r="LZM262" s="368"/>
      <c r="LZN262" s="224"/>
      <c r="LZO262" s="224"/>
      <c r="LZP262" s="334"/>
      <c r="LZQ262" s="334"/>
      <c r="LZR262" s="224"/>
      <c r="LZS262" s="368"/>
      <c r="LZT262" s="368"/>
      <c r="LZU262" s="332"/>
      <c r="LZV262" s="333"/>
      <c r="LZW262" s="368"/>
      <c r="LZX262" s="224"/>
      <c r="LZY262" s="224"/>
      <c r="LZZ262" s="334"/>
      <c r="MAA262" s="334"/>
      <c r="MAB262" s="224"/>
      <c r="MAC262" s="368"/>
      <c r="MAD262" s="368"/>
      <c r="MAE262" s="332"/>
      <c r="MAF262" s="333"/>
      <c r="MAG262" s="368"/>
      <c r="MAH262" s="224"/>
      <c r="MAI262" s="224"/>
      <c r="MAJ262" s="334"/>
      <c r="MAK262" s="334"/>
      <c r="MAL262" s="224"/>
      <c r="MAM262" s="368"/>
      <c r="MAN262" s="368"/>
      <c r="MAO262" s="332"/>
      <c r="MAP262" s="333"/>
      <c r="MAQ262" s="368"/>
      <c r="MAR262" s="224"/>
      <c r="MAS262" s="224"/>
      <c r="MAT262" s="334"/>
      <c r="MAU262" s="334"/>
      <c r="MAV262" s="224"/>
      <c r="MAW262" s="368"/>
      <c r="MAX262" s="368"/>
      <c r="MAY262" s="332"/>
      <c r="MAZ262" s="333"/>
      <c r="MBA262" s="368"/>
      <c r="MBB262" s="224"/>
      <c r="MBC262" s="224"/>
      <c r="MBD262" s="334"/>
      <c r="MBE262" s="334"/>
      <c r="MBF262" s="224"/>
      <c r="MBG262" s="368"/>
      <c r="MBH262" s="368"/>
      <c r="MBI262" s="332"/>
      <c r="MBJ262" s="333"/>
      <c r="MBK262" s="368"/>
      <c r="MBL262" s="224"/>
      <c r="MBM262" s="224"/>
      <c r="MBN262" s="334"/>
      <c r="MBO262" s="334"/>
      <c r="MBP262" s="224"/>
      <c r="MBQ262" s="368"/>
      <c r="MBR262" s="368"/>
      <c r="MBS262" s="332"/>
      <c r="MBT262" s="333"/>
      <c r="MBU262" s="368"/>
      <c r="MBV262" s="224"/>
      <c r="MBW262" s="224"/>
      <c r="MBX262" s="334"/>
      <c r="MBY262" s="334"/>
      <c r="MBZ262" s="224"/>
      <c r="MCA262" s="368"/>
      <c r="MCB262" s="368"/>
      <c r="MCC262" s="332"/>
      <c r="MCD262" s="333"/>
      <c r="MCE262" s="368"/>
      <c r="MCF262" s="224"/>
      <c r="MCG262" s="224"/>
      <c r="MCH262" s="334"/>
      <c r="MCI262" s="334"/>
      <c r="MCJ262" s="224"/>
      <c r="MCK262" s="368"/>
      <c r="MCL262" s="368"/>
      <c r="MCM262" s="332"/>
      <c r="MCN262" s="333"/>
      <c r="MCO262" s="368"/>
      <c r="MCP262" s="224"/>
      <c r="MCQ262" s="224"/>
      <c r="MCR262" s="334"/>
      <c r="MCS262" s="334"/>
      <c r="MCT262" s="224"/>
      <c r="MCU262" s="368"/>
      <c r="MCV262" s="368"/>
      <c r="MCW262" s="332"/>
      <c r="MCX262" s="333"/>
      <c r="MCY262" s="368"/>
      <c r="MCZ262" s="224"/>
      <c r="MDA262" s="224"/>
      <c r="MDB262" s="334"/>
      <c r="MDC262" s="334"/>
      <c r="MDD262" s="224"/>
      <c r="MDE262" s="368"/>
      <c r="MDF262" s="368"/>
      <c r="MDG262" s="332"/>
      <c r="MDH262" s="333"/>
      <c r="MDI262" s="368"/>
      <c r="MDJ262" s="224"/>
      <c r="MDK262" s="224"/>
      <c r="MDL262" s="334"/>
      <c r="MDM262" s="334"/>
      <c r="MDN262" s="224"/>
      <c r="MDO262" s="368"/>
      <c r="MDP262" s="368"/>
      <c r="MDQ262" s="332"/>
      <c r="MDR262" s="333"/>
      <c r="MDS262" s="368"/>
      <c r="MDT262" s="224"/>
      <c r="MDU262" s="224"/>
      <c r="MDV262" s="334"/>
      <c r="MDW262" s="334"/>
      <c r="MDX262" s="224"/>
      <c r="MDY262" s="368"/>
      <c r="MDZ262" s="368"/>
      <c r="MEA262" s="332"/>
      <c r="MEB262" s="333"/>
      <c r="MEC262" s="368"/>
      <c r="MED262" s="224"/>
      <c r="MEE262" s="224"/>
      <c r="MEF262" s="334"/>
      <c r="MEG262" s="334"/>
      <c r="MEH262" s="224"/>
      <c r="MEI262" s="368"/>
      <c r="MEJ262" s="368"/>
      <c r="MEK262" s="332"/>
      <c r="MEL262" s="333"/>
      <c r="MEM262" s="368"/>
      <c r="MEN262" s="224"/>
      <c r="MEO262" s="224"/>
      <c r="MEP262" s="334"/>
      <c r="MEQ262" s="334"/>
      <c r="MER262" s="224"/>
      <c r="MES262" s="368"/>
      <c r="MET262" s="368"/>
      <c r="MEU262" s="332"/>
      <c r="MEV262" s="333"/>
      <c r="MEW262" s="368"/>
      <c r="MEX262" s="224"/>
      <c r="MEY262" s="224"/>
      <c r="MEZ262" s="334"/>
      <c r="MFA262" s="334"/>
      <c r="MFB262" s="224"/>
      <c r="MFC262" s="368"/>
      <c r="MFD262" s="368"/>
      <c r="MFE262" s="332"/>
      <c r="MFF262" s="333"/>
      <c r="MFG262" s="368"/>
      <c r="MFH262" s="224"/>
      <c r="MFI262" s="224"/>
      <c r="MFJ262" s="334"/>
      <c r="MFK262" s="334"/>
      <c r="MFL262" s="224"/>
      <c r="MFM262" s="368"/>
      <c r="MFN262" s="368"/>
      <c r="MFO262" s="332"/>
      <c r="MFP262" s="333"/>
      <c r="MFQ262" s="368"/>
      <c r="MFR262" s="224"/>
      <c r="MFS262" s="224"/>
      <c r="MFT262" s="334"/>
      <c r="MFU262" s="334"/>
      <c r="MFV262" s="224"/>
      <c r="MFW262" s="368"/>
      <c r="MFX262" s="368"/>
      <c r="MFY262" s="332"/>
      <c r="MFZ262" s="333"/>
      <c r="MGA262" s="368"/>
      <c r="MGB262" s="224"/>
      <c r="MGC262" s="224"/>
      <c r="MGD262" s="334"/>
      <c r="MGE262" s="334"/>
      <c r="MGF262" s="224"/>
      <c r="MGG262" s="368"/>
      <c r="MGH262" s="368"/>
      <c r="MGI262" s="332"/>
      <c r="MGJ262" s="333"/>
      <c r="MGK262" s="368"/>
      <c r="MGL262" s="224"/>
      <c r="MGM262" s="224"/>
      <c r="MGN262" s="334"/>
      <c r="MGO262" s="334"/>
      <c r="MGP262" s="224"/>
      <c r="MGQ262" s="368"/>
      <c r="MGR262" s="368"/>
      <c r="MGS262" s="332"/>
      <c r="MGT262" s="333"/>
      <c r="MGU262" s="368"/>
      <c r="MGV262" s="224"/>
      <c r="MGW262" s="224"/>
      <c r="MGX262" s="334"/>
      <c r="MGY262" s="334"/>
      <c r="MGZ262" s="224"/>
      <c r="MHA262" s="368"/>
      <c r="MHB262" s="368"/>
      <c r="MHC262" s="332"/>
      <c r="MHD262" s="333"/>
      <c r="MHE262" s="368"/>
      <c r="MHF262" s="224"/>
      <c r="MHG262" s="224"/>
      <c r="MHH262" s="334"/>
      <c r="MHI262" s="334"/>
      <c r="MHJ262" s="224"/>
      <c r="MHK262" s="368"/>
      <c r="MHL262" s="368"/>
      <c r="MHM262" s="332"/>
      <c r="MHN262" s="333"/>
      <c r="MHO262" s="368"/>
      <c r="MHP262" s="224"/>
      <c r="MHQ262" s="224"/>
      <c r="MHR262" s="334"/>
      <c r="MHS262" s="334"/>
      <c r="MHT262" s="224"/>
      <c r="MHU262" s="368"/>
      <c r="MHV262" s="368"/>
      <c r="MHW262" s="332"/>
      <c r="MHX262" s="333"/>
      <c r="MHY262" s="368"/>
      <c r="MHZ262" s="224"/>
      <c r="MIA262" s="224"/>
      <c r="MIB262" s="334"/>
      <c r="MIC262" s="334"/>
      <c r="MID262" s="224"/>
      <c r="MIE262" s="368"/>
      <c r="MIF262" s="368"/>
      <c r="MIG262" s="332"/>
      <c r="MIH262" s="333"/>
      <c r="MII262" s="368"/>
      <c r="MIJ262" s="224"/>
      <c r="MIK262" s="224"/>
      <c r="MIL262" s="334"/>
      <c r="MIM262" s="334"/>
      <c r="MIN262" s="224"/>
      <c r="MIO262" s="368"/>
      <c r="MIP262" s="368"/>
      <c r="MIQ262" s="332"/>
      <c r="MIR262" s="333"/>
      <c r="MIS262" s="368"/>
      <c r="MIT262" s="224"/>
      <c r="MIU262" s="224"/>
      <c r="MIV262" s="334"/>
      <c r="MIW262" s="334"/>
      <c r="MIX262" s="224"/>
      <c r="MIY262" s="368"/>
      <c r="MIZ262" s="368"/>
      <c r="MJA262" s="332"/>
      <c r="MJB262" s="333"/>
      <c r="MJC262" s="368"/>
      <c r="MJD262" s="224"/>
      <c r="MJE262" s="224"/>
      <c r="MJF262" s="334"/>
      <c r="MJG262" s="334"/>
      <c r="MJH262" s="224"/>
      <c r="MJI262" s="368"/>
      <c r="MJJ262" s="368"/>
      <c r="MJK262" s="332"/>
      <c r="MJL262" s="333"/>
      <c r="MJM262" s="368"/>
      <c r="MJN262" s="224"/>
      <c r="MJO262" s="224"/>
      <c r="MJP262" s="334"/>
      <c r="MJQ262" s="334"/>
      <c r="MJR262" s="224"/>
      <c r="MJS262" s="368"/>
      <c r="MJT262" s="368"/>
      <c r="MJU262" s="332"/>
      <c r="MJV262" s="333"/>
      <c r="MJW262" s="368"/>
      <c r="MJX262" s="224"/>
      <c r="MJY262" s="224"/>
      <c r="MJZ262" s="334"/>
      <c r="MKA262" s="334"/>
      <c r="MKB262" s="224"/>
      <c r="MKC262" s="368"/>
      <c r="MKD262" s="368"/>
      <c r="MKE262" s="332"/>
      <c r="MKF262" s="333"/>
      <c r="MKG262" s="368"/>
      <c r="MKH262" s="224"/>
      <c r="MKI262" s="224"/>
      <c r="MKJ262" s="334"/>
      <c r="MKK262" s="334"/>
      <c r="MKL262" s="224"/>
      <c r="MKM262" s="368"/>
      <c r="MKN262" s="368"/>
      <c r="MKO262" s="332"/>
      <c r="MKP262" s="333"/>
      <c r="MKQ262" s="368"/>
      <c r="MKR262" s="224"/>
      <c r="MKS262" s="224"/>
      <c r="MKT262" s="334"/>
      <c r="MKU262" s="334"/>
      <c r="MKV262" s="224"/>
      <c r="MKW262" s="368"/>
      <c r="MKX262" s="368"/>
      <c r="MKY262" s="332"/>
      <c r="MKZ262" s="333"/>
      <c r="MLA262" s="368"/>
      <c r="MLB262" s="224"/>
      <c r="MLC262" s="224"/>
      <c r="MLD262" s="334"/>
      <c r="MLE262" s="334"/>
      <c r="MLF262" s="224"/>
      <c r="MLG262" s="368"/>
      <c r="MLH262" s="368"/>
      <c r="MLI262" s="332"/>
      <c r="MLJ262" s="333"/>
      <c r="MLK262" s="368"/>
      <c r="MLL262" s="224"/>
      <c r="MLM262" s="224"/>
      <c r="MLN262" s="334"/>
      <c r="MLO262" s="334"/>
      <c r="MLP262" s="224"/>
      <c r="MLQ262" s="368"/>
      <c r="MLR262" s="368"/>
      <c r="MLS262" s="332"/>
      <c r="MLT262" s="333"/>
      <c r="MLU262" s="368"/>
      <c r="MLV262" s="224"/>
      <c r="MLW262" s="224"/>
      <c r="MLX262" s="334"/>
      <c r="MLY262" s="334"/>
      <c r="MLZ262" s="224"/>
      <c r="MMA262" s="368"/>
      <c r="MMB262" s="368"/>
      <c r="MMC262" s="332"/>
      <c r="MMD262" s="333"/>
      <c r="MME262" s="368"/>
      <c r="MMF262" s="224"/>
      <c r="MMG262" s="224"/>
      <c r="MMH262" s="334"/>
      <c r="MMI262" s="334"/>
      <c r="MMJ262" s="224"/>
      <c r="MMK262" s="368"/>
      <c r="MML262" s="368"/>
      <c r="MMM262" s="332"/>
      <c r="MMN262" s="333"/>
      <c r="MMO262" s="368"/>
      <c r="MMP262" s="224"/>
      <c r="MMQ262" s="224"/>
      <c r="MMR262" s="334"/>
      <c r="MMS262" s="334"/>
      <c r="MMT262" s="224"/>
      <c r="MMU262" s="368"/>
      <c r="MMV262" s="368"/>
      <c r="MMW262" s="332"/>
      <c r="MMX262" s="333"/>
      <c r="MMY262" s="368"/>
      <c r="MMZ262" s="224"/>
      <c r="MNA262" s="224"/>
      <c r="MNB262" s="334"/>
      <c r="MNC262" s="334"/>
      <c r="MND262" s="224"/>
      <c r="MNE262" s="368"/>
      <c r="MNF262" s="368"/>
      <c r="MNG262" s="332"/>
      <c r="MNH262" s="333"/>
      <c r="MNI262" s="368"/>
      <c r="MNJ262" s="224"/>
      <c r="MNK262" s="224"/>
      <c r="MNL262" s="334"/>
      <c r="MNM262" s="334"/>
      <c r="MNN262" s="224"/>
      <c r="MNO262" s="368"/>
      <c r="MNP262" s="368"/>
      <c r="MNQ262" s="332"/>
      <c r="MNR262" s="333"/>
      <c r="MNS262" s="368"/>
      <c r="MNT262" s="224"/>
      <c r="MNU262" s="224"/>
      <c r="MNV262" s="334"/>
      <c r="MNW262" s="334"/>
      <c r="MNX262" s="224"/>
      <c r="MNY262" s="368"/>
      <c r="MNZ262" s="368"/>
      <c r="MOA262" s="332"/>
      <c r="MOB262" s="333"/>
      <c r="MOC262" s="368"/>
      <c r="MOD262" s="224"/>
      <c r="MOE262" s="224"/>
      <c r="MOF262" s="334"/>
      <c r="MOG262" s="334"/>
      <c r="MOH262" s="224"/>
      <c r="MOI262" s="368"/>
      <c r="MOJ262" s="368"/>
      <c r="MOK262" s="332"/>
      <c r="MOL262" s="333"/>
      <c r="MOM262" s="368"/>
      <c r="MON262" s="224"/>
      <c r="MOO262" s="224"/>
      <c r="MOP262" s="334"/>
      <c r="MOQ262" s="334"/>
      <c r="MOR262" s="224"/>
      <c r="MOS262" s="368"/>
      <c r="MOT262" s="368"/>
      <c r="MOU262" s="332"/>
      <c r="MOV262" s="333"/>
      <c r="MOW262" s="368"/>
      <c r="MOX262" s="224"/>
      <c r="MOY262" s="224"/>
      <c r="MOZ262" s="334"/>
      <c r="MPA262" s="334"/>
      <c r="MPB262" s="224"/>
      <c r="MPC262" s="368"/>
      <c r="MPD262" s="368"/>
      <c r="MPE262" s="332"/>
      <c r="MPF262" s="333"/>
      <c r="MPG262" s="368"/>
      <c r="MPH262" s="224"/>
      <c r="MPI262" s="224"/>
      <c r="MPJ262" s="334"/>
      <c r="MPK262" s="334"/>
      <c r="MPL262" s="224"/>
      <c r="MPM262" s="368"/>
      <c r="MPN262" s="368"/>
      <c r="MPO262" s="332"/>
      <c r="MPP262" s="333"/>
      <c r="MPQ262" s="368"/>
      <c r="MPR262" s="224"/>
      <c r="MPS262" s="224"/>
      <c r="MPT262" s="334"/>
      <c r="MPU262" s="334"/>
      <c r="MPV262" s="224"/>
      <c r="MPW262" s="368"/>
      <c r="MPX262" s="368"/>
      <c r="MPY262" s="332"/>
      <c r="MPZ262" s="333"/>
      <c r="MQA262" s="368"/>
      <c r="MQB262" s="224"/>
      <c r="MQC262" s="224"/>
      <c r="MQD262" s="334"/>
      <c r="MQE262" s="334"/>
      <c r="MQF262" s="224"/>
      <c r="MQG262" s="368"/>
      <c r="MQH262" s="368"/>
      <c r="MQI262" s="332"/>
      <c r="MQJ262" s="333"/>
      <c r="MQK262" s="368"/>
      <c r="MQL262" s="224"/>
      <c r="MQM262" s="224"/>
      <c r="MQN262" s="334"/>
      <c r="MQO262" s="334"/>
      <c r="MQP262" s="224"/>
      <c r="MQQ262" s="368"/>
      <c r="MQR262" s="368"/>
      <c r="MQS262" s="332"/>
      <c r="MQT262" s="333"/>
      <c r="MQU262" s="368"/>
      <c r="MQV262" s="224"/>
      <c r="MQW262" s="224"/>
      <c r="MQX262" s="334"/>
      <c r="MQY262" s="334"/>
      <c r="MQZ262" s="224"/>
      <c r="MRA262" s="368"/>
      <c r="MRB262" s="368"/>
      <c r="MRC262" s="332"/>
      <c r="MRD262" s="333"/>
      <c r="MRE262" s="368"/>
      <c r="MRF262" s="224"/>
      <c r="MRG262" s="224"/>
      <c r="MRH262" s="334"/>
      <c r="MRI262" s="334"/>
      <c r="MRJ262" s="224"/>
      <c r="MRK262" s="368"/>
      <c r="MRL262" s="368"/>
      <c r="MRM262" s="332"/>
      <c r="MRN262" s="333"/>
      <c r="MRO262" s="368"/>
      <c r="MRP262" s="224"/>
      <c r="MRQ262" s="224"/>
      <c r="MRR262" s="334"/>
      <c r="MRS262" s="334"/>
      <c r="MRT262" s="224"/>
      <c r="MRU262" s="368"/>
      <c r="MRV262" s="368"/>
      <c r="MRW262" s="332"/>
      <c r="MRX262" s="333"/>
      <c r="MRY262" s="368"/>
      <c r="MRZ262" s="224"/>
      <c r="MSA262" s="224"/>
      <c r="MSB262" s="334"/>
      <c r="MSC262" s="334"/>
      <c r="MSD262" s="224"/>
      <c r="MSE262" s="368"/>
      <c r="MSF262" s="368"/>
      <c r="MSG262" s="332"/>
      <c r="MSH262" s="333"/>
      <c r="MSI262" s="368"/>
      <c r="MSJ262" s="224"/>
      <c r="MSK262" s="224"/>
      <c r="MSL262" s="334"/>
      <c r="MSM262" s="334"/>
      <c r="MSN262" s="224"/>
      <c r="MSO262" s="368"/>
      <c r="MSP262" s="368"/>
      <c r="MSQ262" s="332"/>
      <c r="MSR262" s="333"/>
      <c r="MSS262" s="368"/>
      <c r="MST262" s="224"/>
      <c r="MSU262" s="224"/>
      <c r="MSV262" s="334"/>
      <c r="MSW262" s="334"/>
      <c r="MSX262" s="224"/>
      <c r="MSY262" s="368"/>
      <c r="MSZ262" s="368"/>
      <c r="MTA262" s="332"/>
      <c r="MTB262" s="333"/>
      <c r="MTC262" s="368"/>
      <c r="MTD262" s="224"/>
      <c r="MTE262" s="224"/>
      <c r="MTF262" s="334"/>
      <c r="MTG262" s="334"/>
      <c r="MTH262" s="224"/>
      <c r="MTI262" s="368"/>
      <c r="MTJ262" s="368"/>
      <c r="MTK262" s="332"/>
      <c r="MTL262" s="333"/>
      <c r="MTM262" s="368"/>
      <c r="MTN262" s="224"/>
      <c r="MTO262" s="224"/>
      <c r="MTP262" s="334"/>
      <c r="MTQ262" s="334"/>
      <c r="MTR262" s="224"/>
      <c r="MTS262" s="368"/>
      <c r="MTT262" s="368"/>
      <c r="MTU262" s="332"/>
      <c r="MTV262" s="333"/>
      <c r="MTW262" s="368"/>
      <c r="MTX262" s="224"/>
      <c r="MTY262" s="224"/>
      <c r="MTZ262" s="334"/>
      <c r="MUA262" s="334"/>
      <c r="MUB262" s="224"/>
      <c r="MUC262" s="368"/>
      <c r="MUD262" s="368"/>
      <c r="MUE262" s="332"/>
      <c r="MUF262" s="333"/>
      <c r="MUG262" s="368"/>
      <c r="MUH262" s="224"/>
      <c r="MUI262" s="224"/>
      <c r="MUJ262" s="334"/>
      <c r="MUK262" s="334"/>
      <c r="MUL262" s="224"/>
      <c r="MUM262" s="368"/>
      <c r="MUN262" s="368"/>
      <c r="MUO262" s="332"/>
      <c r="MUP262" s="333"/>
      <c r="MUQ262" s="368"/>
      <c r="MUR262" s="224"/>
      <c r="MUS262" s="224"/>
      <c r="MUT262" s="334"/>
      <c r="MUU262" s="334"/>
      <c r="MUV262" s="224"/>
      <c r="MUW262" s="368"/>
      <c r="MUX262" s="368"/>
      <c r="MUY262" s="332"/>
      <c r="MUZ262" s="333"/>
      <c r="MVA262" s="368"/>
      <c r="MVB262" s="224"/>
      <c r="MVC262" s="224"/>
      <c r="MVD262" s="334"/>
      <c r="MVE262" s="334"/>
      <c r="MVF262" s="224"/>
      <c r="MVG262" s="368"/>
      <c r="MVH262" s="368"/>
      <c r="MVI262" s="332"/>
      <c r="MVJ262" s="333"/>
      <c r="MVK262" s="368"/>
      <c r="MVL262" s="224"/>
      <c r="MVM262" s="224"/>
      <c r="MVN262" s="334"/>
      <c r="MVO262" s="334"/>
      <c r="MVP262" s="224"/>
      <c r="MVQ262" s="368"/>
      <c r="MVR262" s="368"/>
      <c r="MVS262" s="332"/>
      <c r="MVT262" s="333"/>
      <c r="MVU262" s="368"/>
      <c r="MVV262" s="224"/>
      <c r="MVW262" s="224"/>
      <c r="MVX262" s="334"/>
      <c r="MVY262" s="334"/>
      <c r="MVZ262" s="224"/>
      <c r="MWA262" s="368"/>
      <c r="MWB262" s="368"/>
      <c r="MWC262" s="332"/>
      <c r="MWD262" s="333"/>
      <c r="MWE262" s="368"/>
      <c r="MWF262" s="224"/>
      <c r="MWG262" s="224"/>
      <c r="MWH262" s="334"/>
      <c r="MWI262" s="334"/>
      <c r="MWJ262" s="224"/>
      <c r="MWK262" s="368"/>
      <c r="MWL262" s="368"/>
      <c r="MWM262" s="332"/>
      <c r="MWN262" s="333"/>
      <c r="MWO262" s="368"/>
      <c r="MWP262" s="224"/>
      <c r="MWQ262" s="224"/>
      <c r="MWR262" s="334"/>
      <c r="MWS262" s="334"/>
      <c r="MWT262" s="224"/>
      <c r="MWU262" s="368"/>
      <c r="MWV262" s="368"/>
      <c r="MWW262" s="332"/>
      <c r="MWX262" s="333"/>
      <c r="MWY262" s="368"/>
      <c r="MWZ262" s="224"/>
      <c r="MXA262" s="224"/>
      <c r="MXB262" s="334"/>
      <c r="MXC262" s="334"/>
      <c r="MXD262" s="224"/>
      <c r="MXE262" s="368"/>
      <c r="MXF262" s="368"/>
      <c r="MXG262" s="332"/>
      <c r="MXH262" s="333"/>
      <c r="MXI262" s="368"/>
      <c r="MXJ262" s="224"/>
      <c r="MXK262" s="224"/>
      <c r="MXL262" s="334"/>
      <c r="MXM262" s="334"/>
      <c r="MXN262" s="224"/>
      <c r="MXO262" s="368"/>
      <c r="MXP262" s="368"/>
      <c r="MXQ262" s="332"/>
      <c r="MXR262" s="333"/>
      <c r="MXS262" s="368"/>
      <c r="MXT262" s="224"/>
      <c r="MXU262" s="224"/>
      <c r="MXV262" s="334"/>
      <c r="MXW262" s="334"/>
      <c r="MXX262" s="224"/>
      <c r="MXY262" s="368"/>
      <c r="MXZ262" s="368"/>
      <c r="MYA262" s="332"/>
      <c r="MYB262" s="333"/>
      <c r="MYC262" s="368"/>
      <c r="MYD262" s="224"/>
      <c r="MYE262" s="224"/>
      <c r="MYF262" s="334"/>
      <c r="MYG262" s="334"/>
      <c r="MYH262" s="224"/>
      <c r="MYI262" s="368"/>
      <c r="MYJ262" s="368"/>
      <c r="MYK262" s="332"/>
      <c r="MYL262" s="333"/>
      <c r="MYM262" s="368"/>
      <c r="MYN262" s="224"/>
      <c r="MYO262" s="224"/>
      <c r="MYP262" s="334"/>
      <c r="MYQ262" s="334"/>
      <c r="MYR262" s="224"/>
      <c r="MYS262" s="368"/>
      <c r="MYT262" s="368"/>
      <c r="MYU262" s="332"/>
      <c r="MYV262" s="333"/>
      <c r="MYW262" s="368"/>
      <c r="MYX262" s="224"/>
      <c r="MYY262" s="224"/>
      <c r="MYZ262" s="334"/>
      <c r="MZA262" s="334"/>
      <c r="MZB262" s="224"/>
      <c r="MZC262" s="368"/>
      <c r="MZD262" s="368"/>
      <c r="MZE262" s="332"/>
      <c r="MZF262" s="333"/>
      <c r="MZG262" s="368"/>
      <c r="MZH262" s="224"/>
      <c r="MZI262" s="224"/>
      <c r="MZJ262" s="334"/>
      <c r="MZK262" s="334"/>
      <c r="MZL262" s="224"/>
      <c r="MZM262" s="368"/>
      <c r="MZN262" s="368"/>
      <c r="MZO262" s="332"/>
      <c r="MZP262" s="333"/>
      <c r="MZQ262" s="368"/>
      <c r="MZR262" s="224"/>
      <c r="MZS262" s="224"/>
      <c r="MZT262" s="334"/>
      <c r="MZU262" s="334"/>
      <c r="MZV262" s="224"/>
      <c r="MZW262" s="368"/>
      <c r="MZX262" s="368"/>
      <c r="MZY262" s="332"/>
      <c r="MZZ262" s="333"/>
      <c r="NAA262" s="368"/>
      <c r="NAB262" s="224"/>
      <c r="NAC262" s="224"/>
      <c r="NAD262" s="334"/>
      <c r="NAE262" s="334"/>
      <c r="NAF262" s="224"/>
      <c r="NAG262" s="368"/>
      <c r="NAH262" s="368"/>
      <c r="NAI262" s="332"/>
      <c r="NAJ262" s="333"/>
      <c r="NAK262" s="368"/>
      <c r="NAL262" s="224"/>
      <c r="NAM262" s="224"/>
      <c r="NAN262" s="334"/>
      <c r="NAO262" s="334"/>
      <c r="NAP262" s="224"/>
      <c r="NAQ262" s="368"/>
      <c r="NAR262" s="368"/>
      <c r="NAS262" s="332"/>
      <c r="NAT262" s="333"/>
      <c r="NAU262" s="368"/>
      <c r="NAV262" s="224"/>
      <c r="NAW262" s="224"/>
      <c r="NAX262" s="334"/>
      <c r="NAY262" s="334"/>
      <c r="NAZ262" s="224"/>
      <c r="NBA262" s="368"/>
      <c r="NBB262" s="368"/>
      <c r="NBC262" s="332"/>
      <c r="NBD262" s="333"/>
      <c r="NBE262" s="368"/>
      <c r="NBF262" s="224"/>
      <c r="NBG262" s="224"/>
      <c r="NBH262" s="334"/>
      <c r="NBI262" s="334"/>
      <c r="NBJ262" s="224"/>
      <c r="NBK262" s="368"/>
      <c r="NBL262" s="368"/>
      <c r="NBM262" s="332"/>
      <c r="NBN262" s="333"/>
      <c r="NBO262" s="368"/>
      <c r="NBP262" s="224"/>
      <c r="NBQ262" s="224"/>
      <c r="NBR262" s="334"/>
      <c r="NBS262" s="334"/>
      <c r="NBT262" s="224"/>
      <c r="NBU262" s="368"/>
      <c r="NBV262" s="368"/>
      <c r="NBW262" s="332"/>
      <c r="NBX262" s="333"/>
      <c r="NBY262" s="368"/>
      <c r="NBZ262" s="224"/>
      <c r="NCA262" s="224"/>
      <c r="NCB262" s="334"/>
      <c r="NCC262" s="334"/>
      <c r="NCD262" s="224"/>
      <c r="NCE262" s="368"/>
      <c r="NCF262" s="368"/>
      <c r="NCG262" s="332"/>
      <c r="NCH262" s="333"/>
      <c r="NCI262" s="368"/>
      <c r="NCJ262" s="224"/>
      <c r="NCK262" s="224"/>
      <c r="NCL262" s="334"/>
      <c r="NCM262" s="334"/>
      <c r="NCN262" s="224"/>
      <c r="NCO262" s="368"/>
      <c r="NCP262" s="368"/>
      <c r="NCQ262" s="332"/>
      <c r="NCR262" s="333"/>
      <c r="NCS262" s="368"/>
      <c r="NCT262" s="224"/>
      <c r="NCU262" s="224"/>
      <c r="NCV262" s="334"/>
      <c r="NCW262" s="334"/>
      <c r="NCX262" s="224"/>
      <c r="NCY262" s="368"/>
      <c r="NCZ262" s="368"/>
      <c r="NDA262" s="332"/>
      <c r="NDB262" s="333"/>
      <c r="NDC262" s="368"/>
      <c r="NDD262" s="224"/>
      <c r="NDE262" s="224"/>
      <c r="NDF262" s="334"/>
      <c r="NDG262" s="334"/>
      <c r="NDH262" s="224"/>
      <c r="NDI262" s="368"/>
      <c r="NDJ262" s="368"/>
      <c r="NDK262" s="332"/>
      <c r="NDL262" s="333"/>
      <c r="NDM262" s="368"/>
      <c r="NDN262" s="224"/>
      <c r="NDO262" s="224"/>
      <c r="NDP262" s="334"/>
      <c r="NDQ262" s="334"/>
      <c r="NDR262" s="224"/>
      <c r="NDS262" s="368"/>
      <c r="NDT262" s="368"/>
      <c r="NDU262" s="332"/>
      <c r="NDV262" s="333"/>
      <c r="NDW262" s="368"/>
      <c r="NDX262" s="224"/>
      <c r="NDY262" s="224"/>
      <c r="NDZ262" s="334"/>
      <c r="NEA262" s="334"/>
      <c r="NEB262" s="224"/>
      <c r="NEC262" s="368"/>
      <c r="NED262" s="368"/>
      <c r="NEE262" s="332"/>
      <c r="NEF262" s="333"/>
      <c r="NEG262" s="368"/>
      <c r="NEH262" s="224"/>
      <c r="NEI262" s="224"/>
      <c r="NEJ262" s="334"/>
      <c r="NEK262" s="334"/>
      <c r="NEL262" s="224"/>
      <c r="NEM262" s="368"/>
      <c r="NEN262" s="368"/>
      <c r="NEO262" s="332"/>
      <c r="NEP262" s="333"/>
      <c r="NEQ262" s="368"/>
      <c r="NER262" s="224"/>
      <c r="NES262" s="224"/>
      <c r="NET262" s="334"/>
      <c r="NEU262" s="334"/>
      <c r="NEV262" s="224"/>
      <c r="NEW262" s="368"/>
      <c r="NEX262" s="368"/>
      <c r="NEY262" s="332"/>
      <c r="NEZ262" s="333"/>
      <c r="NFA262" s="368"/>
      <c r="NFB262" s="224"/>
      <c r="NFC262" s="224"/>
      <c r="NFD262" s="334"/>
      <c r="NFE262" s="334"/>
      <c r="NFF262" s="224"/>
      <c r="NFG262" s="368"/>
      <c r="NFH262" s="368"/>
      <c r="NFI262" s="332"/>
      <c r="NFJ262" s="333"/>
      <c r="NFK262" s="368"/>
      <c r="NFL262" s="224"/>
      <c r="NFM262" s="224"/>
      <c r="NFN262" s="334"/>
      <c r="NFO262" s="334"/>
      <c r="NFP262" s="224"/>
      <c r="NFQ262" s="368"/>
      <c r="NFR262" s="368"/>
      <c r="NFS262" s="332"/>
      <c r="NFT262" s="333"/>
      <c r="NFU262" s="368"/>
      <c r="NFV262" s="224"/>
      <c r="NFW262" s="224"/>
      <c r="NFX262" s="334"/>
      <c r="NFY262" s="334"/>
      <c r="NFZ262" s="224"/>
      <c r="NGA262" s="368"/>
      <c r="NGB262" s="368"/>
      <c r="NGC262" s="332"/>
      <c r="NGD262" s="333"/>
      <c r="NGE262" s="368"/>
      <c r="NGF262" s="224"/>
      <c r="NGG262" s="224"/>
      <c r="NGH262" s="334"/>
      <c r="NGI262" s="334"/>
      <c r="NGJ262" s="224"/>
      <c r="NGK262" s="368"/>
      <c r="NGL262" s="368"/>
      <c r="NGM262" s="332"/>
      <c r="NGN262" s="333"/>
      <c r="NGO262" s="368"/>
      <c r="NGP262" s="224"/>
      <c r="NGQ262" s="224"/>
      <c r="NGR262" s="334"/>
      <c r="NGS262" s="334"/>
      <c r="NGT262" s="224"/>
      <c r="NGU262" s="368"/>
      <c r="NGV262" s="368"/>
      <c r="NGW262" s="332"/>
      <c r="NGX262" s="333"/>
      <c r="NGY262" s="368"/>
      <c r="NGZ262" s="224"/>
      <c r="NHA262" s="224"/>
      <c r="NHB262" s="334"/>
      <c r="NHC262" s="334"/>
      <c r="NHD262" s="224"/>
      <c r="NHE262" s="368"/>
      <c r="NHF262" s="368"/>
      <c r="NHG262" s="332"/>
      <c r="NHH262" s="333"/>
      <c r="NHI262" s="368"/>
      <c r="NHJ262" s="224"/>
      <c r="NHK262" s="224"/>
      <c r="NHL262" s="334"/>
      <c r="NHM262" s="334"/>
      <c r="NHN262" s="224"/>
      <c r="NHO262" s="368"/>
      <c r="NHP262" s="368"/>
      <c r="NHQ262" s="332"/>
      <c r="NHR262" s="333"/>
      <c r="NHS262" s="368"/>
      <c r="NHT262" s="224"/>
      <c r="NHU262" s="224"/>
      <c r="NHV262" s="334"/>
      <c r="NHW262" s="334"/>
      <c r="NHX262" s="224"/>
      <c r="NHY262" s="368"/>
      <c r="NHZ262" s="368"/>
      <c r="NIA262" s="332"/>
      <c r="NIB262" s="333"/>
      <c r="NIC262" s="368"/>
      <c r="NID262" s="224"/>
      <c r="NIE262" s="224"/>
      <c r="NIF262" s="334"/>
      <c r="NIG262" s="334"/>
      <c r="NIH262" s="224"/>
      <c r="NII262" s="368"/>
      <c r="NIJ262" s="368"/>
      <c r="NIK262" s="332"/>
      <c r="NIL262" s="333"/>
      <c r="NIM262" s="368"/>
      <c r="NIN262" s="224"/>
      <c r="NIO262" s="224"/>
      <c r="NIP262" s="334"/>
      <c r="NIQ262" s="334"/>
      <c r="NIR262" s="224"/>
      <c r="NIS262" s="368"/>
      <c r="NIT262" s="368"/>
      <c r="NIU262" s="332"/>
      <c r="NIV262" s="333"/>
      <c r="NIW262" s="368"/>
      <c r="NIX262" s="224"/>
      <c r="NIY262" s="224"/>
      <c r="NIZ262" s="334"/>
      <c r="NJA262" s="334"/>
      <c r="NJB262" s="224"/>
      <c r="NJC262" s="368"/>
      <c r="NJD262" s="368"/>
      <c r="NJE262" s="332"/>
      <c r="NJF262" s="333"/>
      <c r="NJG262" s="368"/>
      <c r="NJH262" s="224"/>
      <c r="NJI262" s="224"/>
      <c r="NJJ262" s="334"/>
      <c r="NJK262" s="334"/>
      <c r="NJL262" s="224"/>
      <c r="NJM262" s="368"/>
      <c r="NJN262" s="368"/>
      <c r="NJO262" s="332"/>
      <c r="NJP262" s="333"/>
      <c r="NJQ262" s="368"/>
      <c r="NJR262" s="224"/>
      <c r="NJS262" s="224"/>
      <c r="NJT262" s="334"/>
      <c r="NJU262" s="334"/>
      <c r="NJV262" s="224"/>
      <c r="NJW262" s="368"/>
      <c r="NJX262" s="368"/>
      <c r="NJY262" s="332"/>
      <c r="NJZ262" s="333"/>
      <c r="NKA262" s="368"/>
      <c r="NKB262" s="224"/>
      <c r="NKC262" s="224"/>
      <c r="NKD262" s="334"/>
      <c r="NKE262" s="334"/>
      <c r="NKF262" s="224"/>
      <c r="NKG262" s="368"/>
      <c r="NKH262" s="368"/>
      <c r="NKI262" s="332"/>
      <c r="NKJ262" s="333"/>
      <c r="NKK262" s="368"/>
      <c r="NKL262" s="224"/>
      <c r="NKM262" s="224"/>
      <c r="NKN262" s="334"/>
      <c r="NKO262" s="334"/>
      <c r="NKP262" s="224"/>
      <c r="NKQ262" s="368"/>
      <c r="NKR262" s="368"/>
      <c r="NKS262" s="332"/>
      <c r="NKT262" s="333"/>
      <c r="NKU262" s="368"/>
      <c r="NKV262" s="224"/>
      <c r="NKW262" s="224"/>
      <c r="NKX262" s="334"/>
      <c r="NKY262" s="334"/>
      <c r="NKZ262" s="224"/>
      <c r="NLA262" s="368"/>
      <c r="NLB262" s="368"/>
      <c r="NLC262" s="332"/>
      <c r="NLD262" s="333"/>
      <c r="NLE262" s="368"/>
      <c r="NLF262" s="224"/>
      <c r="NLG262" s="224"/>
      <c r="NLH262" s="334"/>
      <c r="NLI262" s="334"/>
      <c r="NLJ262" s="224"/>
      <c r="NLK262" s="368"/>
      <c r="NLL262" s="368"/>
      <c r="NLM262" s="332"/>
      <c r="NLN262" s="333"/>
      <c r="NLO262" s="368"/>
      <c r="NLP262" s="224"/>
      <c r="NLQ262" s="224"/>
      <c r="NLR262" s="334"/>
      <c r="NLS262" s="334"/>
      <c r="NLT262" s="224"/>
      <c r="NLU262" s="368"/>
      <c r="NLV262" s="368"/>
      <c r="NLW262" s="332"/>
      <c r="NLX262" s="333"/>
      <c r="NLY262" s="368"/>
      <c r="NLZ262" s="224"/>
      <c r="NMA262" s="224"/>
      <c r="NMB262" s="334"/>
      <c r="NMC262" s="334"/>
      <c r="NMD262" s="224"/>
      <c r="NME262" s="368"/>
      <c r="NMF262" s="368"/>
      <c r="NMG262" s="332"/>
      <c r="NMH262" s="333"/>
      <c r="NMI262" s="368"/>
      <c r="NMJ262" s="224"/>
      <c r="NMK262" s="224"/>
      <c r="NML262" s="334"/>
      <c r="NMM262" s="334"/>
      <c r="NMN262" s="224"/>
      <c r="NMO262" s="368"/>
      <c r="NMP262" s="368"/>
      <c r="NMQ262" s="332"/>
      <c r="NMR262" s="333"/>
      <c r="NMS262" s="368"/>
      <c r="NMT262" s="224"/>
      <c r="NMU262" s="224"/>
      <c r="NMV262" s="334"/>
      <c r="NMW262" s="334"/>
      <c r="NMX262" s="224"/>
      <c r="NMY262" s="368"/>
      <c r="NMZ262" s="368"/>
      <c r="NNA262" s="332"/>
      <c r="NNB262" s="333"/>
      <c r="NNC262" s="368"/>
      <c r="NND262" s="224"/>
      <c r="NNE262" s="224"/>
      <c r="NNF262" s="334"/>
      <c r="NNG262" s="334"/>
      <c r="NNH262" s="224"/>
      <c r="NNI262" s="368"/>
      <c r="NNJ262" s="368"/>
      <c r="NNK262" s="332"/>
      <c r="NNL262" s="333"/>
      <c r="NNM262" s="368"/>
      <c r="NNN262" s="224"/>
      <c r="NNO262" s="224"/>
      <c r="NNP262" s="334"/>
      <c r="NNQ262" s="334"/>
      <c r="NNR262" s="224"/>
      <c r="NNS262" s="368"/>
      <c r="NNT262" s="368"/>
      <c r="NNU262" s="332"/>
      <c r="NNV262" s="333"/>
      <c r="NNW262" s="368"/>
      <c r="NNX262" s="224"/>
      <c r="NNY262" s="224"/>
      <c r="NNZ262" s="334"/>
      <c r="NOA262" s="334"/>
      <c r="NOB262" s="224"/>
      <c r="NOC262" s="368"/>
      <c r="NOD262" s="368"/>
      <c r="NOE262" s="332"/>
      <c r="NOF262" s="333"/>
      <c r="NOG262" s="368"/>
      <c r="NOH262" s="224"/>
      <c r="NOI262" s="224"/>
      <c r="NOJ262" s="334"/>
      <c r="NOK262" s="334"/>
      <c r="NOL262" s="224"/>
      <c r="NOM262" s="368"/>
      <c r="NON262" s="368"/>
      <c r="NOO262" s="332"/>
      <c r="NOP262" s="333"/>
      <c r="NOQ262" s="368"/>
      <c r="NOR262" s="224"/>
      <c r="NOS262" s="224"/>
      <c r="NOT262" s="334"/>
      <c r="NOU262" s="334"/>
      <c r="NOV262" s="224"/>
      <c r="NOW262" s="368"/>
      <c r="NOX262" s="368"/>
      <c r="NOY262" s="332"/>
      <c r="NOZ262" s="333"/>
      <c r="NPA262" s="368"/>
      <c r="NPB262" s="224"/>
      <c r="NPC262" s="224"/>
      <c r="NPD262" s="334"/>
      <c r="NPE262" s="334"/>
      <c r="NPF262" s="224"/>
      <c r="NPG262" s="368"/>
      <c r="NPH262" s="368"/>
      <c r="NPI262" s="332"/>
      <c r="NPJ262" s="333"/>
      <c r="NPK262" s="368"/>
      <c r="NPL262" s="224"/>
      <c r="NPM262" s="224"/>
      <c r="NPN262" s="334"/>
      <c r="NPO262" s="334"/>
      <c r="NPP262" s="224"/>
      <c r="NPQ262" s="368"/>
      <c r="NPR262" s="368"/>
      <c r="NPS262" s="332"/>
      <c r="NPT262" s="333"/>
      <c r="NPU262" s="368"/>
      <c r="NPV262" s="224"/>
      <c r="NPW262" s="224"/>
      <c r="NPX262" s="334"/>
      <c r="NPY262" s="334"/>
      <c r="NPZ262" s="224"/>
      <c r="NQA262" s="368"/>
      <c r="NQB262" s="368"/>
      <c r="NQC262" s="332"/>
      <c r="NQD262" s="333"/>
      <c r="NQE262" s="368"/>
      <c r="NQF262" s="224"/>
      <c r="NQG262" s="224"/>
      <c r="NQH262" s="334"/>
      <c r="NQI262" s="334"/>
      <c r="NQJ262" s="224"/>
      <c r="NQK262" s="368"/>
      <c r="NQL262" s="368"/>
      <c r="NQM262" s="332"/>
      <c r="NQN262" s="333"/>
      <c r="NQO262" s="368"/>
      <c r="NQP262" s="224"/>
      <c r="NQQ262" s="224"/>
      <c r="NQR262" s="334"/>
      <c r="NQS262" s="334"/>
      <c r="NQT262" s="224"/>
      <c r="NQU262" s="368"/>
      <c r="NQV262" s="368"/>
      <c r="NQW262" s="332"/>
      <c r="NQX262" s="333"/>
      <c r="NQY262" s="368"/>
      <c r="NQZ262" s="224"/>
      <c r="NRA262" s="224"/>
      <c r="NRB262" s="334"/>
      <c r="NRC262" s="334"/>
      <c r="NRD262" s="224"/>
      <c r="NRE262" s="368"/>
      <c r="NRF262" s="368"/>
      <c r="NRG262" s="332"/>
      <c r="NRH262" s="333"/>
      <c r="NRI262" s="368"/>
      <c r="NRJ262" s="224"/>
      <c r="NRK262" s="224"/>
      <c r="NRL262" s="334"/>
      <c r="NRM262" s="334"/>
      <c r="NRN262" s="224"/>
      <c r="NRO262" s="368"/>
      <c r="NRP262" s="368"/>
      <c r="NRQ262" s="332"/>
      <c r="NRR262" s="333"/>
      <c r="NRS262" s="368"/>
      <c r="NRT262" s="224"/>
      <c r="NRU262" s="224"/>
      <c r="NRV262" s="334"/>
      <c r="NRW262" s="334"/>
      <c r="NRX262" s="224"/>
      <c r="NRY262" s="368"/>
      <c r="NRZ262" s="368"/>
      <c r="NSA262" s="332"/>
      <c r="NSB262" s="333"/>
      <c r="NSC262" s="368"/>
      <c r="NSD262" s="224"/>
      <c r="NSE262" s="224"/>
      <c r="NSF262" s="334"/>
      <c r="NSG262" s="334"/>
      <c r="NSH262" s="224"/>
      <c r="NSI262" s="368"/>
      <c r="NSJ262" s="368"/>
      <c r="NSK262" s="332"/>
      <c r="NSL262" s="333"/>
      <c r="NSM262" s="368"/>
      <c r="NSN262" s="224"/>
      <c r="NSO262" s="224"/>
      <c r="NSP262" s="334"/>
      <c r="NSQ262" s="334"/>
      <c r="NSR262" s="224"/>
      <c r="NSS262" s="368"/>
      <c r="NST262" s="368"/>
      <c r="NSU262" s="332"/>
      <c r="NSV262" s="333"/>
      <c r="NSW262" s="368"/>
      <c r="NSX262" s="224"/>
      <c r="NSY262" s="224"/>
      <c r="NSZ262" s="334"/>
      <c r="NTA262" s="334"/>
      <c r="NTB262" s="224"/>
      <c r="NTC262" s="368"/>
      <c r="NTD262" s="368"/>
      <c r="NTE262" s="332"/>
      <c r="NTF262" s="333"/>
      <c r="NTG262" s="368"/>
      <c r="NTH262" s="224"/>
      <c r="NTI262" s="224"/>
      <c r="NTJ262" s="334"/>
      <c r="NTK262" s="334"/>
      <c r="NTL262" s="224"/>
      <c r="NTM262" s="368"/>
      <c r="NTN262" s="368"/>
      <c r="NTO262" s="332"/>
      <c r="NTP262" s="333"/>
      <c r="NTQ262" s="368"/>
      <c r="NTR262" s="224"/>
      <c r="NTS262" s="224"/>
      <c r="NTT262" s="334"/>
      <c r="NTU262" s="334"/>
      <c r="NTV262" s="224"/>
      <c r="NTW262" s="368"/>
      <c r="NTX262" s="368"/>
      <c r="NTY262" s="332"/>
      <c r="NTZ262" s="333"/>
      <c r="NUA262" s="368"/>
      <c r="NUB262" s="224"/>
      <c r="NUC262" s="224"/>
      <c r="NUD262" s="334"/>
      <c r="NUE262" s="334"/>
      <c r="NUF262" s="224"/>
      <c r="NUG262" s="368"/>
      <c r="NUH262" s="368"/>
      <c r="NUI262" s="332"/>
      <c r="NUJ262" s="333"/>
      <c r="NUK262" s="368"/>
      <c r="NUL262" s="224"/>
      <c r="NUM262" s="224"/>
      <c r="NUN262" s="334"/>
      <c r="NUO262" s="334"/>
      <c r="NUP262" s="224"/>
      <c r="NUQ262" s="368"/>
      <c r="NUR262" s="368"/>
      <c r="NUS262" s="332"/>
      <c r="NUT262" s="333"/>
      <c r="NUU262" s="368"/>
      <c r="NUV262" s="224"/>
      <c r="NUW262" s="224"/>
      <c r="NUX262" s="334"/>
      <c r="NUY262" s="334"/>
      <c r="NUZ262" s="224"/>
      <c r="NVA262" s="368"/>
      <c r="NVB262" s="368"/>
      <c r="NVC262" s="332"/>
      <c r="NVD262" s="333"/>
      <c r="NVE262" s="368"/>
      <c r="NVF262" s="224"/>
      <c r="NVG262" s="224"/>
      <c r="NVH262" s="334"/>
      <c r="NVI262" s="334"/>
      <c r="NVJ262" s="224"/>
      <c r="NVK262" s="368"/>
      <c r="NVL262" s="368"/>
      <c r="NVM262" s="332"/>
      <c r="NVN262" s="333"/>
      <c r="NVO262" s="368"/>
      <c r="NVP262" s="224"/>
      <c r="NVQ262" s="224"/>
      <c r="NVR262" s="334"/>
      <c r="NVS262" s="334"/>
      <c r="NVT262" s="224"/>
      <c r="NVU262" s="368"/>
      <c r="NVV262" s="368"/>
      <c r="NVW262" s="332"/>
      <c r="NVX262" s="333"/>
      <c r="NVY262" s="368"/>
      <c r="NVZ262" s="224"/>
      <c r="NWA262" s="224"/>
      <c r="NWB262" s="334"/>
      <c r="NWC262" s="334"/>
      <c r="NWD262" s="224"/>
      <c r="NWE262" s="368"/>
      <c r="NWF262" s="368"/>
      <c r="NWG262" s="332"/>
      <c r="NWH262" s="333"/>
      <c r="NWI262" s="368"/>
      <c r="NWJ262" s="224"/>
      <c r="NWK262" s="224"/>
      <c r="NWL262" s="334"/>
      <c r="NWM262" s="334"/>
      <c r="NWN262" s="224"/>
      <c r="NWO262" s="368"/>
      <c r="NWP262" s="368"/>
      <c r="NWQ262" s="332"/>
      <c r="NWR262" s="333"/>
      <c r="NWS262" s="368"/>
      <c r="NWT262" s="224"/>
      <c r="NWU262" s="224"/>
      <c r="NWV262" s="334"/>
      <c r="NWW262" s="334"/>
      <c r="NWX262" s="224"/>
      <c r="NWY262" s="368"/>
      <c r="NWZ262" s="368"/>
      <c r="NXA262" s="332"/>
      <c r="NXB262" s="333"/>
      <c r="NXC262" s="368"/>
      <c r="NXD262" s="224"/>
      <c r="NXE262" s="224"/>
      <c r="NXF262" s="334"/>
      <c r="NXG262" s="334"/>
      <c r="NXH262" s="224"/>
      <c r="NXI262" s="368"/>
      <c r="NXJ262" s="368"/>
      <c r="NXK262" s="332"/>
      <c r="NXL262" s="333"/>
      <c r="NXM262" s="368"/>
      <c r="NXN262" s="224"/>
      <c r="NXO262" s="224"/>
      <c r="NXP262" s="334"/>
      <c r="NXQ262" s="334"/>
      <c r="NXR262" s="224"/>
      <c r="NXS262" s="368"/>
      <c r="NXT262" s="368"/>
      <c r="NXU262" s="332"/>
      <c r="NXV262" s="333"/>
      <c r="NXW262" s="368"/>
      <c r="NXX262" s="224"/>
      <c r="NXY262" s="224"/>
      <c r="NXZ262" s="334"/>
      <c r="NYA262" s="334"/>
      <c r="NYB262" s="224"/>
      <c r="NYC262" s="368"/>
      <c r="NYD262" s="368"/>
      <c r="NYE262" s="332"/>
      <c r="NYF262" s="333"/>
      <c r="NYG262" s="368"/>
      <c r="NYH262" s="224"/>
      <c r="NYI262" s="224"/>
      <c r="NYJ262" s="334"/>
      <c r="NYK262" s="334"/>
      <c r="NYL262" s="224"/>
      <c r="NYM262" s="368"/>
      <c r="NYN262" s="368"/>
      <c r="NYO262" s="332"/>
      <c r="NYP262" s="333"/>
      <c r="NYQ262" s="368"/>
      <c r="NYR262" s="224"/>
      <c r="NYS262" s="224"/>
      <c r="NYT262" s="334"/>
      <c r="NYU262" s="334"/>
      <c r="NYV262" s="224"/>
      <c r="NYW262" s="368"/>
      <c r="NYX262" s="368"/>
      <c r="NYY262" s="332"/>
      <c r="NYZ262" s="333"/>
      <c r="NZA262" s="368"/>
      <c r="NZB262" s="224"/>
      <c r="NZC262" s="224"/>
      <c r="NZD262" s="334"/>
      <c r="NZE262" s="334"/>
      <c r="NZF262" s="224"/>
      <c r="NZG262" s="368"/>
      <c r="NZH262" s="368"/>
      <c r="NZI262" s="332"/>
      <c r="NZJ262" s="333"/>
      <c r="NZK262" s="368"/>
      <c r="NZL262" s="224"/>
      <c r="NZM262" s="224"/>
      <c r="NZN262" s="334"/>
      <c r="NZO262" s="334"/>
      <c r="NZP262" s="224"/>
      <c r="NZQ262" s="368"/>
      <c r="NZR262" s="368"/>
      <c r="NZS262" s="332"/>
      <c r="NZT262" s="333"/>
      <c r="NZU262" s="368"/>
      <c r="NZV262" s="224"/>
      <c r="NZW262" s="224"/>
      <c r="NZX262" s="334"/>
      <c r="NZY262" s="334"/>
      <c r="NZZ262" s="224"/>
      <c r="OAA262" s="368"/>
      <c r="OAB262" s="368"/>
      <c r="OAC262" s="332"/>
      <c r="OAD262" s="333"/>
      <c r="OAE262" s="368"/>
      <c r="OAF262" s="224"/>
      <c r="OAG262" s="224"/>
      <c r="OAH262" s="334"/>
      <c r="OAI262" s="334"/>
      <c r="OAJ262" s="224"/>
      <c r="OAK262" s="368"/>
      <c r="OAL262" s="368"/>
      <c r="OAM262" s="332"/>
      <c r="OAN262" s="333"/>
      <c r="OAO262" s="368"/>
      <c r="OAP262" s="224"/>
      <c r="OAQ262" s="224"/>
      <c r="OAR262" s="334"/>
      <c r="OAS262" s="334"/>
      <c r="OAT262" s="224"/>
      <c r="OAU262" s="368"/>
      <c r="OAV262" s="368"/>
      <c r="OAW262" s="332"/>
      <c r="OAX262" s="333"/>
      <c r="OAY262" s="368"/>
      <c r="OAZ262" s="224"/>
      <c r="OBA262" s="224"/>
      <c r="OBB262" s="334"/>
      <c r="OBC262" s="334"/>
      <c r="OBD262" s="224"/>
      <c r="OBE262" s="368"/>
      <c r="OBF262" s="368"/>
      <c r="OBG262" s="332"/>
      <c r="OBH262" s="333"/>
      <c r="OBI262" s="368"/>
      <c r="OBJ262" s="224"/>
      <c r="OBK262" s="224"/>
      <c r="OBL262" s="334"/>
      <c r="OBM262" s="334"/>
      <c r="OBN262" s="224"/>
      <c r="OBO262" s="368"/>
      <c r="OBP262" s="368"/>
      <c r="OBQ262" s="332"/>
      <c r="OBR262" s="333"/>
      <c r="OBS262" s="368"/>
      <c r="OBT262" s="224"/>
      <c r="OBU262" s="224"/>
      <c r="OBV262" s="334"/>
      <c r="OBW262" s="334"/>
      <c r="OBX262" s="224"/>
      <c r="OBY262" s="368"/>
      <c r="OBZ262" s="368"/>
      <c r="OCA262" s="332"/>
      <c r="OCB262" s="333"/>
      <c r="OCC262" s="368"/>
      <c r="OCD262" s="224"/>
      <c r="OCE262" s="224"/>
      <c r="OCF262" s="334"/>
      <c r="OCG262" s="334"/>
      <c r="OCH262" s="224"/>
      <c r="OCI262" s="368"/>
      <c r="OCJ262" s="368"/>
      <c r="OCK262" s="332"/>
      <c r="OCL262" s="333"/>
      <c r="OCM262" s="368"/>
      <c r="OCN262" s="224"/>
      <c r="OCO262" s="224"/>
      <c r="OCP262" s="334"/>
      <c r="OCQ262" s="334"/>
      <c r="OCR262" s="224"/>
      <c r="OCS262" s="368"/>
      <c r="OCT262" s="368"/>
      <c r="OCU262" s="332"/>
      <c r="OCV262" s="333"/>
      <c r="OCW262" s="368"/>
      <c r="OCX262" s="224"/>
      <c r="OCY262" s="224"/>
      <c r="OCZ262" s="334"/>
      <c r="ODA262" s="334"/>
      <c r="ODB262" s="224"/>
      <c r="ODC262" s="368"/>
      <c r="ODD262" s="368"/>
      <c r="ODE262" s="332"/>
      <c r="ODF262" s="333"/>
      <c r="ODG262" s="368"/>
      <c r="ODH262" s="224"/>
      <c r="ODI262" s="224"/>
      <c r="ODJ262" s="334"/>
      <c r="ODK262" s="334"/>
      <c r="ODL262" s="224"/>
      <c r="ODM262" s="368"/>
      <c r="ODN262" s="368"/>
      <c r="ODO262" s="332"/>
      <c r="ODP262" s="333"/>
      <c r="ODQ262" s="368"/>
      <c r="ODR262" s="224"/>
      <c r="ODS262" s="224"/>
      <c r="ODT262" s="334"/>
      <c r="ODU262" s="334"/>
      <c r="ODV262" s="224"/>
      <c r="ODW262" s="368"/>
      <c r="ODX262" s="368"/>
      <c r="ODY262" s="332"/>
      <c r="ODZ262" s="333"/>
      <c r="OEA262" s="368"/>
      <c r="OEB262" s="224"/>
      <c r="OEC262" s="224"/>
      <c r="OED262" s="334"/>
      <c r="OEE262" s="334"/>
      <c r="OEF262" s="224"/>
      <c r="OEG262" s="368"/>
      <c r="OEH262" s="368"/>
      <c r="OEI262" s="332"/>
      <c r="OEJ262" s="333"/>
      <c r="OEK262" s="368"/>
      <c r="OEL262" s="224"/>
      <c r="OEM262" s="224"/>
      <c r="OEN262" s="334"/>
      <c r="OEO262" s="334"/>
      <c r="OEP262" s="224"/>
      <c r="OEQ262" s="368"/>
      <c r="OER262" s="368"/>
      <c r="OES262" s="332"/>
      <c r="OET262" s="333"/>
      <c r="OEU262" s="368"/>
      <c r="OEV262" s="224"/>
      <c r="OEW262" s="224"/>
      <c r="OEX262" s="334"/>
      <c r="OEY262" s="334"/>
      <c r="OEZ262" s="224"/>
      <c r="OFA262" s="368"/>
      <c r="OFB262" s="368"/>
      <c r="OFC262" s="332"/>
      <c r="OFD262" s="333"/>
      <c r="OFE262" s="368"/>
      <c r="OFF262" s="224"/>
      <c r="OFG262" s="224"/>
      <c r="OFH262" s="334"/>
      <c r="OFI262" s="334"/>
      <c r="OFJ262" s="224"/>
      <c r="OFK262" s="368"/>
      <c r="OFL262" s="368"/>
      <c r="OFM262" s="332"/>
      <c r="OFN262" s="333"/>
      <c r="OFO262" s="368"/>
      <c r="OFP262" s="224"/>
      <c r="OFQ262" s="224"/>
      <c r="OFR262" s="334"/>
      <c r="OFS262" s="334"/>
      <c r="OFT262" s="224"/>
      <c r="OFU262" s="368"/>
      <c r="OFV262" s="368"/>
      <c r="OFW262" s="332"/>
      <c r="OFX262" s="333"/>
      <c r="OFY262" s="368"/>
      <c r="OFZ262" s="224"/>
      <c r="OGA262" s="224"/>
      <c r="OGB262" s="334"/>
      <c r="OGC262" s="334"/>
      <c r="OGD262" s="224"/>
      <c r="OGE262" s="368"/>
      <c r="OGF262" s="368"/>
      <c r="OGG262" s="332"/>
      <c r="OGH262" s="333"/>
      <c r="OGI262" s="368"/>
      <c r="OGJ262" s="224"/>
      <c r="OGK262" s="224"/>
      <c r="OGL262" s="334"/>
      <c r="OGM262" s="334"/>
      <c r="OGN262" s="224"/>
      <c r="OGO262" s="368"/>
      <c r="OGP262" s="368"/>
      <c r="OGQ262" s="332"/>
      <c r="OGR262" s="333"/>
      <c r="OGS262" s="368"/>
      <c r="OGT262" s="224"/>
      <c r="OGU262" s="224"/>
      <c r="OGV262" s="334"/>
      <c r="OGW262" s="334"/>
      <c r="OGX262" s="224"/>
      <c r="OGY262" s="368"/>
      <c r="OGZ262" s="368"/>
      <c r="OHA262" s="332"/>
      <c r="OHB262" s="333"/>
      <c r="OHC262" s="368"/>
      <c r="OHD262" s="224"/>
      <c r="OHE262" s="224"/>
      <c r="OHF262" s="334"/>
      <c r="OHG262" s="334"/>
      <c r="OHH262" s="224"/>
      <c r="OHI262" s="368"/>
      <c r="OHJ262" s="368"/>
      <c r="OHK262" s="332"/>
      <c r="OHL262" s="333"/>
      <c r="OHM262" s="368"/>
      <c r="OHN262" s="224"/>
      <c r="OHO262" s="224"/>
      <c r="OHP262" s="334"/>
      <c r="OHQ262" s="334"/>
      <c r="OHR262" s="224"/>
      <c r="OHS262" s="368"/>
      <c r="OHT262" s="368"/>
      <c r="OHU262" s="332"/>
      <c r="OHV262" s="333"/>
      <c r="OHW262" s="368"/>
      <c r="OHX262" s="224"/>
      <c r="OHY262" s="224"/>
      <c r="OHZ262" s="334"/>
      <c r="OIA262" s="334"/>
      <c r="OIB262" s="224"/>
      <c r="OIC262" s="368"/>
      <c r="OID262" s="368"/>
      <c r="OIE262" s="332"/>
      <c r="OIF262" s="333"/>
      <c r="OIG262" s="368"/>
      <c r="OIH262" s="224"/>
      <c r="OII262" s="224"/>
      <c r="OIJ262" s="334"/>
      <c r="OIK262" s="334"/>
      <c r="OIL262" s="224"/>
      <c r="OIM262" s="368"/>
      <c r="OIN262" s="368"/>
      <c r="OIO262" s="332"/>
      <c r="OIP262" s="333"/>
      <c r="OIQ262" s="368"/>
      <c r="OIR262" s="224"/>
      <c r="OIS262" s="224"/>
      <c r="OIT262" s="334"/>
      <c r="OIU262" s="334"/>
      <c r="OIV262" s="224"/>
      <c r="OIW262" s="368"/>
      <c r="OIX262" s="368"/>
      <c r="OIY262" s="332"/>
      <c r="OIZ262" s="333"/>
      <c r="OJA262" s="368"/>
      <c r="OJB262" s="224"/>
      <c r="OJC262" s="224"/>
      <c r="OJD262" s="334"/>
      <c r="OJE262" s="334"/>
      <c r="OJF262" s="224"/>
      <c r="OJG262" s="368"/>
      <c r="OJH262" s="368"/>
      <c r="OJI262" s="332"/>
      <c r="OJJ262" s="333"/>
      <c r="OJK262" s="368"/>
      <c r="OJL262" s="224"/>
      <c r="OJM262" s="224"/>
      <c r="OJN262" s="334"/>
      <c r="OJO262" s="334"/>
      <c r="OJP262" s="224"/>
      <c r="OJQ262" s="368"/>
      <c r="OJR262" s="368"/>
      <c r="OJS262" s="332"/>
      <c r="OJT262" s="333"/>
      <c r="OJU262" s="368"/>
      <c r="OJV262" s="224"/>
      <c r="OJW262" s="224"/>
      <c r="OJX262" s="334"/>
      <c r="OJY262" s="334"/>
      <c r="OJZ262" s="224"/>
      <c r="OKA262" s="368"/>
      <c r="OKB262" s="368"/>
      <c r="OKC262" s="332"/>
      <c r="OKD262" s="333"/>
      <c r="OKE262" s="368"/>
      <c r="OKF262" s="224"/>
      <c r="OKG262" s="224"/>
      <c r="OKH262" s="334"/>
      <c r="OKI262" s="334"/>
      <c r="OKJ262" s="224"/>
      <c r="OKK262" s="368"/>
      <c r="OKL262" s="368"/>
      <c r="OKM262" s="332"/>
      <c r="OKN262" s="333"/>
      <c r="OKO262" s="368"/>
      <c r="OKP262" s="224"/>
      <c r="OKQ262" s="224"/>
      <c r="OKR262" s="334"/>
      <c r="OKS262" s="334"/>
      <c r="OKT262" s="224"/>
      <c r="OKU262" s="368"/>
      <c r="OKV262" s="368"/>
      <c r="OKW262" s="332"/>
      <c r="OKX262" s="333"/>
      <c r="OKY262" s="368"/>
      <c r="OKZ262" s="224"/>
      <c r="OLA262" s="224"/>
      <c r="OLB262" s="334"/>
      <c r="OLC262" s="334"/>
      <c r="OLD262" s="224"/>
      <c r="OLE262" s="368"/>
      <c r="OLF262" s="368"/>
      <c r="OLG262" s="332"/>
      <c r="OLH262" s="333"/>
      <c r="OLI262" s="368"/>
      <c r="OLJ262" s="224"/>
      <c r="OLK262" s="224"/>
      <c r="OLL262" s="334"/>
      <c r="OLM262" s="334"/>
      <c r="OLN262" s="224"/>
      <c r="OLO262" s="368"/>
      <c r="OLP262" s="368"/>
      <c r="OLQ262" s="332"/>
      <c r="OLR262" s="333"/>
      <c r="OLS262" s="368"/>
      <c r="OLT262" s="224"/>
      <c r="OLU262" s="224"/>
      <c r="OLV262" s="334"/>
      <c r="OLW262" s="334"/>
      <c r="OLX262" s="224"/>
      <c r="OLY262" s="368"/>
      <c r="OLZ262" s="368"/>
      <c r="OMA262" s="332"/>
      <c r="OMB262" s="333"/>
      <c r="OMC262" s="368"/>
      <c r="OMD262" s="224"/>
      <c r="OME262" s="224"/>
      <c r="OMF262" s="334"/>
      <c r="OMG262" s="334"/>
      <c r="OMH262" s="224"/>
      <c r="OMI262" s="368"/>
      <c r="OMJ262" s="368"/>
      <c r="OMK262" s="332"/>
      <c r="OML262" s="333"/>
      <c r="OMM262" s="368"/>
      <c r="OMN262" s="224"/>
      <c r="OMO262" s="224"/>
      <c r="OMP262" s="334"/>
      <c r="OMQ262" s="334"/>
      <c r="OMR262" s="224"/>
      <c r="OMS262" s="368"/>
      <c r="OMT262" s="368"/>
      <c r="OMU262" s="332"/>
      <c r="OMV262" s="333"/>
      <c r="OMW262" s="368"/>
      <c r="OMX262" s="224"/>
      <c r="OMY262" s="224"/>
      <c r="OMZ262" s="334"/>
      <c r="ONA262" s="334"/>
      <c r="ONB262" s="224"/>
      <c r="ONC262" s="368"/>
      <c r="OND262" s="368"/>
      <c r="ONE262" s="332"/>
      <c r="ONF262" s="333"/>
      <c r="ONG262" s="368"/>
      <c r="ONH262" s="224"/>
      <c r="ONI262" s="224"/>
      <c r="ONJ262" s="334"/>
      <c r="ONK262" s="334"/>
      <c r="ONL262" s="224"/>
      <c r="ONM262" s="368"/>
      <c r="ONN262" s="368"/>
      <c r="ONO262" s="332"/>
      <c r="ONP262" s="333"/>
      <c r="ONQ262" s="368"/>
      <c r="ONR262" s="224"/>
      <c r="ONS262" s="224"/>
      <c r="ONT262" s="334"/>
      <c r="ONU262" s="334"/>
      <c r="ONV262" s="224"/>
      <c r="ONW262" s="368"/>
      <c r="ONX262" s="368"/>
      <c r="ONY262" s="332"/>
      <c r="ONZ262" s="333"/>
      <c r="OOA262" s="368"/>
      <c r="OOB262" s="224"/>
      <c r="OOC262" s="224"/>
      <c r="OOD262" s="334"/>
      <c r="OOE262" s="334"/>
      <c r="OOF262" s="224"/>
      <c r="OOG262" s="368"/>
      <c r="OOH262" s="368"/>
      <c r="OOI262" s="332"/>
      <c r="OOJ262" s="333"/>
      <c r="OOK262" s="368"/>
      <c r="OOL262" s="224"/>
      <c r="OOM262" s="224"/>
      <c r="OON262" s="334"/>
      <c r="OOO262" s="334"/>
      <c r="OOP262" s="224"/>
      <c r="OOQ262" s="368"/>
      <c r="OOR262" s="368"/>
      <c r="OOS262" s="332"/>
      <c r="OOT262" s="333"/>
      <c r="OOU262" s="368"/>
      <c r="OOV262" s="224"/>
      <c r="OOW262" s="224"/>
      <c r="OOX262" s="334"/>
      <c r="OOY262" s="334"/>
      <c r="OOZ262" s="224"/>
      <c r="OPA262" s="368"/>
      <c r="OPB262" s="368"/>
      <c r="OPC262" s="332"/>
      <c r="OPD262" s="333"/>
      <c r="OPE262" s="368"/>
      <c r="OPF262" s="224"/>
      <c r="OPG262" s="224"/>
      <c r="OPH262" s="334"/>
      <c r="OPI262" s="334"/>
      <c r="OPJ262" s="224"/>
      <c r="OPK262" s="368"/>
      <c r="OPL262" s="368"/>
      <c r="OPM262" s="332"/>
      <c r="OPN262" s="333"/>
      <c r="OPO262" s="368"/>
      <c r="OPP262" s="224"/>
      <c r="OPQ262" s="224"/>
      <c r="OPR262" s="334"/>
      <c r="OPS262" s="334"/>
      <c r="OPT262" s="224"/>
      <c r="OPU262" s="368"/>
      <c r="OPV262" s="368"/>
      <c r="OPW262" s="332"/>
      <c r="OPX262" s="333"/>
      <c r="OPY262" s="368"/>
      <c r="OPZ262" s="224"/>
      <c r="OQA262" s="224"/>
      <c r="OQB262" s="334"/>
      <c r="OQC262" s="334"/>
      <c r="OQD262" s="224"/>
      <c r="OQE262" s="368"/>
      <c r="OQF262" s="368"/>
      <c r="OQG262" s="332"/>
      <c r="OQH262" s="333"/>
      <c r="OQI262" s="368"/>
      <c r="OQJ262" s="224"/>
      <c r="OQK262" s="224"/>
      <c r="OQL262" s="334"/>
      <c r="OQM262" s="334"/>
      <c r="OQN262" s="224"/>
      <c r="OQO262" s="368"/>
      <c r="OQP262" s="368"/>
      <c r="OQQ262" s="332"/>
      <c r="OQR262" s="333"/>
      <c r="OQS262" s="368"/>
      <c r="OQT262" s="224"/>
      <c r="OQU262" s="224"/>
      <c r="OQV262" s="334"/>
      <c r="OQW262" s="334"/>
      <c r="OQX262" s="224"/>
      <c r="OQY262" s="368"/>
      <c r="OQZ262" s="368"/>
      <c r="ORA262" s="332"/>
      <c r="ORB262" s="333"/>
      <c r="ORC262" s="368"/>
      <c r="ORD262" s="224"/>
      <c r="ORE262" s="224"/>
      <c r="ORF262" s="334"/>
      <c r="ORG262" s="334"/>
      <c r="ORH262" s="224"/>
      <c r="ORI262" s="368"/>
      <c r="ORJ262" s="368"/>
      <c r="ORK262" s="332"/>
      <c r="ORL262" s="333"/>
      <c r="ORM262" s="368"/>
      <c r="ORN262" s="224"/>
      <c r="ORO262" s="224"/>
      <c r="ORP262" s="334"/>
      <c r="ORQ262" s="334"/>
      <c r="ORR262" s="224"/>
      <c r="ORS262" s="368"/>
      <c r="ORT262" s="368"/>
      <c r="ORU262" s="332"/>
      <c r="ORV262" s="333"/>
      <c r="ORW262" s="368"/>
      <c r="ORX262" s="224"/>
      <c r="ORY262" s="224"/>
      <c r="ORZ262" s="334"/>
      <c r="OSA262" s="334"/>
      <c r="OSB262" s="224"/>
      <c r="OSC262" s="368"/>
      <c r="OSD262" s="368"/>
      <c r="OSE262" s="332"/>
      <c r="OSF262" s="333"/>
      <c r="OSG262" s="368"/>
      <c r="OSH262" s="224"/>
      <c r="OSI262" s="224"/>
      <c r="OSJ262" s="334"/>
      <c r="OSK262" s="334"/>
      <c r="OSL262" s="224"/>
      <c r="OSM262" s="368"/>
      <c r="OSN262" s="368"/>
      <c r="OSO262" s="332"/>
      <c r="OSP262" s="333"/>
      <c r="OSQ262" s="368"/>
      <c r="OSR262" s="224"/>
      <c r="OSS262" s="224"/>
      <c r="OST262" s="334"/>
      <c r="OSU262" s="334"/>
      <c r="OSV262" s="224"/>
      <c r="OSW262" s="368"/>
      <c r="OSX262" s="368"/>
      <c r="OSY262" s="332"/>
      <c r="OSZ262" s="333"/>
      <c r="OTA262" s="368"/>
      <c r="OTB262" s="224"/>
      <c r="OTC262" s="224"/>
      <c r="OTD262" s="334"/>
      <c r="OTE262" s="334"/>
      <c r="OTF262" s="224"/>
      <c r="OTG262" s="368"/>
      <c r="OTH262" s="368"/>
      <c r="OTI262" s="332"/>
      <c r="OTJ262" s="333"/>
      <c r="OTK262" s="368"/>
      <c r="OTL262" s="224"/>
      <c r="OTM262" s="224"/>
      <c r="OTN262" s="334"/>
      <c r="OTO262" s="334"/>
      <c r="OTP262" s="224"/>
      <c r="OTQ262" s="368"/>
      <c r="OTR262" s="368"/>
      <c r="OTS262" s="332"/>
      <c r="OTT262" s="333"/>
      <c r="OTU262" s="368"/>
      <c r="OTV262" s="224"/>
      <c r="OTW262" s="224"/>
      <c r="OTX262" s="334"/>
      <c r="OTY262" s="334"/>
      <c r="OTZ262" s="224"/>
      <c r="OUA262" s="368"/>
      <c r="OUB262" s="368"/>
      <c r="OUC262" s="332"/>
      <c r="OUD262" s="333"/>
      <c r="OUE262" s="368"/>
      <c r="OUF262" s="224"/>
      <c r="OUG262" s="224"/>
      <c r="OUH262" s="334"/>
      <c r="OUI262" s="334"/>
      <c r="OUJ262" s="224"/>
      <c r="OUK262" s="368"/>
      <c r="OUL262" s="368"/>
      <c r="OUM262" s="332"/>
      <c r="OUN262" s="333"/>
      <c r="OUO262" s="368"/>
      <c r="OUP262" s="224"/>
      <c r="OUQ262" s="224"/>
      <c r="OUR262" s="334"/>
      <c r="OUS262" s="334"/>
      <c r="OUT262" s="224"/>
      <c r="OUU262" s="368"/>
      <c r="OUV262" s="368"/>
      <c r="OUW262" s="332"/>
      <c r="OUX262" s="333"/>
      <c r="OUY262" s="368"/>
      <c r="OUZ262" s="224"/>
      <c r="OVA262" s="224"/>
      <c r="OVB262" s="334"/>
      <c r="OVC262" s="334"/>
      <c r="OVD262" s="224"/>
      <c r="OVE262" s="368"/>
      <c r="OVF262" s="368"/>
      <c r="OVG262" s="332"/>
      <c r="OVH262" s="333"/>
      <c r="OVI262" s="368"/>
      <c r="OVJ262" s="224"/>
      <c r="OVK262" s="224"/>
      <c r="OVL262" s="334"/>
      <c r="OVM262" s="334"/>
      <c r="OVN262" s="224"/>
      <c r="OVO262" s="368"/>
      <c r="OVP262" s="368"/>
      <c r="OVQ262" s="332"/>
      <c r="OVR262" s="333"/>
      <c r="OVS262" s="368"/>
      <c r="OVT262" s="224"/>
      <c r="OVU262" s="224"/>
      <c r="OVV262" s="334"/>
      <c r="OVW262" s="334"/>
      <c r="OVX262" s="224"/>
      <c r="OVY262" s="368"/>
      <c r="OVZ262" s="368"/>
      <c r="OWA262" s="332"/>
      <c r="OWB262" s="333"/>
      <c r="OWC262" s="368"/>
      <c r="OWD262" s="224"/>
      <c r="OWE262" s="224"/>
      <c r="OWF262" s="334"/>
      <c r="OWG262" s="334"/>
      <c r="OWH262" s="224"/>
      <c r="OWI262" s="368"/>
      <c r="OWJ262" s="368"/>
      <c r="OWK262" s="332"/>
      <c r="OWL262" s="333"/>
      <c r="OWM262" s="368"/>
      <c r="OWN262" s="224"/>
      <c r="OWO262" s="224"/>
      <c r="OWP262" s="334"/>
      <c r="OWQ262" s="334"/>
      <c r="OWR262" s="224"/>
      <c r="OWS262" s="368"/>
      <c r="OWT262" s="368"/>
      <c r="OWU262" s="332"/>
      <c r="OWV262" s="333"/>
      <c r="OWW262" s="368"/>
      <c r="OWX262" s="224"/>
      <c r="OWY262" s="224"/>
      <c r="OWZ262" s="334"/>
      <c r="OXA262" s="334"/>
      <c r="OXB262" s="224"/>
      <c r="OXC262" s="368"/>
      <c r="OXD262" s="368"/>
      <c r="OXE262" s="332"/>
      <c r="OXF262" s="333"/>
      <c r="OXG262" s="368"/>
      <c r="OXH262" s="224"/>
      <c r="OXI262" s="224"/>
      <c r="OXJ262" s="334"/>
      <c r="OXK262" s="334"/>
      <c r="OXL262" s="224"/>
      <c r="OXM262" s="368"/>
      <c r="OXN262" s="368"/>
      <c r="OXO262" s="332"/>
      <c r="OXP262" s="333"/>
      <c r="OXQ262" s="368"/>
      <c r="OXR262" s="224"/>
      <c r="OXS262" s="224"/>
      <c r="OXT262" s="334"/>
      <c r="OXU262" s="334"/>
      <c r="OXV262" s="224"/>
      <c r="OXW262" s="368"/>
      <c r="OXX262" s="368"/>
      <c r="OXY262" s="332"/>
      <c r="OXZ262" s="333"/>
      <c r="OYA262" s="368"/>
      <c r="OYB262" s="224"/>
      <c r="OYC262" s="224"/>
      <c r="OYD262" s="334"/>
      <c r="OYE262" s="334"/>
      <c r="OYF262" s="224"/>
      <c r="OYG262" s="368"/>
      <c r="OYH262" s="368"/>
      <c r="OYI262" s="332"/>
      <c r="OYJ262" s="333"/>
      <c r="OYK262" s="368"/>
      <c r="OYL262" s="224"/>
      <c r="OYM262" s="224"/>
      <c r="OYN262" s="334"/>
      <c r="OYO262" s="334"/>
      <c r="OYP262" s="224"/>
      <c r="OYQ262" s="368"/>
      <c r="OYR262" s="368"/>
      <c r="OYS262" s="332"/>
      <c r="OYT262" s="333"/>
      <c r="OYU262" s="368"/>
      <c r="OYV262" s="224"/>
      <c r="OYW262" s="224"/>
      <c r="OYX262" s="334"/>
      <c r="OYY262" s="334"/>
      <c r="OYZ262" s="224"/>
      <c r="OZA262" s="368"/>
      <c r="OZB262" s="368"/>
      <c r="OZC262" s="332"/>
      <c r="OZD262" s="333"/>
      <c r="OZE262" s="368"/>
      <c r="OZF262" s="224"/>
      <c r="OZG262" s="224"/>
      <c r="OZH262" s="334"/>
      <c r="OZI262" s="334"/>
      <c r="OZJ262" s="224"/>
      <c r="OZK262" s="368"/>
      <c r="OZL262" s="368"/>
      <c r="OZM262" s="332"/>
      <c r="OZN262" s="333"/>
      <c r="OZO262" s="368"/>
      <c r="OZP262" s="224"/>
      <c r="OZQ262" s="224"/>
      <c r="OZR262" s="334"/>
      <c r="OZS262" s="334"/>
      <c r="OZT262" s="224"/>
      <c r="OZU262" s="368"/>
      <c r="OZV262" s="368"/>
      <c r="OZW262" s="332"/>
      <c r="OZX262" s="333"/>
      <c r="OZY262" s="368"/>
      <c r="OZZ262" s="224"/>
      <c r="PAA262" s="224"/>
      <c r="PAB262" s="334"/>
      <c r="PAC262" s="334"/>
      <c r="PAD262" s="224"/>
      <c r="PAE262" s="368"/>
      <c r="PAF262" s="368"/>
      <c r="PAG262" s="332"/>
      <c r="PAH262" s="333"/>
      <c r="PAI262" s="368"/>
      <c r="PAJ262" s="224"/>
      <c r="PAK262" s="224"/>
      <c r="PAL262" s="334"/>
      <c r="PAM262" s="334"/>
      <c r="PAN262" s="224"/>
      <c r="PAO262" s="368"/>
      <c r="PAP262" s="368"/>
      <c r="PAQ262" s="332"/>
      <c r="PAR262" s="333"/>
      <c r="PAS262" s="368"/>
      <c r="PAT262" s="224"/>
      <c r="PAU262" s="224"/>
      <c r="PAV262" s="334"/>
      <c r="PAW262" s="334"/>
      <c r="PAX262" s="224"/>
      <c r="PAY262" s="368"/>
      <c r="PAZ262" s="368"/>
      <c r="PBA262" s="332"/>
      <c r="PBB262" s="333"/>
      <c r="PBC262" s="368"/>
      <c r="PBD262" s="224"/>
      <c r="PBE262" s="224"/>
      <c r="PBF262" s="334"/>
      <c r="PBG262" s="334"/>
      <c r="PBH262" s="224"/>
      <c r="PBI262" s="368"/>
      <c r="PBJ262" s="368"/>
      <c r="PBK262" s="332"/>
      <c r="PBL262" s="333"/>
      <c r="PBM262" s="368"/>
      <c r="PBN262" s="224"/>
      <c r="PBO262" s="224"/>
      <c r="PBP262" s="334"/>
      <c r="PBQ262" s="334"/>
      <c r="PBR262" s="224"/>
      <c r="PBS262" s="368"/>
      <c r="PBT262" s="368"/>
      <c r="PBU262" s="332"/>
      <c r="PBV262" s="333"/>
      <c r="PBW262" s="368"/>
      <c r="PBX262" s="224"/>
      <c r="PBY262" s="224"/>
      <c r="PBZ262" s="334"/>
      <c r="PCA262" s="334"/>
      <c r="PCB262" s="224"/>
      <c r="PCC262" s="368"/>
      <c r="PCD262" s="368"/>
      <c r="PCE262" s="332"/>
      <c r="PCF262" s="333"/>
      <c r="PCG262" s="368"/>
      <c r="PCH262" s="224"/>
      <c r="PCI262" s="224"/>
      <c r="PCJ262" s="334"/>
      <c r="PCK262" s="334"/>
      <c r="PCL262" s="224"/>
      <c r="PCM262" s="368"/>
      <c r="PCN262" s="368"/>
      <c r="PCO262" s="332"/>
      <c r="PCP262" s="333"/>
      <c r="PCQ262" s="368"/>
      <c r="PCR262" s="224"/>
      <c r="PCS262" s="224"/>
      <c r="PCT262" s="334"/>
      <c r="PCU262" s="334"/>
      <c r="PCV262" s="224"/>
      <c r="PCW262" s="368"/>
      <c r="PCX262" s="368"/>
      <c r="PCY262" s="332"/>
      <c r="PCZ262" s="333"/>
      <c r="PDA262" s="368"/>
      <c r="PDB262" s="224"/>
      <c r="PDC262" s="224"/>
      <c r="PDD262" s="334"/>
      <c r="PDE262" s="334"/>
      <c r="PDF262" s="224"/>
      <c r="PDG262" s="368"/>
      <c r="PDH262" s="368"/>
      <c r="PDI262" s="332"/>
      <c r="PDJ262" s="333"/>
      <c r="PDK262" s="368"/>
      <c r="PDL262" s="224"/>
      <c r="PDM262" s="224"/>
      <c r="PDN262" s="334"/>
      <c r="PDO262" s="334"/>
      <c r="PDP262" s="224"/>
      <c r="PDQ262" s="368"/>
      <c r="PDR262" s="368"/>
      <c r="PDS262" s="332"/>
      <c r="PDT262" s="333"/>
      <c r="PDU262" s="368"/>
      <c r="PDV262" s="224"/>
      <c r="PDW262" s="224"/>
      <c r="PDX262" s="334"/>
      <c r="PDY262" s="334"/>
      <c r="PDZ262" s="224"/>
      <c r="PEA262" s="368"/>
      <c r="PEB262" s="368"/>
      <c r="PEC262" s="332"/>
      <c r="PED262" s="333"/>
      <c r="PEE262" s="368"/>
      <c r="PEF262" s="224"/>
      <c r="PEG262" s="224"/>
      <c r="PEH262" s="334"/>
      <c r="PEI262" s="334"/>
      <c r="PEJ262" s="224"/>
      <c r="PEK262" s="368"/>
      <c r="PEL262" s="368"/>
      <c r="PEM262" s="332"/>
      <c r="PEN262" s="333"/>
      <c r="PEO262" s="368"/>
      <c r="PEP262" s="224"/>
      <c r="PEQ262" s="224"/>
      <c r="PER262" s="334"/>
      <c r="PES262" s="334"/>
      <c r="PET262" s="224"/>
      <c r="PEU262" s="368"/>
      <c r="PEV262" s="368"/>
      <c r="PEW262" s="332"/>
      <c r="PEX262" s="333"/>
      <c r="PEY262" s="368"/>
      <c r="PEZ262" s="224"/>
      <c r="PFA262" s="224"/>
      <c r="PFB262" s="334"/>
      <c r="PFC262" s="334"/>
      <c r="PFD262" s="224"/>
      <c r="PFE262" s="368"/>
      <c r="PFF262" s="368"/>
      <c r="PFG262" s="332"/>
      <c r="PFH262" s="333"/>
      <c r="PFI262" s="368"/>
      <c r="PFJ262" s="224"/>
      <c r="PFK262" s="224"/>
      <c r="PFL262" s="334"/>
      <c r="PFM262" s="334"/>
      <c r="PFN262" s="224"/>
      <c r="PFO262" s="368"/>
      <c r="PFP262" s="368"/>
      <c r="PFQ262" s="332"/>
      <c r="PFR262" s="333"/>
      <c r="PFS262" s="368"/>
      <c r="PFT262" s="224"/>
      <c r="PFU262" s="224"/>
      <c r="PFV262" s="334"/>
      <c r="PFW262" s="334"/>
      <c r="PFX262" s="224"/>
      <c r="PFY262" s="368"/>
      <c r="PFZ262" s="368"/>
      <c r="PGA262" s="332"/>
      <c r="PGB262" s="333"/>
      <c r="PGC262" s="368"/>
      <c r="PGD262" s="224"/>
      <c r="PGE262" s="224"/>
      <c r="PGF262" s="334"/>
      <c r="PGG262" s="334"/>
      <c r="PGH262" s="224"/>
      <c r="PGI262" s="368"/>
      <c r="PGJ262" s="368"/>
      <c r="PGK262" s="332"/>
      <c r="PGL262" s="333"/>
      <c r="PGM262" s="368"/>
      <c r="PGN262" s="224"/>
      <c r="PGO262" s="224"/>
      <c r="PGP262" s="334"/>
      <c r="PGQ262" s="334"/>
      <c r="PGR262" s="224"/>
      <c r="PGS262" s="368"/>
      <c r="PGT262" s="368"/>
      <c r="PGU262" s="332"/>
      <c r="PGV262" s="333"/>
      <c r="PGW262" s="368"/>
      <c r="PGX262" s="224"/>
      <c r="PGY262" s="224"/>
      <c r="PGZ262" s="334"/>
      <c r="PHA262" s="334"/>
      <c r="PHB262" s="224"/>
      <c r="PHC262" s="368"/>
      <c r="PHD262" s="368"/>
      <c r="PHE262" s="332"/>
      <c r="PHF262" s="333"/>
      <c r="PHG262" s="368"/>
      <c r="PHH262" s="224"/>
      <c r="PHI262" s="224"/>
      <c r="PHJ262" s="334"/>
      <c r="PHK262" s="334"/>
      <c r="PHL262" s="224"/>
      <c r="PHM262" s="368"/>
      <c r="PHN262" s="368"/>
      <c r="PHO262" s="332"/>
      <c r="PHP262" s="333"/>
      <c r="PHQ262" s="368"/>
      <c r="PHR262" s="224"/>
      <c r="PHS262" s="224"/>
      <c r="PHT262" s="334"/>
      <c r="PHU262" s="334"/>
      <c r="PHV262" s="224"/>
      <c r="PHW262" s="368"/>
      <c r="PHX262" s="368"/>
      <c r="PHY262" s="332"/>
      <c r="PHZ262" s="333"/>
      <c r="PIA262" s="368"/>
      <c r="PIB262" s="224"/>
      <c r="PIC262" s="224"/>
      <c r="PID262" s="334"/>
      <c r="PIE262" s="334"/>
      <c r="PIF262" s="224"/>
      <c r="PIG262" s="368"/>
      <c r="PIH262" s="368"/>
      <c r="PII262" s="332"/>
      <c r="PIJ262" s="333"/>
      <c r="PIK262" s="368"/>
      <c r="PIL262" s="224"/>
      <c r="PIM262" s="224"/>
      <c r="PIN262" s="334"/>
      <c r="PIO262" s="334"/>
      <c r="PIP262" s="224"/>
      <c r="PIQ262" s="368"/>
      <c r="PIR262" s="368"/>
      <c r="PIS262" s="332"/>
      <c r="PIT262" s="333"/>
      <c r="PIU262" s="368"/>
      <c r="PIV262" s="224"/>
      <c r="PIW262" s="224"/>
      <c r="PIX262" s="334"/>
      <c r="PIY262" s="334"/>
      <c r="PIZ262" s="224"/>
      <c r="PJA262" s="368"/>
      <c r="PJB262" s="368"/>
      <c r="PJC262" s="332"/>
      <c r="PJD262" s="333"/>
      <c r="PJE262" s="368"/>
      <c r="PJF262" s="224"/>
      <c r="PJG262" s="224"/>
      <c r="PJH262" s="334"/>
      <c r="PJI262" s="334"/>
      <c r="PJJ262" s="224"/>
      <c r="PJK262" s="368"/>
      <c r="PJL262" s="368"/>
      <c r="PJM262" s="332"/>
      <c r="PJN262" s="333"/>
      <c r="PJO262" s="368"/>
      <c r="PJP262" s="224"/>
      <c r="PJQ262" s="224"/>
      <c r="PJR262" s="334"/>
      <c r="PJS262" s="334"/>
      <c r="PJT262" s="224"/>
      <c r="PJU262" s="368"/>
      <c r="PJV262" s="368"/>
      <c r="PJW262" s="332"/>
      <c r="PJX262" s="333"/>
      <c r="PJY262" s="368"/>
      <c r="PJZ262" s="224"/>
      <c r="PKA262" s="224"/>
      <c r="PKB262" s="334"/>
      <c r="PKC262" s="334"/>
      <c r="PKD262" s="224"/>
      <c r="PKE262" s="368"/>
      <c r="PKF262" s="368"/>
      <c r="PKG262" s="332"/>
      <c r="PKH262" s="333"/>
      <c r="PKI262" s="368"/>
      <c r="PKJ262" s="224"/>
      <c r="PKK262" s="224"/>
      <c r="PKL262" s="334"/>
      <c r="PKM262" s="334"/>
      <c r="PKN262" s="224"/>
      <c r="PKO262" s="368"/>
      <c r="PKP262" s="368"/>
      <c r="PKQ262" s="332"/>
      <c r="PKR262" s="333"/>
      <c r="PKS262" s="368"/>
      <c r="PKT262" s="224"/>
      <c r="PKU262" s="224"/>
      <c r="PKV262" s="334"/>
      <c r="PKW262" s="334"/>
      <c r="PKX262" s="224"/>
      <c r="PKY262" s="368"/>
      <c r="PKZ262" s="368"/>
      <c r="PLA262" s="332"/>
      <c r="PLB262" s="333"/>
      <c r="PLC262" s="368"/>
      <c r="PLD262" s="224"/>
      <c r="PLE262" s="224"/>
      <c r="PLF262" s="334"/>
      <c r="PLG262" s="334"/>
      <c r="PLH262" s="224"/>
      <c r="PLI262" s="368"/>
      <c r="PLJ262" s="368"/>
      <c r="PLK262" s="332"/>
      <c r="PLL262" s="333"/>
      <c r="PLM262" s="368"/>
      <c r="PLN262" s="224"/>
      <c r="PLO262" s="224"/>
      <c r="PLP262" s="334"/>
      <c r="PLQ262" s="334"/>
      <c r="PLR262" s="224"/>
      <c r="PLS262" s="368"/>
      <c r="PLT262" s="368"/>
      <c r="PLU262" s="332"/>
      <c r="PLV262" s="333"/>
      <c r="PLW262" s="368"/>
      <c r="PLX262" s="224"/>
      <c r="PLY262" s="224"/>
      <c r="PLZ262" s="334"/>
      <c r="PMA262" s="334"/>
      <c r="PMB262" s="224"/>
      <c r="PMC262" s="368"/>
      <c r="PMD262" s="368"/>
      <c r="PME262" s="332"/>
      <c r="PMF262" s="333"/>
      <c r="PMG262" s="368"/>
      <c r="PMH262" s="224"/>
      <c r="PMI262" s="224"/>
      <c r="PMJ262" s="334"/>
      <c r="PMK262" s="334"/>
      <c r="PML262" s="224"/>
      <c r="PMM262" s="368"/>
      <c r="PMN262" s="368"/>
      <c r="PMO262" s="332"/>
      <c r="PMP262" s="333"/>
      <c r="PMQ262" s="368"/>
      <c r="PMR262" s="224"/>
      <c r="PMS262" s="224"/>
      <c r="PMT262" s="334"/>
      <c r="PMU262" s="334"/>
      <c r="PMV262" s="224"/>
      <c r="PMW262" s="368"/>
      <c r="PMX262" s="368"/>
      <c r="PMY262" s="332"/>
      <c r="PMZ262" s="333"/>
      <c r="PNA262" s="368"/>
      <c r="PNB262" s="224"/>
      <c r="PNC262" s="224"/>
      <c r="PND262" s="334"/>
      <c r="PNE262" s="334"/>
      <c r="PNF262" s="224"/>
      <c r="PNG262" s="368"/>
      <c r="PNH262" s="368"/>
      <c r="PNI262" s="332"/>
      <c r="PNJ262" s="333"/>
      <c r="PNK262" s="368"/>
      <c r="PNL262" s="224"/>
      <c r="PNM262" s="224"/>
      <c r="PNN262" s="334"/>
      <c r="PNO262" s="334"/>
      <c r="PNP262" s="224"/>
      <c r="PNQ262" s="368"/>
      <c r="PNR262" s="368"/>
      <c r="PNS262" s="332"/>
      <c r="PNT262" s="333"/>
      <c r="PNU262" s="368"/>
      <c r="PNV262" s="224"/>
      <c r="PNW262" s="224"/>
      <c r="PNX262" s="334"/>
      <c r="PNY262" s="334"/>
      <c r="PNZ262" s="224"/>
      <c r="POA262" s="368"/>
      <c r="POB262" s="368"/>
      <c r="POC262" s="332"/>
      <c r="POD262" s="333"/>
      <c r="POE262" s="368"/>
      <c r="POF262" s="224"/>
      <c r="POG262" s="224"/>
      <c r="POH262" s="334"/>
      <c r="POI262" s="334"/>
      <c r="POJ262" s="224"/>
      <c r="POK262" s="368"/>
      <c r="POL262" s="368"/>
      <c r="POM262" s="332"/>
      <c r="PON262" s="333"/>
      <c r="POO262" s="368"/>
      <c r="POP262" s="224"/>
      <c r="POQ262" s="224"/>
      <c r="POR262" s="334"/>
      <c r="POS262" s="334"/>
      <c r="POT262" s="224"/>
      <c r="POU262" s="368"/>
      <c r="POV262" s="368"/>
      <c r="POW262" s="332"/>
      <c r="POX262" s="333"/>
      <c r="POY262" s="368"/>
      <c r="POZ262" s="224"/>
      <c r="PPA262" s="224"/>
      <c r="PPB262" s="334"/>
      <c r="PPC262" s="334"/>
      <c r="PPD262" s="224"/>
      <c r="PPE262" s="368"/>
      <c r="PPF262" s="368"/>
      <c r="PPG262" s="332"/>
      <c r="PPH262" s="333"/>
      <c r="PPI262" s="368"/>
      <c r="PPJ262" s="224"/>
      <c r="PPK262" s="224"/>
      <c r="PPL262" s="334"/>
      <c r="PPM262" s="334"/>
      <c r="PPN262" s="224"/>
      <c r="PPO262" s="368"/>
      <c r="PPP262" s="368"/>
      <c r="PPQ262" s="332"/>
      <c r="PPR262" s="333"/>
      <c r="PPS262" s="368"/>
      <c r="PPT262" s="224"/>
      <c r="PPU262" s="224"/>
      <c r="PPV262" s="334"/>
      <c r="PPW262" s="334"/>
      <c r="PPX262" s="224"/>
      <c r="PPY262" s="368"/>
      <c r="PPZ262" s="368"/>
      <c r="PQA262" s="332"/>
      <c r="PQB262" s="333"/>
      <c r="PQC262" s="368"/>
      <c r="PQD262" s="224"/>
      <c r="PQE262" s="224"/>
      <c r="PQF262" s="334"/>
      <c r="PQG262" s="334"/>
      <c r="PQH262" s="224"/>
      <c r="PQI262" s="368"/>
      <c r="PQJ262" s="368"/>
      <c r="PQK262" s="332"/>
      <c r="PQL262" s="333"/>
      <c r="PQM262" s="368"/>
      <c r="PQN262" s="224"/>
      <c r="PQO262" s="224"/>
      <c r="PQP262" s="334"/>
      <c r="PQQ262" s="334"/>
      <c r="PQR262" s="224"/>
      <c r="PQS262" s="368"/>
      <c r="PQT262" s="368"/>
      <c r="PQU262" s="332"/>
      <c r="PQV262" s="333"/>
      <c r="PQW262" s="368"/>
      <c r="PQX262" s="224"/>
      <c r="PQY262" s="224"/>
      <c r="PQZ262" s="334"/>
      <c r="PRA262" s="334"/>
      <c r="PRB262" s="224"/>
      <c r="PRC262" s="368"/>
      <c r="PRD262" s="368"/>
      <c r="PRE262" s="332"/>
      <c r="PRF262" s="333"/>
      <c r="PRG262" s="368"/>
      <c r="PRH262" s="224"/>
      <c r="PRI262" s="224"/>
      <c r="PRJ262" s="334"/>
      <c r="PRK262" s="334"/>
      <c r="PRL262" s="224"/>
      <c r="PRM262" s="368"/>
      <c r="PRN262" s="368"/>
      <c r="PRO262" s="332"/>
      <c r="PRP262" s="333"/>
      <c r="PRQ262" s="368"/>
      <c r="PRR262" s="224"/>
      <c r="PRS262" s="224"/>
      <c r="PRT262" s="334"/>
      <c r="PRU262" s="334"/>
      <c r="PRV262" s="224"/>
      <c r="PRW262" s="368"/>
      <c r="PRX262" s="368"/>
      <c r="PRY262" s="332"/>
      <c r="PRZ262" s="333"/>
      <c r="PSA262" s="368"/>
      <c r="PSB262" s="224"/>
      <c r="PSC262" s="224"/>
      <c r="PSD262" s="334"/>
      <c r="PSE262" s="334"/>
      <c r="PSF262" s="224"/>
      <c r="PSG262" s="368"/>
      <c r="PSH262" s="368"/>
      <c r="PSI262" s="332"/>
      <c r="PSJ262" s="333"/>
      <c r="PSK262" s="368"/>
      <c r="PSL262" s="224"/>
      <c r="PSM262" s="224"/>
      <c r="PSN262" s="334"/>
      <c r="PSO262" s="334"/>
      <c r="PSP262" s="224"/>
      <c r="PSQ262" s="368"/>
      <c r="PSR262" s="368"/>
      <c r="PSS262" s="332"/>
      <c r="PST262" s="333"/>
      <c r="PSU262" s="368"/>
      <c r="PSV262" s="224"/>
      <c r="PSW262" s="224"/>
      <c r="PSX262" s="334"/>
      <c r="PSY262" s="334"/>
      <c r="PSZ262" s="224"/>
      <c r="PTA262" s="368"/>
      <c r="PTB262" s="368"/>
      <c r="PTC262" s="332"/>
      <c r="PTD262" s="333"/>
      <c r="PTE262" s="368"/>
      <c r="PTF262" s="224"/>
      <c r="PTG262" s="224"/>
      <c r="PTH262" s="334"/>
      <c r="PTI262" s="334"/>
      <c r="PTJ262" s="224"/>
      <c r="PTK262" s="368"/>
      <c r="PTL262" s="368"/>
      <c r="PTM262" s="332"/>
      <c r="PTN262" s="333"/>
      <c r="PTO262" s="368"/>
      <c r="PTP262" s="224"/>
      <c r="PTQ262" s="224"/>
      <c r="PTR262" s="334"/>
      <c r="PTS262" s="334"/>
      <c r="PTT262" s="224"/>
      <c r="PTU262" s="368"/>
      <c r="PTV262" s="368"/>
      <c r="PTW262" s="332"/>
      <c r="PTX262" s="333"/>
      <c r="PTY262" s="368"/>
      <c r="PTZ262" s="224"/>
      <c r="PUA262" s="224"/>
      <c r="PUB262" s="334"/>
      <c r="PUC262" s="334"/>
      <c r="PUD262" s="224"/>
      <c r="PUE262" s="368"/>
      <c r="PUF262" s="368"/>
      <c r="PUG262" s="332"/>
      <c r="PUH262" s="333"/>
      <c r="PUI262" s="368"/>
      <c r="PUJ262" s="224"/>
      <c r="PUK262" s="224"/>
      <c r="PUL262" s="334"/>
      <c r="PUM262" s="334"/>
      <c r="PUN262" s="224"/>
      <c r="PUO262" s="368"/>
      <c r="PUP262" s="368"/>
      <c r="PUQ262" s="332"/>
      <c r="PUR262" s="333"/>
      <c r="PUS262" s="368"/>
      <c r="PUT262" s="224"/>
      <c r="PUU262" s="224"/>
      <c r="PUV262" s="334"/>
      <c r="PUW262" s="334"/>
      <c r="PUX262" s="224"/>
      <c r="PUY262" s="368"/>
      <c r="PUZ262" s="368"/>
      <c r="PVA262" s="332"/>
      <c r="PVB262" s="333"/>
      <c r="PVC262" s="368"/>
      <c r="PVD262" s="224"/>
      <c r="PVE262" s="224"/>
      <c r="PVF262" s="334"/>
      <c r="PVG262" s="334"/>
      <c r="PVH262" s="224"/>
      <c r="PVI262" s="368"/>
      <c r="PVJ262" s="368"/>
      <c r="PVK262" s="332"/>
      <c r="PVL262" s="333"/>
      <c r="PVM262" s="368"/>
      <c r="PVN262" s="224"/>
      <c r="PVO262" s="224"/>
      <c r="PVP262" s="334"/>
      <c r="PVQ262" s="334"/>
      <c r="PVR262" s="224"/>
      <c r="PVS262" s="368"/>
      <c r="PVT262" s="368"/>
      <c r="PVU262" s="332"/>
      <c r="PVV262" s="333"/>
      <c r="PVW262" s="368"/>
      <c r="PVX262" s="224"/>
      <c r="PVY262" s="224"/>
      <c r="PVZ262" s="334"/>
      <c r="PWA262" s="334"/>
      <c r="PWB262" s="224"/>
      <c r="PWC262" s="368"/>
      <c r="PWD262" s="368"/>
      <c r="PWE262" s="332"/>
      <c r="PWF262" s="333"/>
      <c r="PWG262" s="368"/>
      <c r="PWH262" s="224"/>
      <c r="PWI262" s="224"/>
      <c r="PWJ262" s="334"/>
      <c r="PWK262" s="334"/>
      <c r="PWL262" s="224"/>
      <c r="PWM262" s="368"/>
      <c r="PWN262" s="368"/>
      <c r="PWO262" s="332"/>
      <c r="PWP262" s="333"/>
      <c r="PWQ262" s="368"/>
      <c r="PWR262" s="224"/>
      <c r="PWS262" s="224"/>
      <c r="PWT262" s="334"/>
      <c r="PWU262" s="334"/>
      <c r="PWV262" s="224"/>
      <c r="PWW262" s="368"/>
      <c r="PWX262" s="368"/>
      <c r="PWY262" s="332"/>
      <c r="PWZ262" s="333"/>
      <c r="PXA262" s="368"/>
      <c r="PXB262" s="224"/>
      <c r="PXC262" s="224"/>
      <c r="PXD262" s="334"/>
      <c r="PXE262" s="334"/>
      <c r="PXF262" s="224"/>
      <c r="PXG262" s="368"/>
      <c r="PXH262" s="368"/>
      <c r="PXI262" s="332"/>
      <c r="PXJ262" s="333"/>
      <c r="PXK262" s="368"/>
      <c r="PXL262" s="224"/>
      <c r="PXM262" s="224"/>
      <c r="PXN262" s="334"/>
      <c r="PXO262" s="334"/>
      <c r="PXP262" s="224"/>
      <c r="PXQ262" s="368"/>
      <c r="PXR262" s="368"/>
      <c r="PXS262" s="332"/>
      <c r="PXT262" s="333"/>
      <c r="PXU262" s="368"/>
      <c r="PXV262" s="224"/>
      <c r="PXW262" s="224"/>
      <c r="PXX262" s="334"/>
      <c r="PXY262" s="334"/>
      <c r="PXZ262" s="224"/>
      <c r="PYA262" s="368"/>
      <c r="PYB262" s="368"/>
      <c r="PYC262" s="332"/>
      <c r="PYD262" s="333"/>
      <c r="PYE262" s="368"/>
      <c r="PYF262" s="224"/>
      <c r="PYG262" s="224"/>
      <c r="PYH262" s="334"/>
      <c r="PYI262" s="334"/>
      <c r="PYJ262" s="224"/>
      <c r="PYK262" s="368"/>
      <c r="PYL262" s="368"/>
      <c r="PYM262" s="332"/>
      <c r="PYN262" s="333"/>
      <c r="PYO262" s="368"/>
      <c r="PYP262" s="224"/>
      <c r="PYQ262" s="224"/>
      <c r="PYR262" s="334"/>
      <c r="PYS262" s="334"/>
      <c r="PYT262" s="224"/>
      <c r="PYU262" s="368"/>
      <c r="PYV262" s="368"/>
      <c r="PYW262" s="332"/>
      <c r="PYX262" s="333"/>
      <c r="PYY262" s="368"/>
      <c r="PYZ262" s="224"/>
      <c r="PZA262" s="224"/>
      <c r="PZB262" s="334"/>
      <c r="PZC262" s="334"/>
      <c r="PZD262" s="224"/>
      <c r="PZE262" s="368"/>
      <c r="PZF262" s="368"/>
      <c r="PZG262" s="332"/>
      <c r="PZH262" s="333"/>
      <c r="PZI262" s="368"/>
      <c r="PZJ262" s="224"/>
      <c r="PZK262" s="224"/>
      <c r="PZL262" s="334"/>
      <c r="PZM262" s="334"/>
      <c r="PZN262" s="224"/>
      <c r="PZO262" s="368"/>
      <c r="PZP262" s="368"/>
      <c r="PZQ262" s="332"/>
      <c r="PZR262" s="333"/>
      <c r="PZS262" s="368"/>
      <c r="PZT262" s="224"/>
      <c r="PZU262" s="224"/>
      <c r="PZV262" s="334"/>
      <c r="PZW262" s="334"/>
      <c r="PZX262" s="224"/>
      <c r="PZY262" s="368"/>
      <c r="PZZ262" s="368"/>
      <c r="QAA262" s="332"/>
      <c r="QAB262" s="333"/>
      <c r="QAC262" s="368"/>
      <c r="QAD262" s="224"/>
      <c r="QAE262" s="224"/>
      <c r="QAF262" s="334"/>
      <c r="QAG262" s="334"/>
      <c r="QAH262" s="224"/>
      <c r="QAI262" s="368"/>
      <c r="QAJ262" s="368"/>
      <c r="QAK262" s="332"/>
      <c r="QAL262" s="333"/>
      <c r="QAM262" s="368"/>
      <c r="QAN262" s="224"/>
      <c r="QAO262" s="224"/>
      <c r="QAP262" s="334"/>
      <c r="QAQ262" s="334"/>
      <c r="QAR262" s="224"/>
      <c r="QAS262" s="368"/>
      <c r="QAT262" s="368"/>
      <c r="QAU262" s="332"/>
      <c r="QAV262" s="333"/>
      <c r="QAW262" s="368"/>
      <c r="QAX262" s="224"/>
      <c r="QAY262" s="224"/>
      <c r="QAZ262" s="334"/>
      <c r="QBA262" s="334"/>
      <c r="QBB262" s="224"/>
      <c r="QBC262" s="368"/>
      <c r="QBD262" s="368"/>
      <c r="QBE262" s="332"/>
      <c r="QBF262" s="333"/>
      <c r="QBG262" s="368"/>
      <c r="QBH262" s="224"/>
      <c r="QBI262" s="224"/>
      <c r="QBJ262" s="334"/>
      <c r="QBK262" s="334"/>
      <c r="QBL262" s="224"/>
      <c r="QBM262" s="368"/>
      <c r="QBN262" s="368"/>
      <c r="QBO262" s="332"/>
      <c r="QBP262" s="333"/>
      <c r="QBQ262" s="368"/>
      <c r="QBR262" s="224"/>
      <c r="QBS262" s="224"/>
      <c r="QBT262" s="334"/>
      <c r="QBU262" s="334"/>
      <c r="QBV262" s="224"/>
      <c r="QBW262" s="368"/>
      <c r="QBX262" s="368"/>
      <c r="QBY262" s="332"/>
      <c r="QBZ262" s="333"/>
      <c r="QCA262" s="368"/>
      <c r="QCB262" s="224"/>
      <c r="QCC262" s="224"/>
      <c r="QCD262" s="334"/>
      <c r="QCE262" s="334"/>
      <c r="QCF262" s="224"/>
      <c r="QCG262" s="368"/>
      <c r="QCH262" s="368"/>
      <c r="QCI262" s="332"/>
      <c r="QCJ262" s="333"/>
      <c r="QCK262" s="368"/>
      <c r="QCL262" s="224"/>
      <c r="QCM262" s="224"/>
      <c r="QCN262" s="334"/>
      <c r="QCO262" s="334"/>
      <c r="QCP262" s="224"/>
      <c r="QCQ262" s="368"/>
      <c r="QCR262" s="368"/>
      <c r="QCS262" s="332"/>
      <c r="QCT262" s="333"/>
      <c r="QCU262" s="368"/>
      <c r="QCV262" s="224"/>
      <c r="QCW262" s="224"/>
      <c r="QCX262" s="334"/>
      <c r="QCY262" s="334"/>
      <c r="QCZ262" s="224"/>
      <c r="QDA262" s="368"/>
      <c r="QDB262" s="368"/>
      <c r="QDC262" s="332"/>
      <c r="QDD262" s="333"/>
      <c r="QDE262" s="368"/>
      <c r="QDF262" s="224"/>
      <c r="QDG262" s="224"/>
      <c r="QDH262" s="334"/>
      <c r="QDI262" s="334"/>
      <c r="QDJ262" s="224"/>
      <c r="QDK262" s="368"/>
      <c r="QDL262" s="368"/>
      <c r="QDM262" s="332"/>
      <c r="QDN262" s="333"/>
      <c r="QDO262" s="368"/>
      <c r="QDP262" s="224"/>
      <c r="QDQ262" s="224"/>
      <c r="QDR262" s="334"/>
      <c r="QDS262" s="334"/>
      <c r="QDT262" s="224"/>
      <c r="QDU262" s="368"/>
      <c r="QDV262" s="368"/>
      <c r="QDW262" s="332"/>
      <c r="QDX262" s="333"/>
      <c r="QDY262" s="368"/>
      <c r="QDZ262" s="224"/>
      <c r="QEA262" s="224"/>
      <c r="QEB262" s="334"/>
      <c r="QEC262" s="334"/>
      <c r="QED262" s="224"/>
      <c r="QEE262" s="368"/>
      <c r="QEF262" s="368"/>
      <c r="QEG262" s="332"/>
      <c r="QEH262" s="333"/>
      <c r="QEI262" s="368"/>
      <c r="QEJ262" s="224"/>
      <c r="QEK262" s="224"/>
      <c r="QEL262" s="334"/>
      <c r="QEM262" s="334"/>
      <c r="QEN262" s="224"/>
      <c r="QEO262" s="368"/>
      <c r="QEP262" s="368"/>
      <c r="QEQ262" s="332"/>
      <c r="QER262" s="333"/>
      <c r="QES262" s="368"/>
      <c r="QET262" s="224"/>
      <c r="QEU262" s="224"/>
      <c r="QEV262" s="334"/>
      <c r="QEW262" s="334"/>
      <c r="QEX262" s="224"/>
      <c r="QEY262" s="368"/>
      <c r="QEZ262" s="368"/>
      <c r="QFA262" s="332"/>
      <c r="QFB262" s="333"/>
      <c r="QFC262" s="368"/>
      <c r="QFD262" s="224"/>
      <c r="QFE262" s="224"/>
      <c r="QFF262" s="334"/>
      <c r="QFG262" s="334"/>
      <c r="QFH262" s="224"/>
      <c r="QFI262" s="368"/>
      <c r="QFJ262" s="368"/>
      <c r="QFK262" s="332"/>
      <c r="QFL262" s="333"/>
      <c r="QFM262" s="368"/>
      <c r="QFN262" s="224"/>
      <c r="QFO262" s="224"/>
      <c r="QFP262" s="334"/>
      <c r="QFQ262" s="334"/>
      <c r="QFR262" s="224"/>
      <c r="QFS262" s="368"/>
      <c r="QFT262" s="368"/>
      <c r="QFU262" s="332"/>
      <c r="QFV262" s="333"/>
      <c r="QFW262" s="368"/>
      <c r="QFX262" s="224"/>
      <c r="QFY262" s="224"/>
      <c r="QFZ262" s="334"/>
      <c r="QGA262" s="334"/>
      <c r="QGB262" s="224"/>
      <c r="QGC262" s="368"/>
      <c r="QGD262" s="368"/>
      <c r="QGE262" s="332"/>
      <c r="QGF262" s="333"/>
      <c r="QGG262" s="368"/>
      <c r="QGH262" s="224"/>
      <c r="QGI262" s="224"/>
      <c r="QGJ262" s="334"/>
      <c r="QGK262" s="334"/>
      <c r="QGL262" s="224"/>
      <c r="QGM262" s="368"/>
      <c r="QGN262" s="368"/>
      <c r="QGO262" s="332"/>
      <c r="QGP262" s="333"/>
      <c r="QGQ262" s="368"/>
      <c r="QGR262" s="224"/>
      <c r="QGS262" s="224"/>
      <c r="QGT262" s="334"/>
      <c r="QGU262" s="334"/>
      <c r="QGV262" s="224"/>
      <c r="QGW262" s="368"/>
      <c r="QGX262" s="368"/>
      <c r="QGY262" s="332"/>
      <c r="QGZ262" s="333"/>
      <c r="QHA262" s="368"/>
      <c r="QHB262" s="224"/>
      <c r="QHC262" s="224"/>
      <c r="QHD262" s="334"/>
      <c r="QHE262" s="334"/>
      <c r="QHF262" s="224"/>
      <c r="QHG262" s="368"/>
      <c r="QHH262" s="368"/>
      <c r="QHI262" s="332"/>
      <c r="QHJ262" s="333"/>
      <c r="QHK262" s="368"/>
      <c r="QHL262" s="224"/>
      <c r="QHM262" s="224"/>
      <c r="QHN262" s="334"/>
      <c r="QHO262" s="334"/>
      <c r="QHP262" s="224"/>
      <c r="QHQ262" s="368"/>
      <c r="QHR262" s="368"/>
      <c r="QHS262" s="332"/>
      <c r="QHT262" s="333"/>
      <c r="QHU262" s="368"/>
      <c r="QHV262" s="224"/>
      <c r="QHW262" s="224"/>
      <c r="QHX262" s="334"/>
      <c r="QHY262" s="334"/>
      <c r="QHZ262" s="224"/>
      <c r="QIA262" s="368"/>
      <c r="QIB262" s="368"/>
      <c r="QIC262" s="332"/>
      <c r="QID262" s="333"/>
      <c r="QIE262" s="368"/>
      <c r="QIF262" s="224"/>
      <c r="QIG262" s="224"/>
      <c r="QIH262" s="334"/>
      <c r="QII262" s="334"/>
      <c r="QIJ262" s="224"/>
      <c r="QIK262" s="368"/>
      <c r="QIL262" s="368"/>
      <c r="QIM262" s="332"/>
      <c r="QIN262" s="333"/>
      <c r="QIO262" s="368"/>
      <c r="QIP262" s="224"/>
      <c r="QIQ262" s="224"/>
      <c r="QIR262" s="334"/>
      <c r="QIS262" s="334"/>
      <c r="QIT262" s="224"/>
      <c r="QIU262" s="368"/>
      <c r="QIV262" s="368"/>
      <c r="QIW262" s="332"/>
      <c r="QIX262" s="333"/>
      <c r="QIY262" s="368"/>
      <c r="QIZ262" s="224"/>
      <c r="QJA262" s="224"/>
      <c r="QJB262" s="334"/>
      <c r="QJC262" s="334"/>
      <c r="QJD262" s="224"/>
      <c r="QJE262" s="368"/>
      <c r="QJF262" s="368"/>
      <c r="QJG262" s="332"/>
      <c r="QJH262" s="333"/>
      <c r="QJI262" s="368"/>
      <c r="QJJ262" s="224"/>
      <c r="QJK262" s="224"/>
      <c r="QJL262" s="334"/>
      <c r="QJM262" s="334"/>
      <c r="QJN262" s="224"/>
      <c r="QJO262" s="368"/>
      <c r="QJP262" s="368"/>
      <c r="QJQ262" s="332"/>
      <c r="QJR262" s="333"/>
      <c r="QJS262" s="368"/>
      <c r="QJT262" s="224"/>
      <c r="QJU262" s="224"/>
      <c r="QJV262" s="334"/>
      <c r="QJW262" s="334"/>
      <c r="QJX262" s="224"/>
      <c r="QJY262" s="368"/>
      <c r="QJZ262" s="368"/>
      <c r="QKA262" s="332"/>
      <c r="QKB262" s="333"/>
      <c r="QKC262" s="368"/>
      <c r="QKD262" s="224"/>
      <c r="QKE262" s="224"/>
      <c r="QKF262" s="334"/>
      <c r="QKG262" s="334"/>
      <c r="QKH262" s="224"/>
      <c r="QKI262" s="368"/>
      <c r="QKJ262" s="368"/>
      <c r="QKK262" s="332"/>
      <c r="QKL262" s="333"/>
      <c r="QKM262" s="368"/>
      <c r="QKN262" s="224"/>
      <c r="QKO262" s="224"/>
      <c r="QKP262" s="334"/>
      <c r="QKQ262" s="334"/>
      <c r="QKR262" s="224"/>
      <c r="QKS262" s="368"/>
      <c r="QKT262" s="368"/>
      <c r="QKU262" s="332"/>
      <c r="QKV262" s="333"/>
      <c r="QKW262" s="368"/>
      <c r="QKX262" s="224"/>
      <c r="QKY262" s="224"/>
      <c r="QKZ262" s="334"/>
      <c r="QLA262" s="334"/>
      <c r="QLB262" s="224"/>
      <c r="QLC262" s="368"/>
      <c r="QLD262" s="368"/>
      <c r="QLE262" s="332"/>
      <c r="QLF262" s="333"/>
      <c r="QLG262" s="368"/>
      <c r="QLH262" s="224"/>
      <c r="QLI262" s="224"/>
      <c r="QLJ262" s="334"/>
      <c r="QLK262" s="334"/>
      <c r="QLL262" s="224"/>
      <c r="QLM262" s="368"/>
      <c r="QLN262" s="368"/>
      <c r="QLO262" s="332"/>
      <c r="QLP262" s="333"/>
      <c r="QLQ262" s="368"/>
      <c r="QLR262" s="224"/>
      <c r="QLS262" s="224"/>
      <c r="QLT262" s="334"/>
      <c r="QLU262" s="334"/>
      <c r="QLV262" s="224"/>
      <c r="QLW262" s="368"/>
      <c r="QLX262" s="368"/>
      <c r="QLY262" s="332"/>
      <c r="QLZ262" s="333"/>
      <c r="QMA262" s="368"/>
      <c r="QMB262" s="224"/>
      <c r="QMC262" s="224"/>
      <c r="QMD262" s="334"/>
      <c r="QME262" s="334"/>
      <c r="QMF262" s="224"/>
      <c r="QMG262" s="368"/>
      <c r="QMH262" s="368"/>
      <c r="QMI262" s="332"/>
      <c r="QMJ262" s="333"/>
      <c r="QMK262" s="368"/>
      <c r="QML262" s="224"/>
      <c r="QMM262" s="224"/>
      <c r="QMN262" s="334"/>
      <c r="QMO262" s="334"/>
      <c r="QMP262" s="224"/>
      <c r="QMQ262" s="368"/>
      <c r="QMR262" s="368"/>
      <c r="QMS262" s="332"/>
      <c r="QMT262" s="333"/>
      <c r="QMU262" s="368"/>
      <c r="QMV262" s="224"/>
      <c r="QMW262" s="224"/>
      <c r="QMX262" s="334"/>
      <c r="QMY262" s="334"/>
      <c r="QMZ262" s="224"/>
      <c r="QNA262" s="368"/>
      <c r="QNB262" s="368"/>
      <c r="QNC262" s="332"/>
      <c r="QND262" s="333"/>
      <c r="QNE262" s="368"/>
      <c r="QNF262" s="224"/>
      <c r="QNG262" s="224"/>
      <c r="QNH262" s="334"/>
      <c r="QNI262" s="334"/>
      <c r="QNJ262" s="224"/>
      <c r="QNK262" s="368"/>
      <c r="QNL262" s="368"/>
      <c r="QNM262" s="332"/>
      <c r="QNN262" s="333"/>
      <c r="QNO262" s="368"/>
      <c r="QNP262" s="224"/>
      <c r="QNQ262" s="224"/>
      <c r="QNR262" s="334"/>
      <c r="QNS262" s="334"/>
      <c r="QNT262" s="224"/>
      <c r="QNU262" s="368"/>
      <c r="QNV262" s="368"/>
      <c r="QNW262" s="332"/>
      <c r="QNX262" s="333"/>
      <c r="QNY262" s="368"/>
      <c r="QNZ262" s="224"/>
      <c r="QOA262" s="224"/>
      <c r="QOB262" s="334"/>
      <c r="QOC262" s="334"/>
      <c r="QOD262" s="224"/>
      <c r="QOE262" s="368"/>
      <c r="QOF262" s="368"/>
      <c r="QOG262" s="332"/>
      <c r="QOH262" s="333"/>
      <c r="QOI262" s="368"/>
      <c r="QOJ262" s="224"/>
      <c r="QOK262" s="224"/>
      <c r="QOL262" s="334"/>
      <c r="QOM262" s="334"/>
      <c r="QON262" s="224"/>
      <c r="QOO262" s="368"/>
      <c r="QOP262" s="368"/>
      <c r="QOQ262" s="332"/>
      <c r="QOR262" s="333"/>
      <c r="QOS262" s="368"/>
      <c r="QOT262" s="224"/>
      <c r="QOU262" s="224"/>
      <c r="QOV262" s="334"/>
      <c r="QOW262" s="334"/>
      <c r="QOX262" s="224"/>
      <c r="QOY262" s="368"/>
      <c r="QOZ262" s="368"/>
      <c r="QPA262" s="332"/>
      <c r="QPB262" s="333"/>
      <c r="QPC262" s="368"/>
      <c r="QPD262" s="224"/>
      <c r="QPE262" s="224"/>
      <c r="QPF262" s="334"/>
      <c r="QPG262" s="334"/>
      <c r="QPH262" s="224"/>
      <c r="QPI262" s="368"/>
      <c r="QPJ262" s="368"/>
      <c r="QPK262" s="332"/>
      <c r="QPL262" s="333"/>
      <c r="QPM262" s="368"/>
      <c r="QPN262" s="224"/>
      <c r="QPO262" s="224"/>
      <c r="QPP262" s="334"/>
      <c r="QPQ262" s="334"/>
      <c r="QPR262" s="224"/>
      <c r="QPS262" s="368"/>
      <c r="QPT262" s="368"/>
      <c r="QPU262" s="332"/>
      <c r="QPV262" s="333"/>
      <c r="QPW262" s="368"/>
      <c r="QPX262" s="224"/>
      <c r="QPY262" s="224"/>
      <c r="QPZ262" s="334"/>
      <c r="QQA262" s="334"/>
      <c r="QQB262" s="224"/>
      <c r="QQC262" s="368"/>
      <c r="QQD262" s="368"/>
      <c r="QQE262" s="332"/>
      <c r="QQF262" s="333"/>
      <c r="QQG262" s="368"/>
      <c r="QQH262" s="224"/>
      <c r="QQI262" s="224"/>
      <c r="QQJ262" s="334"/>
      <c r="QQK262" s="334"/>
      <c r="QQL262" s="224"/>
      <c r="QQM262" s="368"/>
      <c r="QQN262" s="368"/>
      <c r="QQO262" s="332"/>
      <c r="QQP262" s="333"/>
      <c r="QQQ262" s="368"/>
      <c r="QQR262" s="224"/>
      <c r="QQS262" s="224"/>
      <c r="QQT262" s="334"/>
      <c r="QQU262" s="334"/>
      <c r="QQV262" s="224"/>
      <c r="QQW262" s="368"/>
      <c r="QQX262" s="368"/>
      <c r="QQY262" s="332"/>
      <c r="QQZ262" s="333"/>
      <c r="QRA262" s="368"/>
      <c r="QRB262" s="224"/>
      <c r="QRC262" s="224"/>
      <c r="QRD262" s="334"/>
      <c r="QRE262" s="334"/>
      <c r="QRF262" s="224"/>
      <c r="QRG262" s="368"/>
      <c r="QRH262" s="368"/>
      <c r="QRI262" s="332"/>
      <c r="QRJ262" s="333"/>
      <c r="QRK262" s="368"/>
      <c r="QRL262" s="224"/>
      <c r="QRM262" s="224"/>
      <c r="QRN262" s="334"/>
      <c r="QRO262" s="334"/>
      <c r="QRP262" s="224"/>
      <c r="QRQ262" s="368"/>
      <c r="QRR262" s="368"/>
      <c r="QRS262" s="332"/>
      <c r="QRT262" s="333"/>
      <c r="QRU262" s="368"/>
      <c r="QRV262" s="224"/>
      <c r="QRW262" s="224"/>
      <c r="QRX262" s="334"/>
      <c r="QRY262" s="334"/>
      <c r="QRZ262" s="224"/>
      <c r="QSA262" s="368"/>
      <c r="QSB262" s="368"/>
      <c r="QSC262" s="332"/>
      <c r="QSD262" s="333"/>
      <c r="QSE262" s="368"/>
      <c r="QSF262" s="224"/>
      <c r="QSG262" s="224"/>
      <c r="QSH262" s="334"/>
      <c r="QSI262" s="334"/>
      <c r="QSJ262" s="224"/>
      <c r="QSK262" s="368"/>
      <c r="QSL262" s="368"/>
      <c r="QSM262" s="332"/>
      <c r="QSN262" s="333"/>
      <c r="QSO262" s="368"/>
      <c r="QSP262" s="224"/>
      <c r="QSQ262" s="224"/>
      <c r="QSR262" s="334"/>
      <c r="QSS262" s="334"/>
      <c r="QST262" s="224"/>
      <c r="QSU262" s="368"/>
      <c r="QSV262" s="368"/>
      <c r="QSW262" s="332"/>
      <c r="QSX262" s="333"/>
      <c r="QSY262" s="368"/>
      <c r="QSZ262" s="224"/>
      <c r="QTA262" s="224"/>
      <c r="QTB262" s="334"/>
      <c r="QTC262" s="334"/>
      <c r="QTD262" s="224"/>
      <c r="QTE262" s="368"/>
      <c r="QTF262" s="368"/>
      <c r="QTG262" s="332"/>
      <c r="QTH262" s="333"/>
      <c r="QTI262" s="368"/>
      <c r="QTJ262" s="224"/>
      <c r="QTK262" s="224"/>
      <c r="QTL262" s="334"/>
      <c r="QTM262" s="334"/>
      <c r="QTN262" s="224"/>
      <c r="QTO262" s="368"/>
      <c r="QTP262" s="368"/>
      <c r="QTQ262" s="332"/>
      <c r="QTR262" s="333"/>
      <c r="QTS262" s="368"/>
      <c r="QTT262" s="224"/>
      <c r="QTU262" s="224"/>
      <c r="QTV262" s="334"/>
      <c r="QTW262" s="334"/>
      <c r="QTX262" s="224"/>
      <c r="QTY262" s="368"/>
      <c r="QTZ262" s="368"/>
      <c r="QUA262" s="332"/>
      <c r="QUB262" s="333"/>
      <c r="QUC262" s="368"/>
      <c r="QUD262" s="224"/>
      <c r="QUE262" s="224"/>
      <c r="QUF262" s="334"/>
      <c r="QUG262" s="334"/>
      <c r="QUH262" s="224"/>
      <c r="QUI262" s="368"/>
      <c r="QUJ262" s="368"/>
      <c r="QUK262" s="332"/>
      <c r="QUL262" s="333"/>
      <c r="QUM262" s="368"/>
      <c r="QUN262" s="224"/>
      <c r="QUO262" s="224"/>
      <c r="QUP262" s="334"/>
      <c r="QUQ262" s="334"/>
      <c r="QUR262" s="224"/>
      <c r="QUS262" s="368"/>
      <c r="QUT262" s="368"/>
      <c r="QUU262" s="332"/>
      <c r="QUV262" s="333"/>
      <c r="QUW262" s="368"/>
      <c r="QUX262" s="224"/>
      <c r="QUY262" s="224"/>
      <c r="QUZ262" s="334"/>
      <c r="QVA262" s="334"/>
      <c r="QVB262" s="224"/>
      <c r="QVC262" s="368"/>
      <c r="QVD262" s="368"/>
      <c r="QVE262" s="332"/>
      <c r="QVF262" s="333"/>
      <c r="QVG262" s="368"/>
      <c r="QVH262" s="224"/>
      <c r="QVI262" s="224"/>
      <c r="QVJ262" s="334"/>
      <c r="QVK262" s="334"/>
      <c r="QVL262" s="224"/>
      <c r="QVM262" s="368"/>
      <c r="QVN262" s="368"/>
      <c r="QVO262" s="332"/>
      <c r="QVP262" s="333"/>
      <c r="QVQ262" s="368"/>
      <c r="QVR262" s="224"/>
      <c r="QVS262" s="224"/>
      <c r="QVT262" s="334"/>
      <c r="QVU262" s="334"/>
      <c r="QVV262" s="224"/>
      <c r="QVW262" s="368"/>
      <c r="QVX262" s="368"/>
      <c r="QVY262" s="332"/>
      <c r="QVZ262" s="333"/>
      <c r="QWA262" s="368"/>
      <c r="QWB262" s="224"/>
      <c r="QWC262" s="224"/>
      <c r="QWD262" s="334"/>
      <c r="QWE262" s="334"/>
      <c r="QWF262" s="224"/>
      <c r="QWG262" s="368"/>
      <c r="QWH262" s="368"/>
      <c r="QWI262" s="332"/>
      <c r="QWJ262" s="333"/>
      <c r="QWK262" s="368"/>
      <c r="QWL262" s="224"/>
      <c r="QWM262" s="224"/>
      <c r="QWN262" s="334"/>
      <c r="QWO262" s="334"/>
      <c r="QWP262" s="224"/>
      <c r="QWQ262" s="368"/>
      <c r="QWR262" s="368"/>
      <c r="QWS262" s="332"/>
      <c r="QWT262" s="333"/>
      <c r="QWU262" s="368"/>
      <c r="QWV262" s="224"/>
      <c r="QWW262" s="224"/>
      <c r="QWX262" s="334"/>
      <c r="QWY262" s="334"/>
      <c r="QWZ262" s="224"/>
      <c r="QXA262" s="368"/>
      <c r="QXB262" s="368"/>
      <c r="QXC262" s="332"/>
      <c r="QXD262" s="333"/>
      <c r="QXE262" s="368"/>
      <c r="QXF262" s="224"/>
      <c r="QXG262" s="224"/>
      <c r="QXH262" s="334"/>
      <c r="QXI262" s="334"/>
      <c r="QXJ262" s="224"/>
      <c r="QXK262" s="368"/>
      <c r="QXL262" s="368"/>
      <c r="QXM262" s="332"/>
      <c r="QXN262" s="333"/>
      <c r="QXO262" s="368"/>
      <c r="QXP262" s="224"/>
      <c r="QXQ262" s="224"/>
      <c r="QXR262" s="334"/>
      <c r="QXS262" s="334"/>
      <c r="QXT262" s="224"/>
      <c r="QXU262" s="368"/>
      <c r="QXV262" s="368"/>
      <c r="QXW262" s="332"/>
      <c r="QXX262" s="333"/>
      <c r="QXY262" s="368"/>
      <c r="QXZ262" s="224"/>
      <c r="QYA262" s="224"/>
      <c r="QYB262" s="334"/>
      <c r="QYC262" s="334"/>
      <c r="QYD262" s="224"/>
      <c r="QYE262" s="368"/>
      <c r="QYF262" s="368"/>
      <c r="QYG262" s="332"/>
      <c r="QYH262" s="333"/>
      <c r="QYI262" s="368"/>
      <c r="QYJ262" s="224"/>
      <c r="QYK262" s="224"/>
      <c r="QYL262" s="334"/>
      <c r="QYM262" s="334"/>
      <c r="QYN262" s="224"/>
      <c r="QYO262" s="368"/>
      <c r="QYP262" s="368"/>
      <c r="QYQ262" s="332"/>
      <c r="QYR262" s="333"/>
      <c r="QYS262" s="368"/>
      <c r="QYT262" s="224"/>
      <c r="QYU262" s="224"/>
      <c r="QYV262" s="334"/>
      <c r="QYW262" s="334"/>
      <c r="QYX262" s="224"/>
      <c r="QYY262" s="368"/>
      <c r="QYZ262" s="368"/>
      <c r="QZA262" s="332"/>
      <c r="QZB262" s="333"/>
      <c r="QZC262" s="368"/>
      <c r="QZD262" s="224"/>
      <c r="QZE262" s="224"/>
      <c r="QZF262" s="334"/>
      <c r="QZG262" s="334"/>
      <c r="QZH262" s="224"/>
      <c r="QZI262" s="368"/>
      <c r="QZJ262" s="368"/>
      <c r="QZK262" s="332"/>
      <c r="QZL262" s="333"/>
      <c r="QZM262" s="368"/>
      <c r="QZN262" s="224"/>
      <c r="QZO262" s="224"/>
      <c r="QZP262" s="334"/>
      <c r="QZQ262" s="334"/>
      <c r="QZR262" s="224"/>
      <c r="QZS262" s="368"/>
      <c r="QZT262" s="368"/>
      <c r="QZU262" s="332"/>
      <c r="QZV262" s="333"/>
      <c r="QZW262" s="368"/>
      <c r="QZX262" s="224"/>
      <c r="QZY262" s="224"/>
      <c r="QZZ262" s="334"/>
      <c r="RAA262" s="334"/>
      <c r="RAB262" s="224"/>
      <c r="RAC262" s="368"/>
      <c r="RAD262" s="368"/>
      <c r="RAE262" s="332"/>
      <c r="RAF262" s="333"/>
      <c r="RAG262" s="368"/>
      <c r="RAH262" s="224"/>
      <c r="RAI262" s="224"/>
      <c r="RAJ262" s="334"/>
      <c r="RAK262" s="334"/>
      <c r="RAL262" s="224"/>
      <c r="RAM262" s="368"/>
      <c r="RAN262" s="368"/>
      <c r="RAO262" s="332"/>
      <c r="RAP262" s="333"/>
      <c r="RAQ262" s="368"/>
      <c r="RAR262" s="224"/>
      <c r="RAS262" s="224"/>
      <c r="RAT262" s="334"/>
      <c r="RAU262" s="334"/>
      <c r="RAV262" s="224"/>
      <c r="RAW262" s="368"/>
      <c r="RAX262" s="368"/>
      <c r="RAY262" s="332"/>
      <c r="RAZ262" s="333"/>
      <c r="RBA262" s="368"/>
      <c r="RBB262" s="224"/>
      <c r="RBC262" s="224"/>
      <c r="RBD262" s="334"/>
      <c r="RBE262" s="334"/>
      <c r="RBF262" s="224"/>
      <c r="RBG262" s="368"/>
      <c r="RBH262" s="368"/>
      <c r="RBI262" s="332"/>
      <c r="RBJ262" s="333"/>
      <c r="RBK262" s="368"/>
      <c r="RBL262" s="224"/>
      <c r="RBM262" s="224"/>
      <c r="RBN262" s="334"/>
      <c r="RBO262" s="334"/>
      <c r="RBP262" s="224"/>
      <c r="RBQ262" s="368"/>
      <c r="RBR262" s="368"/>
      <c r="RBS262" s="332"/>
      <c r="RBT262" s="333"/>
      <c r="RBU262" s="368"/>
      <c r="RBV262" s="224"/>
      <c r="RBW262" s="224"/>
      <c r="RBX262" s="334"/>
      <c r="RBY262" s="334"/>
      <c r="RBZ262" s="224"/>
      <c r="RCA262" s="368"/>
      <c r="RCB262" s="368"/>
      <c r="RCC262" s="332"/>
      <c r="RCD262" s="333"/>
      <c r="RCE262" s="368"/>
      <c r="RCF262" s="224"/>
      <c r="RCG262" s="224"/>
      <c r="RCH262" s="334"/>
      <c r="RCI262" s="334"/>
      <c r="RCJ262" s="224"/>
      <c r="RCK262" s="368"/>
      <c r="RCL262" s="368"/>
      <c r="RCM262" s="332"/>
      <c r="RCN262" s="333"/>
      <c r="RCO262" s="368"/>
      <c r="RCP262" s="224"/>
      <c r="RCQ262" s="224"/>
      <c r="RCR262" s="334"/>
      <c r="RCS262" s="334"/>
      <c r="RCT262" s="224"/>
      <c r="RCU262" s="368"/>
      <c r="RCV262" s="368"/>
      <c r="RCW262" s="332"/>
      <c r="RCX262" s="333"/>
      <c r="RCY262" s="368"/>
      <c r="RCZ262" s="224"/>
      <c r="RDA262" s="224"/>
      <c r="RDB262" s="334"/>
      <c r="RDC262" s="334"/>
      <c r="RDD262" s="224"/>
      <c r="RDE262" s="368"/>
      <c r="RDF262" s="368"/>
      <c r="RDG262" s="332"/>
      <c r="RDH262" s="333"/>
      <c r="RDI262" s="368"/>
      <c r="RDJ262" s="224"/>
      <c r="RDK262" s="224"/>
      <c r="RDL262" s="334"/>
      <c r="RDM262" s="334"/>
      <c r="RDN262" s="224"/>
      <c r="RDO262" s="368"/>
      <c r="RDP262" s="368"/>
      <c r="RDQ262" s="332"/>
      <c r="RDR262" s="333"/>
      <c r="RDS262" s="368"/>
      <c r="RDT262" s="224"/>
      <c r="RDU262" s="224"/>
      <c r="RDV262" s="334"/>
      <c r="RDW262" s="334"/>
      <c r="RDX262" s="224"/>
      <c r="RDY262" s="368"/>
      <c r="RDZ262" s="368"/>
      <c r="REA262" s="332"/>
      <c r="REB262" s="333"/>
      <c r="REC262" s="368"/>
      <c r="RED262" s="224"/>
      <c r="REE262" s="224"/>
      <c r="REF262" s="334"/>
      <c r="REG262" s="334"/>
      <c r="REH262" s="224"/>
      <c r="REI262" s="368"/>
      <c r="REJ262" s="368"/>
      <c r="REK262" s="332"/>
      <c r="REL262" s="333"/>
      <c r="REM262" s="368"/>
      <c r="REN262" s="224"/>
      <c r="REO262" s="224"/>
      <c r="REP262" s="334"/>
      <c r="REQ262" s="334"/>
      <c r="RER262" s="224"/>
      <c r="RES262" s="368"/>
      <c r="RET262" s="368"/>
      <c r="REU262" s="332"/>
      <c r="REV262" s="333"/>
      <c r="REW262" s="368"/>
      <c r="REX262" s="224"/>
      <c r="REY262" s="224"/>
      <c r="REZ262" s="334"/>
      <c r="RFA262" s="334"/>
      <c r="RFB262" s="224"/>
      <c r="RFC262" s="368"/>
      <c r="RFD262" s="368"/>
      <c r="RFE262" s="332"/>
      <c r="RFF262" s="333"/>
      <c r="RFG262" s="368"/>
      <c r="RFH262" s="224"/>
      <c r="RFI262" s="224"/>
      <c r="RFJ262" s="334"/>
      <c r="RFK262" s="334"/>
      <c r="RFL262" s="224"/>
      <c r="RFM262" s="368"/>
      <c r="RFN262" s="368"/>
      <c r="RFO262" s="332"/>
      <c r="RFP262" s="333"/>
      <c r="RFQ262" s="368"/>
      <c r="RFR262" s="224"/>
      <c r="RFS262" s="224"/>
      <c r="RFT262" s="334"/>
      <c r="RFU262" s="334"/>
      <c r="RFV262" s="224"/>
      <c r="RFW262" s="368"/>
      <c r="RFX262" s="368"/>
      <c r="RFY262" s="332"/>
      <c r="RFZ262" s="333"/>
      <c r="RGA262" s="368"/>
      <c r="RGB262" s="224"/>
      <c r="RGC262" s="224"/>
      <c r="RGD262" s="334"/>
      <c r="RGE262" s="334"/>
      <c r="RGF262" s="224"/>
      <c r="RGG262" s="368"/>
      <c r="RGH262" s="368"/>
      <c r="RGI262" s="332"/>
      <c r="RGJ262" s="333"/>
      <c r="RGK262" s="368"/>
      <c r="RGL262" s="224"/>
      <c r="RGM262" s="224"/>
      <c r="RGN262" s="334"/>
      <c r="RGO262" s="334"/>
      <c r="RGP262" s="224"/>
      <c r="RGQ262" s="368"/>
      <c r="RGR262" s="368"/>
      <c r="RGS262" s="332"/>
      <c r="RGT262" s="333"/>
      <c r="RGU262" s="368"/>
      <c r="RGV262" s="224"/>
      <c r="RGW262" s="224"/>
      <c r="RGX262" s="334"/>
      <c r="RGY262" s="334"/>
      <c r="RGZ262" s="224"/>
      <c r="RHA262" s="368"/>
      <c r="RHB262" s="368"/>
      <c r="RHC262" s="332"/>
      <c r="RHD262" s="333"/>
      <c r="RHE262" s="368"/>
      <c r="RHF262" s="224"/>
      <c r="RHG262" s="224"/>
      <c r="RHH262" s="334"/>
      <c r="RHI262" s="334"/>
      <c r="RHJ262" s="224"/>
      <c r="RHK262" s="368"/>
      <c r="RHL262" s="368"/>
      <c r="RHM262" s="332"/>
      <c r="RHN262" s="333"/>
      <c r="RHO262" s="368"/>
      <c r="RHP262" s="224"/>
      <c r="RHQ262" s="224"/>
      <c r="RHR262" s="334"/>
      <c r="RHS262" s="334"/>
      <c r="RHT262" s="224"/>
      <c r="RHU262" s="368"/>
      <c r="RHV262" s="368"/>
      <c r="RHW262" s="332"/>
      <c r="RHX262" s="333"/>
      <c r="RHY262" s="368"/>
      <c r="RHZ262" s="224"/>
      <c r="RIA262" s="224"/>
      <c r="RIB262" s="334"/>
      <c r="RIC262" s="334"/>
      <c r="RID262" s="224"/>
      <c r="RIE262" s="368"/>
      <c r="RIF262" s="368"/>
      <c r="RIG262" s="332"/>
      <c r="RIH262" s="333"/>
      <c r="RII262" s="368"/>
      <c r="RIJ262" s="224"/>
      <c r="RIK262" s="224"/>
      <c r="RIL262" s="334"/>
      <c r="RIM262" s="334"/>
      <c r="RIN262" s="224"/>
      <c r="RIO262" s="368"/>
      <c r="RIP262" s="368"/>
      <c r="RIQ262" s="332"/>
      <c r="RIR262" s="333"/>
      <c r="RIS262" s="368"/>
      <c r="RIT262" s="224"/>
      <c r="RIU262" s="224"/>
      <c r="RIV262" s="334"/>
      <c r="RIW262" s="334"/>
      <c r="RIX262" s="224"/>
      <c r="RIY262" s="368"/>
      <c r="RIZ262" s="368"/>
      <c r="RJA262" s="332"/>
      <c r="RJB262" s="333"/>
      <c r="RJC262" s="368"/>
      <c r="RJD262" s="224"/>
      <c r="RJE262" s="224"/>
      <c r="RJF262" s="334"/>
      <c r="RJG262" s="334"/>
      <c r="RJH262" s="224"/>
      <c r="RJI262" s="368"/>
      <c r="RJJ262" s="368"/>
      <c r="RJK262" s="332"/>
      <c r="RJL262" s="333"/>
      <c r="RJM262" s="368"/>
      <c r="RJN262" s="224"/>
      <c r="RJO262" s="224"/>
      <c r="RJP262" s="334"/>
      <c r="RJQ262" s="334"/>
      <c r="RJR262" s="224"/>
      <c r="RJS262" s="368"/>
      <c r="RJT262" s="368"/>
      <c r="RJU262" s="332"/>
      <c r="RJV262" s="333"/>
      <c r="RJW262" s="368"/>
      <c r="RJX262" s="224"/>
      <c r="RJY262" s="224"/>
      <c r="RJZ262" s="334"/>
      <c r="RKA262" s="334"/>
      <c r="RKB262" s="224"/>
      <c r="RKC262" s="368"/>
      <c r="RKD262" s="368"/>
      <c r="RKE262" s="332"/>
      <c r="RKF262" s="333"/>
      <c r="RKG262" s="368"/>
      <c r="RKH262" s="224"/>
      <c r="RKI262" s="224"/>
      <c r="RKJ262" s="334"/>
      <c r="RKK262" s="334"/>
      <c r="RKL262" s="224"/>
      <c r="RKM262" s="368"/>
      <c r="RKN262" s="368"/>
      <c r="RKO262" s="332"/>
      <c r="RKP262" s="333"/>
      <c r="RKQ262" s="368"/>
      <c r="RKR262" s="224"/>
      <c r="RKS262" s="224"/>
      <c r="RKT262" s="334"/>
      <c r="RKU262" s="334"/>
      <c r="RKV262" s="224"/>
      <c r="RKW262" s="368"/>
      <c r="RKX262" s="368"/>
      <c r="RKY262" s="332"/>
      <c r="RKZ262" s="333"/>
      <c r="RLA262" s="368"/>
      <c r="RLB262" s="224"/>
      <c r="RLC262" s="224"/>
      <c r="RLD262" s="334"/>
      <c r="RLE262" s="334"/>
      <c r="RLF262" s="224"/>
      <c r="RLG262" s="368"/>
      <c r="RLH262" s="368"/>
      <c r="RLI262" s="332"/>
      <c r="RLJ262" s="333"/>
      <c r="RLK262" s="368"/>
      <c r="RLL262" s="224"/>
      <c r="RLM262" s="224"/>
      <c r="RLN262" s="334"/>
      <c r="RLO262" s="334"/>
      <c r="RLP262" s="224"/>
      <c r="RLQ262" s="368"/>
      <c r="RLR262" s="368"/>
      <c r="RLS262" s="332"/>
      <c r="RLT262" s="333"/>
      <c r="RLU262" s="368"/>
      <c r="RLV262" s="224"/>
      <c r="RLW262" s="224"/>
      <c r="RLX262" s="334"/>
      <c r="RLY262" s="334"/>
      <c r="RLZ262" s="224"/>
      <c r="RMA262" s="368"/>
      <c r="RMB262" s="368"/>
      <c r="RMC262" s="332"/>
      <c r="RMD262" s="333"/>
      <c r="RME262" s="368"/>
      <c r="RMF262" s="224"/>
      <c r="RMG262" s="224"/>
      <c r="RMH262" s="334"/>
      <c r="RMI262" s="334"/>
      <c r="RMJ262" s="224"/>
      <c r="RMK262" s="368"/>
      <c r="RML262" s="368"/>
      <c r="RMM262" s="332"/>
      <c r="RMN262" s="333"/>
      <c r="RMO262" s="368"/>
      <c r="RMP262" s="224"/>
      <c r="RMQ262" s="224"/>
      <c r="RMR262" s="334"/>
      <c r="RMS262" s="334"/>
      <c r="RMT262" s="224"/>
      <c r="RMU262" s="368"/>
      <c r="RMV262" s="368"/>
      <c r="RMW262" s="332"/>
      <c r="RMX262" s="333"/>
      <c r="RMY262" s="368"/>
      <c r="RMZ262" s="224"/>
      <c r="RNA262" s="224"/>
      <c r="RNB262" s="334"/>
      <c r="RNC262" s="334"/>
      <c r="RND262" s="224"/>
      <c r="RNE262" s="368"/>
      <c r="RNF262" s="368"/>
      <c r="RNG262" s="332"/>
      <c r="RNH262" s="333"/>
      <c r="RNI262" s="368"/>
      <c r="RNJ262" s="224"/>
      <c r="RNK262" s="224"/>
      <c r="RNL262" s="334"/>
      <c r="RNM262" s="334"/>
      <c r="RNN262" s="224"/>
      <c r="RNO262" s="368"/>
      <c r="RNP262" s="368"/>
      <c r="RNQ262" s="332"/>
      <c r="RNR262" s="333"/>
      <c r="RNS262" s="368"/>
      <c r="RNT262" s="224"/>
      <c r="RNU262" s="224"/>
      <c r="RNV262" s="334"/>
      <c r="RNW262" s="334"/>
      <c r="RNX262" s="224"/>
      <c r="RNY262" s="368"/>
      <c r="RNZ262" s="368"/>
      <c r="ROA262" s="332"/>
      <c r="ROB262" s="333"/>
      <c r="ROC262" s="368"/>
      <c r="ROD262" s="224"/>
      <c r="ROE262" s="224"/>
      <c r="ROF262" s="334"/>
      <c r="ROG262" s="334"/>
      <c r="ROH262" s="224"/>
      <c r="ROI262" s="368"/>
      <c r="ROJ262" s="368"/>
      <c r="ROK262" s="332"/>
      <c r="ROL262" s="333"/>
      <c r="ROM262" s="368"/>
      <c r="RON262" s="224"/>
      <c r="ROO262" s="224"/>
      <c r="ROP262" s="334"/>
      <c r="ROQ262" s="334"/>
      <c r="ROR262" s="224"/>
      <c r="ROS262" s="368"/>
      <c r="ROT262" s="368"/>
      <c r="ROU262" s="332"/>
      <c r="ROV262" s="333"/>
      <c r="ROW262" s="368"/>
      <c r="ROX262" s="224"/>
      <c r="ROY262" s="224"/>
      <c r="ROZ262" s="334"/>
      <c r="RPA262" s="334"/>
      <c r="RPB262" s="224"/>
      <c r="RPC262" s="368"/>
      <c r="RPD262" s="368"/>
      <c r="RPE262" s="332"/>
      <c r="RPF262" s="333"/>
      <c r="RPG262" s="368"/>
      <c r="RPH262" s="224"/>
      <c r="RPI262" s="224"/>
      <c r="RPJ262" s="334"/>
      <c r="RPK262" s="334"/>
      <c r="RPL262" s="224"/>
      <c r="RPM262" s="368"/>
      <c r="RPN262" s="368"/>
      <c r="RPO262" s="332"/>
      <c r="RPP262" s="333"/>
      <c r="RPQ262" s="368"/>
      <c r="RPR262" s="224"/>
      <c r="RPS262" s="224"/>
      <c r="RPT262" s="334"/>
      <c r="RPU262" s="334"/>
      <c r="RPV262" s="224"/>
      <c r="RPW262" s="368"/>
      <c r="RPX262" s="368"/>
      <c r="RPY262" s="332"/>
      <c r="RPZ262" s="333"/>
      <c r="RQA262" s="368"/>
      <c r="RQB262" s="224"/>
      <c r="RQC262" s="224"/>
      <c r="RQD262" s="334"/>
      <c r="RQE262" s="334"/>
      <c r="RQF262" s="224"/>
      <c r="RQG262" s="368"/>
      <c r="RQH262" s="368"/>
      <c r="RQI262" s="332"/>
      <c r="RQJ262" s="333"/>
      <c r="RQK262" s="368"/>
      <c r="RQL262" s="224"/>
      <c r="RQM262" s="224"/>
      <c r="RQN262" s="334"/>
      <c r="RQO262" s="334"/>
      <c r="RQP262" s="224"/>
      <c r="RQQ262" s="368"/>
      <c r="RQR262" s="368"/>
      <c r="RQS262" s="332"/>
      <c r="RQT262" s="333"/>
      <c r="RQU262" s="368"/>
      <c r="RQV262" s="224"/>
      <c r="RQW262" s="224"/>
      <c r="RQX262" s="334"/>
      <c r="RQY262" s="334"/>
      <c r="RQZ262" s="224"/>
      <c r="RRA262" s="368"/>
      <c r="RRB262" s="368"/>
      <c r="RRC262" s="332"/>
      <c r="RRD262" s="333"/>
      <c r="RRE262" s="368"/>
      <c r="RRF262" s="224"/>
      <c r="RRG262" s="224"/>
      <c r="RRH262" s="334"/>
      <c r="RRI262" s="334"/>
      <c r="RRJ262" s="224"/>
      <c r="RRK262" s="368"/>
      <c r="RRL262" s="368"/>
      <c r="RRM262" s="332"/>
      <c r="RRN262" s="333"/>
      <c r="RRO262" s="368"/>
      <c r="RRP262" s="224"/>
      <c r="RRQ262" s="224"/>
      <c r="RRR262" s="334"/>
      <c r="RRS262" s="334"/>
      <c r="RRT262" s="224"/>
      <c r="RRU262" s="368"/>
      <c r="RRV262" s="368"/>
      <c r="RRW262" s="332"/>
      <c r="RRX262" s="333"/>
      <c r="RRY262" s="368"/>
      <c r="RRZ262" s="224"/>
      <c r="RSA262" s="224"/>
      <c r="RSB262" s="334"/>
      <c r="RSC262" s="334"/>
      <c r="RSD262" s="224"/>
      <c r="RSE262" s="368"/>
      <c r="RSF262" s="368"/>
      <c r="RSG262" s="332"/>
      <c r="RSH262" s="333"/>
      <c r="RSI262" s="368"/>
      <c r="RSJ262" s="224"/>
      <c r="RSK262" s="224"/>
      <c r="RSL262" s="334"/>
      <c r="RSM262" s="334"/>
      <c r="RSN262" s="224"/>
      <c r="RSO262" s="368"/>
      <c r="RSP262" s="368"/>
      <c r="RSQ262" s="332"/>
      <c r="RSR262" s="333"/>
      <c r="RSS262" s="368"/>
      <c r="RST262" s="224"/>
      <c r="RSU262" s="224"/>
      <c r="RSV262" s="334"/>
      <c r="RSW262" s="334"/>
      <c r="RSX262" s="224"/>
      <c r="RSY262" s="368"/>
      <c r="RSZ262" s="368"/>
      <c r="RTA262" s="332"/>
      <c r="RTB262" s="333"/>
      <c r="RTC262" s="368"/>
      <c r="RTD262" s="224"/>
      <c r="RTE262" s="224"/>
      <c r="RTF262" s="334"/>
      <c r="RTG262" s="334"/>
      <c r="RTH262" s="224"/>
      <c r="RTI262" s="368"/>
      <c r="RTJ262" s="368"/>
      <c r="RTK262" s="332"/>
      <c r="RTL262" s="333"/>
      <c r="RTM262" s="368"/>
      <c r="RTN262" s="224"/>
      <c r="RTO262" s="224"/>
      <c r="RTP262" s="334"/>
      <c r="RTQ262" s="334"/>
      <c r="RTR262" s="224"/>
      <c r="RTS262" s="368"/>
      <c r="RTT262" s="368"/>
      <c r="RTU262" s="332"/>
      <c r="RTV262" s="333"/>
      <c r="RTW262" s="368"/>
      <c r="RTX262" s="224"/>
      <c r="RTY262" s="224"/>
      <c r="RTZ262" s="334"/>
      <c r="RUA262" s="334"/>
      <c r="RUB262" s="224"/>
      <c r="RUC262" s="368"/>
      <c r="RUD262" s="368"/>
      <c r="RUE262" s="332"/>
      <c r="RUF262" s="333"/>
      <c r="RUG262" s="368"/>
      <c r="RUH262" s="224"/>
      <c r="RUI262" s="224"/>
      <c r="RUJ262" s="334"/>
      <c r="RUK262" s="334"/>
      <c r="RUL262" s="224"/>
      <c r="RUM262" s="368"/>
      <c r="RUN262" s="368"/>
      <c r="RUO262" s="332"/>
      <c r="RUP262" s="333"/>
      <c r="RUQ262" s="368"/>
      <c r="RUR262" s="224"/>
      <c r="RUS262" s="224"/>
      <c r="RUT262" s="334"/>
      <c r="RUU262" s="334"/>
      <c r="RUV262" s="224"/>
      <c r="RUW262" s="368"/>
      <c r="RUX262" s="368"/>
      <c r="RUY262" s="332"/>
      <c r="RUZ262" s="333"/>
      <c r="RVA262" s="368"/>
      <c r="RVB262" s="224"/>
      <c r="RVC262" s="224"/>
      <c r="RVD262" s="334"/>
      <c r="RVE262" s="334"/>
      <c r="RVF262" s="224"/>
      <c r="RVG262" s="368"/>
      <c r="RVH262" s="368"/>
      <c r="RVI262" s="332"/>
      <c r="RVJ262" s="333"/>
      <c r="RVK262" s="368"/>
      <c r="RVL262" s="224"/>
      <c r="RVM262" s="224"/>
      <c r="RVN262" s="334"/>
      <c r="RVO262" s="334"/>
      <c r="RVP262" s="224"/>
      <c r="RVQ262" s="368"/>
      <c r="RVR262" s="368"/>
      <c r="RVS262" s="332"/>
      <c r="RVT262" s="333"/>
      <c r="RVU262" s="368"/>
      <c r="RVV262" s="224"/>
      <c r="RVW262" s="224"/>
      <c r="RVX262" s="334"/>
      <c r="RVY262" s="334"/>
      <c r="RVZ262" s="224"/>
      <c r="RWA262" s="368"/>
      <c r="RWB262" s="368"/>
      <c r="RWC262" s="332"/>
      <c r="RWD262" s="333"/>
      <c r="RWE262" s="368"/>
      <c r="RWF262" s="224"/>
      <c r="RWG262" s="224"/>
      <c r="RWH262" s="334"/>
      <c r="RWI262" s="334"/>
      <c r="RWJ262" s="224"/>
      <c r="RWK262" s="368"/>
      <c r="RWL262" s="368"/>
      <c r="RWM262" s="332"/>
      <c r="RWN262" s="333"/>
      <c r="RWO262" s="368"/>
      <c r="RWP262" s="224"/>
      <c r="RWQ262" s="224"/>
      <c r="RWR262" s="334"/>
      <c r="RWS262" s="334"/>
      <c r="RWT262" s="224"/>
      <c r="RWU262" s="368"/>
      <c r="RWV262" s="368"/>
      <c r="RWW262" s="332"/>
      <c r="RWX262" s="333"/>
      <c r="RWY262" s="368"/>
      <c r="RWZ262" s="224"/>
      <c r="RXA262" s="224"/>
      <c r="RXB262" s="334"/>
      <c r="RXC262" s="334"/>
      <c r="RXD262" s="224"/>
      <c r="RXE262" s="368"/>
      <c r="RXF262" s="368"/>
      <c r="RXG262" s="332"/>
      <c r="RXH262" s="333"/>
      <c r="RXI262" s="368"/>
      <c r="RXJ262" s="224"/>
      <c r="RXK262" s="224"/>
      <c r="RXL262" s="334"/>
      <c r="RXM262" s="334"/>
      <c r="RXN262" s="224"/>
      <c r="RXO262" s="368"/>
      <c r="RXP262" s="368"/>
      <c r="RXQ262" s="332"/>
      <c r="RXR262" s="333"/>
      <c r="RXS262" s="368"/>
      <c r="RXT262" s="224"/>
      <c r="RXU262" s="224"/>
      <c r="RXV262" s="334"/>
      <c r="RXW262" s="334"/>
      <c r="RXX262" s="224"/>
      <c r="RXY262" s="368"/>
      <c r="RXZ262" s="368"/>
      <c r="RYA262" s="332"/>
      <c r="RYB262" s="333"/>
      <c r="RYC262" s="368"/>
      <c r="RYD262" s="224"/>
      <c r="RYE262" s="224"/>
      <c r="RYF262" s="334"/>
      <c r="RYG262" s="334"/>
      <c r="RYH262" s="224"/>
      <c r="RYI262" s="368"/>
      <c r="RYJ262" s="368"/>
      <c r="RYK262" s="332"/>
      <c r="RYL262" s="333"/>
      <c r="RYM262" s="368"/>
      <c r="RYN262" s="224"/>
      <c r="RYO262" s="224"/>
      <c r="RYP262" s="334"/>
      <c r="RYQ262" s="334"/>
      <c r="RYR262" s="224"/>
      <c r="RYS262" s="368"/>
      <c r="RYT262" s="368"/>
      <c r="RYU262" s="332"/>
      <c r="RYV262" s="333"/>
      <c r="RYW262" s="368"/>
      <c r="RYX262" s="224"/>
      <c r="RYY262" s="224"/>
      <c r="RYZ262" s="334"/>
      <c r="RZA262" s="334"/>
      <c r="RZB262" s="224"/>
      <c r="RZC262" s="368"/>
      <c r="RZD262" s="368"/>
      <c r="RZE262" s="332"/>
      <c r="RZF262" s="333"/>
      <c r="RZG262" s="368"/>
      <c r="RZH262" s="224"/>
      <c r="RZI262" s="224"/>
      <c r="RZJ262" s="334"/>
      <c r="RZK262" s="334"/>
      <c r="RZL262" s="224"/>
      <c r="RZM262" s="368"/>
      <c r="RZN262" s="368"/>
      <c r="RZO262" s="332"/>
      <c r="RZP262" s="333"/>
      <c r="RZQ262" s="368"/>
      <c r="RZR262" s="224"/>
      <c r="RZS262" s="224"/>
      <c r="RZT262" s="334"/>
      <c r="RZU262" s="334"/>
      <c r="RZV262" s="224"/>
      <c r="RZW262" s="368"/>
      <c r="RZX262" s="368"/>
      <c r="RZY262" s="332"/>
      <c r="RZZ262" s="333"/>
      <c r="SAA262" s="368"/>
      <c r="SAB262" s="224"/>
      <c r="SAC262" s="224"/>
      <c r="SAD262" s="334"/>
      <c r="SAE262" s="334"/>
      <c r="SAF262" s="224"/>
      <c r="SAG262" s="368"/>
      <c r="SAH262" s="368"/>
      <c r="SAI262" s="332"/>
      <c r="SAJ262" s="333"/>
      <c r="SAK262" s="368"/>
      <c r="SAL262" s="224"/>
      <c r="SAM262" s="224"/>
      <c r="SAN262" s="334"/>
      <c r="SAO262" s="334"/>
      <c r="SAP262" s="224"/>
      <c r="SAQ262" s="368"/>
      <c r="SAR262" s="368"/>
      <c r="SAS262" s="332"/>
      <c r="SAT262" s="333"/>
      <c r="SAU262" s="368"/>
      <c r="SAV262" s="224"/>
      <c r="SAW262" s="224"/>
      <c r="SAX262" s="334"/>
      <c r="SAY262" s="334"/>
      <c r="SAZ262" s="224"/>
      <c r="SBA262" s="368"/>
      <c r="SBB262" s="368"/>
      <c r="SBC262" s="332"/>
      <c r="SBD262" s="333"/>
      <c r="SBE262" s="368"/>
      <c r="SBF262" s="224"/>
      <c r="SBG262" s="224"/>
      <c r="SBH262" s="334"/>
      <c r="SBI262" s="334"/>
      <c r="SBJ262" s="224"/>
      <c r="SBK262" s="368"/>
      <c r="SBL262" s="368"/>
      <c r="SBM262" s="332"/>
      <c r="SBN262" s="333"/>
      <c r="SBO262" s="368"/>
      <c r="SBP262" s="224"/>
      <c r="SBQ262" s="224"/>
      <c r="SBR262" s="334"/>
      <c r="SBS262" s="334"/>
      <c r="SBT262" s="224"/>
      <c r="SBU262" s="368"/>
      <c r="SBV262" s="368"/>
      <c r="SBW262" s="332"/>
      <c r="SBX262" s="333"/>
      <c r="SBY262" s="368"/>
      <c r="SBZ262" s="224"/>
      <c r="SCA262" s="224"/>
      <c r="SCB262" s="334"/>
      <c r="SCC262" s="334"/>
      <c r="SCD262" s="224"/>
      <c r="SCE262" s="368"/>
      <c r="SCF262" s="368"/>
      <c r="SCG262" s="332"/>
      <c r="SCH262" s="333"/>
      <c r="SCI262" s="368"/>
      <c r="SCJ262" s="224"/>
      <c r="SCK262" s="224"/>
      <c r="SCL262" s="334"/>
      <c r="SCM262" s="334"/>
      <c r="SCN262" s="224"/>
      <c r="SCO262" s="368"/>
      <c r="SCP262" s="368"/>
      <c r="SCQ262" s="332"/>
      <c r="SCR262" s="333"/>
      <c r="SCS262" s="368"/>
      <c r="SCT262" s="224"/>
      <c r="SCU262" s="224"/>
      <c r="SCV262" s="334"/>
      <c r="SCW262" s="334"/>
      <c r="SCX262" s="224"/>
      <c r="SCY262" s="368"/>
      <c r="SCZ262" s="368"/>
      <c r="SDA262" s="332"/>
      <c r="SDB262" s="333"/>
      <c r="SDC262" s="368"/>
      <c r="SDD262" s="224"/>
      <c r="SDE262" s="224"/>
      <c r="SDF262" s="334"/>
      <c r="SDG262" s="334"/>
      <c r="SDH262" s="224"/>
      <c r="SDI262" s="368"/>
      <c r="SDJ262" s="368"/>
      <c r="SDK262" s="332"/>
      <c r="SDL262" s="333"/>
      <c r="SDM262" s="368"/>
      <c r="SDN262" s="224"/>
      <c r="SDO262" s="224"/>
      <c r="SDP262" s="334"/>
      <c r="SDQ262" s="334"/>
      <c r="SDR262" s="224"/>
      <c r="SDS262" s="368"/>
      <c r="SDT262" s="368"/>
      <c r="SDU262" s="332"/>
      <c r="SDV262" s="333"/>
      <c r="SDW262" s="368"/>
      <c r="SDX262" s="224"/>
      <c r="SDY262" s="224"/>
      <c r="SDZ262" s="334"/>
      <c r="SEA262" s="334"/>
      <c r="SEB262" s="224"/>
      <c r="SEC262" s="368"/>
      <c r="SED262" s="368"/>
      <c r="SEE262" s="332"/>
      <c r="SEF262" s="333"/>
      <c r="SEG262" s="368"/>
      <c r="SEH262" s="224"/>
      <c r="SEI262" s="224"/>
      <c r="SEJ262" s="334"/>
      <c r="SEK262" s="334"/>
      <c r="SEL262" s="224"/>
      <c r="SEM262" s="368"/>
      <c r="SEN262" s="368"/>
      <c r="SEO262" s="332"/>
      <c r="SEP262" s="333"/>
      <c r="SEQ262" s="368"/>
      <c r="SER262" s="224"/>
      <c r="SES262" s="224"/>
      <c r="SET262" s="334"/>
      <c r="SEU262" s="334"/>
      <c r="SEV262" s="224"/>
      <c r="SEW262" s="368"/>
      <c r="SEX262" s="368"/>
      <c r="SEY262" s="332"/>
      <c r="SEZ262" s="333"/>
      <c r="SFA262" s="368"/>
      <c r="SFB262" s="224"/>
      <c r="SFC262" s="224"/>
      <c r="SFD262" s="334"/>
      <c r="SFE262" s="334"/>
      <c r="SFF262" s="224"/>
      <c r="SFG262" s="368"/>
      <c r="SFH262" s="368"/>
      <c r="SFI262" s="332"/>
      <c r="SFJ262" s="333"/>
      <c r="SFK262" s="368"/>
      <c r="SFL262" s="224"/>
      <c r="SFM262" s="224"/>
      <c r="SFN262" s="334"/>
      <c r="SFO262" s="334"/>
      <c r="SFP262" s="224"/>
      <c r="SFQ262" s="368"/>
      <c r="SFR262" s="368"/>
      <c r="SFS262" s="332"/>
      <c r="SFT262" s="333"/>
      <c r="SFU262" s="368"/>
      <c r="SFV262" s="224"/>
      <c r="SFW262" s="224"/>
      <c r="SFX262" s="334"/>
      <c r="SFY262" s="334"/>
      <c r="SFZ262" s="224"/>
      <c r="SGA262" s="368"/>
      <c r="SGB262" s="368"/>
      <c r="SGC262" s="332"/>
      <c r="SGD262" s="333"/>
      <c r="SGE262" s="368"/>
      <c r="SGF262" s="224"/>
      <c r="SGG262" s="224"/>
      <c r="SGH262" s="334"/>
      <c r="SGI262" s="334"/>
      <c r="SGJ262" s="224"/>
      <c r="SGK262" s="368"/>
      <c r="SGL262" s="368"/>
      <c r="SGM262" s="332"/>
      <c r="SGN262" s="333"/>
      <c r="SGO262" s="368"/>
      <c r="SGP262" s="224"/>
      <c r="SGQ262" s="224"/>
      <c r="SGR262" s="334"/>
      <c r="SGS262" s="334"/>
      <c r="SGT262" s="224"/>
      <c r="SGU262" s="368"/>
      <c r="SGV262" s="368"/>
      <c r="SGW262" s="332"/>
      <c r="SGX262" s="333"/>
      <c r="SGY262" s="368"/>
      <c r="SGZ262" s="224"/>
      <c r="SHA262" s="224"/>
      <c r="SHB262" s="334"/>
      <c r="SHC262" s="334"/>
      <c r="SHD262" s="224"/>
      <c r="SHE262" s="368"/>
      <c r="SHF262" s="368"/>
      <c r="SHG262" s="332"/>
      <c r="SHH262" s="333"/>
      <c r="SHI262" s="368"/>
      <c r="SHJ262" s="224"/>
      <c r="SHK262" s="224"/>
      <c r="SHL262" s="334"/>
      <c r="SHM262" s="334"/>
      <c r="SHN262" s="224"/>
      <c r="SHO262" s="368"/>
      <c r="SHP262" s="368"/>
      <c r="SHQ262" s="332"/>
      <c r="SHR262" s="333"/>
      <c r="SHS262" s="368"/>
      <c r="SHT262" s="224"/>
      <c r="SHU262" s="224"/>
      <c r="SHV262" s="334"/>
      <c r="SHW262" s="334"/>
      <c r="SHX262" s="224"/>
      <c r="SHY262" s="368"/>
      <c r="SHZ262" s="368"/>
      <c r="SIA262" s="332"/>
      <c r="SIB262" s="333"/>
      <c r="SIC262" s="368"/>
      <c r="SID262" s="224"/>
      <c r="SIE262" s="224"/>
      <c r="SIF262" s="334"/>
      <c r="SIG262" s="334"/>
      <c r="SIH262" s="224"/>
      <c r="SII262" s="368"/>
      <c r="SIJ262" s="368"/>
      <c r="SIK262" s="332"/>
      <c r="SIL262" s="333"/>
      <c r="SIM262" s="368"/>
      <c r="SIN262" s="224"/>
      <c r="SIO262" s="224"/>
      <c r="SIP262" s="334"/>
      <c r="SIQ262" s="334"/>
      <c r="SIR262" s="224"/>
      <c r="SIS262" s="368"/>
      <c r="SIT262" s="368"/>
      <c r="SIU262" s="332"/>
      <c r="SIV262" s="333"/>
      <c r="SIW262" s="368"/>
      <c r="SIX262" s="224"/>
      <c r="SIY262" s="224"/>
      <c r="SIZ262" s="334"/>
      <c r="SJA262" s="334"/>
      <c r="SJB262" s="224"/>
      <c r="SJC262" s="368"/>
      <c r="SJD262" s="368"/>
      <c r="SJE262" s="332"/>
      <c r="SJF262" s="333"/>
      <c r="SJG262" s="368"/>
      <c r="SJH262" s="224"/>
      <c r="SJI262" s="224"/>
      <c r="SJJ262" s="334"/>
      <c r="SJK262" s="334"/>
      <c r="SJL262" s="224"/>
      <c r="SJM262" s="368"/>
      <c r="SJN262" s="368"/>
      <c r="SJO262" s="332"/>
      <c r="SJP262" s="333"/>
      <c r="SJQ262" s="368"/>
      <c r="SJR262" s="224"/>
      <c r="SJS262" s="224"/>
      <c r="SJT262" s="334"/>
      <c r="SJU262" s="334"/>
      <c r="SJV262" s="224"/>
      <c r="SJW262" s="368"/>
      <c r="SJX262" s="368"/>
      <c r="SJY262" s="332"/>
      <c r="SJZ262" s="333"/>
      <c r="SKA262" s="368"/>
      <c r="SKB262" s="224"/>
      <c r="SKC262" s="224"/>
      <c r="SKD262" s="334"/>
      <c r="SKE262" s="334"/>
      <c r="SKF262" s="224"/>
      <c r="SKG262" s="368"/>
      <c r="SKH262" s="368"/>
      <c r="SKI262" s="332"/>
      <c r="SKJ262" s="333"/>
      <c r="SKK262" s="368"/>
      <c r="SKL262" s="224"/>
      <c r="SKM262" s="224"/>
      <c r="SKN262" s="334"/>
      <c r="SKO262" s="334"/>
      <c r="SKP262" s="224"/>
      <c r="SKQ262" s="368"/>
      <c r="SKR262" s="368"/>
      <c r="SKS262" s="332"/>
      <c r="SKT262" s="333"/>
      <c r="SKU262" s="368"/>
      <c r="SKV262" s="224"/>
      <c r="SKW262" s="224"/>
      <c r="SKX262" s="334"/>
      <c r="SKY262" s="334"/>
      <c r="SKZ262" s="224"/>
      <c r="SLA262" s="368"/>
      <c r="SLB262" s="368"/>
      <c r="SLC262" s="332"/>
      <c r="SLD262" s="333"/>
      <c r="SLE262" s="368"/>
      <c r="SLF262" s="224"/>
      <c r="SLG262" s="224"/>
      <c r="SLH262" s="334"/>
      <c r="SLI262" s="334"/>
      <c r="SLJ262" s="224"/>
      <c r="SLK262" s="368"/>
      <c r="SLL262" s="368"/>
      <c r="SLM262" s="332"/>
      <c r="SLN262" s="333"/>
      <c r="SLO262" s="368"/>
      <c r="SLP262" s="224"/>
      <c r="SLQ262" s="224"/>
      <c r="SLR262" s="334"/>
      <c r="SLS262" s="334"/>
      <c r="SLT262" s="224"/>
      <c r="SLU262" s="368"/>
      <c r="SLV262" s="368"/>
      <c r="SLW262" s="332"/>
      <c r="SLX262" s="333"/>
      <c r="SLY262" s="368"/>
      <c r="SLZ262" s="224"/>
      <c r="SMA262" s="224"/>
      <c r="SMB262" s="334"/>
      <c r="SMC262" s="334"/>
      <c r="SMD262" s="224"/>
      <c r="SME262" s="368"/>
      <c r="SMF262" s="368"/>
      <c r="SMG262" s="332"/>
      <c r="SMH262" s="333"/>
      <c r="SMI262" s="368"/>
      <c r="SMJ262" s="224"/>
      <c r="SMK262" s="224"/>
      <c r="SML262" s="334"/>
      <c r="SMM262" s="334"/>
      <c r="SMN262" s="224"/>
      <c r="SMO262" s="368"/>
      <c r="SMP262" s="368"/>
      <c r="SMQ262" s="332"/>
      <c r="SMR262" s="333"/>
      <c r="SMS262" s="368"/>
      <c r="SMT262" s="224"/>
      <c r="SMU262" s="224"/>
      <c r="SMV262" s="334"/>
      <c r="SMW262" s="334"/>
      <c r="SMX262" s="224"/>
      <c r="SMY262" s="368"/>
      <c r="SMZ262" s="368"/>
      <c r="SNA262" s="332"/>
      <c r="SNB262" s="333"/>
      <c r="SNC262" s="368"/>
      <c r="SND262" s="224"/>
      <c r="SNE262" s="224"/>
      <c r="SNF262" s="334"/>
      <c r="SNG262" s="334"/>
      <c r="SNH262" s="224"/>
      <c r="SNI262" s="368"/>
      <c r="SNJ262" s="368"/>
      <c r="SNK262" s="332"/>
      <c r="SNL262" s="333"/>
      <c r="SNM262" s="368"/>
      <c r="SNN262" s="224"/>
      <c r="SNO262" s="224"/>
      <c r="SNP262" s="334"/>
      <c r="SNQ262" s="334"/>
      <c r="SNR262" s="224"/>
      <c r="SNS262" s="368"/>
      <c r="SNT262" s="368"/>
      <c r="SNU262" s="332"/>
      <c r="SNV262" s="333"/>
      <c r="SNW262" s="368"/>
      <c r="SNX262" s="224"/>
      <c r="SNY262" s="224"/>
      <c r="SNZ262" s="334"/>
      <c r="SOA262" s="334"/>
      <c r="SOB262" s="224"/>
      <c r="SOC262" s="368"/>
      <c r="SOD262" s="368"/>
      <c r="SOE262" s="332"/>
      <c r="SOF262" s="333"/>
      <c r="SOG262" s="368"/>
      <c r="SOH262" s="224"/>
      <c r="SOI262" s="224"/>
      <c r="SOJ262" s="334"/>
      <c r="SOK262" s="334"/>
      <c r="SOL262" s="224"/>
      <c r="SOM262" s="368"/>
      <c r="SON262" s="368"/>
      <c r="SOO262" s="332"/>
      <c r="SOP262" s="333"/>
      <c r="SOQ262" s="368"/>
      <c r="SOR262" s="224"/>
      <c r="SOS262" s="224"/>
      <c r="SOT262" s="334"/>
      <c r="SOU262" s="334"/>
      <c r="SOV262" s="224"/>
      <c r="SOW262" s="368"/>
      <c r="SOX262" s="368"/>
      <c r="SOY262" s="332"/>
      <c r="SOZ262" s="333"/>
      <c r="SPA262" s="368"/>
      <c r="SPB262" s="224"/>
      <c r="SPC262" s="224"/>
      <c r="SPD262" s="334"/>
      <c r="SPE262" s="334"/>
      <c r="SPF262" s="224"/>
      <c r="SPG262" s="368"/>
      <c r="SPH262" s="368"/>
      <c r="SPI262" s="332"/>
      <c r="SPJ262" s="333"/>
      <c r="SPK262" s="368"/>
      <c r="SPL262" s="224"/>
      <c r="SPM262" s="224"/>
      <c r="SPN262" s="334"/>
      <c r="SPO262" s="334"/>
      <c r="SPP262" s="224"/>
      <c r="SPQ262" s="368"/>
      <c r="SPR262" s="368"/>
      <c r="SPS262" s="332"/>
      <c r="SPT262" s="333"/>
      <c r="SPU262" s="368"/>
      <c r="SPV262" s="224"/>
      <c r="SPW262" s="224"/>
      <c r="SPX262" s="334"/>
      <c r="SPY262" s="334"/>
      <c r="SPZ262" s="224"/>
      <c r="SQA262" s="368"/>
      <c r="SQB262" s="368"/>
      <c r="SQC262" s="332"/>
      <c r="SQD262" s="333"/>
      <c r="SQE262" s="368"/>
      <c r="SQF262" s="224"/>
      <c r="SQG262" s="224"/>
      <c r="SQH262" s="334"/>
      <c r="SQI262" s="334"/>
      <c r="SQJ262" s="224"/>
      <c r="SQK262" s="368"/>
      <c r="SQL262" s="368"/>
      <c r="SQM262" s="332"/>
      <c r="SQN262" s="333"/>
      <c r="SQO262" s="368"/>
      <c r="SQP262" s="224"/>
      <c r="SQQ262" s="224"/>
      <c r="SQR262" s="334"/>
      <c r="SQS262" s="334"/>
      <c r="SQT262" s="224"/>
      <c r="SQU262" s="368"/>
      <c r="SQV262" s="368"/>
      <c r="SQW262" s="332"/>
      <c r="SQX262" s="333"/>
      <c r="SQY262" s="368"/>
      <c r="SQZ262" s="224"/>
      <c r="SRA262" s="224"/>
      <c r="SRB262" s="334"/>
      <c r="SRC262" s="334"/>
      <c r="SRD262" s="224"/>
      <c r="SRE262" s="368"/>
      <c r="SRF262" s="368"/>
      <c r="SRG262" s="332"/>
      <c r="SRH262" s="333"/>
      <c r="SRI262" s="368"/>
      <c r="SRJ262" s="224"/>
      <c r="SRK262" s="224"/>
      <c r="SRL262" s="334"/>
      <c r="SRM262" s="334"/>
      <c r="SRN262" s="224"/>
      <c r="SRO262" s="368"/>
      <c r="SRP262" s="368"/>
      <c r="SRQ262" s="332"/>
      <c r="SRR262" s="333"/>
      <c r="SRS262" s="368"/>
      <c r="SRT262" s="224"/>
      <c r="SRU262" s="224"/>
      <c r="SRV262" s="334"/>
      <c r="SRW262" s="334"/>
      <c r="SRX262" s="224"/>
      <c r="SRY262" s="368"/>
      <c r="SRZ262" s="368"/>
      <c r="SSA262" s="332"/>
      <c r="SSB262" s="333"/>
      <c r="SSC262" s="368"/>
      <c r="SSD262" s="224"/>
      <c r="SSE262" s="224"/>
      <c r="SSF262" s="334"/>
      <c r="SSG262" s="334"/>
      <c r="SSH262" s="224"/>
      <c r="SSI262" s="368"/>
      <c r="SSJ262" s="368"/>
      <c r="SSK262" s="332"/>
      <c r="SSL262" s="333"/>
      <c r="SSM262" s="368"/>
      <c r="SSN262" s="224"/>
      <c r="SSO262" s="224"/>
      <c r="SSP262" s="334"/>
      <c r="SSQ262" s="334"/>
      <c r="SSR262" s="224"/>
      <c r="SSS262" s="368"/>
      <c r="SST262" s="368"/>
      <c r="SSU262" s="332"/>
      <c r="SSV262" s="333"/>
      <c r="SSW262" s="368"/>
      <c r="SSX262" s="224"/>
      <c r="SSY262" s="224"/>
      <c r="SSZ262" s="334"/>
      <c r="STA262" s="334"/>
      <c r="STB262" s="224"/>
      <c r="STC262" s="368"/>
      <c r="STD262" s="368"/>
      <c r="STE262" s="332"/>
      <c r="STF262" s="333"/>
      <c r="STG262" s="368"/>
      <c r="STH262" s="224"/>
      <c r="STI262" s="224"/>
      <c r="STJ262" s="334"/>
      <c r="STK262" s="334"/>
      <c r="STL262" s="224"/>
      <c r="STM262" s="368"/>
      <c r="STN262" s="368"/>
      <c r="STO262" s="332"/>
      <c r="STP262" s="333"/>
      <c r="STQ262" s="368"/>
      <c r="STR262" s="224"/>
      <c r="STS262" s="224"/>
      <c r="STT262" s="334"/>
      <c r="STU262" s="334"/>
      <c r="STV262" s="224"/>
      <c r="STW262" s="368"/>
      <c r="STX262" s="368"/>
      <c r="STY262" s="332"/>
      <c r="STZ262" s="333"/>
      <c r="SUA262" s="368"/>
      <c r="SUB262" s="224"/>
      <c r="SUC262" s="224"/>
      <c r="SUD262" s="334"/>
      <c r="SUE262" s="334"/>
      <c r="SUF262" s="224"/>
      <c r="SUG262" s="368"/>
      <c r="SUH262" s="368"/>
      <c r="SUI262" s="332"/>
      <c r="SUJ262" s="333"/>
      <c r="SUK262" s="368"/>
      <c r="SUL262" s="224"/>
      <c r="SUM262" s="224"/>
      <c r="SUN262" s="334"/>
      <c r="SUO262" s="334"/>
      <c r="SUP262" s="224"/>
      <c r="SUQ262" s="368"/>
      <c r="SUR262" s="368"/>
      <c r="SUS262" s="332"/>
      <c r="SUT262" s="333"/>
      <c r="SUU262" s="368"/>
      <c r="SUV262" s="224"/>
      <c r="SUW262" s="224"/>
      <c r="SUX262" s="334"/>
      <c r="SUY262" s="334"/>
      <c r="SUZ262" s="224"/>
      <c r="SVA262" s="368"/>
      <c r="SVB262" s="368"/>
      <c r="SVC262" s="332"/>
      <c r="SVD262" s="333"/>
      <c r="SVE262" s="368"/>
      <c r="SVF262" s="224"/>
      <c r="SVG262" s="224"/>
      <c r="SVH262" s="334"/>
      <c r="SVI262" s="334"/>
      <c r="SVJ262" s="224"/>
      <c r="SVK262" s="368"/>
      <c r="SVL262" s="368"/>
      <c r="SVM262" s="332"/>
      <c r="SVN262" s="333"/>
      <c r="SVO262" s="368"/>
      <c r="SVP262" s="224"/>
      <c r="SVQ262" s="224"/>
      <c r="SVR262" s="334"/>
      <c r="SVS262" s="334"/>
      <c r="SVT262" s="224"/>
      <c r="SVU262" s="368"/>
      <c r="SVV262" s="368"/>
      <c r="SVW262" s="332"/>
      <c r="SVX262" s="333"/>
      <c r="SVY262" s="368"/>
      <c r="SVZ262" s="224"/>
      <c r="SWA262" s="224"/>
      <c r="SWB262" s="334"/>
      <c r="SWC262" s="334"/>
      <c r="SWD262" s="224"/>
      <c r="SWE262" s="368"/>
      <c r="SWF262" s="368"/>
      <c r="SWG262" s="332"/>
      <c r="SWH262" s="333"/>
      <c r="SWI262" s="368"/>
      <c r="SWJ262" s="224"/>
      <c r="SWK262" s="224"/>
      <c r="SWL262" s="334"/>
      <c r="SWM262" s="334"/>
      <c r="SWN262" s="224"/>
      <c r="SWO262" s="368"/>
      <c r="SWP262" s="368"/>
      <c r="SWQ262" s="332"/>
      <c r="SWR262" s="333"/>
      <c r="SWS262" s="368"/>
      <c r="SWT262" s="224"/>
      <c r="SWU262" s="224"/>
      <c r="SWV262" s="334"/>
      <c r="SWW262" s="334"/>
      <c r="SWX262" s="224"/>
      <c r="SWY262" s="368"/>
      <c r="SWZ262" s="368"/>
      <c r="SXA262" s="332"/>
      <c r="SXB262" s="333"/>
      <c r="SXC262" s="368"/>
      <c r="SXD262" s="224"/>
      <c r="SXE262" s="224"/>
      <c r="SXF262" s="334"/>
      <c r="SXG262" s="334"/>
      <c r="SXH262" s="224"/>
      <c r="SXI262" s="368"/>
      <c r="SXJ262" s="368"/>
      <c r="SXK262" s="332"/>
      <c r="SXL262" s="333"/>
      <c r="SXM262" s="368"/>
      <c r="SXN262" s="224"/>
      <c r="SXO262" s="224"/>
      <c r="SXP262" s="334"/>
      <c r="SXQ262" s="334"/>
      <c r="SXR262" s="224"/>
      <c r="SXS262" s="368"/>
      <c r="SXT262" s="368"/>
      <c r="SXU262" s="332"/>
      <c r="SXV262" s="333"/>
      <c r="SXW262" s="368"/>
      <c r="SXX262" s="224"/>
      <c r="SXY262" s="224"/>
      <c r="SXZ262" s="334"/>
      <c r="SYA262" s="334"/>
      <c r="SYB262" s="224"/>
      <c r="SYC262" s="368"/>
      <c r="SYD262" s="368"/>
      <c r="SYE262" s="332"/>
      <c r="SYF262" s="333"/>
      <c r="SYG262" s="368"/>
      <c r="SYH262" s="224"/>
      <c r="SYI262" s="224"/>
      <c r="SYJ262" s="334"/>
      <c r="SYK262" s="334"/>
      <c r="SYL262" s="224"/>
      <c r="SYM262" s="368"/>
      <c r="SYN262" s="368"/>
      <c r="SYO262" s="332"/>
      <c r="SYP262" s="333"/>
      <c r="SYQ262" s="368"/>
      <c r="SYR262" s="224"/>
      <c r="SYS262" s="224"/>
      <c r="SYT262" s="334"/>
      <c r="SYU262" s="334"/>
      <c r="SYV262" s="224"/>
      <c r="SYW262" s="368"/>
      <c r="SYX262" s="368"/>
      <c r="SYY262" s="332"/>
      <c r="SYZ262" s="333"/>
      <c r="SZA262" s="368"/>
      <c r="SZB262" s="224"/>
      <c r="SZC262" s="224"/>
      <c r="SZD262" s="334"/>
      <c r="SZE262" s="334"/>
      <c r="SZF262" s="224"/>
      <c r="SZG262" s="368"/>
      <c r="SZH262" s="368"/>
      <c r="SZI262" s="332"/>
      <c r="SZJ262" s="333"/>
      <c r="SZK262" s="368"/>
      <c r="SZL262" s="224"/>
      <c r="SZM262" s="224"/>
      <c r="SZN262" s="334"/>
      <c r="SZO262" s="334"/>
      <c r="SZP262" s="224"/>
      <c r="SZQ262" s="368"/>
      <c r="SZR262" s="368"/>
      <c r="SZS262" s="332"/>
      <c r="SZT262" s="333"/>
      <c r="SZU262" s="368"/>
      <c r="SZV262" s="224"/>
      <c r="SZW262" s="224"/>
      <c r="SZX262" s="334"/>
      <c r="SZY262" s="334"/>
      <c r="SZZ262" s="224"/>
      <c r="TAA262" s="368"/>
      <c r="TAB262" s="368"/>
      <c r="TAC262" s="332"/>
      <c r="TAD262" s="333"/>
      <c r="TAE262" s="368"/>
      <c r="TAF262" s="224"/>
      <c r="TAG262" s="224"/>
      <c r="TAH262" s="334"/>
      <c r="TAI262" s="334"/>
      <c r="TAJ262" s="224"/>
      <c r="TAK262" s="368"/>
      <c r="TAL262" s="368"/>
      <c r="TAM262" s="332"/>
      <c r="TAN262" s="333"/>
      <c r="TAO262" s="368"/>
      <c r="TAP262" s="224"/>
      <c r="TAQ262" s="224"/>
      <c r="TAR262" s="334"/>
      <c r="TAS262" s="334"/>
      <c r="TAT262" s="224"/>
      <c r="TAU262" s="368"/>
      <c r="TAV262" s="368"/>
      <c r="TAW262" s="332"/>
      <c r="TAX262" s="333"/>
      <c r="TAY262" s="368"/>
      <c r="TAZ262" s="224"/>
      <c r="TBA262" s="224"/>
      <c r="TBB262" s="334"/>
      <c r="TBC262" s="334"/>
      <c r="TBD262" s="224"/>
      <c r="TBE262" s="368"/>
      <c r="TBF262" s="368"/>
      <c r="TBG262" s="332"/>
      <c r="TBH262" s="333"/>
      <c r="TBI262" s="368"/>
      <c r="TBJ262" s="224"/>
      <c r="TBK262" s="224"/>
      <c r="TBL262" s="334"/>
      <c r="TBM262" s="334"/>
      <c r="TBN262" s="224"/>
      <c r="TBO262" s="368"/>
      <c r="TBP262" s="368"/>
      <c r="TBQ262" s="332"/>
      <c r="TBR262" s="333"/>
      <c r="TBS262" s="368"/>
      <c r="TBT262" s="224"/>
      <c r="TBU262" s="224"/>
      <c r="TBV262" s="334"/>
      <c r="TBW262" s="334"/>
      <c r="TBX262" s="224"/>
      <c r="TBY262" s="368"/>
      <c r="TBZ262" s="368"/>
      <c r="TCA262" s="332"/>
      <c r="TCB262" s="333"/>
      <c r="TCC262" s="368"/>
      <c r="TCD262" s="224"/>
      <c r="TCE262" s="224"/>
      <c r="TCF262" s="334"/>
      <c r="TCG262" s="334"/>
      <c r="TCH262" s="224"/>
      <c r="TCI262" s="368"/>
      <c r="TCJ262" s="368"/>
      <c r="TCK262" s="332"/>
      <c r="TCL262" s="333"/>
      <c r="TCM262" s="368"/>
      <c r="TCN262" s="224"/>
      <c r="TCO262" s="224"/>
      <c r="TCP262" s="334"/>
      <c r="TCQ262" s="334"/>
      <c r="TCR262" s="224"/>
      <c r="TCS262" s="368"/>
      <c r="TCT262" s="368"/>
      <c r="TCU262" s="332"/>
      <c r="TCV262" s="333"/>
      <c r="TCW262" s="368"/>
      <c r="TCX262" s="224"/>
      <c r="TCY262" s="224"/>
      <c r="TCZ262" s="334"/>
      <c r="TDA262" s="334"/>
      <c r="TDB262" s="224"/>
      <c r="TDC262" s="368"/>
      <c r="TDD262" s="368"/>
      <c r="TDE262" s="332"/>
      <c r="TDF262" s="333"/>
      <c r="TDG262" s="368"/>
      <c r="TDH262" s="224"/>
      <c r="TDI262" s="224"/>
      <c r="TDJ262" s="334"/>
      <c r="TDK262" s="334"/>
      <c r="TDL262" s="224"/>
      <c r="TDM262" s="368"/>
      <c r="TDN262" s="368"/>
      <c r="TDO262" s="332"/>
      <c r="TDP262" s="333"/>
      <c r="TDQ262" s="368"/>
      <c r="TDR262" s="224"/>
      <c r="TDS262" s="224"/>
      <c r="TDT262" s="334"/>
      <c r="TDU262" s="334"/>
      <c r="TDV262" s="224"/>
      <c r="TDW262" s="368"/>
      <c r="TDX262" s="368"/>
      <c r="TDY262" s="332"/>
      <c r="TDZ262" s="333"/>
      <c r="TEA262" s="368"/>
      <c r="TEB262" s="224"/>
      <c r="TEC262" s="224"/>
      <c r="TED262" s="334"/>
      <c r="TEE262" s="334"/>
      <c r="TEF262" s="224"/>
      <c r="TEG262" s="368"/>
      <c r="TEH262" s="368"/>
      <c r="TEI262" s="332"/>
      <c r="TEJ262" s="333"/>
      <c r="TEK262" s="368"/>
      <c r="TEL262" s="224"/>
      <c r="TEM262" s="224"/>
      <c r="TEN262" s="334"/>
      <c r="TEO262" s="334"/>
      <c r="TEP262" s="224"/>
      <c r="TEQ262" s="368"/>
      <c r="TER262" s="368"/>
      <c r="TES262" s="332"/>
      <c r="TET262" s="333"/>
      <c r="TEU262" s="368"/>
      <c r="TEV262" s="224"/>
      <c r="TEW262" s="224"/>
      <c r="TEX262" s="334"/>
      <c r="TEY262" s="334"/>
      <c r="TEZ262" s="224"/>
      <c r="TFA262" s="368"/>
      <c r="TFB262" s="368"/>
      <c r="TFC262" s="332"/>
      <c r="TFD262" s="333"/>
      <c r="TFE262" s="368"/>
      <c r="TFF262" s="224"/>
      <c r="TFG262" s="224"/>
      <c r="TFH262" s="334"/>
      <c r="TFI262" s="334"/>
      <c r="TFJ262" s="224"/>
      <c r="TFK262" s="368"/>
      <c r="TFL262" s="368"/>
      <c r="TFM262" s="332"/>
      <c r="TFN262" s="333"/>
      <c r="TFO262" s="368"/>
      <c r="TFP262" s="224"/>
      <c r="TFQ262" s="224"/>
      <c r="TFR262" s="334"/>
      <c r="TFS262" s="334"/>
      <c r="TFT262" s="224"/>
      <c r="TFU262" s="368"/>
      <c r="TFV262" s="368"/>
      <c r="TFW262" s="332"/>
      <c r="TFX262" s="333"/>
      <c r="TFY262" s="368"/>
      <c r="TFZ262" s="224"/>
      <c r="TGA262" s="224"/>
      <c r="TGB262" s="334"/>
      <c r="TGC262" s="334"/>
      <c r="TGD262" s="224"/>
      <c r="TGE262" s="368"/>
      <c r="TGF262" s="368"/>
      <c r="TGG262" s="332"/>
      <c r="TGH262" s="333"/>
      <c r="TGI262" s="368"/>
      <c r="TGJ262" s="224"/>
      <c r="TGK262" s="224"/>
      <c r="TGL262" s="334"/>
      <c r="TGM262" s="334"/>
      <c r="TGN262" s="224"/>
      <c r="TGO262" s="368"/>
      <c r="TGP262" s="368"/>
      <c r="TGQ262" s="332"/>
      <c r="TGR262" s="333"/>
      <c r="TGS262" s="368"/>
      <c r="TGT262" s="224"/>
      <c r="TGU262" s="224"/>
      <c r="TGV262" s="334"/>
      <c r="TGW262" s="334"/>
      <c r="TGX262" s="224"/>
      <c r="TGY262" s="368"/>
      <c r="TGZ262" s="368"/>
      <c r="THA262" s="332"/>
      <c r="THB262" s="333"/>
      <c r="THC262" s="368"/>
      <c r="THD262" s="224"/>
      <c r="THE262" s="224"/>
      <c r="THF262" s="334"/>
      <c r="THG262" s="334"/>
      <c r="THH262" s="224"/>
      <c r="THI262" s="368"/>
      <c r="THJ262" s="368"/>
      <c r="THK262" s="332"/>
      <c r="THL262" s="333"/>
      <c r="THM262" s="368"/>
      <c r="THN262" s="224"/>
      <c r="THO262" s="224"/>
      <c r="THP262" s="334"/>
      <c r="THQ262" s="334"/>
      <c r="THR262" s="224"/>
      <c r="THS262" s="368"/>
      <c r="THT262" s="368"/>
      <c r="THU262" s="332"/>
      <c r="THV262" s="333"/>
      <c r="THW262" s="368"/>
      <c r="THX262" s="224"/>
      <c r="THY262" s="224"/>
      <c r="THZ262" s="334"/>
      <c r="TIA262" s="334"/>
      <c r="TIB262" s="224"/>
      <c r="TIC262" s="368"/>
      <c r="TID262" s="368"/>
      <c r="TIE262" s="332"/>
      <c r="TIF262" s="333"/>
      <c r="TIG262" s="368"/>
      <c r="TIH262" s="224"/>
      <c r="TII262" s="224"/>
      <c r="TIJ262" s="334"/>
      <c r="TIK262" s="334"/>
      <c r="TIL262" s="224"/>
      <c r="TIM262" s="368"/>
      <c r="TIN262" s="368"/>
      <c r="TIO262" s="332"/>
      <c r="TIP262" s="333"/>
      <c r="TIQ262" s="368"/>
      <c r="TIR262" s="224"/>
      <c r="TIS262" s="224"/>
      <c r="TIT262" s="334"/>
      <c r="TIU262" s="334"/>
      <c r="TIV262" s="224"/>
      <c r="TIW262" s="368"/>
      <c r="TIX262" s="368"/>
      <c r="TIY262" s="332"/>
      <c r="TIZ262" s="333"/>
      <c r="TJA262" s="368"/>
      <c r="TJB262" s="224"/>
      <c r="TJC262" s="224"/>
      <c r="TJD262" s="334"/>
      <c r="TJE262" s="334"/>
      <c r="TJF262" s="224"/>
      <c r="TJG262" s="368"/>
      <c r="TJH262" s="368"/>
      <c r="TJI262" s="332"/>
      <c r="TJJ262" s="333"/>
      <c r="TJK262" s="368"/>
      <c r="TJL262" s="224"/>
      <c r="TJM262" s="224"/>
      <c r="TJN262" s="334"/>
      <c r="TJO262" s="334"/>
      <c r="TJP262" s="224"/>
      <c r="TJQ262" s="368"/>
      <c r="TJR262" s="368"/>
      <c r="TJS262" s="332"/>
      <c r="TJT262" s="333"/>
      <c r="TJU262" s="368"/>
      <c r="TJV262" s="224"/>
      <c r="TJW262" s="224"/>
      <c r="TJX262" s="334"/>
      <c r="TJY262" s="334"/>
      <c r="TJZ262" s="224"/>
      <c r="TKA262" s="368"/>
      <c r="TKB262" s="368"/>
      <c r="TKC262" s="332"/>
      <c r="TKD262" s="333"/>
      <c r="TKE262" s="368"/>
      <c r="TKF262" s="224"/>
      <c r="TKG262" s="224"/>
      <c r="TKH262" s="334"/>
      <c r="TKI262" s="334"/>
      <c r="TKJ262" s="224"/>
      <c r="TKK262" s="368"/>
      <c r="TKL262" s="368"/>
      <c r="TKM262" s="332"/>
      <c r="TKN262" s="333"/>
      <c r="TKO262" s="368"/>
      <c r="TKP262" s="224"/>
      <c r="TKQ262" s="224"/>
      <c r="TKR262" s="334"/>
      <c r="TKS262" s="334"/>
      <c r="TKT262" s="224"/>
      <c r="TKU262" s="368"/>
      <c r="TKV262" s="368"/>
      <c r="TKW262" s="332"/>
      <c r="TKX262" s="333"/>
      <c r="TKY262" s="368"/>
      <c r="TKZ262" s="224"/>
      <c r="TLA262" s="224"/>
      <c r="TLB262" s="334"/>
      <c r="TLC262" s="334"/>
      <c r="TLD262" s="224"/>
      <c r="TLE262" s="368"/>
      <c r="TLF262" s="368"/>
      <c r="TLG262" s="332"/>
      <c r="TLH262" s="333"/>
      <c r="TLI262" s="368"/>
      <c r="TLJ262" s="224"/>
      <c r="TLK262" s="224"/>
      <c r="TLL262" s="334"/>
      <c r="TLM262" s="334"/>
      <c r="TLN262" s="224"/>
      <c r="TLO262" s="368"/>
      <c r="TLP262" s="368"/>
      <c r="TLQ262" s="332"/>
      <c r="TLR262" s="333"/>
      <c r="TLS262" s="368"/>
      <c r="TLT262" s="224"/>
      <c r="TLU262" s="224"/>
      <c r="TLV262" s="334"/>
      <c r="TLW262" s="334"/>
      <c r="TLX262" s="224"/>
      <c r="TLY262" s="368"/>
      <c r="TLZ262" s="368"/>
      <c r="TMA262" s="332"/>
      <c r="TMB262" s="333"/>
      <c r="TMC262" s="368"/>
      <c r="TMD262" s="224"/>
      <c r="TME262" s="224"/>
      <c r="TMF262" s="334"/>
      <c r="TMG262" s="334"/>
      <c r="TMH262" s="224"/>
      <c r="TMI262" s="368"/>
      <c r="TMJ262" s="368"/>
      <c r="TMK262" s="332"/>
      <c r="TML262" s="333"/>
      <c r="TMM262" s="368"/>
      <c r="TMN262" s="224"/>
      <c r="TMO262" s="224"/>
      <c r="TMP262" s="334"/>
      <c r="TMQ262" s="334"/>
      <c r="TMR262" s="224"/>
      <c r="TMS262" s="368"/>
      <c r="TMT262" s="368"/>
      <c r="TMU262" s="332"/>
      <c r="TMV262" s="333"/>
      <c r="TMW262" s="368"/>
      <c r="TMX262" s="224"/>
      <c r="TMY262" s="224"/>
      <c r="TMZ262" s="334"/>
      <c r="TNA262" s="334"/>
      <c r="TNB262" s="224"/>
      <c r="TNC262" s="368"/>
      <c r="TND262" s="368"/>
      <c r="TNE262" s="332"/>
      <c r="TNF262" s="333"/>
      <c r="TNG262" s="368"/>
      <c r="TNH262" s="224"/>
      <c r="TNI262" s="224"/>
      <c r="TNJ262" s="334"/>
      <c r="TNK262" s="334"/>
      <c r="TNL262" s="224"/>
      <c r="TNM262" s="368"/>
      <c r="TNN262" s="368"/>
      <c r="TNO262" s="332"/>
      <c r="TNP262" s="333"/>
      <c r="TNQ262" s="368"/>
      <c r="TNR262" s="224"/>
      <c r="TNS262" s="224"/>
      <c r="TNT262" s="334"/>
      <c r="TNU262" s="334"/>
      <c r="TNV262" s="224"/>
      <c r="TNW262" s="368"/>
      <c r="TNX262" s="368"/>
      <c r="TNY262" s="332"/>
      <c r="TNZ262" s="333"/>
      <c r="TOA262" s="368"/>
      <c r="TOB262" s="224"/>
      <c r="TOC262" s="224"/>
      <c r="TOD262" s="334"/>
      <c r="TOE262" s="334"/>
      <c r="TOF262" s="224"/>
      <c r="TOG262" s="368"/>
      <c r="TOH262" s="368"/>
      <c r="TOI262" s="332"/>
      <c r="TOJ262" s="333"/>
      <c r="TOK262" s="368"/>
      <c r="TOL262" s="224"/>
      <c r="TOM262" s="224"/>
      <c r="TON262" s="334"/>
      <c r="TOO262" s="334"/>
      <c r="TOP262" s="224"/>
      <c r="TOQ262" s="368"/>
      <c r="TOR262" s="368"/>
      <c r="TOS262" s="332"/>
      <c r="TOT262" s="333"/>
      <c r="TOU262" s="368"/>
      <c r="TOV262" s="224"/>
      <c r="TOW262" s="224"/>
      <c r="TOX262" s="334"/>
      <c r="TOY262" s="334"/>
      <c r="TOZ262" s="224"/>
      <c r="TPA262" s="368"/>
      <c r="TPB262" s="368"/>
      <c r="TPC262" s="332"/>
      <c r="TPD262" s="333"/>
      <c r="TPE262" s="368"/>
      <c r="TPF262" s="224"/>
      <c r="TPG262" s="224"/>
      <c r="TPH262" s="334"/>
      <c r="TPI262" s="334"/>
      <c r="TPJ262" s="224"/>
      <c r="TPK262" s="368"/>
      <c r="TPL262" s="368"/>
      <c r="TPM262" s="332"/>
      <c r="TPN262" s="333"/>
      <c r="TPO262" s="368"/>
      <c r="TPP262" s="224"/>
      <c r="TPQ262" s="224"/>
      <c r="TPR262" s="334"/>
      <c r="TPS262" s="334"/>
      <c r="TPT262" s="224"/>
      <c r="TPU262" s="368"/>
      <c r="TPV262" s="368"/>
      <c r="TPW262" s="332"/>
      <c r="TPX262" s="333"/>
      <c r="TPY262" s="368"/>
      <c r="TPZ262" s="224"/>
      <c r="TQA262" s="224"/>
      <c r="TQB262" s="334"/>
      <c r="TQC262" s="334"/>
      <c r="TQD262" s="224"/>
      <c r="TQE262" s="368"/>
      <c r="TQF262" s="368"/>
      <c r="TQG262" s="332"/>
      <c r="TQH262" s="333"/>
      <c r="TQI262" s="368"/>
      <c r="TQJ262" s="224"/>
      <c r="TQK262" s="224"/>
      <c r="TQL262" s="334"/>
      <c r="TQM262" s="334"/>
      <c r="TQN262" s="224"/>
      <c r="TQO262" s="368"/>
      <c r="TQP262" s="368"/>
      <c r="TQQ262" s="332"/>
      <c r="TQR262" s="333"/>
      <c r="TQS262" s="368"/>
      <c r="TQT262" s="224"/>
      <c r="TQU262" s="224"/>
      <c r="TQV262" s="334"/>
      <c r="TQW262" s="334"/>
      <c r="TQX262" s="224"/>
      <c r="TQY262" s="368"/>
      <c r="TQZ262" s="368"/>
      <c r="TRA262" s="332"/>
      <c r="TRB262" s="333"/>
      <c r="TRC262" s="368"/>
      <c r="TRD262" s="224"/>
      <c r="TRE262" s="224"/>
      <c r="TRF262" s="334"/>
      <c r="TRG262" s="334"/>
      <c r="TRH262" s="224"/>
      <c r="TRI262" s="368"/>
      <c r="TRJ262" s="368"/>
      <c r="TRK262" s="332"/>
      <c r="TRL262" s="333"/>
      <c r="TRM262" s="368"/>
      <c r="TRN262" s="224"/>
      <c r="TRO262" s="224"/>
      <c r="TRP262" s="334"/>
      <c r="TRQ262" s="334"/>
      <c r="TRR262" s="224"/>
      <c r="TRS262" s="368"/>
      <c r="TRT262" s="368"/>
      <c r="TRU262" s="332"/>
      <c r="TRV262" s="333"/>
      <c r="TRW262" s="368"/>
      <c r="TRX262" s="224"/>
      <c r="TRY262" s="224"/>
      <c r="TRZ262" s="334"/>
      <c r="TSA262" s="334"/>
      <c r="TSB262" s="224"/>
      <c r="TSC262" s="368"/>
      <c r="TSD262" s="368"/>
      <c r="TSE262" s="332"/>
      <c r="TSF262" s="333"/>
      <c r="TSG262" s="368"/>
      <c r="TSH262" s="224"/>
      <c r="TSI262" s="224"/>
      <c r="TSJ262" s="334"/>
      <c r="TSK262" s="334"/>
      <c r="TSL262" s="224"/>
      <c r="TSM262" s="368"/>
      <c r="TSN262" s="368"/>
      <c r="TSO262" s="332"/>
      <c r="TSP262" s="333"/>
      <c r="TSQ262" s="368"/>
      <c r="TSR262" s="224"/>
      <c r="TSS262" s="224"/>
      <c r="TST262" s="334"/>
      <c r="TSU262" s="334"/>
      <c r="TSV262" s="224"/>
      <c r="TSW262" s="368"/>
      <c r="TSX262" s="368"/>
      <c r="TSY262" s="332"/>
      <c r="TSZ262" s="333"/>
      <c r="TTA262" s="368"/>
      <c r="TTB262" s="224"/>
      <c r="TTC262" s="224"/>
      <c r="TTD262" s="334"/>
      <c r="TTE262" s="334"/>
      <c r="TTF262" s="224"/>
      <c r="TTG262" s="368"/>
      <c r="TTH262" s="368"/>
      <c r="TTI262" s="332"/>
      <c r="TTJ262" s="333"/>
      <c r="TTK262" s="368"/>
      <c r="TTL262" s="224"/>
      <c r="TTM262" s="224"/>
      <c r="TTN262" s="334"/>
      <c r="TTO262" s="334"/>
      <c r="TTP262" s="224"/>
      <c r="TTQ262" s="368"/>
      <c r="TTR262" s="368"/>
      <c r="TTS262" s="332"/>
      <c r="TTT262" s="333"/>
      <c r="TTU262" s="368"/>
      <c r="TTV262" s="224"/>
      <c r="TTW262" s="224"/>
      <c r="TTX262" s="334"/>
      <c r="TTY262" s="334"/>
      <c r="TTZ262" s="224"/>
      <c r="TUA262" s="368"/>
      <c r="TUB262" s="368"/>
      <c r="TUC262" s="332"/>
      <c r="TUD262" s="333"/>
      <c r="TUE262" s="368"/>
      <c r="TUF262" s="224"/>
      <c r="TUG262" s="224"/>
      <c r="TUH262" s="334"/>
      <c r="TUI262" s="334"/>
      <c r="TUJ262" s="224"/>
      <c r="TUK262" s="368"/>
      <c r="TUL262" s="368"/>
      <c r="TUM262" s="332"/>
      <c r="TUN262" s="333"/>
      <c r="TUO262" s="368"/>
      <c r="TUP262" s="224"/>
      <c r="TUQ262" s="224"/>
      <c r="TUR262" s="334"/>
      <c r="TUS262" s="334"/>
      <c r="TUT262" s="224"/>
      <c r="TUU262" s="368"/>
      <c r="TUV262" s="368"/>
      <c r="TUW262" s="332"/>
      <c r="TUX262" s="333"/>
      <c r="TUY262" s="368"/>
      <c r="TUZ262" s="224"/>
      <c r="TVA262" s="224"/>
      <c r="TVB262" s="334"/>
      <c r="TVC262" s="334"/>
      <c r="TVD262" s="224"/>
      <c r="TVE262" s="368"/>
      <c r="TVF262" s="368"/>
      <c r="TVG262" s="332"/>
      <c r="TVH262" s="333"/>
      <c r="TVI262" s="368"/>
      <c r="TVJ262" s="224"/>
      <c r="TVK262" s="224"/>
      <c r="TVL262" s="334"/>
      <c r="TVM262" s="334"/>
      <c r="TVN262" s="224"/>
      <c r="TVO262" s="368"/>
      <c r="TVP262" s="368"/>
      <c r="TVQ262" s="332"/>
      <c r="TVR262" s="333"/>
      <c r="TVS262" s="368"/>
      <c r="TVT262" s="224"/>
      <c r="TVU262" s="224"/>
      <c r="TVV262" s="334"/>
      <c r="TVW262" s="334"/>
      <c r="TVX262" s="224"/>
      <c r="TVY262" s="368"/>
      <c r="TVZ262" s="368"/>
      <c r="TWA262" s="332"/>
      <c r="TWB262" s="333"/>
      <c r="TWC262" s="368"/>
      <c r="TWD262" s="224"/>
      <c r="TWE262" s="224"/>
      <c r="TWF262" s="334"/>
      <c r="TWG262" s="334"/>
      <c r="TWH262" s="224"/>
      <c r="TWI262" s="368"/>
      <c r="TWJ262" s="368"/>
      <c r="TWK262" s="332"/>
      <c r="TWL262" s="333"/>
      <c r="TWM262" s="368"/>
      <c r="TWN262" s="224"/>
      <c r="TWO262" s="224"/>
      <c r="TWP262" s="334"/>
      <c r="TWQ262" s="334"/>
      <c r="TWR262" s="224"/>
      <c r="TWS262" s="368"/>
      <c r="TWT262" s="368"/>
      <c r="TWU262" s="332"/>
      <c r="TWV262" s="333"/>
      <c r="TWW262" s="368"/>
      <c r="TWX262" s="224"/>
      <c r="TWY262" s="224"/>
      <c r="TWZ262" s="334"/>
      <c r="TXA262" s="334"/>
      <c r="TXB262" s="224"/>
      <c r="TXC262" s="368"/>
      <c r="TXD262" s="368"/>
      <c r="TXE262" s="332"/>
      <c r="TXF262" s="333"/>
      <c r="TXG262" s="368"/>
      <c r="TXH262" s="224"/>
      <c r="TXI262" s="224"/>
      <c r="TXJ262" s="334"/>
      <c r="TXK262" s="334"/>
      <c r="TXL262" s="224"/>
      <c r="TXM262" s="368"/>
      <c r="TXN262" s="368"/>
      <c r="TXO262" s="332"/>
      <c r="TXP262" s="333"/>
      <c r="TXQ262" s="368"/>
      <c r="TXR262" s="224"/>
      <c r="TXS262" s="224"/>
      <c r="TXT262" s="334"/>
      <c r="TXU262" s="334"/>
      <c r="TXV262" s="224"/>
      <c r="TXW262" s="368"/>
      <c r="TXX262" s="368"/>
      <c r="TXY262" s="332"/>
      <c r="TXZ262" s="333"/>
      <c r="TYA262" s="368"/>
      <c r="TYB262" s="224"/>
      <c r="TYC262" s="224"/>
      <c r="TYD262" s="334"/>
      <c r="TYE262" s="334"/>
      <c r="TYF262" s="224"/>
      <c r="TYG262" s="368"/>
      <c r="TYH262" s="368"/>
      <c r="TYI262" s="332"/>
      <c r="TYJ262" s="333"/>
      <c r="TYK262" s="368"/>
      <c r="TYL262" s="224"/>
      <c r="TYM262" s="224"/>
      <c r="TYN262" s="334"/>
      <c r="TYO262" s="334"/>
      <c r="TYP262" s="224"/>
      <c r="TYQ262" s="368"/>
      <c r="TYR262" s="368"/>
      <c r="TYS262" s="332"/>
      <c r="TYT262" s="333"/>
      <c r="TYU262" s="368"/>
      <c r="TYV262" s="224"/>
      <c r="TYW262" s="224"/>
      <c r="TYX262" s="334"/>
      <c r="TYY262" s="334"/>
      <c r="TYZ262" s="224"/>
      <c r="TZA262" s="368"/>
      <c r="TZB262" s="368"/>
      <c r="TZC262" s="332"/>
      <c r="TZD262" s="333"/>
      <c r="TZE262" s="368"/>
      <c r="TZF262" s="224"/>
      <c r="TZG262" s="224"/>
      <c r="TZH262" s="334"/>
      <c r="TZI262" s="334"/>
      <c r="TZJ262" s="224"/>
      <c r="TZK262" s="368"/>
      <c r="TZL262" s="368"/>
      <c r="TZM262" s="332"/>
      <c r="TZN262" s="333"/>
      <c r="TZO262" s="368"/>
      <c r="TZP262" s="224"/>
      <c r="TZQ262" s="224"/>
      <c r="TZR262" s="334"/>
      <c r="TZS262" s="334"/>
      <c r="TZT262" s="224"/>
      <c r="TZU262" s="368"/>
      <c r="TZV262" s="368"/>
      <c r="TZW262" s="332"/>
      <c r="TZX262" s="333"/>
      <c r="TZY262" s="368"/>
      <c r="TZZ262" s="224"/>
      <c r="UAA262" s="224"/>
      <c r="UAB262" s="334"/>
      <c r="UAC262" s="334"/>
      <c r="UAD262" s="224"/>
      <c r="UAE262" s="368"/>
      <c r="UAF262" s="368"/>
      <c r="UAG262" s="332"/>
      <c r="UAH262" s="333"/>
      <c r="UAI262" s="368"/>
      <c r="UAJ262" s="224"/>
      <c r="UAK262" s="224"/>
      <c r="UAL262" s="334"/>
      <c r="UAM262" s="334"/>
      <c r="UAN262" s="224"/>
      <c r="UAO262" s="368"/>
      <c r="UAP262" s="368"/>
      <c r="UAQ262" s="332"/>
      <c r="UAR262" s="333"/>
      <c r="UAS262" s="368"/>
      <c r="UAT262" s="224"/>
      <c r="UAU262" s="224"/>
      <c r="UAV262" s="334"/>
      <c r="UAW262" s="334"/>
      <c r="UAX262" s="224"/>
      <c r="UAY262" s="368"/>
      <c r="UAZ262" s="368"/>
      <c r="UBA262" s="332"/>
      <c r="UBB262" s="333"/>
      <c r="UBC262" s="368"/>
      <c r="UBD262" s="224"/>
      <c r="UBE262" s="224"/>
      <c r="UBF262" s="334"/>
      <c r="UBG262" s="334"/>
      <c r="UBH262" s="224"/>
      <c r="UBI262" s="368"/>
      <c r="UBJ262" s="368"/>
      <c r="UBK262" s="332"/>
      <c r="UBL262" s="333"/>
      <c r="UBM262" s="368"/>
      <c r="UBN262" s="224"/>
      <c r="UBO262" s="224"/>
      <c r="UBP262" s="334"/>
      <c r="UBQ262" s="334"/>
      <c r="UBR262" s="224"/>
      <c r="UBS262" s="368"/>
      <c r="UBT262" s="368"/>
      <c r="UBU262" s="332"/>
      <c r="UBV262" s="333"/>
      <c r="UBW262" s="368"/>
      <c r="UBX262" s="224"/>
      <c r="UBY262" s="224"/>
      <c r="UBZ262" s="334"/>
      <c r="UCA262" s="334"/>
      <c r="UCB262" s="224"/>
      <c r="UCC262" s="368"/>
      <c r="UCD262" s="368"/>
      <c r="UCE262" s="332"/>
      <c r="UCF262" s="333"/>
      <c r="UCG262" s="368"/>
      <c r="UCH262" s="224"/>
      <c r="UCI262" s="224"/>
      <c r="UCJ262" s="334"/>
      <c r="UCK262" s="334"/>
      <c r="UCL262" s="224"/>
      <c r="UCM262" s="368"/>
      <c r="UCN262" s="368"/>
      <c r="UCO262" s="332"/>
      <c r="UCP262" s="333"/>
      <c r="UCQ262" s="368"/>
      <c r="UCR262" s="224"/>
      <c r="UCS262" s="224"/>
      <c r="UCT262" s="334"/>
      <c r="UCU262" s="334"/>
      <c r="UCV262" s="224"/>
      <c r="UCW262" s="368"/>
      <c r="UCX262" s="368"/>
      <c r="UCY262" s="332"/>
      <c r="UCZ262" s="333"/>
      <c r="UDA262" s="368"/>
      <c r="UDB262" s="224"/>
      <c r="UDC262" s="224"/>
      <c r="UDD262" s="334"/>
      <c r="UDE262" s="334"/>
      <c r="UDF262" s="224"/>
      <c r="UDG262" s="368"/>
      <c r="UDH262" s="368"/>
      <c r="UDI262" s="332"/>
      <c r="UDJ262" s="333"/>
      <c r="UDK262" s="368"/>
      <c r="UDL262" s="224"/>
      <c r="UDM262" s="224"/>
      <c r="UDN262" s="334"/>
      <c r="UDO262" s="334"/>
      <c r="UDP262" s="224"/>
      <c r="UDQ262" s="368"/>
      <c r="UDR262" s="368"/>
      <c r="UDS262" s="332"/>
      <c r="UDT262" s="333"/>
      <c r="UDU262" s="368"/>
      <c r="UDV262" s="224"/>
      <c r="UDW262" s="224"/>
      <c r="UDX262" s="334"/>
      <c r="UDY262" s="334"/>
      <c r="UDZ262" s="224"/>
      <c r="UEA262" s="368"/>
      <c r="UEB262" s="368"/>
      <c r="UEC262" s="332"/>
      <c r="UED262" s="333"/>
      <c r="UEE262" s="368"/>
      <c r="UEF262" s="224"/>
      <c r="UEG262" s="224"/>
      <c r="UEH262" s="334"/>
      <c r="UEI262" s="334"/>
      <c r="UEJ262" s="224"/>
      <c r="UEK262" s="368"/>
      <c r="UEL262" s="368"/>
      <c r="UEM262" s="332"/>
      <c r="UEN262" s="333"/>
      <c r="UEO262" s="368"/>
      <c r="UEP262" s="224"/>
      <c r="UEQ262" s="224"/>
      <c r="UER262" s="334"/>
      <c r="UES262" s="334"/>
      <c r="UET262" s="224"/>
      <c r="UEU262" s="368"/>
      <c r="UEV262" s="368"/>
      <c r="UEW262" s="332"/>
      <c r="UEX262" s="333"/>
      <c r="UEY262" s="368"/>
      <c r="UEZ262" s="224"/>
      <c r="UFA262" s="224"/>
      <c r="UFB262" s="334"/>
      <c r="UFC262" s="334"/>
      <c r="UFD262" s="224"/>
      <c r="UFE262" s="368"/>
      <c r="UFF262" s="368"/>
      <c r="UFG262" s="332"/>
      <c r="UFH262" s="333"/>
      <c r="UFI262" s="368"/>
      <c r="UFJ262" s="224"/>
      <c r="UFK262" s="224"/>
      <c r="UFL262" s="334"/>
      <c r="UFM262" s="334"/>
      <c r="UFN262" s="224"/>
      <c r="UFO262" s="368"/>
      <c r="UFP262" s="368"/>
      <c r="UFQ262" s="332"/>
      <c r="UFR262" s="333"/>
      <c r="UFS262" s="368"/>
      <c r="UFT262" s="224"/>
      <c r="UFU262" s="224"/>
      <c r="UFV262" s="334"/>
      <c r="UFW262" s="334"/>
      <c r="UFX262" s="224"/>
      <c r="UFY262" s="368"/>
      <c r="UFZ262" s="368"/>
      <c r="UGA262" s="332"/>
      <c r="UGB262" s="333"/>
      <c r="UGC262" s="368"/>
      <c r="UGD262" s="224"/>
      <c r="UGE262" s="224"/>
      <c r="UGF262" s="334"/>
      <c r="UGG262" s="334"/>
      <c r="UGH262" s="224"/>
      <c r="UGI262" s="368"/>
      <c r="UGJ262" s="368"/>
      <c r="UGK262" s="332"/>
      <c r="UGL262" s="333"/>
      <c r="UGM262" s="368"/>
      <c r="UGN262" s="224"/>
      <c r="UGO262" s="224"/>
      <c r="UGP262" s="334"/>
      <c r="UGQ262" s="334"/>
      <c r="UGR262" s="224"/>
      <c r="UGS262" s="368"/>
      <c r="UGT262" s="368"/>
      <c r="UGU262" s="332"/>
      <c r="UGV262" s="333"/>
      <c r="UGW262" s="368"/>
      <c r="UGX262" s="224"/>
      <c r="UGY262" s="224"/>
      <c r="UGZ262" s="334"/>
      <c r="UHA262" s="334"/>
      <c r="UHB262" s="224"/>
      <c r="UHC262" s="368"/>
      <c r="UHD262" s="368"/>
      <c r="UHE262" s="332"/>
      <c r="UHF262" s="333"/>
      <c r="UHG262" s="368"/>
      <c r="UHH262" s="224"/>
      <c r="UHI262" s="224"/>
      <c r="UHJ262" s="334"/>
      <c r="UHK262" s="334"/>
      <c r="UHL262" s="224"/>
      <c r="UHM262" s="368"/>
      <c r="UHN262" s="368"/>
      <c r="UHO262" s="332"/>
      <c r="UHP262" s="333"/>
      <c r="UHQ262" s="368"/>
      <c r="UHR262" s="224"/>
      <c r="UHS262" s="224"/>
      <c r="UHT262" s="334"/>
      <c r="UHU262" s="334"/>
      <c r="UHV262" s="224"/>
      <c r="UHW262" s="368"/>
      <c r="UHX262" s="368"/>
      <c r="UHY262" s="332"/>
      <c r="UHZ262" s="333"/>
      <c r="UIA262" s="368"/>
      <c r="UIB262" s="224"/>
      <c r="UIC262" s="224"/>
      <c r="UID262" s="334"/>
      <c r="UIE262" s="334"/>
      <c r="UIF262" s="224"/>
      <c r="UIG262" s="368"/>
      <c r="UIH262" s="368"/>
      <c r="UII262" s="332"/>
      <c r="UIJ262" s="333"/>
      <c r="UIK262" s="368"/>
      <c r="UIL262" s="224"/>
      <c r="UIM262" s="224"/>
      <c r="UIN262" s="334"/>
      <c r="UIO262" s="334"/>
      <c r="UIP262" s="224"/>
      <c r="UIQ262" s="368"/>
      <c r="UIR262" s="368"/>
      <c r="UIS262" s="332"/>
      <c r="UIT262" s="333"/>
      <c r="UIU262" s="368"/>
      <c r="UIV262" s="224"/>
      <c r="UIW262" s="224"/>
      <c r="UIX262" s="334"/>
      <c r="UIY262" s="334"/>
      <c r="UIZ262" s="224"/>
      <c r="UJA262" s="368"/>
      <c r="UJB262" s="368"/>
      <c r="UJC262" s="332"/>
      <c r="UJD262" s="333"/>
      <c r="UJE262" s="368"/>
      <c r="UJF262" s="224"/>
      <c r="UJG262" s="224"/>
      <c r="UJH262" s="334"/>
      <c r="UJI262" s="334"/>
      <c r="UJJ262" s="224"/>
      <c r="UJK262" s="368"/>
      <c r="UJL262" s="368"/>
      <c r="UJM262" s="332"/>
      <c r="UJN262" s="333"/>
      <c r="UJO262" s="368"/>
      <c r="UJP262" s="224"/>
      <c r="UJQ262" s="224"/>
      <c r="UJR262" s="334"/>
      <c r="UJS262" s="334"/>
      <c r="UJT262" s="224"/>
      <c r="UJU262" s="368"/>
      <c r="UJV262" s="368"/>
      <c r="UJW262" s="332"/>
      <c r="UJX262" s="333"/>
      <c r="UJY262" s="368"/>
      <c r="UJZ262" s="224"/>
      <c r="UKA262" s="224"/>
      <c r="UKB262" s="334"/>
      <c r="UKC262" s="334"/>
      <c r="UKD262" s="224"/>
      <c r="UKE262" s="368"/>
      <c r="UKF262" s="368"/>
      <c r="UKG262" s="332"/>
      <c r="UKH262" s="333"/>
      <c r="UKI262" s="368"/>
      <c r="UKJ262" s="224"/>
      <c r="UKK262" s="224"/>
      <c r="UKL262" s="334"/>
      <c r="UKM262" s="334"/>
      <c r="UKN262" s="224"/>
      <c r="UKO262" s="368"/>
      <c r="UKP262" s="368"/>
      <c r="UKQ262" s="332"/>
      <c r="UKR262" s="333"/>
      <c r="UKS262" s="368"/>
      <c r="UKT262" s="224"/>
      <c r="UKU262" s="224"/>
      <c r="UKV262" s="334"/>
      <c r="UKW262" s="334"/>
      <c r="UKX262" s="224"/>
      <c r="UKY262" s="368"/>
      <c r="UKZ262" s="368"/>
      <c r="ULA262" s="332"/>
      <c r="ULB262" s="333"/>
      <c r="ULC262" s="368"/>
      <c r="ULD262" s="224"/>
      <c r="ULE262" s="224"/>
      <c r="ULF262" s="334"/>
      <c r="ULG262" s="334"/>
      <c r="ULH262" s="224"/>
      <c r="ULI262" s="368"/>
      <c r="ULJ262" s="368"/>
      <c r="ULK262" s="332"/>
      <c r="ULL262" s="333"/>
      <c r="ULM262" s="368"/>
      <c r="ULN262" s="224"/>
      <c r="ULO262" s="224"/>
      <c r="ULP262" s="334"/>
      <c r="ULQ262" s="334"/>
      <c r="ULR262" s="224"/>
      <c r="ULS262" s="368"/>
      <c r="ULT262" s="368"/>
      <c r="ULU262" s="332"/>
      <c r="ULV262" s="333"/>
      <c r="ULW262" s="368"/>
      <c r="ULX262" s="224"/>
      <c r="ULY262" s="224"/>
      <c r="ULZ262" s="334"/>
      <c r="UMA262" s="334"/>
      <c r="UMB262" s="224"/>
      <c r="UMC262" s="368"/>
      <c r="UMD262" s="368"/>
      <c r="UME262" s="332"/>
      <c r="UMF262" s="333"/>
      <c r="UMG262" s="368"/>
      <c r="UMH262" s="224"/>
      <c r="UMI262" s="224"/>
      <c r="UMJ262" s="334"/>
      <c r="UMK262" s="334"/>
      <c r="UML262" s="224"/>
      <c r="UMM262" s="368"/>
      <c r="UMN262" s="368"/>
      <c r="UMO262" s="332"/>
      <c r="UMP262" s="333"/>
      <c r="UMQ262" s="368"/>
      <c r="UMR262" s="224"/>
      <c r="UMS262" s="224"/>
      <c r="UMT262" s="334"/>
      <c r="UMU262" s="334"/>
      <c r="UMV262" s="224"/>
      <c r="UMW262" s="368"/>
      <c r="UMX262" s="368"/>
      <c r="UMY262" s="332"/>
      <c r="UMZ262" s="333"/>
      <c r="UNA262" s="368"/>
      <c r="UNB262" s="224"/>
      <c r="UNC262" s="224"/>
      <c r="UND262" s="334"/>
      <c r="UNE262" s="334"/>
      <c r="UNF262" s="224"/>
      <c r="UNG262" s="368"/>
      <c r="UNH262" s="368"/>
      <c r="UNI262" s="332"/>
      <c r="UNJ262" s="333"/>
      <c r="UNK262" s="368"/>
      <c r="UNL262" s="224"/>
      <c r="UNM262" s="224"/>
      <c r="UNN262" s="334"/>
      <c r="UNO262" s="334"/>
      <c r="UNP262" s="224"/>
      <c r="UNQ262" s="368"/>
      <c r="UNR262" s="368"/>
      <c r="UNS262" s="332"/>
      <c r="UNT262" s="333"/>
      <c r="UNU262" s="368"/>
      <c r="UNV262" s="224"/>
      <c r="UNW262" s="224"/>
      <c r="UNX262" s="334"/>
      <c r="UNY262" s="334"/>
      <c r="UNZ262" s="224"/>
      <c r="UOA262" s="368"/>
      <c r="UOB262" s="368"/>
      <c r="UOC262" s="332"/>
      <c r="UOD262" s="333"/>
      <c r="UOE262" s="368"/>
      <c r="UOF262" s="224"/>
      <c r="UOG262" s="224"/>
      <c r="UOH262" s="334"/>
      <c r="UOI262" s="334"/>
      <c r="UOJ262" s="224"/>
      <c r="UOK262" s="368"/>
      <c r="UOL262" s="368"/>
      <c r="UOM262" s="332"/>
      <c r="UON262" s="333"/>
      <c r="UOO262" s="368"/>
      <c r="UOP262" s="224"/>
      <c r="UOQ262" s="224"/>
      <c r="UOR262" s="334"/>
      <c r="UOS262" s="334"/>
      <c r="UOT262" s="224"/>
      <c r="UOU262" s="368"/>
      <c r="UOV262" s="368"/>
      <c r="UOW262" s="332"/>
      <c r="UOX262" s="333"/>
      <c r="UOY262" s="368"/>
      <c r="UOZ262" s="224"/>
      <c r="UPA262" s="224"/>
      <c r="UPB262" s="334"/>
      <c r="UPC262" s="334"/>
      <c r="UPD262" s="224"/>
      <c r="UPE262" s="368"/>
      <c r="UPF262" s="368"/>
      <c r="UPG262" s="332"/>
      <c r="UPH262" s="333"/>
      <c r="UPI262" s="368"/>
      <c r="UPJ262" s="224"/>
      <c r="UPK262" s="224"/>
      <c r="UPL262" s="334"/>
      <c r="UPM262" s="334"/>
      <c r="UPN262" s="224"/>
      <c r="UPO262" s="368"/>
      <c r="UPP262" s="368"/>
      <c r="UPQ262" s="332"/>
      <c r="UPR262" s="333"/>
      <c r="UPS262" s="368"/>
      <c r="UPT262" s="224"/>
      <c r="UPU262" s="224"/>
      <c r="UPV262" s="334"/>
      <c r="UPW262" s="334"/>
      <c r="UPX262" s="224"/>
      <c r="UPY262" s="368"/>
      <c r="UPZ262" s="368"/>
      <c r="UQA262" s="332"/>
      <c r="UQB262" s="333"/>
      <c r="UQC262" s="368"/>
      <c r="UQD262" s="224"/>
      <c r="UQE262" s="224"/>
      <c r="UQF262" s="334"/>
      <c r="UQG262" s="334"/>
      <c r="UQH262" s="224"/>
      <c r="UQI262" s="368"/>
      <c r="UQJ262" s="368"/>
      <c r="UQK262" s="332"/>
      <c r="UQL262" s="333"/>
      <c r="UQM262" s="368"/>
      <c r="UQN262" s="224"/>
      <c r="UQO262" s="224"/>
      <c r="UQP262" s="334"/>
      <c r="UQQ262" s="334"/>
      <c r="UQR262" s="224"/>
      <c r="UQS262" s="368"/>
      <c r="UQT262" s="368"/>
      <c r="UQU262" s="332"/>
      <c r="UQV262" s="333"/>
      <c r="UQW262" s="368"/>
      <c r="UQX262" s="224"/>
      <c r="UQY262" s="224"/>
      <c r="UQZ262" s="334"/>
      <c r="URA262" s="334"/>
      <c r="URB262" s="224"/>
      <c r="URC262" s="368"/>
      <c r="URD262" s="368"/>
      <c r="URE262" s="332"/>
      <c r="URF262" s="333"/>
      <c r="URG262" s="368"/>
      <c r="URH262" s="224"/>
      <c r="URI262" s="224"/>
      <c r="URJ262" s="334"/>
      <c r="URK262" s="334"/>
      <c r="URL262" s="224"/>
      <c r="URM262" s="368"/>
      <c r="URN262" s="368"/>
      <c r="URO262" s="332"/>
      <c r="URP262" s="333"/>
      <c r="URQ262" s="368"/>
      <c r="URR262" s="224"/>
      <c r="URS262" s="224"/>
      <c r="URT262" s="334"/>
      <c r="URU262" s="334"/>
      <c r="URV262" s="224"/>
      <c r="URW262" s="368"/>
      <c r="URX262" s="368"/>
      <c r="URY262" s="332"/>
      <c r="URZ262" s="333"/>
      <c r="USA262" s="368"/>
      <c r="USB262" s="224"/>
      <c r="USC262" s="224"/>
      <c r="USD262" s="334"/>
      <c r="USE262" s="334"/>
      <c r="USF262" s="224"/>
      <c r="USG262" s="368"/>
      <c r="USH262" s="368"/>
      <c r="USI262" s="332"/>
      <c r="USJ262" s="333"/>
      <c r="USK262" s="368"/>
      <c r="USL262" s="224"/>
      <c r="USM262" s="224"/>
      <c r="USN262" s="334"/>
      <c r="USO262" s="334"/>
      <c r="USP262" s="224"/>
      <c r="USQ262" s="368"/>
      <c r="USR262" s="368"/>
      <c r="USS262" s="332"/>
      <c r="UST262" s="333"/>
      <c r="USU262" s="368"/>
      <c r="USV262" s="224"/>
      <c r="USW262" s="224"/>
      <c r="USX262" s="334"/>
      <c r="USY262" s="334"/>
      <c r="USZ262" s="224"/>
      <c r="UTA262" s="368"/>
      <c r="UTB262" s="368"/>
      <c r="UTC262" s="332"/>
      <c r="UTD262" s="333"/>
      <c r="UTE262" s="368"/>
      <c r="UTF262" s="224"/>
      <c r="UTG262" s="224"/>
      <c r="UTH262" s="334"/>
      <c r="UTI262" s="334"/>
      <c r="UTJ262" s="224"/>
      <c r="UTK262" s="368"/>
      <c r="UTL262" s="368"/>
      <c r="UTM262" s="332"/>
      <c r="UTN262" s="333"/>
      <c r="UTO262" s="368"/>
      <c r="UTP262" s="224"/>
      <c r="UTQ262" s="224"/>
      <c r="UTR262" s="334"/>
      <c r="UTS262" s="334"/>
      <c r="UTT262" s="224"/>
      <c r="UTU262" s="368"/>
      <c r="UTV262" s="368"/>
      <c r="UTW262" s="332"/>
      <c r="UTX262" s="333"/>
      <c r="UTY262" s="368"/>
      <c r="UTZ262" s="224"/>
      <c r="UUA262" s="224"/>
      <c r="UUB262" s="334"/>
      <c r="UUC262" s="334"/>
      <c r="UUD262" s="224"/>
      <c r="UUE262" s="368"/>
      <c r="UUF262" s="368"/>
      <c r="UUG262" s="332"/>
      <c r="UUH262" s="333"/>
      <c r="UUI262" s="368"/>
      <c r="UUJ262" s="224"/>
      <c r="UUK262" s="224"/>
      <c r="UUL262" s="334"/>
      <c r="UUM262" s="334"/>
      <c r="UUN262" s="224"/>
      <c r="UUO262" s="368"/>
      <c r="UUP262" s="368"/>
      <c r="UUQ262" s="332"/>
      <c r="UUR262" s="333"/>
      <c r="UUS262" s="368"/>
      <c r="UUT262" s="224"/>
      <c r="UUU262" s="224"/>
      <c r="UUV262" s="334"/>
      <c r="UUW262" s="334"/>
      <c r="UUX262" s="224"/>
      <c r="UUY262" s="368"/>
      <c r="UUZ262" s="368"/>
      <c r="UVA262" s="332"/>
      <c r="UVB262" s="333"/>
      <c r="UVC262" s="368"/>
      <c r="UVD262" s="224"/>
      <c r="UVE262" s="224"/>
      <c r="UVF262" s="334"/>
      <c r="UVG262" s="334"/>
      <c r="UVH262" s="224"/>
      <c r="UVI262" s="368"/>
      <c r="UVJ262" s="368"/>
      <c r="UVK262" s="332"/>
      <c r="UVL262" s="333"/>
      <c r="UVM262" s="368"/>
      <c r="UVN262" s="224"/>
      <c r="UVO262" s="224"/>
      <c r="UVP262" s="334"/>
      <c r="UVQ262" s="334"/>
      <c r="UVR262" s="224"/>
      <c r="UVS262" s="368"/>
      <c r="UVT262" s="368"/>
      <c r="UVU262" s="332"/>
      <c r="UVV262" s="333"/>
      <c r="UVW262" s="368"/>
      <c r="UVX262" s="224"/>
      <c r="UVY262" s="224"/>
      <c r="UVZ262" s="334"/>
      <c r="UWA262" s="334"/>
      <c r="UWB262" s="224"/>
      <c r="UWC262" s="368"/>
      <c r="UWD262" s="368"/>
      <c r="UWE262" s="332"/>
      <c r="UWF262" s="333"/>
      <c r="UWG262" s="368"/>
      <c r="UWH262" s="224"/>
      <c r="UWI262" s="224"/>
      <c r="UWJ262" s="334"/>
      <c r="UWK262" s="334"/>
      <c r="UWL262" s="224"/>
      <c r="UWM262" s="368"/>
      <c r="UWN262" s="368"/>
      <c r="UWO262" s="332"/>
      <c r="UWP262" s="333"/>
      <c r="UWQ262" s="368"/>
      <c r="UWR262" s="224"/>
      <c r="UWS262" s="224"/>
      <c r="UWT262" s="334"/>
      <c r="UWU262" s="334"/>
      <c r="UWV262" s="224"/>
      <c r="UWW262" s="368"/>
      <c r="UWX262" s="368"/>
      <c r="UWY262" s="332"/>
      <c r="UWZ262" s="333"/>
      <c r="UXA262" s="368"/>
      <c r="UXB262" s="224"/>
      <c r="UXC262" s="224"/>
      <c r="UXD262" s="334"/>
      <c r="UXE262" s="334"/>
      <c r="UXF262" s="224"/>
      <c r="UXG262" s="368"/>
      <c r="UXH262" s="368"/>
      <c r="UXI262" s="332"/>
      <c r="UXJ262" s="333"/>
      <c r="UXK262" s="368"/>
      <c r="UXL262" s="224"/>
      <c r="UXM262" s="224"/>
      <c r="UXN262" s="334"/>
      <c r="UXO262" s="334"/>
      <c r="UXP262" s="224"/>
      <c r="UXQ262" s="368"/>
      <c r="UXR262" s="368"/>
      <c r="UXS262" s="332"/>
      <c r="UXT262" s="333"/>
      <c r="UXU262" s="368"/>
      <c r="UXV262" s="224"/>
      <c r="UXW262" s="224"/>
      <c r="UXX262" s="334"/>
      <c r="UXY262" s="334"/>
      <c r="UXZ262" s="224"/>
      <c r="UYA262" s="368"/>
      <c r="UYB262" s="368"/>
      <c r="UYC262" s="332"/>
      <c r="UYD262" s="333"/>
      <c r="UYE262" s="368"/>
      <c r="UYF262" s="224"/>
      <c r="UYG262" s="224"/>
      <c r="UYH262" s="334"/>
      <c r="UYI262" s="334"/>
      <c r="UYJ262" s="224"/>
      <c r="UYK262" s="368"/>
      <c r="UYL262" s="368"/>
      <c r="UYM262" s="332"/>
      <c r="UYN262" s="333"/>
      <c r="UYO262" s="368"/>
      <c r="UYP262" s="224"/>
      <c r="UYQ262" s="224"/>
      <c r="UYR262" s="334"/>
      <c r="UYS262" s="334"/>
      <c r="UYT262" s="224"/>
      <c r="UYU262" s="368"/>
      <c r="UYV262" s="368"/>
      <c r="UYW262" s="332"/>
      <c r="UYX262" s="333"/>
      <c r="UYY262" s="368"/>
      <c r="UYZ262" s="224"/>
      <c r="UZA262" s="224"/>
      <c r="UZB262" s="334"/>
      <c r="UZC262" s="334"/>
      <c r="UZD262" s="224"/>
      <c r="UZE262" s="368"/>
      <c r="UZF262" s="368"/>
      <c r="UZG262" s="332"/>
      <c r="UZH262" s="333"/>
      <c r="UZI262" s="368"/>
      <c r="UZJ262" s="224"/>
      <c r="UZK262" s="224"/>
      <c r="UZL262" s="334"/>
      <c r="UZM262" s="334"/>
      <c r="UZN262" s="224"/>
      <c r="UZO262" s="368"/>
      <c r="UZP262" s="368"/>
      <c r="UZQ262" s="332"/>
      <c r="UZR262" s="333"/>
      <c r="UZS262" s="368"/>
      <c r="UZT262" s="224"/>
      <c r="UZU262" s="224"/>
      <c r="UZV262" s="334"/>
      <c r="UZW262" s="334"/>
      <c r="UZX262" s="224"/>
      <c r="UZY262" s="368"/>
      <c r="UZZ262" s="368"/>
      <c r="VAA262" s="332"/>
      <c r="VAB262" s="333"/>
      <c r="VAC262" s="368"/>
      <c r="VAD262" s="224"/>
      <c r="VAE262" s="224"/>
      <c r="VAF262" s="334"/>
      <c r="VAG262" s="334"/>
      <c r="VAH262" s="224"/>
      <c r="VAI262" s="368"/>
      <c r="VAJ262" s="368"/>
      <c r="VAK262" s="332"/>
      <c r="VAL262" s="333"/>
      <c r="VAM262" s="368"/>
      <c r="VAN262" s="224"/>
      <c r="VAO262" s="224"/>
      <c r="VAP262" s="334"/>
      <c r="VAQ262" s="334"/>
      <c r="VAR262" s="224"/>
      <c r="VAS262" s="368"/>
      <c r="VAT262" s="368"/>
      <c r="VAU262" s="332"/>
      <c r="VAV262" s="333"/>
      <c r="VAW262" s="368"/>
      <c r="VAX262" s="224"/>
      <c r="VAY262" s="224"/>
      <c r="VAZ262" s="334"/>
      <c r="VBA262" s="334"/>
      <c r="VBB262" s="224"/>
      <c r="VBC262" s="368"/>
      <c r="VBD262" s="368"/>
      <c r="VBE262" s="332"/>
      <c r="VBF262" s="333"/>
      <c r="VBG262" s="368"/>
      <c r="VBH262" s="224"/>
      <c r="VBI262" s="224"/>
      <c r="VBJ262" s="334"/>
      <c r="VBK262" s="334"/>
      <c r="VBL262" s="224"/>
      <c r="VBM262" s="368"/>
      <c r="VBN262" s="368"/>
      <c r="VBO262" s="332"/>
      <c r="VBP262" s="333"/>
      <c r="VBQ262" s="368"/>
      <c r="VBR262" s="224"/>
      <c r="VBS262" s="224"/>
      <c r="VBT262" s="334"/>
      <c r="VBU262" s="334"/>
      <c r="VBV262" s="224"/>
      <c r="VBW262" s="368"/>
      <c r="VBX262" s="368"/>
      <c r="VBY262" s="332"/>
      <c r="VBZ262" s="333"/>
      <c r="VCA262" s="368"/>
      <c r="VCB262" s="224"/>
      <c r="VCC262" s="224"/>
      <c r="VCD262" s="334"/>
      <c r="VCE262" s="334"/>
      <c r="VCF262" s="224"/>
      <c r="VCG262" s="368"/>
      <c r="VCH262" s="368"/>
      <c r="VCI262" s="332"/>
      <c r="VCJ262" s="333"/>
      <c r="VCK262" s="368"/>
      <c r="VCL262" s="224"/>
      <c r="VCM262" s="224"/>
      <c r="VCN262" s="334"/>
      <c r="VCO262" s="334"/>
      <c r="VCP262" s="224"/>
      <c r="VCQ262" s="368"/>
      <c r="VCR262" s="368"/>
      <c r="VCS262" s="332"/>
      <c r="VCT262" s="333"/>
      <c r="VCU262" s="368"/>
      <c r="VCV262" s="224"/>
      <c r="VCW262" s="224"/>
      <c r="VCX262" s="334"/>
      <c r="VCY262" s="334"/>
      <c r="VCZ262" s="224"/>
      <c r="VDA262" s="368"/>
      <c r="VDB262" s="368"/>
      <c r="VDC262" s="332"/>
      <c r="VDD262" s="333"/>
      <c r="VDE262" s="368"/>
      <c r="VDF262" s="224"/>
      <c r="VDG262" s="224"/>
      <c r="VDH262" s="334"/>
      <c r="VDI262" s="334"/>
      <c r="VDJ262" s="224"/>
      <c r="VDK262" s="368"/>
      <c r="VDL262" s="368"/>
      <c r="VDM262" s="332"/>
      <c r="VDN262" s="333"/>
      <c r="VDO262" s="368"/>
      <c r="VDP262" s="224"/>
      <c r="VDQ262" s="224"/>
      <c r="VDR262" s="334"/>
      <c r="VDS262" s="334"/>
      <c r="VDT262" s="224"/>
      <c r="VDU262" s="368"/>
      <c r="VDV262" s="368"/>
      <c r="VDW262" s="332"/>
      <c r="VDX262" s="333"/>
      <c r="VDY262" s="368"/>
      <c r="VDZ262" s="224"/>
      <c r="VEA262" s="224"/>
      <c r="VEB262" s="334"/>
      <c r="VEC262" s="334"/>
      <c r="VED262" s="224"/>
      <c r="VEE262" s="368"/>
      <c r="VEF262" s="368"/>
      <c r="VEG262" s="332"/>
      <c r="VEH262" s="333"/>
      <c r="VEI262" s="368"/>
      <c r="VEJ262" s="224"/>
      <c r="VEK262" s="224"/>
      <c r="VEL262" s="334"/>
      <c r="VEM262" s="334"/>
      <c r="VEN262" s="224"/>
      <c r="VEO262" s="368"/>
      <c r="VEP262" s="368"/>
      <c r="VEQ262" s="332"/>
      <c r="VER262" s="333"/>
      <c r="VES262" s="368"/>
      <c r="VET262" s="224"/>
      <c r="VEU262" s="224"/>
      <c r="VEV262" s="334"/>
      <c r="VEW262" s="334"/>
      <c r="VEX262" s="224"/>
      <c r="VEY262" s="368"/>
      <c r="VEZ262" s="368"/>
      <c r="VFA262" s="332"/>
      <c r="VFB262" s="333"/>
      <c r="VFC262" s="368"/>
      <c r="VFD262" s="224"/>
      <c r="VFE262" s="224"/>
      <c r="VFF262" s="334"/>
      <c r="VFG262" s="334"/>
      <c r="VFH262" s="224"/>
      <c r="VFI262" s="368"/>
      <c r="VFJ262" s="368"/>
      <c r="VFK262" s="332"/>
      <c r="VFL262" s="333"/>
      <c r="VFM262" s="368"/>
      <c r="VFN262" s="224"/>
      <c r="VFO262" s="224"/>
      <c r="VFP262" s="334"/>
      <c r="VFQ262" s="334"/>
      <c r="VFR262" s="224"/>
      <c r="VFS262" s="368"/>
      <c r="VFT262" s="368"/>
      <c r="VFU262" s="332"/>
      <c r="VFV262" s="333"/>
      <c r="VFW262" s="368"/>
      <c r="VFX262" s="224"/>
      <c r="VFY262" s="224"/>
      <c r="VFZ262" s="334"/>
      <c r="VGA262" s="334"/>
      <c r="VGB262" s="224"/>
      <c r="VGC262" s="368"/>
      <c r="VGD262" s="368"/>
      <c r="VGE262" s="332"/>
      <c r="VGF262" s="333"/>
      <c r="VGG262" s="368"/>
      <c r="VGH262" s="224"/>
      <c r="VGI262" s="224"/>
      <c r="VGJ262" s="334"/>
      <c r="VGK262" s="334"/>
      <c r="VGL262" s="224"/>
      <c r="VGM262" s="368"/>
      <c r="VGN262" s="368"/>
      <c r="VGO262" s="332"/>
      <c r="VGP262" s="333"/>
      <c r="VGQ262" s="368"/>
      <c r="VGR262" s="224"/>
      <c r="VGS262" s="224"/>
      <c r="VGT262" s="334"/>
      <c r="VGU262" s="334"/>
      <c r="VGV262" s="224"/>
      <c r="VGW262" s="368"/>
      <c r="VGX262" s="368"/>
      <c r="VGY262" s="332"/>
      <c r="VGZ262" s="333"/>
      <c r="VHA262" s="368"/>
      <c r="VHB262" s="224"/>
      <c r="VHC262" s="224"/>
      <c r="VHD262" s="334"/>
      <c r="VHE262" s="334"/>
      <c r="VHF262" s="224"/>
      <c r="VHG262" s="368"/>
      <c r="VHH262" s="368"/>
      <c r="VHI262" s="332"/>
      <c r="VHJ262" s="333"/>
      <c r="VHK262" s="368"/>
      <c r="VHL262" s="224"/>
      <c r="VHM262" s="224"/>
      <c r="VHN262" s="334"/>
      <c r="VHO262" s="334"/>
      <c r="VHP262" s="224"/>
      <c r="VHQ262" s="368"/>
      <c r="VHR262" s="368"/>
      <c r="VHS262" s="332"/>
      <c r="VHT262" s="333"/>
      <c r="VHU262" s="368"/>
      <c r="VHV262" s="224"/>
      <c r="VHW262" s="224"/>
      <c r="VHX262" s="334"/>
      <c r="VHY262" s="334"/>
      <c r="VHZ262" s="224"/>
      <c r="VIA262" s="368"/>
      <c r="VIB262" s="368"/>
      <c r="VIC262" s="332"/>
      <c r="VID262" s="333"/>
      <c r="VIE262" s="368"/>
      <c r="VIF262" s="224"/>
      <c r="VIG262" s="224"/>
      <c r="VIH262" s="334"/>
      <c r="VII262" s="334"/>
      <c r="VIJ262" s="224"/>
      <c r="VIK262" s="368"/>
      <c r="VIL262" s="368"/>
      <c r="VIM262" s="332"/>
      <c r="VIN262" s="333"/>
      <c r="VIO262" s="368"/>
      <c r="VIP262" s="224"/>
      <c r="VIQ262" s="224"/>
      <c r="VIR262" s="334"/>
      <c r="VIS262" s="334"/>
      <c r="VIT262" s="224"/>
      <c r="VIU262" s="368"/>
      <c r="VIV262" s="368"/>
      <c r="VIW262" s="332"/>
      <c r="VIX262" s="333"/>
      <c r="VIY262" s="368"/>
      <c r="VIZ262" s="224"/>
      <c r="VJA262" s="224"/>
      <c r="VJB262" s="334"/>
      <c r="VJC262" s="334"/>
      <c r="VJD262" s="224"/>
      <c r="VJE262" s="368"/>
      <c r="VJF262" s="368"/>
      <c r="VJG262" s="332"/>
      <c r="VJH262" s="333"/>
      <c r="VJI262" s="368"/>
      <c r="VJJ262" s="224"/>
      <c r="VJK262" s="224"/>
      <c r="VJL262" s="334"/>
      <c r="VJM262" s="334"/>
      <c r="VJN262" s="224"/>
      <c r="VJO262" s="368"/>
      <c r="VJP262" s="368"/>
      <c r="VJQ262" s="332"/>
      <c r="VJR262" s="333"/>
      <c r="VJS262" s="368"/>
      <c r="VJT262" s="224"/>
      <c r="VJU262" s="224"/>
      <c r="VJV262" s="334"/>
      <c r="VJW262" s="334"/>
      <c r="VJX262" s="224"/>
      <c r="VJY262" s="368"/>
      <c r="VJZ262" s="368"/>
      <c r="VKA262" s="332"/>
      <c r="VKB262" s="333"/>
      <c r="VKC262" s="368"/>
      <c r="VKD262" s="224"/>
      <c r="VKE262" s="224"/>
      <c r="VKF262" s="334"/>
      <c r="VKG262" s="334"/>
      <c r="VKH262" s="224"/>
      <c r="VKI262" s="368"/>
      <c r="VKJ262" s="368"/>
      <c r="VKK262" s="332"/>
      <c r="VKL262" s="333"/>
      <c r="VKM262" s="368"/>
      <c r="VKN262" s="224"/>
      <c r="VKO262" s="224"/>
      <c r="VKP262" s="334"/>
      <c r="VKQ262" s="334"/>
      <c r="VKR262" s="224"/>
      <c r="VKS262" s="368"/>
      <c r="VKT262" s="368"/>
      <c r="VKU262" s="332"/>
      <c r="VKV262" s="333"/>
      <c r="VKW262" s="368"/>
      <c r="VKX262" s="224"/>
      <c r="VKY262" s="224"/>
      <c r="VKZ262" s="334"/>
      <c r="VLA262" s="334"/>
      <c r="VLB262" s="224"/>
      <c r="VLC262" s="368"/>
      <c r="VLD262" s="368"/>
      <c r="VLE262" s="332"/>
      <c r="VLF262" s="333"/>
      <c r="VLG262" s="368"/>
      <c r="VLH262" s="224"/>
      <c r="VLI262" s="224"/>
      <c r="VLJ262" s="334"/>
      <c r="VLK262" s="334"/>
      <c r="VLL262" s="224"/>
      <c r="VLM262" s="368"/>
      <c r="VLN262" s="368"/>
      <c r="VLO262" s="332"/>
      <c r="VLP262" s="333"/>
      <c r="VLQ262" s="368"/>
      <c r="VLR262" s="224"/>
      <c r="VLS262" s="224"/>
      <c r="VLT262" s="334"/>
      <c r="VLU262" s="334"/>
      <c r="VLV262" s="224"/>
      <c r="VLW262" s="368"/>
      <c r="VLX262" s="368"/>
      <c r="VLY262" s="332"/>
      <c r="VLZ262" s="333"/>
      <c r="VMA262" s="368"/>
      <c r="VMB262" s="224"/>
      <c r="VMC262" s="224"/>
      <c r="VMD262" s="334"/>
      <c r="VME262" s="334"/>
      <c r="VMF262" s="224"/>
      <c r="VMG262" s="368"/>
      <c r="VMH262" s="368"/>
      <c r="VMI262" s="332"/>
      <c r="VMJ262" s="333"/>
      <c r="VMK262" s="368"/>
      <c r="VML262" s="224"/>
      <c r="VMM262" s="224"/>
      <c r="VMN262" s="334"/>
      <c r="VMO262" s="334"/>
      <c r="VMP262" s="224"/>
      <c r="VMQ262" s="368"/>
      <c r="VMR262" s="368"/>
      <c r="VMS262" s="332"/>
      <c r="VMT262" s="333"/>
      <c r="VMU262" s="368"/>
      <c r="VMV262" s="224"/>
      <c r="VMW262" s="224"/>
      <c r="VMX262" s="334"/>
      <c r="VMY262" s="334"/>
      <c r="VMZ262" s="224"/>
      <c r="VNA262" s="368"/>
      <c r="VNB262" s="368"/>
      <c r="VNC262" s="332"/>
      <c r="VND262" s="333"/>
      <c r="VNE262" s="368"/>
      <c r="VNF262" s="224"/>
      <c r="VNG262" s="224"/>
      <c r="VNH262" s="334"/>
      <c r="VNI262" s="334"/>
      <c r="VNJ262" s="224"/>
      <c r="VNK262" s="368"/>
      <c r="VNL262" s="368"/>
      <c r="VNM262" s="332"/>
      <c r="VNN262" s="333"/>
      <c r="VNO262" s="368"/>
      <c r="VNP262" s="224"/>
      <c r="VNQ262" s="224"/>
      <c r="VNR262" s="334"/>
      <c r="VNS262" s="334"/>
      <c r="VNT262" s="224"/>
      <c r="VNU262" s="368"/>
      <c r="VNV262" s="368"/>
      <c r="VNW262" s="332"/>
      <c r="VNX262" s="333"/>
      <c r="VNY262" s="368"/>
      <c r="VNZ262" s="224"/>
      <c r="VOA262" s="224"/>
      <c r="VOB262" s="334"/>
      <c r="VOC262" s="334"/>
      <c r="VOD262" s="224"/>
      <c r="VOE262" s="368"/>
      <c r="VOF262" s="368"/>
      <c r="VOG262" s="332"/>
      <c r="VOH262" s="333"/>
      <c r="VOI262" s="368"/>
      <c r="VOJ262" s="224"/>
      <c r="VOK262" s="224"/>
      <c r="VOL262" s="334"/>
      <c r="VOM262" s="334"/>
      <c r="VON262" s="224"/>
      <c r="VOO262" s="368"/>
      <c r="VOP262" s="368"/>
      <c r="VOQ262" s="332"/>
      <c r="VOR262" s="333"/>
      <c r="VOS262" s="368"/>
      <c r="VOT262" s="224"/>
      <c r="VOU262" s="224"/>
      <c r="VOV262" s="334"/>
      <c r="VOW262" s="334"/>
      <c r="VOX262" s="224"/>
      <c r="VOY262" s="368"/>
      <c r="VOZ262" s="368"/>
      <c r="VPA262" s="332"/>
      <c r="VPB262" s="333"/>
      <c r="VPC262" s="368"/>
      <c r="VPD262" s="224"/>
      <c r="VPE262" s="224"/>
      <c r="VPF262" s="334"/>
      <c r="VPG262" s="334"/>
      <c r="VPH262" s="224"/>
      <c r="VPI262" s="368"/>
      <c r="VPJ262" s="368"/>
      <c r="VPK262" s="332"/>
      <c r="VPL262" s="333"/>
      <c r="VPM262" s="368"/>
      <c r="VPN262" s="224"/>
      <c r="VPO262" s="224"/>
      <c r="VPP262" s="334"/>
      <c r="VPQ262" s="334"/>
      <c r="VPR262" s="224"/>
      <c r="VPS262" s="368"/>
      <c r="VPT262" s="368"/>
      <c r="VPU262" s="332"/>
      <c r="VPV262" s="333"/>
      <c r="VPW262" s="368"/>
      <c r="VPX262" s="224"/>
      <c r="VPY262" s="224"/>
      <c r="VPZ262" s="334"/>
      <c r="VQA262" s="334"/>
      <c r="VQB262" s="224"/>
      <c r="VQC262" s="368"/>
      <c r="VQD262" s="368"/>
      <c r="VQE262" s="332"/>
      <c r="VQF262" s="333"/>
      <c r="VQG262" s="368"/>
      <c r="VQH262" s="224"/>
      <c r="VQI262" s="224"/>
      <c r="VQJ262" s="334"/>
      <c r="VQK262" s="334"/>
      <c r="VQL262" s="224"/>
      <c r="VQM262" s="368"/>
      <c r="VQN262" s="368"/>
      <c r="VQO262" s="332"/>
      <c r="VQP262" s="333"/>
      <c r="VQQ262" s="368"/>
      <c r="VQR262" s="224"/>
      <c r="VQS262" s="224"/>
      <c r="VQT262" s="334"/>
      <c r="VQU262" s="334"/>
      <c r="VQV262" s="224"/>
      <c r="VQW262" s="368"/>
      <c r="VQX262" s="368"/>
      <c r="VQY262" s="332"/>
      <c r="VQZ262" s="333"/>
      <c r="VRA262" s="368"/>
      <c r="VRB262" s="224"/>
      <c r="VRC262" s="224"/>
      <c r="VRD262" s="334"/>
      <c r="VRE262" s="334"/>
      <c r="VRF262" s="224"/>
      <c r="VRG262" s="368"/>
      <c r="VRH262" s="368"/>
      <c r="VRI262" s="332"/>
      <c r="VRJ262" s="333"/>
      <c r="VRK262" s="368"/>
      <c r="VRL262" s="224"/>
      <c r="VRM262" s="224"/>
      <c r="VRN262" s="334"/>
      <c r="VRO262" s="334"/>
      <c r="VRP262" s="224"/>
      <c r="VRQ262" s="368"/>
      <c r="VRR262" s="368"/>
      <c r="VRS262" s="332"/>
      <c r="VRT262" s="333"/>
      <c r="VRU262" s="368"/>
      <c r="VRV262" s="224"/>
      <c r="VRW262" s="224"/>
      <c r="VRX262" s="334"/>
      <c r="VRY262" s="334"/>
      <c r="VRZ262" s="224"/>
      <c r="VSA262" s="368"/>
      <c r="VSB262" s="368"/>
      <c r="VSC262" s="332"/>
      <c r="VSD262" s="333"/>
      <c r="VSE262" s="368"/>
      <c r="VSF262" s="224"/>
      <c r="VSG262" s="224"/>
      <c r="VSH262" s="334"/>
      <c r="VSI262" s="334"/>
      <c r="VSJ262" s="224"/>
      <c r="VSK262" s="368"/>
      <c r="VSL262" s="368"/>
      <c r="VSM262" s="332"/>
      <c r="VSN262" s="333"/>
      <c r="VSO262" s="368"/>
      <c r="VSP262" s="224"/>
      <c r="VSQ262" s="224"/>
      <c r="VSR262" s="334"/>
      <c r="VSS262" s="334"/>
      <c r="VST262" s="224"/>
      <c r="VSU262" s="368"/>
      <c r="VSV262" s="368"/>
      <c r="VSW262" s="332"/>
      <c r="VSX262" s="333"/>
      <c r="VSY262" s="368"/>
      <c r="VSZ262" s="224"/>
      <c r="VTA262" s="224"/>
      <c r="VTB262" s="334"/>
      <c r="VTC262" s="334"/>
      <c r="VTD262" s="224"/>
      <c r="VTE262" s="368"/>
      <c r="VTF262" s="368"/>
      <c r="VTG262" s="332"/>
      <c r="VTH262" s="333"/>
      <c r="VTI262" s="368"/>
      <c r="VTJ262" s="224"/>
      <c r="VTK262" s="224"/>
      <c r="VTL262" s="334"/>
      <c r="VTM262" s="334"/>
      <c r="VTN262" s="224"/>
      <c r="VTO262" s="368"/>
      <c r="VTP262" s="368"/>
      <c r="VTQ262" s="332"/>
      <c r="VTR262" s="333"/>
      <c r="VTS262" s="368"/>
      <c r="VTT262" s="224"/>
      <c r="VTU262" s="224"/>
      <c r="VTV262" s="334"/>
      <c r="VTW262" s="334"/>
      <c r="VTX262" s="224"/>
      <c r="VTY262" s="368"/>
      <c r="VTZ262" s="368"/>
      <c r="VUA262" s="332"/>
      <c r="VUB262" s="333"/>
      <c r="VUC262" s="368"/>
      <c r="VUD262" s="224"/>
      <c r="VUE262" s="224"/>
      <c r="VUF262" s="334"/>
      <c r="VUG262" s="334"/>
      <c r="VUH262" s="224"/>
      <c r="VUI262" s="368"/>
      <c r="VUJ262" s="368"/>
      <c r="VUK262" s="332"/>
      <c r="VUL262" s="333"/>
      <c r="VUM262" s="368"/>
      <c r="VUN262" s="224"/>
      <c r="VUO262" s="224"/>
      <c r="VUP262" s="334"/>
      <c r="VUQ262" s="334"/>
      <c r="VUR262" s="224"/>
      <c r="VUS262" s="368"/>
      <c r="VUT262" s="368"/>
      <c r="VUU262" s="332"/>
      <c r="VUV262" s="333"/>
      <c r="VUW262" s="368"/>
      <c r="VUX262" s="224"/>
      <c r="VUY262" s="224"/>
      <c r="VUZ262" s="334"/>
      <c r="VVA262" s="334"/>
      <c r="VVB262" s="224"/>
      <c r="VVC262" s="368"/>
      <c r="VVD262" s="368"/>
      <c r="VVE262" s="332"/>
      <c r="VVF262" s="333"/>
      <c r="VVG262" s="368"/>
      <c r="VVH262" s="224"/>
      <c r="VVI262" s="224"/>
      <c r="VVJ262" s="334"/>
      <c r="VVK262" s="334"/>
      <c r="VVL262" s="224"/>
      <c r="VVM262" s="368"/>
      <c r="VVN262" s="368"/>
      <c r="VVO262" s="332"/>
      <c r="VVP262" s="333"/>
      <c r="VVQ262" s="368"/>
      <c r="VVR262" s="224"/>
      <c r="VVS262" s="224"/>
      <c r="VVT262" s="334"/>
      <c r="VVU262" s="334"/>
      <c r="VVV262" s="224"/>
      <c r="VVW262" s="368"/>
      <c r="VVX262" s="368"/>
      <c r="VVY262" s="332"/>
      <c r="VVZ262" s="333"/>
      <c r="VWA262" s="368"/>
      <c r="VWB262" s="224"/>
      <c r="VWC262" s="224"/>
      <c r="VWD262" s="334"/>
      <c r="VWE262" s="334"/>
      <c r="VWF262" s="224"/>
      <c r="VWG262" s="368"/>
      <c r="VWH262" s="368"/>
      <c r="VWI262" s="332"/>
      <c r="VWJ262" s="333"/>
      <c r="VWK262" s="368"/>
      <c r="VWL262" s="224"/>
      <c r="VWM262" s="224"/>
      <c r="VWN262" s="334"/>
      <c r="VWO262" s="334"/>
      <c r="VWP262" s="224"/>
      <c r="VWQ262" s="368"/>
      <c r="VWR262" s="368"/>
      <c r="VWS262" s="332"/>
      <c r="VWT262" s="333"/>
      <c r="VWU262" s="368"/>
      <c r="VWV262" s="224"/>
      <c r="VWW262" s="224"/>
      <c r="VWX262" s="334"/>
      <c r="VWY262" s="334"/>
      <c r="VWZ262" s="224"/>
      <c r="VXA262" s="368"/>
      <c r="VXB262" s="368"/>
      <c r="VXC262" s="332"/>
      <c r="VXD262" s="333"/>
      <c r="VXE262" s="368"/>
      <c r="VXF262" s="224"/>
      <c r="VXG262" s="224"/>
      <c r="VXH262" s="334"/>
      <c r="VXI262" s="334"/>
      <c r="VXJ262" s="224"/>
      <c r="VXK262" s="368"/>
      <c r="VXL262" s="368"/>
      <c r="VXM262" s="332"/>
      <c r="VXN262" s="333"/>
      <c r="VXO262" s="368"/>
      <c r="VXP262" s="224"/>
      <c r="VXQ262" s="224"/>
      <c r="VXR262" s="334"/>
      <c r="VXS262" s="334"/>
      <c r="VXT262" s="224"/>
      <c r="VXU262" s="368"/>
      <c r="VXV262" s="368"/>
      <c r="VXW262" s="332"/>
      <c r="VXX262" s="333"/>
      <c r="VXY262" s="368"/>
      <c r="VXZ262" s="224"/>
      <c r="VYA262" s="224"/>
      <c r="VYB262" s="334"/>
      <c r="VYC262" s="334"/>
      <c r="VYD262" s="224"/>
      <c r="VYE262" s="368"/>
      <c r="VYF262" s="368"/>
      <c r="VYG262" s="332"/>
      <c r="VYH262" s="333"/>
      <c r="VYI262" s="368"/>
      <c r="VYJ262" s="224"/>
      <c r="VYK262" s="224"/>
      <c r="VYL262" s="334"/>
      <c r="VYM262" s="334"/>
      <c r="VYN262" s="224"/>
      <c r="VYO262" s="368"/>
      <c r="VYP262" s="368"/>
      <c r="VYQ262" s="332"/>
      <c r="VYR262" s="333"/>
      <c r="VYS262" s="368"/>
      <c r="VYT262" s="224"/>
      <c r="VYU262" s="224"/>
      <c r="VYV262" s="334"/>
      <c r="VYW262" s="334"/>
      <c r="VYX262" s="224"/>
      <c r="VYY262" s="368"/>
      <c r="VYZ262" s="368"/>
      <c r="VZA262" s="332"/>
      <c r="VZB262" s="333"/>
      <c r="VZC262" s="368"/>
      <c r="VZD262" s="224"/>
      <c r="VZE262" s="224"/>
      <c r="VZF262" s="334"/>
      <c r="VZG262" s="334"/>
      <c r="VZH262" s="224"/>
      <c r="VZI262" s="368"/>
      <c r="VZJ262" s="368"/>
      <c r="VZK262" s="332"/>
      <c r="VZL262" s="333"/>
      <c r="VZM262" s="368"/>
      <c r="VZN262" s="224"/>
      <c r="VZO262" s="224"/>
      <c r="VZP262" s="334"/>
      <c r="VZQ262" s="334"/>
      <c r="VZR262" s="224"/>
      <c r="VZS262" s="368"/>
      <c r="VZT262" s="368"/>
      <c r="VZU262" s="332"/>
      <c r="VZV262" s="333"/>
      <c r="VZW262" s="368"/>
      <c r="VZX262" s="224"/>
      <c r="VZY262" s="224"/>
      <c r="VZZ262" s="334"/>
      <c r="WAA262" s="334"/>
      <c r="WAB262" s="224"/>
      <c r="WAC262" s="368"/>
      <c r="WAD262" s="368"/>
      <c r="WAE262" s="332"/>
      <c r="WAF262" s="333"/>
      <c r="WAG262" s="368"/>
      <c r="WAH262" s="224"/>
      <c r="WAI262" s="224"/>
      <c r="WAJ262" s="334"/>
      <c r="WAK262" s="334"/>
      <c r="WAL262" s="224"/>
      <c r="WAM262" s="368"/>
      <c r="WAN262" s="368"/>
      <c r="WAO262" s="332"/>
      <c r="WAP262" s="333"/>
      <c r="WAQ262" s="368"/>
      <c r="WAR262" s="224"/>
      <c r="WAS262" s="224"/>
      <c r="WAT262" s="334"/>
      <c r="WAU262" s="334"/>
      <c r="WAV262" s="224"/>
      <c r="WAW262" s="368"/>
      <c r="WAX262" s="368"/>
      <c r="WAY262" s="332"/>
      <c r="WAZ262" s="333"/>
      <c r="WBA262" s="368"/>
      <c r="WBB262" s="224"/>
      <c r="WBC262" s="224"/>
      <c r="WBD262" s="334"/>
      <c r="WBE262" s="334"/>
      <c r="WBF262" s="224"/>
      <c r="WBG262" s="368"/>
      <c r="WBH262" s="368"/>
      <c r="WBI262" s="332"/>
      <c r="WBJ262" s="333"/>
      <c r="WBK262" s="368"/>
      <c r="WBL262" s="224"/>
      <c r="WBM262" s="224"/>
      <c r="WBN262" s="334"/>
      <c r="WBO262" s="334"/>
      <c r="WBP262" s="224"/>
      <c r="WBQ262" s="368"/>
      <c r="WBR262" s="368"/>
      <c r="WBS262" s="332"/>
      <c r="WBT262" s="333"/>
      <c r="WBU262" s="368"/>
      <c r="WBV262" s="224"/>
      <c r="WBW262" s="224"/>
      <c r="WBX262" s="334"/>
      <c r="WBY262" s="334"/>
      <c r="WBZ262" s="224"/>
      <c r="WCA262" s="368"/>
      <c r="WCB262" s="368"/>
      <c r="WCC262" s="332"/>
      <c r="WCD262" s="333"/>
      <c r="WCE262" s="368"/>
      <c r="WCF262" s="224"/>
      <c r="WCG262" s="224"/>
      <c r="WCH262" s="334"/>
      <c r="WCI262" s="334"/>
      <c r="WCJ262" s="224"/>
      <c r="WCK262" s="368"/>
      <c r="WCL262" s="368"/>
      <c r="WCM262" s="332"/>
      <c r="WCN262" s="333"/>
      <c r="WCO262" s="368"/>
      <c r="WCP262" s="224"/>
      <c r="WCQ262" s="224"/>
      <c r="WCR262" s="334"/>
      <c r="WCS262" s="334"/>
      <c r="WCT262" s="224"/>
      <c r="WCU262" s="368"/>
      <c r="WCV262" s="368"/>
      <c r="WCW262" s="332"/>
      <c r="WCX262" s="333"/>
      <c r="WCY262" s="368"/>
      <c r="WCZ262" s="224"/>
      <c r="WDA262" s="224"/>
      <c r="WDB262" s="334"/>
      <c r="WDC262" s="334"/>
      <c r="WDD262" s="224"/>
      <c r="WDE262" s="368"/>
      <c r="WDF262" s="368"/>
      <c r="WDG262" s="332"/>
      <c r="WDH262" s="333"/>
      <c r="WDI262" s="368"/>
      <c r="WDJ262" s="224"/>
      <c r="WDK262" s="224"/>
      <c r="WDL262" s="334"/>
      <c r="WDM262" s="334"/>
      <c r="WDN262" s="224"/>
      <c r="WDO262" s="368"/>
      <c r="WDP262" s="368"/>
      <c r="WDQ262" s="332"/>
      <c r="WDR262" s="333"/>
      <c r="WDS262" s="368"/>
      <c r="WDT262" s="224"/>
      <c r="WDU262" s="224"/>
      <c r="WDV262" s="334"/>
      <c r="WDW262" s="334"/>
      <c r="WDX262" s="224"/>
      <c r="WDY262" s="368"/>
      <c r="WDZ262" s="368"/>
      <c r="WEA262" s="332"/>
      <c r="WEB262" s="333"/>
      <c r="WEC262" s="368"/>
      <c r="WED262" s="224"/>
      <c r="WEE262" s="224"/>
      <c r="WEF262" s="334"/>
      <c r="WEG262" s="334"/>
      <c r="WEH262" s="224"/>
      <c r="WEI262" s="368"/>
      <c r="WEJ262" s="368"/>
      <c r="WEK262" s="332"/>
      <c r="WEL262" s="333"/>
      <c r="WEM262" s="368"/>
      <c r="WEN262" s="224"/>
      <c r="WEO262" s="224"/>
      <c r="WEP262" s="334"/>
      <c r="WEQ262" s="334"/>
      <c r="WER262" s="224"/>
      <c r="WES262" s="368"/>
      <c r="WET262" s="368"/>
      <c r="WEU262" s="332"/>
      <c r="WEV262" s="333"/>
      <c r="WEW262" s="368"/>
      <c r="WEX262" s="224"/>
      <c r="WEY262" s="224"/>
      <c r="WEZ262" s="334"/>
      <c r="WFA262" s="334"/>
      <c r="WFB262" s="224"/>
      <c r="WFC262" s="368"/>
      <c r="WFD262" s="368"/>
      <c r="WFE262" s="332"/>
      <c r="WFF262" s="333"/>
      <c r="WFG262" s="368"/>
      <c r="WFH262" s="224"/>
      <c r="WFI262" s="224"/>
      <c r="WFJ262" s="334"/>
      <c r="WFK262" s="334"/>
      <c r="WFL262" s="224"/>
      <c r="WFM262" s="368"/>
      <c r="WFN262" s="368"/>
      <c r="WFO262" s="332"/>
      <c r="WFP262" s="333"/>
      <c r="WFQ262" s="368"/>
      <c r="WFR262" s="224"/>
      <c r="WFS262" s="224"/>
      <c r="WFT262" s="334"/>
      <c r="WFU262" s="334"/>
      <c r="WFV262" s="224"/>
      <c r="WFW262" s="368"/>
      <c r="WFX262" s="368"/>
      <c r="WFY262" s="332"/>
      <c r="WFZ262" s="333"/>
      <c r="WGA262" s="368"/>
      <c r="WGB262" s="224"/>
      <c r="WGC262" s="224"/>
      <c r="WGD262" s="334"/>
      <c r="WGE262" s="334"/>
      <c r="WGF262" s="224"/>
      <c r="WGG262" s="368"/>
      <c r="WGH262" s="368"/>
      <c r="WGI262" s="332"/>
      <c r="WGJ262" s="333"/>
      <c r="WGK262" s="368"/>
      <c r="WGL262" s="224"/>
      <c r="WGM262" s="224"/>
      <c r="WGN262" s="334"/>
      <c r="WGO262" s="334"/>
      <c r="WGP262" s="224"/>
      <c r="WGQ262" s="368"/>
      <c r="WGR262" s="368"/>
      <c r="WGS262" s="332"/>
      <c r="WGT262" s="333"/>
      <c r="WGU262" s="368"/>
      <c r="WGV262" s="224"/>
      <c r="WGW262" s="224"/>
      <c r="WGX262" s="334"/>
      <c r="WGY262" s="334"/>
      <c r="WGZ262" s="224"/>
      <c r="WHA262" s="368"/>
      <c r="WHB262" s="368"/>
      <c r="WHC262" s="332"/>
      <c r="WHD262" s="333"/>
      <c r="WHE262" s="368"/>
      <c r="WHF262" s="224"/>
      <c r="WHG262" s="224"/>
      <c r="WHH262" s="334"/>
      <c r="WHI262" s="334"/>
      <c r="WHJ262" s="224"/>
      <c r="WHK262" s="368"/>
      <c r="WHL262" s="368"/>
      <c r="WHM262" s="332"/>
      <c r="WHN262" s="333"/>
      <c r="WHO262" s="368"/>
      <c r="WHP262" s="224"/>
      <c r="WHQ262" s="224"/>
      <c r="WHR262" s="334"/>
      <c r="WHS262" s="334"/>
      <c r="WHT262" s="224"/>
      <c r="WHU262" s="368"/>
      <c r="WHV262" s="368"/>
      <c r="WHW262" s="332"/>
      <c r="WHX262" s="333"/>
      <c r="WHY262" s="368"/>
      <c r="WHZ262" s="224"/>
      <c r="WIA262" s="224"/>
      <c r="WIB262" s="334"/>
      <c r="WIC262" s="334"/>
      <c r="WID262" s="224"/>
      <c r="WIE262" s="368"/>
      <c r="WIF262" s="368"/>
      <c r="WIG262" s="332"/>
      <c r="WIH262" s="333"/>
      <c r="WII262" s="368"/>
      <c r="WIJ262" s="224"/>
      <c r="WIK262" s="224"/>
      <c r="WIL262" s="334"/>
      <c r="WIM262" s="334"/>
      <c r="WIN262" s="224"/>
      <c r="WIO262" s="368"/>
      <c r="WIP262" s="368"/>
      <c r="WIQ262" s="332"/>
      <c r="WIR262" s="333"/>
      <c r="WIS262" s="368"/>
      <c r="WIT262" s="224"/>
      <c r="WIU262" s="224"/>
      <c r="WIV262" s="334"/>
      <c r="WIW262" s="334"/>
      <c r="WIX262" s="224"/>
      <c r="WIY262" s="368"/>
      <c r="WIZ262" s="368"/>
      <c r="WJA262" s="332"/>
      <c r="WJB262" s="333"/>
      <c r="WJC262" s="368"/>
      <c r="WJD262" s="224"/>
      <c r="WJE262" s="224"/>
      <c r="WJF262" s="334"/>
      <c r="WJG262" s="334"/>
      <c r="WJH262" s="224"/>
      <c r="WJI262" s="368"/>
      <c r="WJJ262" s="368"/>
      <c r="WJK262" s="332"/>
      <c r="WJL262" s="333"/>
      <c r="WJM262" s="368"/>
      <c r="WJN262" s="224"/>
      <c r="WJO262" s="224"/>
      <c r="WJP262" s="334"/>
      <c r="WJQ262" s="334"/>
      <c r="WJR262" s="224"/>
      <c r="WJS262" s="368"/>
      <c r="WJT262" s="368"/>
      <c r="WJU262" s="332"/>
      <c r="WJV262" s="333"/>
      <c r="WJW262" s="368"/>
      <c r="WJX262" s="224"/>
      <c r="WJY262" s="224"/>
      <c r="WJZ262" s="334"/>
      <c r="WKA262" s="334"/>
      <c r="WKB262" s="224"/>
      <c r="WKC262" s="368"/>
      <c r="WKD262" s="368"/>
      <c r="WKE262" s="332"/>
      <c r="WKF262" s="333"/>
      <c r="WKG262" s="368"/>
      <c r="WKH262" s="224"/>
      <c r="WKI262" s="224"/>
      <c r="WKJ262" s="334"/>
      <c r="WKK262" s="334"/>
      <c r="WKL262" s="224"/>
      <c r="WKM262" s="368"/>
      <c r="WKN262" s="368"/>
      <c r="WKO262" s="332"/>
      <c r="WKP262" s="333"/>
      <c r="WKQ262" s="368"/>
      <c r="WKR262" s="224"/>
      <c r="WKS262" s="224"/>
      <c r="WKT262" s="334"/>
      <c r="WKU262" s="334"/>
      <c r="WKV262" s="224"/>
      <c r="WKW262" s="368"/>
      <c r="WKX262" s="368"/>
      <c r="WKY262" s="332"/>
      <c r="WKZ262" s="333"/>
      <c r="WLA262" s="368"/>
      <c r="WLB262" s="224"/>
      <c r="WLC262" s="224"/>
      <c r="WLD262" s="334"/>
      <c r="WLE262" s="334"/>
      <c r="WLF262" s="224"/>
      <c r="WLG262" s="368"/>
      <c r="WLH262" s="368"/>
      <c r="WLI262" s="332"/>
      <c r="WLJ262" s="333"/>
      <c r="WLK262" s="368"/>
      <c r="WLL262" s="224"/>
      <c r="WLM262" s="224"/>
      <c r="WLN262" s="334"/>
      <c r="WLO262" s="334"/>
      <c r="WLP262" s="224"/>
      <c r="WLQ262" s="368"/>
      <c r="WLR262" s="368"/>
      <c r="WLS262" s="332"/>
      <c r="WLT262" s="333"/>
      <c r="WLU262" s="368"/>
      <c r="WLV262" s="224"/>
      <c r="WLW262" s="224"/>
      <c r="WLX262" s="334"/>
      <c r="WLY262" s="334"/>
      <c r="WLZ262" s="224"/>
      <c r="WMA262" s="368"/>
      <c r="WMB262" s="368"/>
      <c r="WMC262" s="332"/>
      <c r="WMD262" s="333"/>
      <c r="WME262" s="368"/>
      <c r="WMF262" s="224"/>
      <c r="WMG262" s="224"/>
      <c r="WMH262" s="334"/>
      <c r="WMI262" s="334"/>
      <c r="WMJ262" s="224"/>
      <c r="WMK262" s="368"/>
      <c r="WML262" s="368"/>
      <c r="WMM262" s="332"/>
      <c r="WMN262" s="333"/>
      <c r="WMO262" s="368"/>
      <c r="WMP262" s="224"/>
      <c r="WMQ262" s="224"/>
      <c r="WMR262" s="334"/>
      <c r="WMS262" s="334"/>
      <c r="WMT262" s="224"/>
      <c r="WMU262" s="368"/>
      <c r="WMV262" s="368"/>
      <c r="WMW262" s="332"/>
      <c r="WMX262" s="333"/>
      <c r="WMY262" s="368"/>
      <c r="WMZ262" s="224"/>
      <c r="WNA262" s="224"/>
      <c r="WNB262" s="334"/>
      <c r="WNC262" s="334"/>
      <c r="WND262" s="224"/>
      <c r="WNE262" s="368"/>
      <c r="WNF262" s="368"/>
      <c r="WNG262" s="332"/>
      <c r="WNH262" s="333"/>
      <c r="WNI262" s="368"/>
      <c r="WNJ262" s="224"/>
      <c r="WNK262" s="224"/>
      <c r="WNL262" s="334"/>
      <c r="WNM262" s="334"/>
      <c r="WNN262" s="224"/>
      <c r="WNO262" s="368"/>
      <c r="WNP262" s="368"/>
      <c r="WNQ262" s="332"/>
      <c r="WNR262" s="333"/>
      <c r="WNS262" s="368"/>
      <c r="WNT262" s="224"/>
      <c r="WNU262" s="224"/>
      <c r="WNV262" s="334"/>
      <c r="WNW262" s="334"/>
      <c r="WNX262" s="224"/>
      <c r="WNY262" s="368"/>
      <c r="WNZ262" s="368"/>
      <c r="WOA262" s="332"/>
      <c r="WOB262" s="333"/>
      <c r="WOC262" s="368"/>
      <c r="WOD262" s="224"/>
      <c r="WOE262" s="224"/>
      <c r="WOF262" s="334"/>
      <c r="WOG262" s="334"/>
      <c r="WOH262" s="224"/>
      <c r="WOI262" s="368"/>
      <c r="WOJ262" s="368"/>
      <c r="WOK262" s="332"/>
      <c r="WOL262" s="333"/>
      <c r="WOM262" s="368"/>
      <c r="WON262" s="224"/>
      <c r="WOO262" s="224"/>
      <c r="WOP262" s="334"/>
      <c r="WOQ262" s="334"/>
      <c r="WOR262" s="224"/>
      <c r="WOS262" s="368"/>
      <c r="WOT262" s="368"/>
      <c r="WOU262" s="332"/>
      <c r="WOV262" s="333"/>
      <c r="WOW262" s="368"/>
      <c r="WOX262" s="224"/>
      <c r="WOY262" s="224"/>
      <c r="WOZ262" s="334"/>
      <c r="WPA262" s="334"/>
      <c r="WPB262" s="224"/>
      <c r="WPC262" s="368"/>
      <c r="WPD262" s="368"/>
      <c r="WPE262" s="332"/>
      <c r="WPF262" s="333"/>
      <c r="WPG262" s="368"/>
      <c r="WPH262" s="224"/>
      <c r="WPI262" s="224"/>
      <c r="WPJ262" s="334"/>
      <c r="WPK262" s="334"/>
      <c r="WPL262" s="224"/>
      <c r="WPM262" s="368"/>
      <c r="WPN262" s="368"/>
      <c r="WPO262" s="332"/>
      <c r="WPP262" s="333"/>
      <c r="WPQ262" s="368"/>
      <c r="WPR262" s="224"/>
      <c r="WPS262" s="224"/>
      <c r="WPT262" s="334"/>
      <c r="WPU262" s="334"/>
      <c r="WPV262" s="224"/>
      <c r="WPW262" s="368"/>
      <c r="WPX262" s="368"/>
      <c r="WPY262" s="332"/>
      <c r="WPZ262" s="333"/>
      <c r="WQA262" s="368"/>
      <c r="WQB262" s="224"/>
      <c r="WQC262" s="224"/>
      <c r="WQD262" s="334"/>
      <c r="WQE262" s="334"/>
      <c r="WQF262" s="224"/>
      <c r="WQG262" s="368"/>
      <c r="WQH262" s="368"/>
      <c r="WQI262" s="332"/>
      <c r="WQJ262" s="333"/>
      <c r="WQK262" s="368"/>
      <c r="WQL262" s="224"/>
      <c r="WQM262" s="224"/>
      <c r="WQN262" s="334"/>
      <c r="WQO262" s="334"/>
      <c r="WQP262" s="224"/>
      <c r="WQQ262" s="368"/>
      <c r="WQR262" s="368"/>
      <c r="WQS262" s="332"/>
      <c r="WQT262" s="333"/>
      <c r="WQU262" s="368"/>
      <c r="WQV262" s="224"/>
      <c r="WQW262" s="224"/>
      <c r="WQX262" s="334"/>
      <c r="WQY262" s="334"/>
      <c r="WQZ262" s="224"/>
      <c r="WRA262" s="368"/>
      <c r="WRB262" s="368"/>
      <c r="WRC262" s="332"/>
      <c r="WRD262" s="333"/>
      <c r="WRE262" s="368"/>
      <c r="WRF262" s="224"/>
      <c r="WRG262" s="224"/>
      <c r="WRH262" s="334"/>
      <c r="WRI262" s="334"/>
      <c r="WRJ262" s="224"/>
      <c r="WRK262" s="368"/>
      <c r="WRL262" s="368"/>
      <c r="WRM262" s="332"/>
      <c r="WRN262" s="333"/>
      <c r="WRO262" s="368"/>
      <c r="WRP262" s="224"/>
      <c r="WRQ262" s="224"/>
      <c r="WRR262" s="334"/>
      <c r="WRS262" s="334"/>
      <c r="WRT262" s="224"/>
      <c r="WRU262" s="368"/>
      <c r="WRV262" s="368"/>
      <c r="WRW262" s="332"/>
      <c r="WRX262" s="333"/>
      <c r="WRY262" s="368"/>
      <c r="WRZ262" s="224"/>
      <c r="WSA262" s="224"/>
      <c r="WSB262" s="334"/>
      <c r="WSC262" s="334"/>
      <c r="WSD262" s="224"/>
      <c r="WSE262" s="368"/>
      <c r="WSF262" s="368"/>
      <c r="WSG262" s="332"/>
      <c r="WSH262" s="333"/>
      <c r="WSI262" s="368"/>
      <c r="WSJ262" s="224"/>
      <c r="WSK262" s="224"/>
      <c r="WSL262" s="334"/>
      <c r="WSM262" s="334"/>
      <c r="WSN262" s="224"/>
      <c r="WSO262" s="368"/>
      <c r="WSP262" s="368"/>
      <c r="WSQ262" s="332"/>
      <c r="WSR262" s="333"/>
      <c r="WSS262" s="368"/>
      <c r="WST262" s="224"/>
      <c r="WSU262" s="224"/>
      <c r="WSV262" s="334"/>
      <c r="WSW262" s="334"/>
      <c r="WSX262" s="224"/>
      <c r="WSY262" s="368"/>
      <c r="WSZ262" s="368"/>
      <c r="WTA262" s="332"/>
      <c r="WTB262" s="333"/>
      <c r="WTC262" s="368"/>
      <c r="WTD262" s="224"/>
      <c r="WTE262" s="224"/>
      <c r="WTF262" s="334"/>
      <c r="WTG262" s="334"/>
      <c r="WTH262" s="224"/>
      <c r="WTI262" s="368"/>
      <c r="WTJ262" s="368"/>
      <c r="WTK262" s="332"/>
      <c r="WTL262" s="333"/>
      <c r="WTM262" s="368"/>
      <c r="WTN262" s="224"/>
      <c r="WTO262" s="224"/>
      <c r="WTP262" s="334"/>
      <c r="WTQ262" s="334"/>
      <c r="WTR262" s="224"/>
      <c r="WTS262" s="368"/>
      <c r="WTT262" s="368"/>
      <c r="WTU262" s="332"/>
      <c r="WTV262" s="333"/>
      <c r="WTW262" s="368"/>
      <c r="WTX262" s="224"/>
      <c r="WTY262" s="224"/>
      <c r="WTZ262" s="334"/>
      <c r="WUA262" s="334"/>
      <c r="WUB262" s="224"/>
      <c r="WUC262" s="368"/>
      <c r="WUD262" s="368"/>
      <c r="WUE262" s="332"/>
      <c r="WUF262" s="333"/>
      <c r="WUG262" s="368"/>
      <c r="WUH262" s="224"/>
      <c r="WUI262" s="224"/>
      <c r="WUJ262" s="334"/>
      <c r="WUK262" s="334"/>
      <c r="WUL262" s="224"/>
      <c r="WUM262" s="368"/>
      <c r="WUN262" s="368"/>
      <c r="WUO262" s="332"/>
      <c r="WUP262" s="333"/>
      <c r="WUQ262" s="368"/>
      <c r="WUR262" s="224"/>
      <c r="WUS262" s="224"/>
      <c r="WUT262" s="334"/>
      <c r="WUU262" s="334"/>
      <c r="WUV262" s="224"/>
      <c r="WUW262" s="368"/>
      <c r="WUX262" s="368"/>
      <c r="WUY262" s="332"/>
      <c r="WUZ262" s="333"/>
      <c r="WVA262" s="368"/>
      <c r="WVB262" s="224"/>
      <c r="WVC262" s="224"/>
      <c r="WVD262" s="334"/>
      <c r="WVE262" s="334"/>
      <c r="WVF262" s="224"/>
      <c r="WVG262" s="368"/>
      <c r="WVH262" s="368"/>
      <c r="WVI262" s="332"/>
      <c r="WVJ262" s="333"/>
      <c r="WVK262" s="368"/>
      <c r="WVL262" s="224"/>
      <c r="WVM262" s="224"/>
      <c r="WVN262" s="334"/>
      <c r="WVO262" s="334"/>
      <c r="WVP262" s="224"/>
      <c r="WVQ262" s="368"/>
      <c r="WVR262" s="368"/>
      <c r="WVS262" s="332"/>
      <c r="WVT262" s="333"/>
      <c r="WVU262" s="368"/>
      <c r="WVV262" s="224"/>
      <c r="WVW262" s="224"/>
      <c r="WVX262" s="334"/>
      <c r="WVY262" s="334"/>
      <c r="WVZ262" s="224"/>
      <c r="WWA262" s="368"/>
      <c r="WWB262" s="368"/>
      <c r="WWC262" s="332"/>
      <c r="WWD262" s="333"/>
      <c r="WWE262" s="368"/>
      <c r="WWF262" s="224"/>
      <c r="WWG262" s="224"/>
      <c r="WWH262" s="334"/>
      <c r="WWI262" s="334"/>
      <c r="WWJ262" s="224"/>
      <c r="WWK262" s="368"/>
      <c r="WWL262" s="368"/>
      <c r="WWM262" s="332"/>
      <c r="WWN262" s="333"/>
      <c r="WWO262" s="368"/>
      <c r="WWP262" s="224"/>
      <c r="WWQ262" s="224"/>
      <c r="WWR262" s="334"/>
      <c r="WWS262" s="334"/>
      <c r="WWT262" s="224"/>
      <c r="WWU262" s="368"/>
      <c r="WWV262" s="368"/>
      <c r="WWW262" s="332"/>
      <c r="WWX262" s="333"/>
      <c r="WWY262" s="368"/>
      <c r="WWZ262" s="224"/>
      <c r="WXA262" s="224"/>
      <c r="WXB262" s="334"/>
      <c r="WXC262" s="334"/>
      <c r="WXD262" s="224"/>
      <c r="WXE262" s="368"/>
      <c r="WXF262" s="368"/>
      <c r="WXG262" s="332"/>
      <c r="WXH262" s="333"/>
      <c r="WXI262" s="368"/>
      <c r="WXJ262" s="224"/>
      <c r="WXK262" s="224"/>
      <c r="WXL262" s="334"/>
      <c r="WXM262" s="334"/>
      <c r="WXN262" s="224"/>
      <c r="WXO262" s="368"/>
      <c r="WXP262" s="368"/>
      <c r="WXQ262" s="332"/>
      <c r="WXR262" s="333"/>
      <c r="WXS262" s="368"/>
      <c r="WXT262" s="224"/>
      <c r="WXU262" s="224"/>
      <c r="WXV262" s="334"/>
      <c r="WXW262" s="334"/>
      <c r="WXX262" s="224"/>
      <c r="WXY262" s="368"/>
      <c r="WXZ262" s="368"/>
      <c r="WYA262" s="332"/>
      <c r="WYB262" s="333"/>
      <c r="WYC262" s="368"/>
      <c r="WYD262" s="224"/>
      <c r="WYE262" s="224"/>
      <c r="WYF262" s="334"/>
      <c r="WYG262" s="334"/>
      <c r="WYH262" s="224"/>
      <c r="WYI262" s="368"/>
      <c r="WYJ262" s="368"/>
      <c r="WYK262" s="332"/>
      <c r="WYL262" s="333"/>
      <c r="WYM262" s="368"/>
      <c r="WYN262" s="224"/>
      <c r="WYO262" s="224"/>
      <c r="WYP262" s="334"/>
      <c r="WYQ262" s="334"/>
      <c r="WYR262" s="224"/>
      <c r="WYS262" s="368"/>
      <c r="WYT262" s="368"/>
      <c r="WYU262" s="332"/>
      <c r="WYV262" s="333"/>
      <c r="WYW262" s="368"/>
      <c r="WYX262" s="224"/>
      <c r="WYY262" s="224"/>
      <c r="WYZ262" s="334"/>
      <c r="WZA262" s="334"/>
      <c r="WZB262" s="224"/>
      <c r="WZC262" s="368"/>
      <c r="WZD262" s="368"/>
      <c r="WZE262" s="332"/>
      <c r="WZF262" s="333"/>
      <c r="WZG262" s="368"/>
      <c r="WZH262" s="224"/>
      <c r="WZI262" s="224"/>
      <c r="WZJ262" s="334"/>
      <c r="WZK262" s="334"/>
      <c r="WZL262" s="224"/>
      <c r="WZM262" s="368"/>
      <c r="WZN262" s="368"/>
      <c r="WZO262" s="332"/>
      <c r="WZP262" s="333"/>
      <c r="WZQ262" s="368"/>
      <c r="WZR262" s="224"/>
      <c r="WZS262" s="224"/>
      <c r="WZT262" s="334"/>
      <c r="WZU262" s="334"/>
      <c r="WZV262" s="224"/>
      <c r="WZW262" s="368"/>
      <c r="WZX262" s="368"/>
      <c r="WZY262" s="332"/>
      <c r="WZZ262" s="333"/>
      <c r="XAA262" s="368"/>
      <c r="XAB262" s="224"/>
      <c r="XAC262" s="224"/>
      <c r="XAD262" s="334"/>
      <c r="XAE262" s="334"/>
      <c r="XAF262" s="224"/>
      <c r="XAG262" s="368"/>
      <c r="XAH262" s="368"/>
      <c r="XAI262" s="332"/>
      <c r="XAJ262" s="333"/>
      <c r="XAK262" s="368"/>
      <c r="XAL262" s="224"/>
      <c r="XAM262" s="224"/>
      <c r="XAN262" s="334"/>
      <c r="XAO262" s="334"/>
      <c r="XAP262" s="224"/>
      <c r="XAQ262" s="368"/>
      <c r="XAR262" s="368"/>
      <c r="XAS262" s="332"/>
      <c r="XAT262" s="333"/>
      <c r="XAU262" s="368"/>
      <c r="XAV262" s="224"/>
      <c r="XAW262" s="224"/>
      <c r="XAX262" s="334"/>
      <c r="XAY262" s="334"/>
      <c r="XAZ262" s="224"/>
      <c r="XBA262" s="368"/>
      <c r="XBB262" s="368"/>
      <c r="XBC262" s="332"/>
      <c r="XBD262" s="333"/>
      <c r="XBE262" s="368"/>
      <c r="XBF262" s="224"/>
      <c r="XBG262" s="224"/>
      <c r="XBH262" s="334"/>
      <c r="XBI262" s="334"/>
      <c r="XBJ262" s="224"/>
      <c r="XBK262" s="368"/>
      <c r="XBL262" s="368"/>
      <c r="XBM262" s="332"/>
      <c r="XBN262" s="333"/>
      <c r="XBO262" s="368"/>
      <c r="XBP262" s="224"/>
      <c r="XBQ262" s="224"/>
      <c r="XBR262" s="334"/>
      <c r="XBS262" s="334"/>
      <c r="XBT262" s="224"/>
      <c r="XBU262" s="368"/>
      <c r="XBV262" s="368"/>
      <c r="XBW262" s="332"/>
      <c r="XBX262" s="333"/>
      <c r="XBY262" s="368"/>
      <c r="XBZ262" s="224"/>
      <c r="XCA262" s="224"/>
      <c r="XCB262" s="334"/>
      <c r="XCC262" s="334"/>
      <c r="XCD262" s="224"/>
      <c r="XCE262" s="368"/>
      <c r="XCF262" s="368"/>
      <c r="XCG262" s="332"/>
      <c r="XCH262" s="333"/>
      <c r="XCI262" s="368"/>
      <c r="XCJ262" s="224"/>
      <c r="XCK262" s="224"/>
      <c r="XCL262" s="334"/>
      <c r="XCM262" s="334"/>
      <c r="XCN262" s="224"/>
      <c r="XCO262" s="368"/>
      <c r="XCP262" s="368"/>
      <c r="XCQ262" s="332"/>
      <c r="XCR262" s="333"/>
      <c r="XCS262" s="368"/>
      <c r="XCT262" s="224"/>
      <c r="XCU262" s="224"/>
      <c r="XCV262" s="334"/>
      <c r="XCW262" s="334"/>
      <c r="XCX262" s="224"/>
      <c r="XCY262" s="368"/>
      <c r="XCZ262" s="368"/>
      <c r="XDA262" s="332"/>
      <c r="XDB262" s="333"/>
      <c r="XDC262" s="368"/>
      <c r="XDD262" s="224"/>
      <c r="XDE262" s="224"/>
      <c r="XDF262" s="334"/>
      <c r="XDG262" s="334"/>
      <c r="XDH262" s="224"/>
      <c r="XDI262" s="368"/>
      <c r="XDJ262" s="368"/>
      <c r="XDK262" s="332"/>
      <c r="XDL262" s="333"/>
      <c r="XDM262" s="368"/>
      <c r="XDN262" s="224"/>
      <c r="XDO262" s="224"/>
      <c r="XDP262" s="334"/>
      <c r="XDQ262" s="334"/>
      <c r="XDR262" s="224"/>
      <c r="XDS262" s="368"/>
      <c r="XDT262" s="368"/>
      <c r="XDU262" s="332"/>
      <c r="XDV262" s="333"/>
      <c r="XDW262" s="368"/>
      <c r="XDX262" s="224"/>
      <c r="XDY262" s="224"/>
      <c r="XDZ262" s="334"/>
      <c r="XEA262" s="334"/>
      <c r="XEB262" s="224"/>
      <c r="XEC262" s="368"/>
      <c r="XED262" s="368"/>
      <c r="XEE262" s="332"/>
      <c r="XEF262" s="333"/>
      <c r="XEG262" s="368"/>
      <c r="XEH262" s="224"/>
      <c r="XEI262" s="224"/>
      <c r="XEJ262" s="334"/>
      <c r="XEK262" s="334"/>
      <c r="XEL262" s="224"/>
      <c r="XEM262" s="368"/>
      <c r="XEN262" s="368"/>
      <c r="XEO262" s="332"/>
      <c r="XEP262" s="333"/>
    </row>
    <row r="263" spans="1:16370" s="317" customFormat="1" ht="27.75" customHeight="1">
      <c r="A263" s="313">
        <v>97592</v>
      </c>
      <c r="B263" s="313" t="s">
        <v>16</v>
      </c>
      <c r="C263" s="318" t="s">
        <v>2317</v>
      </c>
      <c r="D263" s="538" t="s">
        <v>2154</v>
      </c>
      <c r="E263" s="318" t="s">
        <v>485</v>
      </c>
      <c r="F263" s="550">
        <v>147</v>
      </c>
      <c r="G263" s="316">
        <f t="shared" ref="G263:G265" si="73">$J$4</f>
        <v>0.24940000000000001</v>
      </c>
      <c r="H263" s="315"/>
      <c r="I263" s="530">
        <f t="shared" si="65"/>
        <v>0</v>
      </c>
      <c r="J263" s="315">
        <f t="shared" ref="J263:J265" si="74">F263*I263</f>
        <v>0</v>
      </c>
    </row>
    <row r="264" spans="1:16370" s="317" customFormat="1" ht="27.75" customHeight="1">
      <c r="A264" s="313" t="s">
        <v>2309</v>
      </c>
      <c r="B264" s="539" t="s">
        <v>1170</v>
      </c>
      <c r="C264" s="318" t="s">
        <v>2318</v>
      </c>
      <c r="D264" s="538" t="s">
        <v>2155</v>
      </c>
      <c r="E264" s="318" t="s">
        <v>485</v>
      </c>
      <c r="F264" s="550">
        <v>8</v>
      </c>
      <c r="G264" s="316">
        <f t="shared" si="73"/>
        <v>0.24940000000000001</v>
      </c>
      <c r="H264" s="315"/>
      <c r="I264" s="530">
        <f t="shared" si="65"/>
        <v>0</v>
      </c>
      <c r="J264" s="315">
        <f t="shared" si="74"/>
        <v>0</v>
      </c>
    </row>
    <row r="265" spans="1:16370" s="317" customFormat="1" ht="27.75" customHeight="1">
      <c r="A265" s="313" t="s">
        <v>2316</v>
      </c>
      <c r="B265" s="539" t="s">
        <v>1170</v>
      </c>
      <c r="C265" s="318" t="s">
        <v>2319</v>
      </c>
      <c r="D265" s="538" t="s">
        <v>1080</v>
      </c>
      <c r="E265" s="318" t="s">
        <v>485</v>
      </c>
      <c r="F265" s="550">
        <v>7</v>
      </c>
      <c r="G265" s="316">
        <f t="shared" si="73"/>
        <v>0.24940000000000001</v>
      </c>
      <c r="H265" s="315"/>
      <c r="I265" s="530">
        <f t="shared" si="65"/>
        <v>0</v>
      </c>
      <c r="J265" s="315">
        <f t="shared" si="74"/>
        <v>0</v>
      </c>
    </row>
    <row r="266" spans="1:16370" s="210" customFormat="1">
      <c r="A266" s="75"/>
      <c r="B266" s="75"/>
      <c r="C266" s="93" t="s">
        <v>1725</v>
      </c>
      <c r="D266" s="103" t="s">
        <v>518</v>
      </c>
      <c r="E266" s="75"/>
      <c r="F266" s="327"/>
      <c r="G266" s="327"/>
      <c r="H266" s="327"/>
      <c r="I266" s="528"/>
      <c r="J266" s="327"/>
      <c r="K266" s="368"/>
      <c r="L266" s="224"/>
      <c r="M266" s="224"/>
      <c r="N266" s="334"/>
      <c r="O266" s="334"/>
      <c r="P266" s="224"/>
      <c r="Q266" s="368"/>
      <c r="R266" s="368"/>
      <c r="S266" s="332"/>
      <c r="T266" s="333"/>
      <c r="U266" s="368"/>
      <c r="V266" s="224"/>
      <c r="W266" s="224"/>
      <c r="X266" s="334"/>
      <c r="Y266" s="334"/>
      <c r="Z266" s="224"/>
      <c r="AA266" s="368"/>
      <c r="AB266" s="368"/>
      <c r="AC266" s="332"/>
      <c r="AD266" s="333"/>
      <c r="AE266" s="368"/>
      <c r="AF266" s="224"/>
      <c r="AG266" s="224"/>
      <c r="AH266" s="334"/>
      <c r="AI266" s="334"/>
      <c r="AJ266" s="224"/>
      <c r="AK266" s="368"/>
      <c r="AL266" s="368"/>
      <c r="AM266" s="332"/>
      <c r="AN266" s="333"/>
      <c r="AO266" s="368"/>
      <c r="AP266" s="224"/>
      <c r="AQ266" s="224"/>
      <c r="AR266" s="334"/>
      <c r="AS266" s="334"/>
      <c r="AT266" s="224"/>
      <c r="AU266" s="368"/>
      <c r="AV266" s="368"/>
      <c r="AW266" s="332"/>
      <c r="AX266" s="333"/>
      <c r="AY266" s="368"/>
      <c r="AZ266" s="224"/>
      <c r="BA266" s="224"/>
      <c r="BB266" s="334"/>
      <c r="BC266" s="334"/>
      <c r="BD266" s="224"/>
      <c r="BE266" s="368"/>
      <c r="BF266" s="368"/>
      <c r="BG266" s="332"/>
      <c r="BH266" s="333"/>
      <c r="BI266" s="368"/>
      <c r="BJ266" s="224"/>
      <c r="BK266" s="224"/>
      <c r="BL266" s="334"/>
      <c r="BM266" s="334"/>
      <c r="BN266" s="224"/>
      <c r="BO266" s="368"/>
      <c r="BP266" s="368"/>
      <c r="BQ266" s="332"/>
      <c r="BR266" s="333"/>
      <c r="BS266" s="368"/>
      <c r="BT266" s="224"/>
      <c r="BU266" s="224"/>
      <c r="BV266" s="334"/>
      <c r="BW266" s="334"/>
      <c r="BX266" s="224"/>
      <c r="BY266" s="368"/>
      <c r="BZ266" s="368"/>
      <c r="CA266" s="332"/>
      <c r="CB266" s="333"/>
      <c r="CC266" s="368"/>
      <c r="CD266" s="224"/>
      <c r="CE266" s="224"/>
      <c r="CF266" s="334"/>
      <c r="CG266" s="334"/>
      <c r="CH266" s="224"/>
      <c r="CI266" s="368"/>
      <c r="CJ266" s="368"/>
      <c r="CK266" s="332"/>
      <c r="CL266" s="333"/>
      <c r="CM266" s="368"/>
      <c r="CN266" s="224"/>
      <c r="CO266" s="224"/>
      <c r="CP266" s="334"/>
      <c r="CQ266" s="334"/>
      <c r="CR266" s="224"/>
      <c r="CS266" s="368"/>
      <c r="CT266" s="368"/>
      <c r="CU266" s="332"/>
      <c r="CV266" s="333"/>
      <c r="CW266" s="368"/>
      <c r="CX266" s="224"/>
      <c r="CY266" s="224"/>
      <c r="CZ266" s="334"/>
      <c r="DA266" s="334"/>
      <c r="DB266" s="224"/>
      <c r="DC266" s="368"/>
      <c r="DD266" s="368"/>
      <c r="DE266" s="332"/>
      <c r="DF266" s="333"/>
      <c r="DG266" s="368"/>
      <c r="DH266" s="224"/>
      <c r="DI266" s="224"/>
      <c r="DJ266" s="334"/>
      <c r="DK266" s="334"/>
      <c r="DL266" s="224"/>
      <c r="DM266" s="368"/>
      <c r="DN266" s="368"/>
      <c r="DO266" s="332"/>
      <c r="DP266" s="333"/>
      <c r="DQ266" s="368"/>
      <c r="DR266" s="224"/>
      <c r="DS266" s="224"/>
      <c r="DT266" s="334"/>
      <c r="DU266" s="334"/>
      <c r="DV266" s="224"/>
      <c r="DW266" s="368"/>
      <c r="DX266" s="368"/>
      <c r="DY266" s="332"/>
      <c r="DZ266" s="333"/>
      <c r="EA266" s="368"/>
      <c r="EB266" s="224"/>
      <c r="EC266" s="224"/>
      <c r="ED266" s="334"/>
      <c r="EE266" s="334"/>
      <c r="EF266" s="224"/>
      <c r="EG266" s="368"/>
      <c r="EH266" s="368"/>
      <c r="EI266" s="332"/>
      <c r="EJ266" s="333"/>
      <c r="EK266" s="368"/>
      <c r="EL266" s="224"/>
      <c r="EM266" s="224"/>
      <c r="EN266" s="334"/>
      <c r="EO266" s="334"/>
      <c r="EP266" s="224"/>
      <c r="EQ266" s="368"/>
      <c r="ER266" s="368"/>
      <c r="ES266" s="332"/>
      <c r="ET266" s="333"/>
      <c r="EU266" s="368"/>
      <c r="EV266" s="224"/>
      <c r="EW266" s="224"/>
      <c r="EX266" s="334"/>
      <c r="EY266" s="334"/>
      <c r="EZ266" s="224"/>
      <c r="FA266" s="368"/>
      <c r="FB266" s="368"/>
      <c r="FC266" s="332"/>
      <c r="FD266" s="333"/>
      <c r="FE266" s="368"/>
      <c r="FF266" s="224"/>
      <c r="FG266" s="224"/>
      <c r="FH266" s="334"/>
      <c r="FI266" s="334"/>
      <c r="FJ266" s="224"/>
      <c r="FK266" s="368"/>
      <c r="FL266" s="368"/>
      <c r="FM266" s="332"/>
      <c r="FN266" s="333"/>
      <c r="FO266" s="368"/>
      <c r="FP266" s="224"/>
      <c r="FQ266" s="224"/>
      <c r="FR266" s="334"/>
      <c r="FS266" s="334"/>
      <c r="FT266" s="224"/>
      <c r="FU266" s="368"/>
      <c r="FV266" s="368"/>
      <c r="FW266" s="332"/>
      <c r="FX266" s="333"/>
      <c r="FY266" s="368"/>
      <c r="FZ266" s="224"/>
      <c r="GA266" s="224"/>
      <c r="GB266" s="334"/>
      <c r="GC266" s="334"/>
      <c r="GD266" s="224"/>
      <c r="GE266" s="368"/>
      <c r="GF266" s="368"/>
      <c r="GG266" s="332"/>
      <c r="GH266" s="333"/>
      <c r="GI266" s="368"/>
      <c r="GJ266" s="224"/>
      <c r="GK266" s="224"/>
      <c r="GL266" s="334"/>
      <c r="GM266" s="334"/>
      <c r="GN266" s="224"/>
      <c r="GO266" s="368"/>
      <c r="GP266" s="368"/>
      <c r="GQ266" s="332"/>
      <c r="GR266" s="333"/>
      <c r="GS266" s="368"/>
      <c r="GT266" s="224"/>
      <c r="GU266" s="224"/>
      <c r="GV266" s="334"/>
      <c r="GW266" s="334"/>
      <c r="GX266" s="224"/>
      <c r="GY266" s="368"/>
      <c r="GZ266" s="368"/>
      <c r="HA266" s="332"/>
      <c r="HB266" s="333"/>
      <c r="HC266" s="368"/>
      <c r="HD266" s="224"/>
      <c r="HE266" s="224"/>
      <c r="HF266" s="334"/>
      <c r="HG266" s="334"/>
      <c r="HH266" s="224"/>
      <c r="HI266" s="368"/>
      <c r="HJ266" s="368"/>
      <c r="HK266" s="332"/>
      <c r="HL266" s="333"/>
      <c r="HM266" s="368"/>
      <c r="HN266" s="224"/>
      <c r="HO266" s="224"/>
      <c r="HP266" s="334"/>
      <c r="HQ266" s="334"/>
      <c r="HR266" s="224"/>
      <c r="HS266" s="368"/>
      <c r="HT266" s="368"/>
      <c r="HU266" s="332"/>
      <c r="HV266" s="333"/>
      <c r="HW266" s="368"/>
      <c r="HX266" s="224"/>
      <c r="HY266" s="224"/>
      <c r="HZ266" s="334"/>
      <c r="IA266" s="334"/>
      <c r="IB266" s="224"/>
      <c r="IC266" s="368"/>
      <c r="ID266" s="368"/>
      <c r="IE266" s="332"/>
      <c r="IF266" s="333"/>
      <c r="IG266" s="368"/>
      <c r="IH266" s="224"/>
      <c r="II266" s="224"/>
      <c r="IJ266" s="334"/>
      <c r="IK266" s="334"/>
      <c r="IL266" s="224"/>
      <c r="IM266" s="368"/>
      <c r="IN266" s="368"/>
      <c r="IO266" s="332"/>
      <c r="IP266" s="333"/>
      <c r="IQ266" s="368"/>
      <c r="IR266" s="224"/>
      <c r="IS266" s="224"/>
      <c r="IT266" s="334"/>
      <c r="IU266" s="334"/>
      <c r="IV266" s="224"/>
      <c r="IW266" s="368"/>
      <c r="IX266" s="368"/>
      <c r="IY266" s="332"/>
      <c r="IZ266" s="333"/>
      <c r="JA266" s="368"/>
      <c r="JB266" s="224"/>
      <c r="JC266" s="224"/>
      <c r="JD266" s="334"/>
      <c r="JE266" s="334"/>
      <c r="JF266" s="224"/>
      <c r="JG266" s="368"/>
      <c r="JH266" s="368"/>
      <c r="JI266" s="332"/>
      <c r="JJ266" s="333"/>
      <c r="JK266" s="368"/>
      <c r="JL266" s="224"/>
      <c r="JM266" s="224"/>
      <c r="JN266" s="334"/>
      <c r="JO266" s="334"/>
      <c r="JP266" s="224"/>
      <c r="JQ266" s="368"/>
      <c r="JR266" s="368"/>
      <c r="JS266" s="332"/>
      <c r="JT266" s="333"/>
      <c r="JU266" s="368"/>
      <c r="JV266" s="224"/>
      <c r="JW266" s="224"/>
      <c r="JX266" s="334"/>
      <c r="JY266" s="334"/>
      <c r="JZ266" s="224"/>
      <c r="KA266" s="368"/>
      <c r="KB266" s="368"/>
      <c r="KC266" s="332"/>
      <c r="KD266" s="333"/>
      <c r="KE266" s="368"/>
      <c r="KF266" s="224"/>
      <c r="KG266" s="224"/>
      <c r="KH266" s="334"/>
      <c r="KI266" s="334"/>
      <c r="KJ266" s="224"/>
      <c r="KK266" s="368"/>
      <c r="KL266" s="368"/>
      <c r="KM266" s="332"/>
      <c r="KN266" s="333"/>
      <c r="KO266" s="368"/>
      <c r="KP266" s="224"/>
      <c r="KQ266" s="224"/>
      <c r="KR266" s="334"/>
      <c r="KS266" s="334"/>
      <c r="KT266" s="224"/>
      <c r="KU266" s="368"/>
      <c r="KV266" s="368"/>
      <c r="KW266" s="332"/>
      <c r="KX266" s="333"/>
      <c r="KY266" s="368"/>
      <c r="KZ266" s="224"/>
      <c r="LA266" s="224"/>
      <c r="LB266" s="334"/>
      <c r="LC266" s="334"/>
      <c r="LD266" s="224"/>
      <c r="LE266" s="368"/>
      <c r="LF266" s="368"/>
      <c r="LG266" s="332"/>
      <c r="LH266" s="333"/>
      <c r="LI266" s="368"/>
      <c r="LJ266" s="224"/>
      <c r="LK266" s="224"/>
      <c r="LL266" s="334"/>
      <c r="LM266" s="334"/>
      <c r="LN266" s="224"/>
      <c r="LO266" s="368"/>
      <c r="LP266" s="368"/>
      <c r="LQ266" s="332"/>
      <c r="LR266" s="333"/>
      <c r="LS266" s="368"/>
      <c r="LT266" s="224"/>
      <c r="LU266" s="224"/>
      <c r="LV266" s="334"/>
      <c r="LW266" s="334"/>
      <c r="LX266" s="224"/>
      <c r="LY266" s="368"/>
      <c r="LZ266" s="368"/>
      <c r="MA266" s="332"/>
      <c r="MB266" s="333"/>
      <c r="MC266" s="368"/>
      <c r="MD266" s="224"/>
      <c r="ME266" s="224"/>
      <c r="MF266" s="334"/>
      <c r="MG266" s="334"/>
      <c r="MH266" s="224"/>
      <c r="MI266" s="368"/>
      <c r="MJ266" s="368"/>
      <c r="MK266" s="332"/>
      <c r="ML266" s="333"/>
      <c r="MM266" s="368"/>
      <c r="MN266" s="224"/>
      <c r="MO266" s="224"/>
      <c r="MP266" s="334"/>
      <c r="MQ266" s="334"/>
      <c r="MR266" s="224"/>
      <c r="MS266" s="368"/>
      <c r="MT266" s="368"/>
      <c r="MU266" s="332"/>
      <c r="MV266" s="333"/>
      <c r="MW266" s="368"/>
      <c r="MX266" s="224"/>
      <c r="MY266" s="224"/>
      <c r="MZ266" s="334"/>
      <c r="NA266" s="334"/>
      <c r="NB266" s="224"/>
      <c r="NC266" s="368"/>
      <c r="ND266" s="368"/>
      <c r="NE266" s="332"/>
      <c r="NF266" s="333"/>
      <c r="NG266" s="368"/>
      <c r="NH266" s="224"/>
      <c r="NI266" s="224"/>
      <c r="NJ266" s="334"/>
      <c r="NK266" s="334"/>
      <c r="NL266" s="224"/>
      <c r="NM266" s="368"/>
      <c r="NN266" s="368"/>
      <c r="NO266" s="332"/>
      <c r="NP266" s="333"/>
      <c r="NQ266" s="368"/>
      <c r="NR266" s="224"/>
      <c r="NS266" s="224"/>
      <c r="NT266" s="334"/>
      <c r="NU266" s="334"/>
      <c r="NV266" s="224"/>
      <c r="NW266" s="368"/>
      <c r="NX266" s="368"/>
      <c r="NY266" s="332"/>
      <c r="NZ266" s="333"/>
      <c r="OA266" s="368"/>
      <c r="OB266" s="224"/>
      <c r="OC266" s="224"/>
      <c r="OD266" s="334"/>
      <c r="OE266" s="334"/>
      <c r="OF266" s="224"/>
      <c r="OG266" s="368"/>
      <c r="OH266" s="368"/>
      <c r="OI266" s="332"/>
      <c r="OJ266" s="333"/>
      <c r="OK266" s="368"/>
      <c r="OL266" s="224"/>
      <c r="OM266" s="224"/>
      <c r="ON266" s="334"/>
      <c r="OO266" s="334"/>
      <c r="OP266" s="224"/>
      <c r="OQ266" s="368"/>
      <c r="OR266" s="368"/>
      <c r="OS266" s="332"/>
      <c r="OT266" s="333"/>
      <c r="OU266" s="368"/>
      <c r="OV266" s="224"/>
      <c r="OW266" s="224"/>
      <c r="OX266" s="334"/>
      <c r="OY266" s="334"/>
      <c r="OZ266" s="224"/>
      <c r="PA266" s="368"/>
      <c r="PB266" s="368"/>
      <c r="PC266" s="332"/>
      <c r="PD266" s="333"/>
      <c r="PE266" s="368"/>
      <c r="PF266" s="224"/>
      <c r="PG266" s="224"/>
      <c r="PH266" s="334"/>
      <c r="PI266" s="334"/>
      <c r="PJ266" s="224"/>
      <c r="PK266" s="368"/>
      <c r="PL266" s="368"/>
      <c r="PM266" s="332"/>
      <c r="PN266" s="333"/>
      <c r="PO266" s="368"/>
      <c r="PP266" s="224"/>
      <c r="PQ266" s="224"/>
      <c r="PR266" s="334"/>
      <c r="PS266" s="334"/>
      <c r="PT266" s="224"/>
      <c r="PU266" s="368"/>
      <c r="PV266" s="368"/>
      <c r="PW266" s="332"/>
      <c r="PX266" s="333"/>
      <c r="PY266" s="368"/>
      <c r="PZ266" s="224"/>
      <c r="QA266" s="224"/>
      <c r="QB266" s="334"/>
      <c r="QC266" s="334"/>
      <c r="QD266" s="224"/>
      <c r="QE266" s="368"/>
      <c r="QF266" s="368"/>
      <c r="QG266" s="332"/>
      <c r="QH266" s="333"/>
      <c r="QI266" s="368"/>
      <c r="QJ266" s="224"/>
      <c r="QK266" s="224"/>
      <c r="QL266" s="334"/>
      <c r="QM266" s="334"/>
      <c r="QN266" s="224"/>
      <c r="QO266" s="368"/>
      <c r="QP266" s="368"/>
      <c r="QQ266" s="332"/>
      <c r="QR266" s="333"/>
      <c r="QS266" s="368"/>
      <c r="QT266" s="224"/>
      <c r="QU266" s="224"/>
      <c r="QV266" s="334"/>
      <c r="QW266" s="334"/>
      <c r="QX266" s="224"/>
      <c r="QY266" s="368"/>
      <c r="QZ266" s="368"/>
      <c r="RA266" s="332"/>
      <c r="RB266" s="333"/>
      <c r="RC266" s="368"/>
      <c r="RD266" s="224"/>
      <c r="RE266" s="224"/>
      <c r="RF266" s="334"/>
      <c r="RG266" s="334"/>
      <c r="RH266" s="224"/>
      <c r="RI266" s="368"/>
      <c r="RJ266" s="368"/>
      <c r="RK266" s="332"/>
      <c r="RL266" s="333"/>
      <c r="RM266" s="368"/>
      <c r="RN266" s="224"/>
      <c r="RO266" s="224"/>
      <c r="RP266" s="334"/>
      <c r="RQ266" s="334"/>
      <c r="RR266" s="224"/>
      <c r="RS266" s="368"/>
      <c r="RT266" s="368"/>
      <c r="RU266" s="332"/>
      <c r="RV266" s="333"/>
      <c r="RW266" s="368"/>
      <c r="RX266" s="224"/>
      <c r="RY266" s="224"/>
      <c r="RZ266" s="334"/>
      <c r="SA266" s="334"/>
      <c r="SB266" s="224"/>
      <c r="SC266" s="368"/>
      <c r="SD266" s="368"/>
      <c r="SE266" s="332"/>
      <c r="SF266" s="333"/>
      <c r="SG266" s="368"/>
      <c r="SH266" s="224"/>
      <c r="SI266" s="224"/>
      <c r="SJ266" s="334"/>
      <c r="SK266" s="334"/>
      <c r="SL266" s="224"/>
      <c r="SM266" s="368"/>
      <c r="SN266" s="368"/>
      <c r="SO266" s="332"/>
      <c r="SP266" s="333"/>
      <c r="SQ266" s="368"/>
      <c r="SR266" s="224"/>
      <c r="SS266" s="224"/>
      <c r="ST266" s="334"/>
      <c r="SU266" s="334"/>
      <c r="SV266" s="224"/>
      <c r="SW266" s="368"/>
      <c r="SX266" s="368"/>
      <c r="SY266" s="332"/>
      <c r="SZ266" s="333"/>
      <c r="TA266" s="368"/>
      <c r="TB266" s="224"/>
      <c r="TC266" s="224"/>
      <c r="TD266" s="334"/>
      <c r="TE266" s="334"/>
      <c r="TF266" s="224"/>
      <c r="TG266" s="368"/>
      <c r="TH266" s="368"/>
      <c r="TI266" s="332"/>
      <c r="TJ266" s="333"/>
      <c r="TK266" s="368"/>
      <c r="TL266" s="224"/>
      <c r="TM266" s="224"/>
      <c r="TN266" s="334"/>
      <c r="TO266" s="334"/>
      <c r="TP266" s="224"/>
      <c r="TQ266" s="368"/>
      <c r="TR266" s="368"/>
      <c r="TS266" s="332"/>
      <c r="TT266" s="333"/>
      <c r="TU266" s="368"/>
      <c r="TV266" s="224"/>
      <c r="TW266" s="224"/>
      <c r="TX266" s="334"/>
      <c r="TY266" s="334"/>
      <c r="TZ266" s="224"/>
      <c r="UA266" s="368"/>
      <c r="UB266" s="368"/>
      <c r="UC266" s="332"/>
      <c r="UD266" s="333"/>
      <c r="UE266" s="368"/>
      <c r="UF266" s="224"/>
      <c r="UG266" s="224"/>
      <c r="UH266" s="334"/>
      <c r="UI266" s="334"/>
      <c r="UJ266" s="224"/>
      <c r="UK266" s="368"/>
      <c r="UL266" s="368"/>
      <c r="UM266" s="332"/>
      <c r="UN266" s="333"/>
      <c r="UO266" s="368"/>
      <c r="UP266" s="224"/>
      <c r="UQ266" s="224"/>
      <c r="UR266" s="334"/>
      <c r="US266" s="334"/>
      <c r="UT266" s="224"/>
      <c r="UU266" s="368"/>
      <c r="UV266" s="368"/>
      <c r="UW266" s="332"/>
      <c r="UX266" s="333"/>
      <c r="UY266" s="368"/>
      <c r="UZ266" s="224"/>
      <c r="VA266" s="224"/>
      <c r="VB266" s="334"/>
      <c r="VC266" s="334"/>
      <c r="VD266" s="224"/>
      <c r="VE266" s="368"/>
      <c r="VF266" s="368"/>
      <c r="VG266" s="332"/>
      <c r="VH266" s="333"/>
      <c r="VI266" s="368"/>
      <c r="VJ266" s="224"/>
      <c r="VK266" s="224"/>
      <c r="VL266" s="334"/>
      <c r="VM266" s="334"/>
      <c r="VN266" s="224"/>
      <c r="VO266" s="368"/>
      <c r="VP266" s="368"/>
      <c r="VQ266" s="332"/>
      <c r="VR266" s="333"/>
      <c r="VS266" s="368"/>
      <c r="VT266" s="224"/>
      <c r="VU266" s="224"/>
      <c r="VV266" s="334"/>
      <c r="VW266" s="334"/>
      <c r="VX266" s="224"/>
      <c r="VY266" s="368"/>
      <c r="VZ266" s="368"/>
      <c r="WA266" s="332"/>
      <c r="WB266" s="333"/>
      <c r="WC266" s="368"/>
      <c r="WD266" s="224"/>
      <c r="WE266" s="224"/>
      <c r="WF266" s="334"/>
      <c r="WG266" s="334"/>
      <c r="WH266" s="224"/>
      <c r="WI266" s="368"/>
      <c r="WJ266" s="368"/>
      <c r="WK266" s="332"/>
      <c r="WL266" s="333"/>
      <c r="WM266" s="368"/>
      <c r="WN266" s="224"/>
      <c r="WO266" s="224"/>
      <c r="WP266" s="334"/>
      <c r="WQ266" s="334"/>
      <c r="WR266" s="224"/>
      <c r="WS266" s="368"/>
      <c r="WT266" s="368"/>
      <c r="WU266" s="332"/>
      <c r="WV266" s="333"/>
      <c r="WW266" s="368"/>
      <c r="WX266" s="224"/>
      <c r="WY266" s="224"/>
      <c r="WZ266" s="334"/>
      <c r="XA266" s="334"/>
      <c r="XB266" s="224"/>
      <c r="XC266" s="368"/>
      <c r="XD266" s="368"/>
      <c r="XE266" s="332"/>
      <c r="XF266" s="333"/>
      <c r="XG266" s="368"/>
      <c r="XH266" s="224"/>
      <c r="XI266" s="224"/>
      <c r="XJ266" s="334"/>
      <c r="XK266" s="334"/>
      <c r="XL266" s="224"/>
      <c r="XM266" s="368"/>
      <c r="XN266" s="368"/>
      <c r="XO266" s="332"/>
      <c r="XP266" s="333"/>
      <c r="XQ266" s="368"/>
      <c r="XR266" s="224"/>
      <c r="XS266" s="224"/>
      <c r="XT266" s="334"/>
      <c r="XU266" s="334"/>
      <c r="XV266" s="224"/>
      <c r="XW266" s="368"/>
      <c r="XX266" s="368"/>
      <c r="XY266" s="332"/>
      <c r="XZ266" s="333"/>
      <c r="YA266" s="368"/>
      <c r="YB266" s="224"/>
      <c r="YC266" s="224"/>
      <c r="YD266" s="334"/>
      <c r="YE266" s="334"/>
      <c r="YF266" s="224"/>
      <c r="YG266" s="368"/>
      <c r="YH266" s="368"/>
      <c r="YI266" s="332"/>
      <c r="YJ266" s="333"/>
      <c r="YK266" s="368"/>
      <c r="YL266" s="224"/>
      <c r="YM266" s="224"/>
      <c r="YN266" s="334"/>
      <c r="YO266" s="334"/>
      <c r="YP266" s="224"/>
      <c r="YQ266" s="368"/>
      <c r="YR266" s="368"/>
      <c r="YS266" s="332"/>
      <c r="YT266" s="333"/>
      <c r="YU266" s="368"/>
      <c r="YV266" s="224"/>
      <c r="YW266" s="224"/>
      <c r="YX266" s="334"/>
      <c r="YY266" s="334"/>
      <c r="YZ266" s="224"/>
      <c r="ZA266" s="368"/>
      <c r="ZB266" s="368"/>
      <c r="ZC266" s="332"/>
      <c r="ZD266" s="333"/>
      <c r="ZE266" s="368"/>
      <c r="ZF266" s="224"/>
      <c r="ZG266" s="224"/>
      <c r="ZH266" s="334"/>
      <c r="ZI266" s="334"/>
      <c r="ZJ266" s="224"/>
      <c r="ZK266" s="368"/>
      <c r="ZL266" s="368"/>
      <c r="ZM266" s="332"/>
      <c r="ZN266" s="333"/>
      <c r="ZO266" s="368"/>
      <c r="ZP266" s="224"/>
      <c r="ZQ266" s="224"/>
      <c r="ZR266" s="334"/>
      <c r="ZS266" s="334"/>
      <c r="ZT266" s="224"/>
      <c r="ZU266" s="368"/>
      <c r="ZV266" s="368"/>
      <c r="ZW266" s="332"/>
      <c r="ZX266" s="333"/>
      <c r="ZY266" s="368"/>
      <c r="ZZ266" s="224"/>
      <c r="AAA266" s="224"/>
      <c r="AAB266" s="334"/>
      <c r="AAC266" s="334"/>
      <c r="AAD266" s="224"/>
      <c r="AAE266" s="368"/>
      <c r="AAF266" s="368"/>
      <c r="AAG266" s="332"/>
      <c r="AAH266" s="333"/>
      <c r="AAI266" s="368"/>
      <c r="AAJ266" s="224"/>
      <c r="AAK266" s="224"/>
      <c r="AAL266" s="334"/>
      <c r="AAM266" s="334"/>
      <c r="AAN266" s="224"/>
      <c r="AAO266" s="368"/>
      <c r="AAP266" s="368"/>
      <c r="AAQ266" s="332"/>
      <c r="AAR266" s="333"/>
      <c r="AAS266" s="368"/>
      <c r="AAT266" s="224"/>
      <c r="AAU266" s="224"/>
      <c r="AAV266" s="334"/>
      <c r="AAW266" s="334"/>
      <c r="AAX266" s="224"/>
      <c r="AAY266" s="368"/>
      <c r="AAZ266" s="368"/>
      <c r="ABA266" s="332"/>
      <c r="ABB266" s="333"/>
      <c r="ABC266" s="368"/>
      <c r="ABD266" s="224"/>
      <c r="ABE266" s="224"/>
      <c r="ABF266" s="334"/>
      <c r="ABG266" s="334"/>
      <c r="ABH266" s="224"/>
      <c r="ABI266" s="368"/>
      <c r="ABJ266" s="368"/>
      <c r="ABK266" s="332"/>
      <c r="ABL266" s="333"/>
      <c r="ABM266" s="368"/>
      <c r="ABN266" s="224"/>
      <c r="ABO266" s="224"/>
      <c r="ABP266" s="334"/>
      <c r="ABQ266" s="334"/>
      <c r="ABR266" s="224"/>
      <c r="ABS266" s="368"/>
      <c r="ABT266" s="368"/>
      <c r="ABU266" s="332"/>
      <c r="ABV266" s="333"/>
      <c r="ABW266" s="368"/>
      <c r="ABX266" s="224"/>
      <c r="ABY266" s="224"/>
      <c r="ABZ266" s="334"/>
      <c r="ACA266" s="334"/>
      <c r="ACB266" s="224"/>
      <c r="ACC266" s="368"/>
      <c r="ACD266" s="368"/>
      <c r="ACE266" s="332"/>
      <c r="ACF266" s="333"/>
      <c r="ACG266" s="368"/>
      <c r="ACH266" s="224"/>
      <c r="ACI266" s="224"/>
      <c r="ACJ266" s="334"/>
      <c r="ACK266" s="334"/>
      <c r="ACL266" s="224"/>
      <c r="ACM266" s="368"/>
      <c r="ACN266" s="368"/>
      <c r="ACO266" s="332"/>
      <c r="ACP266" s="333"/>
      <c r="ACQ266" s="368"/>
      <c r="ACR266" s="224"/>
      <c r="ACS266" s="224"/>
      <c r="ACT266" s="334"/>
      <c r="ACU266" s="334"/>
      <c r="ACV266" s="224"/>
      <c r="ACW266" s="368"/>
      <c r="ACX266" s="368"/>
      <c r="ACY266" s="332"/>
      <c r="ACZ266" s="333"/>
      <c r="ADA266" s="368"/>
      <c r="ADB266" s="224"/>
      <c r="ADC266" s="224"/>
      <c r="ADD266" s="334"/>
      <c r="ADE266" s="334"/>
      <c r="ADF266" s="224"/>
      <c r="ADG266" s="368"/>
      <c r="ADH266" s="368"/>
      <c r="ADI266" s="332"/>
      <c r="ADJ266" s="333"/>
      <c r="ADK266" s="368"/>
      <c r="ADL266" s="224"/>
      <c r="ADM266" s="224"/>
      <c r="ADN266" s="334"/>
      <c r="ADO266" s="334"/>
      <c r="ADP266" s="224"/>
      <c r="ADQ266" s="368"/>
      <c r="ADR266" s="368"/>
      <c r="ADS266" s="332"/>
      <c r="ADT266" s="333"/>
      <c r="ADU266" s="368"/>
      <c r="ADV266" s="224"/>
      <c r="ADW266" s="224"/>
      <c r="ADX266" s="334"/>
      <c r="ADY266" s="334"/>
      <c r="ADZ266" s="224"/>
      <c r="AEA266" s="368"/>
      <c r="AEB266" s="368"/>
      <c r="AEC266" s="332"/>
      <c r="AED266" s="333"/>
      <c r="AEE266" s="368"/>
      <c r="AEF266" s="224"/>
      <c r="AEG266" s="224"/>
      <c r="AEH266" s="334"/>
      <c r="AEI266" s="334"/>
      <c r="AEJ266" s="224"/>
      <c r="AEK266" s="368"/>
      <c r="AEL266" s="368"/>
      <c r="AEM266" s="332"/>
      <c r="AEN266" s="333"/>
      <c r="AEO266" s="368"/>
      <c r="AEP266" s="224"/>
      <c r="AEQ266" s="224"/>
      <c r="AER266" s="334"/>
      <c r="AES266" s="334"/>
      <c r="AET266" s="224"/>
      <c r="AEU266" s="368"/>
      <c r="AEV266" s="368"/>
      <c r="AEW266" s="332"/>
      <c r="AEX266" s="333"/>
      <c r="AEY266" s="368"/>
      <c r="AEZ266" s="224"/>
      <c r="AFA266" s="224"/>
      <c r="AFB266" s="334"/>
      <c r="AFC266" s="334"/>
      <c r="AFD266" s="224"/>
      <c r="AFE266" s="368"/>
      <c r="AFF266" s="368"/>
      <c r="AFG266" s="332"/>
      <c r="AFH266" s="333"/>
      <c r="AFI266" s="368"/>
      <c r="AFJ266" s="224"/>
      <c r="AFK266" s="224"/>
      <c r="AFL266" s="334"/>
      <c r="AFM266" s="334"/>
      <c r="AFN266" s="224"/>
      <c r="AFO266" s="368"/>
      <c r="AFP266" s="368"/>
      <c r="AFQ266" s="332"/>
      <c r="AFR266" s="333"/>
      <c r="AFS266" s="368"/>
      <c r="AFT266" s="224"/>
      <c r="AFU266" s="224"/>
      <c r="AFV266" s="334"/>
      <c r="AFW266" s="334"/>
      <c r="AFX266" s="224"/>
      <c r="AFY266" s="368"/>
      <c r="AFZ266" s="368"/>
      <c r="AGA266" s="332"/>
      <c r="AGB266" s="333"/>
      <c r="AGC266" s="368"/>
      <c r="AGD266" s="224"/>
      <c r="AGE266" s="224"/>
      <c r="AGF266" s="334"/>
      <c r="AGG266" s="334"/>
      <c r="AGH266" s="224"/>
      <c r="AGI266" s="368"/>
      <c r="AGJ266" s="368"/>
      <c r="AGK266" s="332"/>
      <c r="AGL266" s="333"/>
      <c r="AGM266" s="368"/>
      <c r="AGN266" s="224"/>
      <c r="AGO266" s="224"/>
      <c r="AGP266" s="334"/>
      <c r="AGQ266" s="334"/>
      <c r="AGR266" s="224"/>
      <c r="AGS266" s="368"/>
      <c r="AGT266" s="368"/>
      <c r="AGU266" s="332"/>
      <c r="AGV266" s="333"/>
      <c r="AGW266" s="368"/>
      <c r="AGX266" s="224"/>
      <c r="AGY266" s="224"/>
      <c r="AGZ266" s="334"/>
      <c r="AHA266" s="334"/>
      <c r="AHB266" s="224"/>
      <c r="AHC266" s="368"/>
      <c r="AHD266" s="368"/>
      <c r="AHE266" s="332"/>
      <c r="AHF266" s="333"/>
      <c r="AHG266" s="368"/>
      <c r="AHH266" s="224"/>
      <c r="AHI266" s="224"/>
      <c r="AHJ266" s="334"/>
      <c r="AHK266" s="334"/>
      <c r="AHL266" s="224"/>
      <c r="AHM266" s="368"/>
      <c r="AHN266" s="368"/>
      <c r="AHO266" s="332"/>
      <c r="AHP266" s="333"/>
      <c r="AHQ266" s="368"/>
      <c r="AHR266" s="224"/>
      <c r="AHS266" s="224"/>
      <c r="AHT266" s="334"/>
      <c r="AHU266" s="334"/>
      <c r="AHV266" s="224"/>
      <c r="AHW266" s="368"/>
      <c r="AHX266" s="368"/>
      <c r="AHY266" s="332"/>
      <c r="AHZ266" s="333"/>
      <c r="AIA266" s="368"/>
      <c r="AIB266" s="224"/>
      <c r="AIC266" s="224"/>
      <c r="AID266" s="334"/>
      <c r="AIE266" s="334"/>
      <c r="AIF266" s="224"/>
      <c r="AIG266" s="368"/>
      <c r="AIH266" s="368"/>
      <c r="AII266" s="332"/>
      <c r="AIJ266" s="333"/>
      <c r="AIK266" s="368"/>
      <c r="AIL266" s="224"/>
      <c r="AIM266" s="224"/>
      <c r="AIN266" s="334"/>
      <c r="AIO266" s="334"/>
      <c r="AIP266" s="224"/>
      <c r="AIQ266" s="368"/>
      <c r="AIR266" s="368"/>
      <c r="AIS266" s="332"/>
      <c r="AIT266" s="333"/>
      <c r="AIU266" s="368"/>
      <c r="AIV266" s="224"/>
      <c r="AIW266" s="224"/>
      <c r="AIX266" s="334"/>
      <c r="AIY266" s="334"/>
      <c r="AIZ266" s="224"/>
      <c r="AJA266" s="368"/>
      <c r="AJB266" s="368"/>
      <c r="AJC266" s="332"/>
      <c r="AJD266" s="333"/>
      <c r="AJE266" s="368"/>
      <c r="AJF266" s="224"/>
      <c r="AJG266" s="224"/>
      <c r="AJH266" s="334"/>
      <c r="AJI266" s="334"/>
      <c r="AJJ266" s="224"/>
      <c r="AJK266" s="368"/>
      <c r="AJL266" s="368"/>
      <c r="AJM266" s="332"/>
      <c r="AJN266" s="333"/>
      <c r="AJO266" s="368"/>
      <c r="AJP266" s="224"/>
      <c r="AJQ266" s="224"/>
      <c r="AJR266" s="334"/>
      <c r="AJS266" s="334"/>
      <c r="AJT266" s="224"/>
      <c r="AJU266" s="368"/>
      <c r="AJV266" s="368"/>
      <c r="AJW266" s="332"/>
      <c r="AJX266" s="333"/>
      <c r="AJY266" s="368"/>
      <c r="AJZ266" s="224"/>
      <c r="AKA266" s="224"/>
      <c r="AKB266" s="334"/>
      <c r="AKC266" s="334"/>
      <c r="AKD266" s="224"/>
      <c r="AKE266" s="368"/>
      <c r="AKF266" s="368"/>
      <c r="AKG266" s="332"/>
      <c r="AKH266" s="333"/>
      <c r="AKI266" s="368"/>
      <c r="AKJ266" s="224"/>
      <c r="AKK266" s="224"/>
      <c r="AKL266" s="334"/>
      <c r="AKM266" s="334"/>
      <c r="AKN266" s="224"/>
      <c r="AKO266" s="368"/>
      <c r="AKP266" s="368"/>
      <c r="AKQ266" s="332"/>
      <c r="AKR266" s="333"/>
      <c r="AKS266" s="368"/>
      <c r="AKT266" s="224"/>
      <c r="AKU266" s="224"/>
      <c r="AKV266" s="334"/>
      <c r="AKW266" s="334"/>
      <c r="AKX266" s="224"/>
      <c r="AKY266" s="368"/>
      <c r="AKZ266" s="368"/>
      <c r="ALA266" s="332"/>
      <c r="ALB266" s="333"/>
      <c r="ALC266" s="368"/>
      <c r="ALD266" s="224"/>
      <c r="ALE266" s="224"/>
      <c r="ALF266" s="334"/>
      <c r="ALG266" s="334"/>
      <c r="ALH266" s="224"/>
      <c r="ALI266" s="368"/>
      <c r="ALJ266" s="368"/>
      <c r="ALK266" s="332"/>
      <c r="ALL266" s="333"/>
      <c r="ALM266" s="368"/>
      <c r="ALN266" s="224"/>
      <c r="ALO266" s="224"/>
      <c r="ALP266" s="334"/>
      <c r="ALQ266" s="334"/>
      <c r="ALR266" s="224"/>
      <c r="ALS266" s="368"/>
      <c r="ALT266" s="368"/>
      <c r="ALU266" s="332"/>
      <c r="ALV266" s="333"/>
      <c r="ALW266" s="368"/>
      <c r="ALX266" s="224"/>
      <c r="ALY266" s="224"/>
      <c r="ALZ266" s="334"/>
      <c r="AMA266" s="334"/>
      <c r="AMB266" s="224"/>
      <c r="AMC266" s="368"/>
      <c r="AMD266" s="368"/>
      <c r="AME266" s="332"/>
      <c r="AMF266" s="333"/>
      <c r="AMG266" s="368"/>
      <c r="AMH266" s="224"/>
      <c r="AMI266" s="224"/>
      <c r="AMJ266" s="334"/>
      <c r="AMK266" s="334"/>
      <c r="AML266" s="224"/>
      <c r="AMM266" s="368"/>
      <c r="AMN266" s="368"/>
      <c r="AMO266" s="332"/>
      <c r="AMP266" s="333"/>
      <c r="AMQ266" s="368"/>
      <c r="AMR266" s="224"/>
      <c r="AMS266" s="224"/>
      <c r="AMT266" s="334"/>
      <c r="AMU266" s="334"/>
      <c r="AMV266" s="224"/>
      <c r="AMW266" s="368"/>
      <c r="AMX266" s="368"/>
      <c r="AMY266" s="332"/>
      <c r="AMZ266" s="333"/>
      <c r="ANA266" s="368"/>
      <c r="ANB266" s="224"/>
      <c r="ANC266" s="224"/>
      <c r="AND266" s="334"/>
      <c r="ANE266" s="334"/>
      <c r="ANF266" s="224"/>
      <c r="ANG266" s="368"/>
      <c r="ANH266" s="368"/>
      <c r="ANI266" s="332"/>
      <c r="ANJ266" s="333"/>
      <c r="ANK266" s="368"/>
      <c r="ANL266" s="224"/>
      <c r="ANM266" s="224"/>
      <c r="ANN266" s="334"/>
      <c r="ANO266" s="334"/>
      <c r="ANP266" s="224"/>
      <c r="ANQ266" s="368"/>
      <c r="ANR266" s="368"/>
      <c r="ANS266" s="332"/>
      <c r="ANT266" s="333"/>
      <c r="ANU266" s="368"/>
      <c r="ANV266" s="224"/>
      <c r="ANW266" s="224"/>
      <c r="ANX266" s="334"/>
      <c r="ANY266" s="334"/>
      <c r="ANZ266" s="224"/>
      <c r="AOA266" s="368"/>
      <c r="AOB266" s="368"/>
      <c r="AOC266" s="332"/>
      <c r="AOD266" s="333"/>
      <c r="AOE266" s="368"/>
      <c r="AOF266" s="224"/>
      <c r="AOG266" s="224"/>
      <c r="AOH266" s="334"/>
      <c r="AOI266" s="334"/>
      <c r="AOJ266" s="224"/>
      <c r="AOK266" s="368"/>
      <c r="AOL266" s="368"/>
      <c r="AOM266" s="332"/>
      <c r="AON266" s="333"/>
      <c r="AOO266" s="368"/>
      <c r="AOP266" s="224"/>
      <c r="AOQ266" s="224"/>
      <c r="AOR266" s="334"/>
      <c r="AOS266" s="334"/>
      <c r="AOT266" s="224"/>
      <c r="AOU266" s="368"/>
      <c r="AOV266" s="368"/>
      <c r="AOW266" s="332"/>
      <c r="AOX266" s="333"/>
      <c r="AOY266" s="368"/>
      <c r="AOZ266" s="224"/>
      <c r="APA266" s="224"/>
      <c r="APB266" s="334"/>
      <c r="APC266" s="334"/>
      <c r="APD266" s="224"/>
      <c r="APE266" s="368"/>
      <c r="APF266" s="368"/>
      <c r="APG266" s="332"/>
      <c r="APH266" s="333"/>
      <c r="API266" s="368"/>
      <c r="APJ266" s="224"/>
      <c r="APK266" s="224"/>
      <c r="APL266" s="334"/>
      <c r="APM266" s="334"/>
      <c r="APN266" s="224"/>
      <c r="APO266" s="368"/>
      <c r="APP266" s="368"/>
      <c r="APQ266" s="332"/>
      <c r="APR266" s="333"/>
      <c r="APS266" s="368"/>
      <c r="APT266" s="224"/>
      <c r="APU266" s="224"/>
      <c r="APV266" s="334"/>
      <c r="APW266" s="334"/>
      <c r="APX266" s="224"/>
      <c r="APY266" s="368"/>
      <c r="APZ266" s="368"/>
      <c r="AQA266" s="332"/>
      <c r="AQB266" s="333"/>
      <c r="AQC266" s="368"/>
      <c r="AQD266" s="224"/>
      <c r="AQE266" s="224"/>
      <c r="AQF266" s="334"/>
      <c r="AQG266" s="334"/>
      <c r="AQH266" s="224"/>
      <c r="AQI266" s="368"/>
      <c r="AQJ266" s="368"/>
      <c r="AQK266" s="332"/>
      <c r="AQL266" s="333"/>
      <c r="AQM266" s="368"/>
      <c r="AQN266" s="224"/>
      <c r="AQO266" s="224"/>
      <c r="AQP266" s="334"/>
      <c r="AQQ266" s="334"/>
      <c r="AQR266" s="224"/>
      <c r="AQS266" s="368"/>
      <c r="AQT266" s="368"/>
      <c r="AQU266" s="332"/>
      <c r="AQV266" s="333"/>
      <c r="AQW266" s="368"/>
      <c r="AQX266" s="224"/>
      <c r="AQY266" s="224"/>
      <c r="AQZ266" s="334"/>
      <c r="ARA266" s="334"/>
      <c r="ARB266" s="224"/>
      <c r="ARC266" s="368"/>
      <c r="ARD266" s="368"/>
      <c r="ARE266" s="332"/>
      <c r="ARF266" s="333"/>
      <c r="ARG266" s="368"/>
      <c r="ARH266" s="224"/>
      <c r="ARI266" s="224"/>
      <c r="ARJ266" s="334"/>
      <c r="ARK266" s="334"/>
      <c r="ARL266" s="224"/>
      <c r="ARM266" s="368"/>
      <c r="ARN266" s="368"/>
      <c r="ARO266" s="332"/>
      <c r="ARP266" s="333"/>
      <c r="ARQ266" s="368"/>
      <c r="ARR266" s="224"/>
      <c r="ARS266" s="224"/>
      <c r="ART266" s="334"/>
      <c r="ARU266" s="334"/>
      <c r="ARV266" s="224"/>
      <c r="ARW266" s="368"/>
      <c r="ARX266" s="368"/>
      <c r="ARY266" s="332"/>
      <c r="ARZ266" s="333"/>
      <c r="ASA266" s="368"/>
      <c r="ASB266" s="224"/>
      <c r="ASC266" s="224"/>
      <c r="ASD266" s="334"/>
      <c r="ASE266" s="334"/>
      <c r="ASF266" s="224"/>
      <c r="ASG266" s="368"/>
      <c r="ASH266" s="368"/>
      <c r="ASI266" s="332"/>
      <c r="ASJ266" s="333"/>
      <c r="ASK266" s="368"/>
      <c r="ASL266" s="224"/>
      <c r="ASM266" s="224"/>
      <c r="ASN266" s="334"/>
      <c r="ASO266" s="334"/>
      <c r="ASP266" s="224"/>
      <c r="ASQ266" s="368"/>
      <c r="ASR266" s="368"/>
      <c r="ASS266" s="332"/>
      <c r="AST266" s="333"/>
      <c r="ASU266" s="368"/>
      <c r="ASV266" s="224"/>
      <c r="ASW266" s="224"/>
      <c r="ASX266" s="334"/>
      <c r="ASY266" s="334"/>
      <c r="ASZ266" s="224"/>
      <c r="ATA266" s="368"/>
      <c r="ATB266" s="368"/>
      <c r="ATC266" s="332"/>
      <c r="ATD266" s="333"/>
      <c r="ATE266" s="368"/>
      <c r="ATF266" s="224"/>
      <c r="ATG266" s="224"/>
      <c r="ATH266" s="334"/>
      <c r="ATI266" s="334"/>
      <c r="ATJ266" s="224"/>
      <c r="ATK266" s="368"/>
      <c r="ATL266" s="368"/>
      <c r="ATM266" s="332"/>
      <c r="ATN266" s="333"/>
      <c r="ATO266" s="368"/>
      <c r="ATP266" s="224"/>
      <c r="ATQ266" s="224"/>
      <c r="ATR266" s="334"/>
      <c r="ATS266" s="334"/>
      <c r="ATT266" s="224"/>
      <c r="ATU266" s="368"/>
      <c r="ATV266" s="368"/>
      <c r="ATW266" s="332"/>
      <c r="ATX266" s="333"/>
      <c r="ATY266" s="368"/>
      <c r="ATZ266" s="224"/>
      <c r="AUA266" s="224"/>
      <c r="AUB266" s="334"/>
      <c r="AUC266" s="334"/>
      <c r="AUD266" s="224"/>
      <c r="AUE266" s="368"/>
      <c r="AUF266" s="368"/>
      <c r="AUG266" s="332"/>
      <c r="AUH266" s="333"/>
      <c r="AUI266" s="368"/>
      <c r="AUJ266" s="224"/>
      <c r="AUK266" s="224"/>
      <c r="AUL266" s="334"/>
      <c r="AUM266" s="334"/>
      <c r="AUN266" s="224"/>
      <c r="AUO266" s="368"/>
      <c r="AUP266" s="368"/>
      <c r="AUQ266" s="332"/>
      <c r="AUR266" s="333"/>
      <c r="AUS266" s="368"/>
      <c r="AUT266" s="224"/>
      <c r="AUU266" s="224"/>
      <c r="AUV266" s="334"/>
      <c r="AUW266" s="334"/>
      <c r="AUX266" s="224"/>
      <c r="AUY266" s="368"/>
      <c r="AUZ266" s="368"/>
      <c r="AVA266" s="332"/>
      <c r="AVB266" s="333"/>
      <c r="AVC266" s="368"/>
      <c r="AVD266" s="224"/>
      <c r="AVE266" s="224"/>
      <c r="AVF266" s="334"/>
      <c r="AVG266" s="334"/>
      <c r="AVH266" s="224"/>
      <c r="AVI266" s="368"/>
      <c r="AVJ266" s="368"/>
      <c r="AVK266" s="332"/>
      <c r="AVL266" s="333"/>
      <c r="AVM266" s="368"/>
      <c r="AVN266" s="224"/>
      <c r="AVO266" s="224"/>
      <c r="AVP266" s="334"/>
      <c r="AVQ266" s="334"/>
      <c r="AVR266" s="224"/>
      <c r="AVS266" s="368"/>
      <c r="AVT266" s="368"/>
      <c r="AVU266" s="332"/>
      <c r="AVV266" s="333"/>
      <c r="AVW266" s="368"/>
      <c r="AVX266" s="224"/>
      <c r="AVY266" s="224"/>
      <c r="AVZ266" s="334"/>
      <c r="AWA266" s="334"/>
      <c r="AWB266" s="224"/>
      <c r="AWC266" s="368"/>
      <c r="AWD266" s="368"/>
      <c r="AWE266" s="332"/>
      <c r="AWF266" s="333"/>
      <c r="AWG266" s="368"/>
      <c r="AWH266" s="224"/>
      <c r="AWI266" s="224"/>
      <c r="AWJ266" s="334"/>
      <c r="AWK266" s="334"/>
      <c r="AWL266" s="224"/>
      <c r="AWM266" s="368"/>
      <c r="AWN266" s="368"/>
      <c r="AWO266" s="332"/>
      <c r="AWP266" s="333"/>
      <c r="AWQ266" s="368"/>
      <c r="AWR266" s="224"/>
      <c r="AWS266" s="224"/>
      <c r="AWT266" s="334"/>
      <c r="AWU266" s="334"/>
      <c r="AWV266" s="224"/>
      <c r="AWW266" s="368"/>
      <c r="AWX266" s="368"/>
      <c r="AWY266" s="332"/>
      <c r="AWZ266" s="333"/>
      <c r="AXA266" s="368"/>
      <c r="AXB266" s="224"/>
      <c r="AXC266" s="224"/>
      <c r="AXD266" s="334"/>
      <c r="AXE266" s="334"/>
      <c r="AXF266" s="224"/>
      <c r="AXG266" s="368"/>
      <c r="AXH266" s="368"/>
      <c r="AXI266" s="332"/>
      <c r="AXJ266" s="333"/>
      <c r="AXK266" s="368"/>
      <c r="AXL266" s="224"/>
      <c r="AXM266" s="224"/>
      <c r="AXN266" s="334"/>
      <c r="AXO266" s="334"/>
      <c r="AXP266" s="224"/>
      <c r="AXQ266" s="368"/>
      <c r="AXR266" s="368"/>
      <c r="AXS266" s="332"/>
      <c r="AXT266" s="333"/>
      <c r="AXU266" s="368"/>
      <c r="AXV266" s="224"/>
      <c r="AXW266" s="224"/>
      <c r="AXX266" s="334"/>
      <c r="AXY266" s="334"/>
      <c r="AXZ266" s="224"/>
      <c r="AYA266" s="368"/>
      <c r="AYB266" s="368"/>
      <c r="AYC266" s="332"/>
      <c r="AYD266" s="333"/>
      <c r="AYE266" s="368"/>
      <c r="AYF266" s="224"/>
      <c r="AYG266" s="224"/>
      <c r="AYH266" s="334"/>
      <c r="AYI266" s="334"/>
      <c r="AYJ266" s="224"/>
      <c r="AYK266" s="368"/>
      <c r="AYL266" s="368"/>
      <c r="AYM266" s="332"/>
      <c r="AYN266" s="333"/>
      <c r="AYO266" s="368"/>
      <c r="AYP266" s="224"/>
      <c r="AYQ266" s="224"/>
      <c r="AYR266" s="334"/>
      <c r="AYS266" s="334"/>
      <c r="AYT266" s="224"/>
      <c r="AYU266" s="368"/>
      <c r="AYV266" s="368"/>
      <c r="AYW266" s="332"/>
      <c r="AYX266" s="333"/>
      <c r="AYY266" s="368"/>
      <c r="AYZ266" s="224"/>
      <c r="AZA266" s="224"/>
      <c r="AZB266" s="334"/>
      <c r="AZC266" s="334"/>
      <c r="AZD266" s="224"/>
      <c r="AZE266" s="368"/>
      <c r="AZF266" s="368"/>
      <c r="AZG266" s="332"/>
      <c r="AZH266" s="333"/>
      <c r="AZI266" s="368"/>
      <c r="AZJ266" s="224"/>
      <c r="AZK266" s="224"/>
      <c r="AZL266" s="334"/>
      <c r="AZM266" s="334"/>
      <c r="AZN266" s="224"/>
      <c r="AZO266" s="368"/>
      <c r="AZP266" s="368"/>
      <c r="AZQ266" s="332"/>
      <c r="AZR266" s="333"/>
      <c r="AZS266" s="368"/>
      <c r="AZT266" s="224"/>
      <c r="AZU266" s="224"/>
      <c r="AZV266" s="334"/>
      <c r="AZW266" s="334"/>
      <c r="AZX266" s="224"/>
      <c r="AZY266" s="368"/>
      <c r="AZZ266" s="368"/>
      <c r="BAA266" s="332"/>
      <c r="BAB266" s="333"/>
      <c r="BAC266" s="368"/>
      <c r="BAD266" s="224"/>
      <c r="BAE266" s="224"/>
      <c r="BAF266" s="334"/>
      <c r="BAG266" s="334"/>
      <c r="BAH266" s="224"/>
      <c r="BAI266" s="368"/>
      <c r="BAJ266" s="368"/>
      <c r="BAK266" s="332"/>
      <c r="BAL266" s="333"/>
      <c r="BAM266" s="368"/>
      <c r="BAN266" s="224"/>
      <c r="BAO266" s="224"/>
      <c r="BAP266" s="334"/>
      <c r="BAQ266" s="334"/>
      <c r="BAR266" s="224"/>
      <c r="BAS266" s="368"/>
      <c r="BAT266" s="368"/>
      <c r="BAU266" s="332"/>
      <c r="BAV266" s="333"/>
      <c r="BAW266" s="368"/>
      <c r="BAX266" s="224"/>
      <c r="BAY266" s="224"/>
      <c r="BAZ266" s="334"/>
      <c r="BBA266" s="334"/>
      <c r="BBB266" s="224"/>
      <c r="BBC266" s="368"/>
      <c r="BBD266" s="368"/>
      <c r="BBE266" s="332"/>
      <c r="BBF266" s="333"/>
      <c r="BBG266" s="368"/>
      <c r="BBH266" s="224"/>
      <c r="BBI266" s="224"/>
      <c r="BBJ266" s="334"/>
      <c r="BBK266" s="334"/>
      <c r="BBL266" s="224"/>
      <c r="BBM266" s="368"/>
      <c r="BBN266" s="368"/>
      <c r="BBO266" s="332"/>
      <c r="BBP266" s="333"/>
      <c r="BBQ266" s="368"/>
      <c r="BBR266" s="224"/>
      <c r="BBS266" s="224"/>
      <c r="BBT266" s="334"/>
      <c r="BBU266" s="334"/>
      <c r="BBV266" s="224"/>
      <c r="BBW266" s="368"/>
      <c r="BBX266" s="368"/>
      <c r="BBY266" s="332"/>
      <c r="BBZ266" s="333"/>
      <c r="BCA266" s="368"/>
      <c r="BCB266" s="224"/>
      <c r="BCC266" s="224"/>
      <c r="BCD266" s="334"/>
      <c r="BCE266" s="334"/>
      <c r="BCF266" s="224"/>
      <c r="BCG266" s="368"/>
      <c r="BCH266" s="368"/>
      <c r="BCI266" s="332"/>
      <c r="BCJ266" s="333"/>
      <c r="BCK266" s="368"/>
      <c r="BCL266" s="224"/>
      <c r="BCM266" s="224"/>
      <c r="BCN266" s="334"/>
      <c r="BCO266" s="334"/>
      <c r="BCP266" s="224"/>
      <c r="BCQ266" s="368"/>
      <c r="BCR266" s="368"/>
      <c r="BCS266" s="332"/>
      <c r="BCT266" s="333"/>
      <c r="BCU266" s="368"/>
      <c r="BCV266" s="224"/>
      <c r="BCW266" s="224"/>
      <c r="BCX266" s="334"/>
      <c r="BCY266" s="334"/>
      <c r="BCZ266" s="224"/>
      <c r="BDA266" s="368"/>
      <c r="BDB266" s="368"/>
      <c r="BDC266" s="332"/>
      <c r="BDD266" s="333"/>
      <c r="BDE266" s="368"/>
      <c r="BDF266" s="224"/>
      <c r="BDG266" s="224"/>
      <c r="BDH266" s="334"/>
      <c r="BDI266" s="334"/>
      <c r="BDJ266" s="224"/>
      <c r="BDK266" s="368"/>
      <c r="BDL266" s="368"/>
      <c r="BDM266" s="332"/>
      <c r="BDN266" s="333"/>
      <c r="BDO266" s="368"/>
      <c r="BDP266" s="224"/>
      <c r="BDQ266" s="224"/>
      <c r="BDR266" s="334"/>
      <c r="BDS266" s="334"/>
      <c r="BDT266" s="224"/>
      <c r="BDU266" s="368"/>
      <c r="BDV266" s="368"/>
      <c r="BDW266" s="332"/>
      <c r="BDX266" s="333"/>
      <c r="BDY266" s="368"/>
      <c r="BDZ266" s="224"/>
      <c r="BEA266" s="224"/>
      <c r="BEB266" s="334"/>
      <c r="BEC266" s="334"/>
      <c r="BED266" s="224"/>
      <c r="BEE266" s="368"/>
      <c r="BEF266" s="368"/>
      <c r="BEG266" s="332"/>
      <c r="BEH266" s="333"/>
      <c r="BEI266" s="368"/>
      <c r="BEJ266" s="224"/>
      <c r="BEK266" s="224"/>
      <c r="BEL266" s="334"/>
      <c r="BEM266" s="334"/>
      <c r="BEN266" s="224"/>
      <c r="BEO266" s="368"/>
      <c r="BEP266" s="368"/>
      <c r="BEQ266" s="332"/>
      <c r="BER266" s="333"/>
      <c r="BES266" s="368"/>
      <c r="BET266" s="224"/>
      <c r="BEU266" s="224"/>
      <c r="BEV266" s="334"/>
      <c r="BEW266" s="334"/>
      <c r="BEX266" s="224"/>
      <c r="BEY266" s="368"/>
      <c r="BEZ266" s="368"/>
      <c r="BFA266" s="332"/>
      <c r="BFB266" s="333"/>
      <c r="BFC266" s="368"/>
      <c r="BFD266" s="224"/>
      <c r="BFE266" s="224"/>
      <c r="BFF266" s="334"/>
      <c r="BFG266" s="334"/>
      <c r="BFH266" s="224"/>
      <c r="BFI266" s="368"/>
      <c r="BFJ266" s="368"/>
      <c r="BFK266" s="332"/>
      <c r="BFL266" s="333"/>
      <c r="BFM266" s="368"/>
      <c r="BFN266" s="224"/>
      <c r="BFO266" s="224"/>
      <c r="BFP266" s="334"/>
      <c r="BFQ266" s="334"/>
      <c r="BFR266" s="224"/>
      <c r="BFS266" s="368"/>
      <c r="BFT266" s="368"/>
      <c r="BFU266" s="332"/>
      <c r="BFV266" s="333"/>
      <c r="BFW266" s="368"/>
      <c r="BFX266" s="224"/>
      <c r="BFY266" s="224"/>
      <c r="BFZ266" s="334"/>
      <c r="BGA266" s="334"/>
      <c r="BGB266" s="224"/>
      <c r="BGC266" s="368"/>
      <c r="BGD266" s="368"/>
      <c r="BGE266" s="332"/>
      <c r="BGF266" s="333"/>
      <c r="BGG266" s="368"/>
      <c r="BGH266" s="224"/>
      <c r="BGI266" s="224"/>
      <c r="BGJ266" s="334"/>
      <c r="BGK266" s="334"/>
      <c r="BGL266" s="224"/>
      <c r="BGM266" s="368"/>
      <c r="BGN266" s="368"/>
      <c r="BGO266" s="332"/>
      <c r="BGP266" s="333"/>
      <c r="BGQ266" s="368"/>
      <c r="BGR266" s="224"/>
      <c r="BGS266" s="224"/>
      <c r="BGT266" s="334"/>
      <c r="BGU266" s="334"/>
      <c r="BGV266" s="224"/>
      <c r="BGW266" s="368"/>
      <c r="BGX266" s="368"/>
      <c r="BGY266" s="332"/>
      <c r="BGZ266" s="333"/>
      <c r="BHA266" s="368"/>
      <c r="BHB266" s="224"/>
      <c r="BHC266" s="224"/>
      <c r="BHD266" s="334"/>
      <c r="BHE266" s="334"/>
      <c r="BHF266" s="224"/>
      <c r="BHG266" s="368"/>
      <c r="BHH266" s="368"/>
      <c r="BHI266" s="332"/>
      <c r="BHJ266" s="333"/>
      <c r="BHK266" s="368"/>
      <c r="BHL266" s="224"/>
      <c r="BHM266" s="224"/>
      <c r="BHN266" s="334"/>
      <c r="BHO266" s="334"/>
      <c r="BHP266" s="224"/>
      <c r="BHQ266" s="368"/>
      <c r="BHR266" s="368"/>
      <c r="BHS266" s="332"/>
      <c r="BHT266" s="333"/>
      <c r="BHU266" s="368"/>
      <c r="BHV266" s="224"/>
      <c r="BHW266" s="224"/>
      <c r="BHX266" s="334"/>
      <c r="BHY266" s="334"/>
      <c r="BHZ266" s="224"/>
      <c r="BIA266" s="368"/>
      <c r="BIB266" s="368"/>
      <c r="BIC266" s="332"/>
      <c r="BID266" s="333"/>
      <c r="BIE266" s="368"/>
      <c r="BIF266" s="224"/>
      <c r="BIG266" s="224"/>
      <c r="BIH266" s="334"/>
      <c r="BII266" s="334"/>
      <c r="BIJ266" s="224"/>
      <c r="BIK266" s="368"/>
      <c r="BIL266" s="368"/>
      <c r="BIM266" s="332"/>
      <c r="BIN266" s="333"/>
      <c r="BIO266" s="368"/>
      <c r="BIP266" s="224"/>
      <c r="BIQ266" s="224"/>
      <c r="BIR266" s="334"/>
      <c r="BIS266" s="334"/>
      <c r="BIT266" s="224"/>
      <c r="BIU266" s="368"/>
      <c r="BIV266" s="368"/>
      <c r="BIW266" s="332"/>
      <c r="BIX266" s="333"/>
      <c r="BIY266" s="368"/>
      <c r="BIZ266" s="224"/>
      <c r="BJA266" s="224"/>
      <c r="BJB266" s="334"/>
      <c r="BJC266" s="334"/>
      <c r="BJD266" s="224"/>
      <c r="BJE266" s="368"/>
      <c r="BJF266" s="368"/>
      <c r="BJG266" s="332"/>
      <c r="BJH266" s="333"/>
      <c r="BJI266" s="368"/>
      <c r="BJJ266" s="224"/>
      <c r="BJK266" s="224"/>
      <c r="BJL266" s="334"/>
      <c r="BJM266" s="334"/>
      <c r="BJN266" s="224"/>
      <c r="BJO266" s="368"/>
      <c r="BJP266" s="368"/>
      <c r="BJQ266" s="332"/>
      <c r="BJR266" s="333"/>
      <c r="BJS266" s="368"/>
      <c r="BJT266" s="224"/>
      <c r="BJU266" s="224"/>
      <c r="BJV266" s="334"/>
      <c r="BJW266" s="334"/>
      <c r="BJX266" s="224"/>
      <c r="BJY266" s="368"/>
      <c r="BJZ266" s="368"/>
      <c r="BKA266" s="332"/>
      <c r="BKB266" s="333"/>
      <c r="BKC266" s="368"/>
      <c r="BKD266" s="224"/>
      <c r="BKE266" s="224"/>
      <c r="BKF266" s="334"/>
      <c r="BKG266" s="334"/>
      <c r="BKH266" s="224"/>
      <c r="BKI266" s="368"/>
      <c r="BKJ266" s="368"/>
      <c r="BKK266" s="332"/>
      <c r="BKL266" s="333"/>
      <c r="BKM266" s="368"/>
      <c r="BKN266" s="224"/>
      <c r="BKO266" s="224"/>
      <c r="BKP266" s="334"/>
      <c r="BKQ266" s="334"/>
      <c r="BKR266" s="224"/>
      <c r="BKS266" s="368"/>
      <c r="BKT266" s="368"/>
      <c r="BKU266" s="332"/>
      <c r="BKV266" s="333"/>
      <c r="BKW266" s="368"/>
      <c r="BKX266" s="224"/>
      <c r="BKY266" s="224"/>
      <c r="BKZ266" s="334"/>
      <c r="BLA266" s="334"/>
      <c r="BLB266" s="224"/>
      <c r="BLC266" s="368"/>
      <c r="BLD266" s="368"/>
      <c r="BLE266" s="332"/>
      <c r="BLF266" s="333"/>
      <c r="BLG266" s="368"/>
      <c r="BLH266" s="224"/>
      <c r="BLI266" s="224"/>
      <c r="BLJ266" s="334"/>
      <c r="BLK266" s="334"/>
      <c r="BLL266" s="224"/>
      <c r="BLM266" s="368"/>
      <c r="BLN266" s="368"/>
      <c r="BLO266" s="332"/>
      <c r="BLP266" s="333"/>
      <c r="BLQ266" s="368"/>
      <c r="BLR266" s="224"/>
      <c r="BLS266" s="224"/>
      <c r="BLT266" s="334"/>
      <c r="BLU266" s="334"/>
      <c r="BLV266" s="224"/>
      <c r="BLW266" s="368"/>
      <c r="BLX266" s="368"/>
      <c r="BLY266" s="332"/>
      <c r="BLZ266" s="333"/>
      <c r="BMA266" s="368"/>
      <c r="BMB266" s="224"/>
      <c r="BMC266" s="224"/>
      <c r="BMD266" s="334"/>
      <c r="BME266" s="334"/>
      <c r="BMF266" s="224"/>
      <c r="BMG266" s="368"/>
      <c r="BMH266" s="368"/>
      <c r="BMI266" s="332"/>
      <c r="BMJ266" s="333"/>
      <c r="BMK266" s="368"/>
      <c r="BML266" s="224"/>
      <c r="BMM266" s="224"/>
      <c r="BMN266" s="334"/>
      <c r="BMO266" s="334"/>
      <c r="BMP266" s="224"/>
      <c r="BMQ266" s="368"/>
      <c r="BMR266" s="368"/>
      <c r="BMS266" s="332"/>
      <c r="BMT266" s="333"/>
      <c r="BMU266" s="368"/>
      <c r="BMV266" s="224"/>
      <c r="BMW266" s="224"/>
      <c r="BMX266" s="334"/>
      <c r="BMY266" s="334"/>
      <c r="BMZ266" s="224"/>
      <c r="BNA266" s="368"/>
      <c r="BNB266" s="368"/>
      <c r="BNC266" s="332"/>
      <c r="BND266" s="333"/>
      <c r="BNE266" s="368"/>
      <c r="BNF266" s="224"/>
      <c r="BNG266" s="224"/>
      <c r="BNH266" s="334"/>
      <c r="BNI266" s="334"/>
      <c r="BNJ266" s="224"/>
      <c r="BNK266" s="368"/>
      <c r="BNL266" s="368"/>
      <c r="BNM266" s="332"/>
      <c r="BNN266" s="333"/>
      <c r="BNO266" s="368"/>
      <c r="BNP266" s="224"/>
      <c r="BNQ266" s="224"/>
      <c r="BNR266" s="334"/>
      <c r="BNS266" s="334"/>
      <c r="BNT266" s="224"/>
      <c r="BNU266" s="368"/>
      <c r="BNV266" s="368"/>
      <c r="BNW266" s="332"/>
      <c r="BNX266" s="333"/>
      <c r="BNY266" s="368"/>
      <c r="BNZ266" s="224"/>
      <c r="BOA266" s="224"/>
      <c r="BOB266" s="334"/>
      <c r="BOC266" s="334"/>
      <c r="BOD266" s="224"/>
      <c r="BOE266" s="368"/>
      <c r="BOF266" s="368"/>
      <c r="BOG266" s="332"/>
      <c r="BOH266" s="333"/>
      <c r="BOI266" s="368"/>
      <c r="BOJ266" s="224"/>
      <c r="BOK266" s="224"/>
      <c r="BOL266" s="334"/>
      <c r="BOM266" s="334"/>
      <c r="BON266" s="224"/>
      <c r="BOO266" s="368"/>
      <c r="BOP266" s="368"/>
      <c r="BOQ266" s="332"/>
      <c r="BOR266" s="333"/>
      <c r="BOS266" s="368"/>
      <c r="BOT266" s="224"/>
      <c r="BOU266" s="224"/>
      <c r="BOV266" s="334"/>
      <c r="BOW266" s="334"/>
      <c r="BOX266" s="224"/>
      <c r="BOY266" s="368"/>
      <c r="BOZ266" s="368"/>
      <c r="BPA266" s="332"/>
      <c r="BPB266" s="333"/>
      <c r="BPC266" s="368"/>
      <c r="BPD266" s="224"/>
      <c r="BPE266" s="224"/>
      <c r="BPF266" s="334"/>
      <c r="BPG266" s="334"/>
      <c r="BPH266" s="224"/>
      <c r="BPI266" s="368"/>
      <c r="BPJ266" s="368"/>
      <c r="BPK266" s="332"/>
      <c r="BPL266" s="333"/>
      <c r="BPM266" s="368"/>
      <c r="BPN266" s="224"/>
      <c r="BPO266" s="224"/>
      <c r="BPP266" s="334"/>
      <c r="BPQ266" s="334"/>
      <c r="BPR266" s="224"/>
      <c r="BPS266" s="368"/>
      <c r="BPT266" s="368"/>
      <c r="BPU266" s="332"/>
      <c r="BPV266" s="333"/>
      <c r="BPW266" s="368"/>
      <c r="BPX266" s="224"/>
      <c r="BPY266" s="224"/>
      <c r="BPZ266" s="334"/>
      <c r="BQA266" s="334"/>
      <c r="BQB266" s="224"/>
      <c r="BQC266" s="368"/>
      <c r="BQD266" s="368"/>
      <c r="BQE266" s="332"/>
      <c r="BQF266" s="333"/>
      <c r="BQG266" s="368"/>
      <c r="BQH266" s="224"/>
      <c r="BQI266" s="224"/>
      <c r="BQJ266" s="334"/>
      <c r="BQK266" s="334"/>
      <c r="BQL266" s="224"/>
      <c r="BQM266" s="368"/>
      <c r="BQN266" s="368"/>
      <c r="BQO266" s="332"/>
      <c r="BQP266" s="333"/>
      <c r="BQQ266" s="368"/>
      <c r="BQR266" s="224"/>
      <c r="BQS266" s="224"/>
      <c r="BQT266" s="334"/>
      <c r="BQU266" s="334"/>
      <c r="BQV266" s="224"/>
      <c r="BQW266" s="368"/>
      <c r="BQX266" s="368"/>
      <c r="BQY266" s="332"/>
      <c r="BQZ266" s="333"/>
      <c r="BRA266" s="368"/>
      <c r="BRB266" s="224"/>
      <c r="BRC266" s="224"/>
      <c r="BRD266" s="334"/>
      <c r="BRE266" s="334"/>
      <c r="BRF266" s="224"/>
      <c r="BRG266" s="368"/>
      <c r="BRH266" s="368"/>
      <c r="BRI266" s="332"/>
      <c r="BRJ266" s="333"/>
      <c r="BRK266" s="368"/>
      <c r="BRL266" s="224"/>
      <c r="BRM266" s="224"/>
      <c r="BRN266" s="334"/>
      <c r="BRO266" s="334"/>
      <c r="BRP266" s="224"/>
      <c r="BRQ266" s="368"/>
      <c r="BRR266" s="368"/>
      <c r="BRS266" s="332"/>
      <c r="BRT266" s="333"/>
      <c r="BRU266" s="368"/>
      <c r="BRV266" s="224"/>
      <c r="BRW266" s="224"/>
      <c r="BRX266" s="334"/>
      <c r="BRY266" s="334"/>
      <c r="BRZ266" s="224"/>
      <c r="BSA266" s="368"/>
      <c r="BSB266" s="368"/>
      <c r="BSC266" s="332"/>
      <c r="BSD266" s="333"/>
      <c r="BSE266" s="368"/>
      <c r="BSF266" s="224"/>
      <c r="BSG266" s="224"/>
      <c r="BSH266" s="334"/>
      <c r="BSI266" s="334"/>
      <c r="BSJ266" s="224"/>
      <c r="BSK266" s="368"/>
      <c r="BSL266" s="368"/>
      <c r="BSM266" s="332"/>
      <c r="BSN266" s="333"/>
      <c r="BSO266" s="368"/>
      <c r="BSP266" s="224"/>
      <c r="BSQ266" s="224"/>
      <c r="BSR266" s="334"/>
      <c r="BSS266" s="334"/>
      <c r="BST266" s="224"/>
      <c r="BSU266" s="368"/>
      <c r="BSV266" s="368"/>
      <c r="BSW266" s="332"/>
      <c r="BSX266" s="333"/>
      <c r="BSY266" s="368"/>
      <c r="BSZ266" s="224"/>
      <c r="BTA266" s="224"/>
      <c r="BTB266" s="334"/>
      <c r="BTC266" s="334"/>
      <c r="BTD266" s="224"/>
      <c r="BTE266" s="368"/>
      <c r="BTF266" s="368"/>
      <c r="BTG266" s="332"/>
      <c r="BTH266" s="333"/>
      <c r="BTI266" s="368"/>
      <c r="BTJ266" s="224"/>
      <c r="BTK266" s="224"/>
      <c r="BTL266" s="334"/>
      <c r="BTM266" s="334"/>
      <c r="BTN266" s="224"/>
      <c r="BTO266" s="368"/>
      <c r="BTP266" s="368"/>
      <c r="BTQ266" s="332"/>
      <c r="BTR266" s="333"/>
      <c r="BTS266" s="368"/>
      <c r="BTT266" s="224"/>
      <c r="BTU266" s="224"/>
      <c r="BTV266" s="334"/>
      <c r="BTW266" s="334"/>
      <c r="BTX266" s="224"/>
      <c r="BTY266" s="368"/>
      <c r="BTZ266" s="368"/>
      <c r="BUA266" s="332"/>
      <c r="BUB266" s="333"/>
      <c r="BUC266" s="368"/>
      <c r="BUD266" s="224"/>
      <c r="BUE266" s="224"/>
      <c r="BUF266" s="334"/>
      <c r="BUG266" s="334"/>
      <c r="BUH266" s="224"/>
      <c r="BUI266" s="368"/>
      <c r="BUJ266" s="368"/>
      <c r="BUK266" s="332"/>
      <c r="BUL266" s="333"/>
      <c r="BUM266" s="368"/>
      <c r="BUN266" s="224"/>
      <c r="BUO266" s="224"/>
      <c r="BUP266" s="334"/>
      <c r="BUQ266" s="334"/>
      <c r="BUR266" s="224"/>
      <c r="BUS266" s="368"/>
      <c r="BUT266" s="368"/>
      <c r="BUU266" s="332"/>
      <c r="BUV266" s="333"/>
      <c r="BUW266" s="368"/>
      <c r="BUX266" s="224"/>
      <c r="BUY266" s="224"/>
      <c r="BUZ266" s="334"/>
      <c r="BVA266" s="334"/>
      <c r="BVB266" s="224"/>
      <c r="BVC266" s="368"/>
      <c r="BVD266" s="368"/>
      <c r="BVE266" s="332"/>
      <c r="BVF266" s="333"/>
      <c r="BVG266" s="368"/>
      <c r="BVH266" s="224"/>
      <c r="BVI266" s="224"/>
      <c r="BVJ266" s="334"/>
      <c r="BVK266" s="334"/>
      <c r="BVL266" s="224"/>
      <c r="BVM266" s="368"/>
      <c r="BVN266" s="368"/>
      <c r="BVO266" s="332"/>
      <c r="BVP266" s="333"/>
      <c r="BVQ266" s="368"/>
      <c r="BVR266" s="224"/>
      <c r="BVS266" s="224"/>
      <c r="BVT266" s="334"/>
      <c r="BVU266" s="334"/>
      <c r="BVV266" s="224"/>
      <c r="BVW266" s="368"/>
      <c r="BVX266" s="368"/>
      <c r="BVY266" s="332"/>
      <c r="BVZ266" s="333"/>
      <c r="BWA266" s="368"/>
      <c r="BWB266" s="224"/>
      <c r="BWC266" s="224"/>
      <c r="BWD266" s="334"/>
      <c r="BWE266" s="334"/>
      <c r="BWF266" s="224"/>
      <c r="BWG266" s="368"/>
      <c r="BWH266" s="368"/>
      <c r="BWI266" s="332"/>
      <c r="BWJ266" s="333"/>
      <c r="BWK266" s="368"/>
      <c r="BWL266" s="224"/>
      <c r="BWM266" s="224"/>
      <c r="BWN266" s="334"/>
      <c r="BWO266" s="334"/>
      <c r="BWP266" s="224"/>
      <c r="BWQ266" s="368"/>
      <c r="BWR266" s="368"/>
      <c r="BWS266" s="332"/>
      <c r="BWT266" s="333"/>
      <c r="BWU266" s="368"/>
      <c r="BWV266" s="224"/>
      <c r="BWW266" s="224"/>
      <c r="BWX266" s="334"/>
      <c r="BWY266" s="334"/>
      <c r="BWZ266" s="224"/>
      <c r="BXA266" s="368"/>
      <c r="BXB266" s="368"/>
      <c r="BXC266" s="332"/>
      <c r="BXD266" s="333"/>
      <c r="BXE266" s="368"/>
      <c r="BXF266" s="224"/>
      <c r="BXG266" s="224"/>
      <c r="BXH266" s="334"/>
      <c r="BXI266" s="334"/>
      <c r="BXJ266" s="224"/>
      <c r="BXK266" s="368"/>
      <c r="BXL266" s="368"/>
      <c r="BXM266" s="332"/>
      <c r="BXN266" s="333"/>
      <c r="BXO266" s="368"/>
      <c r="BXP266" s="224"/>
      <c r="BXQ266" s="224"/>
      <c r="BXR266" s="334"/>
      <c r="BXS266" s="334"/>
      <c r="BXT266" s="224"/>
      <c r="BXU266" s="368"/>
      <c r="BXV266" s="368"/>
      <c r="BXW266" s="332"/>
      <c r="BXX266" s="333"/>
      <c r="BXY266" s="368"/>
      <c r="BXZ266" s="224"/>
      <c r="BYA266" s="224"/>
      <c r="BYB266" s="334"/>
      <c r="BYC266" s="334"/>
      <c r="BYD266" s="224"/>
      <c r="BYE266" s="368"/>
      <c r="BYF266" s="368"/>
      <c r="BYG266" s="332"/>
      <c r="BYH266" s="333"/>
      <c r="BYI266" s="368"/>
      <c r="BYJ266" s="224"/>
      <c r="BYK266" s="224"/>
      <c r="BYL266" s="334"/>
      <c r="BYM266" s="334"/>
      <c r="BYN266" s="224"/>
      <c r="BYO266" s="368"/>
      <c r="BYP266" s="368"/>
      <c r="BYQ266" s="332"/>
      <c r="BYR266" s="333"/>
      <c r="BYS266" s="368"/>
      <c r="BYT266" s="224"/>
      <c r="BYU266" s="224"/>
      <c r="BYV266" s="334"/>
      <c r="BYW266" s="334"/>
      <c r="BYX266" s="224"/>
      <c r="BYY266" s="368"/>
      <c r="BYZ266" s="368"/>
      <c r="BZA266" s="332"/>
      <c r="BZB266" s="333"/>
      <c r="BZC266" s="368"/>
      <c r="BZD266" s="224"/>
      <c r="BZE266" s="224"/>
      <c r="BZF266" s="334"/>
      <c r="BZG266" s="334"/>
      <c r="BZH266" s="224"/>
      <c r="BZI266" s="368"/>
      <c r="BZJ266" s="368"/>
      <c r="BZK266" s="332"/>
      <c r="BZL266" s="333"/>
      <c r="BZM266" s="368"/>
      <c r="BZN266" s="224"/>
      <c r="BZO266" s="224"/>
      <c r="BZP266" s="334"/>
      <c r="BZQ266" s="334"/>
      <c r="BZR266" s="224"/>
      <c r="BZS266" s="368"/>
      <c r="BZT266" s="368"/>
      <c r="BZU266" s="332"/>
      <c r="BZV266" s="333"/>
      <c r="BZW266" s="368"/>
      <c r="BZX266" s="224"/>
      <c r="BZY266" s="224"/>
      <c r="BZZ266" s="334"/>
      <c r="CAA266" s="334"/>
      <c r="CAB266" s="224"/>
      <c r="CAC266" s="368"/>
      <c r="CAD266" s="368"/>
      <c r="CAE266" s="332"/>
      <c r="CAF266" s="333"/>
      <c r="CAG266" s="368"/>
      <c r="CAH266" s="224"/>
      <c r="CAI266" s="224"/>
      <c r="CAJ266" s="334"/>
      <c r="CAK266" s="334"/>
      <c r="CAL266" s="224"/>
      <c r="CAM266" s="368"/>
      <c r="CAN266" s="368"/>
      <c r="CAO266" s="332"/>
      <c r="CAP266" s="333"/>
      <c r="CAQ266" s="368"/>
      <c r="CAR266" s="224"/>
      <c r="CAS266" s="224"/>
      <c r="CAT266" s="334"/>
      <c r="CAU266" s="334"/>
      <c r="CAV266" s="224"/>
      <c r="CAW266" s="368"/>
      <c r="CAX266" s="368"/>
      <c r="CAY266" s="332"/>
      <c r="CAZ266" s="333"/>
      <c r="CBA266" s="368"/>
      <c r="CBB266" s="224"/>
      <c r="CBC266" s="224"/>
      <c r="CBD266" s="334"/>
      <c r="CBE266" s="334"/>
      <c r="CBF266" s="224"/>
      <c r="CBG266" s="368"/>
      <c r="CBH266" s="368"/>
      <c r="CBI266" s="332"/>
      <c r="CBJ266" s="333"/>
      <c r="CBK266" s="368"/>
      <c r="CBL266" s="224"/>
      <c r="CBM266" s="224"/>
      <c r="CBN266" s="334"/>
      <c r="CBO266" s="334"/>
      <c r="CBP266" s="224"/>
      <c r="CBQ266" s="368"/>
      <c r="CBR266" s="368"/>
      <c r="CBS266" s="332"/>
      <c r="CBT266" s="333"/>
      <c r="CBU266" s="368"/>
      <c r="CBV266" s="224"/>
      <c r="CBW266" s="224"/>
      <c r="CBX266" s="334"/>
      <c r="CBY266" s="334"/>
      <c r="CBZ266" s="224"/>
      <c r="CCA266" s="368"/>
      <c r="CCB266" s="368"/>
      <c r="CCC266" s="332"/>
      <c r="CCD266" s="333"/>
      <c r="CCE266" s="368"/>
      <c r="CCF266" s="224"/>
      <c r="CCG266" s="224"/>
      <c r="CCH266" s="334"/>
      <c r="CCI266" s="334"/>
      <c r="CCJ266" s="224"/>
      <c r="CCK266" s="368"/>
      <c r="CCL266" s="368"/>
      <c r="CCM266" s="332"/>
      <c r="CCN266" s="333"/>
      <c r="CCO266" s="368"/>
      <c r="CCP266" s="224"/>
      <c r="CCQ266" s="224"/>
      <c r="CCR266" s="334"/>
      <c r="CCS266" s="334"/>
      <c r="CCT266" s="224"/>
      <c r="CCU266" s="368"/>
      <c r="CCV266" s="368"/>
      <c r="CCW266" s="332"/>
      <c r="CCX266" s="333"/>
      <c r="CCY266" s="368"/>
      <c r="CCZ266" s="224"/>
      <c r="CDA266" s="224"/>
      <c r="CDB266" s="334"/>
      <c r="CDC266" s="334"/>
      <c r="CDD266" s="224"/>
      <c r="CDE266" s="368"/>
      <c r="CDF266" s="368"/>
      <c r="CDG266" s="332"/>
      <c r="CDH266" s="333"/>
      <c r="CDI266" s="368"/>
      <c r="CDJ266" s="224"/>
      <c r="CDK266" s="224"/>
      <c r="CDL266" s="334"/>
      <c r="CDM266" s="334"/>
      <c r="CDN266" s="224"/>
      <c r="CDO266" s="368"/>
      <c r="CDP266" s="368"/>
      <c r="CDQ266" s="332"/>
      <c r="CDR266" s="333"/>
      <c r="CDS266" s="368"/>
      <c r="CDT266" s="224"/>
      <c r="CDU266" s="224"/>
      <c r="CDV266" s="334"/>
      <c r="CDW266" s="334"/>
      <c r="CDX266" s="224"/>
      <c r="CDY266" s="368"/>
      <c r="CDZ266" s="368"/>
      <c r="CEA266" s="332"/>
      <c r="CEB266" s="333"/>
      <c r="CEC266" s="368"/>
      <c r="CED266" s="224"/>
      <c r="CEE266" s="224"/>
      <c r="CEF266" s="334"/>
      <c r="CEG266" s="334"/>
      <c r="CEH266" s="224"/>
      <c r="CEI266" s="368"/>
      <c r="CEJ266" s="368"/>
      <c r="CEK266" s="332"/>
      <c r="CEL266" s="333"/>
      <c r="CEM266" s="368"/>
      <c r="CEN266" s="224"/>
      <c r="CEO266" s="224"/>
      <c r="CEP266" s="334"/>
      <c r="CEQ266" s="334"/>
      <c r="CER266" s="224"/>
      <c r="CES266" s="368"/>
      <c r="CET266" s="368"/>
      <c r="CEU266" s="332"/>
      <c r="CEV266" s="333"/>
      <c r="CEW266" s="368"/>
      <c r="CEX266" s="224"/>
      <c r="CEY266" s="224"/>
      <c r="CEZ266" s="334"/>
      <c r="CFA266" s="334"/>
      <c r="CFB266" s="224"/>
      <c r="CFC266" s="368"/>
      <c r="CFD266" s="368"/>
      <c r="CFE266" s="332"/>
      <c r="CFF266" s="333"/>
      <c r="CFG266" s="368"/>
      <c r="CFH266" s="224"/>
      <c r="CFI266" s="224"/>
      <c r="CFJ266" s="334"/>
      <c r="CFK266" s="334"/>
      <c r="CFL266" s="224"/>
      <c r="CFM266" s="368"/>
      <c r="CFN266" s="368"/>
      <c r="CFO266" s="332"/>
      <c r="CFP266" s="333"/>
      <c r="CFQ266" s="368"/>
      <c r="CFR266" s="224"/>
      <c r="CFS266" s="224"/>
      <c r="CFT266" s="334"/>
      <c r="CFU266" s="334"/>
      <c r="CFV266" s="224"/>
      <c r="CFW266" s="368"/>
      <c r="CFX266" s="368"/>
      <c r="CFY266" s="332"/>
      <c r="CFZ266" s="333"/>
      <c r="CGA266" s="368"/>
      <c r="CGB266" s="224"/>
      <c r="CGC266" s="224"/>
      <c r="CGD266" s="334"/>
      <c r="CGE266" s="334"/>
      <c r="CGF266" s="224"/>
      <c r="CGG266" s="368"/>
      <c r="CGH266" s="368"/>
      <c r="CGI266" s="332"/>
      <c r="CGJ266" s="333"/>
      <c r="CGK266" s="368"/>
      <c r="CGL266" s="224"/>
      <c r="CGM266" s="224"/>
      <c r="CGN266" s="334"/>
      <c r="CGO266" s="334"/>
      <c r="CGP266" s="224"/>
      <c r="CGQ266" s="368"/>
      <c r="CGR266" s="368"/>
      <c r="CGS266" s="332"/>
      <c r="CGT266" s="333"/>
      <c r="CGU266" s="368"/>
      <c r="CGV266" s="224"/>
      <c r="CGW266" s="224"/>
      <c r="CGX266" s="334"/>
      <c r="CGY266" s="334"/>
      <c r="CGZ266" s="224"/>
      <c r="CHA266" s="368"/>
      <c r="CHB266" s="368"/>
      <c r="CHC266" s="332"/>
      <c r="CHD266" s="333"/>
      <c r="CHE266" s="368"/>
      <c r="CHF266" s="224"/>
      <c r="CHG266" s="224"/>
      <c r="CHH266" s="334"/>
      <c r="CHI266" s="334"/>
      <c r="CHJ266" s="224"/>
      <c r="CHK266" s="368"/>
      <c r="CHL266" s="368"/>
      <c r="CHM266" s="332"/>
      <c r="CHN266" s="333"/>
      <c r="CHO266" s="368"/>
      <c r="CHP266" s="224"/>
      <c r="CHQ266" s="224"/>
      <c r="CHR266" s="334"/>
      <c r="CHS266" s="334"/>
      <c r="CHT266" s="224"/>
      <c r="CHU266" s="368"/>
      <c r="CHV266" s="368"/>
      <c r="CHW266" s="332"/>
      <c r="CHX266" s="333"/>
      <c r="CHY266" s="368"/>
      <c r="CHZ266" s="224"/>
      <c r="CIA266" s="224"/>
      <c r="CIB266" s="334"/>
      <c r="CIC266" s="334"/>
      <c r="CID266" s="224"/>
      <c r="CIE266" s="368"/>
      <c r="CIF266" s="368"/>
      <c r="CIG266" s="332"/>
      <c r="CIH266" s="333"/>
      <c r="CII266" s="368"/>
      <c r="CIJ266" s="224"/>
      <c r="CIK266" s="224"/>
      <c r="CIL266" s="334"/>
      <c r="CIM266" s="334"/>
      <c r="CIN266" s="224"/>
      <c r="CIO266" s="368"/>
      <c r="CIP266" s="368"/>
      <c r="CIQ266" s="332"/>
      <c r="CIR266" s="333"/>
      <c r="CIS266" s="368"/>
      <c r="CIT266" s="224"/>
      <c r="CIU266" s="224"/>
      <c r="CIV266" s="334"/>
      <c r="CIW266" s="334"/>
      <c r="CIX266" s="224"/>
      <c r="CIY266" s="368"/>
      <c r="CIZ266" s="368"/>
      <c r="CJA266" s="332"/>
      <c r="CJB266" s="333"/>
      <c r="CJC266" s="368"/>
      <c r="CJD266" s="224"/>
      <c r="CJE266" s="224"/>
      <c r="CJF266" s="334"/>
      <c r="CJG266" s="334"/>
      <c r="CJH266" s="224"/>
      <c r="CJI266" s="368"/>
      <c r="CJJ266" s="368"/>
      <c r="CJK266" s="332"/>
      <c r="CJL266" s="333"/>
      <c r="CJM266" s="368"/>
      <c r="CJN266" s="224"/>
      <c r="CJO266" s="224"/>
      <c r="CJP266" s="334"/>
      <c r="CJQ266" s="334"/>
      <c r="CJR266" s="224"/>
      <c r="CJS266" s="368"/>
      <c r="CJT266" s="368"/>
      <c r="CJU266" s="332"/>
      <c r="CJV266" s="333"/>
      <c r="CJW266" s="368"/>
      <c r="CJX266" s="224"/>
      <c r="CJY266" s="224"/>
      <c r="CJZ266" s="334"/>
      <c r="CKA266" s="334"/>
      <c r="CKB266" s="224"/>
      <c r="CKC266" s="368"/>
      <c r="CKD266" s="368"/>
      <c r="CKE266" s="332"/>
      <c r="CKF266" s="333"/>
      <c r="CKG266" s="368"/>
      <c r="CKH266" s="224"/>
      <c r="CKI266" s="224"/>
      <c r="CKJ266" s="334"/>
      <c r="CKK266" s="334"/>
      <c r="CKL266" s="224"/>
      <c r="CKM266" s="368"/>
      <c r="CKN266" s="368"/>
      <c r="CKO266" s="332"/>
      <c r="CKP266" s="333"/>
      <c r="CKQ266" s="368"/>
      <c r="CKR266" s="224"/>
      <c r="CKS266" s="224"/>
      <c r="CKT266" s="334"/>
      <c r="CKU266" s="334"/>
      <c r="CKV266" s="224"/>
      <c r="CKW266" s="368"/>
      <c r="CKX266" s="368"/>
      <c r="CKY266" s="332"/>
      <c r="CKZ266" s="333"/>
      <c r="CLA266" s="368"/>
      <c r="CLB266" s="224"/>
      <c r="CLC266" s="224"/>
      <c r="CLD266" s="334"/>
      <c r="CLE266" s="334"/>
      <c r="CLF266" s="224"/>
      <c r="CLG266" s="368"/>
      <c r="CLH266" s="368"/>
      <c r="CLI266" s="332"/>
      <c r="CLJ266" s="333"/>
      <c r="CLK266" s="368"/>
      <c r="CLL266" s="224"/>
      <c r="CLM266" s="224"/>
      <c r="CLN266" s="334"/>
      <c r="CLO266" s="334"/>
      <c r="CLP266" s="224"/>
      <c r="CLQ266" s="368"/>
      <c r="CLR266" s="368"/>
      <c r="CLS266" s="332"/>
      <c r="CLT266" s="333"/>
      <c r="CLU266" s="368"/>
      <c r="CLV266" s="224"/>
      <c r="CLW266" s="224"/>
      <c r="CLX266" s="334"/>
      <c r="CLY266" s="334"/>
      <c r="CLZ266" s="224"/>
      <c r="CMA266" s="368"/>
      <c r="CMB266" s="368"/>
      <c r="CMC266" s="332"/>
      <c r="CMD266" s="333"/>
      <c r="CME266" s="368"/>
      <c r="CMF266" s="224"/>
      <c r="CMG266" s="224"/>
      <c r="CMH266" s="334"/>
      <c r="CMI266" s="334"/>
      <c r="CMJ266" s="224"/>
      <c r="CMK266" s="368"/>
      <c r="CML266" s="368"/>
      <c r="CMM266" s="332"/>
      <c r="CMN266" s="333"/>
      <c r="CMO266" s="368"/>
      <c r="CMP266" s="224"/>
      <c r="CMQ266" s="224"/>
      <c r="CMR266" s="334"/>
      <c r="CMS266" s="334"/>
      <c r="CMT266" s="224"/>
      <c r="CMU266" s="368"/>
      <c r="CMV266" s="368"/>
      <c r="CMW266" s="332"/>
      <c r="CMX266" s="333"/>
      <c r="CMY266" s="368"/>
      <c r="CMZ266" s="224"/>
      <c r="CNA266" s="224"/>
      <c r="CNB266" s="334"/>
      <c r="CNC266" s="334"/>
      <c r="CND266" s="224"/>
      <c r="CNE266" s="368"/>
      <c r="CNF266" s="368"/>
      <c r="CNG266" s="332"/>
      <c r="CNH266" s="333"/>
      <c r="CNI266" s="368"/>
      <c r="CNJ266" s="224"/>
      <c r="CNK266" s="224"/>
      <c r="CNL266" s="334"/>
      <c r="CNM266" s="334"/>
      <c r="CNN266" s="224"/>
      <c r="CNO266" s="368"/>
      <c r="CNP266" s="368"/>
      <c r="CNQ266" s="332"/>
      <c r="CNR266" s="333"/>
      <c r="CNS266" s="368"/>
      <c r="CNT266" s="224"/>
      <c r="CNU266" s="224"/>
      <c r="CNV266" s="334"/>
      <c r="CNW266" s="334"/>
      <c r="CNX266" s="224"/>
      <c r="CNY266" s="368"/>
      <c r="CNZ266" s="368"/>
      <c r="COA266" s="332"/>
      <c r="COB266" s="333"/>
      <c r="COC266" s="368"/>
      <c r="COD266" s="224"/>
      <c r="COE266" s="224"/>
      <c r="COF266" s="334"/>
      <c r="COG266" s="334"/>
      <c r="COH266" s="224"/>
      <c r="COI266" s="368"/>
      <c r="COJ266" s="368"/>
      <c r="COK266" s="332"/>
      <c r="COL266" s="333"/>
      <c r="COM266" s="368"/>
      <c r="CON266" s="224"/>
      <c r="COO266" s="224"/>
      <c r="COP266" s="334"/>
      <c r="COQ266" s="334"/>
      <c r="COR266" s="224"/>
      <c r="COS266" s="368"/>
      <c r="COT266" s="368"/>
      <c r="COU266" s="332"/>
      <c r="COV266" s="333"/>
      <c r="COW266" s="368"/>
      <c r="COX266" s="224"/>
      <c r="COY266" s="224"/>
      <c r="COZ266" s="334"/>
      <c r="CPA266" s="334"/>
      <c r="CPB266" s="224"/>
      <c r="CPC266" s="368"/>
      <c r="CPD266" s="368"/>
      <c r="CPE266" s="332"/>
      <c r="CPF266" s="333"/>
      <c r="CPG266" s="368"/>
      <c r="CPH266" s="224"/>
      <c r="CPI266" s="224"/>
      <c r="CPJ266" s="334"/>
      <c r="CPK266" s="334"/>
      <c r="CPL266" s="224"/>
      <c r="CPM266" s="368"/>
      <c r="CPN266" s="368"/>
      <c r="CPO266" s="332"/>
      <c r="CPP266" s="333"/>
      <c r="CPQ266" s="368"/>
      <c r="CPR266" s="224"/>
      <c r="CPS266" s="224"/>
      <c r="CPT266" s="334"/>
      <c r="CPU266" s="334"/>
      <c r="CPV266" s="224"/>
      <c r="CPW266" s="368"/>
      <c r="CPX266" s="368"/>
      <c r="CPY266" s="332"/>
      <c r="CPZ266" s="333"/>
      <c r="CQA266" s="368"/>
      <c r="CQB266" s="224"/>
      <c r="CQC266" s="224"/>
      <c r="CQD266" s="334"/>
      <c r="CQE266" s="334"/>
      <c r="CQF266" s="224"/>
      <c r="CQG266" s="368"/>
      <c r="CQH266" s="368"/>
      <c r="CQI266" s="332"/>
      <c r="CQJ266" s="333"/>
      <c r="CQK266" s="368"/>
      <c r="CQL266" s="224"/>
      <c r="CQM266" s="224"/>
      <c r="CQN266" s="334"/>
      <c r="CQO266" s="334"/>
      <c r="CQP266" s="224"/>
      <c r="CQQ266" s="368"/>
      <c r="CQR266" s="368"/>
      <c r="CQS266" s="332"/>
      <c r="CQT266" s="333"/>
      <c r="CQU266" s="368"/>
      <c r="CQV266" s="224"/>
      <c r="CQW266" s="224"/>
      <c r="CQX266" s="334"/>
      <c r="CQY266" s="334"/>
      <c r="CQZ266" s="224"/>
      <c r="CRA266" s="368"/>
      <c r="CRB266" s="368"/>
      <c r="CRC266" s="332"/>
      <c r="CRD266" s="333"/>
      <c r="CRE266" s="368"/>
      <c r="CRF266" s="224"/>
      <c r="CRG266" s="224"/>
      <c r="CRH266" s="334"/>
      <c r="CRI266" s="334"/>
      <c r="CRJ266" s="224"/>
      <c r="CRK266" s="368"/>
      <c r="CRL266" s="368"/>
      <c r="CRM266" s="332"/>
      <c r="CRN266" s="333"/>
      <c r="CRO266" s="368"/>
      <c r="CRP266" s="224"/>
      <c r="CRQ266" s="224"/>
      <c r="CRR266" s="334"/>
      <c r="CRS266" s="334"/>
      <c r="CRT266" s="224"/>
      <c r="CRU266" s="368"/>
      <c r="CRV266" s="368"/>
      <c r="CRW266" s="332"/>
      <c r="CRX266" s="333"/>
      <c r="CRY266" s="368"/>
      <c r="CRZ266" s="224"/>
      <c r="CSA266" s="224"/>
      <c r="CSB266" s="334"/>
      <c r="CSC266" s="334"/>
      <c r="CSD266" s="224"/>
      <c r="CSE266" s="368"/>
      <c r="CSF266" s="368"/>
      <c r="CSG266" s="332"/>
      <c r="CSH266" s="333"/>
      <c r="CSI266" s="368"/>
      <c r="CSJ266" s="224"/>
      <c r="CSK266" s="224"/>
      <c r="CSL266" s="334"/>
      <c r="CSM266" s="334"/>
      <c r="CSN266" s="224"/>
      <c r="CSO266" s="368"/>
      <c r="CSP266" s="368"/>
      <c r="CSQ266" s="332"/>
      <c r="CSR266" s="333"/>
      <c r="CSS266" s="368"/>
      <c r="CST266" s="224"/>
      <c r="CSU266" s="224"/>
      <c r="CSV266" s="334"/>
      <c r="CSW266" s="334"/>
      <c r="CSX266" s="224"/>
      <c r="CSY266" s="368"/>
      <c r="CSZ266" s="368"/>
      <c r="CTA266" s="332"/>
      <c r="CTB266" s="333"/>
      <c r="CTC266" s="368"/>
      <c r="CTD266" s="224"/>
      <c r="CTE266" s="224"/>
      <c r="CTF266" s="334"/>
      <c r="CTG266" s="334"/>
      <c r="CTH266" s="224"/>
      <c r="CTI266" s="368"/>
      <c r="CTJ266" s="368"/>
      <c r="CTK266" s="332"/>
      <c r="CTL266" s="333"/>
      <c r="CTM266" s="368"/>
      <c r="CTN266" s="224"/>
      <c r="CTO266" s="224"/>
      <c r="CTP266" s="334"/>
      <c r="CTQ266" s="334"/>
      <c r="CTR266" s="224"/>
      <c r="CTS266" s="368"/>
      <c r="CTT266" s="368"/>
      <c r="CTU266" s="332"/>
      <c r="CTV266" s="333"/>
      <c r="CTW266" s="368"/>
      <c r="CTX266" s="224"/>
      <c r="CTY266" s="224"/>
      <c r="CTZ266" s="334"/>
      <c r="CUA266" s="334"/>
      <c r="CUB266" s="224"/>
      <c r="CUC266" s="368"/>
      <c r="CUD266" s="368"/>
      <c r="CUE266" s="332"/>
      <c r="CUF266" s="333"/>
      <c r="CUG266" s="368"/>
      <c r="CUH266" s="224"/>
      <c r="CUI266" s="224"/>
      <c r="CUJ266" s="334"/>
      <c r="CUK266" s="334"/>
      <c r="CUL266" s="224"/>
      <c r="CUM266" s="368"/>
      <c r="CUN266" s="368"/>
      <c r="CUO266" s="332"/>
      <c r="CUP266" s="333"/>
      <c r="CUQ266" s="368"/>
      <c r="CUR266" s="224"/>
      <c r="CUS266" s="224"/>
      <c r="CUT266" s="334"/>
      <c r="CUU266" s="334"/>
      <c r="CUV266" s="224"/>
      <c r="CUW266" s="368"/>
      <c r="CUX266" s="368"/>
      <c r="CUY266" s="332"/>
      <c r="CUZ266" s="333"/>
      <c r="CVA266" s="368"/>
      <c r="CVB266" s="224"/>
      <c r="CVC266" s="224"/>
      <c r="CVD266" s="334"/>
      <c r="CVE266" s="334"/>
      <c r="CVF266" s="224"/>
      <c r="CVG266" s="368"/>
      <c r="CVH266" s="368"/>
      <c r="CVI266" s="332"/>
      <c r="CVJ266" s="333"/>
      <c r="CVK266" s="368"/>
      <c r="CVL266" s="224"/>
      <c r="CVM266" s="224"/>
      <c r="CVN266" s="334"/>
      <c r="CVO266" s="334"/>
      <c r="CVP266" s="224"/>
      <c r="CVQ266" s="368"/>
      <c r="CVR266" s="368"/>
      <c r="CVS266" s="332"/>
      <c r="CVT266" s="333"/>
      <c r="CVU266" s="368"/>
      <c r="CVV266" s="224"/>
      <c r="CVW266" s="224"/>
      <c r="CVX266" s="334"/>
      <c r="CVY266" s="334"/>
      <c r="CVZ266" s="224"/>
      <c r="CWA266" s="368"/>
      <c r="CWB266" s="368"/>
      <c r="CWC266" s="332"/>
      <c r="CWD266" s="333"/>
      <c r="CWE266" s="368"/>
      <c r="CWF266" s="224"/>
      <c r="CWG266" s="224"/>
      <c r="CWH266" s="334"/>
      <c r="CWI266" s="334"/>
      <c r="CWJ266" s="224"/>
      <c r="CWK266" s="368"/>
      <c r="CWL266" s="368"/>
      <c r="CWM266" s="332"/>
      <c r="CWN266" s="333"/>
      <c r="CWO266" s="368"/>
      <c r="CWP266" s="224"/>
      <c r="CWQ266" s="224"/>
      <c r="CWR266" s="334"/>
      <c r="CWS266" s="334"/>
      <c r="CWT266" s="224"/>
      <c r="CWU266" s="368"/>
      <c r="CWV266" s="368"/>
      <c r="CWW266" s="332"/>
      <c r="CWX266" s="333"/>
      <c r="CWY266" s="368"/>
      <c r="CWZ266" s="224"/>
      <c r="CXA266" s="224"/>
      <c r="CXB266" s="334"/>
      <c r="CXC266" s="334"/>
      <c r="CXD266" s="224"/>
      <c r="CXE266" s="368"/>
      <c r="CXF266" s="368"/>
      <c r="CXG266" s="332"/>
      <c r="CXH266" s="333"/>
      <c r="CXI266" s="368"/>
      <c r="CXJ266" s="224"/>
      <c r="CXK266" s="224"/>
      <c r="CXL266" s="334"/>
      <c r="CXM266" s="334"/>
      <c r="CXN266" s="224"/>
      <c r="CXO266" s="368"/>
      <c r="CXP266" s="368"/>
      <c r="CXQ266" s="332"/>
      <c r="CXR266" s="333"/>
      <c r="CXS266" s="368"/>
      <c r="CXT266" s="224"/>
      <c r="CXU266" s="224"/>
      <c r="CXV266" s="334"/>
      <c r="CXW266" s="334"/>
      <c r="CXX266" s="224"/>
      <c r="CXY266" s="368"/>
      <c r="CXZ266" s="368"/>
      <c r="CYA266" s="332"/>
      <c r="CYB266" s="333"/>
      <c r="CYC266" s="368"/>
      <c r="CYD266" s="224"/>
      <c r="CYE266" s="224"/>
      <c r="CYF266" s="334"/>
      <c r="CYG266" s="334"/>
      <c r="CYH266" s="224"/>
      <c r="CYI266" s="368"/>
      <c r="CYJ266" s="368"/>
      <c r="CYK266" s="332"/>
      <c r="CYL266" s="333"/>
      <c r="CYM266" s="368"/>
      <c r="CYN266" s="224"/>
      <c r="CYO266" s="224"/>
      <c r="CYP266" s="334"/>
      <c r="CYQ266" s="334"/>
      <c r="CYR266" s="224"/>
      <c r="CYS266" s="368"/>
      <c r="CYT266" s="368"/>
      <c r="CYU266" s="332"/>
      <c r="CYV266" s="333"/>
      <c r="CYW266" s="368"/>
      <c r="CYX266" s="224"/>
      <c r="CYY266" s="224"/>
      <c r="CYZ266" s="334"/>
      <c r="CZA266" s="334"/>
      <c r="CZB266" s="224"/>
      <c r="CZC266" s="368"/>
      <c r="CZD266" s="368"/>
      <c r="CZE266" s="332"/>
      <c r="CZF266" s="333"/>
      <c r="CZG266" s="368"/>
      <c r="CZH266" s="224"/>
      <c r="CZI266" s="224"/>
      <c r="CZJ266" s="334"/>
      <c r="CZK266" s="334"/>
      <c r="CZL266" s="224"/>
      <c r="CZM266" s="368"/>
      <c r="CZN266" s="368"/>
      <c r="CZO266" s="332"/>
      <c r="CZP266" s="333"/>
      <c r="CZQ266" s="368"/>
      <c r="CZR266" s="224"/>
      <c r="CZS266" s="224"/>
      <c r="CZT266" s="334"/>
      <c r="CZU266" s="334"/>
      <c r="CZV266" s="224"/>
      <c r="CZW266" s="368"/>
      <c r="CZX266" s="368"/>
      <c r="CZY266" s="332"/>
      <c r="CZZ266" s="333"/>
      <c r="DAA266" s="368"/>
      <c r="DAB266" s="224"/>
      <c r="DAC266" s="224"/>
      <c r="DAD266" s="334"/>
      <c r="DAE266" s="334"/>
      <c r="DAF266" s="224"/>
      <c r="DAG266" s="368"/>
      <c r="DAH266" s="368"/>
      <c r="DAI266" s="332"/>
      <c r="DAJ266" s="333"/>
      <c r="DAK266" s="368"/>
      <c r="DAL266" s="224"/>
      <c r="DAM266" s="224"/>
      <c r="DAN266" s="334"/>
      <c r="DAO266" s="334"/>
      <c r="DAP266" s="224"/>
      <c r="DAQ266" s="368"/>
      <c r="DAR266" s="368"/>
      <c r="DAS266" s="332"/>
      <c r="DAT266" s="333"/>
      <c r="DAU266" s="368"/>
      <c r="DAV266" s="224"/>
      <c r="DAW266" s="224"/>
      <c r="DAX266" s="334"/>
      <c r="DAY266" s="334"/>
      <c r="DAZ266" s="224"/>
      <c r="DBA266" s="368"/>
      <c r="DBB266" s="368"/>
      <c r="DBC266" s="332"/>
      <c r="DBD266" s="333"/>
      <c r="DBE266" s="368"/>
      <c r="DBF266" s="224"/>
      <c r="DBG266" s="224"/>
      <c r="DBH266" s="334"/>
      <c r="DBI266" s="334"/>
      <c r="DBJ266" s="224"/>
      <c r="DBK266" s="368"/>
      <c r="DBL266" s="368"/>
      <c r="DBM266" s="332"/>
      <c r="DBN266" s="333"/>
      <c r="DBO266" s="368"/>
      <c r="DBP266" s="224"/>
      <c r="DBQ266" s="224"/>
      <c r="DBR266" s="334"/>
      <c r="DBS266" s="334"/>
      <c r="DBT266" s="224"/>
      <c r="DBU266" s="368"/>
      <c r="DBV266" s="368"/>
      <c r="DBW266" s="332"/>
      <c r="DBX266" s="333"/>
      <c r="DBY266" s="368"/>
      <c r="DBZ266" s="224"/>
      <c r="DCA266" s="224"/>
      <c r="DCB266" s="334"/>
      <c r="DCC266" s="334"/>
      <c r="DCD266" s="224"/>
      <c r="DCE266" s="368"/>
      <c r="DCF266" s="368"/>
      <c r="DCG266" s="332"/>
      <c r="DCH266" s="333"/>
      <c r="DCI266" s="368"/>
      <c r="DCJ266" s="224"/>
      <c r="DCK266" s="224"/>
      <c r="DCL266" s="334"/>
      <c r="DCM266" s="334"/>
      <c r="DCN266" s="224"/>
      <c r="DCO266" s="368"/>
      <c r="DCP266" s="368"/>
      <c r="DCQ266" s="332"/>
      <c r="DCR266" s="333"/>
      <c r="DCS266" s="368"/>
      <c r="DCT266" s="224"/>
      <c r="DCU266" s="224"/>
      <c r="DCV266" s="334"/>
      <c r="DCW266" s="334"/>
      <c r="DCX266" s="224"/>
      <c r="DCY266" s="368"/>
      <c r="DCZ266" s="368"/>
      <c r="DDA266" s="332"/>
      <c r="DDB266" s="333"/>
      <c r="DDC266" s="368"/>
      <c r="DDD266" s="224"/>
      <c r="DDE266" s="224"/>
      <c r="DDF266" s="334"/>
      <c r="DDG266" s="334"/>
      <c r="DDH266" s="224"/>
      <c r="DDI266" s="368"/>
      <c r="DDJ266" s="368"/>
      <c r="DDK266" s="332"/>
      <c r="DDL266" s="333"/>
      <c r="DDM266" s="368"/>
      <c r="DDN266" s="224"/>
      <c r="DDO266" s="224"/>
      <c r="DDP266" s="334"/>
      <c r="DDQ266" s="334"/>
      <c r="DDR266" s="224"/>
      <c r="DDS266" s="368"/>
      <c r="DDT266" s="368"/>
      <c r="DDU266" s="332"/>
      <c r="DDV266" s="333"/>
      <c r="DDW266" s="368"/>
      <c r="DDX266" s="224"/>
      <c r="DDY266" s="224"/>
      <c r="DDZ266" s="334"/>
      <c r="DEA266" s="334"/>
      <c r="DEB266" s="224"/>
      <c r="DEC266" s="368"/>
      <c r="DED266" s="368"/>
      <c r="DEE266" s="332"/>
      <c r="DEF266" s="333"/>
      <c r="DEG266" s="368"/>
      <c r="DEH266" s="224"/>
      <c r="DEI266" s="224"/>
      <c r="DEJ266" s="334"/>
      <c r="DEK266" s="334"/>
      <c r="DEL266" s="224"/>
      <c r="DEM266" s="368"/>
      <c r="DEN266" s="368"/>
      <c r="DEO266" s="332"/>
      <c r="DEP266" s="333"/>
      <c r="DEQ266" s="368"/>
      <c r="DER266" s="224"/>
      <c r="DES266" s="224"/>
      <c r="DET266" s="334"/>
      <c r="DEU266" s="334"/>
      <c r="DEV266" s="224"/>
      <c r="DEW266" s="368"/>
      <c r="DEX266" s="368"/>
      <c r="DEY266" s="332"/>
      <c r="DEZ266" s="333"/>
      <c r="DFA266" s="368"/>
      <c r="DFB266" s="224"/>
      <c r="DFC266" s="224"/>
      <c r="DFD266" s="334"/>
      <c r="DFE266" s="334"/>
      <c r="DFF266" s="224"/>
      <c r="DFG266" s="368"/>
      <c r="DFH266" s="368"/>
      <c r="DFI266" s="332"/>
      <c r="DFJ266" s="333"/>
      <c r="DFK266" s="368"/>
      <c r="DFL266" s="224"/>
      <c r="DFM266" s="224"/>
      <c r="DFN266" s="334"/>
      <c r="DFO266" s="334"/>
      <c r="DFP266" s="224"/>
      <c r="DFQ266" s="368"/>
      <c r="DFR266" s="368"/>
      <c r="DFS266" s="332"/>
      <c r="DFT266" s="333"/>
      <c r="DFU266" s="368"/>
      <c r="DFV266" s="224"/>
      <c r="DFW266" s="224"/>
      <c r="DFX266" s="334"/>
      <c r="DFY266" s="334"/>
      <c r="DFZ266" s="224"/>
      <c r="DGA266" s="368"/>
      <c r="DGB266" s="368"/>
      <c r="DGC266" s="332"/>
      <c r="DGD266" s="333"/>
      <c r="DGE266" s="368"/>
      <c r="DGF266" s="224"/>
      <c r="DGG266" s="224"/>
      <c r="DGH266" s="334"/>
      <c r="DGI266" s="334"/>
      <c r="DGJ266" s="224"/>
      <c r="DGK266" s="368"/>
      <c r="DGL266" s="368"/>
      <c r="DGM266" s="332"/>
      <c r="DGN266" s="333"/>
      <c r="DGO266" s="368"/>
      <c r="DGP266" s="224"/>
      <c r="DGQ266" s="224"/>
      <c r="DGR266" s="334"/>
      <c r="DGS266" s="334"/>
      <c r="DGT266" s="224"/>
      <c r="DGU266" s="368"/>
      <c r="DGV266" s="368"/>
      <c r="DGW266" s="332"/>
      <c r="DGX266" s="333"/>
      <c r="DGY266" s="368"/>
      <c r="DGZ266" s="224"/>
      <c r="DHA266" s="224"/>
      <c r="DHB266" s="334"/>
      <c r="DHC266" s="334"/>
      <c r="DHD266" s="224"/>
      <c r="DHE266" s="368"/>
      <c r="DHF266" s="368"/>
      <c r="DHG266" s="332"/>
      <c r="DHH266" s="333"/>
      <c r="DHI266" s="368"/>
      <c r="DHJ266" s="224"/>
      <c r="DHK266" s="224"/>
      <c r="DHL266" s="334"/>
      <c r="DHM266" s="334"/>
      <c r="DHN266" s="224"/>
      <c r="DHO266" s="368"/>
      <c r="DHP266" s="368"/>
      <c r="DHQ266" s="332"/>
      <c r="DHR266" s="333"/>
      <c r="DHS266" s="368"/>
      <c r="DHT266" s="224"/>
      <c r="DHU266" s="224"/>
      <c r="DHV266" s="334"/>
      <c r="DHW266" s="334"/>
      <c r="DHX266" s="224"/>
      <c r="DHY266" s="368"/>
      <c r="DHZ266" s="368"/>
      <c r="DIA266" s="332"/>
      <c r="DIB266" s="333"/>
      <c r="DIC266" s="368"/>
      <c r="DID266" s="224"/>
      <c r="DIE266" s="224"/>
      <c r="DIF266" s="334"/>
      <c r="DIG266" s="334"/>
      <c r="DIH266" s="224"/>
      <c r="DII266" s="368"/>
      <c r="DIJ266" s="368"/>
      <c r="DIK266" s="332"/>
      <c r="DIL266" s="333"/>
      <c r="DIM266" s="368"/>
      <c r="DIN266" s="224"/>
      <c r="DIO266" s="224"/>
      <c r="DIP266" s="334"/>
      <c r="DIQ266" s="334"/>
      <c r="DIR266" s="224"/>
      <c r="DIS266" s="368"/>
      <c r="DIT266" s="368"/>
      <c r="DIU266" s="332"/>
      <c r="DIV266" s="333"/>
      <c r="DIW266" s="368"/>
      <c r="DIX266" s="224"/>
      <c r="DIY266" s="224"/>
      <c r="DIZ266" s="334"/>
      <c r="DJA266" s="334"/>
      <c r="DJB266" s="224"/>
      <c r="DJC266" s="368"/>
      <c r="DJD266" s="368"/>
      <c r="DJE266" s="332"/>
      <c r="DJF266" s="333"/>
      <c r="DJG266" s="368"/>
      <c r="DJH266" s="224"/>
      <c r="DJI266" s="224"/>
      <c r="DJJ266" s="334"/>
      <c r="DJK266" s="334"/>
      <c r="DJL266" s="224"/>
      <c r="DJM266" s="368"/>
      <c r="DJN266" s="368"/>
      <c r="DJO266" s="332"/>
      <c r="DJP266" s="333"/>
      <c r="DJQ266" s="368"/>
      <c r="DJR266" s="224"/>
      <c r="DJS266" s="224"/>
      <c r="DJT266" s="334"/>
      <c r="DJU266" s="334"/>
      <c r="DJV266" s="224"/>
      <c r="DJW266" s="368"/>
      <c r="DJX266" s="368"/>
      <c r="DJY266" s="332"/>
      <c r="DJZ266" s="333"/>
      <c r="DKA266" s="368"/>
      <c r="DKB266" s="224"/>
      <c r="DKC266" s="224"/>
      <c r="DKD266" s="334"/>
      <c r="DKE266" s="334"/>
      <c r="DKF266" s="224"/>
      <c r="DKG266" s="368"/>
      <c r="DKH266" s="368"/>
      <c r="DKI266" s="332"/>
      <c r="DKJ266" s="333"/>
      <c r="DKK266" s="368"/>
      <c r="DKL266" s="224"/>
      <c r="DKM266" s="224"/>
      <c r="DKN266" s="334"/>
      <c r="DKO266" s="334"/>
      <c r="DKP266" s="224"/>
      <c r="DKQ266" s="368"/>
      <c r="DKR266" s="368"/>
      <c r="DKS266" s="332"/>
      <c r="DKT266" s="333"/>
      <c r="DKU266" s="368"/>
      <c r="DKV266" s="224"/>
      <c r="DKW266" s="224"/>
      <c r="DKX266" s="334"/>
      <c r="DKY266" s="334"/>
      <c r="DKZ266" s="224"/>
      <c r="DLA266" s="368"/>
      <c r="DLB266" s="368"/>
      <c r="DLC266" s="332"/>
      <c r="DLD266" s="333"/>
      <c r="DLE266" s="368"/>
      <c r="DLF266" s="224"/>
      <c r="DLG266" s="224"/>
      <c r="DLH266" s="334"/>
      <c r="DLI266" s="334"/>
      <c r="DLJ266" s="224"/>
      <c r="DLK266" s="368"/>
      <c r="DLL266" s="368"/>
      <c r="DLM266" s="332"/>
      <c r="DLN266" s="333"/>
      <c r="DLO266" s="368"/>
      <c r="DLP266" s="224"/>
      <c r="DLQ266" s="224"/>
      <c r="DLR266" s="334"/>
      <c r="DLS266" s="334"/>
      <c r="DLT266" s="224"/>
      <c r="DLU266" s="368"/>
      <c r="DLV266" s="368"/>
      <c r="DLW266" s="332"/>
      <c r="DLX266" s="333"/>
      <c r="DLY266" s="368"/>
      <c r="DLZ266" s="224"/>
      <c r="DMA266" s="224"/>
      <c r="DMB266" s="334"/>
      <c r="DMC266" s="334"/>
      <c r="DMD266" s="224"/>
      <c r="DME266" s="368"/>
      <c r="DMF266" s="368"/>
      <c r="DMG266" s="332"/>
      <c r="DMH266" s="333"/>
      <c r="DMI266" s="368"/>
      <c r="DMJ266" s="224"/>
      <c r="DMK266" s="224"/>
      <c r="DML266" s="334"/>
      <c r="DMM266" s="334"/>
      <c r="DMN266" s="224"/>
      <c r="DMO266" s="368"/>
      <c r="DMP266" s="368"/>
      <c r="DMQ266" s="332"/>
      <c r="DMR266" s="333"/>
      <c r="DMS266" s="368"/>
      <c r="DMT266" s="224"/>
      <c r="DMU266" s="224"/>
      <c r="DMV266" s="334"/>
      <c r="DMW266" s="334"/>
      <c r="DMX266" s="224"/>
      <c r="DMY266" s="368"/>
      <c r="DMZ266" s="368"/>
      <c r="DNA266" s="332"/>
      <c r="DNB266" s="333"/>
      <c r="DNC266" s="368"/>
      <c r="DND266" s="224"/>
      <c r="DNE266" s="224"/>
      <c r="DNF266" s="334"/>
      <c r="DNG266" s="334"/>
      <c r="DNH266" s="224"/>
      <c r="DNI266" s="368"/>
      <c r="DNJ266" s="368"/>
      <c r="DNK266" s="332"/>
      <c r="DNL266" s="333"/>
      <c r="DNM266" s="368"/>
      <c r="DNN266" s="224"/>
      <c r="DNO266" s="224"/>
      <c r="DNP266" s="334"/>
      <c r="DNQ266" s="334"/>
      <c r="DNR266" s="224"/>
      <c r="DNS266" s="368"/>
      <c r="DNT266" s="368"/>
      <c r="DNU266" s="332"/>
      <c r="DNV266" s="333"/>
      <c r="DNW266" s="368"/>
      <c r="DNX266" s="224"/>
      <c r="DNY266" s="224"/>
      <c r="DNZ266" s="334"/>
      <c r="DOA266" s="334"/>
      <c r="DOB266" s="224"/>
      <c r="DOC266" s="368"/>
      <c r="DOD266" s="368"/>
      <c r="DOE266" s="332"/>
      <c r="DOF266" s="333"/>
      <c r="DOG266" s="368"/>
      <c r="DOH266" s="224"/>
      <c r="DOI266" s="224"/>
      <c r="DOJ266" s="334"/>
      <c r="DOK266" s="334"/>
      <c r="DOL266" s="224"/>
      <c r="DOM266" s="368"/>
      <c r="DON266" s="368"/>
      <c r="DOO266" s="332"/>
      <c r="DOP266" s="333"/>
      <c r="DOQ266" s="368"/>
      <c r="DOR266" s="224"/>
      <c r="DOS266" s="224"/>
      <c r="DOT266" s="334"/>
      <c r="DOU266" s="334"/>
      <c r="DOV266" s="224"/>
      <c r="DOW266" s="368"/>
      <c r="DOX266" s="368"/>
      <c r="DOY266" s="332"/>
      <c r="DOZ266" s="333"/>
      <c r="DPA266" s="368"/>
      <c r="DPB266" s="224"/>
      <c r="DPC266" s="224"/>
      <c r="DPD266" s="334"/>
      <c r="DPE266" s="334"/>
      <c r="DPF266" s="224"/>
      <c r="DPG266" s="368"/>
      <c r="DPH266" s="368"/>
      <c r="DPI266" s="332"/>
      <c r="DPJ266" s="333"/>
      <c r="DPK266" s="368"/>
      <c r="DPL266" s="224"/>
      <c r="DPM266" s="224"/>
      <c r="DPN266" s="334"/>
      <c r="DPO266" s="334"/>
      <c r="DPP266" s="224"/>
      <c r="DPQ266" s="368"/>
      <c r="DPR266" s="368"/>
      <c r="DPS266" s="332"/>
      <c r="DPT266" s="333"/>
      <c r="DPU266" s="368"/>
      <c r="DPV266" s="224"/>
      <c r="DPW266" s="224"/>
      <c r="DPX266" s="334"/>
      <c r="DPY266" s="334"/>
      <c r="DPZ266" s="224"/>
      <c r="DQA266" s="368"/>
      <c r="DQB266" s="368"/>
      <c r="DQC266" s="332"/>
      <c r="DQD266" s="333"/>
      <c r="DQE266" s="368"/>
      <c r="DQF266" s="224"/>
      <c r="DQG266" s="224"/>
      <c r="DQH266" s="334"/>
      <c r="DQI266" s="334"/>
      <c r="DQJ266" s="224"/>
      <c r="DQK266" s="368"/>
      <c r="DQL266" s="368"/>
      <c r="DQM266" s="332"/>
      <c r="DQN266" s="333"/>
      <c r="DQO266" s="368"/>
      <c r="DQP266" s="224"/>
      <c r="DQQ266" s="224"/>
      <c r="DQR266" s="334"/>
      <c r="DQS266" s="334"/>
      <c r="DQT266" s="224"/>
      <c r="DQU266" s="368"/>
      <c r="DQV266" s="368"/>
      <c r="DQW266" s="332"/>
      <c r="DQX266" s="333"/>
      <c r="DQY266" s="368"/>
      <c r="DQZ266" s="224"/>
      <c r="DRA266" s="224"/>
      <c r="DRB266" s="334"/>
      <c r="DRC266" s="334"/>
      <c r="DRD266" s="224"/>
      <c r="DRE266" s="368"/>
      <c r="DRF266" s="368"/>
      <c r="DRG266" s="332"/>
      <c r="DRH266" s="333"/>
      <c r="DRI266" s="368"/>
      <c r="DRJ266" s="224"/>
      <c r="DRK266" s="224"/>
      <c r="DRL266" s="334"/>
      <c r="DRM266" s="334"/>
      <c r="DRN266" s="224"/>
      <c r="DRO266" s="368"/>
      <c r="DRP266" s="368"/>
      <c r="DRQ266" s="332"/>
      <c r="DRR266" s="333"/>
      <c r="DRS266" s="368"/>
      <c r="DRT266" s="224"/>
      <c r="DRU266" s="224"/>
      <c r="DRV266" s="334"/>
      <c r="DRW266" s="334"/>
      <c r="DRX266" s="224"/>
      <c r="DRY266" s="368"/>
      <c r="DRZ266" s="368"/>
      <c r="DSA266" s="332"/>
      <c r="DSB266" s="333"/>
      <c r="DSC266" s="368"/>
      <c r="DSD266" s="224"/>
      <c r="DSE266" s="224"/>
      <c r="DSF266" s="334"/>
      <c r="DSG266" s="334"/>
      <c r="DSH266" s="224"/>
      <c r="DSI266" s="368"/>
      <c r="DSJ266" s="368"/>
      <c r="DSK266" s="332"/>
      <c r="DSL266" s="333"/>
      <c r="DSM266" s="368"/>
      <c r="DSN266" s="224"/>
      <c r="DSO266" s="224"/>
      <c r="DSP266" s="334"/>
      <c r="DSQ266" s="334"/>
      <c r="DSR266" s="224"/>
      <c r="DSS266" s="368"/>
      <c r="DST266" s="368"/>
      <c r="DSU266" s="332"/>
      <c r="DSV266" s="333"/>
      <c r="DSW266" s="368"/>
      <c r="DSX266" s="224"/>
      <c r="DSY266" s="224"/>
      <c r="DSZ266" s="334"/>
      <c r="DTA266" s="334"/>
      <c r="DTB266" s="224"/>
      <c r="DTC266" s="368"/>
      <c r="DTD266" s="368"/>
      <c r="DTE266" s="332"/>
      <c r="DTF266" s="333"/>
      <c r="DTG266" s="368"/>
      <c r="DTH266" s="224"/>
      <c r="DTI266" s="224"/>
      <c r="DTJ266" s="334"/>
      <c r="DTK266" s="334"/>
      <c r="DTL266" s="224"/>
      <c r="DTM266" s="368"/>
      <c r="DTN266" s="368"/>
      <c r="DTO266" s="332"/>
      <c r="DTP266" s="333"/>
      <c r="DTQ266" s="368"/>
      <c r="DTR266" s="224"/>
      <c r="DTS266" s="224"/>
      <c r="DTT266" s="334"/>
      <c r="DTU266" s="334"/>
      <c r="DTV266" s="224"/>
      <c r="DTW266" s="368"/>
      <c r="DTX266" s="368"/>
      <c r="DTY266" s="332"/>
      <c r="DTZ266" s="333"/>
      <c r="DUA266" s="368"/>
      <c r="DUB266" s="224"/>
      <c r="DUC266" s="224"/>
      <c r="DUD266" s="334"/>
      <c r="DUE266" s="334"/>
      <c r="DUF266" s="224"/>
      <c r="DUG266" s="368"/>
      <c r="DUH266" s="368"/>
      <c r="DUI266" s="332"/>
      <c r="DUJ266" s="333"/>
      <c r="DUK266" s="368"/>
      <c r="DUL266" s="224"/>
      <c r="DUM266" s="224"/>
      <c r="DUN266" s="334"/>
      <c r="DUO266" s="334"/>
      <c r="DUP266" s="224"/>
      <c r="DUQ266" s="368"/>
      <c r="DUR266" s="368"/>
      <c r="DUS266" s="332"/>
      <c r="DUT266" s="333"/>
      <c r="DUU266" s="368"/>
      <c r="DUV266" s="224"/>
      <c r="DUW266" s="224"/>
      <c r="DUX266" s="334"/>
      <c r="DUY266" s="334"/>
      <c r="DUZ266" s="224"/>
      <c r="DVA266" s="368"/>
      <c r="DVB266" s="368"/>
      <c r="DVC266" s="332"/>
      <c r="DVD266" s="333"/>
      <c r="DVE266" s="368"/>
      <c r="DVF266" s="224"/>
      <c r="DVG266" s="224"/>
      <c r="DVH266" s="334"/>
      <c r="DVI266" s="334"/>
      <c r="DVJ266" s="224"/>
      <c r="DVK266" s="368"/>
      <c r="DVL266" s="368"/>
      <c r="DVM266" s="332"/>
      <c r="DVN266" s="333"/>
      <c r="DVO266" s="368"/>
      <c r="DVP266" s="224"/>
      <c r="DVQ266" s="224"/>
      <c r="DVR266" s="334"/>
      <c r="DVS266" s="334"/>
      <c r="DVT266" s="224"/>
      <c r="DVU266" s="368"/>
      <c r="DVV266" s="368"/>
      <c r="DVW266" s="332"/>
      <c r="DVX266" s="333"/>
      <c r="DVY266" s="368"/>
      <c r="DVZ266" s="224"/>
      <c r="DWA266" s="224"/>
      <c r="DWB266" s="334"/>
      <c r="DWC266" s="334"/>
      <c r="DWD266" s="224"/>
      <c r="DWE266" s="368"/>
      <c r="DWF266" s="368"/>
      <c r="DWG266" s="332"/>
      <c r="DWH266" s="333"/>
      <c r="DWI266" s="368"/>
      <c r="DWJ266" s="224"/>
      <c r="DWK266" s="224"/>
      <c r="DWL266" s="334"/>
      <c r="DWM266" s="334"/>
      <c r="DWN266" s="224"/>
      <c r="DWO266" s="368"/>
      <c r="DWP266" s="368"/>
      <c r="DWQ266" s="332"/>
      <c r="DWR266" s="333"/>
      <c r="DWS266" s="368"/>
      <c r="DWT266" s="224"/>
      <c r="DWU266" s="224"/>
      <c r="DWV266" s="334"/>
      <c r="DWW266" s="334"/>
      <c r="DWX266" s="224"/>
      <c r="DWY266" s="368"/>
      <c r="DWZ266" s="368"/>
      <c r="DXA266" s="332"/>
      <c r="DXB266" s="333"/>
      <c r="DXC266" s="368"/>
      <c r="DXD266" s="224"/>
      <c r="DXE266" s="224"/>
      <c r="DXF266" s="334"/>
      <c r="DXG266" s="334"/>
      <c r="DXH266" s="224"/>
      <c r="DXI266" s="368"/>
      <c r="DXJ266" s="368"/>
      <c r="DXK266" s="332"/>
      <c r="DXL266" s="333"/>
      <c r="DXM266" s="368"/>
      <c r="DXN266" s="224"/>
      <c r="DXO266" s="224"/>
      <c r="DXP266" s="334"/>
      <c r="DXQ266" s="334"/>
      <c r="DXR266" s="224"/>
      <c r="DXS266" s="368"/>
      <c r="DXT266" s="368"/>
      <c r="DXU266" s="332"/>
      <c r="DXV266" s="333"/>
      <c r="DXW266" s="368"/>
      <c r="DXX266" s="224"/>
      <c r="DXY266" s="224"/>
      <c r="DXZ266" s="334"/>
      <c r="DYA266" s="334"/>
      <c r="DYB266" s="224"/>
      <c r="DYC266" s="368"/>
      <c r="DYD266" s="368"/>
      <c r="DYE266" s="332"/>
      <c r="DYF266" s="333"/>
      <c r="DYG266" s="368"/>
      <c r="DYH266" s="224"/>
      <c r="DYI266" s="224"/>
      <c r="DYJ266" s="334"/>
      <c r="DYK266" s="334"/>
      <c r="DYL266" s="224"/>
      <c r="DYM266" s="368"/>
      <c r="DYN266" s="368"/>
      <c r="DYO266" s="332"/>
      <c r="DYP266" s="333"/>
      <c r="DYQ266" s="368"/>
      <c r="DYR266" s="224"/>
      <c r="DYS266" s="224"/>
      <c r="DYT266" s="334"/>
      <c r="DYU266" s="334"/>
      <c r="DYV266" s="224"/>
      <c r="DYW266" s="368"/>
      <c r="DYX266" s="368"/>
      <c r="DYY266" s="332"/>
      <c r="DYZ266" s="333"/>
      <c r="DZA266" s="368"/>
      <c r="DZB266" s="224"/>
      <c r="DZC266" s="224"/>
      <c r="DZD266" s="334"/>
      <c r="DZE266" s="334"/>
      <c r="DZF266" s="224"/>
      <c r="DZG266" s="368"/>
      <c r="DZH266" s="368"/>
      <c r="DZI266" s="332"/>
      <c r="DZJ266" s="333"/>
      <c r="DZK266" s="368"/>
      <c r="DZL266" s="224"/>
      <c r="DZM266" s="224"/>
      <c r="DZN266" s="334"/>
      <c r="DZO266" s="334"/>
      <c r="DZP266" s="224"/>
      <c r="DZQ266" s="368"/>
      <c r="DZR266" s="368"/>
      <c r="DZS266" s="332"/>
      <c r="DZT266" s="333"/>
      <c r="DZU266" s="368"/>
      <c r="DZV266" s="224"/>
      <c r="DZW266" s="224"/>
      <c r="DZX266" s="334"/>
      <c r="DZY266" s="334"/>
      <c r="DZZ266" s="224"/>
      <c r="EAA266" s="368"/>
      <c r="EAB266" s="368"/>
      <c r="EAC266" s="332"/>
      <c r="EAD266" s="333"/>
      <c r="EAE266" s="368"/>
      <c r="EAF266" s="224"/>
      <c r="EAG266" s="224"/>
      <c r="EAH266" s="334"/>
      <c r="EAI266" s="334"/>
      <c r="EAJ266" s="224"/>
      <c r="EAK266" s="368"/>
      <c r="EAL266" s="368"/>
      <c r="EAM266" s="332"/>
      <c r="EAN266" s="333"/>
      <c r="EAO266" s="368"/>
      <c r="EAP266" s="224"/>
      <c r="EAQ266" s="224"/>
      <c r="EAR266" s="334"/>
      <c r="EAS266" s="334"/>
      <c r="EAT266" s="224"/>
      <c r="EAU266" s="368"/>
      <c r="EAV266" s="368"/>
      <c r="EAW266" s="332"/>
      <c r="EAX266" s="333"/>
      <c r="EAY266" s="368"/>
      <c r="EAZ266" s="224"/>
      <c r="EBA266" s="224"/>
      <c r="EBB266" s="334"/>
      <c r="EBC266" s="334"/>
      <c r="EBD266" s="224"/>
      <c r="EBE266" s="368"/>
      <c r="EBF266" s="368"/>
      <c r="EBG266" s="332"/>
      <c r="EBH266" s="333"/>
      <c r="EBI266" s="368"/>
      <c r="EBJ266" s="224"/>
      <c r="EBK266" s="224"/>
      <c r="EBL266" s="334"/>
      <c r="EBM266" s="334"/>
      <c r="EBN266" s="224"/>
      <c r="EBO266" s="368"/>
      <c r="EBP266" s="368"/>
      <c r="EBQ266" s="332"/>
      <c r="EBR266" s="333"/>
      <c r="EBS266" s="368"/>
      <c r="EBT266" s="224"/>
      <c r="EBU266" s="224"/>
      <c r="EBV266" s="334"/>
      <c r="EBW266" s="334"/>
      <c r="EBX266" s="224"/>
      <c r="EBY266" s="368"/>
      <c r="EBZ266" s="368"/>
      <c r="ECA266" s="332"/>
      <c r="ECB266" s="333"/>
      <c r="ECC266" s="368"/>
      <c r="ECD266" s="224"/>
      <c r="ECE266" s="224"/>
      <c r="ECF266" s="334"/>
      <c r="ECG266" s="334"/>
      <c r="ECH266" s="224"/>
      <c r="ECI266" s="368"/>
      <c r="ECJ266" s="368"/>
      <c r="ECK266" s="332"/>
      <c r="ECL266" s="333"/>
      <c r="ECM266" s="368"/>
      <c r="ECN266" s="224"/>
      <c r="ECO266" s="224"/>
      <c r="ECP266" s="334"/>
      <c r="ECQ266" s="334"/>
      <c r="ECR266" s="224"/>
      <c r="ECS266" s="368"/>
      <c r="ECT266" s="368"/>
      <c r="ECU266" s="332"/>
      <c r="ECV266" s="333"/>
      <c r="ECW266" s="368"/>
      <c r="ECX266" s="224"/>
      <c r="ECY266" s="224"/>
      <c r="ECZ266" s="334"/>
      <c r="EDA266" s="334"/>
      <c r="EDB266" s="224"/>
      <c r="EDC266" s="368"/>
      <c r="EDD266" s="368"/>
      <c r="EDE266" s="332"/>
      <c r="EDF266" s="333"/>
      <c r="EDG266" s="368"/>
      <c r="EDH266" s="224"/>
      <c r="EDI266" s="224"/>
      <c r="EDJ266" s="334"/>
      <c r="EDK266" s="334"/>
      <c r="EDL266" s="224"/>
      <c r="EDM266" s="368"/>
      <c r="EDN266" s="368"/>
      <c r="EDO266" s="332"/>
      <c r="EDP266" s="333"/>
      <c r="EDQ266" s="368"/>
      <c r="EDR266" s="224"/>
      <c r="EDS266" s="224"/>
      <c r="EDT266" s="334"/>
      <c r="EDU266" s="334"/>
      <c r="EDV266" s="224"/>
      <c r="EDW266" s="368"/>
      <c r="EDX266" s="368"/>
      <c r="EDY266" s="332"/>
      <c r="EDZ266" s="333"/>
      <c r="EEA266" s="368"/>
      <c r="EEB266" s="224"/>
      <c r="EEC266" s="224"/>
      <c r="EED266" s="334"/>
      <c r="EEE266" s="334"/>
      <c r="EEF266" s="224"/>
      <c r="EEG266" s="368"/>
      <c r="EEH266" s="368"/>
      <c r="EEI266" s="332"/>
      <c r="EEJ266" s="333"/>
      <c r="EEK266" s="368"/>
      <c r="EEL266" s="224"/>
      <c r="EEM266" s="224"/>
      <c r="EEN266" s="334"/>
      <c r="EEO266" s="334"/>
      <c r="EEP266" s="224"/>
      <c r="EEQ266" s="368"/>
      <c r="EER266" s="368"/>
      <c r="EES266" s="332"/>
      <c r="EET266" s="333"/>
      <c r="EEU266" s="368"/>
      <c r="EEV266" s="224"/>
      <c r="EEW266" s="224"/>
      <c r="EEX266" s="334"/>
      <c r="EEY266" s="334"/>
      <c r="EEZ266" s="224"/>
      <c r="EFA266" s="368"/>
      <c r="EFB266" s="368"/>
      <c r="EFC266" s="332"/>
      <c r="EFD266" s="333"/>
      <c r="EFE266" s="368"/>
      <c r="EFF266" s="224"/>
      <c r="EFG266" s="224"/>
      <c r="EFH266" s="334"/>
      <c r="EFI266" s="334"/>
      <c r="EFJ266" s="224"/>
      <c r="EFK266" s="368"/>
      <c r="EFL266" s="368"/>
      <c r="EFM266" s="332"/>
      <c r="EFN266" s="333"/>
      <c r="EFO266" s="368"/>
      <c r="EFP266" s="224"/>
      <c r="EFQ266" s="224"/>
      <c r="EFR266" s="334"/>
      <c r="EFS266" s="334"/>
      <c r="EFT266" s="224"/>
      <c r="EFU266" s="368"/>
      <c r="EFV266" s="368"/>
      <c r="EFW266" s="332"/>
      <c r="EFX266" s="333"/>
      <c r="EFY266" s="368"/>
      <c r="EFZ266" s="224"/>
      <c r="EGA266" s="224"/>
      <c r="EGB266" s="334"/>
      <c r="EGC266" s="334"/>
      <c r="EGD266" s="224"/>
      <c r="EGE266" s="368"/>
      <c r="EGF266" s="368"/>
      <c r="EGG266" s="332"/>
      <c r="EGH266" s="333"/>
      <c r="EGI266" s="368"/>
      <c r="EGJ266" s="224"/>
      <c r="EGK266" s="224"/>
      <c r="EGL266" s="334"/>
      <c r="EGM266" s="334"/>
      <c r="EGN266" s="224"/>
      <c r="EGO266" s="368"/>
      <c r="EGP266" s="368"/>
      <c r="EGQ266" s="332"/>
      <c r="EGR266" s="333"/>
      <c r="EGS266" s="368"/>
      <c r="EGT266" s="224"/>
      <c r="EGU266" s="224"/>
      <c r="EGV266" s="334"/>
      <c r="EGW266" s="334"/>
      <c r="EGX266" s="224"/>
      <c r="EGY266" s="368"/>
      <c r="EGZ266" s="368"/>
      <c r="EHA266" s="332"/>
      <c r="EHB266" s="333"/>
      <c r="EHC266" s="368"/>
      <c r="EHD266" s="224"/>
      <c r="EHE266" s="224"/>
      <c r="EHF266" s="334"/>
      <c r="EHG266" s="334"/>
      <c r="EHH266" s="224"/>
      <c r="EHI266" s="368"/>
      <c r="EHJ266" s="368"/>
      <c r="EHK266" s="332"/>
      <c r="EHL266" s="333"/>
      <c r="EHM266" s="368"/>
      <c r="EHN266" s="224"/>
      <c r="EHO266" s="224"/>
      <c r="EHP266" s="334"/>
      <c r="EHQ266" s="334"/>
      <c r="EHR266" s="224"/>
      <c r="EHS266" s="368"/>
      <c r="EHT266" s="368"/>
      <c r="EHU266" s="332"/>
      <c r="EHV266" s="333"/>
      <c r="EHW266" s="368"/>
      <c r="EHX266" s="224"/>
      <c r="EHY266" s="224"/>
      <c r="EHZ266" s="334"/>
      <c r="EIA266" s="334"/>
      <c r="EIB266" s="224"/>
      <c r="EIC266" s="368"/>
      <c r="EID266" s="368"/>
      <c r="EIE266" s="332"/>
      <c r="EIF266" s="333"/>
      <c r="EIG266" s="368"/>
      <c r="EIH266" s="224"/>
      <c r="EII266" s="224"/>
      <c r="EIJ266" s="334"/>
      <c r="EIK266" s="334"/>
      <c r="EIL266" s="224"/>
      <c r="EIM266" s="368"/>
      <c r="EIN266" s="368"/>
      <c r="EIO266" s="332"/>
      <c r="EIP266" s="333"/>
      <c r="EIQ266" s="368"/>
      <c r="EIR266" s="224"/>
      <c r="EIS266" s="224"/>
      <c r="EIT266" s="334"/>
      <c r="EIU266" s="334"/>
      <c r="EIV266" s="224"/>
      <c r="EIW266" s="368"/>
      <c r="EIX266" s="368"/>
      <c r="EIY266" s="332"/>
      <c r="EIZ266" s="333"/>
      <c r="EJA266" s="368"/>
      <c r="EJB266" s="224"/>
      <c r="EJC266" s="224"/>
      <c r="EJD266" s="334"/>
      <c r="EJE266" s="334"/>
      <c r="EJF266" s="224"/>
      <c r="EJG266" s="368"/>
      <c r="EJH266" s="368"/>
      <c r="EJI266" s="332"/>
      <c r="EJJ266" s="333"/>
      <c r="EJK266" s="368"/>
      <c r="EJL266" s="224"/>
      <c r="EJM266" s="224"/>
      <c r="EJN266" s="334"/>
      <c r="EJO266" s="334"/>
      <c r="EJP266" s="224"/>
      <c r="EJQ266" s="368"/>
      <c r="EJR266" s="368"/>
      <c r="EJS266" s="332"/>
      <c r="EJT266" s="333"/>
      <c r="EJU266" s="368"/>
      <c r="EJV266" s="224"/>
      <c r="EJW266" s="224"/>
      <c r="EJX266" s="334"/>
      <c r="EJY266" s="334"/>
      <c r="EJZ266" s="224"/>
      <c r="EKA266" s="368"/>
      <c r="EKB266" s="368"/>
      <c r="EKC266" s="332"/>
      <c r="EKD266" s="333"/>
      <c r="EKE266" s="368"/>
      <c r="EKF266" s="224"/>
      <c r="EKG266" s="224"/>
      <c r="EKH266" s="334"/>
      <c r="EKI266" s="334"/>
      <c r="EKJ266" s="224"/>
      <c r="EKK266" s="368"/>
      <c r="EKL266" s="368"/>
      <c r="EKM266" s="332"/>
      <c r="EKN266" s="333"/>
      <c r="EKO266" s="368"/>
      <c r="EKP266" s="224"/>
      <c r="EKQ266" s="224"/>
      <c r="EKR266" s="334"/>
      <c r="EKS266" s="334"/>
      <c r="EKT266" s="224"/>
      <c r="EKU266" s="368"/>
      <c r="EKV266" s="368"/>
      <c r="EKW266" s="332"/>
      <c r="EKX266" s="333"/>
      <c r="EKY266" s="368"/>
      <c r="EKZ266" s="224"/>
      <c r="ELA266" s="224"/>
      <c r="ELB266" s="334"/>
      <c r="ELC266" s="334"/>
      <c r="ELD266" s="224"/>
      <c r="ELE266" s="368"/>
      <c r="ELF266" s="368"/>
      <c r="ELG266" s="332"/>
      <c r="ELH266" s="333"/>
      <c r="ELI266" s="368"/>
      <c r="ELJ266" s="224"/>
      <c r="ELK266" s="224"/>
      <c r="ELL266" s="334"/>
      <c r="ELM266" s="334"/>
      <c r="ELN266" s="224"/>
      <c r="ELO266" s="368"/>
      <c r="ELP266" s="368"/>
      <c r="ELQ266" s="332"/>
      <c r="ELR266" s="333"/>
      <c r="ELS266" s="368"/>
      <c r="ELT266" s="224"/>
      <c r="ELU266" s="224"/>
      <c r="ELV266" s="334"/>
      <c r="ELW266" s="334"/>
      <c r="ELX266" s="224"/>
      <c r="ELY266" s="368"/>
      <c r="ELZ266" s="368"/>
      <c r="EMA266" s="332"/>
      <c r="EMB266" s="333"/>
      <c r="EMC266" s="368"/>
      <c r="EMD266" s="224"/>
      <c r="EME266" s="224"/>
      <c r="EMF266" s="334"/>
      <c r="EMG266" s="334"/>
      <c r="EMH266" s="224"/>
      <c r="EMI266" s="368"/>
      <c r="EMJ266" s="368"/>
      <c r="EMK266" s="332"/>
      <c r="EML266" s="333"/>
      <c r="EMM266" s="368"/>
      <c r="EMN266" s="224"/>
      <c r="EMO266" s="224"/>
      <c r="EMP266" s="334"/>
      <c r="EMQ266" s="334"/>
      <c r="EMR266" s="224"/>
      <c r="EMS266" s="368"/>
      <c r="EMT266" s="368"/>
      <c r="EMU266" s="332"/>
      <c r="EMV266" s="333"/>
      <c r="EMW266" s="368"/>
      <c r="EMX266" s="224"/>
      <c r="EMY266" s="224"/>
      <c r="EMZ266" s="334"/>
      <c r="ENA266" s="334"/>
      <c r="ENB266" s="224"/>
      <c r="ENC266" s="368"/>
      <c r="END266" s="368"/>
      <c r="ENE266" s="332"/>
      <c r="ENF266" s="333"/>
      <c r="ENG266" s="368"/>
      <c r="ENH266" s="224"/>
      <c r="ENI266" s="224"/>
      <c r="ENJ266" s="334"/>
      <c r="ENK266" s="334"/>
      <c r="ENL266" s="224"/>
      <c r="ENM266" s="368"/>
      <c r="ENN266" s="368"/>
      <c r="ENO266" s="332"/>
      <c r="ENP266" s="333"/>
      <c r="ENQ266" s="368"/>
      <c r="ENR266" s="224"/>
      <c r="ENS266" s="224"/>
      <c r="ENT266" s="334"/>
      <c r="ENU266" s="334"/>
      <c r="ENV266" s="224"/>
      <c r="ENW266" s="368"/>
      <c r="ENX266" s="368"/>
      <c r="ENY266" s="332"/>
      <c r="ENZ266" s="333"/>
      <c r="EOA266" s="368"/>
      <c r="EOB266" s="224"/>
      <c r="EOC266" s="224"/>
      <c r="EOD266" s="334"/>
      <c r="EOE266" s="334"/>
      <c r="EOF266" s="224"/>
      <c r="EOG266" s="368"/>
      <c r="EOH266" s="368"/>
      <c r="EOI266" s="332"/>
      <c r="EOJ266" s="333"/>
      <c r="EOK266" s="368"/>
      <c r="EOL266" s="224"/>
      <c r="EOM266" s="224"/>
      <c r="EON266" s="334"/>
      <c r="EOO266" s="334"/>
      <c r="EOP266" s="224"/>
      <c r="EOQ266" s="368"/>
      <c r="EOR266" s="368"/>
      <c r="EOS266" s="332"/>
      <c r="EOT266" s="333"/>
      <c r="EOU266" s="368"/>
      <c r="EOV266" s="224"/>
      <c r="EOW266" s="224"/>
      <c r="EOX266" s="334"/>
      <c r="EOY266" s="334"/>
      <c r="EOZ266" s="224"/>
      <c r="EPA266" s="368"/>
      <c r="EPB266" s="368"/>
      <c r="EPC266" s="332"/>
      <c r="EPD266" s="333"/>
      <c r="EPE266" s="368"/>
      <c r="EPF266" s="224"/>
      <c r="EPG266" s="224"/>
      <c r="EPH266" s="334"/>
      <c r="EPI266" s="334"/>
      <c r="EPJ266" s="224"/>
      <c r="EPK266" s="368"/>
      <c r="EPL266" s="368"/>
      <c r="EPM266" s="332"/>
      <c r="EPN266" s="333"/>
      <c r="EPO266" s="368"/>
      <c r="EPP266" s="224"/>
      <c r="EPQ266" s="224"/>
      <c r="EPR266" s="334"/>
      <c r="EPS266" s="334"/>
      <c r="EPT266" s="224"/>
      <c r="EPU266" s="368"/>
      <c r="EPV266" s="368"/>
      <c r="EPW266" s="332"/>
      <c r="EPX266" s="333"/>
      <c r="EPY266" s="368"/>
      <c r="EPZ266" s="224"/>
      <c r="EQA266" s="224"/>
      <c r="EQB266" s="334"/>
      <c r="EQC266" s="334"/>
      <c r="EQD266" s="224"/>
      <c r="EQE266" s="368"/>
      <c r="EQF266" s="368"/>
      <c r="EQG266" s="332"/>
      <c r="EQH266" s="333"/>
      <c r="EQI266" s="368"/>
      <c r="EQJ266" s="224"/>
      <c r="EQK266" s="224"/>
      <c r="EQL266" s="334"/>
      <c r="EQM266" s="334"/>
      <c r="EQN266" s="224"/>
      <c r="EQO266" s="368"/>
      <c r="EQP266" s="368"/>
      <c r="EQQ266" s="332"/>
      <c r="EQR266" s="333"/>
      <c r="EQS266" s="368"/>
      <c r="EQT266" s="224"/>
      <c r="EQU266" s="224"/>
      <c r="EQV266" s="334"/>
      <c r="EQW266" s="334"/>
      <c r="EQX266" s="224"/>
      <c r="EQY266" s="368"/>
      <c r="EQZ266" s="368"/>
      <c r="ERA266" s="332"/>
      <c r="ERB266" s="333"/>
      <c r="ERC266" s="368"/>
      <c r="ERD266" s="224"/>
      <c r="ERE266" s="224"/>
      <c r="ERF266" s="334"/>
      <c r="ERG266" s="334"/>
      <c r="ERH266" s="224"/>
      <c r="ERI266" s="368"/>
      <c r="ERJ266" s="368"/>
      <c r="ERK266" s="332"/>
      <c r="ERL266" s="333"/>
      <c r="ERM266" s="368"/>
      <c r="ERN266" s="224"/>
      <c r="ERO266" s="224"/>
      <c r="ERP266" s="334"/>
      <c r="ERQ266" s="334"/>
      <c r="ERR266" s="224"/>
      <c r="ERS266" s="368"/>
      <c r="ERT266" s="368"/>
      <c r="ERU266" s="332"/>
      <c r="ERV266" s="333"/>
      <c r="ERW266" s="368"/>
      <c r="ERX266" s="224"/>
      <c r="ERY266" s="224"/>
      <c r="ERZ266" s="334"/>
      <c r="ESA266" s="334"/>
      <c r="ESB266" s="224"/>
      <c r="ESC266" s="368"/>
      <c r="ESD266" s="368"/>
      <c r="ESE266" s="332"/>
      <c r="ESF266" s="333"/>
      <c r="ESG266" s="368"/>
      <c r="ESH266" s="224"/>
      <c r="ESI266" s="224"/>
      <c r="ESJ266" s="334"/>
      <c r="ESK266" s="334"/>
      <c r="ESL266" s="224"/>
      <c r="ESM266" s="368"/>
      <c r="ESN266" s="368"/>
      <c r="ESO266" s="332"/>
      <c r="ESP266" s="333"/>
      <c r="ESQ266" s="368"/>
      <c r="ESR266" s="224"/>
      <c r="ESS266" s="224"/>
      <c r="EST266" s="334"/>
      <c r="ESU266" s="334"/>
      <c r="ESV266" s="224"/>
      <c r="ESW266" s="368"/>
      <c r="ESX266" s="368"/>
      <c r="ESY266" s="332"/>
      <c r="ESZ266" s="333"/>
      <c r="ETA266" s="368"/>
      <c r="ETB266" s="224"/>
      <c r="ETC266" s="224"/>
      <c r="ETD266" s="334"/>
      <c r="ETE266" s="334"/>
      <c r="ETF266" s="224"/>
      <c r="ETG266" s="368"/>
      <c r="ETH266" s="368"/>
      <c r="ETI266" s="332"/>
      <c r="ETJ266" s="333"/>
      <c r="ETK266" s="368"/>
      <c r="ETL266" s="224"/>
      <c r="ETM266" s="224"/>
      <c r="ETN266" s="334"/>
      <c r="ETO266" s="334"/>
      <c r="ETP266" s="224"/>
      <c r="ETQ266" s="368"/>
      <c r="ETR266" s="368"/>
      <c r="ETS266" s="332"/>
      <c r="ETT266" s="333"/>
      <c r="ETU266" s="368"/>
      <c r="ETV266" s="224"/>
      <c r="ETW266" s="224"/>
      <c r="ETX266" s="334"/>
      <c r="ETY266" s="334"/>
      <c r="ETZ266" s="224"/>
      <c r="EUA266" s="368"/>
      <c r="EUB266" s="368"/>
      <c r="EUC266" s="332"/>
      <c r="EUD266" s="333"/>
      <c r="EUE266" s="368"/>
      <c r="EUF266" s="224"/>
      <c r="EUG266" s="224"/>
      <c r="EUH266" s="334"/>
      <c r="EUI266" s="334"/>
      <c r="EUJ266" s="224"/>
      <c r="EUK266" s="368"/>
      <c r="EUL266" s="368"/>
      <c r="EUM266" s="332"/>
      <c r="EUN266" s="333"/>
      <c r="EUO266" s="368"/>
      <c r="EUP266" s="224"/>
      <c r="EUQ266" s="224"/>
      <c r="EUR266" s="334"/>
      <c r="EUS266" s="334"/>
      <c r="EUT266" s="224"/>
      <c r="EUU266" s="368"/>
      <c r="EUV266" s="368"/>
      <c r="EUW266" s="332"/>
      <c r="EUX266" s="333"/>
      <c r="EUY266" s="368"/>
      <c r="EUZ266" s="224"/>
      <c r="EVA266" s="224"/>
      <c r="EVB266" s="334"/>
      <c r="EVC266" s="334"/>
      <c r="EVD266" s="224"/>
      <c r="EVE266" s="368"/>
      <c r="EVF266" s="368"/>
      <c r="EVG266" s="332"/>
      <c r="EVH266" s="333"/>
      <c r="EVI266" s="368"/>
      <c r="EVJ266" s="224"/>
      <c r="EVK266" s="224"/>
      <c r="EVL266" s="334"/>
      <c r="EVM266" s="334"/>
      <c r="EVN266" s="224"/>
      <c r="EVO266" s="368"/>
      <c r="EVP266" s="368"/>
      <c r="EVQ266" s="332"/>
      <c r="EVR266" s="333"/>
      <c r="EVS266" s="368"/>
      <c r="EVT266" s="224"/>
      <c r="EVU266" s="224"/>
      <c r="EVV266" s="334"/>
      <c r="EVW266" s="334"/>
      <c r="EVX266" s="224"/>
      <c r="EVY266" s="368"/>
      <c r="EVZ266" s="368"/>
      <c r="EWA266" s="332"/>
      <c r="EWB266" s="333"/>
      <c r="EWC266" s="368"/>
      <c r="EWD266" s="224"/>
      <c r="EWE266" s="224"/>
      <c r="EWF266" s="334"/>
      <c r="EWG266" s="334"/>
      <c r="EWH266" s="224"/>
      <c r="EWI266" s="368"/>
      <c r="EWJ266" s="368"/>
      <c r="EWK266" s="332"/>
      <c r="EWL266" s="333"/>
      <c r="EWM266" s="368"/>
      <c r="EWN266" s="224"/>
      <c r="EWO266" s="224"/>
      <c r="EWP266" s="334"/>
      <c r="EWQ266" s="334"/>
      <c r="EWR266" s="224"/>
      <c r="EWS266" s="368"/>
      <c r="EWT266" s="368"/>
      <c r="EWU266" s="332"/>
      <c r="EWV266" s="333"/>
      <c r="EWW266" s="368"/>
      <c r="EWX266" s="224"/>
      <c r="EWY266" s="224"/>
      <c r="EWZ266" s="334"/>
      <c r="EXA266" s="334"/>
      <c r="EXB266" s="224"/>
      <c r="EXC266" s="368"/>
      <c r="EXD266" s="368"/>
      <c r="EXE266" s="332"/>
      <c r="EXF266" s="333"/>
      <c r="EXG266" s="368"/>
      <c r="EXH266" s="224"/>
      <c r="EXI266" s="224"/>
      <c r="EXJ266" s="334"/>
      <c r="EXK266" s="334"/>
      <c r="EXL266" s="224"/>
      <c r="EXM266" s="368"/>
      <c r="EXN266" s="368"/>
      <c r="EXO266" s="332"/>
      <c r="EXP266" s="333"/>
      <c r="EXQ266" s="368"/>
      <c r="EXR266" s="224"/>
      <c r="EXS266" s="224"/>
      <c r="EXT266" s="334"/>
      <c r="EXU266" s="334"/>
      <c r="EXV266" s="224"/>
      <c r="EXW266" s="368"/>
      <c r="EXX266" s="368"/>
      <c r="EXY266" s="332"/>
      <c r="EXZ266" s="333"/>
      <c r="EYA266" s="368"/>
      <c r="EYB266" s="224"/>
      <c r="EYC266" s="224"/>
      <c r="EYD266" s="334"/>
      <c r="EYE266" s="334"/>
      <c r="EYF266" s="224"/>
      <c r="EYG266" s="368"/>
      <c r="EYH266" s="368"/>
      <c r="EYI266" s="332"/>
      <c r="EYJ266" s="333"/>
      <c r="EYK266" s="368"/>
      <c r="EYL266" s="224"/>
      <c r="EYM266" s="224"/>
      <c r="EYN266" s="334"/>
      <c r="EYO266" s="334"/>
      <c r="EYP266" s="224"/>
      <c r="EYQ266" s="368"/>
      <c r="EYR266" s="368"/>
      <c r="EYS266" s="332"/>
      <c r="EYT266" s="333"/>
      <c r="EYU266" s="368"/>
      <c r="EYV266" s="224"/>
      <c r="EYW266" s="224"/>
      <c r="EYX266" s="334"/>
      <c r="EYY266" s="334"/>
      <c r="EYZ266" s="224"/>
      <c r="EZA266" s="368"/>
      <c r="EZB266" s="368"/>
      <c r="EZC266" s="332"/>
      <c r="EZD266" s="333"/>
      <c r="EZE266" s="368"/>
      <c r="EZF266" s="224"/>
      <c r="EZG266" s="224"/>
      <c r="EZH266" s="334"/>
      <c r="EZI266" s="334"/>
      <c r="EZJ266" s="224"/>
      <c r="EZK266" s="368"/>
      <c r="EZL266" s="368"/>
      <c r="EZM266" s="332"/>
      <c r="EZN266" s="333"/>
      <c r="EZO266" s="368"/>
      <c r="EZP266" s="224"/>
      <c r="EZQ266" s="224"/>
      <c r="EZR266" s="334"/>
      <c r="EZS266" s="334"/>
      <c r="EZT266" s="224"/>
      <c r="EZU266" s="368"/>
      <c r="EZV266" s="368"/>
      <c r="EZW266" s="332"/>
      <c r="EZX266" s="333"/>
      <c r="EZY266" s="368"/>
      <c r="EZZ266" s="224"/>
      <c r="FAA266" s="224"/>
      <c r="FAB266" s="334"/>
      <c r="FAC266" s="334"/>
      <c r="FAD266" s="224"/>
      <c r="FAE266" s="368"/>
      <c r="FAF266" s="368"/>
      <c r="FAG266" s="332"/>
      <c r="FAH266" s="333"/>
      <c r="FAI266" s="368"/>
      <c r="FAJ266" s="224"/>
      <c r="FAK266" s="224"/>
      <c r="FAL266" s="334"/>
      <c r="FAM266" s="334"/>
      <c r="FAN266" s="224"/>
      <c r="FAO266" s="368"/>
      <c r="FAP266" s="368"/>
      <c r="FAQ266" s="332"/>
      <c r="FAR266" s="333"/>
      <c r="FAS266" s="368"/>
      <c r="FAT266" s="224"/>
      <c r="FAU266" s="224"/>
      <c r="FAV266" s="334"/>
      <c r="FAW266" s="334"/>
      <c r="FAX266" s="224"/>
      <c r="FAY266" s="368"/>
      <c r="FAZ266" s="368"/>
      <c r="FBA266" s="332"/>
      <c r="FBB266" s="333"/>
      <c r="FBC266" s="368"/>
      <c r="FBD266" s="224"/>
      <c r="FBE266" s="224"/>
      <c r="FBF266" s="334"/>
      <c r="FBG266" s="334"/>
      <c r="FBH266" s="224"/>
      <c r="FBI266" s="368"/>
      <c r="FBJ266" s="368"/>
      <c r="FBK266" s="332"/>
      <c r="FBL266" s="333"/>
      <c r="FBM266" s="368"/>
      <c r="FBN266" s="224"/>
      <c r="FBO266" s="224"/>
      <c r="FBP266" s="334"/>
      <c r="FBQ266" s="334"/>
      <c r="FBR266" s="224"/>
      <c r="FBS266" s="368"/>
      <c r="FBT266" s="368"/>
      <c r="FBU266" s="332"/>
      <c r="FBV266" s="333"/>
      <c r="FBW266" s="368"/>
      <c r="FBX266" s="224"/>
      <c r="FBY266" s="224"/>
      <c r="FBZ266" s="334"/>
      <c r="FCA266" s="334"/>
      <c r="FCB266" s="224"/>
      <c r="FCC266" s="368"/>
      <c r="FCD266" s="368"/>
      <c r="FCE266" s="332"/>
      <c r="FCF266" s="333"/>
      <c r="FCG266" s="368"/>
      <c r="FCH266" s="224"/>
      <c r="FCI266" s="224"/>
      <c r="FCJ266" s="334"/>
      <c r="FCK266" s="334"/>
      <c r="FCL266" s="224"/>
      <c r="FCM266" s="368"/>
      <c r="FCN266" s="368"/>
      <c r="FCO266" s="332"/>
      <c r="FCP266" s="333"/>
      <c r="FCQ266" s="368"/>
      <c r="FCR266" s="224"/>
      <c r="FCS266" s="224"/>
      <c r="FCT266" s="334"/>
      <c r="FCU266" s="334"/>
      <c r="FCV266" s="224"/>
      <c r="FCW266" s="368"/>
      <c r="FCX266" s="368"/>
      <c r="FCY266" s="332"/>
      <c r="FCZ266" s="333"/>
      <c r="FDA266" s="368"/>
      <c r="FDB266" s="224"/>
      <c r="FDC266" s="224"/>
      <c r="FDD266" s="334"/>
      <c r="FDE266" s="334"/>
      <c r="FDF266" s="224"/>
      <c r="FDG266" s="368"/>
      <c r="FDH266" s="368"/>
      <c r="FDI266" s="332"/>
      <c r="FDJ266" s="333"/>
      <c r="FDK266" s="368"/>
      <c r="FDL266" s="224"/>
      <c r="FDM266" s="224"/>
      <c r="FDN266" s="334"/>
      <c r="FDO266" s="334"/>
      <c r="FDP266" s="224"/>
      <c r="FDQ266" s="368"/>
      <c r="FDR266" s="368"/>
      <c r="FDS266" s="332"/>
      <c r="FDT266" s="333"/>
      <c r="FDU266" s="368"/>
      <c r="FDV266" s="224"/>
      <c r="FDW266" s="224"/>
      <c r="FDX266" s="334"/>
      <c r="FDY266" s="334"/>
      <c r="FDZ266" s="224"/>
      <c r="FEA266" s="368"/>
      <c r="FEB266" s="368"/>
      <c r="FEC266" s="332"/>
      <c r="FED266" s="333"/>
      <c r="FEE266" s="368"/>
      <c r="FEF266" s="224"/>
      <c r="FEG266" s="224"/>
      <c r="FEH266" s="334"/>
      <c r="FEI266" s="334"/>
      <c r="FEJ266" s="224"/>
      <c r="FEK266" s="368"/>
      <c r="FEL266" s="368"/>
      <c r="FEM266" s="332"/>
      <c r="FEN266" s="333"/>
      <c r="FEO266" s="368"/>
      <c r="FEP266" s="224"/>
      <c r="FEQ266" s="224"/>
      <c r="FER266" s="334"/>
      <c r="FES266" s="334"/>
      <c r="FET266" s="224"/>
      <c r="FEU266" s="368"/>
      <c r="FEV266" s="368"/>
      <c r="FEW266" s="332"/>
      <c r="FEX266" s="333"/>
      <c r="FEY266" s="368"/>
      <c r="FEZ266" s="224"/>
      <c r="FFA266" s="224"/>
      <c r="FFB266" s="334"/>
      <c r="FFC266" s="334"/>
      <c r="FFD266" s="224"/>
      <c r="FFE266" s="368"/>
      <c r="FFF266" s="368"/>
      <c r="FFG266" s="332"/>
      <c r="FFH266" s="333"/>
      <c r="FFI266" s="368"/>
      <c r="FFJ266" s="224"/>
      <c r="FFK266" s="224"/>
      <c r="FFL266" s="334"/>
      <c r="FFM266" s="334"/>
      <c r="FFN266" s="224"/>
      <c r="FFO266" s="368"/>
      <c r="FFP266" s="368"/>
      <c r="FFQ266" s="332"/>
      <c r="FFR266" s="333"/>
      <c r="FFS266" s="368"/>
      <c r="FFT266" s="224"/>
      <c r="FFU266" s="224"/>
      <c r="FFV266" s="334"/>
      <c r="FFW266" s="334"/>
      <c r="FFX266" s="224"/>
      <c r="FFY266" s="368"/>
      <c r="FFZ266" s="368"/>
      <c r="FGA266" s="332"/>
      <c r="FGB266" s="333"/>
      <c r="FGC266" s="368"/>
      <c r="FGD266" s="224"/>
      <c r="FGE266" s="224"/>
      <c r="FGF266" s="334"/>
      <c r="FGG266" s="334"/>
      <c r="FGH266" s="224"/>
      <c r="FGI266" s="368"/>
      <c r="FGJ266" s="368"/>
      <c r="FGK266" s="332"/>
      <c r="FGL266" s="333"/>
      <c r="FGM266" s="368"/>
      <c r="FGN266" s="224"/>
      <c r="FGO266" s="224"/>
      <c r="FGP266" s="334"/>
      <c r="FGQ266" s="334"/>
      <c r="FGR266" s="224"/>
      <c r="FGS266" s="368"/>
      <c r="FGT266" s="368"/>
      <c r="FGU266" s="332"/>
      <c r="FGV266" s="333"/>
      <c r="FGW266" s="368"/>
      <c r="FGX266" s="224"/>
      <c r="FGY266" s="224"/>
      <c r="FGZ266" s="334"/>
      <c r="FHA266" s="334"/>
      <c r="FHB266" s="224"/>
      <c r="FHC266" s="368"/>
      <c r="FHD266" s="368"/>
      <c r="FHE266" s="332"/>
      <c r="FHF266" s="333"/>
      <c r="FHG266" s="368"/>
      <c r="FHH266" s="224"/>
      <c r="FHI266" s="224"/>
      <c r="FHJ266" s="334"/>
      <c r="FHK266" s="334"/>
      <c r="FHL266" s="224"/>
      <c r="FHM266" s="368"/>
      <c r="FHN266" s="368"/>
      <c r="FHO266" s="332"/>
      <c r="FHP266" s="333"/>
      <c r="FHQ266" s="368"/>
      <c r="FHR266" s="224"/>
      <c r="FHS266" s="224"/>
      <c r="FHT266" s="334"/>
      <c r="FHU266" s="334"/>
      <c r="FHV266" s="224"/>
      <c r="FHW266" s="368"/>
      <c r="FHX266" s="368"/>
      <c r="FHY266" s="332"/>
      <c r="FHZ266" s="333"/>
      <c r="FIA266" s="368"/>
      <c r="FIB266" s="224"/>
      <c r="FIC266" s="224"/>
      <c r="FID266" s="334"/>
      <c r="FIE266" s="334"/>
      <c r="FIF266" s="224"/>
      <c r="FIG266" s="368"/>
      <c r="FIH266" s="368"/>
      <c r="FII266" s="332"/>
      <c r="FIJ266" s="333"/>
      <c r="FIK266" s="368"/>
      <c r="FIL266" s="224"/>
      <c r="FIM266" s="224"/>
      <c r="FIN266" s="334"/>
      <c r="FIO266" s="334"/>
      <c r="FIP266" s="224"/>
      <c r="FIQ266" s="368"/>
      <c r="FIR266" s="368"/>
      <c r="FIS266" s="332"/>
      <c r="FIT266" s="333"/>
      <c r="FIU266" s="368"/>
      <c r="FIV266" s="224"/>
      <c r="FIW266" s="224"/>
      <c r="FIX266" s="334"/>
      <c r="FIY266" s="334"/>
      <c r="FIZ266" s="224"/>
      <c r="FJA266" s="368"/>
      <c r="FJB266" s="368"/>
      <c r="FJC266" s="332"/>
      <c r="FJD266" s="333"/>
      <c r="FJE266" s="368"/>
      <c r="FJF266" s="224"/>
      <c r="FJG266" s="224"/>
      <c r="FJH266" s="334"/>
      <c r="FJI266" s="334"/>
      <c r="FJJ266" s="224"/>
      <c r="FJK266" s="368"/>
      <c r="FJL266" s="368"/>
      <c r="FJM266" s="332"/>
      <c r="FJN266" s="333"/>
      <c r="FJO266" s="368"/>
      <c r="FJP266" s="224"/>
      <c r="FJQ266" s="224"/>
      <c r="FJR266" s="334"/>
      <c r="FJS266" s="334"/>
      <c r="FJT266" s="224"/>
      <c r="FJU266" s="368"/>
      <c r="FJV266" s="368"/>
      <c r="FJW266" s="332"/>
      <c r="FJX266" s="333"/>
      <c r="FJY266" s="368"/>
      <c r="FJZ266" s="224"/>
      <c r="FKA266" s="224"/>
      <c r="FKB266" s="334"/>
      <c r="FKC266" s="334"/>
      <c r="FKD266" s="224"/>
      <c r="FKE266" s="368"/>
      <c r="FKF266" s="368"/>
      <c r="FKG266" s="332"/>
      <c r="FKH266" s="333"/>
      <c r="FKI266" s="368"/>
      <c r="FKJ266" s="224"/>
      <c r="FKK266" s="224"/>
      <c r="FKL266" s="334"/>
      <c r="FKM266" s="334"/>
      <c r="FKN266" s="224"/>
      <c r="FKO266" s="368"/>
      <c r="FKP266" s="368"/>
      <c r="FKQ266" s="332"/>
      <c r="FKR266" s="333"/>
      <c r="FKS266" s="368"/>
      <c r="FKT266" s="224"/>
      <c r="FKU266" s="224"/>
      <c r="FKV266" s="334"/>
      <c r="FKW266" s="334"/>
      <c r="FKX266" s="224"/>
      <c r="FKY266" s="368"/>
      <c r="FKZ266" s="368"/>
      <c r="FLA266" s="332"/>
      <c r="FLB266" s="333"/>
      <c r="FLC266" s="368"/>
      <c r="FLD266" s="224"/>
      <c r="FLE266" s="224"/>
      <c r="FLF266" s="334"/>
      <c r="FLG266" s="334"/>
      <c r="FLH266" s="224"/>
      <c r="FLI266" s="368"/>
      <c r="FLJ266" s="368"/>
      <c r="FLK266" s="332"/>
      <c r="FLL266" s="333"/>
      <c r="FLM266" s="368"/>
      <c r="FLN266" s="224"/>
      <c r="FLO266" s="224"/>
      <c r="FLP266" s="334"/>
      <c r="FLQ266" s="334"/>
      <c r="FLR266" s="224"/>
      <c r="FLS266" s="368"/>
      <c r="FLT266" s="368"/>
      <c r="FLU266" s="332"/>
      <c r="FLV266" s="333"/>
      <c r="FLW266" s="368"/>
      <c r="FLX266" s="224"/>
      <c r="FLY266" s="224"/>
      <c r="FLZ266" s="334"/>
      <c r="FMA266" s="334"/>
      <c r="FMB266" s="224"/>
      <c r="FMC266" s="368"/>
      <c r="FMD266" s="368"/>
      <c r="FME266" s="332"/>
      <c r="FMF266" s="333"/>
      <c r="FMG266" s="368"/>
      <c r="FMH266" s="224"/>
      <c r="FMI266" s="224"/>
      <c r="FMJ266" s="334"/>
      <c r="FMK266" s="334"/>
      <c r="FML266" s="224"/>
      <c r="FMM266" s="368"/>
      <c r="FMN266" s="368"/>
      <c r="FMO266" s="332"/>
      <c r="FMP266" s="333"/>
      <c r="FMQ266" s="368"/>
      <c r="FMR266" s="224"/>
      <c r="FMS266" s="224"/>
      <c r="FMT266" s="334"/>
      <c r="FMU266" s="334"/>
      <c r="FMV266" s="224"/>
      <c r="FMW266" s="368"/>
      <c r="FMX266" s="368"/>
      <c r="FMY266" s="332"/>
      <c r="FMZ266" s="333"/>
      <c r="FNA266" s="368"/>
      <c r="FNB266" s="224"/>
      <c r="FNC266" s="224"/>
      <c r="FND266" s="334"/>
      <c r="FNE266" s="334"/>
      <c r="FNF266" s="224"/>
      <c r="FNG266" s="368"/>
      <c r="FNH266" s="368"/>
      <c r="FNI266" s="332"/>
      <c r="FNJ266" s="333"/>
      <c r="FNK266" s="368"/>
      <c r="FNL266" s="224"/>
      <c r="FNM266" s="224"/>
      <c r="FNN266" s="334"/>
      <c r="FNO266" s="334"/>
      <c r="FNP266" s="224"/>
      <c r="FNQ266" s="368"/>
      <c r="FNR266" s="368"/>
      <c r="FNS266" s="332"/>
      <c r="FNT266" s="333"/>
      <c r="FNU266" s="368"/>
      <c r="FNV266" s="224"/>
      <c r="FNW266" s="224"/>
      <c r="FNX266" s="334"/>
      <c r="FNY266" s="334"/>
      <c r="FNZ266" s="224"/>
      <c r="FOA266" s="368"/>
      <c r="FOB266" s="368"/>
      <c r="FOC266" s="332"/>
      <c r="FOD266" s="333"/>
      <c r="FOE266" s="368"/>
      <c r="FOF266" s="224"/>
      <c r="FOG266" s="224"/>
      <c r="FOH266" s="334"/>
      <c r="FOI266" s="334"/>
      <c r="FOJ266" s="224"/>
      <c r="FOK266" s="368"/>
      <c r="FOL266" s="368"/>
      <c r="FOM266" s="332"/>
      <c r="FON266" s="333"/>
      <c r="FOO266" s="368"/>
      <c r="FOP266" s="224"/>
      <c r="FOQ266" s="224"/>
      <c r="FOR266" s="334"/>
      <c r="FOS266" s="334"/>
      <c r="FOT266" s="224"/>
      <c r="FOU266" s="368"/>
      <c r="FOV266" s="368"/>
      <c r="FOW266" s="332"/>
      <c r="FOX266" s="333"/>
      <c r="FOY266" s="368"/>
      <c r="FOZ266" s="224"/>
      <c r="FPA266" s="224"/>
      <c r="FPB266" s="334"/>
      <c r="FPC266" s="334"/>
      <c r="FPD266" s="224"/>
      <c r="FPE266" s="368"/>
      <c r="FPF266" s="368"/>
      <c r="FPG266" s="332"/>
      <c r="FPH266" s="333"/>
      <c r="FPI266" s="368"/>
      <c r="FPJ266" s="224"/>
      <c r="FPK266" s="224"/>
      <c r="FPL266" s="334"/>
      <c r="FPM266" s="334"/>
      <c r="FPN266" s="224"/>
      <c r="FPO266" s="368"/>
      <c r="FPP266" s="368"/>
      <c r="FPQ266" s="332"/>
      <c r="FPR266" s="333"/>
      <c r="FPS266" s="368"/>
      <c r="FPT266" s="224"/>
      <c r="FPU266" s="224"/>
      <c r="FPV266" s="334"/>
      <c r="FPW266" s="334"/>
      <c r="FPX266" s="224"/>
      <c r="FPY266" s="368"/>
      <c r="FPZ266" s="368"/>
      <c r="FQA266" s="332"/>
      <c r="FQB266" s="333"/>
      <c r="FQC266" s="368"/>
      <c r="FQD266" s="224"/>
      <c r="FQE266" s="224"/>
      <c r="FQF266" s="334"/>
      <c r="FQG266" s="334"/>
      <c r="FQH266" s="224"/>
      <c r="FQI266" s="368"/>
      <c r="FQJ266" s="368"/>
      <c r="FQK266" s="332"/>
      <c r="FQL266" s="333"/>
      <c r="FQM266" s="368"/>
      <c r="FQN266" s="224"/>
      <c r="FQO266" s="224"/>
      <c r="FQP266" s="334"/>
      <c r="FQQ266" s="334"/>
      <c r="FQR266" s="224"/>
      <c r="FQS266" s="368"/>
      <c r="FQT266" s="368"/>
      <c r="FQU266" s="332"/>
      <c r="FQV266" s="333"/>
      <c r="FQW266" s="368"/>
      <c r="FQX266" s="224"/>
      <c r="FQY266" s="224"/>
      <c r="FQZ266" s="334"/>
      <c r="FRA266" s="334"/>
      <c r="FRB266" s="224"/>
      <c r="FRC266" s="368"/>
      <c r="FRD266" s="368"/>
      <c r="FRE266" s="332"/>
      <c r="FRF266" s="333"/>
      <c r="FRG266" s="368"/>
      <c r="FRH266" s="224"/>
      <c r="FRI266" s="224"/>
      <c r="FRJ266" s="334"/>
      <c r="FRK266" s="334"/>
      <c r="FRL266" s="224"/>
      <c r="FRM266" s="368"/>
      <c r="FRN266" s="368"/>
      <c r="FRO266" s="332"/>
      <c r="FRP266" s="333"/>
      <c r="FRQ266" s="368"/>
      <c r="FRR266" s="224"/>
      <c r="FRS266" s="224"/>
      <c r="FRT266" s="334"/>
      <c r="FRU266" s="334"/>
      <c r="FRV266" s="224"/>
      <c r="FRW266" s="368"/>
      <c r="FRX266" s="368"/>
      <c r="FRY266" s="332"/>
      <c r="FRZ266" s="333"/>
      <c r="FSA266" s="368"/>
      <c r="FSB266" s="224"/>
      <c r="FSC266" s="224"/>
      <c r="FSD266" s="334"/>
      <c r="FSE266" s="334"/>
      <c r="FSF266" s="224"/>
      <c r="FSG266" s="368"/>
      <c r="FSH266" s="368"/>
      <c r="FSI266" s="332"/>
      <c r="FSJ266" s="333"/>
      <c r="FSK266" s="368"/>
      <c r="FSL266" s="224"/>
      <c r="FSM266" s="224"/>
      <c r="FSN266" s="334"/>
      <c r="FSO266" s="334"/>
      <c r="FSP266" s="224"/>
      <c r="FSQ266" s="368"/>
      <c r="FSR266" s="368"/>
      <c r="FSS266" s="332"/>
      <c r="FST266" s="333"/>
      <c r="FSU266" s="368"/>
      <c r="FSV266" s="224"/>
      <c r="FSW266" s="224"/>
      <c r="FSX266" s="334"/>
      <c r="FSY266" s="334"/>
      <c r="FSZ266" s="224"/>
      <c r="FTA266" s="368"/>
      <c r="FTB266" s="368"/>
      <c r="FTC266" s="332"/>
      <c r="FTD266" s="333"/>
      <c r="FTE266" s="368"/>
      <c r="FTF266" s="224"/>
      <c r="FTG266" s="224"/>
      <c r="FTH266" s="334"/>
      <c r="FTI266" s="334"/>
      <c r="FTJ266" s="224"/>
      <c r="FTK266" s="368"/>
      <c r="FTL266" s="368"/>
      <c r="FTM266" s="332"/>
      <c r="FTN266" s="333"/>
      <c r="FTO266" s="368"/>
      <c r="FTP266" s="224"/>
      <c r="FTQ266" s="224"/>
      <c r="FTR266" s="334"/>
      <c r="FTS266" s="334"/>
      <c r="FTT266" s="224"/>
      <c r="FTU266" s="368"/>
      <c r="FTV266" s="368"/>
      <c r="FTW266" s="332"/>
      <c r="FTX266" s="333"/>
      <c r="FTY266" s="368"/>
      <c r="FTZ266" s="224"/>
      <c r="FUA266" s="224"/>
      <c r="FUB266" s="334"/>
      <c r="FUC266" s="334"/>
      <c r="FUD266" s="224"/>
      <c r="FUE266" s="368"/>
      <c r="FUF266" s="368"/>
      <c r="FUG266" s="332"/>
      <c r="FUH266" s="333"/>
      <c r="FUI266" s="368"/>
      <c r="FUJ266" s="224"/>
      <c r="FUK266" s="224"/>
      <c r="FUL266" s="334"/>
      <c r="FUM266" s="334"/>
      <c r="FUN266" s="224"/>
      <c r="FUO266" s="368"/>
      <c r="FUP266" s="368"/>
      <c r="FUQ266" s="332"/>
      <c r="FUR266" s="333"/>
      <c r="FUS266" s="368"/>
      <c r="FUT266" s="224"/>
      <c r="FUU266" s="224"/>
      <c r="FUV266" s="334"/>
      <c r="FUW266" s="334"/>
      <c r="FUX266" s="224"/>
      <c r="FUY266" s="368"/>
      <c r="FUZ266" s="368"/>
      <c r="FVA266" s="332"/>
      <c r="FVB266" s="333"/>
      <c r="FVC266" s="368"/>
      <c r="FVD266" s="224"/>
      <c r="FVE266" s="224"/>
      <c r="FVF266" s="334"/>
      <c r="FVG266" s="334"/>
      <c r="FVH266" s="224"/>
      <c r="FVI266" s="368"/>
      <c r="FVJ266" s="368"/>
      <c r="FVK266" s="332"/>
      <c r="FVL266" s="333"/>
      <c r="FVM266" s="368"/>
      <c r="FVN266" s="224"/>
      <c r="FVO266" s="224"/>
      <c r="FVP266" s="334"/>
      <c r="FVQ266" s="334"/>
      <c r="FVR266" s="224"/>
      <c r="FVS266" s="368"/>
      <c r="FVT266" s="368"/>
      <c r="FVU266" s="332"/>
      <c r="FVV266" s="333"/>
      <c r="FVW266" s="368"/>
      <c r="FVX266" s="224"/>
      <c r="FVY266" s="224"/>
      <c r="FVZ266" s="334"/>
      <c r="FWA266" s="334"/>
      <c r="FWB266" s="224"/>
      <c r="FWC266" s="368"/>
      <c r="FWD266" s="368"/>
      <c r="FWE266" s="332"/>
      <c r="FWF266" s="333"/>
      <c r="FWG266" s="368"/>
      <c r="FWH266" s="224"/>
      <c r="FWI266" s="224"/>
      <c r="FWJ266" s="334"/>
      <c r="FWK266" s="334"/>
      <c r="FWL266" s="224"/>
      <c r="FWM266" s="368"/>
      <c r="FWN266" s="368"/>
      <c r="FWO266" s="332"/>
      <c r="FWP266" s="333"/>
      <c r="FWQ266" s="368"/>
      <c r="FWR266" s="224"/>
      <c r="FWS266" s="224"/>
      <c r="FWT266" s="334"/>
      <c r="FWU266" s="334"/>
      <c r="FWV266" s="224"/>
      <c r="FWW266" s="368"/>
      <c r="FWX266" s="368"/>
      <c r="FWY266" s="332"/>
      <c r="FWZ266" s="333"/>
      <c r="FXA266" s="368"/>
      <c r="FXB266" s="224"/>
      <c r="FXC266" s="224"/>
      <c r="FXD266" s="334"/>
      <c r="FXE266" s="334"/>
      <c r="FXF266" s="224"/>
      <c r="FXG266" s="368"/>
      <c r="FXH266" s="368"/>
      <c r="FXI266" s="332"/>
      <c r="FXJ266" s="333"/>
      <c r="FXK266" s="368"/>
      <c r="FXL266" s="224"/>
      <c r="FXM266" s="224"/>
      <c r="FXN266" s="334"/>
      <c r="FXO266" s="334"/>
      <c r="FXP266" s="224"/>
      <c r="FXQ266" s="368"/>
      <c r="FXR266" s="368"/>
      <c r="FXS266" s="332"/>
      <c r="FXT266" s="333"/>
      <c r="FXU266" s="368"/>
      <c r="FXV266" s="224"/>
      <c r="FXW266" s="224"/>
      <c r="FXX266" s="334"/>
      <c r="FXY266" s="334"/>
      <c r="FXZ266" s="224"/>
      <c r="FYA266" s="368"/>
      <c r="FYB266" s="368"/>
      <c r="FYC266" s="332"/>
      <c r="FYD266" s="333"/>
      <c r="FYE266" s="368"/>
      <c r="FYF266" s="224"/>
      <c r="FYG266" s="224"/>
      <c r="FYH266" s="334"/>
      <c r="FYI266" s="334"/>
      <c r="FYJ266" s="224"/>
      <c r="FYK266" s="368"/>
      <c r="FYL266" s="368"/>
      <c r="FYM266" s="332"/>
      <c r="FYN266" s="333"/>
      <c r="FYO266" s="368"/>
      <c r="FYP266" s="224"/>
      <c r="FYQ266" s="224"/>
      <c r="FYR266" s="334"/>
      <c r="FYS266" s="334"/>
      <c r="FYT266" s="224"/>
      <c r="FYU266" s="368"/>
      <c r="FYV266" s="368"/>
      <c r="FYW266" s="332"/>
      <c r="FYX266" s="333"/>
      <c r="FYY266" s="368"/>
      <c r="FYZ266" s="224"/>
      <c r="FZA266" s="224"/>
      <c r="FZB266" s="334"/>
      <c r="FZC266" s="334"/>
      <c r="FZD266" s="224"/>
      <c r="FZE266" s="368"/>
      <c r="FZF266" s="368"/>
      <c r="FZG266" s="332"/>
      <c r="FZH266" s="333"/>
      <c r="FZI266" s="368"/>
      <c r="FZJ266" s="224"/>
      <c r="FZK266" s="224"/>
      <c r="FZL266" s="334"/>
      <c r="FZM266" s="334"/>
      <c r="FZN266" s="224"/>
      <c r="FZO266" s="368"/>
      <c r="FZP266" s="368"/>
      <c r="FZQ266" s="332"/>
      <c r="FZR266" s="333"/>
      <c r="FZS266" s="368"/>
      <c r="FZT266" s="224"/>
      <c r="FZU266" s="224"/>
      <c r="FZV266" s="334"/>
      <c r="FZW266" s="334"/>
      <c r="FZX266" s="224"/>
      <c r="FZY266" s="368"/>
      <c r="FZZ266" s="368"/>
      <c r="GAA266" s="332"/>
      <c r="GAB266" s="333"/>
      <c r="GAC266" s="368"/>
      <c r="GAD266" s="224"/>
      <c r="GAE266" s="224"/>
      <c r="GAF266" s="334"/>
      <c r="GAG266" s="334"/>
      <c r="GAH266" s="224"/>
      <c r="GAI266" s="368"/>
      <c r="GAJ266" s="368"/>
      <c r="GAK266" s="332"/>
      <c r="GAL266" s="333"/>
      <c r="GAM266" s="368"/>
      <c r="GAN266" s="224"/>
      <c r="GAO266" s="224"/>
      <c r="GAP266" s="334"/>
      <c r="GAQ266" s="334"/>
      <c r="GAR266" s="224"/>
      <c r="GAS266" s="368"/>
      <c r="GAT266" s="368"/>
      <c r="GAU266" s="332"/>
      <c r="GAV266" s="333"/>
      <c r="GAW266" s="368"/>
      <c r="GAX266" s="224"/>
      <c r="GAY266" s="224"/>
      <c r="GAZ266" s="334"/>
      <c r="GBA266" s="334"/>
      <c r="GBB266" s="224"/>
      <c r="GBC266" s="368"/>
      <c r="GBD266" s="368"/>
      <c r="GBE266" s="332"/>
      <c r="GBF266" s="333"/>
      <c r="GBG266" s="368"/>
      <c r="GBH266" s="224"/>
      <c r="GBI266" s="224"/>
      <c r="GBJ266" s="334"/>
      <c r="GBK266" s="334"/>
      <c r="GBL266" s="224"/>
      <c r="GBM266" s="368"/>
      <c r="GBN266" s="368"/>
      <c r="GBO266" s="332"/>
      <c r="GBP266" s="333"/>
      <c r="GBQ266" s="368"/>
      <c r="GBR266" s="224"/>
      <c r="GBS266" s="224"/>
      <c r="GBT266" s="334"/>
      <c r="GBU266" s="334"/>
      <c r="GBV266" s="224"/>
      <c r="GBW266" s="368"/>
      <c r="GBX266" s="368"/>
      <c r="GBY266" s="332"/>
      <c r="GBZ266" s="333"/>
      <c r="GCA266" s="368"/>
      <c r="GCB266" s="224"/>
      <c r="GCC266" s="224"/>
      <c r="GCD266" s="334"/>
      <c r="GCE266" s="334"/>
      <c r="GCF266" s="224"/>
      <c r="GCG266" s="368"/>
      <c r="GCH266" s="368"/>
      <c r="GCI266" s="332"/>
      <c r="GCJ266" s="333"/>
      <c r="GCK266" s="368"/>
      <c r="GCL266" s="224"/>
      <c r="GCM266" s="224"/>
      <c r="GCN266" s="334"/>
      <c r="GCO266" s="334"/>
      <c r="GCP266" s="224"/>
      <c r="GCQ266" s="368"/>
      <c r="GCR266" s="368"/>
      <c r="GCS266" s="332"/>
      <c r="GCT266" s="333"/>
      <c r="GCU266" s="368"/>
      <c r="GCV266" s="224"/>
      <c r="GCW266" s="224"/>
      <c r="GCX266" s="334"/>
      <c r="GCY266" s="334"/>
      <c r="GCZ266" s="224"/>
      <c r="GDA266" s="368"/>
      <c r="GDB266" s="368"/>
      <c r="GDC266" s="332"/>
      <c r="GDD266" s="333"/>
      <c r="GDE266" s="368"/>
      <c r="GDF266" s="224"/>
      <c r="GDG266" s="224"/>
      <c r="GDH266" s="334"/>
      <c r="GDI266" s="334"/>
      <c r="GDJ266" s="224"/>
      <c r="GDK266" s="368"/>
      <c r="GDL266" s="368"/>
      <c r="GDM266" s="332"/>
      <c r="GDN266" s="333"/>
      <c r="GDO266" s="368"/>
      <c r="GDP266" s="224"/>
      <c r="GDQ266" s="224"/>
      <c r="GDR266" s="334"/>
      <c r="GDS266" s="334"/>
      <c r="GDT266" s="224"/>
      <c r="GDU266" s="368"/>
      <c r="GDV266" s="368"/>
      <c r="GDW266" s="332"/>
      <c r="GDX266" s="333"/>
      <c r="GDY266" s="368"/>
      <c r="GDZ266" s="224"/>
      <c r="GEA266" s="224"/>
      <c r="GEB266" s="334"/>
      <c r="GEC266" s="334"/>
      <c r="GED266" s="224"/>
      <c r="GEE266" s="368"/>
      <c r="GEF266" s="368"/>
      <c r="GEG266" s="332"/>
      <c r="GEH266" s="333"/>
      <c r="GEI266" s="368"/>
      <c r="GEJ266" s="224"/>
      <c r="GEK266" s="224"/>
      <c r="GEL266" s="334"/>
      <c r="GEM266" s="334"/>
      <c r="GEN266" s="224"/>
      <c r="GEO266" s="368"/>
      <c r="GEP266" s="368"/>
      <c r="GEQ266" s="332"/>
      <c r="GER266" s="333"/>
      <c r="GES266" s="368"/>
      <c r="GET266" s="224"/>
      <c r="GEU266" s="224"/>
      <c r="GEV266" s="334"/>
      <c r="GEW266" s="334"/>
      <c r="GEX266" s="224"/>
      <c r="GEY266" s="368"/>
      <c r="GEZ266" s="368"/>
      <c r="GFA266" s="332"/>
      <c r="GFB266" s="333"/>
      <c r="GFC266" s="368"/>
      <c r="GFD266" s="224"/>
      <c r="GFE266" s="224"/>
      <c r="GFF266" s="334"/>
      <c r="GFG266" s="334"/>
      <c r="GFH266" s="224"/>
      <c r="GFI266" s="368"/>
      <c r="GFJ266" s="368"/>
      <c r="GFK266" s="332"/>
      <c r="GFL266" s="333"/>
      <c r="GFM266" s="368"/>
      <c r="GFN266" s="224"/>
      <c r="GFO266" s="224"/>
      <c r="GFP266" s="334"/>
      <c r="GFQ266" s="334"/>
      <c r="GFR266" s="224"/>
      <c r="GFS266" s="368"/>
      <c r="GFT266" s="368"/>
      <c r="GFU266" s="332"/>
      <c r="GFV266" s="333"/>
      <c r="GFW266" s="368"/>
      <c r="GFX266" s="224"/>
      <c r="GFY266" s="224"/>
      <c r="GFZ266" s="334"/>
      <c r="GGA266" s="334"/>
      <c r="GGB266" s="224"/>
      <c r="GGC266" s="368"/>
      <c r="GGD266" s="368"/>
      <c r="GGE266" s="332"/>
      <c r="GGF266" s="333"/>
      <c r="GGG266" s="368"/>
      <c r="GGH266" s="224"/>
      <c r="GGI266" s="224"/>
      <c r="GGJ266" s="334"/>
      <c r="GGK266" s="334"/>
      <c r="GGL266" s="224"/>
      <c r="GGM266" s="368"/>
      <c r="GGN266" s="368"/>
      <c r="GGO266" s="332"/>
      <c r="GGP266" s="333"/>
      <c r="GGQ266" s="368"/>
      <c r="GGR266" s="224"/>
      <c r="GGS266" s="224"/>
      <c r="GGT266" s="334"/>
      <c r="GGU266" s="334"/>
      <c r="GGV266" s="224"/>
      <c r="GGW266" s="368"/>
      <c r="GGX266" s="368"/>
      <c r="GGY266" s="332"/>
      <c r="GGZ266" s="333"/>
      <c r="GHA266" s="368"/>
      <c r="GHB266" s="224"/>
      <c r="GHC266" s="224"/>
      <c r="GHD266" s="334"/>
      <c r="GHE266" s="334"/>
      <c r="GHF266" s="224"/>
      <c r="GHG266" s="368"/>
      <c r="GHH266" s="368"/>
      <c r="GHI266" s="332"/>
      <c r="GHJ266" s="333"/>
      <c r="GHK266" s="368"/>
      <c r="GHL266" s="224"/>
      <c r="GHM266" s="224"/>
      <c r="GHN266" s="334"/>
      <c r="GHO266" s="334"/>
      <c r="GHP266" s="224"/>
      <c r="GHQ266" s="368"/>
      <c r="GHR266" s="368"/>
      <c r="GHS266" s="332"/>
      <c r="GHT266" s="333"/>
      <c r="GHU266" s="368"/>
      <c r="GHV266" s="224"/>
      <c r="GHW266" s="224"/>
      <c r="GHX266" s="334"/>
      <c r="GHY266" s="334"/>
      <c r="GHZ266" s="224"/>
      <c r="GIA266" s="368"/>
      <c r="GIB266" s="368"/>
      <c r="GIC266" s="332"/>
      <c r="GID266" s="333"/>
      <c r="GIE266" s="368"/>
      <c r="GIF266" s="224"/>
      <c r="GIG266" s="224"/>
      <c r="GIH266" s="334"/>
      <c r="GII266" s="334"/>
      <c r="GIJ266" s="224"/>
      <c r="GIK266" s="368"/>
      <c r="GIL266" s="368"/>
      <c r="GIM266" s="332"/>
      <c r="GIN266" s="333"/>
      <c r="GIO266" s="368"/>
      <c r="GIP266" s="224"/>
      <c r="GIQ266" s="224"/>
      <c r="GIR266" s="334"/>
      <c r="GIS266" s="334"/>
      <c r="GIT266" s="224"/>
      <c r="GIU266" s="368"/>
      <c r="GIV266" s="368"/>
      <c r="GIW266" s="332"/>
      <c r="GIX266" s="333"/>
      <c r="GIY266" s="368"/>
      <c r="GIZ266" s="224"/>
      <c r="GJA266" s="224"/>
      <c r="GJB266" s="334"/>
      <c r="GJC266" s="334"/>
      <c r="GJD266" s="224"/>
      <c r="GJE266" s="368"/>
      <c r="GJF266" s="368"/>
      <c r="GJG266" s="332"/>
      <c r="GJH266" s="333"/>
      <c r="GJI266" s="368"/>
      <c r="GJJ266" s="224"/>
      <c r="GJK266" s="224"/>
      <c r="GJL266" s="334"/>
      <c r="GJM266" s="334"/>
      <c r="GJN266" s="224"/>
      <c r="GJO266" s="368"/>
      <c r="GJP266" s="368"/>
      <c r="GJQ266" s="332"/>
      <c r="GJR266" s="333"/>
      <c r="GJS266" s="368"/>
      <c r="GJT266" s="224"/>
      <c r="GJU266" s="224"/>
      <c r="GJV266" s="334"/>
      <c r="GJW266" s="334"/>
      <c r="GJX266" s="224"/>
      <c r="GJY266" s="368"/>
      <c r="GJZ266" s="368"/>
      <c r="GKA266" s="332"/>
      <c r="GKB266" s="333"/>
      <c r="GKC266" s="368"/>
      <c r="GKD266" s="224"/>
      <c r="GKE266" s="224"/>
      <c r="GKF266" s="334"/>
      <c r="GKG266" s="334"/>
      <c r="GKH266" s="224"/>
      <c r="GKI266" s="368"/>
      <c r="GKJ266" s="368"/>
      <c r="GKK266" s="332"/>
      <c r="GKL266" s="333"/>
      <c r="GKM266" s="368"/>
      <c r="GKN266" s="224"/>
      <c r="GKO266" s="224"/>
      <c r="GKP266" s="334"/>
      <c r="GKQ266" s="334"/>
      <c r="GKR266" s="224"/>
      <c r="GKS266" s="368"/>
      <c r="GKT266" s="368"/>
      <c r="GKU266" s="332"/>
      <c r="GKV266" s="333"/>
      <c r="GKW266" s="368"/>
      <c r="GKX266" s="224"/>
      <c r="GKY266" s="224"/>
      <c r="GKZ266" s="334"/>
      <c r="GLA266" s="334"/>
      <c r="GLB266" s="224"/>
      <c r="GLC266" s="368"/>
      <c r="GLD266" s="368"/>
      <c r="GLE266" s="332"/>
      <c r="GLF266" s="333"/>
      <c r="GLG266" s="368"/>
      <c r="GLH266" s="224"/>
      <c r="GLI266" s="224"/>
      <c r="GLJ266" s="334"/>
      <c r="GLK266" s="334"/>
      <c r="GLL266" s="224"/>
      <c r="GLM266" s="368"/>
      <c r="GLN266" s="368"/>
      <c r="GLO266" s="332"/>
      <c r="GLP266" s="333"/>
      <c r="GLQ266" s="368"/>
      <c r="GLR266" s="224"/>
      <c r="GLS266" s="224"/>
      <c r="GLT266" s="334"/>
      <c r="GLU266" s="334"/>
      <c r="GLV266" s="224"/>
      <c r="GLW266" s="368"/>
      <c r="GLX266" s="368"/>
      <c r="GLY266" s="332"/>
      <c r="GLZ266" s="333"/>
      <c r="GMA266" s="368"/>
      <c r="GMB266" s="224"/>
      <c r="GMC266" s="224"/>
      <c r="GMD266" s="334"/>
      <c r="GME266" s="334"/>
      <c r="GMF266" s="224"/>
      <c r="GMG266" s="368"/>
      <c r="GMH266" s="368"/>
      <c r="GMI266" s="332"/>
      <c r="GMJ266" s="333"/>
      <c r="GMK266" s="368"/>
      <c r="GML266" s="224"/>
      <c r="GMM266" s="224"/>
      <c r="GMN266" s="334"/>
      <c r="GMO266" s="334"/>
      <c r="GMP266" s="224"/>
      <c r="GMQ266" s="368"/>
      <c r="GMR266" s="368"/>
      <c r="GMS266" s="332"/>
      <c r="GMT266" s="333"/>
      <c r="GMU266" s="368"/>
      <c r="GMV266" s="224"/>
      <c r="GMW266" s="224"/>
      <c r="GMX266" s="334"/>
      <c r="GMY266" s="334"/>
      <c r="GMZ266" s="224"/>
      <c r="GNA266" s="368"/>
      <c r="GNB266" s="368"/>
      <c r="GNC266" s="332"/>
      <c r="GND266" s="333"/>
      <c r="GNE266" s="368"/>
      <c r="GNF266" s="224"/>
      <c r="GNG266" s="224"/>
      <c r="GNH266" s="334"/>
      <c r="GNI266" s="334"/>
      <c r="GNJ266" s="224"/>
      <c r="GNK266" s="368"/>
      <c r="GNL266" s="368"/>
      <c r="GNM266" s="332"/>
      <c r="GNN266" s="333"/>
      <c r="GNO266" s="368"/>
      <c r="GNP266" s="224"/>
      <c r="GNQ266" s="224"/>
      <c r="GNR266" s="334"/>
      <c r="GNS266" s="334"/>
      <c r="GNT266" s="224"/>
      <c r="GNU266" s="368"/>
      <c r="GNV266" s="368"/>
      <c r="GNW266" s="332"/>
      <c r="GNX266" s="333"/>
      <c r="GNY266" s="368"/>
      <c r="GNZ266" s="224"/>
      <c r="GOA266" s="224"/>
      <c r="GOB266" s="334"/>
      <c r="GOC266" s="334"/>
      <c r="GOD266" s="224"/>
      <c r="GOE266" s="368"/>
      <c r="GOF266" s="368"/>
      <c r="GOG266" s="332"/>
      <c r="GOH266" s="333"/>
      <c r="GOI266" s="368"/>
      <c r="GOJ266" s="224"/>
      <c r="GOK266" s="224"/>
      <c r="GOL266" s="334"/>
      <c r="GOM266" s="334"/>
      <c r="GON266" s="224"/>
      <c r="GOO266" s="368"/>
      <c r="GOP266" s="368"/>
      <c r="GOQ266" s="332"/>
      <c r="GOR266" s="333"/>
      <c r="GOS266" s="368"/>
      <c r="GOT266" s="224"/>
      <c r="GOU266" s="224"/>
      <c r="GOV266" s="334"/>
      <c r="GOW266" s="334"/>
      <c r="GOX266" s="224"/>
      <c r="GOY266" s="368"/>
      <c r="GOZ266" s="368"/>
      <c r="GPA266" s="332"/>
      <c r="GPB266" s="333"/>
      <c r="GPC266" s="368"/>
      <c r="GPD266" s="224"/>
      <c r="GPE266" s="224"/>
      <c r="GPF266" s="334"/>
      <c r="GPG266" s="334"/>
      <c r="GPH266" s="224"/>
      <c r="GPI266" s="368"/>
      <c r="GPJ266" s="368"/>
      <c r="GPK266" s="332"/>
      <c r="GPL266" s="333"/>
      <c r="GPM266" s="368"/>
      <c r="GPN266" s="224"/>
      <c r="GPO266" s="224"/>
      <c r="GPP266" s="334"/>
      <c r="GPQ266" s="334"/>
      <c r="GPR266" s="224"/>
      <c r="GPS266" s="368"/>
      <c r="GPT266" s="368"/>
      <c r="GPU266" s="332"/>
      <c r="GPV266" s="333"/>
      <c r="GPW266" s="368"/>
      <c r="GPX266" s="224"/>
      <c r="GPY266" s="224"/>
      <c r="GPZ266" s="334"/>
      <c r="GQA266" s="334"/>
      <c r="GQB266" s="224"/>
      <c r="GQC266" s="368"/>
      <c r="GQD266" s="368"/>
      <c r="GQE266" s="332"/>
      <c r="GQF266" s="333"/>
      <c r="GQG266" s="368"/>
      <c r="GQH266" s="224"/>
      <c r="GQI266" s="224"/>
      <c r="GQJ266" s="334"/>
      <c r="GQK266" s="334"/>
      <c r="GQL266" s="224"/>
      <c r="GQM266" s="368"/>
      <c r="GQN266" s="368"/>
      <c r="GQO266" s="332"/>
      <c r="GQP266" s="333"/>
      <c r="GQQ266" s="368"/>
      <c r="GQR266" s="224"/>
      <c r="GQS266" s="224"/>
      <c r="GQT266" s="334"/>
      <c r="GQU266" s="334"/>
      <c r="GQV266" s="224"/>
      <c r="GQW266" s="368"/>
      <c r="GQX266" s="368"/>
      <c r="GQY266" s="332"/>
      <c r="GQZ266" s="333"/>
      <c r="GRA266" s="368"/>
      <c r="GRB266" s="224"/>
      <c r="GRC266" s="224"/>
      <c r="GRD266" s="334"/>
      <c r="GRE266" s="334"/>
      <c r="GRF266" s="224"/>
      <c r="GRG266" s="368"/>
      <c r="GRH266" s="368"/>
      <c r="GRI266" s="332"/>
      <c r="GRJ266" s="333"/>
      <c r="GRK266" s="368"/>
      <c r="GRL266" s="224"/>
      <c r="GRM266" s="224"/>
      <c r="GRN266" s="334"/>
      <c r="GRO266" s="334"/>
      <c r="GRP266" s="224"/>
      <c r="GRQ266" s="368"/>
      <c r="GRR266" s="368"/>
      <c r="GRS266" s="332"/>
      <c r="GRT266" s="333"/>
      <c r="GRU266" s="368"/>
      <c r="GRV266" s="224"/>
      <c r="GRW266" s="224"/>
      <c r="GRX266" s="334"/>
      <c r="GRY266" s="334"/>
      <c r="GRZ266" s="224"/>
      <c r="GSA266" s="368"/>
      <c r="GSB266" s="368"/>
      <c r="GSC266" s="332"/>
      <c r="GSD266" s="333"/>
      <c r="GSE266" s="368"/>
      <c r="GSF266" s="224"/>
      <c r="GSG266" s="224"/>
      <c r="GSH266" s="334"/>
      <c r="GSI266" s="334"/>
      <c r="GSJ266" s="224"/>
      <c r="GSK266" s="368"/>
      <c r="GSL266" s="368"/>
      <c r="GSM266" s="332"/>
      <c r="GSN266" s="333"/>
      <c r="GSO266" s="368"/>
      <c r="GSP266" s="224"/>
      <c r="GSQ266" s="224"/>
      <c r="GSR266" s="334"/>
      <c r="GSS266" s="334"/>
      <c r="GST266" s="224"/>
      <c r="GSU266" s="368"/>
      <c r="GSV266" s="368"/>
      <c r="GSW266" s="332"/>
      <c r="GSX266" s="333"/>
      <c r="GSY266" s="368"/>
      <c r="GSZ266" s="224"/>
      <c r="GTA266" s="224"/>
      <c r="GTB266" s="334"/>
      <c r="GTC266" s="334"/>
      <c r="GTD266" s="224"/>
      <c r="GTE266" s="368"/>
      <c r="GTF266" s="368"/>
      <c r="GTG266" s="332"/>
      <c r="GTH266" s="333"/>
      <c r="GTI266" s="368"/>
      <c r="GTJ266" s="224"/>
      <c r="GTK266" s="224"/>
      <c r="GTL266" s="334"/>
      <c r="GTM266" s="334"/>
      <c r="GTN266" s="224"/>
      <c r="GTO266" s="368"/>
      <c r="GTP266" s="368"/>
      <c r="GTQ266" s="332"/>
      <c r="GTR266" s="333"/>
      <c r="GTS266" s="368"/>
      <c r="GTT266" s="224"/>
      <c r="GTU266" s="224"/>
      <c r="GTV266" s="334"/>
      <c r="GTW266" s="334"/>
      <c r="GTX266" s="224"/>
      <c r="GTY266" s="368"/>
      <c r="GTZ266" s="368"/>
      <c r="GUA266" s="332"/>
      <c r="GUB266" s="333"/>
      <c r="GUC266" s="368"/>
      <c r="GUD266" s="224"/>
      <c r="GUE266" s="224"/>
      <c r="GUF266" s="334"/>
      <c r="GUG266" s="334"/>
      <c r="GUH266" s="224"/>
      <c r="GUI266" s="368"/>
      <c r="GUJ266" s="368"/>
      <c r="GUK266" s="332"/>
      <c r="GUL266" s="333"/>
      <c r="GUM266" s="368"/>
      <c r="GUN266" s="224"/>
      <c r="GUO266" s="224"/>
      <c r="GUP266" s="334"/>
      <c r="GUQ266" s="334"/>
      <c r="GUR266" s="224"/>
      <c r="GUS266" s="368"/>
      <c r="GUT266" s="368"/>
      <c r="GUU266" s="332"/>
      <c r="GUV266" s="333"/>
      <c r="GUW266" s="368"/>
      <c r="GUX266" s="224"/>
      <c r="GUY266" s="224"/>
      <c r="GUZ266" s="334"/>
      <c r="GVA266" s="334"/>
      <c r="GVB266" s="224"/>
      <c r="GVC266" s="368"/>
      <c r="GVD266" s="368"/>
      <c r="GVE266" s="332"/>
      <c r="GVF266" s="333"/>
      <c r="GVG266" s="368"/>
      <c r="GVH266" s="224"/>
      <c r="GVI266" s="224"/>
      <c r="GVJ266" s="334"/>
      <c r="GVK266" s="334"/>
      <c r="GVL266" s="224"/>
      <c r="GVM266" s="368"/>
      <c r="GVN266" s="368"/>
      <c r="GVO266" s="332"/>
      <c r="GVP266" s="333"/>
      <c r="GVQ266" s="368"/>
      <c r="GVR266" s="224"/>
      <c r="GVS266" s="224"/>
      <c r="GVT266" s="334"/>
      <c r="GVU266" s="334"/>
      <c r="GVV266" s="224"/>
      <c r="GVW266" s="368"/>
      <c r="GVX266" s="368"/>
      <c r="GVY266" s="332"/>
      <c r="GVZ266" s="333"/>
      <c r="GWA266" s="368"/>
      <c r="GWB266" s="224"/>
      <c r="GWC266" s="224"/>
      <c r="GWD266" s="334"/>
      <c r="GWE266" s="334"/>
      <c r="GWF266" s="224"/>
      <c r="GWG266" s="368"/>
      <c r="GWH266" s="368"/>
      <c r="GWI266" s="332"/>
      <c r="GWJ266" s="333"/>
      <c r="GWK266" s="368"/>
      <c r="GWL266" s="224"/>
      <c r="GWM266" s="224"/>
      <c r="GWN266" s="334"/>
      <c r="GWO266" s="334"/>
      <c r="GWP266" s="224"/>
      <c r="GWQ266" s="368"/>
      <c r="GWR266" s="368"/>
      <c r="GWS266" s="332"/>
      <c r="GWT266" s="333"/>
      <c r="GWU266" s="368"/>
      <c r="GWV266" s="224"/>
      <c r="GWW266" s="224"/>
      <c r="GWX266" s="334"/>
      <c r="GWY266" s="334"/>
      <c r="GWZ266" s="224"/>
      <c r="GXA266" s="368"/>
      <c r="GXB266" s="368"/>
      <c r="GXC266" s="332"/>
      <c r="GXD266" s="333"/>
      <c r="GXE266" s="368"/>
      <c r="GXF266" s="224"/>
      <c r="GXG266" s="224"/>
      <c r="GXH266" s="334"/>
      <c r="GXI266" s="334"/>
      <c r="GXJ266" s="224"/>
      <c r="GXK266" s="368"/>
      <c r="GXL266" s="368"/>
      <c r="GXM266" s="332"/>
      <c r="GXN266" s="333"/>
      <c r="GXO266" s="368"/>
      <c r="GXP266" s="224"/>
      <c r="GXQ266" s="224"/>
      <c r="GXR266" s="334"/>
      <c r="GXS266" s="334"/>
      <c r="GXT266" s="224"/>
      <c r="GXU266" s="368"/>
      <c r="GXV266" s="368"/>
      <c r="GXW266" s="332"/>
      <c r="GXX266" s="333"/>
      <c r="GXY266" s="368"/>
      <c r="GXZ266" s="224"/>
      <c r="GYA266" s="224"/>
      <c r="GYB266" s="334"/>
      <c r="GYC266" s="334"/>
      <c r="GYD266" s="224"/>
      <c r="GYE266" s="368"/>
      <c r="GYF266" s="368"/>
      <c r="GYG266" s="332"/>
      <c r="GYH266" s="333"/>
      <c r="GYI266" s="368"/>
      <c r="GYJ266" s="224"/>
      <c r="GYK266" s="224"/>
      <c r="GYL266" s="334"/>
      <c r="GYM266" s="334"/>
      <c r="GYN266" s="224"/>
      <c r="GYO266" s="368"/>
      <c r="GYP266" s="368"/>
      <c r="GYQ266" s="332"/>
      <c r="GYR266" s="333"/>
      <c r="GYS266" s="368"/>
      <c r="GYT266" s="224"/>
      <c r="GYU266" s="224"/>
      <c r="GYV266" s="334"/>
      <c r="GYW266" s="334"/>
      <c r="GYX266" s="224"/>
      <c r="GYY266" s="368"/>
      <c r="GYZ266" s="368"/>
      <c r="GZA266" s="332"/>
      <c r="GZB266" s="333"/>
      <c r="GZC266" s="368"/>
      <c r="GZD266" s="224"/>
      <c r="GZE266" s="224"/>
      <c r="GZF266" s="334"/>
      <c r="GZG266" s="334"/>
      <c r="GZH266" s="224"/>
      <c r="GZI266" s="368"/>
      <c r="GZJ266" s="368"/>
      <c r="GZK266" s="332"/>
      <c r="GZL266" s="333"/>
      <c r="GZM266" s="368"/>
      <c r="GZN266" s="224"/>
      <c r="GZO266" s="224"/>
      <c r="GZP266" s="334"/>
      <c r="GZQ266" s="334"/>
      <c r="GZR266" s="224"/>
      <c r="GZS266" s="368"/>
      <c r="GZT266" s="368"/>
      <c r="GZU266" s="332"/>
      <c r="GZV266" s="333"/>
      <c r="GZW266" s="368"/>
      <c r="GZX266" s="224"/>
      <c r="GZY266" s="224"/>
      <c r="GZZ266" s="334"/>
      <c r="HAA266" s="334"/>
      <c r="HAB266" s="224"/>
      <c r="HAC266" s="368"/>
      <c r="HAD266" s="368"/>
      <c r="HAE266" s="332"/>
      <c r="HAF266" s="333"/>
      <c r="HAG266" s="368"/>
      <c r="HAH266" s="224"/>
      <c r="HAI266" s="224"/>
      <c r="HAJ266" s="334"/>
      <c r="HAK266" s="334"/>
      <c r="HAL266" s="224"/>
      <c r="HAM266" s="368"/>
      <c r="HAN266" s="368"/>
      <c r="HAO266" s="332"/>
      <c r="HAP266" s="333"/>
      <c r="HAQ266" s="368"/>
      <c r="HAR266" s="224"/>
      <c r="HAS266" s="224"/>
      <c r="HAT266" s="334"/>
      <c r="HAU266" s="334"/>
      <c r="HAV266" s="224"/>
      <c r="HAW266" s="368"/>
      <c r="HAX266" s="368"/>
      <c r="HAY266" s="332"/>
      <c r="HAZ266" s="333"/>
      <c r="HBA266" s="368"/>
      <c r="HBB266" s="224"/>
      <c r="HBC266" s="224"/>
      <c r="HBD266" s="334"/>
      <c r="HBE266" s="334"/>
      <c r="HBF266" s="224"/>
      <c r="HBG266" s="368"/>
      <c r="HBH266" s="368"/>
      <c r="HBI266" s="332"/>
      <c r="HBJ266" s="333"/>
      <c r="HBK266" s="368"/>
      <c r="HBL266" s="224"/>
      <c r="HBM266" s="224"/>
      <c r="HBN266" s="334"/>
      <c r="HBO266" s="334"/>
      <c r="HBP266" s="224"/>
      <c r="HBQ266" s="368"/>
      <c r="HBR266" s="368"/>
      <c r="HBS266" s="332"/>
      <c r="HBT266" s="333"/>
      <c r="HBU266" s="368"/>
      <c r="HBV266" s="224"/>
      <c r="HBW266" s="224"/>
      <c r="HBX266" s="334"/>
      <c r="HBY266" s="334"/>
      <c r="HBZ266" s="224"/>
      <c r="HCA266" s="368"/>
      <c r="HCB266" s="368"/>
      <c r="HCC266" s="332"/>
      <c r="HCD266" s="333"/>
      <c r="HCE266" s="368"/>
      <c r="HCF266" s="224"/>
      <c r="HCG266" s="224"/>
      <c r="HCH266" s="334"/>
      <c r="HCI266" s="334"/>
      <c r="HCJ266" s="224"/>
      <c r="HCK266" s="368"/>
      <c r="HCL266" s="368"/>
      <c r="HCM266" s="332"/>
      <c r="HCN266" s="333"/>
      <c r="HCO266" s="368"/>
      <c r="HCP266" s="224"/>
      <c r="HCQ266" s="224"/>
      <c r="HCR266" s="334"/>
      <c r="HCS266" s="334"/>
      <c r="HCT266" s="224"/>
      <c r="HCU266" s="368"/>
      <c r="HCV266" s="368"/>
      <c r="HCW266" s="332"/>
      <c r="HCX266" s="333"/>
      <c r="HCY266" s="368"/>
      <c r="HCZ266" s="224"/>
      <c r="HDA266" s="224"/>
      <c r="HDB266" s="334"/>
      <c r="HDC266" s="334"/>
      <c r="HDD266" s="224"/>
      <c r="HDE266" s="368"/>
      <c r="HDF266" s="368"/>
      <c r="HDG266" s="332"/>
      <c r="HDH266" s="333"/>
      <c r="HDI266" s="368"/>
      <c r="HDJ266" s="224"/>
      <c r="HDK266" s="224"/>
      <c r="HDL266" s="334"/>
      <c r="HDM266" s="334"/>
      <c r="HDN266" s="224"/>
      <c r="HDO266" s="368"/>
      <c r="HDP266" s="368"/>
      <c r="HDQ266" s="332"/>
      <c r="HDR266" s="333"/>
      <c r="HDS266" s="368"/>
      <c r="HDT266" s="224"/>
      <c r="HDU266" s="224"/>
      <c r="HDV266" s="334"/>
      <c r="HDW266" s="334"/>
      <c r="HDX266" s="224"/>
      <c r="HDY266" s="368"/>
      <c r="HDZ266" s="368"/>
      <c r="HEA266" s="332"/>
      <c r="HEB266" s="333"/>
      <c r="HEC266" s="368"/>
      <c r="HED266" s="224"/>
      <c r="HEE266" s="224"/>
      <c r="HEF266" s="334"/>
      <c r="HEG266" s="334"/>
      <c r="HEH266" s="224"/>
      <c r="HEI266" s="368"/>
      <c r="HEJ266" s="368"/>
      <c r="HEK266" s="332"/>
      <c r="HEL266" s="333"/>
      <c r="HEM266" s="368"/>
      <c r="HEN266" s="224"/>
      <c r="HEO266" s="224"/>
      <c r="HEP266" s="334"/>
      <c r="HEQ266" s="334"/>
      <c r="HER266" s="224"/>
      <c r="HES266" s="368"/>
      <c r="HET266" s="368"/>
      <c r="HEU266" s="332"/>
      <c r="HEV266" s="333"/>
      <c r="HEW266" s="368"/>
      <c r="HEX266" s="224"/>
      <c r="HEY266" s="224"/>
      <c r="HEZ266" s="334"/>
      <c r="HFA266" s="334"/>
      <c r="HFB266" s="224"/>
      <c r="HFC266" s="368"/>
      <c r="HFD266" s="368"/>
      <c r="HFE266" s="332"/>
      <c r="HFF266" s="333"/>
      <c r="HFG266" s="368"/>
      <c r="HFH266" s="224"/>
      <c r="HFI266" s="224"/>
      <c r="HFJ266" s="334"/>
      <c r="HFK266" s="334"/>
      <c r="HFL266" s="224"/>
      <c r="HFM266" s="368"/>
      <c r="HFN266" s="368"/>
      <c r="HFO266" s="332"/>
      <c r="HFP266" s="333"/>
      <c r="HFQ266" s="368"/>
      <c r="HFR266" s="224"/>
      <c r="HFS266" s="224"/>
      <c r="HFT266" s="334"/>
      <c r="HFU266" s="334"/>
      <c r="HFV266" s="224"/>
      <c r="HFW266" s="368"/>
      <c r="HFX266" s="368"/>
      <c r="HFY266" s="332"/>
      <c r="HFZ266" s="333"/>
      <c r="HGA266" s="368"/>
      <c r="HGB266" s="224"/>
      <c r="HGC266" s="224"/>
      <c r="HGD266" s="334"/>
      <c r="HGE266" s="334"/>
      <c r="HGF266" s="224"/>
      <c r="HGG266" s="368"/>
      <c r="HGH266" s="368"/>
      <c r="HGI266" s="332"/>
      <c r="HGJ266" s="333"/>
      <c r="HGK266" s="368"/>
      <c r="HGL266" s="224"/>
      <c r="HGM266" s="224"/>
      <c r="HGN266" s="334"/>
      <c r="HGO266" s="334"/>
      <c r="HGP266" s="224"/>
      <c r="HGQ266" s="368"/>
      <c r="HGR266" s="368"/>
      <c r="HGS266" s="332"/>
      <c r="HGT266" s="333"/>
      <c r="HGU266" s="368"/>
      <c r="HGV266" s="224"/>
      <c r="HGW266" s="224"/>
      <c r="HGX266" s="334"/>
      <c r="HGY266" s="334"/>
      <c r="HGZ266" s="224"/>
      <c r="HHA266" s="368"/>
      <c r="HHB266" s="368"/>
      <c r="HHC266" s="332"/>
      <c r="HHD266" s="333"/>
      <c r="HHE266" s="368"/>
      <c r="HHF266" s="224"/>
      <c r="HHG266" s="224"/>
      <c r="HHH266" s="334"/>
      <c r="HHI266" s="334"/>
      <c r="HHJ266" s="224"/>
      <c r="HHK266" s="368"/>
      <c r="HHL266" s="368"/>
      <c r="HHM266" s="332"/>
      <c r="HHN266" s="333"/>
      <c r="HHO266" s="368"/>
      <c r="HHP266" s="224"/>
      <c r="HHQ266" s="224"/>
      <c r="HHR266" s="334"/>
      <c r="HHS266" s="334"/>
      <c r="HHT266" s="224"/>
      <c r="HHU266" s="368"/>
      <c r="HHV266" s="368"/>
      <c r="HHW266" s="332"/>
      <c r="HHX266" s="333"/>
      <c r="HHY266" s="368"/>
      <c r="HHZ266" s="224"/>
      <c r="HIA266" s="224"/>
      <c r="HIB266" s="334"/>
      <c r="HIC266" s="334"/>
      <c r="HID266" s="224"/>
      <c r="HIE266" s="368"/>
      <c r="HIF266" s="368"/>
      <c r="HIG266" s="332"/>
      <c r="HIH266" s="333"/>
      <c r="HII266" s="368"/>
      <c r="HIJ266" s="224"/>
      <c r="HIK266" s="224"/>
      <c r="HIL266" s="334"/>
      <c r="HIM266" s="334"/>
      <c r="HIN266" s="224"/>
      <c r="HIO266" s="368"/>
      <c r="HIP266" s="368"/>
      <c r="HIQ266" s="332"/>
      <c r="HIR266" s="333"/>
      <c r="HIS266" s="368"/>
      <c r="HIT266" s="224"/>
      <c r="HIU266" s="224"/>
      <c r="HIV266" s="334"/>
      <c r="HIW266" s="334"/>
      <c r="HIX266" s="224"/>
      <c r="HIY266" s="368"/>
      <c r="HIZ266" s="368"/>
      <c r="HJA266" s="332"/>
      <c r="HJB266" s="333"/>
      <c r="HJC266" s="368"/>
      <c r="HJD266" s="224"/>
      <c r="HJE266" s="224"/>
      <c r="HJF266" s="334"/>
      <c r="HJG266" s="334"/>
      <c r="HJH266" s="224"/>
      <c r="HJI266" s="368"/>
      <c r="HJJ266" s="368"/>
      <c r="HJK266" s="332"/>
      <c r="HJL266" s="333"/>
      <c r="HJM266" s="368"/>
      <c r="HJN266" s="224"/>
      <c r="HJO266" s="224"/>
      <c r="HJP266" s="334"/>
      <c r="HJQ266" s="334"/>
      <c r="HJR266" s="224"/>
      <c r="HJS266" s="368"/>
      <c r="HJT266" s="368"/>
      <c r="HJU266" s="332"/>
      <c r="HJV266" s="333"/>
      <c r="HJW266" s="368"/>
      <c r="HJX266" s="224"/>
      <c r="HJY266" s="224"/>
      <c r="HJZ266" s="334"/>
      <c r="HKA266" s="334"/>
      <c r="HKB266" s="224"/>
      <c r="HKC266" s="368"/>
      <c r="HKD266" s="368"/>
      <c r="HKE266" s="332"/>
      <c r="HKF266" s="333"/>
      <c r="HKG266" s="368"/>
      <c r="HKH266" s="224"/>
      <c r="HKI266" s="224"/>
      <c r="HKJ266" s="334"/>
      <c r="HKK266" s="334"/>
      <c r="HKL266" s="224"/>
      <c r="HKM266" s="368"/>
      <c r="HKN266" s="368"/>
      <c r="HKO266" s="332"/>
      <c r="HKP266" s="333"/>
      <c r="HKQ266" s="368"/>
      <c r="HKR266" s="224"/>
      <c r="HKS266" s="224"/>
      <c r="HKT266" s="334"/>
      <c r="HKU266" s="334"/>
      <c r="HKV266" s="224"/>
      <c r="HKW266" s="368"/>
      <c r="HKX266" s="368"/>
      <c r="HKY266" s="332"/>
      <c r="HKZ266" s="333"/>
      <c r="HLA266" s="368"/>
      <c r="HLB266" s="224"/>
      <c r="HLC266" s="224"/>
      <c r="HLD266" s="334"/>
      <c r="HLE266" s="334"/>
      <c r="HLF266" s="224"/>
      <c r="HLG266" s="368"/>
      <c r="HLH266" s="368"/>
      <c r="HLI266" s="332"/>
      <c r="HLJ266" s="333"/>
      <c r="HLK266" s="368"/>
      <c r="HLL266" s="224"/>
      <c r="HLM266" s="224"/>
      <c r="HLN266" s="334"/>
      <c r="HLO266" s="334"/>
      <c r="HLP266" s="224"/>
      <c r="HLQ266" s="368"/>
      <c r="HLR266" s="368"/>
      <c r="HLS266" s="332"/>
      <c r="HLT266" s="333"/>
      <c r="HLU266" s="368"/>
      <c r="HLV266" s="224"/>
      <c r="HLW266" s="224"/>
      <c r="HLX266" s="334"/>
      <c r="HLY266" s="334"/>
      <c r="HLZ266" s="224"/>
      <c r="HMA266" s="368"/>
      <c r="HMB266" s="368"/>
      <c r="HMC266" s="332"/>
      <c r="HMD266" s="333"/>
      <c r="HME266" s="368"/>
      <c r="HMF266" s="224"/>
      <c r="HMG266" s="224"/>
      <c r="HMH266" s="334"/>
      <c r="HMI266" s="334"/>
      <c r="HMJ266" s="224"/>
      <c r="HMK266" s="368"/>
      <c r="HML266" s="368"/>
      <c r="HMM266" s="332"/>
      <c r="HMN266" s="333"/>
      <c r="HMO266" s="368"/>
      <c r="HMP266" s="224"/>
      <c r="HMQ266" s="224"/>
      <c r="HMR266" s="334"/>
      <c r="HMS266" s="334"/>
      <c r="HMT266" s="224"/>
      <c r="HMU266" s="368"/>
      <c r="HMV266" s="368"/>
      <c r="HMW266" s="332"/>
      <c r="HMX266" s="333"/>
      <c r="HMY266" s="368"/>
      <c r="HMZ266" s="224"/>
      <c r="HNA266" s="224"/>
      <c r="HNB266" s="334"/>
      <c r="HNC266" s="334"/>
      <c r="HND266" s="224"/>
      <c r="HNE266" s="368"/>
      <c r="HNF266" s="368"/>
      <c r="HNG266" s="332"/>
      <c r="HNH266" s="333"/>
      <c r="HNI266" s="368"/>
      <c r="HNJ266" s="224"/>
      <c r="HNK266" s="224"/>
      <c r="HNL266" s="334"/>
      <c r="HNM266" s="334"/>
      <c r="HNN266" s="224"/>
      <c r="HNO266" s="368"/>
      <c r="HNP266" s="368"/>
      <c r="HNQ266" s="332"/>
      <c r="HNR266" s="333"/>
      <c r="HNS266" s="368"/>
      <c r="HNT266" s="224"/>
      <c r="HNU266" s="224"/>
      <c r="HNV266" s="334"/>
      <c r="HNW266" s="334"/>
      <c r="HNX266" s="224"/>
      <c r="HNY266" s="368"/>
      <c r="HNZ266" s="368"/>
      <c r="HOA266" s="332"/>
      <c r="HOB266" s="333"/>
      <c r="HOC266" s="368"/>
      <c r="HOD266" s="224"/>
      <c r="HOE266" s="224"/>
      <c r="HOF266" s="334"/>
      <c r="HOG266" s="334"/>
      <c r="HOH266" s="224"/>
      <c r="HOI266" s="368"/>
      <c r="HOJ266" s="368"/>
      <c r="HOK266" s="332"/>
      <c r="HOL266" s="333"/>
      <c r="HOM266" s="368"/>
      <c r="HON266" s="224"/>
      <c r="HOO266" s="224"/>
      <c r="HOP266" s="334"/>
      <c r="HOQ266" s="334"/>
      <c r="HOR266" s="224"/>
      <c r="HOS266" s="368"/>
      <c r="HOT266" s="368"/>
      <c r="HOU266" s="332"/>
      <c r="HOV266" s="333"/>
      <c r="HOW266" s="368"/>
      <c r="HOX266" s="224"/>
      <c r="HOY266" s="224"/>
      <c r="HOZ266" s="334"/>
      <c r="HPA266" s="334"/>
      <c r="HPB266" s="224"/>
      <c r="HPC266" s="368"/>
      <c r="HPD266" s="368"/>
      <c r="HPE266" s="332"/>
      <c r="HPF266" s="333"/>
      <c r="HPG266" s="368"/>
      <c r="HPH266" s="224"/>
      <c r="HPI266" s="224"/>
      <c r="HPJ266" s="334"/>
      <c r="HPK266" s="334"/>
      <c r="HPL266" s="224"/>
      <c r="HPM266" s="368"/>
      <c r="HPN266" s="368"/>
      <c r="HPO266" s="332"/>
      <c r="HPP266" s="333"/>
      <c r="HPQ266" s="368"/>
      <c r="HPR266" s="224"/>
      <c r="HPS266" s="224"/>
      <c r="HPT266" s="334"/>
      <c r="HPU266" s="334"/>
      <c r="HPV266" s="224"/>
      <c r="HPW266" s="368"/>
      <c r="HPX266" s="368"/>
      <c r="HPY266" s="332"/>
      <c r="HPZ266" s="333"/>
      <c r="HQA266" s="368"/>
      <c r="HQB266" s="224"/>
      <c r="HQC266" s="224"/>
      <c r="HQD266" s="334"/>
      <c r="HQE266" s="334"/>
      <c r="HQF266" s="224"/>
      <c r="HQG266" s="368"/>
      <c r="HQH266" s="368"/>
      <c r="HQI266" s="332"/>
      <c r="HQJ266" s="333"/>
      <c r="HQK266" s="368"/>
      <c r="HQL266" s="224"/>
      <c r="HQM266" s="224"/>
      <c r="HQN266" s="334"/>
      <c r="HQO266" s="334"/>
      <c r="HQP266" s="224"/>
      <c r="HQQ266" s="368"/>
      <c r="HQR266" s="368"/>
      <c r="HQS266" s="332"/>
      <c r="HQT266" s="333"/>
      <c r="HQU266" s="368"/>
      <c r="HQV266" s="224"/>
      <c r="HQW266" s="224"/>
      <c r="HQX266" s="334"/>
      <c r="HQY266" s="334"/>
      <c r="HQZ266" s="224"/>
      <c r="HRA266" s="368"/>
      <c r="HRB266" s="368"/>
      <c r="HRC266" s="332"/>
      <c r="HRD266" s="333"/>
      <c r="HRE266" s="368"/>
      <c r="HRF266" s="224"/>
      <c r="HRG266" s="224"/>
      <c r="HRH266" s="334"/>
      <c r="HRI266" s="334"/>
      <c r="HRJ266" s="224"/>
      <c r="HRK266" s="368"/>
      <c r="HRL266" s="368"/>
      <c r="HRM266" s="332"/>
      <c r="HRN266" s="333"/>
      <c r="HRO266" s="368"/>
      <c r="HRP266" s="224"/>
      <c r="HRQ266" s="224"/>
      <c r="HRR266" s="334"/>
      <c r="HRS266" s="334"/>
      <c r="HRT266" s="224"/>
      <c r="HRU266" s="368"/>
      <c r="HRV266" s="368"/>
      <c r="HRW266" s="332"/>
      <c r="HRX266" s="333"/>
      <c r="HRY266" s="368"/>
      <c r="HRZ266" s="224"/>
      <c r="HSA266" s="224"/>
      <c r="HSB266" s="334"/>
      <c r="HSC266" s="334"/>
      <c r="HSD266" s="224"/>
      <c r="HSE266" s="368"/>
      <c r="HSF266" s="368"/>
      <c r="HSG266" s="332"/>
      <c r="HSH266" s="333"/>
      <c r="HSI266" s="368"/>
      <c r="HSJ266" s="224"/>
      <c r="HSK266" s="224"/>
      <c r="HSL266" s="334"/>
      <c r="HSM266" s="334"/>
      <c r="HSN266" s="224"/>
      <c r="HSO266" s="368"/>
      <c r="HSP266" s="368"/>
      <c r="HSQ266" s="332"/>
      <c r="HSR266" s="333"/>
      <c r="HSS266" s="368"/>
      <c r="HST266" s="224"/>
      <c r="HSU266" s="224"/>
      <c r="HSV266" s="334"/>
      <c r="HSW266" s="334"/>
      <c r="HSX266" s="224"/>
      <c r="HSY266" s="368"/>
      <c r="HSZ266" s="368"/>
      <c r="HTA266" s="332"/>
      <c r="HTB266" s="333"/>
      <c r="HTC266" s="368"/>
      <c r="HTD266" s="224"/>
      <c r="HTE266" s="224"/>
      <c r="HTF266" s="334"/>
      <c r="HTG266" s="334"/>
      <c r="HTH266" s="224"/>
      <c r="HTI266" s="368"/>
      <c r="HTJ266" s="368"/>
      <c r="HTK266" s="332"/>
      <c r="HTL266" s="333"/>
      <c r="HTM266" s="368"/>
      <c r="HTN266" s="224"/>
      <c r="HTO266" s="224"/>
      <c r="HTP266" s="334"/>
      <c r="HTQ266" s="334"/>
      <c r="HTR266" s="224"/>
      <c r="HTS266" s="368"/>
      <c r="HTT266" s="368"/>
      <c r="HTU266" s="332"/>
      <c r="HTV266" s="333"/>
      <c r="HTW266" s="368"/>
      <c r="HTX266" s="224"/>
      <c r="HTY266" s="224"/>
      <c r="HTZ266" s="334"/>
      <c r="HUA266" s="334"/>
      <c r="HUB266" s="224"/>
      <c r="HUC266" s="368"/>
      <c r="HUD266" s="368"/>
      <c r="HUE266" s="332"/>
      <c r="HUF266" s="333"/>
      <c r="HUG266" s="368"/>
      <c r="HUH266" s="224"/>
      <c r="HUI266" s="224"/>
      <c r="HUJ266" s="334"/>
      <c r="HUK266" s="334"/>
      <c r="HUL266" s="224"/>
      <c r="HUM266" s="368"/>
      <c r="HUN266" s="368"/>
      <c r="HUO266" s="332"/>
      <c r="HUP266" s="333"/>
      <c r="HUQ266" s="368"/>
      <c r="HUR266" s="224"/>
      <c r="HUS266" s="224"/>
      <c r="HUT266" s="334"/>
      <c r="HUU266" s="334"/>
      <c r="HUV266" s="224"/>
      <c r="HUW266" s="368"/>
      <c r="HUX266" s="368"/>
      <c r="HUY266" s="332"/>
      <c r="HUZ266" s="333"/>
      <c r="HVA266" s="368"/>
      <c r="HVB266" s="224"/>
      <c r="HVC266" s="224"/>
      <c r="HVD266" s="334"/>
      <c r="HVE266" s="334"/>
      <c r="HVF266" s="224"/>
      <c r="HVG266" s="368"/>
      <c r="HVH266" s="368"/>
      <c r="HVI266" s="332"/>
      <c r="HVJ266" s="333"/>
      <c r="HVK266" s="368"/>
      <c r="HVL266" s="224"/>
      <c r="HVM266" s="224"/>
      <c r="HVN266" s="334"/>
      <c r="HVO266" s="334"/>
      <c r="HVP266" s="224"/>
      <c r="HVQ266" s="368"/>
      <c r="HVR266" s="368"/>
      <c r="HVS266" s="332"/>
      <c r="HVT266" s="333"/>
      <c r="HVU266" s="368"/>
      <c r="HVV266" s="224"/>
      <c r="HVW266" s="224"/>
      <c r="HVX266" s="334"/>
      <c r="HVY266" s="334"/>
      <c r="HVZ266" s="224"/>
      <c r="HWA266" s="368"/>
      <c r="HWB266" s="368"/>
      <c r="HWC266" s="332"/>
      <c r="HWD266" s="333"/>
      <c r="HWE266" s="368"/>
      <c r="HWF266" s="224"/>
      <c r="HWG266" s="224"/>
      <c r="HWH266" s="334"/>
      <c r="HWI266" s="334"/>
      <c r="HWJ266" s="224"/>
      <c r="HWK266" s="368"/>
      <c r="HWL266" s="368"/>
      <c r="HWM266" s="332"/>
      <c r="HWN266" s="333"/>
      <c r="HWO266" s="368"/>
      <c r="HWP266" s="224"/>
      <c r="HWQ266" s="224"/>
      <c r="HWR266" s="334"/>
      <c r="HWS266" s="334"/>
      <c r="HWT266" s="224"/>
      <c r="HWU266" s="368"/>
      <c r="HWV266" s="368"/>
      <c r="HWW266" s="332"/>
      <c r="HWX266" s="333"/>
      <c r="HWY266" s="368"/>
      <c r="HWZ266" s="224"/>
      <c r="HXA266" s="224"/>
      <c r="HXB266" s="334"/>
      <c r="HXC266" s="334"/>
      <c r="HXD266" s="224"/>
      <c r="HXE266" s="368"/>
      <c r="HXF266" s="368"/>
      <c r="HXG266" s="332"/>
      <c r="HXH266" s="333"/>
      <c r="HXI266" s="368"/>
      <c r="HXJ266" s="224"/>
      <c r="HXK266" s="224"/>
      <c r="HXL266" s="334"/>
      <c r="HXM266" s="334"/>
      <c r="HXN266" s="224"/>
      <c r="HXO266" s="368"/>
      <c r="HXP266" s="368"/>
      <c r="HXQ266" s="332"/>
      <c r="HXR266" s="333"/>
      <c r="HXS266" s="368"/>
      <c r="HXT266" s="224"/>
      <c r="HXU266" s="224"/>
      <c r="HXV266" s="334"/>
      <c r="HXW266" s="334"/>
      <c r="HXX266" s="224"/>
      <c r="HXY266" s="368"/>
      <c r="HXZ266" s="368"/>
      <c r="HYA266" s="332"/>
      <c r="HYB266" s="333"/>
      <c r="HYC266" s="368"/>
      <c r="HYD266" s="224"/>
      <c r="HYE266" s="224"/>
      <c r="HYF266" s="334"/>
      <c r="HYG266" s="334"/>
      <c r="HYH266" s="224"/>
      <c r="HYI266" s="368"/>
      <c r="HYJ266" s="368"/>
      <c r="HYK266" s="332"/>
      <c r="HYL266" s="333"/>
      <c r="HYM266" s="368"/>
      <c r="HYN266" s="224"/>
      <c r="HYO266" s="224"/>
      <c r="HYP266" s="334"/>
      <c r="HYQ266" s="334"/>
      <c r="HYR266" s="224"/>
      <c r="HYS266" s="368"/>
      <c r="HYT266" s="368"/>
      <c r="HYU266" s="332"/>
      <c r="HYV266" s="333"/>
      <c r="HYW266" s="368"/>
      <c r="HYX266" s="224"/>
      <c r="HYY266" s="224"/>
      <c r="HYZ266" s="334"/>
      <c r="HZA266" s="334"/>
      <c r="HZB266" s="224"/>
      <c r="HZC266" s="368"/>
      <c r="HZD266" s="368"/>
      <c r="HZE266" s="332"/>
      <c r="HZF266" s="333"/>
      <c r="HZG266" s="368"/>
      <c r="HZH266" s="224"/>
      <c r="HZI266" s="224"/>
      <c r="HZJ266" s="334"/>
      <c r="HZK266" s="334"/>
      <c r="HZL266" s="224"/>
      <c r="HZM266" s="368"/>
      <c r="HZN266" s="368"/>
      <c r="HZO266" s="332"/>
      <c r="HZP266" s="333"/>
      <c r="HZQ266" s="368"/>
      <c r="HZR266" s="224"/>
      <c r="HZS266" s="224"/>
      <c r="HZT266" s="334"/>
      <c r="HZU266" s="334"/>
      <c r="HZV266" s="224"/>
      <c r="HZW266" s="368"/>
      <c r="HZX266" s="368"/>
      <c r="HZY266" s="332"/>
      <c r="HZZ266" s="333"/>
      <c r="IAA266" s="368"/>
      <c r="IAB266" s="224"/>
      <c r="IAC266" s="224"/>
      <c r="IAD266" s="334"/>
      <c r="IAE266" s="334"/>
      <c r="IAF266" s="224"/>
      <c r="IAG266" s="368"/>
      <c r="IAH266" s="368"/>
      <c r="IAI266" s="332"/>
      <c r="IAJ266" s="333"/>
      <c r="IAK266" s="368"/>
      <c r="IAL266" s="224"/>
      <c r="IAM266" s="224"/>
      <c r="IAN266" s="334"/>
      <c r="IAO266" s="334"/>
      <c r="IAP266" s="224"/>
      <c r="IAQ266" s="368"/>
      <c r="IAR266" s="368"/>
      <c r="IAS266" s="332"/>
      <c r="IAT266" s="333"/>
      <c r="IAU266" s="368"/>
      <c r="IAV266" s="224"/>
      <c r="IAW266" s="224"/>
      <c r="IAX266" s="334"/>
      <c r="IAY266" s="334"/>
      <c r="IAZ266" s="224"/>
      <c r="IBA266" s="368"/>
      <c r="IBB266" s="368"/>
      <c r="IBC266" s="332"/>
      <c r="IBD266" s="333"/>
      <c r="IBE266" s="368"/>
      <c r="IBF266" s="224"/>
      <c r="IBG266" s="224"/>
      <c r="IBH266" s="334"/>
      <c r="IBI266" s="334"/>
      <c r="IBJ266" s="224"/>
      <c r="IBK266" s="368"/>
      <c r="IBL266" s="368"/>
      <c r="IBM266" s="332"/>
      <c r="IBN266" s="333"/>
      <c r="IBO266" s="368"/>
      <c r="IBP266" s="224"/>
      <c r="IBQ266" s="224"/>
      <c r="IBR266" s="334"/>
      <c r="IBS266" s="334"/>
      <c r="IBT266" s="224"/>
      <c r="IBU266" s="368"/>
      <c r="IBV266" s="368"/>
      <c r="IBW266" s="332"/>
      <c r="IBX266" s="333"/>
      <c r="IBY266" s="368"/>
      <c r="IBZ266" s="224"/>
      <c r="ICA266" s="224"/>
      <c r="ICB266" s="334"/>
      <c r="ICC266" s="334"/>
      <c r="ICD266" s="224"/>
      <c r="ICE266" s="368"/>
      <c r="ICF266" s="368"/>
      <c r="ICG266" s="332"/>
      <c r="ICH266" s="333"/>
      <c r="ICI266" s="368"/>
      <c r="ICJ266" s="224"/>
      <c r="ICK266" s="224"/>
      <c r="ICL266" s="334"/>
      <c r="ICM266" s="334"/>
      <c r="ICN266" s="224"/>
      <c r="ICO266" s="368"/>
      <c r="ICP266" s="368"/>
      <c r="ICQ266" s="332"/>
      <c r="ICR266" s="333"/>
      <c r="ICS266" s="368"/>
      <c r="ICT266" s="224"/>
      <c r="ICU266" s="224"/>
      <c r="ICV266" s="334"/>
      <c r="ICW266" s="334"/>
      <c r="ICX266" s="224"/>
      <c r="ICY266" s="368"/>
      <c r="ICZ266" s="368"/>
      <c r="IDA266" s="332"/>
      <c r="IDB266" s="333"/>
      <c r="IDC266" s="368"/>
      <c r="IDD266" s="224"/>
      <c r="IDE266" s="224"/>
      <c r="IDF266" s="334"/>
      <c r="IDG266" s="334"/>
      <c r="IDH266" s="224"/>
      <c r="IDI266" s="368"/>
      <c r="IDJ266" s="368"/>
      <c r="IDK266" s="332"/>
      <c r="IDL266" s="333"/>
      <c r="IDM266" s="368"/>
      <c r="IDN266" s="224"/>
      <c r="IDO266" s="224"/>
      <c r="IDP266" s="334"/>
      <c r="IDQ266" s="334"/>
      <c r="IDR266" s="224"/>
      <c r="IDS266" s="368"/>
      <c r="IDT266" s="368"/>
      <c r="IDU266" s="332"/>
      <c r="IDV266" s="333"/>
      <c r="IDW266" s="368"/>
      <c r="IDX266" s="224"/>
      <c r="IDY266" s="224"/>
      <c r="IDZ266" s="334"/>
      <c r="IEA266" s="334"/>
      <c r="IEB266" s="224"/>
      <c r="IEC266" s="368"/>
      <c r="IED266" s="368"/>
      <c r="IEE266" s="332"/>
      <c r="IEF266" s="333"/>
      <c r="IEG266" s="368"/>
      <c r="IEH266" s="224"/>
      <c r="IEI266" s="224"/>
      <c r="IEJ266" s="334"/>
      <c r="IEK266" s="334"/>
      <c r="IEL266" s="224"/>
      <c r="IEM266" s="368"/>
      <c r="IEN266" s="368"/>
      <c r="IEO266" s="332"/>
      <c r="IEP266" s="333"/>
      <c r="IEQ266" s="368"/>
      <c r="IER266" s="224"/>
      <c r="IES266" s="224"/>
      <c r="IET266" s="334"/>
      <c r="IEU266" s="334"/>
      <c r="IEV266" s="224"/>
      <c r="IEW266" s="368"/>
      <c r="IEX266" s="368"/>
      <c r="IEY266" s="332"/>
      <c r="IEZ266" s="333"/>
      <c r="IFA266" s="368"/>
      <c r="IFB266" s="224"/>
      <c r="IFC266" s="224"/>
      <c r="IFD266" s="334"/>
      <c r="IFE266" s="334"/>
      <c r="IFF266" s="224"/>
      <c r="IFG266" s="368"/>
      <c r="IFH266" s="368"/>
      <c r="IFI266" s="332"/>
      <c r="IFJ266" s="333"/>
      <c r="IFK266" s="368"/>
      <c r="IFL266" s="224"/>
      <c r="IFM266" s="224"/>
      <c r="IFN266" s="334"/>
      <c r="IFO266" s="334"/>
      <c r="IFP266" s="224"/>
      <c r="IFQ266" s="368"/>
      <c r="IFR266" s="368"/>
      <c r="IFS266" s="332"/>
      <c r="IFT266" s="333"/>
      <c r="IFU266" s="368"/>
      <c r="IFV266" s="224"/>
      <c r="IFW266" s="224"/>
      <c r="IFX266" s="334"/>
      <c r="IFY266" s="334"/>
      <c r="IFZ266" s="224"/>
      <c r="IGA266" s="368"/>
      <c r="IGB266" s="368"/>
      <c r="IGC266" s="332"/>
      <c r="IGD266" s="333"/>
      <c r="IGE266" s="368"/>
      <c r="IGF266" s="224"/>
      <c r="IGG266" s="224"/>
      <c r="IGH266" s="334"/>
      <c r="IGI266" s="334"/>
      <c r="IGJ266" s="224"/>
      <c r="IGK266" s="368"/>
      <c r="IGL266" s="368"/>
      <c r="IGM266" s="332"/>
      <c r="IGN266" s="333"/>
      <c r="IGO266" s="368"/>
      <c r="IGP266" s="224"/>
      <c r="IGQ266" s="224"/>
      <c r="IGR266" s="334"/>
      <c r="IGS266" s="334"/>
      <c r="IGT266" s="224"/>
      <c r="IGU266" s="368"/>
      <c r="IGV266" s="368"/>
      <c r="IGW266" s="332"/>
      <c r="IGX266" s="333"/>
      <c r="IGY266" s="368"/>
      <c r="IGZ266" s="224"/>
      <c r="IHA266" s="224"/>
      <c r="IHB266" s="334"/>
      <c r="IHC266" s="334"/>
      <c r="IHD266" s="224"/>
      <c r="IHE266" s="368"/>
      <c r="IHF266" s="368"/>
      <c r="IHG266" s="332"/>
      <c r="IHH266" s="333"/>
      <c r="IHI266" s="368"/>
      <c r="IHJ266" s="224"/>
      <c r="IHK266" s="224"/>
      <c r="IHL266" s="334"/>
      <c r="IHM266" s="334"/>
      <c r="IHN266" s="224"/>
      <c r="IHO266" s="368"/>
      <c r="IHP266" s="368"/>
      <c r="IHQ266" s="332"/>
      <c r="IHR266" s="333"/>
      <c r="IHS266" s="368"/>
      <c r="IHT266" s="224"/>
      <c r="IHU266" s="224"/>
      <c r="IHV266" s="334"/>
      <c r="IHW266" s="334"/>
      <c r="IHX266" s="224"/>
      <c r="IHY266" s="368"/>
      <c r="IHZ266" s="368"/>
      <c r="IIA266" s="332"/>
      <c r="IIB266" s="333"/>
      <c r="IIC266" s="368"/>
      <c r="IID266" s="224"/>
      <c r="IIE266" s="224"/>
      <c r="IIF266" s="334"/>
      <c r="IIG266" s="334"/>
      <c r="IIH266" s="224"/>
      <c r="III266" s="368"/>
      <c r="IIJ266" s="368"/>
      <c r="IIK266" s="332"/>
      <c r="IIL266" s="333"/>
      <c r="IIM266" s="368"/>
      <c r="IIN266" s="224"/>
      <c r="IIO266" s="224"/>
      <c r="IIP266" s="334"/>
      <c r="IIQ266" s="334"/>
      <c r="IIR266" s="224"/>
      <c r="IIS266" s="368"/>
      <c r="IIT266" s="368"/>
      <c r="IIU266" s="332"/>
      <c r="IIV266" s="333"/>
      <c r="IIW266" s="368"/>
      <c r="IIX266" s="224"/>
      <c r="IIY266" s="224"/>
      <c r="IIZ266" s="334"/>
      <c r="IJA266" s="334"/>
      <c r="IJB266" s="224"/>
      <c r="IJC266" s="368"/>
      <c r="IJD266" s="368"/>
      <c r="IJE266" s="332"/>
      <c r="IJF266" s="333"/>
      <c r="IJG266" s="368"/>
      <c r="IJH266" s="224"/>
      <c r="IJI266" s="224"/>
      <c r="IJJ266" s="334"/>
      <c r="IJK266" s="334"/>
      <c r="IJL266" s="224"/>
      <c r="IJM266" s="368"/>
      <c r="IJN266" s="368"/>
      <c r="IJO266" s="332"/>
      <c r="IJP266" s="333"/>
      <c r="IJQ266" s="368"/>
      <c r="IJR266" s="224"/>
      <c r="IJS266" s="224"/>
      <c r="IJT266" s="334"/>
      <c r="IJU266" s="334"/>
      <c r="IJV266" s="224"/>
      <c r="IJW266" s="368"/>
      <c r="IJX266" s="368"/>
      <c r="IJY266" s="332"/>
      <c r="IJZ266" s="333"/>
      <c r="IKA266" s="368"/>
      <c r="IKB266" s="224"/>
      <c r="IKC266" s="224"/>
      <c r="IKD266" s="334"/>
      <c r="IKE266" s="334"/>
      <c r="IKF266" s="224"/>
      <c r="IKG266" s="368"/>
      <c r="IKH266" s="368"/>
      <c r="IKI266" s="332"/>
      <c r="IKJ266" s="333"/>
      <c r="IKK266" s="368"/>
      <c r="IKL266" s="224"/>
      <c r="IKM266" s="224"/>
      <c r="IKN266" s="334"/>
      <c r="IKO266" s="334"/>
      <c r="IKP266" s="224"/>
      <c r="IKQ266" s="368"/>
      <c r="IKR266" s="368"/>
      <c r="IKS266" s="332"/>
      <c r="IKT266" s="333"/>
      <c r="IKU266" s="368"/>
      <c r="IKV266" s="224"/>
      <c r="IKW266" s="224"/>
      <c r="IKX266" s="334"/>
      <c r="IKY266" s="334"/>
      <c r="IKZ266" s="224"/>
      <c r="ILA266" s="368"/>
      <c r="ILB266" s="368"/>
      <c r="ILC266" s="332"/>
      <c r="ILD266" s="333"/>
      <c r="ILE266" s="368"/>
      <c r="ILF266" s="224"/>
      <c r="ILG266" s="224"/>
      <c r="ILH266" s="334"/>
      <c r="ILI266" s="334"/>
      <c r="ILJ266" s="224"/>
      <c r="ILK266" s="368"/>
      <c r="ILL266" s="368"/>
      <c r="ILM266" s="332"/>
      <c r="ILN266" s="333"/>
      <c r="ILO266" s="368"/>
      <c r="ILP266" s="224"/>
      <c r="ILQ266" s="224"/>
      <c r="ILR266" s="334"/>
      <c r="ILS266" s="334"/>
      <c r="ILT266" s="224"/>
      <c r="ILU266" s="368"/>
      <c r="ILV266" s="368"/>
      <c r="ILW266" s="332"/>
      <c r="ILX266" s="333"/>
      <c r="ILY266" s="368"/>
      <c r="ILZ266" s="224"/>
      <c r="IMA266" s="224"/>
      <c r="IMB266" s="334"/>
      <c r="IMC266" s="334"/>
      <c r="IMD266" s="224"/>
      <c r="IME266" s="368"/>
      <c r="IMF266" s="368"/>
      <c r="IMG266" s="332"/>
      <c r="IMH266" s="333"/>
      <c r="IMI266" s="368"/>
      <c r="IMJ266" s="224"/>
      <c r="IMK266" s="224"/>
      <c r="IML266" s="334"/>
      <c r="IMM266" s="334"/>
      <c r="IMN266" s="224"/>
      <c r="IMO266" s="368"/>
      <c r="IMP266" s="368"/>
      <c r="IMQ266" s="332"/>
      <c r="IMR266" s="333"/>
      <c r="IMS266" s="368"/>
      <c r="IMT266" s="224"/>
      <c r="IMU266" s="224"/>
      <c r="IMV266" s="334"/>
      <c r="IMW266" s="334"/>
      <c r="IMX266" s="224"/>
      <c r="IMY266" s="368"/>
      <c r="IMZ266" s="368"/>
      <c r="INA266" s="332"/>
      <c r="INB266" s="333"/>
      <c r="INC266" s="368"/>
      <c r="IND266" s="224"/>
      <c r="INE266" s="224"/>
      <c r="INF266" s="334"/>
      <c r="ING266" s="334"/>
      <c r="INH266" s="224"/>
      <c r="INI266" s="368"/>
      <c r="INJ266" s="368"/>
      <c r="INK266" s="332"/>
      <c r="INL266" s="333"/>
      <c r="INM266" s="368"/>
      <c r="INN266" s="224"/>
      <c r="INO266" s="224"/>
      <c r="INP266" s="334"/>
      <c r="INQ266" s="334"/>
      <c r="INR266" s="224"/>
      <c r="INS266" s="368"/>
      <c r="INT266" s="368"/>
      <c r="INU266" s="332"/>
      <c r="INV266" s="333"/>
      <c r="INW266" s="368"/>
      <c r="INX266" s="224"/>
      <c r="INY266" s="224"/>
      <c r="INZ266" s="334"/>
      <c r="IOA266" s="334"/>
      <c r="IOB266" s="224"/>
      <c r="IOC266" s="368"/>
      <c r="IOD266" s="368"/>
      <c r="IOE266" s="332"/>
      <c r="IOF266" s="333"/>
      <c r="IOG266" s="368"/>
      <c r="IOH266" s="224"/>
      <c r="IOI266" s="224"/>
      <c r="IOJ266" s="334"/>
      <c r="IOK266" s="334"/>
      <c r="IOL266" s="224"/>
      <c r="IOM266" s="368"/>
      <c r="ION266" s="368"/>
      <c r="IOO266" s="332"/>
      <c r="IOP266" s="333"/>
      <c r="IOQ266" s="368"/>
      <c r="IOR266" s="224"/>
      <c r="IOS266" s="224"/>
      <c r="IOT266" s="334"/>
      <c r="IOU266" s="334"/>
      <c r="IOV266" s="224"/>
      <c r="IOW266" s="368"/>
      <c r="IOX266" s="368"/>
      <c r="IOY266" s="332"/>
      <c r="IOZ266" s="333"/>
      <c r="IPA266" s="368"/>
      <c r="IPB266" s="224"/>
      <c r="IPC266" s="224"/>
      <c r="IPD266" s="334"/>
      <c r="IPE266" s="334"/>
      <c r="IPF266" s="224"/>
      <c r="IPG266" s="368"/>
      <c r="IPH266" s="368"/>
      <c r="IPI266" s="332"/>
      <c r="IPJ266" s="333"/>
      <c r="IPK266" s="368"/>
      <c r="IPL266" s="224"/>
      <c r="IPM266" s="224"/>
      <c r="IPN266" s="334"/>
      <c r="IPO266" s="334"/>
      <c r="IPP266" s="224"/>
      <c r="IPQ266" s="368"/>
      <c r="IPR266" s="368"/>
      <c r="IPS266" s="332"/>
      <c r="IPT266" s="333"/>
      <c r="IPU266" s="368"/>
      <c r="IPV266" s="224"/>
      <c r="IPW266" s="224"/>
      <c r="IPX266" s="334"/>
      <c r="IPY266" s="334"/>
      <c r="IPZ266" s="224"/>
      <c r="IQA266" s="368"/>
      <c r="IQB266" s="368"/>
      <c r="IQC266" s="332"/>
      <c r="IQD266" s="333"/>
      <c r="IQE266" s="368"/>
      <c r="IQF266" s="224"/>
      <c r="IQG266" s="224"/>
      <c r="IQH266" s="334"/>
      <c r="IQI266" s="334"/>
      <c r="IQJ266" s="224"/>
      <c r="IQK266" s="368"/>
      <c r="IQL266" s="368"/>
      <c r="IQM266" s="332"/>
      <c r="IQN266" s="333"/>
      <c r="IQO266" s="368"/>
      <c r="IQP266" s="224"/>
      <c r="IQQ266" s="224"/>
      <c r="IQR266" s="334"/>
      <c r="IQS266" s="334"/>
      <c r="IQT266" s="224"/>
      <c r="IQU266" s="368"/>
      <c r="IQV266" s="368"/>
      <c r="IQW266" s="332"/>
      <c r="IQX266" s="333"/>
      <c r="IQY266" s="368"/>
      <c r="IQZ266" s="224"/>
      <c r="IRA266" s="224"/>
      <c r="IRB266" s="334"/>
      <c r="IRC266" s="334"/>
      <c r="IRD266" s="224"/>
      <c r="IRE266" s="368"/>
      <c r="IRF266" s="368"/>
      <c r="IRG266" s="332"/>
      <c r="IRH266" s="333"/>
      <c r="IRI266" s="368"/>
      <c r="IRJ266" s="224"/>
      <c r="IRK266" s="224"/>
      <c r="IRL266" s="334"/>
      <c r="IRM266" s="334"/>
      <c r="IRN266" s="224"/>
      <c r="IRO266" s="368"/>
      <c r="IRP266" s="368"/>
      <c r="IRQ266" s="332"/>
      <c r="IRR266" s="333"/>
      <c r="IRS266" s="368"/>
      <c r="IRT266" s="224"/>
      <c r="IRU266" s="224"/>
      <c r="IRV266" s="334"/>
      <c r="IRW266" s="334"/>
      <c r="IRX266" s="224"/>
      <c r="IRY266" s="368"/>
      <c r="IRZ266" s="368"/>
      <c r="ISA266" s="332"/>
      <c r="ISB266" s="333"/>
      <c r="ISC266" s="368"/>
      <c r="ISD266" s="224"/>
      <c r="ISE266" s="224"/>
      <c r="ISF266" s="334"/>
      <c r="ISG266" s="334"/>
      <c r="ISH266" s="224"/>
      <c r="ISI266" s="368"/>
      <c r="ISJ266" s="368"/>
      <c r="ISK266" s="332"/>
      <c r="ISL266" s="333"/>
      <c r="ISM266" s="368"/>
      <c r="ISN266" s="224"/>
      <c r="ISO266" s="224"/>
      <c r="ISP266" s="334"/>
      <c r="ISQ266" s="334"/>
      <c r="ISR266" s="224"/>
      <c r="ISS266" s="368"/>
      <c r="IST266" s="368"/>
      <c r="ISU266" s="332"/>
      <c r="ISV266" s="333"/>
      <c r="ISW266" s="368"/>
      <c r="ISX266" s="224"/>
      <c r="ISY266" s="224"/>
      <c r="ISZ266" s="334"/>
      <c r="ITA266" s="334"/>
      <c r="ITB266" s="224"/>
      <c r="ITC266" s="368"/>
      <c r="ITD266" s="368"/>
      <c r="ITE266" s="332"/>
      <c r="ITF266" s="333"/>
      <c r="ITG266" s="368"/>
      <c r="ITH266" s="224"/>
      <c r="ITI266" s="224"/>
      <c r="ITJ266" s="334"/>
      <c r="ITK266" s="334"/>
      <c r="ITL266" s="224"/>
      <c r="ITM266" s="368"/>
      <c r="ITN266" s="368"/>
      <c r="ITO266" s="332"/>
      <c r="ITP266" s="333"/>
      <c r="ITQ266" s="368"/>
      <c r="ITR266" s="224"/>
      <c r="ITS266" s="224"/>
      <c r="ITT266" s="334"/>
      <c r="ITU266" s="334"/>
      <c r="ITV266" s="224"/>
      <c r="ITW266" s="368"/>
      <c r="ITX266" s="368"/>
      <c r="ITY266" s="332"/>
      <c r="ITZ266" s="333"/>
      <c r="IUA266" s="368"/>
      <c r="IUB266" s="224"/>
      <c r="IUC266" s="224"/>
      <c r="IUD266" s="334"/>
      <c r="IUE266" s="334"/>
      <c r="IUF266" s="224"/>
      <c r="IUG266" s="368"/>
      <c r="IUH266" s="368"/>
      <c r="IUI266" s="332"/>
      <c r="IUJ266" s="333"/>
      <c r="IUK266" s="368"/>
      <c r="IUL266" s="224"/>
      <c r="IUM266" s="224"/>
      <c r="IUN266" s="334"/>
      <c r="IUO266" s="334"/>
      <c r="IUP266" s="224"/>
      <c r="IUQ266" s="368"/>
      <c r="IUR266" s="368"/>
      <c r="IUS266" s="332"/>
      <c r="IUT266" s="333"/>
      <c r="IUU266" s="368"/>
      <c r="IUV266" s="224"/>
      <c r="IUW266" s="224"/>
      <c r="IUX266" s="334"/>
      <c r="IUY266" s="334"/>
      <c r="IUZ266" s="224"/>
      <c r="IVA266" s="368"/>
      <c r="IVB266" s="368"/>
      <c r="IVC266" s="332"/>
      <c r="IVD266" s="333"/>
      <c r="IVE266" s="368"/>
      <c r="IVF266" s="224"/>
      <c r="IVG266" s="224"/>
      <c r="IVH266" s="334"/>
      <c r="IVI266" s="334"/>
      <c r="IVJ266" s="224"/>
      <c r="IVK266" s="368"/>
      <c r="IVL266" s="368"/>
      <c r="IVM266" s="332"/>
      <c r="IVN266" s="333"/>
      <c r="IVO266" s="368"/>
      <c r="IVP266" s="224"/>
      <c r="IVQ266" s="224"/>
      <c r="IVR266" s="334"/>
      <c r="IVS266" s="334"/>
      <c r="IVT266" s="224"/>
      <c r="IVU266" s="368"/>
      <c r="IVV266" s="368"/>
      <c r="IVW266" s="332"/>
      <c r="IVX266" s="333"/>
      <c r="IVY266" s="368"/>
      <c r="IVZ266" s="224"/>
      <c r="IWA266" s="224"/>
      <c r="IWB266" s="334"/>
      <c r="IWC266" s="334"/>
      <c r="IWD266" s="224"/>
      <c r="IWE266" s="368"/>
      <c r="IWF266" s="368"/>
      <c r="IWG266" s="332"/>
      <c r="IWH266" s="333"/>
      <c r="IWI266" s="368"/>
      <c r="IWJ266" s="224"/>
      <c r="IWK266" s="224"/>
      <c r="IWL266" s="334"/>
      <c r="IWM266" s="334"/>
      <c r="IWN266" s="224"/>
      <c r="IWO266" s="368"/>
      <c r="IWP266" s="368"/>
      <c r="IWQ266" s="332"/>
      <c r="IWR266" s="333"/>
      <c r="IWS266" s="368"/>
      <c r="IWT266" s="224"/>
      <c r="IWU266" s="224"/>
      <c r="IWV266" s="334"/>
      <c r="IWW266" s="334"/>
      <c r="IWX266" s="224"/>
      <c r="IWY266" s="368"/>
      <c r="IWZ266" s="368"/>
      <c r="IXA266" s="332"/>
      <c r="IXB266" s="333"/>
      <c r="IXC266" s="368"/>
      <c r="IXD266" s="224"/>
      <c r="IXE266" s="224"/>
      <c r="IXF266" s="334"/>
      <c r="IXG266" s="334"/>
      <c r="IXH266" s="224"/>
      <c r="IXI266" s="368"/>
      <c r="IXJ266" s="368"/>
      <c r="IXK266" s="332"/>
      <c r="IXL266" s="333"/>
      <c r="IXM266" s="368"/>
      <c r="IXN266" s="224"/>
      <c r="IXO266" s="224"/>
      <c r="IXP266" s="334"/>
      <c r="IXQ266" s="334"/>
      <c r="IXR266" s="224"/>
      <c r="IXS266" s="368"/>
      <c r="IXT266" s="368"/>
      <c r="IXU266" s="332"/>
      <c r="IXV266" s="333"/>
      <c r="IXW266" s="368"/>
      <c r="IXX266" s="224"/>
      <c r="IXY266" s="224"/>
      <c r="IXZ266" s="334"/>
      <c r="IYA266" s="334"/>
      <c r="IYB266" s="224"/>
      <c r="IYC266" s="368"/>
      <c r="IYD266" s="368"/>
      <c r="IYE266" s="332"/>
      <c r="IYF266" s="333"/>
      <c r="IYG266" s="368"/>
      <c r="IYH266" s="224"/>
      <c r="IYI266" s="224"/>
      <c r="IYJ266" s="334"/>
      <c r="IYK266" s="334"/>
      <c r="IYL266" s="224"/>
      <c r="IYM266" s="368"/>
      <c r="IYN266" s="368"/>
      <c r="IYO266" s="332"/>
      <c r="IYP266" s="333"/>
      <c r="IYQ266" s="368"/>
      <c r="IYR266" s="224"/>
      <c r="IYS266" s="224"/>
      <c r="IYT266" s="334"/>
      <c r="IYU266" s="334"/>
      <c r="IYV266" s="224"/>
      <c r="IYW266" s="368"/>
      <c r="IYX266" s="368"/>
      <c r="IYY266" s="332"/>
      <c r="IYZ266" s="333"/>
      <c r="IZA266" s="368"/>
      <c r="IZB266" s="224"/>
      <c r="IZC266" s="224"/>
      <c r="IZD266" s="334"/>
      <c r="IZE266" s="334"/>
      <c r="IZF266" s="224"/>
      <c r="IZG266" s="368"/>
      <c r="IZH266" s="368"/>
      <c r="IZI266" s="332"/>
      <c r="IZJ266" s="333"/>
      <c r="IZK266" s="368"/>
      <c r="IZL266" s="224"/>
      <c r="IZM266" s="224"/>
      <c r="IZN266" s="334"/>
      <c r="IZO266" s="334"/>
      <c r="IZP266" s="224"/>
      <c r="IZQ266" s="368"/>
      <c r="IZR266" s="368"/>
      <c r="IZS266" s="332"/>
      <c r="IZT266" s="333"/>
      <c r="IZU266" s="368"/>
      <c r="IZV266" s="224"/>
      <c r="IZW266" s="224"/>
      <c r="IZX266" s="334"/>
      <c r="IZY266" s="334"/>
      <c r="IZZ266" s="224"/>
      <c r="JAA266" s="368"/>
      <c r="JAB266" s="368"/>
      <c r="JAC266" s="332"/>
      <c r="JAD266" s="333"/>
      <c r="JAE266" s="368"/>
      <c r="JAF266" s="224"/>
      <c r="JAG266" s="224"/>
      <c r="JAH266" s="334"/>
      <c r="JAI266" s="334"/>
      <c r="JAJ266" s="224"/>
      <c r="JAK266" s="368"/>
      <c r="JAL266" s="368"/>
      <c r="JAM266" s="332"/>
      <c r="JAN266" s="333"/>
      <c r="JAO266" s="368"/>
      <c r="JAP266" s="224"/>
      <c r="JAQ266" s="224"/>
      <c r="JAR266" s="334"/>
      <c r="JAS266" s="334"/>
      <c r="JAT266" s="224"/>
      <c r="JAU266" s="368"/>
      <c r="JAV266" s="368"/>
      <c r="JAW266" s="332"/>
      <c r="JAX266" s="333"/>
      <c r="JAY266" s="368"/>
      <c r="JAZ266" s="224"/>
      <c r="JBA266" s="224"/>
      <c r="JBB266" s="334"/>
      <c r="JBC266" s="334"/>
      <c r="JBD266" s="224"/>
      <c r="JBE266" s="368"/>
      <c r="JBF266" s="368"/>
      <c r="JBG266" s="332"/>
      <c r="JBH266" s="333"/>
      <c r="JBI266" s="368"/>
      <c r="JBJ266" s="224"/>
      <c r="JBK266" s="224"/>
      <c r="JBL266" s="334"/>
      <c r="JBM266" s="334"/>
      <c r="JBN266" s="224"/>
      <c r="JBO266" s="368"/>
      <c r="JBP266" s="368"/>
      <c r="JBQ266" s="332"/>
      <c r="JBR266" s="333"/>
      <c r="JBS266" s="368"/>
      <c r="JBT266" s="224"/>
      <c r="JBU266" s="224"/>
      <c r="JBV266" s="334"/>
      <c r="JBW266" s="334"/>
      <c r="JBX266" s="224"/>
      <c r="JBY266" s="368"/>
      <c r="JBZ266" s="368"/>
      <c r="JCA266" s="332"/>
      <c r="JCB266" s="333"/>
      <c r="JCC266" s="368"/>
      <c r="JCD266" s="224"/>
      <c r="JCE266" s="224"/>
      <c r="JCF266" s="334"/>
      <c r="JCG266" s="334"/>
      <c r="JCH266" s="224"/>
      <c r="JCI266" s="368"/>
      <c r="JCJ266" s="368"/>
      <c r="JCK266" s="332"/>
      <c r="JCL266" s="333"/>
      <c r="JCM266" s="368"/>
      <c r="JCN266" s="224"/>
      <c r="JCO266" s="224"/>
      <c r="JCP266" s="334"/>
      <c r="JCQ266" s="334"/>
      <c r="JCR266" s="224"/>
      <c r="JCS266" s="368"/>
      <c r="JCT266" s="368"/>
      <c r="JCU266" s="332"/>
      <c r="JCV266" s="333"/>
      <c r="JCW266" s="368"/>
      <c r="JCX266" s="224"/>
      <c r="JCY266" s="224"/>
      <c r="JCZ266" s="334"/>
      <c r="JDA266" s="334"/>
      <c r="JDB266" s="224"/>
      <c r="JDC266" s="368"/>
      <c r="JDD266" s="368"/>
      <c r="JDE266" s="332"/>
      <c r="JDF266" s="333"/>
      <c r="JDG266" s="368"/>
      <c r="JDH266" s="224"/>
      <c r="JDI266" s="224"/>
      <c r="JDJ266" s="334"/>
      <c r="JDK266" s="334"/>
      <c r="JDL266" s="224"/>
      <c r="JDM266" s="368"/>
      <c r="JDN266" s="368"/>
      <c r="JDO266" s="332"/>
      <c r="JDP266" s="333"/>
      <c r="JDQ266" s="368"/>
      <c r="JDR266" s="224"/>
      <c r="JDS266" s="224"/>
      <c r="JDT266" s="334"/>
      <c r="JDU266" s="334"/>
      <c r="JDV266" s="224"/>
      <c r="JDW266" s="368"/>
      <c r="JDX266" s="368"/>
      <c r="JDY266" s="332"/>
      <c r="JDZ266" s="333"/>
      <c r="JEA266" s="368"/>
      <c r="JEB266" s="224"/>
      <c r="JEC266" s="224"/>
      <c r="JED266" s="334"/>
      <c r="JEE266" s="334"/>
      <c r="JEF266" s="224"/>
      <c r="JEG266" s="368"/>
      <c r="JEH266" s="368"/>
      <c r="JEI266" s="332"/>
      <c r="JEJ266" s="333"/>
      <c r="JEK266" s="368"/>
      <c r="JEL266" s="224"/>
      <c r="JEM266" s="224"/>
      <c r="JEN266" s="334"/>
      <c r="JEO266" s="334"/>
      <c r="JEP266" s="224"/>
      <c r="JEQ266" s="368"/>
      <c r="JER266" s="368"/>
      <c r="JES266" s="332"/>
      <c r="JET266" s="333"/>
      <c r="JEU266" s="368"/>
      <c r="JEV266" s="224"/>
      <c r="JEW266" s="224"/>
      <c r="JEX266" s="334"/>
      <c r="JEY266" s="334"/>
      <c r="JEZ266" s="224"/>
      <c r="JFA266" s="368"/>
      <c r="JFB266" s="368"/>
      <c r="JFC266" s="332"/>
      <c r="JFD266" s="333"/>
      <c r="JFE266" s="368"/>
      <c r="JFF266" s="224"/>
      <c r="JFG266" s="224"/>
      <c r="JFH266" s="334"/>
      <c r="JFI266" s="334"/>
      <c r="JFJ266" s="224"/>
      <c r="JFK266" s="368"/>
      <c r="JFL266" s="368"/>
      <c r="JFM266" s="332"/>
      <c r="JFN266" s="333"/>
      <c r="JFO266" s="368"/>
      <c r="JFP266" s="224"/>
      <c r="JFQ266" s="224"/>
      <c r="JFR266" s="334"/>
      <c r="JFS266" s="334"/>
      <c r="JFT266" s="224"/>
      <c r="JFU266" s="368"/>
      <c r="JFV266" s="368"/>
      <c r="JFW266" s="332"/>
      <c r="JFX266" s="333"/>
      <c r="JFY266" s="368"/>
      <c r="JFZ266" s="224"/>
      <c r="JGA266" s="224"/>
      <c r="JGB266" s="334"/>
      <c r="JGC266" s="334"/>
      <c r="JGD266" s="224"/>
      <c r="JGE266" s="368"/>
      <c r="JGF266" s="368"/>
      <c r="JGG266" s="332"/>
      <c r="JGH266" s="333"/>
      <c r="JGI266" s="368"/>
      <c r="JGJ266" s="224"/>
      <c r="JGK266" s="224"/>
      <c r="JGL266" s="334"/>
      <c r="JGM266" s="334"/>
      <c r="JGN266" s="224"/>
      <c r="JGO266" s="368"/>
      <c r="JGP266" s="368"/>
      <c r="JGQ266" s="332"/>
      <c r="JGR266" s="333"/>
      <c r="JGS266" s="368"/>
      <c r="JGT266" s="224"/>
      <c r="JGU266" s="224"/>
      <c r="JGV266" s="334"/>
      <c r="JGW266" s="334"/>
      <c r="JGX266" s="224"/>
      <c r="JGY266" s="368"/>
      <c r="JGZ266" s="368"/>
      <c r="JHA266" s="332"/>
      <c r="JHB266" s="333"/>
      <c r="JHC266" s="368"/>
      <c r="JHD266" s="224"/>
      <c r="JHE266" s="224"/>
      <c r="JHF266" s="334"/>
      <c r="JHG266" s="334"/>
      <c r="JHH266" s="224"/>
      <c r="JHI266" s="368"/>
      <c r="JHJ266" s="368"/>
      <c r="JHK266" s="332"/>
      <c r="JHL266" s="333"/>
      <c r="JHM266" s="368"/>
      <c r="JHN266" s="224"/>
      <c r="JHO266" s="224"/>
      <c r="JHP266" s="334"/>
      <c r="JHQ266" s="334"/>
      <c r="JHR266" s="224"/>
      <c r="JHS266" s="368"/>
      <c r="JHT266" s="368"/>
      <c r="JHU266" s="332"/>
      <c r="JHV266" s="333"/>
      <c r="JHW266" s="368"/>
      <c r="JHX266" s="224"/>
      <c r="JHY266" s="224"/>
      <c r="JHZ266" s="334"/>
      <c r="JIA266" s="334"/>
      <c r="JIB266" s="224"/>
      <c r="JIC266" s="368"/>
      <c r="JID266" s="368"/>
      <c r="JIE266" s="332"/>
      <c r="JIF266" s="333"/>
      <c r="JIG266" s="368"/>
      <c r="JIH266" s="224"/>
      <c r="JII266" s="224"/>
      <c r="JIJ266" s="334"/>
      <c r="JIK266" s="334"/>
      <c r="JIL266" s="224"/>
      <c r="JIM266" s="368"/>
      <c r="JIN266" s="368"/>
      <c r="JIO266" s="332"/>
      <c r="JIP266" s="333"/>
      <c r="JIQ266" s="368"/>
      <c r="JIR266" s="224"/>
      <c r="JIS266" s="224"/>
      <c r="JIT266" s="334"/>
      <c r="JIU266" s="334"/>
      <c r="JIV266" s="224"/>
      <c r="JIW266" s="368"/>
      <c r="JIX266" s="368"/>
      <c r="JIY266" s="332"/>
      <c r="JIZ266" s="333"/>
      <c r="JJA266" s="368"/>
      <c r="JJB266" s="224"/>
      <c r="JJC266" s="224"/>
      <c r="JJD266" s="334"/>
      <c r="JJE266" s="334"/>
      <c r="JJF266" s="224"/>
      <c r="JJG266" s="368"/>
      <c r="JJH266" s="368"/>
      <c r="JJI266" s="332"/>
      <c r="JJJ266" s="333"/>
      <c r="JJK266" s="368"/>
      <c r="JJL266" s="224"/>
      <c r="JJM266" s="224"/>
      <c r="JJN266" s="334"/>
      <c r="JJO266" s="334"/>
      <c r="JJP266" s="224"/>
      <c r="JJQ266" s="368"/>
      <c r="JJR266" s="368"/>
      <c r="JJS266" s="332"/>
      <c r="JJT266" s="333"/>
      <c r="JJU266" s="368"/>
      <c r="JJV266" s="224"/>
      <c r="JJW266" s="224"/>
      <c r="JJX266" s="334"/>
      <c r="JJY266" s="334"/>
      <c r="JJZ266" s="224"/>
      <c r="JKA266" s="368"/>
      <c r="JKB266" s="368"/>
      <c r="JKC266" s="332"/>
      <c r="JKD266" s="333"/>
      <c r="JKE266" s="368"/>
      <c r="JKF266" s="224"/>
      <c r="JKG266" s="224"/>
      <c r="JKH266" s="334"/>
      <c r="JKI266" s="334"/>
      <c r="JKJ266" s="224"/>
      <c r="JKK266" s="368"/>
      <c r="JKL266" s="368"/>
      <c r="JKM266" s="332"/>
      <c r="JKN266" s="333"/>
      <c r="JKO266" s="368"/>
      <c r="JKP266" s="224"/>
      <c r="JKQ266" s="224"/>
      <c r="JKR266" s="334"/>
      <c r="JKS266" s="334"/>
      <c r="JKT266" s="224"/>
      <c r="JKU266" s="368"/>
      <c r="JKV266" s="368"/>
      <c r="JKW266" s="332"/>
      <c r="JKX266" s="333"/>
      <c r="JKY266" s="368"/>
      <c r="JKZ266" s="224"/>
      <c r="JLA266" s="224"/>
      <c r="JLB266" s="334"/>
      <c r="JLC266" s="334"/>
      <c r="JLD266" s="224"/>
      <c r="JLE266" s="368"/>
      <c r="JLF266" s="368"/>
      <c r="JLG266" s="332"/>
      <c r="JLH266" s="333"/>
      <c r="JLI266" s="368"/>
      <c r="JLJ266" s="224"/>
      <c r="JLK266" s="224"/>
      <c r="JLL266" s="334"/>
      <c r="JLM266" s="334"/>
      <c r="JLN266" s="224"/>
      <c r="JLO266" s="368"/>
      <c r="JLP266" s="368"/>
      <c r="JLQ266" s="332"/>
      <c r="JLR266" s="333"/>
      <c r="JLS266" s="368"/>
      <c r="JLT266" s="224"/>
      <c r="JLU266" s="224"/>
      <c r="JLV266" s="334"/>
      <c r="JLW266" s="334"/>
      <c r="JLX266" s="224"/>
      <c r="JLY266" s="368"/>
      <c r="JLZ266" s="368"/>
      <c r="JMA266" s="332"/>
      <c r="JMB266" s="333"/>
      <c r="JMC266" s="368"/>
      <c r="JMD266" s="224"/>
      <c r="JME266" s="224"/>
      <c r="JMF266" s="334"/>
      <c r="JMG266" s="334"/>
      <c r="JMH266" s="224"/>
      <c r="JMI266" s="368"/>
      <c r="JMJ266" s="368"/>
      <c r="JMK266" s="332"/>
      <c r="JML266" s="333"/>
      <c r="JMM266" s="368"/>
      <c r="JMN266" s="224"/>
      <c r="JMO266" s="224"/>
      <c r="JMP266" s="334"/>
      <c r="JMQ266" s="334"/>
      <c r="JMR266" s="224"/>
      <c r="JMS266" s="368"/>
      <c r="JMT266" s="368"/>
      <c r="JMU266" s="332"/>
      <c r="JMV266" s="333"/>
      <c r="JMW266" s="368"/>
      <c r="JMX266" s="224"/>
      <c r="JMY266" s="224"/>
      <c r="JMZ266" s="334"/>
      <c r="JNA266" s="334"/>
      <c r="JNB266" s="224"/>
      <c r="JNC266" s="368"/>
      <c r="JND266" s="368"/>
      <c r="JNE266" s="332"/>
      <c r="JNF266" s="333"/>
      <c r="JNG266" s="368"/>
      <c r="JNH266" s="224"/>
      <c r="JNI266" s="224"/>
      <c r="JNJ266" s="334"/>
      <c r="JNK266" s="334"/>
      <c r="JNL266" s="224"/>
      <c r="JNM266" s="368"/>
      <c r="JNN266" s="368"/>
      <c r="JNO266" s="332"/>
      <c r="JNP266" s="333"/>
      <c r="JNQ266" s="368"/>
      <c r="JNR266" s="224"/>
      <c r="JNS266" s="224"/>
      <c r="JNT266" s="334"/>
      <c r="JNU266" s="334"/>
      <c r="JNV266" s="224"/>
      <c r="JNW266" s="368"/>
      <c r="JNX266" s="368"/>
      <c r="JNY266" s="332"/>
      <c r="JNZ266" s="333"/>
      <c r="JOA266" s="368"/>
      <c r="JOB266" s="224"/>
      <c r="JOC266" s="224"/>
      <c r="JOD266" s="334"/>
      <c r="JOE266" s="334"/>
      <c r="JOF266" s="224"/>
      <c r="JOG266" s="368"/>
      <c r="JOH266" s="368"/>
      <c r="JOI266" s="332"/>
      <c r="JOJ266" s="333"/>
      <c r="JOK266" s="368"/>
      <c r="JOL266" s="224"/>
      <c r="JOM266" s="224"/>
      <c r="JON266" s="334"/>
      <c r="JOO266" s="334"/>
      <c r="JOP266" s="224"/>
      <c r="JOQ266" s="368"/>
      <c r="JOR266" s="368"/>
      <c r="JOS266" s="332"/>
      <c r="JOT266" s="333"/>
      <c r="JOU266" s="368"/>
      <c r="JOV266" s="224"/>
      <c r="JOW266" s="224"/>
      <c r="JOX266" s="334"/>
      <c r="JOY266" s="334"/>
      <c r="JOZ266" s="224"/>
      <c r="JPA266" s="368"/>
      <c r="JPB266" s="368"/>
      <c r="JPC266" s="332"/>
      <c r="JPD266" s="333"/>
      <c r="JPE266" s="368"/>
      <c r="JPF266" s="224"/>
      <c r="JPG266" s="224"/>
      <c r="JPH266" s="334"/>
      <c r="JPI266" s="334"/>
      <c r="JPJ266" s="224"/>
      <c r="JPK266" s="368"/>
      <c r="JPL266" s="368"/>
      <c r="JPM266" s="332"/>
      <c r="JPN266" s="333"/>
      <c r="JPO266" s="368"/>
      <c r="JPP266" s="224"/>
      <c r="JPQ266" s="224"/>
      <c r="JPR266" s="334"/>
      <c r="JPS266" s="334"/>
      <c r="JPT266" s="224"/>
      <c r="JPU266" s="368"/>
      <c r="JPV266" s="368"/>
      <c r="JPW266" s="332"/>
      <c r="JPX266" s="333"/>
      <c r="JPY266" s="368"/>
      <c r="JPZ266" s="224"/>
      <c r="JQA266" s="224"/>
      <c r="JQB266" s="334"/>
      <c r="JQC266" s="334"/>
      <c r="JQD266" s="224"/>
      <c r="JQE266" s="368"/>
      <c r="JQF266" s="368"/>
      <c r="JQG266" s="332"/>
      <c r="JQH266" s="333"/>
      <c r="JQI266" s="368"/>
      <c r="JQJ266" s="224"/>
      <c r="JQK266" s="224"/>
      <c r="JQL266" s="334"/>
      <c r="JQM266" s="334"/>
      <c r="JQN266" s="224"/>
      <c r="JQO266" s="368"/>
      <c r="JQP266" s="368"/>
      <c r="JQQ266" s="332"/>
      <c r="JQR266" s="333"/>
      <c r="JQS266" s="368"/>
      <c r="JQT266" s="224"/>
      <c r="JQU266" s="224"/>
      <c r="JQV266" s="334"/>
      <c r="JQW266" s="334"/>
      <c r="JQX266" s="224"/>
      <c r="JQY266" s="368"/>
      <c r="JQZ266" s="368"/>
      <c r="JRA266" s="332"/>
      <c r="JRB266" s="333"/>
      <c r="JRC266" s="368"/>
      <c r="JRD266" s="224"/>
      <c r="JRE266" s="224"/>
      <c r="JRF266" s="334"/>
      <c r="JRG266" s="334"/>
      <c r="JRH266" s="224"/>
      <c r="JRI266" s="368"/>
      <c r="JRJ266" s="368"/>
      <c r="JRK266" s="332"/>
      <c r="JRL266" s="333"/>
      <c r="JRM266" s="368"/>
      <c r="JRN266" s="224"/>
      <c r="JRO266" s="224"/>
      <c r="JRP266" s="334"/>
      <c r="JRQ266" s="334"/>
      <c r="JRR266" s="224"/>
      <c r="JRS266" s="368"/>
      <c r="JRT266" s="368"/>
      <c r="JRU266" s="332"/>
      <c r="JRV266" s="333"/>
      <c r="JRW266" s="368"/>
      <c r="JRX266" s="224"/>
      <c r="JRY266" s="224"/>
      <c r="JRZ266" s="334"/>
      <c r="JSA266" s="334"/>
      <c r="JSB266" s="224"/>
      <c r="JSC266" s="368"/>
      <c r="JSD266" s="368"/>
      <c r="JSE266" s="332"/>
      <c r="JSF266" s="333"/>
      <c r="JSG266" s="368"/>
      <c r="JSH266" s="224"/>
      <c r="JSI266" s="224"/>
      <c r="JSJ266" s="334"/>
      <c r="JSK266" s="334"/>
      <c r="JSL266" s="224"/>
      <c r="JSM266" s="368"/>
      <c r="JSN266" s="368"/>
      <c r="JSO266" s="332"/>
      <c r="JSP266" s="333"/>
      <c r="JSQ266" s="368"/>
      <c r="JSR266" s="224"/>
      <c r="JSS266" s="224"/>
      <c r="JST266" s="334"/>
      <c r="JSU266" s="334"/>
      <c r="JSV266" s="224"/>
      <c r="JSW266" s="368"/>
      <c r="JSX266" s="368"/>
      <c r="JSY266" s="332"/>
      <c r="JSZ266" s="333"/>
      <c r="JTA266" s="368"/>
      <c r="JTB266" s="224"/>
      <c r="JTC266" s="224"/>
      <c r="JTD266" s="334"/>
      <c r="JTE266" s="334"/>
      <c r="JTF266" s="224"/>
      <c r="JTG266" s="368"/>
      <c r="JTH266" s="368"/>
      <c r="JTI266" s="332"/>
      <c r="JTJ266" s="333"/>
      <c r="JTK266" s="368"/>
      <c r="JTL266" s="224"/>
      <c r="JTM266" s="224"/>
      <c r="JTN266" s="334"/>
      <c r="JTO266" s="334"/>
      <c r="JTP266" s="224"/>
      <c r="JTQ266" s="368"/>
      <c r="JTR266" s="368"/>
      <c r="JTS266" s="332"/>
      <c r="JTT266" s="333"/>
      <c r="JTU266" s="368"/>
      <c r="JTV266" s="224"/>
      <c r="JTW266" s="224"/>
      <c r="JTX266" s="334"/>
      <c r="JTY266" s="334"/>
      <c r="JTZ266" s="224"/>
      <c r="JUA266" s="368"/>
      <c r="JUB266" s="368"/>
      <c r="JUC266" s="332"/>
      <c r="JUD266" s="333"/>
      <c r="JUE266" s="368"/>
      <c r="JUF266" s="224"/>
      <c r="JUG266" s="224"/>
      <c r="JUH266" s="334"/>
      <c r="JUI266" s="334"/>
      <c r="JUJ266" s="224"/>
      <c r="JUK266" s="368"/>
      <c r="JUL266" s="368"/>
      <c r="JUM266" s="332"/>
      <c r="JUN266" s="333"/>
      <c r="JUO266" s="368"/>
      <c r="JUP266" s="224"/>
      <c r="JUQ266" s="224"/>
      <c r="JUR266" s="334"/>
      <c r="JUS266" s="334"/>
      <c r="JUT266" s="224"/>
      <c r="JUU266" s="368"/>
      <c r="JUV266" s="368"/>
      <c r="JUW266" s="332"/>
      <c r="JUX266" s="333"/>
      <c r="JUY266" s="368"/>
      <c r="JUZ266" s="224"/>
      <c r="JVA266" s="224"/>
      <c r="JVB266" s="334"/>
      <c r="JVC266" s="334"/>
      <c r="JVD266" s="224"/>
      <c r="JVE266" s="368"/>
      <c r="JVF266" s="368"/>
      <c r="JVG266" s="332"/>
      <c r="JVH266" s="333"/>
      <c r="JVI266" s="368"/>
      <c r="JVJ266" s="224"/>
      <c r="JVK266" s="224"/>
      <c r="JVL266" s="334"/>
      <c r="JVM266" s="334"/>
      <c r="JVN266" s="224"/>
      <c r="JVO266" s="368"/>
      <c r="JVP266" s="368"/>
      <c r="JVQ266" s="332"/>
      <c r="JVR266" s="333"/>
      <c r="JVS266" s="368"/>
      <c r="JVT266" s="224"/>
      <c r="JVU266" s="224"/>
      <c r="JVV266" s="334"/>
      <c r="JVW266" s="334"/>
      <c r="JVX266" s="224"/>
      <c r="JVY266" s="368"/>
      <c r="JVZ266" s="368"/>
      <c r="JWA266" s="332"/>
      <c r="JWB266" s="333"/>
      <c r="JWC266" s="368"/>
      <c r="JWD266" s="224"/>
      <c r="JWE266" s="224"/>
      <c r="JWF266" s="334"/>
      <c r="JWG266" s="334"/>
      <c r="JWH266" s="224"/>
      <c r="JWI266" s="368"/>
      <c r="JWJ266" s="368"/>
      <c r="JWK266" s="332"/>
      <c r="JWL266" s="333"/>
      <c r="JWM266" s="368"/>
      <c r="JWN266" s="224"/>
      <c r="JWO266" s="224"/>
      <c r="JWP266" s="334"/>
      <c r="JWQ266" s="334"/>
      <c r="JWR266" s="224"/>
      <c r="JWS266" s="368"/>
      <c r="JWT266" s="368"/>
      <c r="JWU266" s="332"/>
      <c r="JWV266" s="333"/>
      <c r="JWW266" s="368"/>
      <c r="JWX266" s="224"/>
      <c r="JWY266" s="224"/>
      <c r="JWZ266" s="334"/>
      <c r="JXA266" s="334"/>
      <c r="JXB266" s="224"/>
      <c r="JXC266" s="368"/>
      <c r="JXD266" s="368"/>
      <c r="JXE266" s="332"/>
      <c r="JXF266" s="333"/>
      <c r="JXG266" s="368"/>
      <c r="JXH266" s="224"/>
      <c r="JXI266" s="224"/>
      <c r="JXJ266" s="334"/>
      <c r="JXK266" s="334"/>
      <c r="JXL266" s="224"/>
      <c r="JXM266" s="368"/>
      <c r="JXN266" s="368"/>
      <c r="JXO266" s="332"/>
      <c r="JXP266" s="333"/>
      <c r="JXQ266" s="368"/>
      <c r="JXR266" s="224"/>
      <c r="JXS266" s="224"/>
      <c r="JXT266" s="334"/>
      <c r="JXU266" s="334"/>
      <c r="JXV266" s="224"/>
      <c r="JXW266" s="368"/>
      <c r="JXX266" s="368"/>
      <c r="JXY266" s="332"/>
      <c r="JXZ266" s="333"/>
      <c r="JYA266" s="368"/>
      <c r="JYB266" s="224"/>
      <c r="JYC266" s="224"/>
      <c r="JYD266" s="334"/>
      <c r="JYE266" s="334"/>
      <c r="JYF266" s="224"/>
      <c r="JYG266" s="368"/>
      <c r="JYH266" s="368"/>
      <c r="JYI266" s="332"/>
      <c r="JYJ266" s="333"/>
      <c r="JYK266" s="368"/>
      <c r="JYL266" s="224"/>
      <c r="JYM266" s="224"/>
      <c r="JYN266" s="334"/>
      <c r="JYO266" s="334"/>
      <c r="JYP266" s="224"/>
      <c r="JYQ266" s="368"/>
      <c r="JYR266" s="368"/>
      <c r="JYS266" s="332"/>
      <c r="JYT266" s="333"/>
      <c r="JYU266" s="368"/>
      <c r="JYV266" s="224"/>
      <c r="JYW266" s="224"/>
      <c r="JYX266" s="334"/>
      <c r="JYY266" s="334"/>
      <c r="JYZ266" s="224"/>
      <c r="JZA266" s="368"/>
      <c r="JZB266" s="368"/>
      <c r="JZC266" s="332"/>
      <c r="JZD266" s="333"/>
      <c r="JZE266" s="368"/>
      <c r="JZF266" s="224"/>
      <c r="JZG266" s="224"/>
      <c r="JZH266" s="334"/>
      <c r="JZI266" s="334"/>
      <c r="JZJ266" s="224"/>
      <c r="JZK266" s="368"/>
      <c r="JZL266" s="368"/>
      <c r="JZM266" s="332"/>
      <c r="JZN266" s="333"/>
      <c r="JZO266" s="368"/>
      <c r="JZP266" s="224"/>
      <c r="JZQ266" s="224"/>
      <c r="JZR266" s="334"/>
      <c r="JZS266" s="334"/>
      <c r="JZT266" s="224"/>
      <c r="JZU266" s="368"/>
      <c r="JZV266" s="368"/>
      <c r="JZW266" s="332"/>
      <c r="JZX266" s="333"/>
      <c r="JZY266" s="368"/>
      <c r="JZZ266" s="224"/>
      <c r="KAA266" s="224"/>
      <c r="KAB266" s="334"/>
      <c r="KAC266" s="334"/>
      <c r="KAD266" s="224"/>
      <c r="KAE266" s="368"/>
      <c r="KAF266" s="368"/>
      <c r="KAG266" s="332"/>
      <c r="KAH266" s="333"/>
      <c r="KAI266" s="368"/>
      <c r="KAJ266" s="224"/>
      <c r="KAK266" s="224"/>
      <c r="KAL266" s="334"/>
      <c r="KAM266" s="334"/>
      <c r="KAN266" s="224"/>
      <c r="KAO266" s="368"/>
      <c r="KAP266" s="368"/>
      <c r="KAQ266" s="332"/>
      <c r="KAR266" s="333"/>
      <c r="KAS266" s="368"/>
      <c r="KAT266" s="224"/>
      <c r="KAU266" s="224"/>
      <c r="KAV266" s="334"/>
      <c r="KAW266" s="334"/>
      <c r="KAX266" s="224"/>
      <c r="KAY266" s="368"/>
      <c r="KAZ266" s="368"/>
      <c r="KBA266" s="332"/>
      <c r="KBB266" s="333"/>
      <c r="KBC266" s="368"/>
      <c r="KBD266" s="224"/>
      <c r="KBE266" s="224"/>
      <c r="KBF266" s="334"/>
      <c r="KBG266" s="334"/>
      <c r="KBH266" s="224"/>
      <c r="KBI266" s="368"/>
      <c r="KBJ266" s="368"/>
      <c r="KBK266" s="332"/>
      <c r="KBL266" s="333"/>
      <c r="KBM266" s="368"/>
      <c r="KBN266" s="224"/>
      <c r="KBO266" s="224"/>
      <c r="KBP266" s="334"/>
      <c r="KBQ266" s="334"/>
      <c r="KBR266" s="224"/>
      <c r="KBS266" s="368"/>
      <c r="KBT266" s="368"/>
      <c r="KBU266" s="332"/>
      <c r="KBV266" s="333"/>
      <c r="KBW266" s="368"/>
      <c r="KBX266" s="224"/>
      <c r="KBY266" s="224"/>
      <c r="KBZ266" s="334"/>
      <c r="KCA266" s="334"/>
      <c r="KCB266" s="224"/>
      <c r="KCC266" s="368"/>
      <c r="KCD266" s="368"/>
      <c r="KCE266" s="332"/>
      <c r="KCF266" s="333"/>
      <c r="KCG266" s="368"/>
      <c r="KCH266" s="224"/>
      <c r="KCI266" s="224"/>
      <c r="KCJ266" s="334"/>
      <c r="KCK266" s="334"/>
      <c r="KCL266" s="224"/>
      <c r="KCM266" s="368"/>
      <c r="KCN266" s="368"/>
      <c r="KCO266" s="332"/>
      <c r="KCP266" s="333"/>
      <c r="KCQ266" s="368"/>
      <c r="KCR266" s="224"/>
      <c r="KCS266" s="224"/>
      <c r="KCT266" s="334"/>
      <c r="KCU266" s="334"/>
      <c r="KCV266" s="224"/>
      <c r="KCW266" s="368"/>
      <c r="KCX266" s="368"/>
      <c r="KCY266" s="332"/>
      <c r="KCZ266" s="333"/>
      <c r="KDA266" s="368"/>
      <c r="KDB266" s="224"/>
      <c r="KDC266" s="224"/>
      <c r="KDD266" s="334"/>
      <c r="KDE266" s="334"/>
      <c r="KDF266" s="224"/>
      <c r="KDG266" s="368"/>
      <c r="KDH266" s="368"/>
      <c r="KDI266" s="332"/>
      <c r="KDJ266" s="333"/>
      <c r="KDK266" s="368"/>
      <c r="KDL266" s="224"/>
      <c r="KDM266" s="224"/>
      <c r="KDN266" s="334"/>
      <c r="KDO266" s="334"/>
      <c r="KDP266" s="224"/>
      <c r="KDQ266" s="368"/>
      <c r="KDR266" s="368"/>
      <c r="KDS266" s="332"/>
      <c r="KDT266" s="333"/>
      <c r="KDU266" s="368"/>
      <c r="KDV266" s="224"/>
      <c r="KDW266" s="224"/>
      <c r="KDX266" s="334"/>
      <c r="KDY266" s="334"/>
      <c r="KDZ266" s="224"/>
      <c r="KEA266" s="368"/>
      <c r="KEB266" s="368"/>
      <c r="KEC266" s="332"/>
      <c r="KED266" s="333"/>
      <c r="KEE266" s="368"/>
      <c r="KEF266" s="224"/>
      <c r="KEG266" s="224"/>
      <c r="KEH266" s="334"/>
      <c r="KEI266" s="334"/>
      <c r="KEJ266" s="224"/>
      <c r="KEK266" s="368"/>
      <c r="KEL266" s="368"/>
      <c r="KEM266" s="332"/>
      <c r="KEN266" s="333"/>
      <c r="KEO266" s="368"/>
      <c r="KEP266" s="224"/>
      <c r="KEQ266" s="224"/>
      <c r="KER266" s="334"/>
      <c r="KES266" s="334"/>
      <c r="KET266" s="224"/>
      <c r="KEU266" s="368"/>
      <c r="KEV266" s="368"/>
      <c r="KEW266" s="332"/>
      <c r="KEX266" s="333"/>
      <c r="KEY266" s="368"/>
      <c r="KEZ266" s="224"/>
      <c r="KFA266" s="224"/>
      <c r="KFB266" s="334"/>
      <c r="KFC266" s="334"/>
      <c r="KFD266" s="224"/>
      <c r="KFE266" s="368"/>
      <c r="KFF266" s="368"/>
      <c r="KFG266" s="332"/>
      <c r="KFH266" s="333"/>
      <c r="KFI266" s="368"/>
      <c r="KFJ266" s="224"/>
      <c r="KFK266" s="224"/>
      <c r="KFL266" s="334"/>
      <c r="KFM266" s="334"/>
      <c r="KFN266" s="224"/>
      <c r="KFO266" s="368"/>
      <c r="KFP266" s="368"/>
      <c r="KFQ266" s="332"/>
      <c r="KFR266" s="333"/>
      <c r="KFS266" s="368"/>
      <c r="KFT266" s="224"/>
      <c r="KFU266" s="224"/>
      <c r="KFV266" s="334"/>
      <c r="KFW266" s="334"/>
      <c r="KFX266" s="224"/>
      <c r="KFY266" s="368"/>
      <c r="KFZ266" s="368"/>
      <c r="KGA266" s="332"/>
      <c r="KGB266" s="333"/>
      <c r="KGC266" s="368"/>
      <c r="KGD266" s="224"/>
      <c r="KGE266" s="224"/>
      <c r="KGF266" s="334"/>
      <c r="KGG266" s="334"/>
      <c r="KGH266" s="224"/>
      <c r="KGI266" s="368"/>
      <c r="KGJ266" s="368"/>
      <c r="KGK266" s="332"/>
      <c r="KGL266" s="333"/>
      <c r="KGM266" s="368"/>
      <c r="KGN266" s="224"/>
      <c r="KGO266" s="224"/>
      <c r="KGP266" s="334"/>
      <c r="KGQ266" s="334"/>
      <c r="KGR266" s="224"/>
      <c r="KGS266" s="368"/>
      <c r="KGT266" s="368"/>
      <c r="KGU266" s="332"/>
      <c r="KGV266" s="333"/>
      <c r="KGW266" s="368"/>
      <c r="KGX266" s="224"/>
      <c r="KGY266" s="224"/>
      <c r="KGZ266" s="334"/>
      <c r="KHA266" s="334"/>
      <c r="KHB266" s="224"/>
      <c r="KHC266" s="368"/>
      <c r="KHD266" s="368"/>
      <c r="KHE266" s="332"/>
      <c r="KHF266" s="333"/>
      <c r="KHG266" s="368"/>
      <c r="KHH266" s="224"/>
      <c r="KHI266" s="224"/>
      <c r="KHJ266" s="334"/>
      <c r="KHK266" s="334"/>
      <c r="KHL266" s="224"/>
      <c r="KHM266" s="368"/>
      <c r="KHN266" s="368"/>
      <c r="KHO266" s="332"/>
      <c r="KHP266" s="333"/>
      <c r="KHQ266" s="368"/>
      <c r="KHR266" s="224"/>
      <c r="KHS266" s="224"/>
      <c r="KHT266" s="334"/>
      <c r="KHU266" s="334"/>
      <c r="KHV266" s="224"/>
      <c r="KHW266" s="368"/>
      <c r="KHX266" s="368"/>
      <c r="KHY266" s="332"/>
      <c r="KHZ266" s="333"/>
      <c r="KIA266" s="368"/>
      <c r="KIB266" s="224"/>
      <c r="KIC266" s="224"/>
      <c r="KID266" s="334"/>
      <c r="KIE266" s="334"/>
      <c r="KIF266" s="224"/>
      <c r="KIG266" s="368"/>
      <c r="KIH266" s="368"/>
      <c r="KII266" s="332"/>
      <c r="KIJ266" s="333"/>
      <c r="KIK266" s="368"/>
      <c r="KIL266" s="224"/>
      <c r="KIM266" s="224"/>
      <c r="KIN266" s="334"/>
      <c r="KIO266" s="334"/>
      <c r="KIP266" s="224"/>
      <c r="KIQ266" s="368"/>
      <c r="KIR266" s="368"/>
      <c r="KIS266" s="332"/>
      <c r="KIT266" s="333"/>
      <c r="KIU266" s="368"/>
      <c r="KIV266" s="224"/>
      <c r="KIW266" s="224"/>
      <c r="KIX266" s="334"/>
      <c r="KIY266" s="334"/>
      <c r="KIZ266" s="224"/>
      <c r="KJA266" s="368"/>
      <c r="KJB266" s="368"/>
      <c r="KJC266" s="332"/>
      <c r="KJD266" s="333"/>
      <c r="KJE266" s="368"/>
      <c r="KJF266" s="224"/>
      <c r="KJG266" s="224"/>
      <c r="KJH266" s="334"/>
      <c r="KJI266" s="334"/>
      <c r="KJJ266" s="224"/>
      <c r="KJK266" s="368"/>
      <c r="KJL266" s="368"/>
      <c r="KJM266" s="332"/>
      <c r="KJN266" s="333"/>
      <c r="KJO266" s="368"/>
      <c r="KJP266" s="224"/>
      <c r="KJQ266" s="224"/>
      <c r="KJR266" s="334"/>
      <c r="KJS266" s="334"/>
      <c r="KJT266" s="224"/>
      <c r="KJU266" s="368"/>
      <c r="KJV266" s="368"/>
      <c r="KJW266" s="332"/>
      <c r="KJX266" s="333"/>
      <c r="KJY266" s="368"/>
      <c r="KJZ266" s="224"/>
      <c r="KKA266" s="224"/>
      <c r="KKB266" s="334"/>
      <c r="KKC266" s="334"/>
      <c r="KKD266" s="224"/>
      <c r="KKE266" s="368"/>
      <c r="KKF266" s="368"/>
      <c r="KKG266" s="332"/>
      <c r="KKH266" s="333"/>
      <c r="KKI266" s="368"/>
      <c r="KKJ266" s="224"/>
      <c r="KKK266" s="224"/>
      <c r="KKL266" s="334"/>
      <c r="KKM266" s="334"/>
      <c r="KKN266" s="224"/>
      <c r="KKO266" s="368"/>
      <c r="KKP266" s="368"/>
      <c r="KKQ266" s="332"/>
      <c r="KKR266" s="333"/>
      <c r="KKS266" s="368"/>
      <c r="KKT266" s="224"/>
      <c r="KKU266" s="224"/>
      <c r="KKV266" s="334"/>
      <c r="KKW266" s="334"/>
      <c r="KKX266" s="224"/>
      <c r="KKY266" s="368"/>
      <c r="KKZ266" s="368"/>
      <c r="KLA266" s="332"/>
      <c r="KLB266" s="333"/>
      <c r="KLC266" s="368"/>
      <c r="KLD266" s="224"/>
      <c r="KLE266" s="224"/>
      <c r="KLF266" s="334"/>
      <c r="KLG266" s="334"/>
      <c r="KLH266" s="224"/>
      <c r="KLI266" s="368"/>
      <c r="KLJ266" s="368"/>
      <c r="KLK266" s="332"/>
      <c r="KLL266" s="333"/>
      <c r="KLM266" s="368"/>
      <c r="KLN266" s="224"/>
      <c r="KLO266" s="224"/>
      <c r="KLP266" s="334"/>
      <c r="KLQ266" s="334"/>
      <c r="KLR266" s="224"/>
      <c r="KLS266" s="368"/>
      <c r="KLT266" s="368"/>
      <c r="KLU266" s="332"/>
      <c r="KLV266" s="333"/>
      <c r="KLW266" s="368"/>
      <c r="KLX266" s="224"/>
      <c r="KLY266" s="224"/>
      <c r="KLZ266" s="334"/>
      <c r="KMA266" s="334"/>
      <c r="KMB266" s="224"/>
      <c r="KMC266" s="368"/>
      <c r="KMD266" s="368"/>
      <c r="KME266" s="332"/>
      <c r="KMF266" s="333"/>
      <c r="KMG266" s="368"/>
      <c r="KMH266" s="224"/>
      <c r="KMI266" s="224"/>
      <c r="KMJ266" s="334"/>
      <c r="KMK266" s="334"/>
      <c r="KML266" s="224"/>
      <c r="KMM266" s="368"/>
      <c r="KMN266" s="368"/>
      <c r="KMO266" s="332"/>
      <c r="KMP266" s="333"/>
      <c r="KMQ266" s="368"/>
      <c r="KMR266" s="224"/>
      <c r="KMS266" s="224"/>
      <c r="KMT266" s="334"/>
      <c r="KMU266" s="334"/>
      <c r="KMV266" s="224"/>
      <c r="KMW266" s="368"/>
      <c r="KMX266" s="368"/>
      <c r="KMY266" s="332"/>
      <c r="KMZ266" s="333"/>
      <c r="KNA266" s="368"/>
      <c r="KNB266" s="224"/>
      <c r="KNC266" s="224"/>
      <c r="KND266" s="334"/>
      <c r="KNE266" s="334"/>
      <c r="KNF266" s="224"/>
      <c r="KNG266" s="368"/>
      <c r="KNH266" s="368"/>
      <c r="KNI266" s="332"/>
      <c r="KNJ266" s="333"/>
      <c r="KNK266" s="368"/>
      <c r="KNL266" s="224"/>
      <c r="KNM266" s="224"/>
      <c r="KNN266" s="334"/>
      <c r="KNO266" s="334"/>
      <c r="KNP266" s="224"/>
      <c r="KNQ266" s="368"/>
      <c r="KNR266" s="368"/>
      <c r="KNS266" s="332"/>
      <c r="KNT266" s="333"/>
      <c r="KNU266" s="368"/>
      <c r="KNV266" s="224"/>
      <c r="KNW266" s="224"/>
      <c r="KNX266" s="334"/>
      <c r="KNY266" s="334"/>
      <c r="KNZ266" s="224"/>
      <c r="KOA266" s="368"/>
      <c r="KOB266" s="368"/>
      <c r="KOC266" s="332"/>
      <c r="KOD266" s="333"/>
      <c r="KOE266" s="368"/>
      <c r="KOF266" s="224"/>
      <c r="KOG266" s="224"/>
      <c r="KOH266" s="334"/>
      <c r="KOI266" s="334"/>
      <c r="KOJ266" s="224"/>
      <c r="KOK266" s="368"/>
      <c r="KOL266" s="368"/>
      <c r="KOM266" s="332"/>
      <c r="KON266" s="333"/>
      <c r="KOO266" s="368"/>
      <c r="KOP266" s="224"/>
      <c r="KOQ266" s="224"/>
      <c r="KOR266" s="334"/>
      <c r="KOS266" s="334"/>
      <c r="KOT266" s="224"/>
      <c r="KOU266" s="368"/>
      <c r="KOV266" s="368"/>
      <c r="KOW266" s="332"/>
      <c r="KOX266" s="333"/>
      <c r="KOY266" s="368"/>
      <c r="KOZ266" s="224"/>
      <c r="KPA266" s="224"/>
      <c r="KPB266" s="334"/>
      <c r="KPC266" s="334"/>
      <c r="KPD266" s="224"/>
      <c r="KPE266" s="368"/>
      <c r="KPF266" s="368"/>
      <c r="KPG266" s="332"/>
      <c r="KPH266" s="333"/>
      <c r="KPI266" s="368"/>
      <c r="KPJ266" s="224"/>
      <c r="KPK266" s="224"/>
      <c r="KPL266" s="334"/>
      <c r="KPM266" s="334"/>
      <c r="KPN266" s="224"/>
      <c r="KPO266" s="368"/>
      <c r="KPP266" s="368"/>
      <c r="KPQ266" s="332"/>
      <c r="KPR266" s="333"/>
      <c r="KPS266" s="368"/>
      <c r="KPT266" s="224"/>
      <c r="KPU266" s="224"/>
      <c r="KPV266" s="334"/>
      <c r="KPW266" s="334"/>
      <c r="KPX266" s="224"/>
      <c r="KPY266" s="368"/>
      <c r="KPZ266" s="368"/>
      <c r="KQA266" s="332"/>
      <c r="KQB266" s="333"/>
      <c r="KQC266" s="368"/>
      <c r="KQD266" s="224"/>
      <c r="KQE266" s="224"/>
      <c r="KQF266" s="334"/>
      <c r="KQG266" s="334"/>
      <c r="KQH266" s="224"/>
      <c r="KQI266" s="368"/>
      <c r="KQJ266" s="368"/>
      <c r="KQK266" s="332"/>
      <c r="KQL266" s="333"/>
      <c r="KQM266" s="368"/>
      <c r="KQN266" s="224"/>
      <c r="KQO266" s="224"/>
      <c r="KQP266" s="334"/>
      <c r="KQQ266" s="334"/>
      <c r="KQR266" s="224"/>
      <c r="KQS266" s="368"/>
      <c r="KQT266" s="368"/>
      <c r="KQU266" s="332"/>
      <c r="KQV266" s="333"/>
      <c r="KQW266" s="368"/>
      <c r="KQX266" s="224"/>
      <c r="KQY266" s="224"/>
      <c r="KQZ266" s="334"/>
      <c r="KRA266" s="334"/>
      <c r="KRB266" s="224"/>
      <c r="KRC266" s="368"/>
      <c r="KRD266" s="368"/>
      <c r="KRE266" s="332"/>
      <c r="KRF266" s="333"/>
      <c r="KRG266" s="368"/>
      <c r="KRH266" s="224"/>
      <c r="KRI266" s="224"/>
      <c r="KRJ266" s="334"/>
      <c r="KRK266" s="334"/>
      <c r="KRL266" s="224"/>
      <c r="KRM266" s="368"/>
      <c r="KRN266" s="368"/>
      <c r="KRO266" s="332"/>
      <c r="KRP266" s="333"/>
      <c r="KRQ266" s="368"/>
      <c r="KRR266" s="224"/>
      <c r="KRS266" s="224"/>
      <c r="KRT266" s="334"/>
      <c r="KRU266" s="334"/>
      <c r="KRV266" s="224"/>
      <c r="KRW266" s="368"/>
      <c r="KRX266" s="368"/>
      <c r="KRY266" s="332"/>
      <c r="KRZ266" s="333"/>
      <c r="KSA266" s="368"/>
      <c r="KSB266" s="224"/>
      <c r="KSC266" s="224"/>
      <c r="KSD266" s="334"/>
      <c r="KSE266" s="334"/>
      <c r="KSF266" s="224"/>
      <c r="KSG266" s="368"/>
      <c r="KSH266" s="368"/>
      <c r="KSI266" s="332"/>
      <c r="KSJ266" s="333"/>
      <c r="KSK266" s="368"/>
      <c r="KSL266" s="224"/>
      <c r="KSM266" s="224"/>
      <c r="KSN266" s="334"/>
      <c r="KSO266" s="334"/>
      <c r="KSP266" s="224"/>
      <c r="KSQ266" s="368"/>
      <c r="KSR266" s="368"/>
      <c r="KSS266" s="332"/>
      <c r="KST266" s="333"/>
      <c r="KSU266" s="368"/>
      <c r="KSV266" s="224"/>
      <c r="KSW266" s="224"/>
      <c r="KSX266" s="334"/>
      <c r="KSY266" s="334"/>
      <c r="KSZ266" s="224"/>
      <c r="KTA266" s="368"/>
      <c r="KTB266" s="368"/>
      <c r="KTC266" s="332"/>
      <c r="KTD266" s="333"/>
      <c r="KTE266" s="368"/>
      <c r="KTF266" s="224"/>
      <c r="KTG266" s="224"/>
      <c r="KTH266" s="334"/>
      <c r="KTI266" s="334"/>
      <c r="KTJ266" s="224"/>
      <c r="KTK266" s="368"/>
      <c r="KTL266" s="368"/>
      <c r="KTM266" s="332"/>
      <c r="KTN266" s="333"/>
      <c r="KTO266" s="368"/>
      <c r="KTP266" s="224"/>
      <c r="KTQ266" s="224"/>
      <c r="KTR266" s="334"/>
      <c r="KTS266" s="334"/>
      <c r="KTT266" s="224"/>
      <c r="KTU266" s="368"/>
      <c r="KTV266" s="368"/>
      <c r="KTW266" s="332"/>
      <c r="KTX266" s="333"/>
      <c r="KTY266" s="368"/>
      <c r="KTZ266" s="224"/>
      <c r="KUA266" s="224"/>
      <c r="KUB266" s="334"/>
      <c r="KUC266" s="334"/>
      <c r="KUD266" s="224"/>
      <c r="KUE266" s="368"/>
      <c r="KUF266" s="368"/>
      <c r="KUG266" s="332"/>
      <c r="KUH266" s="333"/>
      <c r="KUI266" s="368"/>
      <c r="KUJ266" s="224"/>
      <c r="KUK266" s="224"/>
      <c r="KUL266" s="334"/>
      <c r="KUM266" s="334"/>
      <c r="KUN266" s="224"/>
      <c r="KUO266" s="368"/>
      <c r="KUP266" s="368"/>
      <c r="KUQ266" s="332"/>
      <c r="KUR266" s="333"/>
      <c r="KUS266" s="368"/>
      <c r="KUT266" s="224"/>
      <c r="KUU266" s="224"/>
      <c r="KUV266" s="334"/>
      <c r="KUW266" s="334"/>
      <c r="KUX266" s="224"/>
      <c r="KUY266" s="368"/>
      <c r="KUZ266" s="368"/>
      <c r="KVA266" s="332"/>
      <c r="KVB266" s="333"/>
      <c r="KVC266" s="368"/>
      <c r="KVD266" s="224"/>
      <c r="KVE266" s="224"/>
      <c r="KVF266" s="334"/>
      <c r="KVG266" s="334"/>
      <c r="KVH266" s="224"/>
      <c r="KVI266" s="368"/>
      <c r="KVJ266" s="368"/>
      <c r="KVK266" s="332"/>
      <c r="KVL266" s="333"/>
      <c r="KVM266" s="368"/>
      <c r="KVN266" s="224"/>
      <c r="KVO266" s="224"/>
      <c r="KVP266" s="334"/>
      <c r="KVQ266" s="334"/>
      <c r="KVR266" s="224"/>
      <c r="KVS266" s="368"/>
      <c r="KVT266" s="368"/>
      <c r="KVU266" s="332"/>
      <c r="KVV266" s="333"/>
      <c r="KVW266" s="368"/>
      <c r="KVX266" s="224"/>
      <c r="KVY266" s="224"/>
      <c r="KVZ266" s="334"/>
      <c r="KWA266" s="334"/>
      <c r="KWB266" s="224"/>
      <c r="KWC266" s="368"/>
      <c r="KWD266" s="368"/>
      <c r="KWE266" s="332"/>
      <c r="KWF266" s="333"/>
      <c r="KWG266" s="368"/>
      <c r="KWH266" s="224"/>
      <c r="KWI266" s="224"/>
      <c r="KWJ266" s="334"/>
      <c r="KWK266" s="334"/>
      <c r="KWL266" s="224"/>
      <c r="KWM266" s="368"/>
      <c r="KWN266" s="368"/>
      <c r="KWO266" s="332"/>
      <c r="KWP266" s="333"/>
      <c r="KWQ266" s="368"/>
      <c r="KWR266" s="224"/>
      <c r="KWS266" s="224"/>
      <c r="KWT266" s="334"/>
      <c r="KWU266" s="334"/>
      <c r="KWV266" s="224"/>
      <c r="KWW266" s="368"/>
      <c r="KWX266" s="368"/>
      <c r="KWY266" s="332"/>
      <c r="KWZ266" s="333"/>
      <c r="KXA266" s="368"/>
      <c r="KXB266" s="224"/>
      <c r="KXC266" s="224"/>
      <c r="KXD266" s="334"/>
      <c r="KXE266" s="334"/>
      <c r="KXF266" s="224"/>
      <c r="KXG266" s="368"/>
      <c r="KXH266" s="368"/>
      <c r="KXI266" s="332"/>
      <c r="KXJ266" s="333"/>
      <c r="KXK266" s="368"/>
      <c r="KXL266" s="224"/>
      <c r="KXM266" s="224"/>
      <c r="KXN266" s="334"/>
      <c r="KXO266" s="334"/>
      <c r="KXP266" s="224"/>
      <c r="KXQ266" s="368"/>
      <c r="KXR266" s="368"/>
      <c r="KXS266" s="332"/>
      <c r="KXT266" s="333"/>
      <c r="KXU266" s="368"/>
      <c r="KXV266" s="224"/>
      <c r="KXW266" s="224"/>
      <c r="KXX266" s="334"/>
      <c r="KXY266" s="334"/>
      <c r="KXZ266" s="224"/>
      <c r="KYA266" s="368"/>
      <c r="KYB266" s="368"/>
      <c r="KYC266" s="332"/>
      <c r="KYD266" s="333"/>
      <c r="KYE266" s="368"/>
      <c r="KYF266" s="224"/>
      <c r="KYG266" s="224"/>
      <c r="KYH266" s="334"/>
      <c r="KYI266" s="334"/>
      <c r="KYJ266" s="224"/>
      <c r="KYK266" s="368"/>
      <c r="KYL266" s="368"/>
      <c r="KYM266" s="332"/>
      <c r="KYN266" s="333"/>
      <c r="KYO266" s="368"/>
      <c r="KYP266" s="224"/>
      <c r="KYQ266" s="224"/>
      <c r="KYR266" s="334"/>
      <c r="KYS266" s="334"/>
      <c r="KYT266" s="224"/>
      <c r="KYU266" s="368"/>
      <c r="KYV266" s="368"/>
      <c r="KYW266" s="332"/>
      <c r="KYX266" s="333"/>
      <c r="KYY266" s="368"/>
      <c r="KYZ266" s="224"/>
      <c r="KZA266" s="224"/>
      <c r="KZB266" s="334"/>
      <c r="KZC266" s="334"/>
      <c r="KZD266" s="224"/>
      <c r="KZE266" s="368"/>
      <c r="KZF266" s="368"/>
      <c r="KZG266" s="332"/>
      <c r="KZH266" s="333"/>
      <c r="KZI266" s="368"/>
      <c r="KZJ266" s="224"/>
      <c r="KZK266" s="224"/>
      <c r="KZL266" s="334"/>
      <c r="KZM266" s="334"/>
      <c r="KZN266" s="224"/>
      <c r="KZO266" s="368"/>
      <c r="KZP266" s="368"/>
      <c r="KZQ266" s="332"/>
      <c r="KZR266" s="333"/>
      <c r="KZS266" s="368"/>
      <c r="KZT266" s="224"/>
      <c r="KZU266" s="224"/>
      <c r="KZV266" s="334"/>
      <c r="KZW266" s="334"/>
      <c r="KZX266" s="224"/>
      <c r="KZY266" s="368"/>
      <c r="KZZ266" s="368"/>
      <c r="LAA266" s="332"/>
      <c r="LAB266" s="333"/>
      <c r="LAC266" s="368"/>
      <c r="LAD266" s="224"/>
      <c r="LAE266" s="224"/>
      <c r="LAF266" s="334"/>
      <c r="LAG266" s="334"/>
      <c r="LAH266" s="224"/>
      <c r="LAI266" s="368"/>
      <c r="LAJ266" s="368"/>
      <c r="LAK266" s="332"/>
      <c r="LAL266" s="333"/>
      <c r="LAM266" s="368"/>
      <c r="LAN266" s="224"/>
      <c r="LAO266" s="224"/>
      <c r="LAP266" s="334"/>
      <c r="LAQ266" s="334"/>
      <c r="LAR266" s="224"/>
      <c r="LAS266" s="368"/>
      <c r="LAT266" s="368"/>
      <c r="LAU266" s="332"/>
      <c r="LAV266" s="333"/>
      <c r="LAW266" s="368"/>
      <c r="LAX266" s="224"/>
      <c r="LAY266" s="224"/>
      <c r="LAZ266" s="334"/>
      <c r="LBA266" s="334"/>
      <c r="LBB266" s="224"/>
      <c r="LBC266" s="368"/>
      <c r="LBD266" s="368"/>
      <c r="LBE266" s="332"/>
      <c r="LBF266" s="333"/>
      <c r="LBG266" s="368"/>
      <c r="LBH266" s="224"/>
      <c r="LBI266" s="224"/>
      <c r="LBJ266" s="334"/>
      <c r="LBK266" s="334"/>
      <c r="LBL266" s="224"/>
      <c r="LBM266" s="368"/>
      <c r="LBN266" s="368"/>
      <c r="LBO266" s="332"/>
      <c r="LBP266" s="333"/>
      <c r="LBQ266" s="368"/>
      <c r="LBR266" s="224"/>
      <c r="LBS266" s="224"/>
      <c r="LBT266" s="334"/>
      <c r="LBU266" s="334"/>
      <c r="LBV266" s="224"/>
      <c r="LBW266" s="368"/>
      <c r="LBX266" s="368"/>
      <c r="LBY266" s="332"/>
      <c r="LBZ266" s="333"/>
      <c r="LCA266" s="368"/>
      <c r="LCB266" s="224"/>
      <c r="LCC266" s="224"/>
      <c r="LCD266" s="334"/>
      <c r="LCE266" s="334"/>
      <c r="LCF266" s="224"/>
      <c r="LCG266" s="368"/>
      <c r="LCH266" s="368"/>
      <c r="LCI266" s="332"/>
      <c r="LCJ266" s="333"/>
      <c r="LCK266" s="368"/>
      <c r="LCL266" s="224"/>
      <c r="LCM266" s="224"/>
      <c r="LCN266" s="334"/>
      <c r="LCO266" s="334"/>
      <c r="LCP266" s="224"/>
      <c r="LCQ266" s="368"/>
      <c r="LCR266" s="368"/>
      <c r="LCS266" s="332"/>
      <c r="LCT266" s="333"/>
      <c r="LCU266" s="368"/>
      <c r="LCV266" s="224"/>
      <c r="LCW266" s="224"/>
      <c r="LCX266" s="334"/>
      <c r="LCY266" s="334"/>
      <c r="LCZ266" s="224"/>
      <c r="LDA266" s="368"/>
      <c r="LDB266" s="368"/>
      <c r="LDC266" s="332"/>
      <c r="LDD266" s="333"/>
      <c r="LDE266" s="368"/>
      <c r="LDF266" s="224"/>
      <c r="LDG266" s="224"/>
      <c r="LDH266" s="334"/>
      <c r="LDI266" s="334"/>
      <c r="LDJ266" s="224"/>
      <c r="LDK266" s="368"/>
      <c r="LDL266" s="368"/>
      <c r="LDM266" s="332"/>
      <c r="LDN266" s="333"/>
      <c r="LDO266" s="368"/>
      <c r="LDP266" s="224"/>
      <c r="LDQ266" s="224"/>
      <c r="LDR266" s="334"/>
      <c r="LDS266" s="334"/>
      <c r="LDT266" s="224"/>
      <c r="LDU266" s="368"/>
      <c r="LDV266" s="368"/>
      <c r="LDW266" s="332"/>
      <c r="LDX266" s="333"/>
      <c r="LDY266" s="368"/>
      <c r="LDZ266" s="224"/>
      <c r="LEA266" s="224"/>
      <c r="LEB266" s="334"/>
      <c r="LEC266" s="334"/>
      <c r="LED266" s="224"/>
      <c r="LEE266" s="368"/>
      <c r="LEF266" s="368"/>
      <c r="LEG266" s="332"/>
      <c r="LEH266" s="333"/>
      <c r="LEI266" s="368"/>
      <c r="LEJ266" s="224"/>
      <c r="LEK266" s="224"/>
      <c r="LEL266" s="334"/>
      <c r="LEM266" s="334"/>
      <c r="LEN266" s="224"/>
      <c r="LEO266" s="368"/>
      <c r="LEP266" s="368"/>
      <c r="LEQ266" s="332"/>
      <c r="LER266" s="333"/>
      <c r="LES266" s="368"/>
      <c r="LET266" s="224"/>
      <c r="LEU266" s="224"/>
      <c r="LEV266" s="334"/>
      <c r="LEW266" s="334"/>
      <c r="LEX266" s="224"/>
      <c r="LEY266" s="368"/>
      <c r="LEZ266" s="368"/>
      <c r="LFA266" s="332"/>
      <c r="LFB266" s="333"/>
      <c r="LFC266" s="368"/>
      <c r="LFD266" s="224"/>
      <c r="LFE266" s="224"/>
      <c r="LFF266" s="334"/>
      <c r="LFG266" s="334"/>
      <c r="LFH266" s="224"/>
      <c r="LFI266" s="368"/>
      <c r="LFJ266" s="368"/>
      <c r="LFK266" s="332"/>
      <c r="LFL266" s="333"/>
      <c r="LFM266" s="368"/>
      <c r="LFN266" s="224"/>
      <c r="LFO266" s="224"/>
      <c r="LFP266" s="334"/>
      <c r="LFQ266" s="334"/>
      <c r="LFR266" s="224"/>
      <c r="LFS266" s="368"/>
      <c r="LFT266" s="368"/>
      <c r="LFU266" s="332"/>
      <c r="LFV266" s="333"/>
      <c r="LFW266" s="368"/>
      <c r="LFX266" s="224"/>
      <c r="LFY266" s="224"/>
      <c r="LFZ266" s="334"/>
      <c r="LGA266" s="334"/>
      <c r="LGB266" s="224"/>
      <c r="LGC266" s="368"/>
      <c r="LGD266" s="368"/>
      <c r="LGE266" s="332"/>
      <c r="LGF266" s="333"/>
      <c r="LGG266" s="368"/>
      <c r="LGH266" s="224"/>
      <c r="LGI266" s="224"/>
      <c r="LGJ266" s="334"/>
      <c r="LGK266" s="334"/>
      <c r="LGL266" s="224"/>
      <c r="LGM266" s="368"/>
      <c r="LGN266" s="368"/>
      <c r="LGO266" s="332"/>
      <c r="LGP266" s="333"/>
      <c r="LGQ266" s="368"/>
      <c r="LGR266" s="224"/>
      <c r="LGS266" s="224"/>
      <c r="LGT266" s="334"/>
      <c r="LGU266" s="334"/>
      <c r="LGV266" s="224"/>
      <c r="LGW266" s="368"/>
      <c r="LGX266" s="368"/>
      <c r="LGY266" s="332"/>
      <c r="LGZ266" s="333"/>
      <c r="LHA266" s="368"/>
      <c r="LHB266" s="224"/>
      <c r="LHC266" s="224"/>
      <c r="LHD266" s="334"/>
      <c r="LHE266" s="334"/>
      <c r="LHF266" s="224"/>
      <c r="LHG266" s="368"/>
      <c r="LHH266" s="368"/>
      <c r="LHI266" s="332"/>
      <c r="LHJ266" s="333"/>
      <c r="LHK266" s="368"/>
      <c r="LHL266" s="224"/>
      <c r="LHM266" s="224"/>
      <c r="LHN266" s="334"/>
      <c r="LHO266" s="334"/>
      <c r="LHP266" s="224"/>
      <c r="LHQ266" s="368"/>
      <c r="LHR266" s="368"/>
      <c r="LHS266" s="332"/>
      <c r="LHT266" s="333"/>
      <c r="LHU266" s="368"/>
      <c r="LHV266" s="224"/>
      <c r="LHW266" s="224"/>
      <c r="LHX266" s="334"/>
      <c r="LHY266" s="334"/>
      <c r="LHZ266" s="224"/>
      <c r="LIA266" s="368"/>
      <c r="LIB266" s="368"/>
      <c r="LIC266" s="332"/>
      <c r="LID266" s="333"/>
      <c r="LIE266" s="368"/>
      <c r="LIF266" s="224"/>
      <c r="LIG266" s="224"/>
      <c r="LIH266" s="334"/>
      <c r="LII266" s="334"/>
      <c r="LIJ266" s="224"/>
      <c r="LIK266" s="368"/>
      <c r="LIL266" s="368"/>
      <c r="LIM266" s="332"/>
      <c r="LIN266" s="333"/>
      <c r="LIO266" s="368"/>
      <c r="LIP266" s="224"/>
      <c r="LIQ266" s="224"/>
      <c r="LIR266" s="334"/>
      <c r="LIS266" s="334"/>
      <c r="LIT266" s="224"/>
      <c r="LIU266" s="368"/>
      <c r="LIV266" s="368"/>
      <c r="LIW266" s="332"/>
      <c r="LIX266" s="333"/>
      <c r="LIY266" s="368"/>
      <c r="LIZ266" s="224"/>
      <c r="LJA266" s="224"/>
      <c r="LJB266" s="334"/>
      <c r="LJC266" s="334"/>
      <c r="LJD266" s="224"/>
      <c r="LJE266" s="368"/>
      <c r="LJF266" s="368"/>
      <c r="LJG266" s="332"/>
      <c r="LJH266" s="333"/>
      <c r="LJI266" s="368"/>
      <c r="LJJ266" s="224"/>
      <c r="LJK266" s="224"/>
      <c r="LJL266" s="334"/>
      <c r="LJM266" s="334"/>
      <c r="LJN266" s="224"/>
      <c r="LJO266" s="368"/>
      <c r="LJP266" s="368"/>
      <c r="LJQ266" s="332"/>
      <c r="LJR266" s="333"/>
      <c r="LJS266" s="368"/>
      <c r="LJT266" s="224"/>
      <c r="LJU266" s="224"/>
      <c r="LJV266" s="334"/>
      <c r="LJW266" s="334"/>
      <c r="LJX266" s="224"/>
      <c r="LJY266" s="368"/>
      <c r="LJZ266" s="368"/>
      <c r="LKA266" s="332"/>
      <c r="LKB266" s="333"/>
      <c r="LKC266" s="368"/>
      <c r="LKD266" s="224"/>
      <c r="LKE266" s="224"/>
      <c r="LKF266" s="334"/>
      <c r="LKG266" s="334"/>
      <c r="LKH266" s="224"/>
      <c r="LKI266" s="368"/>
      <c r="LKJ266" s="368"/>
      <c r="LKK266" s="332"/>
      <c r="LKL266" s="333"/>
      <c r="LKM266" s="368"/>
      <c r="LKN266" s="224"/>
      <c r="LKO266" s="224"/>
      <c r="LKP266" s="334"/>
      <c r="LKQ266" s="334"/>
      <c r="LKR266" s="224"/>
      <c r="LKS266" s="368"/>
      <c r="LKT266" s="368"/>
      <c r="LKU266" s="332"/>
      <c r="LKV266" s="333"/>
      <c r="LKW266" s="368"/>
      <c r="LKX266" s="224"/>
      <c r="LKY266" s="224"/>
      <c r="LKZ266" s="334"/>
      <c r="LLA266" s="334"/>
      <c r="LLB266" s="224"/>
      <c r="LLC266" s="368"/>
      <c r="LLD266" s="368"/>
      <c r="LLE266" s="332"/>
      <c r="LLF266" s="333"/>
      <c r="LLG266" s="368"/>
      <c r="LLH266" s="224"/>
      <c r="LLI266" s="224"/>
      <c r="LLJ266" s="334"/>
      <c r="LLK266" s="334"/>
      <c r="LLL266" s="224"/>
      <c r="LLM266" s="368"/>
      <c r="LLN266" s="368"/>
      <c r="LLO266" s="332"/>
      <c r="LLP266" s="333"/>
      <c r="LLQ266" s="368"/>
      <c r="LLR266" s="224"/>
      <c r="LLS266" s="224"/>
      <c r="LLT266" s="334"/>
      <c r="LLU266" s="334"/>
      <c r="LLV266" s="224"/>
      <c r="LLW266" s="368"/>
      <c r="LLX266" s="368"/>
      <c r="LLY266" s="332"/>
      <c r="LLZ266" s="333"/>
      <c r="LMA266" s="368"/>
      <c r="LMB266" s="224"/>
      <c r="LMC266" s="224"/>
      <c r="LMD266" s="334"/>
      <c r="LME266" s="334"/>
      <c r="LMF266" s="224"/>
      <c r="LMG266" s="368"/>
      <c r="LMH266" s="368"/>
      <c r="LMI266" s="332"/>
      <c r="LMJ266" s="333"/>
      <c r="LMK266" s="368"/>
      <c r="LML266" s="224"/>
      <c r="LMM266" s="224"/>
      <c r="LMN266" s="334"/>
      <c r="LMO266" s="334"/>
      <c r="LMP266" s="224"/>
      <c r="LMQ266" s="368"/>
      <c r="LMR266" s="368"/>
      <c r="LMS266" s="332"/>
      <c r="LMT266" s="333"/>
      <c r="LMU266" s="368"/>
      <c r="LMV266" s="224"/>
      <c r="LMW266" s="224"/>
      <c r="LMX266" s="334"/>
      <c r="LMY266" s="334"/>
      <c r="LMZ266" s="224"/>
      <c r="LNA266" s="368"/>
      <c r="LNB266" s="368"/>
      <c r="LNC266" s="332"/>
      <c r="LND266" s="333"/>
      <c r="LNE266" s="368"/>
      <c r="LNF266" s="224"/>
      <c r="LNG266" s="224"/>
      <c r="LNH266" s="334"/>
      <c r="LNI266" s="334"/>
      <c r="LNJ266" s="224"/>
      <c r="LNK266" s="368"/>
      <c r="LNL266" s="368"/>
      <c r="LNM266" s="332"/>
      <c r="LNN266" s="333"/>
      <c r="LNO266" s="368"/>
      <c r="LNP266" s="224"/>
      <c r="LNQ266" s="224"/>
      <c r="LNR266" s="334"/>
      <c r="LNS266" s="334"/>
      <c r="LNT266" s="224"/>
      <c r="LNU266" s="368"/>
      <c r="LNV266" s="368"/>
      <c r="LNW266" s="332"/>
      <c r="LNX266" s="333"/>
      <c r="LNY266" s="368"/>
      <c r="LNZ266" s="224"/>
      <c r="LOA266" s="224"/>
      <c r="LOB266" s="334"/>
      <c r="LOC266" s="334"/>
      <c r="LOD266" s="224"/>
      <c r="LOE266" s="368"/>
      <c r="LOF266" s="368"/>
      <c r="LOG266" s="332"/>
      <c r="LOH266" s="333"/>
      <c r="LOI266" s="368"/>
      <c r="LOJ266" s="224"/>
      <c r="LOK266" s="224"/>
      <c r="LOL266" s="334"/>
      <c r="LOM266" s="334"/>
      <c r="LON266" s="224"/>
      <c r="LOO266" s="368"/>
      <c r="LOP266" s="368"/>
      <c r="LOQ266" s="332"/>
      <c r="LOR266" s="333"/>
      <c r="LOS266" s="368"/>
      <c r="LOT266" s="224"/>
      <c r="LOU266" s="224"/>
      <c r="LOV266" s="334"/>
      <c r="LOW266" s="334"/>
      <c r="LOX266" s="224"/>
      <c r="LOY266" s="368"/>
      <c r="LOZ266" s="368"/>
      <c r="LPA266" s="332"/>
      <c r="LPB266" s="333"/>
      <c r="LPC266" s="368"/>
      <c r="LPD266" s="224"/>
      <c r="LPE266" s="224"/>
      <c r="LPF266" s="334"/>
      <c r="LPG266" s="334"/>
      <c r="LPH266" s="224"/>
      <c r="LPI266" s="368"/>
      <c r="LPJ266" s="368"/>
      <c r="LPK266" s="332"/>
      <c r="LPL266" s="333"/>
      <c r="LPM266" s="368"/>
      <c r="LPN266" s="224"/>
      <c r="LPO266" s="224"/>
      <c r="LPP266" s="334"/>
      <c r="LPQ266" s="334"/>
      <c r="LPR266" s="224"/>
      <c r="LPS266" s="368"/>
      <c r="LPT266" s="368"/>
      <c r="LPU266" s="332"/>
      <c r="LPV266" s="333"/>
      <c r="LPW266" s="368"/>
      <c r="LPX266" s="224"/>
      <c r="LPY266" s="224"/>
      <c r="LPZ266" s="334"/>
      <c r="LQA266" s="334"/>
      <c r="LQB266" s="224"/>
      <c r="LQC266" s="368"/>
      <c r="LQD266" s="368"/>
      <c r="LQE266" s="332"/>
      <c r="LQF266" s="333"/>
      <c r="LQG266" s="368"/>
      <c r="LQH266" s="224"/>
      <c r="LQI266" s="224"/>
      <c r="LQJ266" s="334"/>
      <c r="LQK266" s="334"/>
      <c r="LQL266" s="224"/>
      <c r="LQM266" s="368"/>
      <c r="LQN266" s="368"/>
      <c r="LQO266" s="332"/>
      <c r="LQP266" s="333"/>
      <c r="LQQ266" s="368"/>
      <c r="LQR266" s="224"/>
      <c r="LQS266" s="224"/>
      <c r="LQT266" s="334"/>
      <c r="LQU266" s="334"/>
      <c r="LQV266" s="224"/>
      <c r="LQW266" s="368"/>
      <c r="LQX266" s="368"/>
      <c r="LQY266" s="332"/>
      <c r="LQZ266" s="333"/>
      <c r="LRA266" s="368"/>
      <c r="LRB266" s="224"/>
      <c r="LRC266" s="224"/>
      <c r="LRD266" s="334"/>
      <c r="LRE266" s="334"/>
      <c r="LRF266" s="224"/>
      <c r="LRG266" s="368"/>
      <c r="LRH266" s="368"/>
      <c r="LRI266" s="332"/>
      <c r="LRJ266" s="333"/>
      <c r="LRK266" s="368"/>
      <c r="LRL266" s="224"/>
      <c r="LRM266" s="224"/>
      <c r="LRN266" s="334"/>
      <c r="LRO266" s="334"/>
      <c r="LRP266" s="224"/>
      <c r="LRQ266" s="368"/>
      <c r="LRR266" s="368"/>
      <c r="LRS266" s="332"/>
      <c r="LRT266" s="333"/>
      <c r="LRU266" s="368"/>
      <c r="LRV266" s="224"/>
      <c r="LRW266" s="224"/>
      <c r="LRX266" s="334"/>
      <c r="LRY266" s="334"/>
      <c r="LRZ266" s="224"/>
      <c r="LSA266" s="368"/>
      <c r="LSB266" s="368"/>
      <c r="LSC266" s="332"/>
      <c r="LSD266" s="333"/>
      <c r="LSE266" s="368"/>
      <c r="LSF266" s="224"/>
      <c r="LSG266" s="224"/>
      <c r="LSH266" s="334"/>
      <c r="LSI266" s="334"/>
      <c r="LSJ266" s="224"/>
      <c r="LSK266" s="368"/>
      <c r="LSL266" s="368"/>
      <c r="LSM266" s="332"/>
      <c r="LSN266" s="333"/>
      <c r="LSO266" s="368"/>
      <c r="LSP266" s="224"/>
      <c r="LSQ266" s="224"/>
      <c r="LSR266" s="334"/>
      <c r="LSS266" s="334"/>
      <c r="LST266" s="224"/>
      <c r="LSU266" s="368"/>
      <c r="LSV266" s="368"/>
      <c r="LSW266" s="332"/>
      <c r="LSX266" s="333"/>
      <c r="LSY266" s="368"/>
      <c r="LSZ266" s="224"/>
      <c r="LTA266" s="224"/>
      <c r="LTB266" s="334"/>
      <c r="LTC266" s="334"/>
      <c r="LTD266" s="224"/>
      <c r="LTE266" s="368"/>
      <c r="LTF266" s="368"/>
      <c r="LTG266" s="332"/>
      <c r="LTH266" s="333"/>
      <c r="LTI266" s="368"/>
      <c r="LTJ266" s="224"/>
      <c r="LTK266" s="224"/>
      <c r="LTL266" s="334"/>
      <c r="LTM266" s="334"/>
      <c r="LTN266" s="224"/>
      <c r="LTO266" s="368"/>
      <c r="LTP266" s="368"/>
      <c r="LTQ266" s="332"/>
      <c r="LTR266" s="333"/>
      <c r="LTS266" s="368"/>
      <c r="LTT266" s="224"/>
      <c r="LTU266" s="224"/>
      <c r="LTV266" s="334"/>
      <c r="LTW266" s="334"/>
      <c r="LTX266" s="224"/>
      <c r="LTY266" s="368"/>
      <c r="LTZ266" s="368"/>
      <c r="LUA266" s="332"/>
      <c r="LUB266" s="333"/>
      <c r="LUC266" s="368"/>
      <c r="LUD266" s="224"/>
      <c r="LUE266" s="224"/>
      <c r="LUF266" s="334"/>
      <c r="LUG266" s="334"/>
      <c r="LUH266" s="224"/>
      <c r="LUI266" s="368"/>
      <c r="LUJ266" s="368"/>
      <c r="LUK266" s="332"/>
      <c r="LUL266" s="333"/>
      <c r="LUM266" s="368"/>
      <c r="LUN266" s="224"/>
      <c r="LUO266" s="224"/>
      <c r="LUP266" s="334"/>
      <c r="LUQ266" s="334"/>
      <c r="LUR266" s="224"/>
      <c r="LUS266" s="368"/>
      <c r="LUT266" s="368"/>
      <c r="LUU266" s="332"/>
      <c r="LUV266" s="333"/>
      <c r="LUW266" s="368"/>
      <c r="LUX266" s="224"/>
      <c r="LUY266" s="224"/>
      <c r="LUZ266" s="334"/>
      <c r="LVA266" s="334"/>
      <c r="LVB266" s="224"/>
      <c r="LVC266" s="368"/>
      <c r="LVD266" s="368"/>
      <c r="LVE266" s="332"/>
      <c r="LVF266" s="333"/>
      <c r="LVG266" s="368"/>
      <c r="LVH266" s="224"/>
      <c r="LVI266" s="224"/>
      <c r="LVJ266" s="334"/>
      <c r="LVK266" s="334"/>
      <c r="LVL266" s="224"/>
      <c r="LVM266" s="368"/>
      <c r="LVN266" s="368"/>
      <c r="LVO266" s="332"/>
      <c r="LVP266" s="333"/>
      <c r="LVQ266" s="368"/>
      <c r="LVR266" s="224"/>
      <c r="LVS266" s="224"/>
      <c r="LVT266" s="334"/>
      <c r="LVU266" s="334"/>
      <c r="LVV266" s="224"/>
      <c r="LVW266" s="368"/>
      <c r="LVX266" s="368"/>
      <c r="LVY266" s="332"/>
      <c r="LVZ266" s="333"/>
      <c r="LWA266" s="368"/>
      <c r="LWB266" s="224"/>
      <c r="LWC266" s="224"/>
      <c r="LWD266" s="334"/>
      <c r="LWE266" s="334"/>
      <c r="LWF266" s="224"/>
      <c r="LWG266" s="368"/>
      <c r="LWH266" s="368"/>
      <c r="LWI266" s="332"/>
      <c r="LWJ266" s="333"/>
      <c r="LWK266" s="368"/>
      <c r="LWL266" s="224"/>
      <c r="LWM266" s="224"/>
      <c r="LWN266" s="334"/>
      <c r="LWO266" s="334"/>
      <c r="LWP266" s="224"/>
      <c r="LWQ266" s="368"/>
      <c r="LWR266" s="368"/>
      <c r="LWS266" s="332"/>
      <c r="LWT266" s="333"/>
      <c r="LWU266" s="368"/>
      <c r="LWV266" s="224"/>
      <c r="LWW266" s="224"/>
      <c r="LWX266" s="334"/>
      <c r="LWY266" s="334"/>
      <c r="LWZ266" s="224"/>
      <c r="LXA266" s="368"/>
      <c r="LXB266" s="368"/>
      <c r="LXC266" s="332"/>
      <c r="LXD266" s="333"/>
      <c r="LXE266" s="368"/>
      <c r="LXF266" s="224"/>
      <c r="LXG266" s="224"/>
      <c r="LXH266" s="334"/>
      <c r="LXI266" s="334"/>
      <c r="LXJ266" s="224"/>
      <c r="LXK266" s="368"/>
      <c r="LXL266" s="368"/>
      <c r="LXM266" s="332"/>
      <c r="LXN266" s="333"/>
      <c r="LXO266" s="368"/>
      <c r="LXP266" s="224"/>
      <c r="LXQ266" s="224"/>
      <c r="LXR266" s="334"/>
      <c r="LXS266" s="334"/>
      <c r="LXT266" s="224"/>
      <c r="LXU266" s="368"/>
      <c r="LXV266" s="368"/>
      <c r="LXW266" s="332"/>
      <c r="LXX266" s="333"/>
      <c r="LXY266" s="368"/>
      <c r="LXZ266" s="224"/>
      <c r="LYA266" s="224"/>
      <c r="LYB266" s="334"/>
      <c r="LYC266" s="334"/>
      <c r="LYD266" s="224"/>
      <c r="LYE266" s="368"/>
      <c r="LYF266" s="368"/>
      <c r="LYG266" s="332"/>
      <c r="LYH266" s="333"/>
      <c r="LYI266" s="368"/>
      <c r="LYJ266" s="224"/>
      <c r="LYK266" s="224"/>
      <c r="LYL266" s="334"/>
      <c r="LYM266" s="334"/>
      <c r="LYN266" s="224"/>
      <c r="LYO266" s="368"/>
      <c r="LYP266" s="368"/>
      <c r="LYQ266" s="332"/>
      <c r="LYR266" s="333"/>
      <c r="LYS266" s="368"/>
      <c r="LYT266" s="224"/>
      <c r="LYU266" s="224"/>
      <c r="LYV266" s="334"/>
      <c r="LYW266" s="334"/>
      <c r="LYX266" s="224"/>
      <c r="LYY266" s="368"/>
      <c r="LYZ266" s="368"/>
      <c r="LZA266" s="332"/>
      <c r="LZB266" s="333"/>
      <c r="LZC266" s="368"/>
      <c r="LZD266" s="224"/>
      <c r="LZE266" s="224"/>
      <c r="LZF266" s="334"/>
      <c r="LZG266" s="334"/>
      <c r="LZH266" s="224"/>
      <c r="LZI266" s="368"/>
      <c r="LZJ266" s="368"/>
      <c r="LZK266" s="332"/>
      <c r="LZL266" s="333"/>
      <c r="LZM266" s="368"/>
      <c r="LZN266" s="224"/>
      <c r="LZO266" s="224"/>
      <c r="LZP266" s="334"/>
      <c r="LZQ266" s="334"/>
      <c r="LZR266" s="224"/>
      <c r="LZS266" s="368"/>
      <c r="LZT266" s="368"/>
      <c r="LZU266" s="332"/>
      <c r="LZV266" s="333"/>
      <c r="LZW266" s="368"/>
      <c r="LZX266" s="224"/>
      <c r="LZY266" s="224"/>
      <c r="LZZ266" s="334"/>
      <c r="MAA266" s="334"/>
      <c r="MAB266" s="224"/>
      <c r="MAC266" s="368"/>
      <c r="MAD266" s="368"/>
      <c r="MAE266" s="332"/>
      <c r="MAF266" s="333"/>
      <c r="MAG266" s="368"/>
      <c r="MAH266" s="224"/>
      <c r="MAI266" s="224"/>
      <c r="MAJ266" s="334"/>
      <c r="MAK266" s="334"/>
      <c r="MAL266" s="224"/>
      <c r="MAM266" s="368"/>
      <c r="MAN266" s="368"/>
      <c r="MAO266" s="332"/>
      <c r="MAP266" s="333"/>
      <c r="MAQ266" s="368"/>
      <c r="MAR266" s="224"/>
      <c r="MAS266" s="224"/>
      <c r="MAT266" s="334"/>
      <c r="MAU266" s="334"/>
      <c r="MAV266" s="224"/>
      <c r="MAW266" s="368"/>
      <c r="MAX266" s="368"/>
      <c r="MAY266" s="332"/>
      <c r="MAZ266" s="333"/>
      <c r="MBA266" s="368"/>
      <c r="MBB266" s="224"/>
      <c r="MBC266" s="224"/>
      <c r="MBD266" s="334"/>
      <c r="MBE266" s="334"/>
      <c r="MBF266" s="224"/>
      <c r="MBG266" s="368"/>
      <c r="MBH266" s="368"/>
      <c r="MBI266" s="332"/>
      <c r="MBJ266" s="333"/>
      <c r="MBK266" s="368"/>
      <c r="MBL266" s="224"/>
      <c r="MBM266" s="224"/>
      <c r="MBN266" s="334"/>
      <c r="MBO266" s="334"/>
      <c r="MBP266" s="224"/>
      <c r="MBQ266" s="368"/>
      <c r="MBR266" s="368"/>
      <c r="MBS266" s="332"/>
      <c r="MBT266" s="333"/>
      <c r="MBU266" s="368"/>
      <c r="MBV266" s="224"/>
      <c r="MBW266" s="224"/>
      <c r="MBX266" s="334"/>
      <c r="MBY266" s="334"/>
      <c r="MBZ266" s="224"/>
      <c r="MCA266" s="368"/>
      <c r="MCB266" s="368"/>
      <c r="MCC266" s="332"/>
      <c r="MCD266" s="333"/>
      <c r="MCE266" s="368"/>
      <c r="MCF266" s="224"/>
      <c r="MCG266" s="224"/>
      <c r="MCH266" s="334"/>
      <c r="MCI266" s="334"/>
      <c r="MCJ266" s="224"/>
      <c r="MCK266" s="368"/>
      <c r="MCL266" s="368"/>
      <c r="MCM266" s="332"/>
      <c r="MCN266" s="333"/>
      <c r="MCO266" s="368"/>
      <c r="MCP266" s="224"/>
      <c r="MCQ266" s="224"/>
      <c r="MCR266" s="334"/>
      <c r="MCS266" s="334"/>
      <c r="MCT266" s="224"/>
      <c r="MCU266" s="368"/>
      <c r="MCV266" s="368"/>
      <c r="MCW266" s="332"/>
      <c r="MCX266" s="333"/>
      <c r="MCY266" s="368"/>
      <c r="MCZ266" s="224"/>
      <c r="MDA266" s="224"/>
      <c r="MDB266" s="334"/>
      <c r="MDC266" s="334"/>
      <c r="MDD266" s="224"/>
      <c r="MDE266" s="368"/>
      <c r="MDF266" s="368"/>
      <c r="MDG266" s="332"/>
      <c r="MDH266" s="333"/>
      <c r="MDI266" s="368"/>
      <c r="MDJ266" s="224"/>
      <c r="MDK266" s="224"/>
      <c r="MDL266" s="334"/>
      <c r="MDM266" s="334"/>
      <c r="MDN266" s="224"/>
      <c r="MDO266" s="368"/>
      <c r="MDP266" s="368"/>
      <c r="MDQ266" s="332"/>
      <c r="MDR266" s="333"/>
      <c r="MDS266" s="368"/>
      <c r="MDT266" s="224"/>
      <c r="MDU266" s="224"/>
      <c r="MDV266" s="334"/>
      <c r="MDW266" s="334"/>
      <c r="MDX266" s="224"/>
      <c r="MDY266" s="368"/>
      <c r="MDZ266" s="368"/>
      <c r="MEA266" s="332"/>
      <c r="MEB266" s="333"/>
      <c r="MEC266" s="368"/>
      <c r="MED266" s="224"/>
      <c r="MEE266" s="224"/>
      <c r="MEF266" s="334"/>
      <c r="MEG266" s="334"/>
      <c r="MEH266" s="224"/>
      <c r="MEI266" s="368"/>
      <c r="MEJ266" s="368"/>
      <c r="MEK266" s="332"/>
      <c r="MEL266" s="333"/>
      <c r="MEM266" s="368"/>
      <c r="MEN266" s="224"/>
      <c r="MEO266" s="224"/>
      <c r="MEP266" s="334"/>
      <c r="MEQ266" s="334"/>
      <c r="MER266" s="224"/>
      <c r="MES266" s="368"/>
      <c r="MET266" s="368"/>
      <c r="MEU266" s="332"/>
      <c r="MEV266" s="333"/>
      <c r="MEW266" s="368"/>
      <c r="MEX266" s="224"/>
      <c r="MEY266" s="224"/>
      <c r="MEZ266" s="334"/>
      <c r="MFA266" s="334"/>
      <c r="MFB266" s="224"/>
      <c r="MFC266" s="368"/>
      <c r="MFD266" s="368"/>
      <c r="MFE266" s="332"/>
      <c r="MFF266" s="333"/>
      <c r="MFG266" s="368"/>
      <c r="MFH266" s="224"/>
      <c r="MFI266" s="224"/>
      <c r="MFJ266" s="334"/>
      <c r="MFK266" s="334"/>
      <c r="MFL266" s="224"/>
      <c r="MFM266" s="368"/>
      <c r="MFN266" s="368"/>
      <c r="MFO266" s="332"/>
      <c r="MFP266" s="333"/>
      <c r="MFQ266" s="368"/>
      <c r="MFR266" s="224"/>
      <c r="MFS266" s="224"/>
      <c r="MFT266" s="334"/>
      <c r="MFU266" s="334"/>
      <c r="MFV266" s="224"/>
      <c r="MFW266" s="368"/>
      <c r="MFX266" s="368"/>
      <c r="MFY266" s="332"/>
      <c r="MFZ266" s="333"/>
      <c r="MGA266" s="368"/>
      <c r="MGB266" s="224"/>
      <c r="MGC266" s="224"/>
      <c r="MGD266" s="334"/>
      <c r="MGE266" s="334"/>
      <c r="MGF266" s="224"/>
      <c r="MGG266" s="368"/>
      <c r="MGH266" s="368"/>
      <c r="MGI266" s="332"/>
      <c r="MGJ266" s="333"/>
      <c r="MGK266" s="368"/>
      <c r="MGL266" s="224"/>
      <c r="MGM266" s="224"/>
      <c r="MGN266" s="334"/>
      <c r="MGO266" s="334"/>
      <c r="MGP266" s="224"/>
      <c r="MGQ266" s="368"/>
      <c r="MGR266" s="368"/>
      <c r="MGS266" s="332"/>
      <c r="MGT266" s="333"/>
      <c r="MGU266" s="368"/>
      <c r="MGV266" s="224"/>
      <c r="MGW266" s="224"/>
      <c r="MGX266" s="334"/>
      <c r="MGY266" s="334"/>
      <c r="MGZ266" s="224"/>
      <c r="MHA266" s="368"/>
      <c r="MHB266" s="368"/>
      <c r="MHC266" s="332"/>
      <c r="MHD266" s="333"/>
      <c r="MHE266" s="368"/>
      <c r="MHF266" s="224"/>
      <c r="MHG266" s="224"/>
      <c r="MHH266" s="334"/>
      <c r="MHI266" s="334"/>
      <c r="MHJ266" s="224"/>
      <c r="MHK266" s="368"/>
      <c r="MHL266" s="368"/>
      <c r="MHM266" s="332"/>
      <c r="MHN266" s="333"/>
      <c r="MHO266" s="368"/>
      <c r="MHP266" s="224"/>
      <c r="MHQ266" s="224"/>
      <c r="MHR266" s="334"/>
      <c r="MHS266" s="334"/>
      <c r="MHT266" s="224"/>
      <c r="MHU266" s="368"/>
      <c r="MHV266" s="368"/>
      <c r="MHW266" s="332"/>
      <c r="MHX266" s="333"/>
      <c r="MHY266" s="368"/>
      <c r="MHZ266" s="224"/>
      <c r="MIA266" s="224"/>
      <c r="MIB266" s="334"/>
      <c r="MIC266" s="334"/>
      <c r="MID266" s="224"/>
      <c r="MIE266" s="368"/>
      <c r="MIF266" s="368"/>
      <c r="MIG266" s="332"/>
      <c r="MIH266" s="333"/>
      <c r="MII266" s="368"/>
      <c r="MIJ266" s="224"/>
      <c r="MIK266" s="224"/>
      <c r="MIL266" s="334"/>
      <c r="MIM266" s="334"/>
      <c r="MIN266" s="224"/>
      <c r="MIO266" s="368"/>
      <c r="MIP266" s="368"/>
      <c r="MIQ266" s="332"/>
      <c r="MIR266" s="333"/>
      <c r="MIS266" s="368"/>
      <c r="MIT266" s="224"/>
      <c r="MIU266" s="224"/>
      <c r="MIV266" s="334"/>
      <c r="MIW266" s="334"/>
      <c r="MIX266" s="224"/>
      <c r="MIY266" s="368"/>
      <c r="MIZ266" s="368"/>
      <c r="MJA266" s="332"/>
      <c r="MJB266" s="333"/>
      <c r="MJC266" s="368"/>
      <c r="MJD266" s="224"/>
      <c r="MJE266" s="224"/>
      <c r="MJF266" s="334"/>
      <c r="MJG266" s="334"/>
      <c r="MJH266" s="224"/>
      <c r="MJI266" s="368"/>
      <c r="MJJ266" s="368"/>
      <c r="MJK266" s="332"/>
      <c r="MJL266" s="333"/>
      <c r="MJM266" s="368"/>
      <c r="MJN266" s="224"/>
      <c r="MJO266" s="224"/>
      <c r="MJP266" s="334"/>
      <c r="MJQ266" s="334"/>
      <c r="MJR266" s="224"/>
      <c r="MJS266" s="368"/>
      <c r="MJT266" s="368"/>
      <c r="MJU266" s="332"/>
      <c r="MJV266" s="333"/>
      <c r="MJW266" s="368"/>
      <c r="MJX266" s="224"/>
      <c r="MJY266" s="224"/>
      <c r="MJZ266" s="334"/>
      <c r="MKA266" s="334"/>
      <c r="MKB266" s="224"/>
      <c r="MKC266" s="368"/>
      <c r="MKD266" s="368"/>
      <c r="MKE266" s="332"/>
      <c r="MKF266" s="333"/>
      <c r="MKG266" s="368"/>
      <c r="MKH266" s="224"/>
      <c r="MKI266" s="224"/>
      <c r="MKJ266" s="334"/>
      <c r="MKK266" s="334"/>
      <c r="MKL266" s="224"/>
      <c r="MKM266" s="368"/>
      <c r="MKN266" s="368"/>
      <c r="MKO266" s="332"/>
      <c r="MKP266" s="333"/>
      <c r="MKQ266" s="368"/>
      <c r="MKR266" s="224"/>
      <c r="MKS266" s="224"/>
      <c r="MKT266" s="334"/>
      <c r="MKU266" s="334"/>
      <c r="MKV266" s="224"/>
      <c r="MKW266" s="368"/>
      <c r="MKX266" s="368"/>
      <c r="MKY266" s="332"/>
      <c r="MKZ266" s="333"/>
      <c r="MLA266" s="368"/>
      <c r="MLB266" s="224"/>
      <c r="MLC266" s="224"/>
      <c r="MLD266" s="334"/>
      <c r="MLE266" s="334"/>
      <c r="MLF266" s="224"/>
      <c r="MLG266" s="368"/>
      <c r="MLH266" s="368"/>
      <c r="MLI266" s="332"/>
      <c r="MLJ266" s="333"/>
      <c r="MLK266" s="368"/>
      <c r="MLL266" s="224"/>
      <c r="MLM266" s="224"/>
      <c r="MLN266" s="334"/>
      <c r="MLO266" s="334"/>
      <c r="MLP266" s="224"/>
      <c r="MLQ266" s="368"/>
      <c r="MLR266" s="368"/>
      <c r="MLS266" s="332"/>
      <c r="MLT266" s="333"/>
      <c r="MLU266" s="368"/>
      <c r="MLV266" s="224"/>
      <c r="MLW266" s="224"/>
      <c r="MLX266" s="334"/>
      <c r="MLY266" s="334"/>
      <c r="MLZ266" s="224"/>
      <c r="MMA266" s="368"/>
      <c r="MMB266" s="368"/>
      <c r="MMC266" s="332"/>
      <c r="MMD266" s="333"/>
      <c r="MME266" s="368"/>
      <c r="MMF266" s="224"/>
      <c r="MMG266" s="224"/>
      <c r="MMH266" s="334"/>
      <c r="MMI266" s="334"/>
      <c r="MMJ266" s="224"/>
      <c r="MMK266" s="368"/>
      <c r="MML266" s="368"/>
      <c r="MMM266" s="332"/>
      <c r="MMN266" s="333"/>
      <c r="MMO266" s="368"/>
      <c r="MMP266" s="224"/>
      <c r="MMQ266" s="224"/>
      <c r="MMR266" s="334"/>
      <c r="MMS266" s="334"/>
      <c r="MMT266" s="224"/>
      <c r="MMU266" s="368"/>
      <c r="MMV266" s="368"/>
      <c r="MMW266" s="332"/>
      <c r="MMX266" s="333"/>
      <c r="MMY266" s="368"/>
      <c r="MMZ266" s="224"/>
      <c r="MNA266" s="224"/>
      <c r="MNB266" s="334"/>
      <c r="MNC266" s="334"/>
      <c r="MND266" s="224"/>
      <c r="MNE266" s="368"/>
      <c r="MNF266" s="368"/>
      <c r="MNG266" s="332"/>
      <c r="MNH266" s="333"/>
      <c r="MNI266" s="368"/>
      <c r="MNJ266" s="224"/>
      <c r="MNK266" s="224"/>
      <c r="MNL266" s="334"/>
      <c r="MNM266" s="334"/>
      <c r="MNN266" s="224"/>
      <c r="MNO266" s="368"/>
      <c r="MNP266" s="368"/>
      <c r="MNQ266" s="332"/>
      <c r="MNR266" s="333"/>
      <c r="MNS266" s="368"/>
      <c r="MNT266" s="224"/>
      <c r="MNU266" s="224"/>
      <c r="MNV266" s="334"/>
      <c r="MNW266" s="334"/>
      <c r="MNX266" s="224"/>
      <c r="MNY266" s="368"/>
      <c r="MNZ266" s="368"/>
      <c r="MOA266" s="332"/>
      <c r="MOB266" s="333"/>
      <c r="MOC266" s="368"/>
      <c r="MOD266" s="224"/>
      <c r="MOE266" s="224"/>
      <c r="MOF266" s="334"/>
      <c r="MOG266" s="334"/>
      <c r="MOH266" s="224"/>
      <c r="MOI266" s="368"/>
      <c r="MOJ266" s="368"/>
      <c r="MOK266" s="332"/>
      <c r="MOL266" s="333"/>
      <c r="MOM266" s="368"/>
      <c r="MON266" s="224"/>
      <c r="MOO266" s="224"/>
      <c r="MOP266" s="334"/>
      <c r="MOQ266" s="334"/>
      <c r="MOR266" s="224"/>
      <c r="MOS266" s="368"/>
      <c r="MOT266" s="368"/>
      <c r="MOU266" s="332"/>
      <c r="MOV266" s="333"/>
      <c r="MOW266" s="368"/>
      <c r="MOX266" s="224"/>
      <c r="MOY266" s="224"/>
      <c r="MOZ266" s="334"/>
      <c r="MPA266" s="334"/>
      <c r="MPB266" s="224"/>
      <c r="MPC266" s="368"/>
      <c r="MPD266" s="368"/>
      <c r="MPE266" s="332"/>
      <c r="MPF266" s="333"/>
      <c r="MPG266" s="368"/>
      <c r="MPH266" s="224"/>
      <c r="MPI266" s="224"/>
      <c r="MPJ266" s="334"/>
      <c r="MPK266" s="334"/>
      <c r="MPL266" s="224"/>
      <c r="MPM266" s="368"/>
      <c r="MPN266" s="368"/>
      <c r="MPO266" s="332"/>
      <c r="MPP266" s="333"/>
      <c r="MPQ266" s="368"/>
      <c r="MPR266" s="224"/>
      <c r="MPS266" s="224"/>
      <c r="MPT266" s="334"/>
      <c r="MPU266" s="334"/>
      <c r="MPV266" s="224"/>
      <c r="MPW266" s="368"/>
      <c r="MPX266" s="368"/>
      <c r="MPY266" s="332"/>
      <c r="MPZ266" s="333"/>
      <c r="MQA266" s="368"/>
      <c r="MQB266" s="224"/>
      <c r="MQC266" s="224"/>
      <c r="MQD266" s="334"/>
      <c r="MQE266" s="334"/>
      <c r="MQF266" s="224"/>
      <c r="MQG266" s="368"/>
      <c r="MQH266" s="368"/>
      <c r="MQI266" s="332"/>
      <c r="MQJ266" s="333"/>
      <c r="MQK266" s="368"/>
      <c r="MQL266" s="224"/>
      <c r="MQM266" s="224"/>
      <c r="MQN266" s="334"/>
      <c r="MQO266" s="334"/>
      <c r="MQP266" s="224"/>
      <c r="MQQ266" s="368"/>
      <c r="MQR266" s="368"/>
      <c r="MQS266" s="332"/>
      <c r="MQT266" s="333"/>
      <c r="MQU266" s="368"/>
      <c r="MQV266" s="224"/>
      <c r="MQW266" s="224"/>
      <c r="MQX266" s="334"/>
      <c r="MQY266" s="334"/>
      <c r="MQZ266" s="224"/>
      <c r="MRA266" s="368"/>
      <c r="MRB266" s="368"/>
      <c r="MRC266" s="332"/>
      <c r="MRD266" s="333"/>
      <c r="MRE266" s="368"/>
      <c r="MRF266" s="224"/>
      <c r="MRG266" s="224"/>
      <c r="MRH266" s="334"/>
      <c r="MRI266" s="334"/>
      <c r="MRJ266" s="224"/>
      <c r="MRK266" s="368"/>
      <c r="MRL266" s="368"/>
      <c r="MRM266" s="332"/>
      <c r="MRN266" s="333"/>
      <c r="MRO266" s="368"/>
      <c r="MRP266" s="224"/>
      <c r="MRQ266" s="224"/>
      <c r="MRR266" s="334"/>
      <c r="MRS266" s="334"/>
      <c r="MRT266" s="224"/>
      <c r="MRU266" s="368"/>
      <c r="MRV266" s="368"/>
      <c r="MRW266" s="332"/>
      <c r="MRX266" s="333"/>
      <c r="MRY266" s="368"/>
      <c r="MRZ266" s="224"/>
      <c r="MSA266" s="224"/>
      <c r="MSB266" s="334"/>
      <c r="MSC266" s="334"/>
      <c r="MSD266" s="224"/>
      <c r="MSE266" s="368"/>
      <c r="MSF266" s="368"/>
      <c r="MSG266" s="332"/>
      <c r="MSH266" s="333"/>
      <c r="MSI266" s="368"/>
      <c r="MSJ266" s="224"/>
      <c r="MSK266" s="224"/>
      <c r="MSL266" s="334"/>
      <c r="MSM266" s="334"/>
      <c r="MSN266" s="224"/>
      <c r="MSO266" s="368"/>
      <c r="MSP266" s="368"/>
      <c r="MSQ266" s="332"/>
      <c r="MSR266" s="333"/>
      <c r="MSS266" s="368"/>
      <c r="MST266" s="224"/>
      <c r="MSU266" s="224"/>
      <c r="MSV266" s="334"/>
      <c r="MSW266" s="334"/>
      <c r="MSX266" s="224"/>
      <c r="MSY266" s="368"/>
      <c r="MSZ266" s="368"/>
      <c r="MTA266" s="332"/>
      <c r="MTB266" s="333"/>
      <c r="MTC266" s="368"/>
      <c r="MTD266" s="224"/>
      <c r="MTE266" s="224"/>
      <c r="MTF266" s="334"/>
      <c r="MTG266" s="334"/>
      <c r="MTH266" s="224"/>
      <c r="MTI266" s="368"/>
      <c r="MTJ266" s="368"/>
      <c r="MTK266" s="332"/>
      <c r="MTL266" s="333"/>
      <c r="MTM266" s="368"/>
      <c r="MTN266" s="224"/>
      <c r="MTO266" s="224"/>
      <c r="MTP266" s="334"/>
      <c r="MTQ266" s="334"/>
      <c r="MTR266" s="224"/>
      <c r="MTS266" s="368"/>
      <c r="MTT266" s="368"/>
      <c r="MTU266" s="332"/>
      <c r="MTV266" s="333"/>
      <c r="MTW266" s="368"/>
      <c r="MTX266" s="224"/>
      <c r="MTY266" s="224"/>
      <c r="MTZ266" s="334"/>
      <c r="MUA266" s="334"/>
      <c r="MUB266" s="224"/>
      <c r="MUC266" s="368"/>
      <c r="MUD266" s="368"/>
      <c r="MUE266" s="332"/>
      <c r="MUF266" s="333"/>
      <c r="MUG266" s="368"/>
      <c r="MUH266" s="224"/>
      <c r="MUI266" s="224"/>
      <c r="MUJ266" s="334"/>
      <c r="MUK266" s="334"/>
      <c r="MUL266" s="224"/>
      <c r="MUM266" s="368"/>
      <c r="MUN266" s="368"/>
      <c r="MUO266" s="332"/>
      <c r="MUP266" s="333"/>
      <c r="MUQ266" s="368"/>
      <c r="MUR266" s="224"/>
      <c r="MUS266" s="224"/>
      <c r="MUT266" s="334"/>
      <c r="MUU266" s="334"/>
      <c r="MUV266" s="224"/>
      <c r="MUW266" s="368"/>
      <c r="MUX266" s="368"/>
      <c r="MUY266" s="332"/>
      <c r="MUZ266" s="333"/>
      <c r="MVA266" s="368"/>
      <c r="MVB266" s="224"/>
      <c r="MVC266" s="224"/>
      <c r="MVD266" s="334"/>
      <c r="MVE266" s="334"/>
      <c r="MVF266" s="224"/>
      <c r="MVG266" s="368"/>
      <c r="MVH266" s="368"/>
      <c r="MVI266" s="332"/>
      <c r="MVJ266" s="333"/>
      <c r="MVK266" s="368"/>
      <c r="MVL266" s="224"/>
      <c r="MVM266" s="224"/>
      <c r="MVN266" s="334"/>
      <c r="MVO266" s="334"/>
      <c r="MVP266" s="224"/>
      <c r="MVQ266" s="368"/>
      <c r="MVR266" s="368"/>
      <c r="MVS266" s="332"/>
      <c r="MVT266" s="333"/>
      <c r="MVU266" s="368"/>
      <c r="MVV266" s="224"/>
      <c r="MVW266" s="224"/>
      <c r="MVX266" s="334"/>
      <c r="MVY266" s="334"/>
      <c r="MVZ266" s="224"/>
      <c r="MWA266" s="368"/>
      <c r="MWB266" s="368"/>
      <c r="MWC266" s="332"/>
      <c r="MWD266" s="333"/>
      <c r="MWE266" s="368"/>
      <c r="MWF266" s="224"/>
      <c r="MWG266" s="224"/>
      <c r="MWH266" s="334"/>
      <c r="MWI266" s="334"/>
      <c r="MWJ266" s="224"/>
      <c r="MWK266" s="368"/>
      <c r="MWL266" s="368"/>
      <c r="MWM266" s="332"/>
      <c r="MWN266" s="333"/>
      <c r="MWO266" s="368"/>
      <c r="MWP266" s="224"/>
      <c r="MWQ266" s="224"/>
      <c r="MWR266" s="334"/>
      <c r="MWS266" s="334"/>
      <c r="MWT266" s="224"/>
      <c r="MWU266" s="368"/>
      <c r="MWV266" s="368"/>
      <c r="MWW266" s="332"/>
      <c r="MWX266" s="333"/>
      <c r="MWY266" s="368"/>
      <c r="MWZ266" s="224"/>
      <c r="MXA266" s="224"/>
      <c r="MXB266" s="334"/>
      <c r="MXC266" s="334"/>
      <c r="MXD266" s="224"/>
      <c r="MXE266" s="368"/>
      <c r="MXF266" s="368"/>
      <c r="MXG266" s="332"/>
      <c r="MXH266" s="333"/>
      <c r="MXI266" s="368"/>
      <c r="MXJ266" s="224"/>
      <c r="MXK266" s="224"/>
      <c r="MXL266" s="334"/>
      <c r="MXM266" s="334"/>
      <c r="MXN266" s="224"/>
      <c r="MXO266" s="368"/>
      <c r="MXP266" s="368"/>
      <c r="MXQ266" s="332"/>
      <c r="MXR266" s="333"/>
      <c r="MXS266" s="368"/>
      <c r="MXT266" s="224"/>
      <c r="MXU266" s="224"/>
      <c r="MXV266" s="334"/>
      <c r="MXW266" s="334"/>
      <c r="MXX266" s="224"/>
      <c r="MXY266" s="368"/>
      <c r="MXZ266" s="368"/>
      <c r="MYA266" s="332"/>
      <c r="MYB266" s="333"/>
      <c r="MYC266" s="368"/>
      <c r="MYD266" s="224"/>
      <c r="MYE266" s="224"/>
      <c r="MYF266" s="334"/>
      <c r="MYG266" s="334"/>
      <c r="MYH266" s="224"/>
      <c r="MYI266" s="368"/>
      <c r="MYJ266" s="368"/>
      <c r="MYK266" s="332"/>
      <c r="MYL266" s="333"/>
      <c r="MYM266" s="368"/>
      <c r="MYN266" s="224"/>
      <c r="MYO266" s="224"/>
      <c r="MYP266" s="334"/>
      <c r="MYQ266" s="334"/>
      <c r="MYR266" s="224"/>
      <c r="MYS266" s="368"/>
      <c r="MYT266" s="368"/>
      <c r="MYU266" s="332"/>
      <c r="MYV266" s="333"/>
      <c r="MYW266" s="368"/>
      <c r="MYX266" s="224"/>
      <c r="MYY266" s="224"/>
      <c r="MYZ266" s="334"/>
      <c r="MZA266" s="334"/>
      <c r="MZB266" s="224"/>
      <c r="MZC266" s="368"/>
      <c r="MZD266" s="368"/>
      <c r="MZE266" s="332"/>
      <c r="MZF266" s="333"/>
      <c r="MZG266" s="368"/>
      <c r="MZH266" s="224"/>
      <c r="MZI266" s="224"/>
      <c r="MZJ266" s="334"/>
      <c r="MZK266" s="334"/>
      <c r="MZL266" s="224"/>
      <c r="MZM266" s="368"/>
      <c r="MZN266" s="368"/>
      <c r="MZO266" s="332"/>
      <c r="MZP266" s="333"/>
      <c r="MZQ266" s="368"/>
      <c r="MZR266" s="224"/>
      <c r="MZS266" s="224"/>
      <c r="MZT266" s="334"/>
      <c r="MZU266" s="334"/>
      <c r="MZV266" s="224"/>
      <c r="MZW266" s="368"/>
      <c r="MZX266" s="368"/>
      <c r="MZY266" s="332"/>
      <c r="MZZ266" s="333"/>
      <c r="NAA266" s="368"/>
      <c r="NAB266" s="224"/>
      <c r="NAC266" s="224"/>
      <c r="NAD266" s="334"/>
      <c r="NAE266" s="334"/>
      <c r="NAF266" s="224"/>
      <c r="NAG266" s="368"/>
      <c r="NAH266" s="368"/>
      <c r="NAI266" s="332"/>
      <c r="NAJ266" s="333"/>
      <c r="NAK266" s="368"/>
      <c r="NAL266" s="224"/>
      <c r="NAM266" s="224"/>
      <c r="NAN266" s="334"/>
      <c r="NAO266" s="334"/>
      <c r="NAP266" s="224"/>
      <c r="NAQ266" s="368"/>
      <c r="NAR266" s="368"/>
      <c r="NAS266" s="332"/>
      <c r="NAT266" s="333"/>
      <c r="NAU266" s="368"/>
      <c r="NAV266" s="224"/>
      <c r="NAW266" s="224"/>
      <c r="NAX266" s="334"/>
      <c r="NAY266" s="334"/>
      <c r="NAZ266" s="224"/>
      <c r="NBA266" s="368"/>
      <c r="NBB266" s="368"/>
      <c r="NBC266" s="332"/>
      <c r="NBD266" s="333"/>
      <c r="NBE266" s="368"/>
      <c r="NBF266" s="224"/>
      <c r="NBG266" s="224"/>
      <c r="NBH266" s="334"/>
      <c r="NBI266" s="334"/>
      <c r="NBJ266" s="224"/>
      <c r="NBK266" s="368"/>
      <c r="NBL266" s="368"/>
      <c r="NBM266" s="332"/>
      <c r="NBN266" s="333"/>
      <c r="NBO266" s="368"/>
      <c r="NBP266" s="224"/>
      <c r="NBQ266" s="224"/>
      <c r="NBR266" s="334"/>
      <c r="NBS266" s="334"/>
      <c r="NBT266" s="224"/>
      <c r="NBU266" s="368"/>
      <c r="NBV266" s="368"/>
      <c r="NBW266" s="332"/>
      <c r="NBX266" s="333"/>
      <c r="NBY266" s="368"/>
      <c r="NBZ266" s="224"/>
      <c r="NCA266" s="224"/>
      <c r="NCB266" s="334"/>
      <c r="NCC266" s="334"/>
      <c r="NCD266" s="224"/>
      <c r="NCE266" s="368"/>
      <c r="NCF266" s="368"/>
      <c r="NCG266" s="332"/>
      <c r="NCH266" s="333"/>
      <c r="NCI266" s="368"/>
      <c r="NCJ266" s="224"/>
      <c r="NCK266" s="224"/>
      <c r="NCL266" s="334"/>
      <c r="NCM266" s="334"/>
      <c r="NCN266" s="224"/>
      <c r="NCO266" s="368"/>
      <c r="NCP266" s="368"/>
      <c r="NCQ266" s="332"/>
      <c r="NCR266" s="333"/>
      <c r="NCS266" s="368"/>
      <c r="NCT266" s="224"/>
      <c r="NCU266" s="224"/>
      <c r="NCV266" s="334"/>
      <c r="NCW266" s="334"/>
      <c r="NCX266" s="224"/>
      <c r="NCY266" s="368"/>
      <c r="NCZ266" s="368"/>
      <c r="NDA266" s="332"/>
      <c r="NDB266" s="333"/>
      <c r="NDC266" s="368"/>
      <c r="NDD266" s="224"/>
      <c r="NDE266" s="224"/>
      <c r="NDF266" s="334"/>
      <c r="NDG266" s="334"/>
      <c r="NDH266" s="224"/>
      <c r="NDI266" s="368"/>
      <c r="NDJ266" s="368"/>
      <c r="NDK266" s="332"/>
      <c r="NDL266" s="333"/>
      <c r="NDM266" s="368"/>
      <c r="NDN266" s="224"/>
      <c r="NDO266" s="224"/>
      <c r="NDP266" s="334"/>
      <c r="NDQ266" s="334"/>
      <c r="NDR266" s="224"/>
      <c r="NDS266" s="368"/>
      <c r="NDT266" s="368"/>
      <c r="NDU266" s="332"/>
      <c r="NDV266" s="333"/>
      <c r="NDW266" s="368"/>
      <c r="NDX266" s="224"/>
      <c r="NDY266" s="224"/>
      <c r="NDZ266" s="334"/>
      <c r="NEA266" s="334"/>
      <c r="NEB266" s="224"/>
      <c r="NEC266" s="368"/>
      <c r="NED266" s="368"/>
      <c r="NEE266" s="332"/>
      <c r="NEF266" s="333"/>
      <c r="NEG266" s="368"/>
      <c r="NEH266" s="224"/>
      <c r="NEI266" s="224"/>
      <c r="NEJ266" s="334"/>
      <c r="NEK266" s="334"/>
      <c r="NEL266" s="224"/>
      <c r="NEM266" s="368"/>
      <c r="NEN266" s="368"/>
      <c r="NEO266" s="332"/>
      <c r="NEP266" s="333"/>
      <c r="NEQ266" s="368"/>
      <c r="NER266" s="224"/>
      <c r="NES266" s="224"/>
      <c r="NET266" s="334"/>
      <c r="NEU266" s="334"/>
      <c r="NEV266" s="224"/>
      <c r="NEW266" s="368"/>
      <c r="NEX266" s="368"/>
      <c r="NEY266" s="332"/>
      <c r="NEZ266" s="333"/>
      <c r="NFA266" s="368"/>
      <c r="NFB266" s="224"/>
      <c r="NFC266" s="224"/>
      <c r="NFD266" s="334"/>
      <c r="NFE266" s="334"/>
      <c r="NFF266" s="224"/>
      <c r="NFG266" s="368"/>
      <c r="NFH266" s="368"/>
      <c r="NFI266" s="332"/>
      <c r="NFJ266" s="333"/>
      <c r="NFK266" s="368"/>
      <c r="NFL266" s="224"/>
      <c r="NFM266" s="224"/>
      <c r="NFN266" s="334"/>
      <c r="NFO266" s="334"/>
      <c r="NFP266" s="224"/>
      <c r="NFQ266" s="368"/>
      <c r="NFR266" s="368"/>
      <c r="NFS266" s="332"/>
      <c r="NFT266" s="333"/>
      <c r="NFU266" s="368"/>
      <c r="NFV266" s="224"/>
      <c r="NFW266" s="224"/>
      <c r="NFX266" s="334"/>
      <c r="NFY266" s="334"/>
      <c r="NFZ266" s="224"/>
      <c r="NGA266" s="368"/>
      <c r="NGB266" s="368"/>
      <c r="NGC266" s="332"/>
      <c r="NGD266" s="333"/>
      <c r="NGE266" s="368"/>
      <c r="NGF266" s="224"/>
      <c r="NGG266" s="224"/>
      <c r="NGH266" s="334"/>
      <c r="NGI266" s="334"/>
      <c r="NGJ266" s="224"/>
      <c r="NGK266" s="368"/>
      <c r="NGL266" s="368"/>
      <c r="NGM266" s="332"/>
      <c r="NGN266" s="333"/>
      <c r="NGO266" s="368"/>
      <c r="NGP266" s="224"/>
      <c r="NGQ266" s="224"/>
      <c r="NGR266" s="334"/>
      <c r="NGS266" s="334"/>
      <c r="NGT266" s="224"/>
      <c r="NGU266" s="368"/>
      <c r="NGV266" s="368"/>
      <c r="NGW266" s="332"/>
      <c r="NGX266" s="333"/>
      <c r="NGY266" s="368"/>
      <c r="NGZ266" s="224"/>
      <c r="NHA266" s="224"/>
      <c r="NHB266" s="334"/>
      <c r="NHC266" s="334"/>
      <c r="NHD266" s="224"/>
      <c r="NHE266" s="368"/>
      <c r="NHF266" s="368"/>
      <c r="NHG266" s="332"/>
      <c r="NHH266" s="333"/>
      <c r="NHI266" s="368"/>
      <c r="NHJ266" s="224"/>
      <c r="NHK266" s="224"/>
      <c r="NHL266" s="334"/>
      <c r="NHM266" s="334"/>
      <c r="NHN266" s="224"/>
      <c r="NHO266" s="368"/>
      <c r="NHP266" s="368"/>
      <c r="NHQ266" s="332"/>
      <c r="NHR266" s="333"/>
      <c r="NHS266" s="368"/>
      <c r="NHT266" s="224"/>
      <c r="NHU266" s="224"/>
      <c r="NHV266" s="334"/>
      <c r="NHW266" s="334"/>
      <c r="NHX266" s="224"/>
      <c r="NHY266" s="368"/>
      <c r="NHZ266" s="368"/>
      <c r="NIA266" s="332"/>
      <c r="NIB266" s="333"/>
      <c r="NIC266" s="368"/>
      <c r="NID266" s="224"/>
      <c r="NIE266" s="224"/>
      <c r="NIF266" s="334"/>
      <c r="NIG266" s="334"/>
      <c r="NIH266" s="224"/>
      <c r="NII266" s="368"/>
      <c r="NIJ266" s="368"/>
      <c r="NIK266" s="332"/>
      <c r="NIL266" s="333"/>
      <c r="NIM266" s="368"/>
      <c r="NIN266" s="224"/>
      <c r="NIO266" s="224"/>
      <c r="NIP266" s="334"/>
      <c r="NIQ266" s="334"/>
      <c r="NIR266" s="224"/>
      <c r="NIS266" s="368"/>
      <c r="NIT266" s="368"/>
      <c r="NIU266" s="332"/>
      <c r="NIV266" s="333"/>
      <c r="NIW266" s="368"/>
      <c r="NIX266" s="224"/>
      <c r="NIY266" s="224"/>
      <c r="NIZ266" s="334"/>
      <c r="NJA266" s="334"/>
      <c r="NJB266" s="224"/>
      <c r="NJC266" s="368"/>
      <c r="NJD266" s="368"/>
      <c r="NJE266" s="332"/>
      <c r="NJF266" s="333"/>
      <c r="NJG266" s="368"/>
      <c r="NJH266" s="224"/>
      <c r="NJI266" s="224"/>
      <c r="NJJ266" s="334"/>
      <c r="NJK266" s="334"/>
      <c r="NJL266" s="224"/>
      <c r="NJM266" s="368"/>
      <c r="NJN266" s="368"/>
      <c r="NJO266" s="332"/>
      <c r="NJP266" s="333"/>
      <c r="NJQ266" s="368"/>
      <c r="NJR266" s="224"/>
      <c r="NJS266" s="224"/>
      <c r="NJT266" s="334"/>
      <c r="NJU266" s="334"/>
      <c r="NJV266" s="224"/>
      <c r="NJW266" s="368"/>
      <c r="NJX266" s="368"/>
      <c r="NJY266" s="332"/>
      <c r="NJZ266" s="333"/>
      <c r="NKA266" s="368"/>
      <c r="NKB266" s="224"/>
      <c r="NKC266" s="224"/>
      <c r="NKD266" s="334"/>
      <c r="NKE266" s="334"/>
      <c r="NKF266" s="224"/>
      <c r="NKG266" s="368"/>
      <c r="NKH266" s="368"/>
      <c r="NKI266" s="332"/>
      <c r="NKJ266" s="333"/>
      <c r="NKK266" s="368"/>
      <c r="NKL266" s="224"/>
      <c r="NKM266" s="224"/>
      <c r="NKN266" s="334"/>
      <c r="NKO266" s="334"/>
      <c r="NKP266" s="224"/>
      <c r="NKQ266" s="368"/>
      <c r="NKR266" s="368"/>
      <c r="NKS266" s="332"/>
      <c r="NKT266" s="333"/>
      <c r="NKU266" s="368"/>
      <c r="NKV266" s="224"/>
      <c r="NKW266" s="224"/>
      <c r="NKX266" s="334"/>
      <c r="NKY266" s="334"/>
      <c r="NKZ266" s="224"/>
      <c r="NLA266" s="368"/>
      <c r="NLB266" s="368"/>
      <c r="NLC266" s="332"/>
      <c r="NLD266" s="333"/>
      <c r="NLE266" s="368"/>
      <c r="NLF266" s="224"/>
      <c r="NLG266" s="224"/>
      <c r="NLH266" s="334"/>
      <c r="NLI266" s="334"/>
      <c r="NLJ266" s="224"/>
      <c r="NLK266" s="368"/>
      <c r="NLL266" s="368"/>
      <c r="NLM266" s="332"/>
      <c r="NLN266" s="333"/>
      <c r="NLO266" s="368"/>
      <c r="NLP266" s="224"/>
      <c r="NLQ266" s="224"/>
      <c r="NLR266" s="334"/>
      <c r="NLS266" s="334"/>
      <c r="NLT266" s="224"/>
      <c r="NLU266" s="368"/>
      <c r="NLV266" s="368"/>
      <c r="NLW266" s="332"/>
      <c r="NLX266" s="333"/>
      <c r="NLY266" s="368"/>
      <c r="NLZ266" s="224"/>
      <c r="NMA266" s="224"/>
      <c r="NMB266" s="334"/>
      <c r="NMC266" s="334"/>
      <c r="NMD266" s="224"/>
      <c r="NME266" s="368"/>
      <c r="NMF266" s="368"/>
      <c r="NMG266" s="332"/>
      <c r="NMH266" s="333"/>
      <c r="NMI266" s="368"/>
      <c r="NMJ266" s="224"/>
      <c r="NMK266" s="224"/>
      <c r="NML266" s="334"/>
      <c r="NMM266" s="334"/>
      <c r="NMN266" s="224"/>
      <c r="NMO266" s="368"/>
      <c r="NMP266" s="368"/>
      <c r="NMQ266" s="332"/>
      <c r="NMR266" s="333"/>
      <c r="NMS266" s="368"/>
      <c r="NMT266" s="224"/>
      <c r="NMU266" s="224"/>
      <c r="NMV266" s="334"/>
      <c r="NMW266" s="334"/>
      <c r="NMX266" s="224"/>
      <c r="NMY266" s="368"/>
      <c r="NMZ266" s="368"/>
      <c r="NNA266" s="332"/>
      <c r="NNB266" s="333"/>
      <c r="NNC266" s="368"/>
      <c r="NND266" s="224"/>
      <c r="NNE266" s="224"/>
      <c r="NNF266" s="334"/>
      <c r="NNG266" s="334"/>
      <c r="NNH266" s="224"/>
      <c r="NNI266" s="368"/>
      <c r="NNJ266" s="368"/>
      <c r="NNK266" s="332"/>
      <c r="NNL266" s="333"/>
      <c r="NNM266" s="368"/>
      <c r="NNN266" s="224"/>
      <c r="NNO266" s="224"/>
      <c r="NNP266" s="334"/>
      <c r="NNQ266" s="334"/>
      <c r="NNR266" s="224"/>
      <c r="NNS266" s="368"/>
      <c r="NNT266" s="368"/>
      <c r="NNU266" s="332"/>
      <c r="NNV266" s="333"/>
      <c r="NNW266" s="368"/>
      <c r="NNX266" s="224"/>
      <c r="NNY266" s="224"/>
      <c r="NNZ266" s="334"/>
      <c r="NOA266" s="334"/>
      <c r="NOB266" s="224"/>
      <c r="NOC266" s="368"/>
      <c r="NOD266" s="368"/>
      <c r="NOE266" s="332"/>
      <c r="NOF266" s="333"/>
      <c r="NOG266" s="368"/>
      <c r="NOH266" s="224"/>
      <c r="NOI266" s="224"/>
      <c r="NOJ266" s="334"/>
      <c r="NOK266" s="334"/>
      <c r="NOL266" s="224"/>
      <c r="NOM266" s="368"/>
      <c r="NON266" s="368"/>
      <c r="NOO266" s="332"/>
      <c r="NOP266" s="333"/>
      <c r="NOQ266" s="368"/>
      <c r="NOR266" s="224"/>
      <c r="NOS266" s="224"/>
      <c r="NOT266" s="334"/>
      <c r="NOU266" s="334"/>
      <c r="NOV266" s="224"/>
      <c r="NOW266" s="368"/>
      <c r="NOX266" s="368"/>
      <c r="NOY266" s="332"/>
      <c r="NOZ266" s="333"/>
      <c r="NPA266" s="368"/>
      <c r="NPB266" s="224"/>
      <c r="NPC266" s="224"/>
      <c r="NPD266" s="334"/>
      <c r="NPE266" s="334"/>
      <c r="NPF266" s="224"/>
      <c r="NPG266" s="368"/>
      <c r="NPH266" s="368"/>
      <c r="NPI266" s="332"/>
      <c r="NPJ266" s="333"/>
      <c r="NPK266" s="368"/>
      <c r="NPL266" s="224"/>
      <c r="NPM266" s="224"/>
      <c r="NPN266" s="334"/>
      <c r="NPO266" s="334"/>
      <c r="NPP266" s="224"/>
      <c r="NPQ266" s="368"/>
      <c r="NPR266" s="368"/>
      <c r="NPS266" s="332"/>
      <c r="NPT266" s="333"/>
      <c r="NPU266" s="368"/>
      <c r="NPV266" s="224"/>
      <c r="NPW266" s="224"/>
      <c r="NPX266" s="334"/>
      <c r="NPY266" s="334"/>
      <c r="NPZ266" s="224"/>
      <c r="NQA266" s="368"/>
      <c r="NQB266" s="368"/>
      <c r="NQC266" s="332"/>
      <c r="NQD266" s="333"/>
      <c r="NQE266" s="368"/>
      <c r="NQF266" s="224"/>
      <c r="NQG266" s="224"/>
      <c r="NQH266" s="334"/>
      <c r="NQI266" s="334"/>
      <c r="NQJ266" s="224"/>
      <c r="NQK266" s="368"/>
      <c r="NQL266" s="368"/>
      <c r="NQM266" s="332"/>
      <c r="NQN266" s="333"/>
      <c r="NQO266" s="368"/>
      <c r="NQP266" s="224"/>
      <c r="NQQ266" s="224"/>
      <c r="NQR266" s="334"/>
      <c r="NQS266" s="334"/>
      <c r="NQT266" s="224"/>
      <c r="NQU266" s="368"/>
      <c r="NQV266" s="368"/>
      <c r="NQW266" s="332"/>
      <c r="NQX266" s="333"/>
      <c r="NQY266" s="368"/>
      <c r="NQZ266" s="224"/>
      <c r="NRA266" s="224"/>
      <c r="NRB266" s="334"/>
      <c r="NRC266" s="334"/>
      <c r="NRD266" s="224"/>
      <c r="NRE266" s="368"/>
      <c r="NRF266" s="368"/>
      <c r="NRG266" s="332"/>
      <c r="NRH266" s="333"/>
      <c r="NRI266" s="368"/>
      <c r="NRJ266" s="224"/>
      <c r="NRK266" s="224"/>
      <c r="NRL266" s="334"/>
      <c r="NRM266" s="334"/>
      <c r="NRN266" s="224"/>
      <c r="NRO266" s="368"/>
      <c r="NRP266" s="368"/>
      <c r="NRQ266" s="332"/>
      <c r="NRR266" s="333"/>
      <c r="NRS266" s="368"/>
      <c r="NRT266" s="224"/>
      <c r="NRU266" s="224"/>
      <c r="NRV266" s="334"/>
      <c r="NRW266" s="334"/>
      <c r="NRX266" s="224"/>
      <c r="NRY266" s="368"/>
      <c r="NRZ266" s="368"/>
      <c r="NSA266" s="332"/>
      <c r="NSB266" s="333"/>
      <c r="NSC266" s="368"/>
      <c r="NSD266" s="224"/>
      <c r="NSE266" s="224"/>
      <c r="NSF266" s="334"/>
      <c r="NSG266" s="334"/>
      <c r="NSH266" s="224"/>
      <c r="NSI266" s="368"/>
      <c r="NSJ266" s="368"/>
      <c r="NSK266" s="332"/>
      <c r="NSL266" s="333"/>
      <c r="NSM266" s="368"/>
      <c r="NSN266" s="224"/>
      <c r="NSO266" s="224"/>
      <c r="NSP266" s="334"/>
      <c r="NSQ266" s="334"/>
      <c r="NSR266" s="224"/>
      <c r="NSS266" s="368"/>
      <c r="NST266" s="368"/>
      <c r="NSU266" s="332"/>
      <c r="NSV266" s="333"/>
      <c r="NSW266" s="368"/>
      <c r="NSX266" s="224"/>
      <c r="NSY266" s="224"/>
      <c r="NSZ266" s="334"/>
      <c r="NTA266" s="334"/>
      <c r="NTB266" s="224"/>
      <c r="NTC266" s="368"/>
      <c r="NTD266" s="368"/>
      <c r="NTE266" s="332"/>
      <c r="NTF266" s="333"/>
      <c r="NTG266" s="368"/>
      <c r="NTH266" s="224"/>
      <c r="NTI266" s="224"/>
      <c r="NTJ266" s="334"/>
      <c r="NTK266" s="334"/>
      <c r="NTL266" s="224"/>
      <c r="NTM266" s="368"/>
      <c r="NTN266" s="368"/>
      <c r="NTO266" s="332"/>
      <c r="NTP266" s="333"/>
      <c r="NTQ266" s="368"/>
      <c r="NTR266" s="224"/>
      <c r="NTS266" s="224"/>
      <c r="NTT266" s="334"/>
      <c r="NTU266" s="334"/>
      <c r="NTV266" s="224"/>
      <c r="NTW266" s="368"/>
      <c r="NTX266" s="368"/>
      <c r="NTY266" s="332"/>
      <c r="NTZ266" s="333"/>
      <c r="NUA266" s="368"/>
      <c r="NUB266" s="224"/>
      <c r="NUC266" s="224"/>
      <c r="NUD266" s="334"/>
      <c r="NUE266" s="334"/>
      <c r="NUF266" s="224"/>
      <c r="NUG266" s="368"/>
      <c r="NUH266" s="368"/>
      <c r="NUI266" s="332"/>
      <c r="NUJ266" s="333"/>
      <c r="NUK266" s="368"/>
      <c r="NUL266" s="224"/>
      <c r="NUM266" s="224"/>
      <c r="NUN266" s="334"/>
      <c r="NUO266" s="334"/>
      <c r="NUP266" s="224"/>
      <c r="NUQ266" s="368"/>
      <c r="NUR266" s="368"/>
      <c r="NUS266" s="332"/>
      <c r="NUT266" s="333"/>
      <c r="NUU266" s="368"/>
      <c r="NUV266" s="224"/>
      <c r="NUW266" s="224"/>
      <c r="NUX266" s="334"/>
      <c r="NUY266" s="334"/>
      <c r="NUZ266" s="224"/>
      <c r="NVA266" s="368"/>
      <c r="NVB266" s="368"/>
      <c r="NVC266" s="332"/>
      <c r="NVD266" s="333"/>
      <c r="NVE266" s="368"/>
      <c r="NVF266" s="224"/>
      <c r="NVG266" s="224"/>
      <c r="NVH266" s="334"/>
      <c r="NVI266" s="334"/>
      <c r="NVJ266" s="224"/>
      <c r="NVK266" s="368"/>
      <c r="NVL266" s="368"/>
      <c r="NVM266" s="332"/>
      <c r="NVN266" s="333"/>
      <c r="NVO266" s="368"/>
      <c r="NVP266" s="224"/>
      <c r="NVQ266" s="224"/>
      <c r="NVR266" s="334"/>
      <c r="NVS266" s="334"/>
      <c r="NVT266" s="224"/>
      <c r="NVU266" s="368"/>
      <c r="NVV266" s="368"/>
      <c r="NVW266" s="332"/>
      <c r="NVX266" s="333"/>
      <c r="NVY266" s="368"/>
      <c r="NVZ266" s="224"/>
      <c r="NWA266" s="224"/>
      <c r="NWB266" s="334"/>
      <c r="NWC266" s="334"/>
      <c r="NWD266" s="224"/>
      <c r="NWE266" s="368"/>
      <c r="NWF266" s="368"/>
      <c r="NWG266" s="332"/>
      <c r="NWH266" s="333"/>
      <c r="NWI266" s="368"/>
      <c r="NWJ266" s="224"/>
      <c r="NWK266" s="224"/>
      <c r="NWL266" s="334"/>
      <c r="NWM266" s="334"/>
      <c r="NWN266" s="224"/>
      <c r="NWO266" s="368"/>
      <c r="NWP266" s="368"/>
      <c r="NWQ266" s="332"/>
      <c r="NWR266" s="333"/>
      <c r="NWS266" s="368"/>
      <c r="NWT266" s="224"/>
      <c r="NWU266" s="224"/>
      <c r="NWV266" s="334"/>
      <c r="NWW266" s="334"/>
      <c r="NWX266" s="224"/>
      <c r="NWY266" s="368"/>
      <c r="NWZ266" s="368"/>
      <c r="NXA266" s="332"/>
      <c r="NXB266" s="333"/>
      <c r="NXC266" s="368"/>
      <c r="NXD266" s="224"/>
      <c r="NXE266" s="224"/>
      <c r="NXF266" s="334"/>
      <c r="NXG266" s="334"/>
      <c r="NXH266" s="224"/>
      <c r="NXI266" s="368"/>
      <c r="NXJ266" s="368"/>
      <c r="NXK266" s="332"/>
      <c r="NXL266" s="333"/>
      <c r="NXM266" s="368"/>
      <c r="NXN266" s="224"/>
      <c r="NXO266" s="224"/>
      <c r="NXP266" s="334"/>
      <c r="NXQ266" s="334"/>
      <c r="NXR266" s="224"/>
      <c r="NXS266" s="368"/>
      <c r="NXT266" s="368"/>
      <c r="NXU266" s="332"/>
      <c r="NXV266" s="333"/>
      <c r="NXW266" s="368"/>
      <c r="NXX266" s="224"/>
      <c r="NXY266" s="224"/>
      <c r="NXZ266" s="334"/>
      <c r="NYA266" s="334"/>
      <c r="NYB266" s="224"/>
      <c r="NYC266" s="368"/>
      <c r="NYD266" s="368"/>
      <c r="NYE266" s="332"/>
      <c r="NYF266" s="333"/>
      <c r="NYG266" s="368"/>
      <c r="NYH266" s="224"/>
      <c r="NYI266" s="224"/>
      <c r="NYJ266" s="334"/>
      <c r="NYK266" s="334"/>
      <c r="NYL266" s="224"/>
      <c r="NYM266" s="368"/>
      <c r="NYN266" s="368"/>
      <c r="NYO266" s="332"/>
      <c r="NYP266" s="333"/>
      <c r="NYQ266" s="368"/>
      <c r="NYR266" s="224"/>
      <c r="NYS266" s="224"/>
      <c r="NYT266" s="334"/>
      <c r="NYU266" s="334"/>
      <c r="NYV266" s="224"/>
      <c r="NYW266" s="368"/>
      <c r="NYX266" s="368"/>
      <c r="NYY266" s="332"/>
      <c r="NYZ266" s="333"/>
      <c r="NZA266" s="368"/>
      <c r="NZB266" s="224"/>
      <c r="NZC266" s="224"/>
      <c r="NZD266" s="334"/>
      <c r="NZE266" s="334"/>
      <c r="NZF266" s="224"/>
      <c r="NZG266" s="368"/>
      <c r="NZH266" s="368"/>
      <c r="NZI266" s="332"/>
      <c r="NZJ266" s="333"/>
      <c r="NZK266" s="368"/>
      <c r="NZL266" s="224"/>
      <c r="NZM266" s="224"/>
      <c r="NZN266" s="334"/>
      <c r="NZO266" s="334"/>
      <c r="NZP266" s="224"/>
      <c r="NZQ266" s="368"/>
      <c r="NZR266" s="368"/>
      <c r="NZS266" s="332"/>
      <c r="NZT266" s="333"/>
      <c r="NZU266" s="368"/>
      <c r="NZV266" s="224"/>
      <c r="NZW266" s="224"/>
      <c r="NZX266" s="334"/>
      <c r="NZY266" s="334"/>
      <c r="NZZ266" s="224"/>
      <c r="OAA266" s="368"/>
      <c r="OAB266" s="368"/>
      <c r="OAC266" s="332"/>
      <c r="OAD266" s="333"/>
      <c r="OAE266" s="368"/>
      <c r="OAF266" s="224"/>
      <c r="OAG266" s="224"/>
      <c r="OAH266" s="334"/>
      <c r="OAI266" s="334"/>
      <c r="OAJ266" s="224"/>
      <c r="OAK266" s="368"/>
      <c r="OAL266" s="368"/>
      <c r="OAM266" s="332"/>
      <c r="OAN266" s="333"/>
      <c r="OAO266" s="368"/>
      <c r="OAP266" s="224"/>
      <c r="OAQ266" s="224"/>
      <c r="OAR266" s="334"/>
      <c r="OAS266" s="334"/>
      <c r="OAT266" s="224"/>
      <c r="OAU266" s="368"/>
      <c r="OAV266" s="368"/>
      <c r="OAW266" s="332"/>
      <c r="OAX266" s="333"/>
      <c r="OAY266" s="368"/>
      <c r="OAZ266" s="224"/>
      <c r="OBA266" s="224"/>
      <c r="OBB266" s="334"/>
      <c r="OBC266" s="334"/>
      <c r="OBD266" s="224"/>
      <c r="OBE266" s="368"/>
      <c r="OBF266" s="368"/>
      <c r="OBG266" s="332"/>
      <c r="OBH266" s="333"/>
      <c r="OBI266" s="368"/>
      <c r="OBJ266" s="224"/>
      <c r="OBK266" s="224"/>
      <c r="OBL266" s="334"/>
      <c r="OBM266" s="334"/>
      <c r="OBN266" s="224"/>
      <c r="OBO266" s="368"/>
      <c r="OBP266" s="368"/>
      <c r="OBQ266" s="332"/>
      <c r="OBR266" s="333"/>
      <c r="OBS266" s="368"/>
      <c r="OBT266" s="224"/>
      <c r="OBU266" s="224"/>
      <c r="OBV266" s="334"/>
      <c r="OBW266" s="334"/>
      <c r="OBX266" s="224"/>
      <c r="OBY266" s="368"/>
      <c r="OBZ266" s="368"/>
      <c r="OCA266" s="332"/>
      <c r="OCB266" s="333"/>
      <c r="OCC266" s="368"/>
      <c r="OCD266" s="224"/>
      <c r="OCE266" s="224"/>
      <c r="OCF266" s="334"/>
      <c r="OCG266" s="334"/>
      <c r="OCH266" s="224"/>
      <c r="OCI266" s="368"/>
      <c r="OCJ266" s="368"/>
      <c r="OCK266" s="332"/>
      <c r="OCL266" s="333"/>
      <c r="OCM266" s="368"/>
      <c r="OCN266" s="224"/>
      <c r="OCO266" s="224"/>
      <c r="OCP266" s="334"/>
      <c r="OCQ266" s="334"/>
      <c r="OCR266" s="224"/>
      <c r="OCS266" s="368"/>
      <c r="OCT266" s="368"/>
      <c r="OCU266" s="332"/>
      <c r="OCV266" s="333"/>
      <c r="OCW266" s="368"/>
      <c r="OCX266" s="224"/>
      <c r="OCY266" s="224"/>
      <c r="OCZ266" s="334"/>
      <c r="ODA266" s="334"/>
      <c r="ODB266" s="224"/>
      <c r="ODC266" s="368"/>
      <c r="ODD266" s="368"/>
      <c r="ODE266" s="332"/>
      <c r="ODF266" s="333"/>
      <c r="ODG266" s="368"/>
      <c r="ODH266" s="224"/>
      <c r="ODI266" s="224"/>
      <c r="ODJ266" s="334"/>
      <c r="ODK266" s="334"/>
      <c r="ODL266" s="224"/>
      <c r="ODM266" s="368"/>
      <c r="ODN266" s="368"/>
      <c r="ODO266" s="332"/>
      <c r="ODP266" s="333"/>
      <c r="ODQ266" s="368"/>
      <c r="ODR266" s="224"/>
      <c r="ODS266" s="224"/>
      <c r="ODT266" s="334"/>
      <c r="ODU266" s="334"/>
      <c r="ODV266" s="224"/>
      <c r="ODW266" s="368"/>
      <c r="ODX266" s="368"/>
      <c r="ODY266" s="332"/>
      <c r="ODZ266" s="333"/>
      <c r="OEA266" s="368"/>
      <c r="OEB266" s="224"/>
      <c r="OEC266" s="224"/>
      <c r="OED266" s="334"/>
      <c r="OEE266" s="334"/>
      <c r="OEF266" s="224"/>
      <c r="OEG266" s="368"/>
      <c r="OEH266" s="368"/>
      <c r="OEI266" s="332"/>
      <c r="OEJ266" s="333"/>
      <c r="OEK266" s="368"/>
      <c r="OEL266" s="224"/>
      <c r="OEM266" s="224"/>
      <c r="OEN266" s="334"/>
      <c r="OEO266" s="334"/>
      <c r="OEP266" s="224"/>
      <c r="OEQ266" s="368"/>
      <c r="OER266" s="368"/>
      <c r="OES266" s="332"/>
      <c r="OET266" s="333"/>
      <c r="OEU266" s="368"/>
      <c r="OEV266" s="224"/>
      <c r="OEW266" s="224"/>
      <c r="OEX266" s="334"/>
      <c r="OEY266" s="334"/>
      <c r="OEZ266" s="224"/>
      <c r="OFA266" s="368"/>
      <c r="OFB266" s="368"/>
      <c r="OFC266" s="332"/>
      <c r="OFD266" s="333"/>
      <c r="OFE266" s="368"/>
      <c r="OFF266" s="224"/>
      <c r="OFG266" s="224"/>
      <c r="OFH266" s="334"/>
      <c r="OFI266" s="334"/>
      <c r="OFJ266" s="224"/>
      <c r="OFK266" s="368"/>
      <c r="OFL266" s="368"/>
      <c r="OFM266" s="332"/>
      <c r="OFN266" s="333"/>
      <c r="OFO266" s="368"/>
      <c r="OFP266" s="224"/>
      <c r="OFQ266" s="224"/>
      <c r="OFR266" s="334"/>
      <c r="OFS266" s="334"/>
      <c r="OFT266" s="224"/>
      <c r="OFU266" s="368"/>
      <c r="OFV266" s="368"/>
      <c r="OFW266" s="332"/>
      <c r="OFX266" s="333"/>
      <c r="OFY266" s="368"/>
      <c r="OFZ266" s="224"/>
      <c r="OGA266" s="224"/>
      <c r="OGB266" s="334"/>
      <c r="OGC266" s="334"/>
      <c r="OGD266" s="224"/>
      <c r="OGE266" s="368"/>
      <c r="OGF266" s="368"/>
      <c r="OGG266" s="332"/>
      <c r="OGH266" s="333"/>
      <c r="OGI266" s="368"/>
      <c r="OGJ266" s="224"/>
      <c r="OGK266" s="224"/>
      <c r="OGL266" s="334"/>
      <c r="OGM266" s="334"/>
      <c r="OGN266" s="224"/>
      <c r="OGO266" s="368"/>
      <c r="OGP266" s="368"/>
      <c r="OGQ266" s="332"/>
      <c r="OGR266" s="333"/>
      <c r="OGS266" s="368"/>
      <c r="OGT266" s="224"/>
      <c r="OGU266" s="224"/>
      <c r="OGV266" s="334"/>
      <c r="OGW266" s="334"/>
      <c r="OGX266" s="224"/>
      <c r="OGY266" s="368"/>
      <c r="OGZ266" s="368"/>
      <c r="OHA266" s="332"/>
      <c r="OHB266" s="333"/>
      <c r="OHC266" s="368"/>
      <c r="OHD266" s="224"/>
      <c r="OHE266" s="224"/>
      <c r="OHF266" s="334"/>
      <c r="OHG266" s="334"/>
      <c r="OHH266" s="224"/>
      <c r="OHI266" s="368"/>
      <c r="OHJ266" s="368"/>
      <c r="OHK266" s="332"/>
      <c r="OHL266" s="333"/>
      <c r="OHM266" s="368"/>
      <c r="OHN266" s="224"/>
      <c r="OHO266" s="224"/>
      <c r="OHP266" s="334"/>
      <c r="OHQ266" s="334"/>
      <c r="OHR266" s="224"/>
      <c r="OHS266" s="368"/>
      <c r="OHT266" s="368"/>
      <c r="OHU266" s="332"/>
      <c r="OHV266" s="333"/>
      <c r="OHW266" s="368"/>
      <c r="OHX266" s="224"/>
      <c r="OHY266" s="224"/>
      <c r="OHZ266" s="334"/>
      <c r="OIA266" s="334"/>
      <c r="OIB266" s="224"/>
      <c r="OIC266" s="368"/>
      <c r="OID266" s="368"/>
      <c r="OIE266" s="332"/>
      <c r="OIF266" s="333"/>
      <c r="OIG266" s="368"/>
      <c r="OIH266" s="224"/>
      <c r="OII266" s="224"/>
      <c r="OIJ266" s="334"/>
      <c r="OIK266" s="334"/>
      <c r="OIL266" s="224"/>
      <c r="OIM266" s="368"/>
      <c r="OIN266" s="368"/>
      <c r="OIO266" s="332"/>
      <c r="OIP266" s="333"/>
      <c r="OIQ266" s="368"/>
      <c r="OIR266" s="224"/>
      <c r="OIS266" s="224"/>
      <c r="OIT266" s="334"/>
      <c r="OIU266" s="334"/>
      <c r="OIV266" s="224"/>
      <c r="OIW266" s="368"/>
      <c r="OIX266" s="368"/>
      <c r="OIY266" s="332"/>
      <c r="OIZ266" s="333"/>
      <c r="OJA266" s="368"/>
      <c r="OJB266" s="224"/>
      <c r="OJC266" s="224"/>
      <c r="OJD266" s="334"/>
      <c r="OJE266" s="334"/>
      <c r="OJF266" s="224"/>
      <c r="OJG266" s="368"/>
      <c r="OJH266" s="368"/>
      <c r="OJI266" s="332"/>
      <c r="OJJ266" s="333"/>
      <c r="OJK266" s="368"/>
      <c r="OJL266" s="224"/>
      <c r="OJM266" s="224"/>
      <c r="OJN266" s="334"/>
      <c r="OJO266" s="334"/>
      <c r="OJP266" s="224"/>
      <c r="OJQ266" s="368"/>
      <c r="OJR266" s="368"/>
      <c r="OJS266" s="332"/>
      <c r="OJT266" s="333"/>
      <c r="OJU266" s="368"/>
      <c r="OJV266" s="224"/>
      <c r="OJW266" s="224"/>
      <c r="OJX266" s="334"/>
      <c r="OJY266" s="334"/>
      <c r="OJZ266" s="224"/>
      <c r="OKA266" s="368"/>
      <c r="OKB266" s="368"/>
      <c r="OKC266" s="332"/>
      <c r="OKD266" s="333"/>
      <c r="OKE266" s="368"/>
      <c r="OKF266" s="224"/>
      <c r="OKG266" s="224"/>
      <c r="OKH266" s="334"/>
      <c r="OKI266" s="334"/>
      <c r="OKJ266" s="224"/>
      <c r="OKK266" s="368"/>
      <c r="OKL266" s="368"/>
      <c r="OKM266" s="332"/>
      <c r="OKN266" s="333"/>
      <c r="OKO266" s="368"/>
      <c r="OKP266" s="224"/>
      <c r="OKQ266" s="224"/>
      <c r="OKR266" s="334"/>
      <c r="OKS266" s="334"/>
      <c r="OKT266" s="224"/>
      <c r="OKU266" s="368"/>
      <c r="OKV266" s="368"/>
      <c r="OKW266" s="332"/>
      <c r="OKX266" s="333"/>
      <c r="OKY266" s="368"/>
      <c r="OKZ266" s="224"/>
      <c r="OLA266" s="224"/>
      <c r="OLB266" s="334"/>
      <c r="OLC266" s="334"/>
      <c r="OLD266" s="224"/>
      <c r="OLE266" s="368"/>
      <c r="OLF266" s="368"/>
      <c r="OLG266" s="332"/>
      <c r="OLH266" s="333"/>
      <c r="OLI266" s="368"/>
      <c r="OLJ266" s="224"/>
      <c r="OLK266" s="224"/>
      <c r="OLL266" s="334"/>
      <c r="OLM266" s="334"/>
      <c r="OLN266" s="224"/>
      <c r="OLO266" s="368"/>
      <c r="OLP266" s="368"/>
      <c r="OLQ266" s="332"/>
      <c r="OLR266" s="333"/>
      <c r="OLS266" s="368"/>
      <c r="OLT266" s="224"/>
      <c r="OLU266" s="224"/>
      <c r="OLV266" s="334"/>
      <c r="OLW266" s="334"/>
      <c r="OLX266" s="224"/>
      <c r="OLY266" s="368"/>
      <c r="OLZ266" s="368"/>
      <c r="OMA266" s="332"/>
      <c r="OMB266" s="333"/>
      <c r="OMC266" s="368"/>
      <c r="OMD266" s="224"/>
      <c r="OME266" s="224"/>
      <c r="OMF266" s="334"/>
      <c r="OMG266" s="334"/>
      <c r="OMH266" s="224"/>
      <c r="OMI266" s="368"/>
      <c r="OMJ266" s="368"/>
      <c r="OMK266" s="332"/>
      <c r="OML266" s="333"/>
      <c r="OMM266" s="368"/>
      <c r="OMN266" s="224"/>
      <c r="OMO266" s="224"/>
      <c r="OMP266" s="334"/>
      <c r="OMQ266" s="334"/>
      <c r="OMR266" s="224"/>
      <c r="OMS266" s="368"/>
      <c r="OMT266" s="368"/>
      <c r="OMU266" s="332"/>
      <c r="OMV266" s="333"/>
      <c r="OMW266" s="368"/>
      <c r="OMX266" s="224"/>
      <c r="OMY266" s="224"/>
      <c r="OMZ266" s="334"/>
      <c r="ONA266" s="334"/>
      <c r="ONB266" s="224"/>
      <c r="ONC266" s="368"/>
      <c r="OND266" s="368"/>
      <c r="ONE266" s="332"/>
      <c r="ONF266" s="333"/>
      <c r="ONG266" s="368"/>
      <c r="ONH266" s="224"/>
      <c r="ONI266" s="224"/>
      <c r="ONJ266" s="334"/>
      <c r="ONK266" s="334"/>
      <c r="ONL266" s="224"/>
      <c r="ONM266" s="368"/>
      <c r="ONN266" s="368"/>
      <c r="ONO266" s="332"/>
      <c r="ONP266" s="333"/>
      <c r="ONQ266" s="368"/>
      <c r="ONR266" s="224"/>
      <c r="ONS266" s="224"/>
      <c r="ONT266" s="334"/>
      <c r="ONU266" s="334"/>
      <c r="ONV266" s="224"/>
      <c r="ONW266" s="368"/>
      <c r="ONX266" s="368"/>
      <c r="ONY266" s="332"/>
      <c r="ONZ266" s="333"/>
      <c r="OOA266" s="368"/>
      <c r="OOB266" s="224"/>
      <c r="OOC266" s="224"/>
      <c r="OOD266" s="334"/>
      <c r="OOE266" s="334"/>
      <c r="OOF266" s="224"/>
      <c r="OOG266" s="368"/>
      <c r="OOH266" s="368"/>
      <c r="OOI266" s="332"/>
      <c r="OOJ266" s="333"/>
      <c r="OOK266" s="368"/>
      <c r="OOL266" s="224"/>
      <c r="OOM266" s="224"/>
      <c r="OON266" s="334"/>
      <c r="OOO266" s="334"/>
      <c r="OOP266" s="224"/>
      <c r="OOQ266" s="368"/>
      <c r="OOR266" s="368"/>
      <c r="OOS266" s="332"/>
      <c r="OOT266" s="333"/>
      <c r="OOU266" s="368"/>
      <c r="OOV266" s="224"/>
      <c r="OOW266" s="224"/>
      <c r="OOX266" s="334"/>
      <c r="OOY266" s="334"/>
      <c r="OOZ266" s="224"/>
      <c r="OPA266" s="368"/>
      <c r="OPB266" s="368"/>
      <c r="OPC266" s="332"/>
      <c r="OPD266" s="333"/>
      <c r="OPE266" s="368"/>
      <c r="OPF266" s="224"/>
      <c r="OPG266" s="224"/>
      <c r="OPH266" s="334"/>
      <c r="OPI266" s="334"/>
      <c r="OPJ266" s="224"/>
      <c r="OPK266" s="368"/>
      <c r="OPL266" s="368"/>
      <c r="OPM266" s="332"/>
      <c r="OPN266" s="333"/>
      <c r="OPO266" s="368"/>
      <c r="OPP266" s="224"/>
      <c r="OPQ266" s="224"/>
      <c r="OPR266" s="334"/>
      <c r="OPS266" s="334"/>
      <c r="OPT266" s="224"/>
      <c r="OPU266" s="368"/>
      <c r="OPV266" s="368"/>
      <c r="OPW266" s="332"/>
      <c r="OPX266" s="333"/>
      <c r="OPY266" s="368"/>
      <c r="OPZ266" s="224"/>
      <c r="OQA266" s="224"/>
      <c r="OQB266" s="334"/>
      <c r="OQC266" s="334"/>
      <c r="OQD266" s="224"/>
      <c r="OQE266" s="368"/>
      <c r="OQF266" s="368"/>
      <c r="OQG266" s="332"/>
      <c r="OQH266" s="333"/>
      <c r="OQI266" s="368"/>
      <c r="OQJ266" s="224"/>
      <c r="OQK266" s="224"/>
      <c r="OQL266" s="334"/>
      <c r="OQM266" s="334"/>
      <c r="OQN266" s="224"/>
      <c r="OQO266" s="368"/>
      <c r="OQP266" s="368"/>
      <c r="OQQ266" s="332"/>
      <c r="OQR266" s="333"/>
      <c r="OQS266" s="368"/>
      <c r="OQT266" s="224"/>
      <c r="OQU266" s="224"/>
      <c r="OQV266" s="334"/>
      <c r="OQW266" s="334"/>
      <c r="OQX266" s="224"/>
      <c r="OQY266" s="368"/>
      <c r="OQZ266" s="368"/>
      <c r="ORA266" s="332"/>
      <c r="ORB266" s="333"/>
      <c r="ORC266" s="368"/>
      <c r="ORD266" s="224"/>
      <c r="ORE266" s="224"/>
      <c r="ORF266" s="334"/>
      <c r="ORG266" s="334"/>
      <c r="ORH266" s="224"/>
      <c r="ORI266" s="368"/>
      <c r="ORJ266" s="368"/>
      <c r="ORK266" s="332"/>
      <c r="ORL266" s="333"/>
      <c r="ORM266" s="368"/>
      <c r="ORN266" s="224"/>
      <c r="ORO266" s="224"/>
      <c r="ORP266" s="334"/>
      <c r="ORQ266" s="334"/>
      <c r="ORR266" s="224"/>
      <c r="ORS266" s="368"/>
      <c r="ORT266" s="368"/>
      <c r="ORU266" s="332"/>
      <c r="ORV266" s="333"/>
      <c r="ORW266" s="368"/>
      <c r="ORX266" s="224"/>
      <c r="ORY266" s="224"/>
      <c r="ORZ266" s="334"/>
      <c r="OSA266" s="334"/>
      <c r="OSB266" s="224"/>
      <c r="OSC266" s="368"/>
      <c r="OSD266" s="368"/>
      <c r="OSE266" s="332"/>
      <c r="OSF266" s="333"/>
      <c r="OSG266" s="368"/>
      <c r="OSH266" s="224"/>
      <c r="OSI266" s="224"/>
      <c r="OSJ266" s="334"/>
      <c r="OSK266" s="334"/>
      <c r="OSL266" s="224"/>
      <c r="OSM266" s="368"/>
      <c r="OSN266" s="368"/>
      <c r="OSO266" s="332"/>
      <c r="OSP266" s="333"/>
      <c r="OSQ266" s="368"/>
      <c r="OSR266" s="224"/>
      <c r="OSS266" s="224"/>
      <c r="OST266" s="334"/>
      <c r="OSU266" s="334"/>
      <c r="OSV266" s="224"/>
      <c r="OSW266" s="368"/>
      <c r="OSX266" s="368"/>
      <c r="OSY266" s="332"/>
      <c r="OSZ266" s="333"/>
      <c r="OTA266" s="368"/>
      <c r="OTB266" s="224"/>
      <c r="OTC266" s="224"/>
      <c r="OTD266" s="334"/>
      <c r="OTE266" s="334"/>
      <c r="OTF266" s="224"/>
      <c r="OTG266" s="368"/>
      <c r="OTH266" s="368"/>
      <c r="OTI266" s="332"/>
      <c r="OTJ266" s="333"/>
      <c r="OTK266" s="368"/>
      <c r="OTL266" s="224"/>
      <c r="OTM266" s="224"/>
      <c r="OTN266" s="334"/>
      <c r="OTO266" s="334"/>
      <c r="OTP266" s="224"/>
      <c r="OTQ266" s="368"/>
      <c r="OTR266" s="368"/>
      <c r="OTS266" s="332"/>
      <c r="OTT266" s="333"/>
      <c r="OTU266" s="368"/>
      <c r="OTV266" s="224"/>
      <c r="OTW266" s="224"/>
      <c r="OTX266" s="334"/>
      <c r="OTY266" s="334"/>
      <c r="OTZ266" s="224"/>
      <c r="OUA266" s="368"/>
      <c r="OUB266" s="368"/>
      <c r="OUC266" s="332"/>
      <c r="OUD266" s="333"/>
      <c r="OUE266" s="368"/>
      <c r="OUF266" s="224"/>
      <c r="OUG266" s="224"/>
      <c r="OUH266" s="334"/>
      <c r="OUI266" s="334"/>
      <c r="OUJ266" s="224"/>
      <c r="OUK266" s="368"/>
      <c r="OUL266" s="368"/>
      <c r="OUM266" s="332"/>
      <c r="OUN266" s="333"/>
      <c r="OUO266" s="368"/>
      <c r="OUP266" s="224"/>
      <c r="OUQ266" s="224"/>
      <c r="OUR266" s="334"/>
      <c r="OUS266" s="334"/>
      <c r="OUT266" s="224"/>
      <c r="OUU266" s="368"/>
      <c r="OUV266" s="368"/>
      <c r="OUW266" s="332"/>
      <c r="OUX266" s="333"/>
      <c r="OUY266" s="368"/>
      <c r="OUZ266" s="224"/>
      <c r="OVA266" s="224"/>
      <c r="OVB266" s="334"/>
      <c r="OVC266" s="334"/>
      <c r="OVD266" s="224"/>
      <c r="OVE266" s="368"/>
      <c r="OVF266" s="368"/>
      <c r="OVG266" s="332"/>
      <c r="OVH266" s="333"/>
      <c r="OVI266" s="368"/>
      <c r="OVJ266" s="224"/>
      <c r="OVK266" s="224"/>
      <c r="OVL266" s="334"/>
      <c r="OVM266" s="334"/>
      <c r="OVN266" s="224"/>
      <c r="OVO266" s="368"/>
      <c r="OVP266" s="368"/>
      <c r="OVQ266" s="332"/>
      <c r="OVR266" s="333"/>
      <c r="OVS266" s="368"/>
      <c r="OVT266" s="224"/>
      <c r="OVU266" s="224"/>
      <c r="OVV266" s="334"/>
      <c r="OVW266" s="334"/>
      <c r="OVX266" s="224"/>
      <c r="OVY266" s="368"/>
      <c r="OVZ266" s="368"/>
      <c r="OWA266" s="332"/>
      <c r="OWB266" s="333"/>
      <c r="OWC266" s="368"/>
      <c r="OWD266" s="224"/>
      <c r="OWE266" s="224"/>
      <c r="OWF266" s="334"/>
      <c r="OWG266" s="334"/>
      <c r="OWH266" s="224"/>
      <c r="OWI266" s="368"/>
      <c r="OWJ266" s="368"/>
      <c r="OWK266" s="332"/>
      <c r="OWL266" s="333"/>
      <c r="OWM266" s="368"/>
      <c r="OWN266" s="224"/>
      <c r="OWO266" s="224"/>
      <c r="OWP266" s="334"/>
      <c r="OWQ266" s="334"/>
      <c r="OWR266" s="224"/>
      <c r="OWS266" s="368"/>
      <c r="OWT266" s="368"/>
      <c r="OWU266" s="332"/>
      <c r="OWV266" s="333"/>
      <c r="OWW266" s="368"/>
      <c r="OWX266" s="224"/>
      <c r="OWY266" s="224"/>
      <c r="OWZ266" s="334"/>
      <c r="OXA266" s="334"/>
      <c r="OXB266" s="224"/>
      <c r="OXC266" s="368"/>
      <c r="OXD266" s="368"/>
      <c r="OXE266" s="332"/>
      <c r="OXF266" s="333"/>
      <c r="OXG266" s="368"/>
      <c r="OXH266" s="224"/>
      <c r="OXI266" s="224"/>
      <c r="OXJ266" s="334"/>
      <c r="OXK266" s="334"/>
      <c r="OXL266" s="224"/>
      <c r="OXM266" s="368"/>
      <c r="OXN266" s="368"/>
      <c r="OXO266" s="332"/>
      <c r="OXP266" s="333"/>
      <c r="OXQ266" s="368"/>
      <c r="OXR266" s="224"/>
      <c r="OXS266" s="224"/>
      <c r="OXT266" s="334"/>
      <c r="OXU266" s="334"/>
      <c r="OXV266" s="224"/>
      <c r="OXW266" s="368"/>
      <c r="OXX266" s="368"/>
      <c r="OXY266" s="332"/>
      <c r="OXZ266" s="333"/>
      <c r="OYA266" s="368"/>
      <c r="OYB266" s="224"/>
      <c r="OYC266" s="224"/>
      <c r="OYD266" s="334"/>
      <c r="OYE266" s="334"/>
      <c r="OYF266" s="224"/>
      <c r="OYG266" s="368"/>
      <c r="OYH266" s="368"/>
      <c r="OYI266" s="332"/>
      <c r="OYJ266" s="333"/>
      <c r="OYK266" s="368"/>
      <c r="OYL266" s="224"/>
      <c r="OYM266" s="224"/>
      <c r="OYN266" s="334"/>
      <c r="OYO266" s="334"/>
      <c r="OYP266" s="224"/>
      <c r="OYQ266" s="368"/>
      <c r="OYR266" s="368"/>
      <c r="OYS266" s="332"/>
      <c r="OYT266" s="333"/>
      <c r="OYU266" s="368"/>
      <c r="OYV266" s="224"/>
      <c r="OYW266" s="224"/>
      <c r="OYX266" s="334"/>
      <c r="OYY266" s="334"/>
      <c r="OYZ266" s="224"/>
      <c r="OZA266" s="368"/>
      <c r="OZB266" s="368"/>
      <c r="OZC266" s="332"/>
      <c r="OZD266" s="333"/>
      <c r="OZE266" s="368"/>
      <c r="OZF266" s="224"/>
      <c r="OZG266" s="224"/>
      <c r="OZH266" s="334"/>
      <c r="OZI266" s="334"/>
      <c r="OZJ266" s="224"/>
      <c r="OZK266" s="368"/>
      <c r="OZL266" s="368"/>
      <c r="OZM266" s="332"/>
      <c r="OZN266" s="333"/>
      <c r="OZO266" s="368"/>
      <c r="OZP266" s="224"/>
      <c r="OZQ266" s="224"/>
      <c r="OZR266" s="334"/>
      <c r="OZS266" s="334"/>
      <c r="OZT266" s="224"/>
      <c r="OZU266" s="368"/>
      <c r="OZV266" s="368"/>
      <c r="OZW266" s="332"/>
      <c r="OZX266" s="333"/>
      <c r="OZY266" s="368"/>
      <c r="OZZ266" s="224"/>
      <c r="PAA266" s="224"/>
      <c r="PAB266" s="334"/>
      <c r="PAC266" s="334"/>
      <c r="PAD266" s="224"/>
      <c r="PAE266" s="368"/>
      <c r="PAF266" s="368"/>
      <c r="PAG266" s="332"/>
      <c r="PAH266" s="333"/>
      <c r="PAI266" s="368"/>
      <c r="PAJ266" s="224"/>
      <c r="PAK266" s="224"/>
      <c r="PAL266" s="334"/>
      <c r="PAM266" s="334"/>
      <c r="PAN266" s="224"/>
      <c r="PAO266" s="368"/>
      <c r="PAP266" s="368"/>
      <c r="PAQ266" s="332"/>
      <c r="PAR266" s="333"/>
      <c r="PAS266" s="368"/>
      <c r="PAT266" s="224"/>
      <c r="PAU266" s="224"/>
      <c r="PAV266" s="334"/>
      <c r="PAW266" s="334"/>
      <c r="PAX266" s="224"/>
      <c r="PAY266" s="368"/>
      <c r="PAZ266" s="368"/>
      <c r="PBA266" s="332"/>
      <c r="PBB266" s="333"/>
      <c r="PBC266" s="368"/>
      <c r="PBD266" s="224"/>
      <c r="PBE266" s="224"/>
      <c r="PBF266" s="334"/>
      <c r="PBG266" s="334"/>
      <c r="PBH266" s="224"/>
      <c r="PBI266" s="368"/>
      <c r="PBJ266" s="368"/>
      <c r="PBK266" s="332"/>
      <c r="PBL266" s="333"/>
      <c r="PBM266" s="368"/>
      <c r="PBN266" s="224"/>
      <c r="PBO266" s="224"/>
      <c r="PBP266" s="334"/>
      <c r="PBQ266" s="334"/>
      <c r="PBR266" s="224"/>
      <c r="PBS266" s="368"/>
      <c r="PBT266" s="368"/>
      <c r="PBU266" s="332"/>
      <c r="PBV266" s="333"/>
      <c r="PBW266" s="368"/>
      <c r="PBX266" s="224"/>
      <c r="PBY266" s="224"/>
      <c r="PBZ266" s="334"/>
      <c r="PCA266" s="334"/>
      <c r="PCB266" s="224"/>
      <c r="PCC266" s="368"/>
      <c r="PCD266" s="368"/>
      <c r="PCE266" s="332"/>
      <c r="PCF266" s="333"/>
      <c r="PCG266" s="368"/>
      <c r="PCH266" s="224"/>
      <c r="PCI266" s="224"/>
      <c r="PCJ266" s="334"/>
      <c r="PCK266" s="334"/>
      <c r="PCL266" s="224"/>
      <c r="PCM266" s="368"/>
      <c r="PCN266" s="368"/>
      <c r="PCO266" s="332"/>
      <c r="PCP266" s="333"/>
      <c r="PCQ266" s="368"/>
      <c r="PCR266" s="224"/>
      <c r="PCS266" s="224"/>
      <c r="PCT266" s="334"/>
      <c r="PCU266" s="334"/>
      <c r="PCV266" s="224"/>
      <c r="PCW266" s="368"/>
      <c r="PCX266" s="368"/>
      <c r="PCY266" s="332"/>
      <c r="PCZ266" s="333"/>
      <c r="PDA266" s="368"/>
      <c r="PDB266" s="224"/>
      <c r="PDC266" s="224"/>
      <c r="PDD266" s="334"/>
      <c r="PDE266" s="334"/>
      <c r="PDF266" s="224"/>
      <c r="PDG266" s="368"/>
      <c r="PDH266" s="368"/>
      <c r="PDI266" s="332"/>
      <c r="PDJ266" s="333"/>
      <c r="PDK266" s="368"/>
      <c r="PDL266" s="224"/>
      <c r="PDM266" s="224"/>
      <c r="PDN266" s="334"/>
      <c r="PDO266" s="334"/>
      <c r="PDP266" s="224"/>
      <c r="PDQ266" s="368"/>
      <c r="PDR266" s="368"/>
      <c r="PDS266" s="332"/>
      <c r="PDT266" s="333"/>
      <c r="PDU266" s="368"/>
      <c r="PDV266" s="224"/>
      <c r="PDW266" s="224"/>
      <c r="PDX266" s="334"/>
      <c r="PDY266" s="334"/>
      <c r="PDZ266" s="224"/>
      <c r="PEA266" s="368"/>
      <c r="PEB266" s="368"/>
      <c r="PEC266" s="332"/>
      <c r="PED266" s="333"/>
      <c r="PEE266" s="368"/>
      <c r="PEF266" s="224"/>
      <c r="PEG266" s="224"/>
      <c r="PEH266" s="334"/>
      <c r="PEI266" s="334"/>
      <c r="PEJ266" s="224"/>
      <c r="PEK266" s="368"/>
      <c r="PEL266" s="368"/>
      <c r="PEM266" s="332"/>
      <c r="PEN266" s="333"/>
      <c r="PEO266" s="368"/>
      <c r="PEP266" s="224"/>
      <c r="PEQ266" s="224"/>
      <c r="PER266" s="334"/>
      <c r="PES266" s="334"/>
      <c r="PET266" s="224"/>
      <c r="PEU266" s="368"/>
      <c r="PEV266" s="368"/>
      <c r="PEW266" s="332"/>
      <c r="PEX266" s="333"/>
      <c r="PEY266" s="368"/>
      <c r="PEZ266" s="224"/>
      <c r="PFA266" s="224"/>
      <c r="PFB266" s="334"/>
      <c r="PFC266" s="334"/>
      <c r="PFD266" s="224"/>
      <c r="PFE266" s="368"/>
      <c r="PFF266" s="368"/>
      <c r="PFG266" s="332"/>
      <c r="PFH266" s="333"/>
      <c r="PFI266" s="368"/>
      <c r="PFJ266" s="224"/>
      <c r="PFK266" s="224"/>
      <c r="PFL266" s="334"/>
      <c r="PFM266" s="334"/>
      <c r="PFN266" s="224"/>
      <c r="PFO266" s="368"/>
      <c r="PFP266" s="368"/>
      <c r="PFQ266" s="332"/>
      <c r="PFR266" s="333"/>
      <c r="PFS266" s="368"/>
      <c r="PFT266" s="224"/>
      <c r="PFU266" s="224"/>
      <c r="PFV266" s="334"/>
      <c r="PFW266" s="334"/>
      <c r="PFX266" s="224"/>
      <c r="PFY266" s="368"/>
      <c r="PFZ266" s="368"/>
      <c r="PGA266" s="332"/>
      <c r="PGB266" s="333"/>
      <c r="PGC266" s="368"/>
      <c r="PGD266" s="224"/>
      <c r="PGE266" s="224"/>
      <c r="PGF266" s="334"/>
      <c r="PGG266" s="334"/>
      <c r="PGH266" s="224"/>
      <c r="PGI266" s="368"/>
      <c r="PGJ266" s="368"/>
      <c r="PGK266" s="332"/>
      <c r="PGL266" s="333"/>
      <c r="PGM266" s="368"/>
      <c r="PGN266" s="224"/>
      <c r="PGO266" s="224"/>
      <c r="PGP266" s="334"/>
      <c r="PGQ266" s="334"/>
      <c r="PGR266" s="224"/>
      <c r="PGS266" s="368"/>
      <c r="PGT266" s="368"/>
      <c r="PGU266" s="332"/>
      <c r="PGV266" s="333"/>
      <c r="PGW266" s="368"/>
      <c r="PGX266" s="224"/>
      <c r="PGY266" s="224"/>
      <c r="PGZ266" s="334"/>
      <c r="PHA266" s="334"/>
      <c r="PHB266" s="224"/>
      <c r="PHC266" s="368"/>
      <c r="PHD266" s="368"/>
      <c r="PHE266" s="332"/>
      <c r="PHF266" s="333"/>
      <c r="PHG266" s="368"/>
      <c r="PHH266" s="224"/>
      <c r="PHI266" s="224"/>
      <c r="PHJ266" s="334"/>
      <c r="PHK266" s="334"/>
      <c r="PHL266" s="224"/>
      <c r="PHM266" s="368"/>
      <c r="PHN266" s="368"/>
      <c r="PHO266" s="332"/>
      <c r="PHP266" s="333"/>
      <c r="PHQ266" s="368"/>
      <c r="PHR266" s="224"/>
      <c r="PHS266" s="224"/>
      <c r="PHT266" s="334"/>
      <c r="PHU266" s="334"/>
      <c r="PHV266" s="224"/>
      <c r="PHW266" s="368"/>
      <c r="PHX266" s="368"/>
      <c r="PHY266" s="332"/>
      <c r="PHZ266" s="333"/>
      <c r="PIA266" s="368"/>
      <c r="PIB266" s="224"/>
      <c r="PIC266" s="224"/>
      <c r="PID266" s="334"/>
      <c r="PIE266" s="334"/>
      <c r="PIF266" s="224"/>
      <c r="PIG266" s="368"/>
      <c r="PIH266" s="368"/>
      <c r="PII266" s="332"/>
      <c r="PIJ266" s="333"/>
      <c r="PIK266" s="368"/>
      <c r="PIL266" s="224"/>
      <c r="PIM266" s="224"/>
      <c r="PIN266" s="334"/>
      <c r="PIO266" s="334"/>
      <c r="PIP266" s="224"/>
      <c r="PIQ266" s="368"/>
      <c r="PIR266" s="368"/>
      <c r="PIS266" s="332"/>
      <c r="PIT266" s="333"/>
      <c r="PIU266" s="368"/>
      <c r="PIV266" s="224"/>
      <c r="PIW266" s="224"/>
      <c r="PIX266" s="334"/>
      <c r="PIY266" s="334"/>
      <c r="PIZ266" s="224"/>
      <c r="PJA266" s="368"/>
      <c r="PJB266" s="368"/>
      <c r="PJC266" s="332"/>
      <c r="PJD266" s="333"/>
      <c r="PJE266" s="368"/>
      <c r="PJF266" s="224"/>
      <c r="PJG266" s="224"/>
      <c r="PJH266" s="334"/>
      <c r="PJI266" s="334"/>
      <c r="PJJ266" s="224"/>
      <c r="PJK266" s="368"/>
      <c r="PJL266" s="368"/>
      <c r="PJM266" s="332"/>
      <c r="PJN266" s="333"/>
      <c r="PJO266" s="368"/>
      <c r="PJP266" s="224"/>
      <c r="PJQ266" s="224"/>
      <c r="PJR266" s="334"/>
      <c r="PJS266" s="334"/>
      <c r="PJT266" s="224"/>
      <c r="PJU266" s="368"/>
      <c r="PJV266" s="368"/>
      <c r="PJW266" s="332"/>
      <c r="PJX266" s="333"/>
      <c r="PJY266" s="368"/>
      <c r="PJZ266" s="224"/>
      <c r="PKA266" s="224"/>
      <c r="PKB266" s="334"/>
      <c r="PKC266" s="334"/>
      <c r="PKD266" s="224"/>
      <c r="PKE266" s="368"/>
      <c r="PKF266" s="368"/>
      <c r="PKG266" s="332"/>
      <c r="PKH266" s="333"/>
      <c r="PKI266" s="368"/>
      <c r="PKJ266" s="224"/>
      <c r="PKK266" s="224"/>
      <c r="PKL266" s="334"/>
      <c r="PKM266" s="334"/>
      <c r="PKN266" s="224"/>
      <c r="PKO266" s="368"/>
      <c r="PKP266" s="368"/>
      <c r="PKQ266" s="332"/>
      <c r="PKR266" s="333"/>
      <c r="PKS266" s="368"/>
      <c r="PKT266" s="224"/>
      <c r="PKU266" s="224"/>
      <c r="PKV266" s="334"/>
      <c r="PKW266" s="334"/>
      <c r="PKX266" s="224"/>
      <c r="PKY266" s="368"/>
      <c r="PKZ266" s="368"/>
      <c r="PLA266" s="332"/>
      <c r="PLB266" s="333"/>
      <c r="PLC266" s="368"/>
      <c r="PLD266" s="224"/>
      <c r="PLE266" s="224"/>
      <c r="PLF266" s="334"/>
      <c r="PLG266" s="334"/>
      <c r="PLH266" s="224"/>
      <c r="PLI266" s="368"/>
      <c r="PLJ266" s="368"/>
      <c r="PLK266" s="332"/>
      <c r="PLL266" s="333"/>
      <c r="PLM266" s="368"/>
      <c r="PLN266" s="224"/>
      <c r="PLO266" s="224"/>
      <c r="PLP266" s="334"/>
      <c r="PLQ266" s="334"/>
      <c r="PLR266" s="224"/>
      <c r="PLS266" s="368"/>
      <c r="PLT266" s="368"/>
      <c r="PLU266" s="332"/>
      <c r="PLV266" s="333"/>
      <c r="PLW266" s="368"/>
      <c r="PLX266" s="224"/>
      <c r="PLY266" s="224"/>
      <c r="PLZ266" s="334"/>
      <c r="PMA266" s="334"/>
      <c r="PMB266" s="224"/>
      <c r="PMC266" s="368"/>
      <c r="PMD266" s="368"/>
      <c r="PME266" s="332"/>
      <c r="PMF266" s="333"/>
      <c r="PMG266" s="368"/>
      <c r="PMH266" s="224"/>
      <c r="PMI266" s="224"/>
      <c r="PMJ266" s="334"/>
      <c r="PMK266" s="334"/>
      <c r="PML266" s="224"/>
      <c r="PMM266" s="368"/>
      <c r="PMN266" s="368"/>
      <c r="PMO266" s="332"/>
      <c r="PMP266" s="333"/>
      <c r="PMQ266" s="368"/>
      <c r="PMR266" s="224"/>
      <c r="PMS266" s="224"/>
      <c r="PMT266" s="334"/>
      <c r="PMU266" s="334"/>
      <c r="PMV266" s="224"/>
      <c r="PMW266" s="368"/>
      <c r="PMX266" s="368"/>
      <c r="PMY266" s="332"/>
      <c r="PMZ266" s="333"/>
      <c r="PNA266" s="368"/>
      <c r="PNB266" s="224"/>
      <c r="PNC266" s="224"/>
      <c r="PND266" s="334"/>
      <c r="PNE266" s="334"/>
      <c r="PNF266" s="224"/>
      <c r="PNG266" s="368"/>
      <c r="PNH266" s="368"/>
      <c r="PNI266" s="332"/>
      <c r="PNJ266" s="333"/>
      <c r="PNK266" s="368"/>
      <c r="PNL266" s="224"/>
      <c r="PNM266" s="224"/>
      <c r="PNN266" s="334"/>
      <c r="PNO266" s="334"/>
      <c r="PNP266" s="224"/>
      <c r="PNQ266" s="368"/>
      <c r="PNR266" s="368"/>
      <c r="PNS266" s="332"/>
      <c r="PNT266" s="333"/>
      <c r="PNU266" s="368"/>
      <c r="PNV266" s="224"/>
      <c r="PNW266" s="224"/>
      <c r="PNX266" s="334"/>
      <c r="PNY266" s="334"/>
      <c r="PNZ266" s="224"/>
      <c r="POA266" s="368"/>
      <c r="POB266" s="368"/>
      <c r="POC266" s="332"/>
      <c r="POD266" s="333"/>
      <c r="POE266" s="368"/>
      <c r="POF266" s="224"/>
      <c r="POG266" s="224"/>
      <c r="POH266" s="334"/>
      <c r="POI266" s="334"/>
      <c r="POJ266" s="224"/>
      <c r="POK266" s="368"/>
      <c r="POL266" s="368"/>
      <c r="POM266" s="332"/>
      <c r="PON266" s="333"/>
      <c r="POO266" s="368"/>
      <c r="POP266" s="224"/>
      <c r="POQ266" s="224"/>
      <c r="POR266" s="334"/>
      <c r="POS266" s="334"/>
      <c r="POT266" s="224"/>
      <c r="POU266" s="368"/>
      <c r="POV266" s="368"/>
      <c r="POW266" s="332"/>
      <c r="POX266" s="333"/>
      <c r="POY266" s="368"/>
      <c r="POZ266" s="224"/>
      <c r="PPA266" s="224"/>
      <c r="PPB266" s="334"/>
      <c r="PPC266" s="334"/>
      <c r="PPD266" s="224"/>
      <c r="PPE266" s="368"/>
      <c r="PPF266" s="368"/>
      <c r="PPG266" s="332"/>
      <c r="PPH266" s="333"/>
      <c r="PPI266" s="368"/>
      <c r="PPJ266" s="224"/>
      <c r="PPK266" s="224"/>
      <c r="PPL266" s="334"/>
      <c r="PPM266" s="334"/>
      <c r="PPN266" s="224"/>
      <c r="PPO266" s="368"/>
      <c r="PPP266" s="368"/>
      <c r="PPQ266" s="332"/>
      <c r="PPR266" s="333"/>
      <c r="PPS266" s="368"/>
      <c r="PPT266" s="224"/>
      <c r="PPU266" s="224"/>
      <c r="PPV266" s="334"/>
      <c r="PPW266" s="334"/>
      <c r="PPX266" s="224"/>
      <c r="PPY266" s="368"/>
      <c r="PPZ266" s="368"/>
      <c r="PQA266" s="332"/>
      <c r="PQB266" s="333"/>
      <c r="PQC266" s="368"/>
      <c r="PQD266" s="224"/>
      <c r="PQE266" s="224"/>
      <c r="PQF266" s="334"/>
      <c r="PQG266" s="334"/>
      <c r="PQH266" s="224"/>
      <c r="PQI266" s="368"/>
      <c r="PQJ266" s="368"/>
      <c r="PQK266" s="332"/>
      <c r="PQL266" s="333"/>
      <c r="PQM266" s="368"/>
      <c r="PQN266" s="224"/>
      <c r="PQO266" s="224"/>
      <c r="PQP266" s="334"/>
      <c r="PQQ266" s="334"/>
      <c r="PQR266" s="224"/>
      <c r="PQS266" s="368"/>
      <c r="PQT266" s="368"/>
      <c r="PQU266" s="332"/>
      <c r="PQV266" s="333"/>
      <c r="PQW266" s="368"/>
      <c r="PQX266" s="224"/>
      <c r="PQY266" s="224"/>
      <c r="PQZ266" s="334"/>
      <c r="PRA266" s="334"/>
      <c r="PRB266" s="224"/>
      <c r="PRC266" s="368"/>
      <c r="PRD266" s="368"/>
      <c r="PRE266" s="332"/>
      <c r="PRF266" s="333"/>
      <c r="PRG266" s="368"/>
      <c r="PRH266" s="224"/>
      <c r="PRI266" s="224"/>
      <c r="PRJ266" s="334"/>
      <c r="PRK266" s="334"/>
      <c r="PRL266" s="224"/>
      <c r="PRM266" s="368"/>
      <c r="PRN266" s="368"/>
      <c r="PRO266" s="332"/>
      <c r="PRP266" s="333"/>
      <c r="PRQ266" s="368"/>
      <c r="PRR266" s="224"/>
      <c r="PRS266" s="224"/>
      <c r="PRT266" s="334"/>
      <c r="PRU266" s="334"/>
      <c r="PRV266" s="224"/>
      <c r="PRW266" s="368"/>
      <c r="PRX266" s="368"/>
      <c r="PRY266" s="332"/>
      <c r="PRZ266" s="333"/>
      <c r="PSA266" s="368"/>
      <c r="PSB266" s="224"/>
      <c r="PSC266" s="224"/>
      <c r="PSD266" s="334"/>
      <c r="PSE266" s="334"/>
      <c r="PSF266" s="224"/>
      <c r="PSG266" s="368"/>
      <c r="PSH266" s="368"/>
      <c r="PSI266" s="332"/>
      <c r="PSJ266" s="333"/>
      <c r="PSK266" s="368"/>
      <c r="PSL266" s="224"/>
      <c r="PSM266" s="224"/>
      <c r="PSN266" s="334"/>
      <c r="PSO266" s="334"/>
      <c r="PSP266" s="224"/>
      <c r="PSQ266" s="368"/>
      <c r="PSR266" s="368"/>
      <c r="PSS266" s="332"/>
      <c r="PST266" s="333"/>
      <c r="PSU266" s="368"/>
      <c r="PSV266" s="224"/>
      <c r="PSW266" s="224"/>
      <c r="PSX266" s="334"/>
      <c r="PSY266" s="334"/>
      <c r="PSZ266" s="224"/>
      <c r="PTA266" s="368"/>
      <c r="PTB266" s="368"/>
      <c r="PTC266" s="332"/>
      <c r="PTD266" s="333"/>
      <c r="PTE266" s="368"/>
      <c r="PTF266" s="224"/>
      <c r="PTG266" s="224"/>
      <c r="PTH266" s="334"/>
      <c r="PTI266" s="334"/>
      <c r="PTJ266" s="224"/>
      <c r="PTK266" s="368"/>
      <c r="PTL266" s="368"/>
      <c r="PTM266" s="332"/>
      <c r="PTN266" s="333"/>
      <c r="PTO266" s="368"/>
      <c r="PTP266" s="224"/>
      <c r="PTQ266" s="224"/>
      <c r="PTR266" s="334"/>
      <c r="PTS266" s="334"/>
      <c r="PTT266" s="224"/>
      <c r="PTU266" s="368"/>
      <c r="PTV266" s="368"/>
      <c r="PTW266" s="332"/>
      <c r="PTX266" s="333"/>
      <c r="PTY266" s="368"/>
      <c r="PTZ266" s="224"/>
      <c r="PUA266" s="224"/>
      <c r="PUB266" s="334"/>
      <c r="PUC266" s="334"/>
      <c r="PUD266" s="224"/>
      <c r="PUE266" s="368"/>
      <c r="PUF266" s="368"/>
      <c r="PUG266" s="332"/>
      <c r="PUH266" s="333"/>
      <c r="PUI266" s="368"/>
      <c r="PUJ266" s="224"/>
      <c r="PUK266" s="224"/>
      <c r="PUL266" s="334"/>
      <c r="PUM266" s="334"/>
      <c r="PUN266" s="224"/>
      <c r="PUO266" s="368"/>
      <c r="PUP266" s="368"/>
      <c r="PUQ266" s="332"/>
      <c r="PUR266" s="333"/>
      <c r="PUS266" s="368"/>
      <c r="PUT266" s="224"/>
      <c r="PUU266" s="224"/>
      <c r="PUV266" s="334"/>
      <c r="PUW266" s="334"/>
      <c r="PUX266" s="224"/>
      <c r="PUY266" s="368"/>
      <c r="PUZ266" s="368"/>
      <c r="PVA266" s="332"/>
      <c r="PVB266" s="333"/>
      <c r="PVC266" s="368"/>
      <c r="PVD266" s="224"/>
      <c r="PVE266" s="224"/>
      <c r="PVF266" s="334"/>
      <c r="PVG266" s="334"/>
      <c r="PVH266" s="224"/>
      <c r="PVI266" s="368"/>
      <c r="PVJ266" s="368"/>
      <c r="PVK266" s="332"/>
      <c r="PVL266" s="333"/>
      <c r="PVM266" s="368"/>
      <c r="PVN266" s="224"/>
      <c r="PVO266" s="224"/>
      <c r="PVP266" s="334"/>
      <c r="PVQ266" s="334"/>
      <c r="PVR266" s="224"/>
      <c r="PVS266" s="368"/>
      <c r="PVT266" s="368"/>
      <c r="PVU266" s="332"/>
      <c r="PVV266" s="333"/>
      <c r="PVW266" s="368"/>
      <c r="PVX266" s="224"/>
      <c r="PVY266" s="224"/>
      <c r="PVZ266" s="334"/>
      <c r="PWA266" s="334"/>
      <c r="PWB266" s="224"/>
      <c r="PWC266" s="368"/>
      <c r="PWD266" s="368"/>
      <c r="PWE266" s="332"/>
      <c r="PWF266" s="333"/>
      <c r="PWG266" s="368"/>
      <c r="PWH266" s="224"/>
      <c r="PWI266" s="224"/>
      <c r="PWJ266" s="334"/>
      <c r="PWK266" s="334"/>
      <c r="PWL266" s="224"/>
      <c r="PWM266" s="368"/>
      <c r="PWN266" s="368"/>
      <c r="PWO266" s="332"/>
      <c r="PWP266" s="333"/>
      <c r="PWQ266" s="368"/>
      <c r="PWR266" s="224"/>
      <c r="PWS266" s="224"/>
      <c r="PWT266" s="334"/>
      <c r="PWU266" s="334"/>
      <c r="PWV266" s="224"/>
      <c r="PWW266" s="368"/>
      <c r="PWX266" s="368"/>
      <c r="PWY266" s="332"/>
      <c r="PWZ266" s="333"/>
      <c r="PXA266" s="368"/>
      <c r="PXB266" s="224"/>
      <c r="PXC266" s="224"/>
      <c r="PXD266" s="334"/>
      <c r="PXE266" s="334"/>
      <c r="PXF266" s="224"/>
      <c r="PXG266" s="368"/>
      <c r="PXH266" s="368"/>
      <c r="PXI266" s="332"/>
      <c r="PXJ266" s="333"/>
      <c r="PXK266" s="368"/>
      <c r="PXL266" s="224"/>
      <c r="PXM266" s="224"/>
      <c r="PXN266" s="334"/>
      <c r="PXO266" s="334"/>
      <c r="PXP266" s="224"/>
      <c r="PXQ266" s="368"/>
      <c r="PXR266" s="368"/>
      <c r="PXS266" s="332"/>
      <c r="PXT266" s="333"/>
      <c r="PXU266" s="368"/>
      <c r="PXV266" s="224"/>
      <c r="PXW266" s="224"/>
      <c r="PXX266" s="334"/>
      <c r="PXY266" s="334"/>
      <c r="PXZ266" s="224"/>
      <c r="PYA266" s="368"/>
      <c r="PYB266" s="368"/>
      <c r="PYC266" s="332"/>
      <c r="PYD266" s="333"/>
      <c r="PYE266" s="368"/>
      <c r="PYF266" s="224"/>
      <c r="PYG266" s="224"/>
      <c r="PYH266" s="334"/>
      <c r="PYI266" s="334"/>
      <c r="PYJ266" s="224"/>
      <c r="PYK266" s="368"/>
      <c r="PYL266" s="368"/>
      <c r="PYM266" s="332"/>
      <c r="PYN266" s="333"/>
      <c r="PYO266" s="368"/>
      <c r="PYP266" s="224"/>
      <c r="PYQ266" s="224"/>
      <c r="PYR266" s="334"/>
      <c r="PYS266" s="334"/>
      <c r="PYT266" s="224"/>
      <c r="PYU266" s="368"/>
      <c r="PYV266" s="368"/>
      <c r="PYW266" s="332"/>
      <c r="PYX266" s="333"/>
      <c r="PYY266" s="368"/>
      <c r="PYZ266" s="224"/>
      <c r="PZA266" s="224"/>
      <c r="PZB266" s="334"/>
      <c r="PZC266" s="334"/>
      <c r="PZD266" s="224"/>
      <c r="PZE266" s="368"/>
      <c r="PZF266" s="368"/>
      <c r="PZG266" s="332"/>
      <c r="PZH266" s="333"/>
      <c r="PZI266" s="368"/>
      <c r="PZJ266" s="224"/>
      <c r="PZK266" s="224"/>
      <c r="PZL266" s="334"/>
      <c r="PZM266" s="334"/>
      <c r="PZN266" s="224"/>
      <c r="PZO266" s="368"/>
      <c r="PZP266" s="368"/>
      <c r="PZQ266" s="332"/>
      <c r="PZR266" s="333"/>
      <c r="PZS266" s="368"/>
      <c r="PZT266" s="224"/>
      <c r="PZU266" s="224"/>
      <c r="PZV266" s="334"/>
      <c r="PZW266" s="334"/>
      <c r="PZX266" s="224"/>
      <c r="PZY266" s="368"/>
      <c r="PZZ266" s="368"/>
      <c r="QAA266" s="332"/>
      <c r="QAB266" s="333"/>
      <c r="QAC266" s="368"/>
      <c r="QAD266" s="224"/>
      <c r="QAE266" s="224"/>
      <c r="QAF266" s="334"/>
      <c r="QAG266" s="334"/>
      <c r="QAH266" s="224"/>
      <c r="QAI266" s="368"/>
      <c r="QAJ266" s="368"/>
      <c r="QAK266" s="332"/>
      <c r="QAL266" s="333"/>
      <c r="QAM266" s="368"/>
      <c r="QAN266" s="224"/>
      <c r="QAO266" s="224"/>
      <c r="QAP266" s="334"/>
      <c r="QAQ266" s="334"/>
      <c r="QAR266" s="224"/>
      <c r="QAS266" s="368"/>
      <c r="QAT266" s="368"/>
      <c r="QAU266" s="332"/>
      <c r="QAV266" s="333"/>
      <c r="QAW266" s="368"/>
      <c r="QAX266" s="224"/>
      <c r="QAY266" s="224"/>
      <c r="QAZ266" s="334"/>
      <c r="QBA266" s="334"/>
      <c r="QBB266" s="224"/>
      <c r="QBC266" s="368"/>
      <c r="QBD266" s="368"/>
      <c r="QBE266" s="332"/>
      <c r="QBF266" s="333"/>
      <c r="QBG266" s="368"/>
      <c r="QBH266" s="224"/>
      <c r="QBI266" s="224"/>
      <c r="QBJ266" s="334"/>
      <c r="QBK266" s="334"/>
      <c r="QBL266" s="224"/>
      <c r="QBM266" s="368"/>
      <c r="QBN266" s="368"/>
      <c r="QBO266" s="332"/>
      <c r="QBP266" s="333"/>
      <c r="QBQ266" s="368"/>
      <c r="QBR266" s="224"/>
      <c r="QBS266" s="224"/>
      <c r="QBT266" s="334"/>
      <c r="QBU266" s="334"/>
      <c r="QBV266" s="224"/>
      <c r="QBW266" s="368"/>
      <c r="QBX266" s="368"/>
      <c r="QBY266" s="332"/>
      <c r="QBZ266" s="333"/>
      <c r="QCA266" s="368"/>
      <c r="QCB266" s="224"/>
      <c r="QCC266" s="224"/>
      <c r="QCD266" s="334"/>
      <c r="QCE266" s="334"/>
      <c r="QCF266" s="224"/>
      <c r="QCG266" s="368"/>
      <c r="QCH266" s="368"/>
      <c r="QCI266" s="332"/>
      <c r="QCJ266" s="333"/>
      <c r="QCK266" s="368"/>
      <c r="QCL266" s="224"/>
      <c r="QCM266" s="224"/>
      <c r="QCN266" s="334"/>
      <c r="QCO266" s="334"/>
      <c r="QCP266" s="224"/>
      <c r="QCQ266" s="368"/>
      <c r="QCR266" s="368"/>
      <c r="QCS266" s="332"/>
      <c r="QCT266" s="333"/>
      <c r="QCU266" s="368"/>
      <c r="QCV266" s="224"/>
      <c r="QCW266" s="224"/>
      <c r="QCX266" s="334"/>
      <c r="QCY266" s="334"/>
      <c r="QCZ266" s="224"/>
      <c r="QDA266" s="368"/>
      <c r="QDB266" s="368"/>
      <c r="QDC266" s="332"/>
      <c r="QDD266" s="333"/>
      <c r="QDE266" s="368"/>
      <c r="QDF266" s="224"/>
      <c r="QDG266" s="224"/>
      <c r="QDH266" s="334"/>
      <c r="QDI266" s="334"/>
      <c r="QDJ266" s="224"/>
      <c r="QDK266" s="368"/>
      <c r="QDL266" s="368"/>
      <c r="QDM266" s="332"/>
      <c r="QDN266" s="333"/>
      <c r="QDO266" s="368"/>
      <c r="QDP266" s="224"/>
      <c r="QDQ266" s="224"/>
      <c r="QDR266" s="334"/>
      <c r="QDS266" s="334"/>
      <c r="QDT266" s="224"/>
      <c r="QDU266" s="368"/>
      <c r="QDV266" s="368"/>
      <c r="QDW266" s="332"/>
      <c r="QDX266" s="333"/>
      <c r="QDY266" s="368"/>
      <c r="QDZ266" s="224"/>
      <c r="QEA266" s="224"/>
      <c r="QEB266" s="334"/>
      <c r="QEC266" s="334"/>
      <c r="QED266" s="224"/>
      <c r="QEE266" s="368"/>
      <c r="QEF266" s="368"/>
      <c r="QEG266" s="332"/>
      <c r="QEH266" s="333"/>
      <c r="QEI266" s="368"/>
      <c r="QEJ266" s="224"/>
      <c r="QEK266" s="224"/>
      <c r="QEL266" s="334"/>
      <c r="QEM266" s="334"/>
      <c r="QEN266" s="224"/>
      <c r="QEO266" s="368"/>
      <c r="QEP266" s="368"/>
      <c r="QEQ266" s="332"/>
      <c r="QER266" s="333"/>
      <c r="QES266" s="368"/>
      <c r="QET266" s="224"/>
      <c r="QEU266" s="224"/>
      <c r="QEV266" s="334"/>
      <c r="QEW266" s="334"/>
      <c r="QEX266" s="224"/>
      <c r="QEY266" s="368"/>
      <c r="QEZ266" s="368"/>
      <c r="QFA266" s="332"/>
      <c r="QFB266" s="333"/>
      <c r="QFC266" s="368"/>
      <c r="QFD266" s="224"/>
      <c r="QFE266" s="224"/>
      <c r="QFF266" s="334"/>
      <c r="QFG266" s="334"/>
      <c r="QFH266" s="224"/>
      <c r="QFI266" s="368"/>
      <c r="QFJ266" s="368"/>
      <c r="QFK266" s="332"/>
      <c r="QFL266" s="333"/>
      <c r="QFM266" s="368"/>
      <c r="QFN266" s="224"/>
      <c r="QFO266" s="224"/>
      <c r="QFP266" s="334"/>
      <c r="QFQ266" s="334"/>
      <c r="QFR266" s="224"/>
      <c r="QFS266" s="368"/>
      <c r="QFT266" s="368"/>
      <c r="QFU266" s="332"/>
      <c r="QFV266" s="333"/>
      <c r="QFW266" s="368"/>
      <c r="QFX266" s="224"/>
      <c r="QFY266" s="224"/>
      <c r="QFZ266" s="334"/>
      <c r="QGA266" s="334"/>
      <c r="QGB266" s="224"/>
      <c r="QGC266" s="368"/>
      <c r="QGD266" s="368"/>
      <c r="QGE266" s="332"/>
      <c r="QGF266" s="333"/>
      <c r="QGG266" s="368"/>
      <c r="QGH266" s="224"/>
      <c r="QGI266" s="224"/>
      <c r="QGJ266" s="334"/>
      <c r="QGK266" s="334"/>
      <c r="QGL266" s="224"/>
      <c r="QGM266" s="368"/>
      <c r="QGN266" s="368"/>
      <c r="QGO266" s="332"/>
      <c r="QGP266" s="333"/>
      <c r="QGQ266" s="368"/>
      <c r="QGR266" s="224"/>
      <c r="QGS266" s="224"/>
      <c r="QGT266" s="334"/>
      <c r="QGU266" s="334"/>
      <c r="QGV266" s="224"/>
      <c r="QGW266" s="368"/>
      <c r="QGX266" s="368"/>
      <c r="QGY266" s="332"/>
      <c r="QGZ266" s="333"/>
      <c r="QHA266" s="368"/>
      <c r="QHB266" s="224"/>
      <c r="QHC266" s="224"/>
      <c r="QHD266" s="334"/>
      <c r="QHE266" s="334"/>
      <c r="QHF266" s="224"/>
      <c r="QHG266" s="368"/>
      <c r="QHH266" s="368"/>
      <c r="QHI266" s="332"/>
      <c r="QHJ266" s="333"/>
      <c r="QHK266" s="368"/>
      <c r="QHL266" s="224"/>
      <c r="QHM266" s="224"/>
      <c r="QHN266" s="334"/>
      <c r="QHO266" s="334"/>
      <c r="QHP266" s="224"/>
      <c r="QHQ266" s="368"/>
      <c r="QHR266" s="368"/>
      <c r="QHS266" s="332"/>
      <c r="QHT266" s="333"/>
      <c r="QHU266" s="368"/>
      <c r="QHV266" s="224"/>
      <c r="QHW266" s="224"/>
      <c r="QHX266" s="334"/>
      <c r="QHY266" s="334"/>
      <c r="QHZ266" s="224"/>
      <c r="QIA266" s="368"/>
      <c r="QIB266" s="368"/>
      <c r="QIC266" s="332"/>
      <c r="QID266" s="333"/>
      <c r="QIE266" s="368"/>
      <c r="QIF266" s="224"/>
      <c r="QIG266" s="224"/>
      <c r="QIH266" s="334"/>
      <c r="QII266" s="334"/>
      <c r="QIJ266" s="224"/>
      <c r="QIK266" s="368"/>
      <c r="QIL266" s="368"/>
      <c r="QIM266" s="332"/>
      <c r="QIN266" s="333"/>
      <c r="QIO266" s="368"/>
      <c r="QIP266" s="224"/>
      <c r="QIQ266" s="224"/>
      <c r="QIR266" s="334"/>
      <c r="QIS266" s="334"/>
      <c r="QIT266" s="224"/>
      <c r="QIU266" s="368"/>
      <c r="QIV266" s="368"/>
      <c r="QIW266" s="332"/>
      <c r="QIX266" s="333"/>
      <c r="QIY266" s="368"/>
      <c r="QIZ266" s="224"/>
      <c r="QJA266" s="224"/>
      <c r="QJB266" s="334"/>
      <c r="QJC266" s="334"/>
      <c r="QJD266" s="224"/>
      <c r="QJE266" s="368"/>
      <c r="QJF266" s="368"/>
      <c r="QJG266" s="332"/>
      <c r="QJH266" s="333"/>
      <c r="QJI266" s="368"/>
      <c r="QJJ266" s="224"/>
      <c r="QJK266" s="224"/>
      <c r="QJL266" s="334"/>
      <c r="QJM266" s="334"/>
      <c r="QJN266" s="224"/>
      <c r="QJO266" s="368"/>
      <c r="QJP266" s="368"/>
      <c r="QJQ266" s="332"/>
      <c r="QJR266" s="333"/>
      <c r="QJS266" s="368"/>
      <c r="QJT266" s="224"/>
      <c r="QJU266" s="224"/>
      <c r="QJV266" s="334"/>
      <c r="QJW266" s="334"/>
      <c r="QJX266" s="224"/>
      <c r="QJY266" s="368"/>
      <c r="QJZ266" s="368"/>
      <c r="QKA266" s="332"/>
      <c r="QKB266" s="333"/>
      <c r="QKC266" s="368"/>
      <c r="QKD266" s="224"/>
      <c r="QKE266" s="224"/>
      <c r="QKF266" s="334"/>
      <c r="QKG266" s="334"/>
      <c r="QKH266" s="224"/>
      <c r="QKI266" s="368"/>
      <c r="QKJ266" s="368"/>
      <c r="QKK266" s="332"/>
      <c r="QKL266" s="333"/>
      <c r="QKM266" s="368"/>
      <c r="QKN266" s="224"/>
      <c r="QKO266" s="224"/>
      <c r="QKP266" s="334"/>
      <c r="QKQ266" s="334"/>
      <c r="QKR266" s="224"/>
      <c r="QKS266" s="368"/>
      <c r="QKT266" s="368"/>
      <c r="QKU266" s="332"/>
      <c r="QKV266" s="333"/>
      <c r="QKW266" s="368"/>
      <c r="QKX266" s="224"/>
      <c r="QKY266" s="224"/>
      <c r="QKZ266" s="334"/>
      <c r="QLA266" s="334"/>
      <c r="QLB266" s="224"/>
      <c r="QLC266" s="368"/>
      <c r="QLD266" s="368"/>
      <c r="QLE266" s="332"/>
      <c r="QLF266" s="333"/>
      <c r="QLG266" s="368"/>
      <c r="QLH266" s="224"/>
      <c r="QLI266" s="224"/>
      <c r="QLJ266" s="334"/>
      <c r="QLK266" s="334"/>
      <c r="QLL266" s="224"/>
      <c r="QLM266" s="368"/>
      <c r="QLN266" s="368"/>
      <c r="QLO266" s="332"/>
      <c r="QLP266" s="333"/>
      <c r="QLQ266" s="368"/>
      <c r="QLR266" s="224"/>
      <c r="QLS266" s="224"/>
      <c r="QLT266" s="334"/>
      <c r="QLU266" s="334"/>
      <c r="QLV266" s="224"/>
      <c r="QLW266" s="368"/>
      <c r="QLX266" s="368"/>
      <c r="QLY266" s="332"/>
      <c r="QLZ266" s="333"/>
      <c r="QMA266" s="368"/>
      <c r="QMB266" s="224"/>
      <c r="QMC266" s="224"/>
      <c r="QMD266" s="334"/>
      <c r="QME266" s="334"/>
      <c r="QMF266" s="224"/>
      <c r="QMG266" s="368"/>
      <c r="QMH266" s="368"/>
      <c r="QMI266" s="332"/>
      <c r="QMJ266" s="333"/>
      <c r="QMK266" s="368"/>
      <c r="QML266" s="224"/>
      <c r="QMM266" s="224"/>
      <c r="QMN266" s="334"/>
      <c r="QMO266" s="334"/>
      <c r="QMP266" s="224"/>
      <c r="QMQ266" s="368"/>
      <c r="QMR266" s="368"/>
      <c r="QMS266" s="332"/>
      <c r="QMT266" s="333"/>
      <c r="QMU266" s="368"/>
      <c r="QMV266" s="224"/>
      <c r="QMW266" s="224"/>
      <c r="QMX266" s="334"/>
      <c r="QMY266" s="334"/>
      <c r="QMZ266" s="224"/>
      <c r="QNA266" s="368"/>
      <c r="QNB266" s="368"/>
      <c r="QNC266" s="332"/>
      <c r="QND266" s="333"/>
      <c r="QNE266" s="368"/>
      <c r="QNF266" s="224"/>
      <c r="QNG266" s="224"/>
      <c r="QNH266" s="334"/>
      <c r="QNI266" s="334"/>
      <c r="QNJ266" s="224"/>
      <c r="QNK266" s="368"/>
      <c r="QNL266" s="368"/>
      <c r="QNM266" s="332"/>
      <c r="QNN266" s="333"/>
      <c r="QNO266" s="368"/>
      <c r="QNP266" s="224"/>
      <c r="QNQ266" s="224"/>
      <c r="QNR266" s="334"/>
      <c r="QNS266" s="334"/>
      <c r="QNT266" s="224"/>
      <c r="QNU266" s="368"/>
      <c r="QNV266" s="368"/>
      <c r="QNW266" s="332"/>
      <c r="QNX266" s="333"/>
      <c r="QNY266" s="368"/>
      <c r="QNZ266" s="224"/>
      <c r="QOA266" s="224"/>
      <c r="QOB266" s="334"/>
      <c r="QOC266" s="334"/>
      <c r="QOD266" s="224"/>
      <c r="QOE266" s="368"/>
      <c r="QOF266" s="368"/>
      <c r="QOG266" s="332"/>
      <c r="QOH266" s="333"/>
      <c r="QOI266" s="368"/>
      <c r="QOJ266" s="224"/>
      <c r="QOK266" s="224"/>
      <c r="QOL266" s="334"/>
      <c r="QOM266" s="334"/>
      <c r="QON266" s="224"/>
      <c r="QOO266" s="368"/>
      <c r="QOP266" s="368"/>
      <c r="QOQ266" s="332"/>
      <c r="QOR266" s="333"/>
      <c r="QOS266" s="368"/>
      <c r="QOT266" s="224"/>
      <c r="QOU266" s="224"/>
      <c r="QOV266" s="334"/>
      <c r="QOW266" s="334"/>
      <c r="QOX266" s="224"/>
      <c r="QOY266" s="368"/>
      <c r="QOZ266" s="368"/>
      <c r="QPA266" s="332"/>
      <c r="QPB266" s="333"/>
      <c r="QPC266" s="368"/>
      <c r="QPD266" s="224"/>
      <c r="QPE266" s="224"/>
      <c r="QPF266" s="334"/>
      <c r="QPG266" s="334"/>
      <c r="QPH266" s="224"/>
      <c r="QPI266" s="368"/>
      <c r="QPJ266" s="368"/>
      <c r="QPK266" s="332"/>
      <c r="QPL266" s="333"/>
      <c r="QPM266" s="368"/>
      <c r="QPN266" s="224"/>
      <c r="QPO266" s="224"/>
      <c r="QPP266" s="334"/>
      <c r="QPQ266" s="334"/>
      <c r="QPR266" s="224"/>
      <c r="QPS266" s="368"/>
      <c r="QPT266" s="368"/>
      <c r="QPU266" s="332"/>
      <c r="QPV266" s="333"/>
      <c r="QPW266" s="368"/>
      <c r="QPX266" s="224"/>
      <c r="QPY266" s="224"/>
      <c r="QPZ266" s="334"/>
      <c r="QQA266" s="334"/>
      <c r="QQB266" s="224"/>
      <c r="QQC266" s="368"/>
      <c r="QQD266" s="368"/>
      <c r="QQE266" s="332"/>
      <c r="QQF266" s="333"/>
      <c r="QQG266" s="368"/>
      <c r="QQH266" s="224"/>
      <c r="QQI266" s="224"/>
      <c r="QQJ266" s="334"/>
      <c r="QQK266" s="334"/>
      <c r="QQL266" s="224"/>
      <c r="QQM266" s="368"/>
      <c r="QQN266" s="368"/>
      <c r="QQO266" s="332"/>
      <c r="QQP266" s="333"/>
      <c r="QQQ266" s="368"/>
      <c r="QQR266" s="224"/>
      <c r="QQS266" s="224"/>
      <c r="QQT266" s="334"/>
      <c r="QQU266" s="334"/>
      <c r="QQV266" s="224"/>
      <c r="QQW266" s="368"/>
      <c r="QQX266" s="368"/>
      <c r="QQY266" s="332"/>
      <c r="QQZ266" s="333"/>
      <c r="QRA266" s="368"/>
      <c r="QRB266" s="224"/>
      <c r="QRC266" s="224"/>
      <c r="QRD266" s="334"/>
      <c r="QRE266" s="334"/>
      <c r="QRF266" s="224"/>
      <c r="QRG266" s="368"/>
      <c r="QRH266" s="368"/>
      <c r="QRI266" s="332"/>
      <c r="QRJ266" s="333"/>
      <c r="QRK266" s="368"/>
      <c r="QRL266" s="224"/>
      <c r="QRM266" s="224"/>
      <c r="QRN266" s="334"/>
      <c r="QRO266" s="334"/>
      <c r="QRP266" s="224"/>
      <c r="QRQ266" s="368"/>
      <c r="QRR266" s="368"/>
      <c r="QRS266" s="332"/>
      <c r="QRT266" s="333"/>
      <c r="QRU266" s="368"/>
      <c r="QRV266" s="224"/>
      <c r="QRW266" s="224"/>
      <c r="QRX266" s="334"/>
      <c r="QRY266" s="334"/>
      <c r="QRZ266" s="224"/>
      <c r="QSA266" s="368"/>
      <c r="QSB266" s="368"/>
      <c r="QSC266" s="332"/>
      <c r="QSD266" s="333"/>
      <c r="QSE266" s="368"/>
      <c r="QSF266" s="224"/>
      <c r="QSG266" s="224"/>
      <c r="QSH266" s="334"/>
      <c r="QSI266" s="334"/>
      <c r="QSJ266" s="224"/>
      <c r="QSK266" s="368"/>
      <c r="QSL266" s="368"/>
      <c r="QSM266" s="332"/>
      <c r="QSN266" s="333"/>
      <c r="QSO266" s="368"/>
      <c r="QSP266" s="224"/>
      <c r="QSQ266" s="224"/>
      <c r="QSR266" s="334"/>
      <c r="QSS266" s="334"/>
      <c r="QST266" s="224"/>
      <c r="QSU266" s="368"/>
      <c r="QSV266" s="368"/>
      <c r="QSW266" s="332"/>
      <c r="QSX266" s="333"/>
      <c r="QSY266" s="368"/>
      <c r="QSZ266" s="224"/>
      <c r="QTA266" s="224"/>
      <c r="QTB266" s="334"/>
      <c r="QTC266" s="334"/>
      <c r="QTD266" s="224"/>
      <c r="QTE266" s="368"/>
      <c r="QTF266" s="368"/>
      <c r="QTG266" s="332"/>
      <c r="QTH266" s="333"/>
      <c r="QTI266" s="368"/>
      <c r="QTJ266" s="224"/>
      <c r="QTK266" s="224"/>
      <c r="QTL266" s="334"/>
      <c r="QTM266" s="334"/>
      <c r="QTN266" s="224"/>
      <c r="QTO266" s="368"/>
      <c r="QTP266" s="368"/>
      <c r="QTQ266" s="332"/>
      <c r="QTR266" s="333"/>
      <c r="QTS266" s="368"/>
      <c r="QTT266" s="224"/>
      <c r="QTU266" s="224"/>
      <c r="QTV266" s="334"/>
      <c r="QTW266" s="334"/>
      <c r="QTX266" s="224"/>
      <c r="QTY266" s="368"/>
      <c r="QTZ266" s="368"/>
      <c r="QUA266" s="332"/>
      <c r="QUB266" s="333"/>
      <c r="QUC266" s="368"/>
      <c r="QUD266" s="224"/>
      <c r="QUE266" s="224"/>
      <c r="QUF266" s="334"/>
      <c r="QUG266" s="334"/>
      <c r="QUH266" s="224"/>
      <c r="QUI266" s="368"/>
      <c r="QUJ266" s="368"/>
      <c r="QUK266" s="332"/>
      <c r="QUL266" s="333"/>
      <c r="QUM266" s="368"/>
      <c r="QUN266" s="224"/>
      <c r="QUO266" s="224"/>
      <c r="QUP266" s="334"/>
      <c r="QUQ266" s="334"/>
      <c r="QUR266" s="224"/>
      <c r="QUS266" s="368"/>
      <c r="QUT266" s="368"/>
      <c r="QUU266" s="332"/>
      <c r="QUV266" s="333"/>
      <c r="QUW266" s="368"/>
      <c r="QUX266" s="224"/>
      <c r="QUY266" s="224"/>
      <c r="QUZ266" s="334"/>
      <c r="QVA266" s="334"/>
      <c r="QVB266" s="224"/>
      <c r="QVC266" s="368"/>
      <c r="QVD266" s="368"/>
      <c r="QVE266" s="332"/>
      <c r="QVF266" s="333"/>
      <c r="QVG266" s="368"/>
      <c r="QVH266" s="224"/>
      <c r="QVI266" s="224"/>
      <c r="QVJ266" s="334"/>
      <c r="QVK266" s="334"/>
      <c r="QVL266" s="224"/>
      <c r="QVM266" s="368"/>
      <c r="QVN266" s="368"/>
      <c r="QVO266" s="332"/>
      <c r="QVP266" s="333"/>
      <c r="QVQ266" s="368"/>
      <c r="QVR266" s="224"/>
      <c r="QVS266" s="224"/>
      <c r="QVT266" s="334"/>
      <c r="QVU266" s="334"/>
      <c r="QVV266" s="224"/>
      <c r="QVW266" s="368"/>
      <c r="QVX266" s="368"/>
      <c r="QVY266" s="332"/>
      <c r="QVZ266" s="333"/>
      <c r="QWA266" s="368"/>
      <c r="QWB266" s="224"/>
      <c r="QWC266" s="224"/>
      <c r="QWD266" s="334"/>
      <c r="QWE266" s="334"/>
      <c r="QWF266" s="224"/>
      <c r="QWG266" s="368"/>
      <c r="QWH266" s="368"/>
      <c r="QWI266" s="332"/>
      <c r="QWJ266" s="333"/>
      <c r="QWK266" s="368"/>
      <c r="QWL266" s="224"/>
      <c r="QWM266" s="224"/>
      <c r="QWN266" s="334"/>
      <c r="QWO266" s="334"/>
      <c r="QWP266" s="224"/>
      <c r="QWQ266" s="368"/>
      <c r="QWR266" s="368"/>
      <c r="QWS266" s="332"/>
      <c r="QWT266" s="333"/>
      <c r="QWU266" s="368"/>
      <c r="QWV266" s="224"/>
      <c r="QWW266" s="224"/>
      <c r="QWX266" s="334"/>
      <c r="QWY266" s="334"/>
      <c r="QWZ266" s="224"/>
      <c r="QXA266" s="368"/>
      <c r="QXB266" s="368"/>
      <c r="QXC266" s="332"/>
      <c r="QXD266" s="333"/>
      <c r="QXE266" s="368"/>
      <c r="QXF266" s="224"/>
      <c r="QXG266" s="224"/>
      <c r="QXH266" s="334"/>
      <c r="QXI266" s="334"/>
      <c r="QXJ266" s="224"/>
      <c r="QXK266" s="368"/>
      <c r="QXL266" s="368"/>
      <c r="QXM266" s="332"/>
      <c r="QXN266" s="333"/>
      <c r="QXO266" s="368"/>
      <c r="QXP266" s="224"/>
      <c r="QXQ266" s="224"/>
      <c r="QXR266" s="334"/>
      <c r="QXS266" s="334"/>
      <c r="QXT266" s="224"/>
      <c r="QXU266" s="368"/>
      <c r="QXV266" s="368"/>
      <c r="QXW266" s="332"/>
      <c r="QXX266" s="333"/>
      <c r="QXY266" s="368"/>
      <c r="QXZ266" s="224"/>
      <c r="QYA266" s="224"/>
      <c r="QYB266" s="334"/>
      <c r="QYC266" s="334"/>
      <c r="QYD266" s="224"/>
      <c r="QYE266" s="368"/>
      <c r="QYF266" s="368"/>
      <c r="QYG266" s="332"/>
      <c r="QYH266" s="333"/>
      <c r="QYI266" s="368"/>
      <c r="QYJ266" s="224"/>
      <c r="QYK266" s="224"/>
      <c r="QYL266" s="334"/>
      <c r="QYM266" s="334"/>
      <c r="QYN266" s="224"/>
      <c r="QYO266" s="368"/>
      <c r="QYP266" s="368"/>
      <c r="QYQ266" s="332"/>
      <c r="QYR266" s="333"/>
      <c r="QYS266" s="368"/>
      <c r="QYT266" s="224"/>
      <c r="QYU266" s="224"/>
      <c r="QYV266" s="334"/>
      <c r="QYW266" s="334"/>
      <c r="QYX266" s="224"/>
      <c r="QYY266" s="368"/>
      <c r="QYZ266" s="368"/>
      <c r="QZA266" s="332"/>
      <c r="QZB266" s="333"/>
      <c r="QZC266" s="368"/>
      <c r="QZD266" s="224"/>
      <c r="QZE266" s="224"/>
      <c r="QZF266" s="334"/>
      <c r="QZG266" s="334"/>
      <c r="QZH266" s="224"/>
      <c r="QZI266" s="368"/>
      <c r="QZJ266" s="368"/>
      <c r="QZK266" s="332"/>
      <c r="QZL266" s="333"/>
      <c r="QZM266" s="368"/>
      <c r="QZN266" s="224"/>
      <c r="QZO266" s="224"/>
      <c r="QZP266" s="334"/>
      <c r="QZQ266" s="334"/>
      <c r="QZR266" s="224"/>
      <c r="QZS266" s="368"/>
      <c r="QZT266" s="368"/>
      <c r="QZU266" s="332"/>
      <c r="QZV266" s="333"/>
      <c r="QZW266" s="368"/>
      <c r="QZX266" s="224"/>
      <c r="QZY266" s="224"/>
      <c r="QZZ266" s="334"/>
      <c r="RAA266" s="334"/>
      <c r="RAB266" s="224"/>
      <c r="RAC266" s="368"/>
      <c r="RAD266" s="368"/>
      <c r="RAE266" s="332"/>
      <c r="RAF266" s="333"/>
      <c r="RAG266" s="368"/>
      <c r="RAH266" s="224"/>
      <c r="RAI266" s="224"/>
      <c r="RAJ266" s="334"/>
      <c r="RAK266" s="334"/>
      <c r="RAL266" s="224"/>
      <c r="RAM266" s="368"/>
      <c r="RAN266" s="368"/>
      <c r="RAO266" s="332"/>
      <c r="RAP266" s="333"/>
      <c r="RAQ266" s="368"/>
      <c r="RAR266" s="224"/>
      <c r="RAS266" s="224"/>
      <c r="RAT266" s="334"/>
      <c r="RAU266" s="334"/>
      <c r="RAV266" s="224"/>
      <c r="RAW266" s="368"/>
      <c r="RAX266" s="368"/>
      <c r="RAY266" s="332"/>
      <c r="RAZ266" s="333"/>
      <c r="RBA266" s="368"/>
      <c r="RBB266" s="224"/>
      <c r="RBC266" s="224"/>
      <c r="RBD266" s="334"/>
      <c r="RBE266" s="334"/>
      <c r="RBF266" s="224"/>
      <c r="RBG266" s="368"/>
      <c r="RBH266" s="368"/>
      <c r="RBI266" s="332"/>
      <c r="RBJ266" s="333"/>
      <c r="RBK266" s="368"/>
      <c r="RBL266" s="224"/>
      <c r="RBM266" s="224"/>
      <c r="RBN266" s="334"/>
      <c r="RBO266" s="334"/>
      <c r="RBP266" s="224"/>
      <c r="RBQ266" s="368"/>
      <c r="RBR266" s="368"/>
      <c r="RBS266" s="332"/>
      <c r="RBT266" s="333"/>
      <c r="RBU266" s="368"/>
      <c r="RBV266" s="224"/>
      <c r="RBW266" s="224"/>
      <c r="RBX266" s="334"/>
      <c r="RBY266" s="334"/>
      <c r="RBZ266" s="224"/>
      <c r="RCA266" s="368"/>
      <c r="RCB266" s="368"/>
      <c r="RCC266" s="332"/>
      <c r="RCD266" s="333"/>
      <c r="RCE266" s="368"/>
      <c r="RCF266" s="224"/>
      <c r="RCG266" s="224"/>
      <c r="RCH266" s="334"/>
      <c r="RCI266" s="334"/>
      <c r="RCJ266" s="224"/>
      <c r="RCK266" s="368"/>
      <c r="RCL266" s="368"/>
      <c r="RCM266" s="332"/>
      <c r="RCN266" s="333"/>
      <c r="RCO266" s="368"/>
      <c r="RCP266" s="224"/>
      <c r="RCQ266" s="224"/>
      <c r="RCR266" s="334"/>
      <c r="RCS266" s="334"/>
      <c r="RCT266" s="224"/>
      <c r="RCU266" s="368"/>
      <c r="RCV266" s="368"/>
      <c r="RCW266" s="332"/>
      <c r="RCX266" s="333"/>
      <c r="RCY266" s="368"/>
      <c r="RCZ266" s="224"/>
      <c r="RDA266" s="224"/>
      <c r="RDB266" s="334"/>
      <c r="RDC266" s="334"/>
      <c r="RDD266" s="224"/>
      <c r="RDE266" s="368"/>
      <c r="RDF266" s="368"/>
      <c r="RDG266" s="332"/>
      <c r="RDH266" s="333"/>
      <c r="RDI266" s="368"/>
      <c r="RDJ266" s="224"/>
      <c r="RDK266" s="224"/>
      <c r="RDL266" s="334"/>
      <c r="RDM266" s="334"/>
      <c r="RDN266" s="224"/>
      <c r="RDO266" s="368"/>
      <c r="RDP266" s="368"/>
      <c r="RDQ266" s="332"/>
      <c r="RDR266" s="333"/>
      <c r="RDS266" s="368"/>
      <c r="RDT266" s="224"/>
      <c r="RDU266" s="224"/>
      <c r="RDV266" s="334"/>
      <c r="RDW266" s="334"/>
      <c r="RDX266" s="224"/>
      <c r="RDY266" s="368"/>
      <c r="RDZ266" s="368"/>
      <c r="REA266" s="332"/>
      <c r="REB266" s="333"/>
      <c r="REC266" s="368"/>
      <c r="RED266" s="224"/>
      <c r="REE266" s="224"/>
      <c r="REF266" s="334"/>
      <c r="REG266" s="334"/>
      <c r="REH266" s="224"/>
      <c r="REI266" s="368"/>
      <c r="REJ266" s="368"/>
      <c r="REK266" s="332"/>
      <c r="REL266" s="333"/>
      <c r="REM266" s="368"/>
      <c r="REN266" s="224"/>
      <c r="REO266" s="224"/>
      <c r="REP266" s="334"/>
      <c r="REQ266" s="334"/>
      <c r="RER266" s="224"/>
      <c r="RES266" s="368"/>
      <c r="RET266" s="368"/>
      <c r="REU266" s="332"/>
      <c r="REV266" s="333"/>
      <c r="REW266" s="368"/>
      <c r="REX266" s="224"/>
      <c r="REY266" s="224"/>
      <c r="REZ266" s="334"/>
      <c r="RFA266" s="334"/>
      <c r="RFB266" s="224"/>
      <c r="RFC266" s="368"/>
      <c r="RFD266" s="368"/>
      <c r="RFE266" s="332"/>
      <c r="RFF266" s="333"/>
      <c r="RFG266" s="368"/>
      <c r="RFH266" s="224"/>
      <c r="RFI266" s="224"/>
      <c r="RFJ266" s="334"/>
      <c r="RFK266" s="334"/>
      <c r="RFL266" s="224"/>
      <c r="RFM266" s="368"/>
      <c r="RFN266" s="368"/>
      <c r="RFO266" s="332"/>
      <c r="RFP266" s="333"/>
      <c r="RFQ266" s="368"/>
      <c r="RFR266" s="224"/>
      <c r="RFS266" s="224"/>
      <c r="RFT266" s="334"/>
      <c r="RFU266" s="334"/>
      <c r="RFV266" s="224"/>
      <c r="RFW266" s="368"/>
      <c r="RFX266" s="368"/>
      <c r="RFY266" s="332"/>
      <c r="RFZ266" s="333"/>
      <c r="RGA266" s="368"/>
      <c r="RGB266" s="224"/>
      <c r="RGC266" s="224"/>
      <c r="RGD266" s="334"/>
      <c r="RGE266" s="334"/>
      <c r="RGF266" s="224"/>
      <c r="RGG266" s="368"/>
      <c r="RGH266" s="368"/>
      <c r="RGI266" s="332"/>
      <c r="RGJ266" s="333"/>
      <c r="RGK266" s="368"/>
      <c r="RGL266" s="224"/>
      <c r="RGM266" s="224"/>
      <c r="RGN266" s="334"/>
      <c r="RGO266" s="334"/>
      <c r="RGP266" s="224"/>
      <c r="RGQ266" s="368"/>
      <c r="RGR266" s="368"/>
      <c r="RGS266" s="332"/>
      <c r="RGT266" s="333"/>
      <c r="RGU266" s="368"/>
      <c r="RGV266" s="224"/>
      <c r="RGW266" s="224"/>
      <c r="RGX266" s="334"/>
      <c r="RGY266" s="334"/>
      <c r="RGZ266" s="224"/>
      <c r="RHA266" s="368"/>
      <c r="RHB266" s="368"/>
      <c r="RHC266" s="332"/>
      <c r="RHD266" s="333"/>
      <c r="RHE266" s="368"/>
      <c r="RHF266" s="224"/>
      <c r="RHG266" s="224"/>
      <c r="RHH266" s="334"/>
      <c r="RHI266" s="334"/>
      <c r="RHJ266" s="224"/>
      <c r="RHK266" s="368"/>
      <c r="RHL266" s="368"/>
      <c r="RHM266" s="332"/>
      <c r="RHN266" s="333"/>
      <c r="RHO266" s="368"/>
      <c r="RHP266" s="224"/>
      <c r="RHQ266" s="224"/>
      <c r="RHR266" s="334"/>
      <c r="RHS266" s="334"/>
      <c r="RHT266" s="224"/>
      <c r="RHU266" s="368"/>
      <c r="RHV266" s="368"/>
      <c r="RHW266" s="332"/>
      <c r="RHX266" s="333"/>
      <c r="RHY266" s="368"/>
      <c r="RHZ266" s="224"/>
      <c r="RIA266" s="224"/>
      <c r="RIB266" s="334"/>
      <c r="RIC266" s="334"/>
      <c r="RID266" s="224"/>
      <c r="RIE266" s="368"/>
      <c r="RIF266" s="368"/>
      <c r="RIG266" s="332"/>
      <c r="RIH266" s="333"/>
      <c r="RII266" s="368"/>
      <c r="RIJ266" s="224"/>
      <c r="RIK266" s="224"/>
      <c r="RIL266" s="334"/>
      <c r="RIM266" s="334"/>
      <c r="RIN266" s="224"/>
      <c r="RIO266" s="368"/>
      <c r="RIP266" s="368"/>
      <c r="RIQ266" s="332"/>
      <c r="RIR266" s="333"/>
      <c r="RIS266" s="368"/>
      <c r="RIT266" s="224"/>
      <c r="RIU266" s="224"/>
      <c r="RIV266" s="334"/>
      <c r="RIW266" s="334"/>
      <c r="RIX266" s="224"/>
      <c r="RIY266" s="368"/>
      <c r="RIZ266" s="368"/>
      <c r="RJA266" s="332"/>
      <c r="RJB266" s="333"/>
      <c r="RJC266" s="368"/>
      <c r="RJD266" s="224"/>
      <c r="RJE266" s="224"/>
      <c r="RJF266" s="334"/>
      <c r="RJG266" s="334"/>
      <c r="RJH266" s="224"/>
      <c r="RJI266" s="368"/>
      <c r="RJJ266" s="368"/>
      <c r="RJK266" s="332"/>
      <c r="RJL266" s="333"/>
      <c r="RJM266" s="368"/>
      <c r="RJN266" s="224"/>
      <c r="RJO266" s="224"/>
      <c r="RJP266" s="334"/>
      <c r="RJQ266" s="334"/>
      <c r="RJR266" s="224"/>
      <c r="RJS266" s="368"/>
      <c r="RJT266" s="368"/>
      <c r="RJU266" s="332"/>
      <c r="RJV266" s="333"/>
      <c r="RJW266" s="368"/>
      <c r="RJX266" s="224"/>
      <c r="RJY266" s="224"/>
      <c r="RJZ266" s="334"/>
      <c r="RKA266" s="334"/>
      <c r="RKB266" s="224"/>
      <c r="RKC266" s="368"/>
      <c r="RKD266" s="368"/>
      <c r="RKE266" s="332"/>
      <c r="RKF266" s="333"/>
      <c r="RKG266" s="368"/>
      <c r="RKH266" s="224"/>
      <c r="RKI266" s="224"/>
      <c r="RKJ266" s="334"/>
      <c r="RKK266" s="334"/>
      <c r="RKL266" s="224"/>
      <c r="RKM266" s="368"/>
      <c r="RKN266" s="368"/>
      <c r="RKO266" s="332"/>
      <c r="RKP266" s="333"/>
      <c r="RKQ266" s="368"/>
      <c r="RKR266" s="224"/>
      <c r="RKS266" s="224"/>
      <c r="RKT266" s="334"/>
      <c r="RKU266" s="334"/>
      <c r="RKV266" s="224"/>
      <c r="RKW266" s="368"/>
      <c r="RKX266" s="368"/>
      <c r="RKY266" s="332"/>
      <c r="RKZ266" s="333"/>
      <c r="RLA266" s="368"/>
      <c r="RLB266" s="224"/>
      <c r="RLC266" s="224"/>
      <c r="RLD266" s="334"/>
      <c r="RLE266" s="334"/>
      <c r="RLF266" s="224"/>
      <c r="RLG266" s="368"/>
      <c r="RLH266" s="368"/>
      <c r="RLI266" s="332"/>
      <c r="RLJ266" s="333"/>
      <c r="RLK266" s="368"/>
      <c r="RLL266" s="224"/>
      <c r="RLM266" s="224"/>
      <c r="RLN266" s="334"/>
      <c r="RLO266" s="334"/>
      <c r="RLP266" s="224"/>
      <c r="RLQ266" s="368"/>
      <c r="RLR266" s="368"/>
      <c r="RLS266" s="332"/>
      <c r="RLT266" s="333"/>
      <c r="RLU266" s="368"/>
      <c r="RLV266" s="224"/>
      <c r="RLW266" s="224"/>
      <c r="RLX266" s="334"/>
      <c r="RLY266" s="334"/>
      <c r="RLZ266" s="224"/>
      <c r="RMA266" s="368"/>
      <c r="RMB266" s="368"/>
      <c r="RMC266" s="332"/>
      <c r="RMD266" s="333"/>
      <c r="RME266" s="368"/>
      <c r="RMF266" s="224"/>
      <c r="RMG266" s="224"/>
      <c r="RMH266" s="334"/>
      <c r="RMI266" s="334"/>
      <c r="RMJ266" s="224"/>
      <c r="RMK266" s="368"/>
      <c r="RML266" s="368"/>
      <c r="RMM266" s="332"/>
      <c r="RMN266" s="333"/>
      <c r="RMO266" s="368"/>
      <c r="RMP266" s="224"/>
      <c r="RMQ266" s="224"/>
      <c r="RMR266" s="334"/>
      <c r="RMS266" s="334"/>
      <c r="RMT266" s="224"/>
      <c r="RMU266" s="368"/>
      <c r="RMV266" s="368"/>
      <c r="RMW266" s="332"/>
      <c r="RMX266" s="333"/>
      <c r="RMY266" s="368"/>
      <c r="RMZ266" s="224"/>
      <c r="RNA266" s="224"/>
      <c r="RNB266" s="334"/>
      <c r="RNC266" s="334"/>
      <c r="RND266" s="224"/>
      <c r="RNE266" s="368"/>
      <c r="RNF266" s="368"/>
      <c r="RNG266" s="332"/>
      <c r="RNH266" s="333"/>
      <c r="RNI266" s="368"/>
      <c r="RNJ266" s="224"/>
      <c r="RNK266" s="224"/>
      <c r="RNL266" s="334"/>
      <c r="RNM266" s="334"/>
      <c r="RNN266" s="224"/>
      <c r="RNO266" s="368"/>
      <c r="RNP266" s="368"/>
      <c r="RNQ266" s="332"/>
      <c r="RNR266" s="333"/>
      <c r="RNS266" s="368"/>
      <c r="RNT266" s="224"/>
      <c r="RNU266" s="224"/>
      <c r="RNV266" s="334"/>
      <c r="RNW266" s="334"/>
      <c r="RNX266" s="224"/>
      <c r="RNY266" s="368"/>
      <c r="RNZ266" s="368"/>
      <c r="ROA266" s="332"/>
      <c r="ROB266" s="333"/>
      <c r="ROC266" s="368"/>
      <c r="ROD266" s="224"/>
      <c r="ROE266" s="224"/>
      <c r="ROF266" s="334"/>
      <c r="ROG266" s="334"/>
      <c r="ROH266" s="224"/>
      <c r="ROI266" s="368"/>
      <c r="ROJ266" s="368"/>
      <c r="ROK266" s="332"/>
      <c r="ROL266" s="333"/>
      <c r="ROM266" s="368"/>
      <c r="RON266" s="224"/>
      <c r="ROO266" s="224"/>
      <c r="ROP266" s="334"/>
      <c r="ROQ266" s="334"/>
      <c r="ROR266" s="224"/>
      <c r="ROS266" s="368"/>
      <c r="ROT266" s="368"/>
      <c r="ROU266" s="332"/>
      <c r="ROV266" s="333"/>
      <c r="ROW266" s="368"/>
      <c r="ROX266" s="224"/>
      <c r="ROY266" s="224"/>
      <c r="ROZ266" s="334"/>
      <c r="RPA266" s="334"/>
      <c r="RPB266" s="224"/>
      <c r="RPC266" s="368"/>
      <c r="RPD266" s="368"/>
      <c r="RPE266" s="332"/>
      <c r="RPF266" s="333"/>
      <c r="RPG266" s="368"/>
      <c r="RPH266" s="224"/>
      <c r="RPI266" s="224"/>
      <c r="RPJ266" s="334"/>
      <c r="RPK266" s="334"/>
      <c r="RPL266" s="224"/>
      <c r="RPM266" s="368"/>
      <c r="RPN266" s="368"/>
      <c r="RPO266" s="332"/>
      <c r="RPP266" s="333"/>
      <c r="RPQ266" s="368"/>
      <c r="RPR266" s="224"/>
      <c r="RPS266" s="224"/>
      <c r="RPT266" s="334"/>
      <c r="RPU266" s="334"/>
      <c r="RPV266" s="224"/>
      <c r="RPW266" s="368"/>
      <c r="RPX266" s="368"/>
      <c r="RPY266" s="332"/>
      <c r="RPZ266" s="333"/>
      <c r="RQA266" s="368"/>
      <c r="RQB266" s="224"/>
      <c r="RQC266" s="224"/>
      <c r="RQD266" s="334"/>
      <c r="RQE266" s="334"/>
      <c r="RQF266" s="224"/>
      <c r="RQG266" s="368"/>
      <c r="RQH266" s="368"/>
      <c r="RQI266" s="332"/>
      <c r="RQJ266" s="333"/>
      <c r="RQK266" s="368"/>
      <c r="RQL266" s="224"/>
      <c r="RQM266" s="224"/>
      <c r="RQN266" s="334"/>
      <c r="RQO266" s="334"/>
      <c r="RQP266" s="224"/>
      <c r="RQQ266" s="368"/>
      <c r="RQR266" s="368"/>
      <c r="RQS266" s="332"/>
      <c r="RQT266" s="333"/>
      <c r="RQU266" s="368"/>
      <c r="RQV266" s="224"/>
      <c r="RQW266" s="224"/>
      <c r="RQX266" s="334"/>
      <c r="RQY266" s="334"/>
      <c r="RQZ266" s="224"/>
      <c r="RRA266" s="368"/>
      <c r="RRB266" s="368"/>
      <c r="RRC266" s="332"/>
      <c r="RRD266" s="333"/>
      <c r="RRE266" s="368"/>
      <c r="RRF266" s="224"/>
      <c r="RRG266" s="224"/>
      <c r="RRH266" s="334"/>
      <c r="RRI266" s="334"/>
      <c r="RRJ266" s="224"/>
      <c r="RRK266" s="368"/>
      <c r="RRL266" s="368"/>
      <c r="RRM266" s="332"/>
      <c r="RRN266" s="333"/>
      <c r="RRO266" s="368"/>
      <c r="RRP266" s="224"/>
      <c r="RRQ266" s="224"/>
      <c r="RRR266" s="334"/>
      <c r="RRS266" s="334"/>
      <c r="RRT266" s="224"/>
      <c r="RRU266" s="368"/>
      <c r="RRV266" s="368"/>
      <c r="RRW266" s="332"/>
      <c r="RRX266" s="333"/>
      <c r="RRY266" s="368"/>
      <c r="RRZ266" s="224"/>
      <c r="RSA266" s="224"/>
      <c r="RSB266" s="334"/>
      <c r="RSC266" s="334"/>
      <c r="RSD266" s="224"/>
      <c r="RSE266" s="368"/>
      <c r="RSF266" s="368"/>
      <c r="RSG266" s="332"/>
      <c r="RSH266" s="333"/>
      <c r="RSI266" s="368"/>
      <c r="RSJ266" s="224"/>
      <c r="RSK266" s="224"/>
      <c r="RSL266" s="334"/>
      <c r="RSM266" s="334"/>
      <c r="RSN266" s="224"/>
      <c r="RSO266" s="368"/>
      <c r="RSP266" s="368"/>
      <c r="RSQ266" s="332"/>
      <c r="RSR266" s="333"/>
      <c r="RSS266" s="368"/>
      <c r="RST266" s="224"/>
      <c r="RSU266" s="224"/>
      <c r="RSV266" s="334"/>
      <c r="RSW266" s="334"/>
      <c r="RSX266" s="224"/>
      <c r="RSY266" s="368"/>
      <c r="RSZ266" s="368"/>
      <c r="RTA266" s="332"/>
      <c r="RTB266" s="333"/>
      <c r="RTC266" s="368"/>
      <c r="RTD266" s="224"/>
      <c r="RTE266" s="224"/>
      <c r="RTF266" s="334"/>
      <c r="RTG266" s="334"/>
      <c r="RTH266" s="224"/>
      <c r="RTI266" s="368"/>
      <c r="RTJ266" s="368"/>
      <c r="RTK266" s="332"/>
      <c r="RTL266" s="333"/>
      <c r="RTM266" s="368"/>
      <c r="RTN266" s="224"/>
      <c r="RTO266" s="224"/>
      <c r="RTP266" s="334"/>
      <c r="RTQ266" s="334"/>
      <c r="RTR266" s="224"/>
      <c r="RTS266" s="368"/>
      <c r="RTT266" s="368"/>
      <c r="RTU266" s="332"/>
      <c r="RTV266" s="333"/>
      <c r="RTW266" s="368"/>
      <c r="RTX266" s="224"/>
      <c r="RTY266" s="224"/>
      <c r="RTZ266" s="334"/>
      <c r="RUA266" s="334"/>
      <c r="RUB266" s="224"/>
      <c r="RUC266" s="368"/>
      <c r="RUD266" s="368"/>
      <c r="RUE266" s="332"/>
      <c r="RUF266" s="333"/>
      <c r="RUG266" s="368"/>
      <c r="RUH266" s="224"/>
      <c r="RUI266" s="224"/>
      <c r="RUJ266" s="334"/>
      <c r="RUK266" s="334"/>
      <c r="RUL266" s="224"/>
      <c r="RUM266" s="368"/>
      <c r="RUN266" s="368"/>
      <c r="RUO266" s="332"/>
      <c r="RUP266" s="333"/>
      <c r="RUQ266" s="368"/>
      <c r="RUR266" s="224"/>
      <c r="RUS266" s="224"/>
      <c r="RUT266" s="334"/>
      <c r="RUU266" s="334"/>
      <c r="RUV266" s="224"/>
      <c r="RUW266" s="368"/>
      <c r="RUX266" s="368"/>
      <c r="RUY266" s="332"/>
      <c r="RUZ266" s="333"/>
      <c r="RVA266" s="368"/>
      <c r="RVB266" s="224"/>
      <c r="RVC266" s="224"/>
      <c r="RVD266" s="334"/>
      <c r="RVE266" s="334"/>
      <c r="RVF266" s="224"/>
      <c r="RVG266" s="368"/>
      <c r="RVH266" s="368"/>
      <c r="RVI266" s="332"/>
      <c r="RVJ266" s="333"/>
      <c r="RVK266" s="368"/>
      <c r="RVL266" s="224"/>
      <c r="RVM266" s="224"/>
      <c r="RVN266" s="334"/>
      <c r="RVO266" s="334"/>
      <c r="RVP266" s="224"/>
      <c r="RVQ266" s="368"/>
      <c r="RVR266" s="368"/>
      <c r="RVS266" s="332"/>
      <c r="RVT266" s="333"/>
      <c r="RVU266" s="368"/>
      <c r="RVV266" s="224"/>
      <c r="RVW266" s="224"/>
      <c r="RVX266" s="334"/>
      <c r="RVY266" s="334"/>
      <c r="RVZ266" s="224"/>
      <c r="RWA266" s="368"/>
      <c r="RWB266" s="368"/>
      <c r="RWC266" s="332"/>
      <c r="RWD266" s="333"/>
      <c r="RWE266" s="368"/>
      <c r="RWF266" s="224"/>
      <c r="RWG266" s="224"/>
      <c r="RWH266" s="334"/>
      <c r="RWI266" s="334"/>
      <c r="RWJ266" s="224"/>
      <c r="RWK266" s="368"/>
      <c r="RWL266" s="368"/>
      <c r="RWM266" s="332"/>
      <c r="RWN266" s="333"/>
      <c r="RWO266" s="368"/>
      <c r="RWP266" s="224"/>
      <c r="RWQ266" s="224"/>
      <c r="RWR266" s="334"/>
      <c r="RWS266" s="334"/>
      <c r="RWT266" s="224"/>
      <c r="RWU266" s="368"/>
      <c r="RWV266" s="368"/>
      <c r="RWW266" s="332"/>
      <c r="RWX266" s="333"/>
      <c r="RWY266" s="368"/>
      <c r="RWZ266" s="224"/>
      <c r="RXA266" s="224"/>
      <c r="RXB266" s="334"/>
      <c r="RXC266" s="334"/>
      <c r="RXD266" s="224"/>
      <c r="RXE266" s="368"/>
      <c r="RXF266" s="368"/>
      <c r="RXG266" s="332"/>
      <c r="RXH266" s="333"/>
      <c r="RXI266" s="368"/>
      <c r="RXJ266" s="224"/>
      <c r="RXK266" s="224"/>
      <c r="RXL266" s="334"/>
      <c r="RXM266" s="334"/>
      <c r="RXN266" s="224"/>
      <c r="RXO266" s="368"/>
      <c r="RXP266" s="368"/>
      <c r="RXQ266" s="332"/>
      <c r="RXR266" s="333"/>
      <c r="RXS266" s="368"/>
      <c r="RXT266" s="224"/>
      <c r="RXU266" s="224"/>
      <c r="RXV266" s="334"/>
      <c r="RXW266" s="334"/>
      <c r="RXX266" s="224"/>
      <c r="RXY266" s="368"/>
      <c r="RXZ266" s="368"/>
      <c r="RYA266" s="332"/>
      <c r="RYB266" s="333"/>
      <c r="RYC266" s="368"/>
      <c r="RYD266" s="224"/>
      <c r="RYE266" s="224"/>
      <c r="RYF266" s="334"/>
      <c r="RYG266" s="334"/>
      <c r="RYH266" s="224"/>
      <c r="RYI266" s="368"/>
      <c r="RYJ266" s="368"/>
      <c r="RYK266" s="332"/>
      <c r="RYL266" s="333"/>
      <c r="RYM266" s="368"/>
      <c r="RYN266" s="224"/>
      <c r="RYO266" s="224"/>
      <c r="RYP266" s="334"/>
      <c r="RYQ266" s="334"/>
      <c r="RYR266" s="224"/>
      <c r="RYS266" s="368"/>
      <c r="RYT266" s="368"/>
      <c r="RYU266" s="332"/>
      <c r="RYV266" s="333"/>
      <c r="RYW266" s="368"/>
      <c r="RYX266" s="224"/>
      <c r="RYY266" s="224"/>
      <c r="RYZ266" s="334"/>
      <c r="RZA266" s="334"/>
      <c r="RZB266" s="224"/>
      <c r="RZC266" s="368"/>
      <c r="RZD266" s="368"/>
      <c r="RZE266" s="332"/>
      <c r="RZF266" s="333"/>
      <c r="RZG266" s="368"/>
      <c r="RZH266" s="224"/>
      <c r="RZI266" s="224"/>
      <c r="RZJ266" s="334"/>
      <c r="RZK266" s="334"/>
      <c r="RZL266" s="224"/>
      <c r="RZM266" s="368"/>
      <c r="RZN266" s="368"/>
      <c r="RZO266" s="332"/>
      <c r="RZP266" s="333"/>
      <c r="RZQ266" s="368"/>
      <c r="RZR266" s="224"/>
      <c r="RZS266" s="224"/>
      <c r="RZT266" s="334"/>
      <c r="RZU266" s="334"/>
      <c r="RZV266" s="224"/>
      <c r="RZW266" s="368"/>
      <c r="RZX266" s="368"/>
      <c r="RZY266" s="332"/>
      <c r="RZZ266" s="333"/>
      <c r="SAA266" s="368"/>
      <c r="SAB266" s="224"/>
      <c r="SAC266" s="224"/>
      <c r="SAD266" s="334"/>
      <c r="SAE266" s="334"/>
      <c r="SAF266" s="224"/>
      <c r="SAG266" s="368"/>
      <c r="SAH266" s="368"/>
      <c r="SAI266" s="332"/>
      <c r="SAJ266" s="333"/>
      <c r="SAK266" s="368"/>
      <c r="SAL266" s="224"/>
      <c r="SAM266" s="224"/>
      <c r="SAN266" s="334"/>
      <c r="SAO266" s="334"/>
      <c r="SAP266" s="224"/>
      <c r="SAQ266" s="368"/>
      <c r="SAR266" s="368"/>
      <c r="SAS266" s="332"/>
      <c r="SAT266" s="333"/>
      <c r="SAU266" s="368"/>
      <c r="SAV266" s="224"/>
      <c r="SAW266" s="224"/>
      <c r="SAX266" s="334"/>
      <c r="SAY266" s="334"/>
      <c r="SAZ266" s="224"/>
      <c r="SBA266" s="368"/>
      <c r="SBB266" s="368"/>
      <c r="SBC266" s="332"/>
      <c r="SBD266" s="333"/>
      <c r="SBE266" s="368"/>
      <c r="SBF266" s="224"/>
      <c r="SBG266" s="224"/>
      <c r="SBH266" s="334"/>
      <c r="SBI266" s="334"/>
      <c r="SBJ266" s="224"/>
      <c r="SBK266" s="368"/>
      <c r="SBL266" s="368"/>
      <c r="SBM266" s="332"/>
      <c r="SBN266" s="333"/>
      <c r="SBO266" s="368"/>
      <c r="SBP266" s="224"/>
      <c r="SBQ266" s="224"/>
      <c r="SBR266" s="334"/>
      <c r="SBS266" s="334"/>
      <c r="SBT266" s="224"/>
      <c r="SBU266" s="368"/>
      <c r="SBV266" s="368"/>
      <c r="SBW266" s="332"/>
      <c r="SBX266" s="333"/>
      <c r="SBY266" s="368"/>
      <c r="SBZ266" s="224"/>
      <c r="SCA266" s="224"/>
      <c r="SCB266" s="334"/>
      <c r="SCC266" s="334"/>
      <c r="SCD266" s="224"/>
      <c r="SCE266" s="368"/>
      <c r="SCF266" s="368"/>
      <c r="SCG266" s="332"/>
      <c r="SCH266" s="333"/>
      <c r="SCI266" s="368"/>
      <c r="SCJ266" s="224"/>
      <c r="SCK266" s="224"/>
      <c r="SCL266" s="334"/>
      <c r="SCM266" s="334"/>
      <c r="SCN266" s="224"/>
      <c r="SCO266" s="368"/>
      <c r="SCP266" s="368"/>
      <c r="SCQ266" s="332"/>
      <c r="SCR266" s="333"/>
      <c r="SCS266" s="368"/>
      <c r="SCT266" s="224"/>
      <c r="SCU266" s="224"/>
      <c r="SCV266" s="334"/>
      <c r="SCW266" s="334"/>
      <c r="SCX266" s="224"/>
      <c r="SCY266" s="368"/>
      <c r="SCZ266" s="368"/>
      <c r="SDA266" s="332"/>
      <c r="SDB266" s="333"/>
      <c r="SDC266" s="368"/>
      <c r="SDD266" s="224"/>
      <c r="SDE266" s="224"/>
      <c r="SDF266" s="334"/>
      <c r="SDG266" s="334"/>
      <c r="SDH266" s="224"/>
      <c r="SDI266" s="368"/>
      <c r="SDJ266" s="368"/>
      <c r="SDK266" s="332"/>
      <c r="SDL266" s="333"/>
      <c r="SDM266" s="368"/>
      <c r="SDN266" s="224"/>
      <c r="SDO266" s="224"/>
      <c r="SDP266" s="334"/>
      <c r="SDQ266" s="334"/>
      <c r="SDR266" s="224"/>
      <c r="SDS266" s="368"/>
      <c r="SDT266" s="368"/>
      <c r="SDU266" s="332"/>
      <c r="SDV266" s="333"/>
      <c r="SDW266" s="368"/>
      <c r="SDX266" s="224"/>
      <c r="SDY266" s="224"/>
      <c r="SDZ266" s="334"/>
      <c r="SEA266" s="334"/>
      <c r="SEB266" s="224"/>
      <c r="SEC266" s="368"/>
      <c r="SED266" s="368"/>
      <c r="SEE266" s="332"/>
      <c r="SEF266" s="333"/>
      <c r="SEG266" s="368"/>
      <c r="SEH266" s="224"/>
      <c r="SEI266" s="224"/>
      <c r="SEJ266" s="334"/>
      <c r="SEK266" s="334"/>
      <c r="SEL266" s="224"/>
      <c r="SEM266" s="368"/>
      <c r="SEN266" s="368"/>
      <c r="SEO266" s="332"/>
      <c r="SEP266" s="333"/>
      <c r="SEQ266" s="368"/>
      <c r="SER266" s="224"/>
      <c r="SES266" s="224"/>
      <c r="SET266" s="334"/>
      <c r="SEU266" s="334"/>
      <c r="SEV266" s="224"/>
      <c r="SEW266" s="368"/>
      <c r="SEX266" s="368"/>
      <c r="SEY266" s="332"/>
      <c r="SEZ266" s="333"/>
      <c r="SFA266" s="368"/>
      <c r="SFB266" s="224"/>
      <c r="SFC266" s="224"/>
      <c r="SFD266" s="334"/>
      <c r="SFE266" s="334"/>
      <c r="SFF266" s="224"/>
      <c r="SFG266" s="368"/>
      <c r="SFH266" s="368"/>
      <c r="SFI266" s="332"/>
      <c r="SFJ266" s="333"/>
      <c r="SFK266" s="368"/>
      <c r="SFL266" s="224"/>
      <c r="SFM266" s="224"/>
      <c r="SFN266" s="334"/>
      <c r="SFO266" s="334"/>
      <c r="SFP266" s="224"/>
      <c r="SFQ266" s="368"/>
      <c r="SFR266" s="368"/>
      <c r="SFS266" s="332"/>
      <c r="SFT266" s="333"/>
      <c r="SFU266" s="368"/>
      <c r="SFV266" s="224"/>
      <c r="SFW266" s="224"/>
      <c r="SFX266" s="334"/>
      <c r="SFY266" s="334"/>
      <c r="SFZ266" s="224"/>
      <c r="SGA266" s="368"/>
      <c r="SGB266" s="368"/>
      <c r="SGC266" s="332"/>
      <c r="SGD266" s="333"/>
      <c r="SGE266" s="368"/>
      <c r="SGF266" s="224"/>
      <c r="SGG266" s="224"/>
      <c r="SGH266" s="334"/>
      <c r="SGI266" s="334"/>
      <c r="SGJ266" s="224"/>
      <c r="SGK266" s="368"/>
      <c r="SGL266" s="368"/>
      <c r="SGM266" s="332"/>
      <c r="SGN266" s="333"/>
      <c r="SGO266" s="368"/>
      <c r="SGP266" s="224"/>
      <c r="SGQ266" s="224"/>
      <c r="SGR266" s="334"/>
      <c r="SGS266" s="334"/>
      <c r="SGT266" s="224"/>
      <c r="SGU266" s="368"/>
      <c r="SGV266" s="368"/>
      <c r="SGW266" s="332"/>
      <c r="SGX266" s="333"/>
      <c r="SGY266" s="368"/>
      <c r="SGZ266" s="224"/>
      <c r="SHA266" s="224"/>
      <c r="SHB266" s="334"/>
      <c r="SHC266" s="334"/>
      <c r="SHD266" s="224"/>
      <c r="SHE266" s="368"/>
      <c r="SHF266" s="368"/>
      <c r="SHG266" s="332"/>
      <c r="SHH266" s="333"/>
      <c r="SHI266" s="368"/>
      <c r="SHJ266" s="224"/>
      <c r="SHK266" s="224"/>
      <c r="SHL266" s="334"/>
      <c r="SHM266" s="334"/>
      <c r="SHN266" s="224"/>
      <c r="SHO266" s="368"/>
      <c r="SHP266" s="368"/>
      <c r="SHQ266" s="332"/>
      <c r="SHR266" s="333"/>
      <c r="SHS266" s="368"/>
      <c r="SHT266" s="224"/>
      <c r="SHU266" s="224"/>
      <c r="SHV266" s="334"/>
      <c r="SHW266" s="334"/>
      <c r="SHX266" s="224"/>
      <c r="SHY266" s="368"/>
      <c r="SHZ266" s="368"/>
      <c r="SIA266" s="332"/>
      <c r="SIB266" s="333"/>
      <c r="SIC266" s="368"/>
      <c r="SID266" s="224"/>
      <c r="SIE266" s="224"/>
      <c r="SIF266" s="334"/>
      <c r="SIG266" s="334"/>
      <c r="SIH266" s="224"/>
      <c r="SII266" s="368"/>
      <c r="SIJ266" s="368"/>
      <c r="SIK266" s="332"/>
      <c r="SIL266" s="333"/>
      <c r="SIM266" s="368"/>
      <c r="SIN266" s="224"/>
      <c r="SIO266" s="224"/>
      <c r="SIP266" s="334"/>
      <c r="SIQ266" s="334"/>
      <c r="SIR266" s="224"/>
      <c r="SIS266" s="368"/>
      <c r="SIT266" s="368"/>
      <c r="SIU266" s="332"/>
      <c r="SIV266" s="333"/>
      <c r="SIW266" s="368"/>
      <c r="SIX266" s="224"/>
      <c r="SIY266" s="224"/>
      <c r="SIZ266" s="334"/>
      <c r="SJA266" s="334"/>
      <c r="SJB266" s="224"/>
      <c r="SJC266" s="368"/>
      <c r="SJD266" s="368"/>
      <c r="SJE266" s="332"/>
      <c r="SJF266" s="333"/>
      <c r="SJG266" s="368"/>
      <c r="SJH266" s="224"/>
      <c r="SJI266" s="224"/>
      <c r="SJJ266" s="334"/>
      <c r="SJK266" s="334"/>
      <c r="SJL266" s="224"/>
      <c r="SJM266" s="368"/>
      <c r="SJN266" s="368"/>
      <c r="SJO266" s="332"/>
      <c r="SJP266" s="333"/>
      <c r="SJQ266" s="368"/>
      <c r="SJR266" s="224"/>
      <c r="SJS266" s="224"/>
      <c r="SJT266" s="334"/>
      <c r="SJU266" s="334"/>
      <c r="SJV266" s="224"/>
      <c r="SJW266" s="368"/>
      <c r="SJX266" s="368"/>
      <c r="SJY266" s="332"/>
      <c r="SJZ266" s="333"/>
      <c r="SKA266" s="368"/>
      <c r="SKB266" s="224"/>
      <c r="SKC266" s="224"/>
      <c r="SKD266" s="334"/>
      <c r="SKE266" s="334"/>
      <c r="SKF266" s="224"/>
      <c r="SKG266" s="368"/>
      <c r="SKH266" s="368"/>
      <c r="SKI266" s="332"/>
      <c r="SKJ266" s="333"/>
      <c r="SKK266" s="368"/>
      <c r="SKL266" s="224"/>
      <c r="SKM266" s="224"/>
      <c r="SKN266" s="334"/>
      <c r="SKO266" s="334"/>
      <c r="SKP266" s="224"/>
      <c r="SKQ266" s="368"/>
      <c r="SKR266" s="368"/>
      <c r="SKS266" s="332"/>
      <c r="SKT266" s="333"/>
      <c r="SKU266" s="368"/>
      <c r="SKV266" s="224"/>
      <c r="SKW266" s="224"/>
      <c r="SKX266" s="334"/>
      <c r="SKY266" s="334"/>
      <c r="SKZ266" s="224"/>
      <c r="SLA266" s="368"/>
      <c r="SLB266" s="368"/>
      <c r="SLC266" s="332"/>
      <c r="SLD266" s="333"/>
      <c r="SLE266" s="368"/>
      <c r="SLF266" s="224"/>
      <c r="SLG266" s="224"/>
      <c r="SLH266" s="334"/>
      <c r="SLI266" s="334"/>
      <c r="SLJ266" s="224"/>
      <c r="SLK266" s="368"/>
      <c r="SLL266" s="368"/>
      <c r="SLM266" s="332"/>
      <c r="SLN266" s="333"/>
      <c r="SLO266" s="368"/>
      <c r="SLP266" s="224"/>
      <c r="SLQ266" s="224"/>
      <c r="SLR266" s="334"/>
      <c r="SLS266" s="334"/>
      <c r="SLT266" s="224"/>
      <c r="SLU266" s="368"/>
      <c r="SLV266" s="368"/>
      <c r="SLW266" s="332"/>
      <c r="SLX266" s="333"/>
      <c r="SLY266" s="368"/>
      <c r="SLZ266" s="224"/>
      <c r="SMA266" s="224"/>
      <c r="SMB266" s="334"/>
      <c r="SMC266" s="334"/>
      <c r="SMD266" s="224"/>
      <c r="SME266" s="368"/>
      <c r="SMF266" s="368"/>
      <c r="SMG266" s="332"/>
      <c r="SMH266" s="333"/>
      <c r="SMI266" s="368"/>
      <c r="SMJ266" s="224"/>
      <c r="SMK266" s="224"/>
      <c r="SML266" s="334"/>
      <c r="SMM266" s="334"/>
      <c r="SMN266" s="224"/>
      <c r="SMO266" s="368"/>
      <c r="SMP266" s="368"/>
      <c r="SMQ266" s="332"/>
      <c r="SMR266" s="333"/>
      <c r="SMS266" s="368"/>
      <c r="SMT266" s="224"/>
      <c r="SMU266" s="224"/>
      <c r="SMV266" s="334"/>
      <c r="SMW266" s="334"/>
      <c r="SMX266" s="224"/>
      <c r="SMY266" s="368"/>
      <c r="SMZ266" s="368"/>
      <c r="SNA266" s="332"/>
      <c r="SNB266" s="333"/>
      <c r="SNC266" s="368"/>
      <c r="SND266" s="224"/>
      <c r="SNE266" s="224"/>
      <c r="SNF266" s="334"/>
      <c r="SNG266" s="334"/>
      <c r="SNH266" s="224"/>
      <c r="SNI266" s="368"/>
      <c r="SNJ266" s="368"/>
      <c r="SNK266" s="332"/>
      <c r="SNL266" s="333"/>
      <c r="SNM266" s="368"/>
      <c r="SNN266" s="224"/>
      <c r="SNO266" s="224"/>
      <c r="SNP266" s="334"/>
      <c r="SNQ266" s="334"/>
      <c r="SNR266" s="224"/>
      <c r="SNS266" s="368"/>
      <c r="SNT266" s="368"/>
      <c r="SNU266" s="332"/>
      <c r="SNV266" s="333"/>
      <c r="SNW266" s="368"/>
      <c r="SNX266" s="224"/>
      <c r="SNY266" s="224"/>
      <c r="SNZ266" s="334"/>
      <c r="SOA266" s="334"/>
      <c r="SOB266" s="224"/>
      <c r="SOC266" s="368"/>
      <c r="SOD266" s="368"/>
      <c r="SOE266" s="332"/>
      <c r="SOF266" s="333"/>
      <c r="SOG266" s="368"/>
      <c r="SOH266" s="224"/>
      <c r="SOI266" s="224"/>
      <c r="SOJ266" s="334"/>
      <c r="SOK266" s="334"/>
      <c r="SOL266" s="224"/>
      <c r="SOM266" s="368"/>
      <c r="SON266" s="368"/>
      <c r="SOO266" s="332"/>
      <c r="SOP266" s="333"/>
      <c r="SOQ266" s="368"/>
      <c r="SOR266" s="224"/>
      <c r="SOS266" s="224"/>
      <c r="SOT266" s="334"/>
      <c r="SOU266" s="334"/>
      <c r="SOV266" s="224"/>
      <c r="SOW266" s="368"/>
      <c r="SOX266" s="368"/>
      <c r="SOY266" s="332"/>
      <c r="SOZ266" s="333"/>
      <c r="SPA266" s="368"/>
      <c r="SPB266" s="224"/>
      <c r="SPC266" s="224"/>
      <c r="SPD266" s="334"/>
      <c r="SPE266" s="334"/>
      <c r="SPF266" s="224"/>
      <c r="SPG266" s="368"/>
      <c r="SPH266" s="368"/>
      <c r="SPI266" s="332"/>
      <c r="SPJ266" s="333"/>
      <c r="SPK266" s="368"/>
      <c r="SPL266" s="224"/>
      <c r="SPM266" s="224"/>
      <c r="SPN266" s="334"/>
      <c r="SPO266" s="334"/>
      <c r="SPP266" s="224"/>
      <c r="SPQ266" s="368"/>
      <c r="SPR266" s="368"/>
      <c r="SPS266" s="332"/>
      <c r="SPT266" s="333"/>
      <c r="SPU266" s="368"/>
      <c r="SPV266" s="224"/>
      <c r="SPW266" s="224"/>
      <c r="SPX266" s="334"/>
      <c r="SPY266" s="334"/>
      <c r="SPZ266" s="224"/>
      <c r="SQA266" s="368"/>
      <c r="SQB266" s="368"/>
      <c r="SQC266" s="332"/>
      <c r="SQD266" s="333"/>
      <c r="SQE266" s="368"/>
      <c r="SQF266" s="224"/>
      <c r="SQG266" s="224"/>
      <c r="SQH266" s="334"/>
      <c r="SQI266" s="334"/>
      <c r="SQJ266" s="224"/>
      <c r="SQK266" s="368"/>
      <c r="SQL266" s="368"/>
      <c r="SQM266" s="332"/>
      <c r="SQN266" s="333"/>
      <c r="SQO266" s="368"/>
      <c r="SQP266" s="224"/>
      <c r="SQQ266" s="224"/>
      <c r="SQR266" s="334"/>
      <c r="SQS266" s="334"/>
      <c r="SQT266" s="224"/>
      <c r="SQU266" s="368"/>
      <c r="SQV266" s="368"/>
      <c r="SQW266" s="332"/>
      <c r="SQX266" s="333"/>
      <c r="SQY266" s="368"/>
      <c r="SQZ266" s="224"/>
      <c r="SRA266" s="224"/>
      <c r="SRB266" s="334"/>
      <c r="SRC266" s="334"/>
      <c r="SRD266" s="224"/>
      <c r="SRE266" s="368"/>
      <c r="SRF266" s="368"/>
      <c r="SRG266" s="332"/>
      <c r="SRH266" s="333"/>
      <c r="SRI266" s="368"/>
      <c r="SRJ266" s="224"/>
      <c r="SRK266" s="224"/>
      <c r="SRL266" s="334"/>
      <c r="SRM266" s="334"/>
      <c r="SRN266" s="224"/>
      <c r="SRO266" s="368"/>
      <c r="SRP266" s="368"/>
      <c r="SRQ266" s="332"/>
      <c r="SRR266" s="333"/>
      <c r="SRS266" s="368"/>
      <c r="SRT266" s="224"/>
      <c r="SRU266" s="224"/>
      <c r="SRV266" s="334"/>
      <c r="SRW266" s="334"/>
      <c r="SRX266" s="224"/>
      <c r="SRY266" s="368"/>
      <c r="SRZ266" s="368"/>
      <c r="SSA266" s="332"/>
      <c r="SSB266" s="333"/>
      <c r="SSC266" s="368"/>
      <c r="SSD266" s="224"/>
      <c r="SSE266" s="224"/>
      <c r="SSF266" s="334"/>
      <c r="SSG266" s="334"/>
      <c r="SSH266" s="224"/>
      <c r="SSI266" s="368"/>
      <c r="SSJ266" s="368"/>
      <c r="SSK266" s="332"/>
      <c r="SSL266" s="333"/>
      <c r="SSM266" s="368"/>
      <c r="SSN266" s="224"/>
      <c r="SSO266" s="224"/>
      <c r="SSP266" s="334"/>
      <c r="SSQ266" s="334"/>
      <c r="SSR266" s="224"/>
      <c r="SSS266" s="368"/>
      <c r="SST266" s="368"/>
      <c r="SSU266" s="332"/>
      <c r="SSV266" s="333"/>
      <c r="SSW266" s="368"/>
      <c r="SSX266" s="224"/>
      <c r="SSY266" s="224"/>
      <c r="SSZ266" s="334"/>
      <c r="STA266" s="334"/>
      <c r="STB266" s="224"/>
      <c r="STC266" s="368"/>
      <c r="STD266" s="368"/>
      <c r="STE266" s="332"/>
      <c r="STF266" s="333"/>
      <c r="STG266" s="368"/>
      <c r="STH266" s="224"/>
      <c r="STI266" s="224"/>
      <c r="STJ266" s="334"/>
      <c r="STK266" s="334"/>
      <c r="STL266" s="224"/>
      <c r="STM266" s="368"/>
      <c r="STN266" s="368"/>
      <c r="STO266" s="332"/>
      <c r="STP266" s="333"/>
      <c r="STQ266" s="368"/>
      <c r="STR266" s="224"/>
      <c r="STS266" s="224"/>
      <c r="STT266" s="334"/>
      <c r="STU266" s="334"/>
      <c r="STV266" s="224"/>
      <c r="STW266" s="368"/>
      <c r="STX266" s="368"/>
      <c r="STY266" s="332"/>
      <c r="STZ266" s="333"/>
      <c r="SUA266" s="368"/>
      <c r="SUB266" s="224"/>
      <c r="SUC266" s="224"/>
      <c r="SUD266" s="334"/>
      <c r="SUE266" s="334"/>
      <c r="SUF266" s="224"/>
      <c r="SUG266" s="368"/>
      <c r="SUH266" s="368"/>
      <c r="SUI266" s="332"/>
      <c r="SUJ266" s="333"/>
      <c r="SUK266" s="368"/>
      <c r="SUL266" s="224"/>
      <c r="SUM266" s="224"/>
      <c r="SUN266" s="334"/>
      <c r="SUO266" s="334"/>
      <c r="SUP266" s="224"/>
      <c r="SUQ266" s="368"/>
      <c r="SUR266" s="368"/>
      <c r="SUS266" s="332"/>
      <c r="SUT266" s="333"/>
      <c r="SUU266" s="368"/>
      <c r="SUV266" s="224"/>
      <c r="SUW266" s="224"/>
      <c r="SUX266" s="334"/>
      <c r="SUY266" s="334"/>
      <c r="SUZ266" s="224"/>
      <c r="SVA266" s="368"/>
      <c r="SVB266" s="368"/>
      <c r="SVC266" s="332"/>
      <c r="SVD266" s="333"/>
      <c r="SVE266" s="368"/>
      <c r="SVF266" s="224"/>
      <c r="SVG266" s="224"/>
      <c r="SVH266" s="334"/>
      <c r="SVI266" s="334"/>
      <c r="SVJ266" s="224"/>
      <c r="SVK266" s="368"/>
      <c r="SVL266" s="368"/>
      <c r="SVM266" s="332"/>
      <c r="SVN266" s="333"/>
      <c r="SVO266" s="368"/>
      <c r="SVP266" s="224"/>
      <c r="SVQ266" s="224"/>
      <c r="SVR266" s="334"/>
      <c r="SVS266" s="334"/>
      <c r="SVT266" s="224"/>
      <c r="SVU266" s="368"/>
      <c r="SVV266" s="368"/>
      <c r="SVW266" s="332"/>
      <c r="SVX266" s="333"/>
      <c r="SVY266" s="368"/>
      <c r="SVZ266" s="224"/>
      <c r="SWA266" s="224"/>
      <c r="SWB266" s="334"/>
      <c r="SWC266" s="334"/>
      <c r="SWD266" s="224"/>
      <c r="SWE266" s="368"/>
      <c r="SWF266" s="368"/>
      <c r="SWG266" s="332"/>
      <c r="SWH266" s="333"/>
      <c r="SWI266" s="368"/>
      <c r="SWJ266" s="224"/>
      <c r="SWK266" s="224"/>
      <c r="SWL266" s="334"/>
      <c r="SWM266" s="334"/>
      <c r="SWN266" s="224"/>
      <c r="SWO266" s="368"/>
      <c r="SWP266" s="368"/>
      <c r="SWQ266" s="332"/>
      <c r="SWR266" s="333"/>
      <c r="SWS266" s="368"/>
      <c r="SWT266" s="224"/>
      <c r="SWU266" s="224"/>
      <c r="SWV266" s="334"/>
      <c r="SWW266" s="334"/>
      <c r="SWX266" s="224"/>
      <c r="SWY266" s="368"/>
      <c r="SWZ266" s="368"/>
      <c r="SXA266" s="332"/>
      <c r="SXB266" s="333"/>
      <c r="SXC266" s="368"/>
      <c r="SXD266" s="224"/>
      <c r="SXE266" s="224"/>
      <c r="SXF266" s="334"/>
      <c r="SXG266" s="334"/>
      <c r="SXH266" s="224"/>
      <c r="SXI266" s="368"/>
      <c r="SXJ266" s="368"/>
      <c r="SXK266" s="332"/>
      <c r="SXL266" s="333"/>
      <c r="SXM266" s="368"/>
      <c r="SXN266" s="224"/>
      <c r="SXO266" s="224"/>
      <c r="SXP266" s="334"/>
      <c r="SXQ266" s="334"/>
      <c r="SXR266" s="224"/>
      <c r="SXS266" s="368"/>
      <c r="SXT266" s="368"/>
      <c r="SXU266" s="332"/>
      <c r="SXV266" s="333"/>
      <c r="SXW266" s="368"/>
      <c r="SXX266" s="224"/>
      <c r="SXY266" s="224"/>
      <c r="SXZ266" s="334"/>
      <c r="SYA266" s="334"/>
      <c r="SYB266" s="224"/>
      <c r="SYC266" s="368"/>
      <c r="SYD266" s="368"/>
      <c r="SYE266" s="332"/>
      <c r="SYF266" s="333"/>
      <c r="SYG266" s="368"/>
      <c r="SYH266" s="224"/>
      <c r="SYI266" s="224"/>
      <c r="SYJ266" s="334"/>
      <c r="SYK266" s="334"/>
      <c r="SYL266" s="224"/>
      <c r="SYM266" s="368"/>
      <c r="SYN266" s="368"/>
      <c r="SYO266" s="332"/>
      <c r="SYP266" s="333"/>
      <c r="SYQ266" s="368"/>
      <c r="SYR266" s="224"/>
      <c r="SYS266" s="224"/>
      <c r="SYT266" s="334"/>
      <c r="SYU266" s="334"/>
      <c r="SYV266" s="224"/>
      <c r="SYW266" s="368"/>
      <c r="SYX266" s="368"/>
      <c r="SYY266" s="332"/>
      <c r="SYZ266" s="333"/>
      <c r="SZA266" s="368"/>
      <c r="SZB266" s="224"/>
      <c r="SZC266" s="224"/>
      <c r="SZD266" s="334"/>
      <c r="SZE266" s="334"/>
      <c r="SZF266" s="224"/>
      <c r="SZG266" s="368"/>
      <c r="SZH266" s="368"/>
      <c r="SZI266" s="332"/>
      <c r="SZJ266" s="333"/>
      <c r="SZK266" s="368"/>
      <c r="SZL266" s="224"/>
      <c r="SZM266" s="224"/>
      <c r="SZN266" s="334"/>
      <c r="SZO266" s="334"/>
      <c r="SZP266" s="224"/>
      <c r="SZQ266" s="368"/>
      <c r="SZR266" s="368"/>
      <c r="SZS266" s="332"/>
      <c r="SZT266" s="333"/>
      <c r="SZU266" s="368"/>
      <c r="SZV266" s="224"/>
      <c r="SZW266" s="224"/>
      <c r="SZX266" s="334"/>
      <c r="SZY266" s="334"/>
      <c r="SZZ266" s="224"/>
      <c r="TAA266" s="368"/>
      <c r="TAB266" s="368"/>
      <c r="TAC266" s="332"/>
      <c r="TAD266" s="333"/>
      <c r="TAE266" s="368"/>
      <c r="TAF266" s="224"/>
      <c r="TAG266" s="224"/>
      <c r="TAH266" s="334"/>
      <c r="TAI266" s="334"/>
      <c r="TAJ266" s="224"/>
      <c r="TAK266" s="368"/>
      <c r="TAL266" s="368"/>
      <c r="TAM266" s="332"/>
      <c r="TAN266" s="333"/>
      <c r="TAO266" s="368"/>
      <c r="TAP266" s="224"/>
      <c r="TAQ266" s="224"/>
      <c r="TAR266" s="334"/>
      <c r="TAS266" s="334"/>
      <c r="TAT266" s="224"/>
      <c r="TAU266" s="368"/>
      <c r="TAV266" s="368"/>
      <c r="TAW266" s="332"/>
      <c r="TAX266" s="333"/>
      <c r="TAY266" s="368"/>
      <c r="TAZ266" s="224"/>
      <c r="TBA266" s="224"/>
      <c r="TBB266" s="334"/>
      <c r="TBC266" s="334"/>
      <c r="TBD266" s="224"/>
      <c r="TBE266" s="368"/>
      <c r="TBF266" s="368"/>
      <c r="TBG266" s="332"/>
      <c r="TBH266" s="333"/>
      <c r="TBI266" s="368"/>
      <c r="TBJ266" s="224"/>
      <c r="TBK266" s="224"/>
      <c r="TBL266" s="334"/>
      <c r="TBM266" s="334"/>
      <c r="TBN266" s="224"/>
      <c r="TBO266" s="368"/>
      <c r="TBP266" s="368"/>
      <c r="TBQ266" s="332"/>
      <c r="TBR266" s="333"/>
      <c r="TBS266" s="368"/>
      <c r="TBT266" s="224"/>
      <c r="TBU266" s="224"/>
      <c r="TBV266" s="334"/>
      <c r="TBW266" s="334"/>
      <c r="TBX266" s="224"/>
      <c r="TBY266" s="368"/>
      <c r="TBZ266" s="368"/>
      <c r="TCA266" s="332"/>
      <c r="TCB266" s="333"/>
      <c r="TCC266" s="368"/>
      <c r="TCD266" s="224"/>
      <c r="TCE266" s="224"/>
      <c r="TCF266" s="334"/>
      <c r="TCG266" s="334"/>
      <c r="TCH266" s="224"/>
      <c r="TCI266" s="368"/>
      <c r="TCJ266" s="368"/>
      <c r="TCK266" s="332"/>
      <c r="TCL266" s="333"/>
      <c r="TCM266" s="368"/>
      <c r="TCN266" s="224"/>
      <c r="TCO266" s="224"/>
      <c r="TCP266" s="334"/>
      <c r="TCQ266" s="334"/>
      <c r="TCR266" s="224"/>
      <c r="TCS266" s="368"/>
      <c r="TCT266" s="368"/>
      <c r="TCU266" s="332"/>
      <c r="TCV266" s="333"/>
      <c r="TCW266" s="368"/>
      <c r="TCX266" s="224"/>
      <c r="TCY266" s="224"/>
      <c r="TCZ266" s="334"/>
      <c r="TDA266" s="334"/>
      <c r="TDB266" s="224"/>
      <c r="TDC266" s="368"/>
      <c r="TDD266" s="368"/>
      <c r="TDE266" s="332"/>
      <c r="TDF266" s="333"/>
      <c r="TDG266" s="368"/>
      <c r="TDH266" s="224"/>
      <c r="TDI266" s="224"/>
      <c r="TDJ266" s="334"/>
      <c r="TDK266" s="334"/>
      <c r="TDL266" s="224"/>
      <c r="TDM266" s="368"/>
      <c r="TDN266" s="368"/>
      <c r="TDO266" s="332"/>
      <c r="TDP266" s="333"/>
      <c r="TDQ266" s="368"/>
      <c r="TDR266" s="224"/>
      <c r="TDS266" s="224"/>
      <c r="TDT266" s="334"/>
      <c r="TDU266" s="334"/>
      <c r="TDV266" s="224"/>
      <c r="TDW266" s="368"/>
      <c r="TDX266" s="368"/>
      <c r="TDY266" s="332"/>
      <c r="TDZ266" s="333"/>
      <c r="TEA266" s="368"/>
      <c r="TEB266" s="224"/>
      <c r="TEC266" s="224"/>
      <c r="TED266" s="334"/>
      <c r="TEE266" s="334"/>
      <c r="TEF266" s="224"/>
      <c r="TEG266" s="368"/>
      <c r="TEH266" s="368"/>
      <c r="TEI266" s="332"/>
      <c r="TEJ266" s="333"/>
      <c r="TEK266" s="368"/>
      <c r="TEL266" s="224"/>
      <c r="TEM266" s="224"/>
      <c r="TEN266" s="334"/>
      <c r="TEO266" s="334"/>
      <c r="TEP266" s="224"/>
      <c r="TEQ266" s="368"/>
      <c r="TER266" s="368"/>
      <c r="TES266" s="332"/>
      <c r="TET266" s="333"/>
      <c r="TEU266" s="368"/>
      <c r="TEV266" s="224"/>
      <c r="TEW266" s="224"/>
      <c r="TEX266" s="334"/>
      <c r="TEY266" s="334"/>
      <c r="TEZ266" s="224"/>
      <c r="TFA266" s="368"/>
      <c r="TFB266" s="368"/>
      <c r="TFC266" s="332"/>
      <c r="TFD266" s="333"/>
      <c r="TFE266" s="368"/>
      <c r="TFF266" s="224"/>
      <c r="TFG266" s="224"/>
      <c r="TFH266" s="334"/>
      <c r="TFI266" s="334"/>
      <c r="TFJ266" s="224"/>
      <c r="TFK266" s="368"/>
      <c r="TFL266" s="368"/>
      <c r="TFM266" s="332"/>
      <c r="TFN266" s="333"/>
      <c r="TFO266" s="368"/>
      <c r="TFP266" s="224"/>
      <c r="TFQ266" s="224"/>
      <c r="TFR266" s="334"/>
      <c r="TFS266" s="334"/>
      <c r="TFT266" s="224"/>
      <c r="TFU266" s="368"/>
      <c r="TFV266" s="368"/>
      <c r="TFW266" s="332"/>
      <c r="TFX266" s="333"/>
      <c r="TFY266" s="368"/>
      <c r="TFZ266" s="224"/>
      <c r="TGA266" s="224"/>
      <c r="TGB266" s="334"/>
      <c r="TGC266" s="334"/>
      <c r="TGD266" s="224"/>
      <c r="TGE266" s="368"/>
      <c r="TGF266" s="368"/>
      <c r="TGG266" s="332"/>
      <c r="TGH266" s="333"/>
      <c r="TGI266" s="368"/>
      <c r="TGJ266" s="224"/>
      <c r="TGK266" s="224"/>
      <c r="TGL266" s="334"/>
      <c r="TGM266" s="334"/>
      <c r="TGN266" s="224"/>
      <c r="TGO266" s="368"/>
      <c r="TGP266" s="368"/>
      <c r="TGQ266" s="332"/>
      <c r="TGR266" s="333"/>
      <c r="TGS266" s="368"/>
      <c r="TGT266" s="224"/>
      <c r="TGU266" s="224"/>
      <c r="TGV266" s="334"/>
      <c r="TGW266" s="334"/>
      <c r="TGX266" s="224"/>
      <c r="TGY266" s="368"/>
      <c r="TGZ266" s="368"/>
      <c r="THA266" s="332"/>
      <c r="THB266" s="333"/>
      <c r="THC266" s="368"/>
      <c r="THD266" s="224"/>
      <c r="THE266" s="224"/>
      <c r="THF266" s="334"/>
      <c r="THG266" s="334"/>
      <c r="THH266" s="224"/>
      <c r="THI266" s="368"/>
      <c r="THJ266" s="368"/>
      <c r="THK266" s="332"/>
      <c r="THL266" s="333"/>
      <c r="THM266" s="368"/>
      <c r="THN266" s="224"/>
      <c r="THO266" s="224"/>
      <c r="THP266" s="334"/>
      <c r="THQ266" s="334"/>
      <c r="THR266" s="224"/>
      <c r="THS266" s="368"/>
      <c r="THT266" s="368"/>
      <c r="THU266" s="332"/>
      <c r="THV266" s="333"/>
      <c r="THW266" s="368"/>
      <c r="THX266" s="224"/>
      <c r="THY266" s="224"/>
      <c r="THZ266" s="334"/>
      <c r="TIA266" s="334"/>
      <c r="TIB266" s="224"/>
      <c r="TIC266" s="368"/>
      <c r="TID266" s="368"/>
      <c r="TIE266" s="332"/>
      <c r="TIF266" s="333"/>
      <c r="TIG266" s="368"/>
      <c r="TIH266" s="224"/>
      <c r="TII266" s="224"/>
      <c r="TIJ266" s="334"/>
      <c r="TIK266" s="334"/>
      <c r="TIL266" s="224"/>
      <c r="TIM266" s="368"/>
      <c r="TIN266" s="368"/>
      <c r="TIO266" s="332"/>
      <c r="TIP266" s="333"/>
      <c r="TIQ266" s="368"/>
      <c r="TIR266" s="224"/>
      <c r="TIS266" s="224"/>
      <c r="TIT266" s="334"/>
      <c r="TIU266" s="334"/>
      <c r="TIV266" s="224"/>
      <c r="TIW266" s="368"/>
      <c r="TIX266" s="368"/>
      <c r="TIY266" s="332"/>
      <c r="TIZ266" s="333"/>
      <c r="TJA266" s="368"/>
      <c r="TJB266" s="224"/>
      <c r="TJC266" s="224"/>
      <c r="TJD266" s="334"/>
      <c r="TJE266" s="334"/>
      <c r="TJF266" s="224"/>
      <c r="TJG266" s="368"/>
      <c r="TJH266" s="368"/>
      <c r="TJI266" s="332"/>
      <c r="TJJ266" s="333"/>
      <c r="TJK266" s="368"/>
      <c r="TJL266" s="224"/>
      <c r="TJM266" s="224"/>
      <c r="TJN266" s="334"/>
      <c r="TJO266" s="334"/>
      <c r="TJP266" s="224"/>
      <c r="TJQ266" s="368"/>
      <c r="TJR266" s="368"/>
      <c r="TJS266" s="332"/>
      <c r="TJT266" s="333"/>
      <c r="TJU266" s="368"/>
      <c r="TJV266" s="224"/>
      <c r="TJW266" s="224"/>
      <c r="TJX266" s="334"/>
      <c r="TJY266" s="334"/>
      <c r="TJZ266" s="224"/>
      <c r="TKA266" s="368"/>
      <c r="TKB266" s="368"/>
      <c r="TKC266" s="332"/>
      <c r="TKD266" s="333"/>
      <c r="TKE266" s="368"/>
      <c r="TKF266" s="224"/>
      <c r="TKG266" s="224"/>
      <c r="TKH266" s="334"/>
      <c r="TKI266" s="334"/>
      <c r="TKJ266" s="224"/>
      <c r="TKK266" s="368"/>
      <c r="TKL266" s="368"/>
      <c r="TKM266" s="332"/>
      <c r="TKN266" s="333"/>
      <c r="TKO266" s="368"/>
      <c r="TKP266" s="224"/>
      <c r="TKQ266" s="224"/>
      <c r="TKR266" s="334"/>
      <c r="TKS266" s="334"/>
      <c r="TKT266" s="224"/>
      <c r="TKU266" s="368"/>
      <c r="TKV266" s="368"/>
      <c r="TKW266" s="332"/>
      <c r="TKX266" s="333"/>
      <c r="TKY266" s="368"/>
      <c r="TKZ266" s="224"/>
      <c r="TLA266" s="224"/>
      <c r="TLB266" s="334"/>
      <c r="TLC266" s="334"/>
      <c r="TLD266" s="224"/>
      <c r="TLE266" s="368"/>
      <c r="TLF266" s="368"/>
      <c r="TLG266" s="332"/>
      <c r="TLH266" s="333"/>
      <c r="TLI266" s="368"/>
      <c r="TLJ266" s="224"/>
      <c r="TLK266" s="224"/>
      <c r="TLL266" s="334"/>
      <c r="TLM266" s="334"/>
      <c r="TLN266" s="224"/>
      <c r="TLO266" s="368"/>
      <c r="TLP266" s="368"/>
      <c r="TLQ266" s="332"/>
      <c r="TLR266" s="333"/>
      <c r="TLS266" s="368"/>
      <c r="TLT266" s="224"/>
      <c r="TLU266" s="224"/>
      <c r="TLV266" s="334"/>
      <c r="TLW266" s="334"/>
      <c r="TLX266" s="224"/>
      <c r="TLY266" s="368"/>
      <c r="TLZ266" s="368"/>
      <c r="TMA266" s="332"/>
      <c r="TMB266" s="333"/>
      <c r="TMC266" s="368"/>
      <c r="TMD266" s="224"/>
      <c r="TME266" s="224"/>
      <c r="TMF266" s="334"/>
      <c r="TMG266" s="334"/>
      <c r="TMH266" s="224"/>
      <c r="TMI266" s="368"/>
      <c r="TMJ266" s="368"/>
      <c r="TMK266" s="332"/>
      <c r="TML266" s="333"/>
      <c r="TMM266" s="368"/>
      <c r="TMN266" s="224"/>
      <c r="TMO266" s="224"/>
      <c r="TMP266" s="334"/>
      <c r="TMQ266" s="334"/>
      <c r="TMR266" s="224"/>
      <c r="TMS266" s="368"/>
      <c r="TMT266" s="368"/>
      <c r="TMU266" s="332"/>
      <c r="TMV266" s="333"/>
      <c r="TMW266" s="368"/>
      <c r="TMX266" s="224"/>
      <c r="TMY266" s="224"/>
      <c r="TMZ266" s="334"/>
      <c r="TNA266" s="334"/>
      <c r="TNB266" s="224"/>
      <c r="TNC266" s="368"/>
      <c r="TND266" s="368"/>
      <c r="TNE266" s="332"/>
      <c r="TNF266" s="333"/>
      <c r="TNG266" s="368"/>
      <c r="TNH266" s="224"/>
      <c r="TNI266" s="224"/>
      <c r="TNJ266" s="334"/>
      <c r="TNK266" s="334"/>
      <c r="TNL266" s="224"/>
      <c r="TNM266" s="368"/>
      <c r="TNN266" s="368"/>
      <c r="TNO266" s="332"/>
      <c r="TNP266" s="333"/>
      <c r="TNQ266" s="368"/>
      <c r="TNR266" s="224"/>
      <c r="TNS266" s="224"/>
      <c r="TNT266" s="334"/>
      <c r="TNU266" s="334"/>
      <c r="TNV266" s="224"/>
      <c r="TNW266" s="368"/>
      <c r="TNX266" s="368"/>
      <c r="TNY266" s="332"/>
      <c r="TNZ266" s="333"/>
      <c r="TOA266" s="368"/>
      <c r="TOB266" s="224"/>
      <c r="TOC266" s="224"/>
      <c r="TOD266" s="334"/>
      <c r="TOE266" s="334"/>
      <c r="TOF266" s="224"/>
      <c r="TOG266" s="368"/>
      <c r="TOH266" s="368"/>
      <c r="TOI266" s="332"/>
      <c r="TOJ266" s="333"/>
      <c r="TOK266" s="368"/>
      <c r="TOL266" s="224"/>
      <c r="TOM266" s="224"/>
      <c r="TON266" s="334"/>
      <c r="TOO266" s="334"/>
      <c r="TOP266" s="224"/>
      <c r="TOQ266" s="368"/>
      <c r="TOR266" s="368"/>
      <c r="TOS266" s="332"/>
      <c r="TOT266" s="333"/>
      <c r="TOU266" s="368"/>
      <c r="TOV266" s="224"/>
      <c r="TOW266" s="224"/>
      <c r="TOX266" s="334"/>
      <c r="TOY266" s="334"/>
      <c r="TOZ266" s="224"/>
      <c r="TPA266" s="368"/>
      <c r="TPB266" s="368"/>
      <c r="TPC266" s="332"/>
      <c r="TPD266" s="333"/>
      <c r="TPE266" s="368"/>
      <c r="TPF266" s="224"/>
      <c r="TPG266" s="224"/>
      <c r="TPH266" s="334"/>
      <c r="TPI266" s="334"/>
      <c r="TPJ266" s="224"/>
      <c r="TPK266" s="368"/>
      <c r="TPL266" s="368"/>
      <c r="TPM266" s="332"/>
      <c r="TPN266" s="333"/>
      <c r="TPO266" s="368"/>
      <c r="TPP266" s="224"/>
      <c r="TPQ266" s="224"/>
      <c r="TPR266" s="334"/>
      <c r="TPS266" s="334"/>
      <c r="TPT266" s="224"/>
      <c r="TPU266" s="368"/>
      <c r="TPV266" s="368"/>
      <c r="TPW266" s="332"/>
      <c r="TPX266" s="333"/>
      <c r="TPY266" s="368"/>
      <c r="TPZ266" s="224"/>
      <c r="TQA266" s="224"/>
      <c r="TQB266" s="334"/>
      <c r="TQC266" s="334"/>
      <c r="TQD266" s="224"/>
      <c r="TQE266" s="368"/>
      <c r="TQF266" s="368"/>
      <c r="TQG266" s="332"/>
      <c r="TQH266" s="333"/>
      <c r="TQI266" s="368"/>
      <c r="TQJ266" s="224"/>
      <c r="TQK266" s="224"/>
      <c r="TQL266" s="334"/>
      <c r="TQM266" s="334"/>
      <c r="TQN266" s="224"/>
      <c r="TQO266" s="368"/>
      <c r="TQP266" s="368"/>
      <c r="TQQ266" s="332"/>
      <c r="TQR266" s="333"/>
      <c r="TQS266" s="368"/>
      <c r="TQT266" s="224"/>
      <c r="TQU266" s="224"/>
      <c r="TQV266" s="334"/>
      <c r="TQW266" s="334"/>
      <c r="TQX266" s="224"/>
      <c r="TQY266" s="368"/>
      <c r="TQZ266" s="368"/>
      <c r="TRA266" s="332"/>
      <c r="TRB266" s="333"/>
      <c r="TRC266" s="368"/>
      <c r="TRD266" s="224"/>
      <c r="TRE266" s="224"/>
      <c r="TRF266" s="334"/>
      <c r="TRG266" s="334"/>
      <c r="TRH266" s="224"/>
      <c r="TRI266" s="368"/>
      <c r="TRJ266" s="368"/>
      <c r="TRK266" s="332"/>
      <c r="TRL266" s="333"/>
      <c r="TRM266" s="368"/>
      <c r="TRN266" s="224"/>
      <c r="TRO266" s="224"/>
      <c r="TRP266" s="334"/>
      <c r="TRQ266" s="334"/>
      <c r="TRR266" s="224"/>
      <c r="TRS266" s="368"/>
      <c r="TRT266" s="368"/>
      <c r="TRU266" s="332"/>
      <c r="TRV266" s="333"/>
      <c r="TRW266" s="368"/>
      <c r="TRX266" s="224"/>
      <c r="TRY266" s="224"/>
      <c r="TRZ266" s="334"/>
      <c r="TSA266" s="334"/>
      <c r="TSB266" s="224"/>
      <c r="TSC266" s="368"/>
      <c r="TSD266" s="368"/>
      <c r="TSE266" s="332"/>
      <c r="TSF266" s="333"/>
      <c r="TSG266" s="368"/>
      <c r="TSH266" s="224"/>
      <c r="TSI266" s="224"/>
      <c r="TSJ266" s="334"/>
      <c r="TSK266" s="334"/>
      <c r="TSL266" s="224"/>
      <c r="TSM266" s="368"/>
      <c r="TSN266" s="368"/>
      <c r="TSO266" s="332"/>
      <c r="TSP266" s="333"/>
      <c r="TSQ266" s="368"/>
      <c r="TSR266" s="224"/>
      <c r="TSS266" s="224"/>
      <c r="TST266" s="334"/>
      <c r="TSU266" s="334"/>
      <c r="TSV266" s="224"/>
      <c r="TSW266" s="368"/>
      <c r="TSX266" s="368"/>
      <c r="TSY266" s="332"/>
      <c r="TSZ266" s="333"/>
      <c r="TTA266" s="368"/>
      <c r="TTB266" s="224"/>
      <c r="TTC266" s="224"/>
      <c r="TTD266" s="334"/>
      <c r="TTE266" s="334"/>
      <c r="TTF266" s="224"/>
      <c r="TTG266" s="368"/>
      <c r="TTH266" s="368"/>
      <c r="TTI266" s="332"/>
      <c r="TTJ266" s="333"/>
      <c r="TTK266" s="368"/>
      <c r="TTL266" s="224"/>
      <c r="TTM266" s="224"/>
      <c r="TTN266" s="334"/>
      <c r="TTO266" s="334"/>
      <c r="TTP266" s="224"/>
      <c r="TTQ266" s="368"/>
      <c r="TTR266" s="368"/>
      <c r="TTS266" s="332"/>
      <c r="TTT266" s="333"/>
      <c r="TTU266" s="368"/>
      <c r="TTV266" s="224"/>
      <c r="TTW266" s="224"/>
      <c r="TTX266" s="334"/>
      <c r="TTY266" s="334"/>
      <c r="TTZ266" s="224"/>
      <c r="TUA266" s="368"/>
      <c r="TUB266" s="368"/>
      <c r="TUC266" s="332"/>
      <c r="TUD266" s="333"/>
      <c r="TUE266" s="368"/>
      <c r="TUF266" s="224"/>
      <c r="TUG266" s="224"/>
      <c r="TUH266" s="334"/>
      <c r="TUI266" s="334"/>
      <c r="TUJ266" s="224"/>
      <c r="TUK266" s="368"/>
      <c r="TUL266" s="368"/>
      <c r="TUM266" s="332"/>
      <c r="TUN266" s="333"/>
      <c r="TUO266" s="368"/>
      <c r="TUP266" s="224"/>
      <c r="TUQ266" s="224"/>
      <c r="TUR266" s="334"/>
      <c r="TUS266" s="334"/>
      <c r="TUT266" s="224"/>
      <c r="TUU266" s="368"/>
      <c r="TUV266" s="368"/>
      <c r="TUW266" s="332"/>
      <c r="TUX266" s="333"/>
      <c r="TUY266" s="368"/>
      <c r="TUZ266" s="224"/>
      <c r="TVA266" s="224"/>
      <c r="TVB266" s="334"/>
      <c r="TVC266" s="334"/>
      <c r="TVD266" s="224"/>
      <c r="TVE266" s="368"/>
      <c r="TVF266" s="368"/>
      <c r="TVG266" s="332"/>
      <c r="TVH266" s="333"/>
      <c r="TVI266" s="368"/>
      <c r="TVJ266" s="224"/>
      <c r="TVK266" s="224"/>
      <c r="TVL266" s="334"/>
      <c r="TVM266" s="334"/>
      <c r="TVN266" s="224"/>
      <c r="TVO266" s="368"/>
      <c r="TVP266" s="368"/>
      <c r="TVQ266" s="332"/>
      <c r="TVR266" s="333"/>
      <c r="TVS266" s="368"/>
      <c r="TVT266" s="224"/>
      <c r="TVU266" s="224"/>
      <c r="TVV266" s="334"/>
      <c r="TVW266" s="334"/>
      <c r="TVX266" s="224"/>
      <c r="TVY266" s="368"/>
      <c r="TVZ266" s="368"/>
      <c r="TWA266" s="332"/>
      <c r="TWB266" s="333"/>
      <c r="TWC266" s="368"/>
      <c r="TWD266" s="224"/>
      <c r="TWE266" s="224"/>
      <c r="TWF266" s="334"/>
      <c r="TWG266" s="334"/>
      <c r="TWH266" s="224"/>
      <c r="TWI266" s="368"/>
      <c r="TWJ266" s="368"/>
      <c r="TWK266" s="332"/>
      <c r="TWL266" s="333"/>
      <c r="TWM266" s="368"/>
      <c r="TWN266" s="224"/>
      <c r="TWO266" s="224"/>
      <c r="TWP266" s="334"/>
      <c r="TWQ266" s="334"/>
      <c r="TWR266" s="224"/>
      <c r="TWS266" s="368"/>
      <c r="TWT266" s="368"/>
      <c r="TWU266" s="332"/>
      <c r="TWV266" s="333"/>
      <c r="TWW266" s="368"/>
      <c r="TWX266" s="224"/>
      <c r="TWY266" s="224"/>
      <c r="TWZ266" s="334"/>
      <c r="TXA266" s="334"/>
      <c r="TXB266" s="224"/>
      <c r="TXC266" s="368"/>
      <c r="TXD266" s="368"/>
      <c r="TXE266" s="332"/>
      <c r="TXF266" s="333"/>
      <c r="TXG266" s="368"/>
      <c r="TXH266" s="224"/>
      <c r="TXI266" s="224"/>
      <c r="TXJ266" s="334"/>
      <c r="TXK266" s="334"/>
      <c r="TXL266" s="224"/>
      <c r="TXM266" s="368"/>
      <c r="TXN266" s="368"/>
      <c r="TXO266" s="332"/>
      <c r="TXP266" s="333"/>
      <c r="TXQ266" s="368"/>
      <c r="TXR266" s="224"/>
      <c r="TXS266" s="224"/>
      <c r="TXT266" s="334"/>
      <c r="TXU266" s="334"/>
      <c r="TXV266" s="224"/>
      <c r="TXW266" s="368"/>
      <c r="TXX266" s="368"/>
      <c r="TXY266" s="332"/>
      <c r="TXZ266" s="333"/>
      <c r="TYA266" s="368"/>
      <c r="TYB266" s="224"/>
      <c r="TYC266" s="224"/>
      <c r="TYD266" s="334"/>
      <c r="TYE266" s="334"/>
      <c r="TYF266" s="224"/>
      <c r="TYG266" s="368"/>
      <c r="TYH266" s="368"/>
      <c r="TYI266" s="332"/>
      <c r="TYJ266" s="333"/>
      <c r="TYK266" s="368"/>
      <c r="TYL266" s="224"/>
      <c r="TYM266" s="224"/>
      <c r="TYN266" s="334"/>
      <c r="TYO266" s="334"/>
      <c r="TYP266" s="224"/>
      <c r="TYQ266" s="368"/>
      <c r="TYR266" s="368"/>
      <c r="TYS266" s="332"/>
      <c r="TYT266" s="333"/>
      <c r="TYU266" s="368"/>
      <c r="TYV266" s="224"/>
      <c r="TYW266" s="224"/>
      <c r="TYX266" s="334"/>
      <c r="TYY266" s="334"/>
      <c r="TYZ266" s="224"/>
      <c r="TZA266" s="368"/>
      <c r="TZB266" s="368"/>
      <c r="TZC266" s="332"/>
      <c r="TZD266" s="333"/>
      <c r="TZE266" s="368"/>
      <c r="TZF266" s="224"/>
      <c r="TZG266" s="224"/>
      <c r="TZH266" s="334"/>
      <c r="TZI266" s="334"/>
      <c r="TZJ266" s="224"/>
      <c r="TZK266" s="368"/>
      <c r="TZL266" s="368"/>
      <c r="TZM266" s="332"/>
      <c r="TZN266" s="333"/>
      <c r="TZO266" s="368"/>
      <c r="TZP266" s="224"/>
      <c r="TZQ266" s="224"/>
      <c r="TZR266" s="334"/>
      <c r="TZS266" s="334"/>
      <c r="TZT266" s="224"/>
      <c r="TZU266" s="368"/>
      <c r="TZV266" s="368"/>
      <c r="TZW266" s="332"/>
      <c r="TZX266" s="333"/>
      <c r="TZY266" s="368"/>
      <c r="TZZ266" s="224"/>
      <c r="UAA266" s="224"/>
      <c r="UAB266" s="334"/>
      <c r="UAC266" s="334"/>
      <c r="UAD266" s="224"/>
      <c r="UAE266" s="368"/>
      <c r="UAF266" s="368"/>
      <c r="UAG266" s="332"/>
      <c r="UAH266" s="333"/>
      <c r="UAI266" s="368"/>
      <c r="UAJ266" s="224"/>
      <c r="UAK266" s="224"/>
      <c r="UAL266" s="334"/>
      <c r="UAM266" s="334"/>
      <c r="UAN266" s="224"/>
      <c r="UAO266" s="368"/>
      <c r="UAP266" s="368"/>
      <c r="UAQ266" s="332"/>
      <c r="UAR266" s="333"/>
      <c r="UAS266" s="368"/>
      <c r="UAT266" s="224"/>
      <c r="UAU266" s="224"/>
      <c r="UAV266" s="334"/>
      <c r="UAW266" s="334"/>
      <c r="UAX266" s="224"/>
      <c r="UAY266" s="368"/>
      <c r="UAZ266" s="368"/>
      <c r="UBA266" s="332"/>
      <c r="UBB266" s="333"/>
      <c r="UBC266" s="368"/>
      <c r="UBD266" s="224"/>
      <c r="UBE266" s="224"/>
      <c r="UBF266" s="334"/>
      <c r="UBG266" s="334"/>
      <c r="UBH266" s="224"/>
      <c r="UBI266" s="368"/>
      <c r="UBJ266" s="368"/>
      <c r="UBK266" s="332"/>
      <c r="UBL266" s="333"/>
      <c r="UBM266" s="368"/>
      <c r="UBN266" s="224"/>
      <c r="UBO266" s="224"/>
      <c r="UBP266" s="334"/>
      <c r="UBQ266" s="334"/>
      <c r="UBR266" s="224"/>
      <c r="UBS266" s="368"/>
      <c r="UBT266" s="368"/>
      <c r="UBU266" s="332"/>
      <c r="UBV266" s="333"/>
      <c r="UBW266" s="368"/>
      <c r="UBX266" s="224"/>
      <c r="UBY266" s="224"/>
      <c r="UBZ266" s="334"/>
      <c r="UCA266" s="334"/>
      <c r="UCB266" s="224"/>
      <c r="UCC266" s="368"/>
      <c r="UCD266" s="368"/>
      <c r="UCE266" s="332"/>
      <c r="UCF266" s="333"/>
      <c r="UCG266" s="368"/>
      <c r="UCH266" s="224"/>
      <c r="UCI266" s="224"/>
      <c r="UCJ266" s="334"/>
      <c r="UCK266" s="334"/>
      <c r="UCL266" s="224"/>
      <c r="UCM266" s="368"/>
      <c r="UCN266" s="368"/>
      <c r="UCO266" s="332"/>
      <c r="UCP266" s="333"/>
      <c r="UCQ266" s="368"/>
      <c r="UCR266" s="224"/>
      <c r="UCS266" s="224"/>
      <c r="UCT266" s="334"/>
      <c r="UCU266" s="334"/>
      <c r="UCV266" s="224"/>
      <c r="UCW266" s="368"/>
      <c r="UCX266" s="368"/>
      <c r="UCY266" s="332"/>
      <c r="UCZ266" s="333"/>
      <c r="UDA266" s="368"/>
      <c r="UDB266" s="224"/>
      <c r="UDC266" s="224"/>
      <c r="UDD266" s="334"/>
      <c r="UDE266" s="334"/>
      <c r="UDF266" s="224"/>
      <c r="UDG266" s="368"/>
      <c r="UDH266" s="368"/>
      <c r="UDI266" s="332"/>
      <c r="UDJ266" s="333"/>
      <c r="UDK266" s="368"/>
      <c r="UDL266" s="224"/>
      <c r="UDM266" s="224"/>
      <c r="UDN266" s="334"/>
      <c r="UDO266" s="334"/>
      <c r="UDP266" s="224"/>
      <c r="UDQ266" s="368"/>
      <c r="UDR266" s="368"/>
      <c r="UDS266" s="332"/>
      <c r="UDT266" s="333"/>
      <c r="UDU266" s="368"/>
      <c r="UDV266" s="224"/>
      <c r="UDW266" s="224"/>
      <c r="UDX266" s="334"/>
      <c r="UDY266" s="334"/>
      <c r="UDZ266" s="224"/>
      <c r="UEA266" s="368"/>
      <c r="UEB266" s="368"/>
      <c r="UEC266" s="332"/>
      <c r="UED266" s="333"/>
      <c r="UEE266" s="368"/>
      <c r="UEF266" s="224"/>
      <c r="UEG266" s="224"/>
      <c r="UEH266" s="334"/>
      <c r="UEI266" s="334"/>
      <c r="UEJ266" s="224"/>
      <c r="UEK266" s="368"/>
      <c r="UEL266" s="368"/>
      <c r="UEM266" s="332"/>
      <c r="UEN266" s="333"/>
      <c r="UEO266" s="368"/>
      <c r="UEP266" s="224"/>
      <c r="UEQ266" s="224"/>
      <c r="UER266" s="334"/>
      <c r="UES266" s="334"/>
      <c r="UET266" s="224"/>
      <c r="UEU266" s="368"/>
      <c r="UEV266" s="368"/>
      <c r="UEW266" s="332"/>
      <c r="UEX266" s="333"/>
      <c r="UEY266" s="368"/>
      <c r="UEZ266" s="224"/>
      <c r="UFA266" s="224"/>
      <c r="UFB266" s="334"/>
      <c r="UFC266" s="334"/>
      <c r="UFD266" s="224"/>
      <c r="UFE266" s="368"/>
      <c r="UFF266" s="368"/>
      <c r="UFG266" s="332"/>
      <c r="UFH266" s="333"/>
      <c r="UFI266" s="368"/>
      <c r="UFJ266" s="224"/>
      <c r="UFK266" s="224"/>
      <c r="UFL266" s="334"/>
      <c r="UFM266" s="334"/>
      <c r="UFN266" s="224"/>
      <c r="UFO266" s="368"/>
      <c r="UFP266" s="368"/>
      <c r="UFQ266" s="332"/>
      <c r="UFR266" s="333"/>
      <c r="UFS266" s="368"/>
      <c r="UFT266" s="224"/>
      <c r="UFU266" s="224"/>
      <c r="UFV266" s="334"/>
      <c r="UFW266" s="334"/>
      <c r="UFX266" s="224"/>
      <c r="UFY266" s="368"/>
      <c r="UFZ266" s="368"/>
      <c r="UGA266" s="332"/>
      <c r="UGB266" s="333"/>
      <c r="UGC266" s="368"/>
      <c r="UGD266" s="224"/>
      <c r="UGE266" s="224"/>
      <c r="UGF266" s="334"/>
      <c r="UGG266" s="334"/>
      <c r="UGH266" s="224"/>
      <c r="UGI266" s="368"/>
      <c r="UGJ266" s="368"/>
      <c r="UGK266" s="332"/>
      <c r="UGL266" s="333"/>
      <c r="UGM266" s="368"/>
      <c r="UGN266" s="224"/>
      <c r="UGO266" s="224"/>
      <c r="UGP266" s="334"/>
      <c r="UGQ266" s="334"/>
      <c r="UGR266" s="224"/>
      <c r="UGS266" s="368"/>
      <c r="UGT266" s="368"/>
      <c r="UGU266" s="332"/>
      <c r="UGV266" s="333"/>
      <c r="UGW266" s="368"/>
      <c r="UGX266" s="224"/>
      <c r="UGY266" s="224"/>
      <c r="UGZ266" s="334"/>
      <c r="UHA266" s="334"/>
      <c r="UHB266" s="224"/>
      <c r="UHC266" s="368"/>
      <c r="UHD266" s="368"/>
      <c r="UHE266" s="332"/>
      <c r="UHF266" s="333"/>
      <c r="UHG266" s="368"/>
      <c r="UHH266" s="224"/>
      <c r="UHI266" s="224"/>
      <c r="UHJ266" s="334"/>
      <c r="UHK266" s="334"/>
      <c r="UHL266" s="224"/>
      <c r="UHM266" s="368"/>
      <c r="UHN266" s="368"/>
      <c r="UHO266" s="332"/>
      <c r="UHP266" s="333"/>
      <c r="UHQ266" s="368"/>
      <c r="UHR266" s="224"/>
      <c r="UHS266" s="224"/>
      <c r="UHT266" s="334"/>
      <c r="UHU266" s="334"/>
      <c r="UHV266" s="224"/>
      <c r="UHW266" s="368"/>
      <c r="UHX266" s="368"/>
      <c r="UHY266" s="332"/>
      <c r="UHZ266" s="333"/>
      <c r="UIA266" s="368"/>
      <c r="UIB266" s="224"/>
      <c r="UIC266" s="224"/>
      <c r="UID266" s="334"/>
      <c r="UIE266" s="334"/>
      <c r="UIF266" s="224"/>
      <c r="UIG266" s="368"/>
      <c r="UIH266" s="368"/>
      <c r="UII266" s="332"/>
      <c r="UIJ266" s="333"/>
      <c r="UIK266" s="368"/>
      <c r="UIL266" s="224"/>
      <c r="UIM266" s="224"/>
      <c r="UIN266" s="334"/>
      <c r="UIO266" s="334"/>
      <c r="UIP266" s="224"/>
      <c r="UIQ266" s="368"/>
      <c r="UIR266" s="368"/>
      <c r="UIS266" s="332"/>
      <c r="UIT266" s="333"/>
      <c r="UIU266" s="368"/>
      <c r="UIV266" s="224"/>
      <c r="UIW266" s="224"/>
      <c r="UIX266" s="334"/>
      <c r="UIY266" s="334"/>
      <c r="UIZ266" s="224"/>
      <c r="UJA266" s="368"/>
      <c r="UJB266" s="368"/>
      <c r="UJC266" s="332"/>
      <c r="UJD266" s="333"/>
      <c r="UJE266" s="368"/>
      <c r="UJF266" s="224"/>
      <c r="UJG266" s="224"/>
      <c r="UJH266" s="334"/>
      <c r="UJI266" s="334"/>
      <c r="UJJ266" s="224"/>
      <c r="UJK266" s="368"/>
      <c r="UJL266" s="368"/>
      <c r="UJM266" s="332"/>
      <c r="UJN266" s="333"/>
      <c r="UJO266" s="368"/>
      <c r="UJP266" s="224"/>
      <c r="UJQ266" s="224"/>
      <c r="UJR266" s="334"/>
      <c r="UJS266" s="334"/>
      <c r="UJT266" s="224"/>
      <c r="UJU266" s="368"/>
      <c r="UJV266" s="368"/>
      <c r="UJW266" s="332"/>
      <c r="UJX266" s="333"/>
      <c r="UJY266" s="368"/>
      <c r="UJZ266" s="224"/>
      <c r="UKA266" s="224"/>
      <c r="UKB266" s="334"/>
      <c r="UKC266" s="334"/>
      <c r="UKD266" s="224"/>
      <c r="UKE266" s="368"/>
      <c r="UKF266" s="368"/>
      <c r="UKG266" s="332"/>
      <c r="UKH266" s="333"/>
      <c r="UKI266" s="368"/>
      <c r="UKJ266" s="224"/>
      <c r="UKK266" s="224"/>
      <c r="UKL266" s="334"/>
      <c r="UKM266" s="334"/>
      <c r="UKN266" s="224"/>
      <c r="UKO266" s="368"/>
      <c r="UKP266" s="368"/>
      <c r="UKQ266" s="332"/>
      <c r="UKR266" s="333"/>
      <c r="UKS266" s="368"/>
      <c r="UKT266" s="224"/>
      <c r="UKU266" s="224"/>
      <c r="UKV266" s="334"/>
      <c r="UKW266" s="334"/>
      <c r="UKX266" s="224"/>
      <c r="UKY266" s="368"/>
      <c r="UKZ266" s="368"/>
      <c r="ULA266" s="332"/>
      <c r="ULB266" s="333"/>
      <c r="ULC266" s="368"/>
      <c r="ULD266" s="224"/>
      <c r="ULE266" s="224"/>
      <c r="ULF266" s="334"/>
      <c r="ULG266" s="334"/>
      <c r="ULH266" s="224"/>
      <c r="ULI266" s="368"/>
      <c r="ULJ266" s="368"/>
      <c r="ULK266" s="332"/>
      <c r="ULL266" s="333"/>
      <c r="ULM266" s="368"/>
      <c r="ULN266" s="224"/>
      <c r="ULO266" s="224"/>
      <c r="ULP266" s="334"/>
      <c r="ULQ266" s="334"/>
      <c r="ULR266" s="224"/>
      <c r="ULS266" s="368"/>
      <c r="ULT266" s="368"/>
      <c r="ULU266" s="332"/>
      <c r="ULV266" s="333"/>
      <c r="ULW266" s="368"/>
      <c r="ULX266" s="224"/>
      <c r="ULY266" s="224"/>
      <c r="ULZ266" s="334"/>
      <c r="UMA266" s="334"/>
      <c r="UMB266" s="224"/>
      <c r="UMC266" s="368"/>
      <c r="UMD266" s="368"/>
      <c r="UME266" s="332"/>
      <c r="UMF266" s="333"/>
      <c r="UMG266" s="368"/>
      <c r="UMH266" s="224"/>
      <c r="UMI266" s="224"/>
      <c r="UMJ266" s="334"/>
      <c r="UMK266" s="334"/>
      <c r="UML266" s="224"/>
      <c r="UMM266" s="368"/>
      <c r="UMN266" s="368"/>
      <c r="UMO266" s="332"/>
      <c r="UMP266" s="333"/>
      <c r="UMQ266" s="368"/>
      <c r="UMR266" s="224"/>
      <c r="UMS266" s="224"/>
      <c r="UMT266" s="334"/>
      <c r="UMU266" s="334"/>
      <c r="UMV266" s="224"/>
      <c r="UMW266" s="368"/>
      <c r="UMX266" s="368"/>
      <c r="UMY266" s="332"/>
      <c r="UMZ266" s="333"/>
      <c r="UNA266" s="368"/>
      <c r="UNB266" s="224"/>
      <c r="UNC266" s="224"/>
      <c r="UND266" s="334"/>
      <c r="UNE266" s="334"/>
      <c r="UNF266" s="224"/>
      <c r="UNG266" s="368"/>
      <c r="UNH266" s="368"/>
      <c r="UNI266" s="332"/>
      <c r="UNJ266" s="333"/>
      <c r="UNK266" s="368"/>
      <c r="UNL266" s="224"/>
      <c r="UNM266" s="224"/>
      <c r="UNN266" s="334"/>
      <c r="UNO266" s="334"/>
      <c r="UNP266" s="224"/>
      <c r="UNQ266" s="368"/>
      <c r="UNR266" s="368"/>
      <c r="UNS266" s="332"/>
      <c r="UNT266" s="333"/>
      <c r="UNU266" s="368"/>
      <c r="UNV266" s="224"/>
      <c r="UNW266" s="224"/>
      <c r="UNX266" s="334"/>
      <c r="UNY266" s="334"/>
      <c r="UNZ266" s="224"/>
      <c r="UOA266" s="368"/>
      <c r="UOB266" s="368"/>
      <c r="UOC266" s="332"/>
      <c r="UOD266" s="333"/>
      <c r="UOE266" s="368"/>
      <c r="UOF266" s="224"/>
      <c r="UOG266" s="224"/>
      <c r="UOH266" s="334"/>
      <c r="UOI266" s="334"/>
      <c r="UOJ266" s="224"/>
      <c r="UOK266" s="368"/>
      <c r="UOL266" s="368"/>
      <c r="UOM266" s="332"/>
      <c r="UON266" s="333"/>
      <c r="UOO266" s="368"/>
      <c r="UOP266" s="224"/>
      <c r="UOQ266" s="224"/>
      <c r="UOR266" s="334"/>
      <c r="UOS266" s="334"/>
      <c r="UOT266" s="224"/>
      <c r="UOU266" s="368"/>
      <c r="UOV266" s="368"/>
      <c r="UOW266" s="332"/>
      <c r="UOX266" s="333"/>
      <c r="UOY266" s="368"/>
      <c r="UOZ266" s="224"/>
      <c r="UPA266" s="224"/>
      <c r="UPB266" s="334"/>
      <c r="UPC266" s="334"/>
      <c r="UPD266" s="224"/>
      <c r="UPE266" s="368"/>
      <c r="UPF266" s="368"/>
      <c r="UPG266" s="332"/>
      <c r="UPH266" s="333"/>
      <c r="UPI266" s="368"/>
      <c r="UPJ266" s="224"/>
      <c r="UPK266" s="224"/>
      <c r="UPL266" s="334"/>
      <c r="UPM266" s="334"/>
      <c r="UPN266" s="224"/>
      <c r="UPO266" s="368"/>
      <c r="UPP266" s="368"/>
      <c r="UPQ266" s="332"/>
      <c r="UPR266" s="333"/>
      <c r="UPS266" s="368"/>
      <c r="UPT266" s="224"/>
      <c r="UPU266" s="224"/>
      <c r="UPV266" s="334"/>
      <c r="UPW266" s="334"/>
      <c r="UPX266" s="224"/>
      <c r="UPY266" s="368"/>
      <c r="UPZ266" s="368"/>
      <c r="UQA266" s="332"/>
      <c r="UQB266" s="333"/>
      <c r="UQC266" s="368"/>
      <c r="UQD266" s="224"/>
      <c r="UQE266" s="224"/>
      <c r="UQF266" s="334"/>
      <c r="UQG266" s="334"/>
      <c r="UQH266" s="224"/>
      <c r="UQI266" s="368"/>
      <c r="UQJ266" s="368"/>
      <c r="UQK266" s="332"/>
      <c r="UQL266" s="333"/>
      <c r="UQM266" s="368"/>
      <c r="UQN266" s="224"/>
      <c r="UQO266" s="224"/>
      <c r="UQP266" s="334"/>
      <c r="UQQ266" s="334"/>
      <c r="UQR266" s="224"/>
      <c r="UQS266" s="368"/>
      <c r="UQT266" s="368"/>
      <c r="UQU266" s="332"/>
      <c r="UQV266" s="333"/>
      <c r="UQW266" s="368"/>
      <c r="UQX266" s="224"/>
      <c r="UQY266" s="224"/>
      <c r="UQZ266" s="334"/>
      <c r="URA266" s="334"/>
      <c r="URB266" s="224"/>
      <c r="URC266" s="368"/>
      <c r="URD266" s="368"/>
      <c r="URE266" s="332"/>
      <c r="URF266" s="333"/>
      <c r="URG266" s="368"/>
      <c r="URH266" s="224"/>
      <c r="URI266" s="224"/>
      <c r="URJ266" s="334"/>
      <c r="URK266" s="334"/>
      <c r="URL266" s="224"/>
      <c r="URM266" s="368"/>
      <c r="URN266" s="368"/>
      <c r="URO266" s="332"/>
      <c r="URP266" s="333"/>
      <c r="URQ266" s="368"/>
      <c r="URR266" s="224"/>
      <c r="URS266" s="224"/>
      <c r="URT266" s="334"/>
      <c r="URU266" s="334"/>
      <c r="URV266" s="224"/>
      <c r="URW266" s="368"/>
      <c r="URX266" s="368"/>
      <c r="URY266" s="332"/>
      <c r="URZ266" s="333"/>
      <c r="USA266" s="368"/>
      <c r="USB266" s="224"/>
      <c r="USC266" s="224"/>
      <c r="USD266" s="334"/>
      <c r="USE266" s="334"/>
      <c r="USF266" s="224"/>
      <c r="USG266" s="368"/>
      <c r="USH266" s="368"/>
      <c r="USI266" s="332"/>
      <c r="USJ266" s="333"/>
      <c r="USK266" s="368"/>
      <c r="USL266" s="224"/>
      <c r="USM266" s="224"/>
      <c r="USN266" s="334"/>
      <c r="USO266" s="334"/>
      <c r="USP266" s="224"/>
      <c r="USQ266" s="368"/>
      <c r="USR266" s="368"/>
      <c r="USS266" s="332"/>
      <c r="UST266" s="333"/>
      <c r="USU266" s="368"/>
      <c r="USV266" s="224"/>
      <c r="USW266" s="224"/>
      <c r="USX266" s="334"/>
      <c r="USY266" s="334"/>
      <c r="USZ266" s="224"/>
      <c r="UTA266" s="368"/>
      <c r="UTB266" s="368"/>
      <c r="UTC266" s="332"/>
      <c r="UTD266" s="333"/>
      <c r="UTE266" s="368"/>
      <c r="UTF266" s="224"/>
      <c r="UTG266" s="224"/>
      <c r="UTH266" s="334"/>
      <c r="UTI266" s="334"/>
      <c r="UTJ266" s="224"/>
      <c r="UTK266" s="368"/>
      <c r="UTL266" s="368"/>
      <c r="UTM266" s="332"/>
      <c r="UTN266" s="333"/>
      <c r="UTO266" s="368"/>
      <c r="UTP266" s="224"/>
      <c r="UTQ266" s="224"/>
      <c r="UTR266" s="334"/>
      <c r="UTS266" s="334"/>
      <c r="UTT266" s="224"/>
      <c r="UTU266" s="368"/>
      <c r="UTV266" s="368"/>
      <c r="UTW266" s="332"/>
      <c r="UTX266" s="333"/>
      <c r="UTY266" s="368"/>
      <c r="UTZ266" s="224"/>
      <c r="UUA266" s="224"/>
      <c r="UUB266" s="334"/>
      <c r="UUC266" s="334"/>
      <c r="UUD266" s="224"/>
      <c r="UUE266" s="368"/>
      <c r="UUF266" s="368"/>
      <c r="UUG266" s="332"/>
      <c r="UUH266" s="333"/>
      <c r="UUI266" s="368"/>
      <c r="UUJ266" s="224"/>
      <c r="UUK266" s="224"/>
      <c r="UUL266" s="334"/>
      <c r="UUM266" s="334"/>
      <c r="UUN266" s="224"/>
      <c r="UUO266" s="368"/>
      <c r="UUP266" s="368"/>
      <c r="UUQ266" s="332"/>
      <c r="UUR266" s="333"/>
      <c r="UUS266" s="368"/>
      <c r="UUT266" s="224"/>
      <c r="UUU266" s="224"/>
      <c r="UUV266" s="334"/>
      <c r="UUW266" s="334"/>
      <c r="UUX266" s="224"/>
      <c r="UUY266" s="368"/>
      <c r="UUZ266" s="368"/>
      <c r="UVA266" s="332"/>
      <c r="UVB266" s="333"/>
      <c r="UVC266" s="368"/>
      <c r="UVD266" s="224"/>
      <c r="UVE266" s="224"/>
      <c r="UVF266" s="334"/>
      <c r="UVG266" s="334"/>
      <c r="UVH266" s="224"/>
      <c r="UVI266" s="368"/>
      <c r="UVJ266" s="368"/>
      <c r="UVK266" s="332"/>
      <c r="UVL266" s="333"/>
      <c r="UVM266" s="368"/>
      <c r="UVN266" s="224"/>
      <c r="UVO266" s="224"/>
      <c r="UVP266" s="334"/>
      <c r="UVQ266" s="334"/>
      <c r="UVR266" s="224"/>
      <c r="UVS266" s="368"/>
      <c r="UVT266" s="368"/>
      <c r="UVU266" s="332"/>
      <c r="UVV266" s="333"/>
      <c r="UVW266" s="368"/>
      <c r="UVX266" s="224"/>
      <c r="UVY266" s="224"/>
      <c r="UVZ266" s="334"/>
      <c r="UWA266" s="334"/>
      <c r="UWB266" s="224"/>
      <c r="UWC266" s="368"/>
      <c r="UWD266" s="368"/>
      <c r="UWE266" s="332"/>
      <c r="UWF266" s="333"/>
      <c r="UWG266" s="368"/>
      <c r="UWH266" s="224"/>
      <c r="UWI266" s="224"/>
      <c r="UWJ266" s="334"/>
      <c r="UWK266" s="334"/>
      <c r="UWL266" s="224"/>
      <c r="UWM266" s="368"/>
      <c r="UWN266" s="368"/>
      <c r="UWO266" s="332"/>
      <c r="UWP266" s="333"/>
      <c r="UWQ266" s="368"/>
      <c r="UWR266" s="224"/>
      <c r="UWS266" s="224"/>
      <c r="UWT266" s="334"/>
      <c r="UWU266" s="334"/>
      <c r="UWV266" s="224"/>
      <c r="UWW266" s="368"/>
      <c r="UWX266" s="368"/>
      <c r="UWY266" s="332"/>
      <c r="UWZ266" s="333"/>
      <c r="UXA266" s="368"/>
      <c r="UXB266" s="224"/>
      <c r="UXC266" s="224"/>
      <c r="UXD266" s="334"/>
      <c r="UXE266" s="334"/>
      <c r="UXF266" s="224"/>
      <c r="UXG266" s="368"/>
      <c r="UXH266" s="368"/>
      <c r="UXI266" s="332"/>
      <c r="UXJ266" s="333"/>
      <c r="UXK266" s="368"/>
      <c r="UXL266" s="224"/>
      <c r="UXM266" s="224"/>
      <c r="UXN266" s="334"/>
      <c r="UXO266" s="334"/>
      <c r="UXP266" s="224"/>
      <c r="UXQ266" s="368"/>
      <c r="UXR266" s="368"/>
      <c r="UXS266" s="332"/>
      <c r="UXT266" s="333"/>
      <c r="UXU266" s="368"/>
      <c r="UXV266" s="224"/>
      <c r="UXW266" s="224"/>
      <c r="UXX266" s="334"/>
      <c r="UXY266" s="334"/>
      <c r="UXZ266" s="224"/>
      <c r="UYA266" s="368"/>
      <c r="UYB266" s="368"/>
      <c r="UYC266" s="332"/>
      <c r="UYD266" s="333"/>
      <c r="UYE266" s="368"/>
      <c r="UYF266" s="224"/>
      <c r="UYG266" s="224"/>
      <c r="UYH266" s="334"/>
      <c r="UYI266" s="334"/>
      <c r="UYJ266" s="224"/>
      <c r="UYK266" s="368"/>
      <c r="UYL266" s="368"/>
      <c r="UYM266" s="332"/>
      <c r="UYN266" s="333"/>
      <c r="UYO266" s="368"/>
      <c r="UYP266" s="224"/>
      <c r="UYQ266" s="224"/>
      <c r="UYR266" s="334"/>
      <c r="UYS266" s="334"/>
      <c r="UYT266" s="224"/>
      <c r="UYU266" s="368"/>
      <c r="UYV266" s="368"/>
      <c r="UYW266" s="332"/>
      <c r="UYX266" s="333"/>
      <c r="UYY266" s="368"/>
      <c r="UYZ266" s="224"/>
      <c r="UZA266" s="224"/>
      <c r="UZB266" s="334"/>
      <c r="UZC266" s="334"/>
      <c r="UZD266" s="224"/>
      <c r="UZE266" s="368"/>
      <c r="UZF266" s="368"/>
      <c r="UZG266" s="332"/>
      <c r="UZH266" s="333"/>
      <c r="UZI266" s="368"/>
      <c r="UZJ266" s="224"/>
      <c r="UZK266" s="224"/>
      <c r="UZL266" s="334"/>
      <c r="UZM266" s="334"/>
      <c r="UZN266" s="224"/>
      <c r="UZO266" s="368"/>
      <c r="UZP266" s="368"/>
      <c r="UZQ266" s="332"/>
      <c r="UZR266" s="333"/>
      <c r="UZS266" s="368"/>
      <c r="UZT266" s="224"/>
      <c r="UZU266" s="224"/>
      <c r="UZV266" s="334"/>
      <c r="UZW266" s="334"/>
      <c r="UZX266" s="224"/>
      <c r="UZY266" s="368"/>
      <c r="UZZ266" s="368"/>
      <c r="VAA266" s="332"/>
      <c r="VAB266" s="333"/>
      <c r="VAC266" s="368"/>
      <c r="VAD266" s="224"/>
      <c r="VAE266" s="224"/>
      <c r="VAF266" s="334"/>
      <c r="VAG266" s="334"/>
      <c r="VAH266" s="224"/>
      <c r="VAI266" s="368"/>
      <c r="VAJ266" s="368"/>
      <c r="VAK266" s="332"/>
      <c r="VAL266" s="333"/>
      <c r="VAM266" s="368"/>
      <c r="VAN266" s="224"/>
      <c r="VAO266" s="224"/>
      <c r="VAP266" s="334"/>
      <c r="VAQ266" s="334"/>
      <c r="VAR266" s="224"/>
      <c r="VAS266" s="368"/>
      <c r="VAT266" s="368"/>
      <c r="VAU266" s="332"/>
      <c r="VAV266" s="333"/>
      <c r="VAW266" s="368"/>
      <c r="VAX266" s="224"/>
      <c r="VAY266" s="224"/>
      <c r="VAZ266" s="334"/>
      <c r="VBA266" s="334"/>
      <c r="VBB266" s="224"/>
      <c r="VBC266" s="368"/>
      <c r="VBD266" s="368"/>
      <c r="VBE266" s="332"/>
      <c r="VBF266" s="333"/>
      <c r="VBG266" s="368"/>
      <c r="VBH266" s="224"/>
      <c r="VBI266" s="224"/>
      <c r="VBJ266" s="334"/>
      <c r="VBK266" s="334"/>
      <c r="VBL266" s="224"/>
      <c r="VBM266" s="368"/>
      <c r="VBN266" s="368"/>
      <c r="VBO266" s="332"/>
      <c r="VBP266" s="333"/>
      <c r="VBQ266" s="368"/>
      <c r="VBR266" s="224"/>
      <c r="VBS266" s="224"/>
      <c r="VBT266" s="334"/>
      <c r="VBU266" s="334"/>
      <c r="VBV266" s="224"/>
      <c r="VBW266" s="368"/>
      <c r="VBX266" s="368"/>
      <c r="VBY266" s="332"/>
      <c r="VBZ266" s="333"/>
      <c r="VCA266" s="368"/>
      <c r="VCB266" s="224"/>
      <c r="VCC266" s="224"/>
      <c r="VCD266" s="334"/>
      <c r="VCE266" s="334"/>
      <c r="VCF266" s="224"/>
      <c r="VCG266" s="368"/>
      <c r="VCH266" s="368"/>
      <c r="VCI266" s="332"/>
      <c r="VCJ266" s="333"/>
      <c r="VCK266" s="368"/>
      <c r="VCL266" s="224"/>
      <c r="VCM266" s="224"/>
      <c r="VCN266" s="334"/>
      <c r="VCO266" s="334"/>
      <c r="VCP266" s="224"/>
      <c r="VCQ266" s="368"/>
      <c r="VCR266" s="368"/>
      <c r="VCS266" s="332"/>
      <c r="VCT266" s="333"/>
      <c r="VCU266" s="368"/>
      <c r="VCV266" s="224"/>
      <c r="VCW266" s="224"/>
      <c r="VCX266" s="334"/>
      <c r="VCY266" s="334"/>
      <c r="VCZ266" s="224"/>
      <c r="VDA266" s="368"/>
      <c r="VDB266" s="368"/>
      <c r="VDC266" s="332"/>
      <c r="VDD266" s="333"/>
      <c r="VDE266" s="368"/>
      <c r="VDF266" s="224"/>
      <c r="VDG266" s="224"/>
      <c r="VDH266" s="334"/>
      <c r="VDI266" s="334"/>
      <c r="VDJ266" s="224"/>
      <c r="VDK266" s="368"/>
      <c r="VDL266" s="368"/>
      <c r="VDM266" s="332"/>
      <c r="VDN266" s="333"/>
      <c r="VDO266" s="368"/>
      <c r="VDP266" s="224"/>
      <c r="VDQ266" s="224"/>
      <c r="VDR266" s="334"/>
      <c r="VDS266" s="334"/>
      <c r="VDT266" s="224"/>
      <c r="VDU266" s="368"/>
      <c r="VDV266" s="368"/>
      <c r="VDW266" s="332"/>
      <c r="VDX266" s="333"/>
      <c r="VDY266" s="368"/>
      <c r="VDZ266" s="224"/>
      <c r="VEA266" s="224"/>
      <c r="VEB266" s="334"/>
      <c r="VEC266" s="334"/>
      <c r="VED266" s="224"/>
      <c r="VEE266" s="368"/>
      <c r="VEF266" s="368"/>
      <c r="VEG266" s="332"/>
      <c r="VEH266" s="333"/>
      <c r="VEI266" s="368"/>
      <c r="VEJ266" s="224"/>
      <c r="VEK266" s="224"/>
      <c r="VEL266" s="334"/>
      <c r="VEM266" s="334"/>
      <c r="VEN266" s="224"/>
      <c r="VEO266" s="368"/>
      <c r="VEP266" s="368"/>
      <c r="VEQ266" s="332"/>
      <c r="VER266" s="333"/>
      <c r="VES266" s="368"/>
      <c r="VET266" s="224"/>
      <c r="VEU266" s="224"/>
      <c r="VEV266" s="334"/>
      <c r="VEW266" s="334"/>
      <c r="VEX266" s="224"/>
      <c r="VEY266" s="368"/>
      <c r="VEZ266" s="368"/>
      <c r="VFA266" s="332"/>
      <c r="VFB266" s="333"/>
      <c r="VFC266" s="368"/>
      <c r="VFD266" s="224"/>
      <c r="VFE266" s="224"/>
      <c r="VFF266" s="334"/>
      <c r="VFG266" s="334"/>
      <c r="VFH266" s="224"/>
      <c r="VFI266" s="368"/>
      <c r="VFJ266" s="368"/>
      <c r="VFK266" s="332"/>
      <c r="VFL266" s="333"/>
      <c r="VFM266" s="368"/>
      <c r="VFN266" s="224"/>
      <c r="VFO266" s="224"/>
      <c r="VFP266" s="334"/>
      <c r="VFQ266" s="334"/>
      <c r="VFR266" s="224"/>
      <c r="VFS266" s="368"/>
      <c r="VFT266" s="368"/>
      <c r="VFU266" s="332"/>
      <c r="VFV266" s="333"/>
      <c r="VFW266" s="368"/>
      <c r="VFX266" s="224"/>
      <c r="VFY266" s="224"/>
      <c r="VFZ266" s="334"/>
      <c r="VGA266" s="334"/>
      <c r="VGB266" s="224"/>
      <c r="VGC266" s="368"/>
      <c r="VGD266" s="368"/>
      <c r="VGE266" s="332"/>
      <c r="VGF266" s="333"/>
      <c r="VGG266" s="368"/>
      <c r="VGH266" s="224"/>
      <c r="VGI266" s="224"/>
      <c r="VGJ266" s="334"/>
      <c r="VGK266" s="334"/>
      <c r="VGL266" s="224"/>
      <c r="VGM266" s="368"/>
      <c r="VGN266" s="368"/>
      <c r="VGO266" s="332"/>
      <c r="VGP266" s="333"/>
      <c r="VGQ266" s="368"/>
      <c r="VGR266" s="224"/>
      <c r="VGS266" s="224"/>
      <c r="VGT266" s="334"/>
      <c r="VGU266" s="334"/>
      <c r="VGV266" s="224"/>
      <c r="VGW266" s="368"/>
      <c r="VGX266" s="368"/>
      <c r="VGY266" s="332"/>
      <c r="VGZ266" s="333"/>
      <c r="VHA266" s="368"/>
      <c r="VHB266" s="224"/>
      <c r="VHC266" s="224"/>
      <c r="VHD266" s="334"/>
      <c r="VHE266" s="334"/>
      <c r="VHF266" s="224"/>
      <c r="VHG266" s="368"/>
      <c r="VHH266" s="368"/>
      <c r="VHI266" s="332"/>
      <c r="VHJ266" s="333"/>
      <c r="VHK266" s="368"/>
      <c r="VHL266" s="224"/>
      <c r="VHM266" s="224"/>
      <c r="VHN266" s="334"/>
      <c r="VHO266" s="334"/>
      <c r="VHP266" s="224"/>
      <c r="VHQ266" s="368"/>
      <c r="VHR266" s="368"/>
      <c r="VHS266" s="332"/>
      <c r="VHT266" s="333"/>
      <c r="VHU266" s="368"/>
      <c r="VHV266" s="224"/>
      <c r="VHW266" s="224"/>
      <c r="VHX266" s="334"/>
      <c r="VHY266" s="334"/>
      <c r="VHZ266" s="224"/>
      <c r="VIA266" s="368"/>
      <c r="VIB266" s="368"/>
      <c r="VIC266" s="332"/>
      <c r="VID266" s="333"/>
      <c r="VIE266" s="368"/>
      <c r="VIF266" s="224"/>
      <c r="VIG266" s="224"/>
      <c r="VIH266" s="334"/>
      <c r="VII266" s="334"/>
      <c r="VIJ266" s="224"/>
      <c r="VIK266" s="368"/>
      <c r="VIL266" s="368"/>
      <c r="VIM266" s="332"/>
      <c r="VIN266" s="333"/>
      <c r="VIO266" s="368"/>
      <c r="VIP266" s="224"/>
      <c r="VIQ266" s="224"/>
      <c r="VIR266" s="334"/>
      <c r="VIS266" s="334"/>
      <c r="VIT266" s="224"/>
      <c r="VIU266" s="368"/>
      <c r="VIV266" s="368"/>
      <c r="VIW266" s="332"/>
      <c r="VIX266" s="333"/>
      <c r="VIY266" s="368"/>
      <c r="VIZ266" s="224"/>
      <c r="VJA266" s="224"/>
      <c r="VJB266" s="334"/>
      <c r="VJC266" s="334"/>
      <c r="VJD266" s="224"/>
      <c r="VJE266" s="368"/>
      <c r="VJF266" s="368"/>
      <c r="VJG266" s="332"/>
      <c r="VJH266" s="333"/>
      <c r="VJI266" s="368"/>
      <c r="VJJ266" s="224"/>
      <c r="VJK266" s="224"/>
      <c r="VJL266" s="334"/>
      <c r="VJM266" s="334"/>
      <c r="VJN266" s="224"/>
      <c r="VJO266" s="368"/>
      <c r="VJP266" s="368"/>
      <c r="VJQ266" s="332"/>
      <c r="VJR266" s="333"/>
      <c r="VJS266" s="368"/>
      <c r="VJT266" s="224"/>
      <c r="VJU266" s="224"/>
      <c r="VJV266" s="334"/>
      <c r="VJW266" s="334"/>
      <c r="VJX266" s="224"/>
      <c r="VJY266" s="368"/>
      <c r="VJZ266" s="368"/>
      <c r="VKA266" s="332"/>
      <c r="VKB266" s="333"/>
      <c r="VKC266" s="368"/>
      <c r="VKD266" s="224"/>
      <c r="VKE266" s="224"/>
      <c r="VKF266" s="334"/>
      <c r="VKG266" s="334"/>
      <c r="VKH266" s="224"/>
      <c r="VKI266" s="368"/>
      <c r="VKJ266" s="368"/>
      <c r="VKK266" s="332"/>
      <c r="VKL266" s="333"/>
      <c r="VKM266" s="368"/>
      <c r="VKN266" s="224"/>
      <c r="VKO266" s="224"/>
      <c r="VKP266" s="334"/>
      <c r="VKQ266" s="334"/>
      <c r="VKR266" s="224"/>
      <c r="VKS266" s="368"/>
      <c r="VKT266" s="368"/>
      <c r="VKU266" s="332"/>
      <c r="VKV266" s="333"/>
      <c r="VKW266" s="368"/>
      <c r="VKX266" s="224"/>
      <c r="VKY266" s="224"/>
      <c r="VKZ266" s="334"/>
      <c r="VLA266" s="334"/>
      <c r="VLB266" s="224"/>
      <c r="VLC266" s="368"/>
      <c r="VLD266" s="368"/>
      <c r="VLE266" s="332"/>
      <c r="VLF266" s="333"/>
      <c r="VLG266" s="368"/>
      <c r="VLH266" s="224"/>
      <c r="VLI266" s="224"/>
      <c r="VLJ266" s="334"/>
      <c r="VLK266" s="334"/>
      <c r="VLL266" s="224"/>
      <c r="VLM266" s="368"/>
      <c r="VLN266" s="368"/>
      <c r="VLO266" s="332"/>
      <c r="VLP266" s="333"/>
      <c r="VLQ266" s="368"/>
      <c r="VLR266" s="224"/>
      <c r="VLS266" s="224"/>
      <c r="VLT266" s="334"/>
      <c r="VLU266" s="334"/>
      <c r="VLV266" s="224"/>
      <c r="VLW266" s="368"/>
      <c r="VLX266" s="368"/>
      <c r="VLY266" s="332"/>
      <c r="VLZ266" s="333"/>
      <c r="VMA266" s="368"/>
      <c r="VMB266" s="224"/>
      <c r="VMC266" s="224"/>
      <c r="VMD266" s="334"/>
      <c r="VME266" s="334"/>
      <c r="VMF266" s="224"/>
      <c r="VMG266" s="368"/>
      <c r="VMH266" s="368"/>
      <c r="VMI266" s="332"/>
      <c r="VMJ266" s="333"/>
      <c r="VMK266" s="368"/>
      <c r="VML266" s="224"/>
      <c r="VMM266" s="224"/>
      <c r="VMN266" s="334"/>
      <c r="VMO266" s="334"/>
      <c r="VMP266" s="224"/>
      <c r="VMQ266" s="368"/>
      <c r="VMR266" s="368"/>
      <c r="VMS266" s="332"/>
      <c r="VMT266" s="333"/>
      <c r="VMU266" s="368"/>
      <c r="VMV266" s="224"/>
      <c r="VMW266" s="224"/>
      <c r="VMX266" s="334"/>
      <c r="VMY266" s="334"/>
      <c r="VMZ266" s="224"/>
      <c r="VNA266" s="368"/>
      <c r="VNB266" s="368"/>
      <c r="VNC266" s="332"/>
      <c r="VND266" s="333"/>
      <c r="VNE266" s="368"/>
      <c r="VNF266" s="224"/>
      <c r="VNG266" s="224"/>
      <c r="VNH266" s="334"/>
      <c r="VNI266" s="334"/>
      <c r="VNJ266" s="224"/>
      <c r="VNK266" s="368"/>
      <c r="VNL266" s="368"/>
      <c r="VNM266" s="332"/>
      <c r="VNN266" s="333"/>
      <c r="VNO266" s="368"/>
      <c r="VNP266" s="224"/>
      <c r="VNQ266" s="224"/>
      <c r="VNR266" s="334"/>
      <c r="VNS266" s="334"/>
      <c r="VNT266" s="224"/>
      <c r="VNU266" s="368"/>
      <c r="VNV266" s="368"/>
      <c r="VNW266" s="332"/>
      <c r="VNX266" s="333"/>
      <c r="VNY266" s="368"/>
      <c r="VNZ266" s="224"/>
      <c r="VOA266" s="224"/>
      <c r="VOB266" s="334"/>
      <c r="VOC266" s="334"/>
      <c r="VOD266" s="224"/>
      <c r="VOE266" s="368"/>
      <c r="VOF266" s="368"/>
      <c r="VOG266" s="332"/>
      <c r="VOH266" s="333"/>
      <c r="VOI266" s="368"/>
      <c r="VOJ266" s="224"/>
      <c r="VOK266" s="224"/>
      <c r="VOL266" s="334"/>
      <c r="VOM266" s="334"/>
      <c r="VON266" s="224"/>
      <c r="VOO266" s="368"/>
      <c r="VOP266" s="368"/>
      <c r="VOQ266" s="332"/>
      <c r="VOR266" s="333"/>
      <c r="VOS266" s="368"/>
      <c r="VOT266" s="224"/>
      <c r="VOU266" s="224"/>
      <c r="VOV266" s="334"/>
      <c r="VOW266" s="334"/>
      <c r="VOX266" s="224"/>
      <c r="VOY266" s="368"/>
      <c r="VOZ266" s="368"/>
      <c r="VPA266" s="332"/>
      <c r="VPB266" s="333"/>
      <c r="VPC266" s="368"/>
      <c r="VPD266" s="224"/>
      <c r="VPE266" s="224"/>
      <c r="VPF266" s="334"/>
      <c r="VPG266" s="334"/>
      <c r="VPH266" s="224"/>
      <c r="VPI266" s="368"/>
      <c r="VPJ266" s="368"/>
      <c r="VPK266" s="332"/>
      <c r="VPL266" s="333"/>
      <c r="VPM266" s="368"/>
      <c r="VPN266" s="224"/>
      <c r="VPO266" s="224"/>
      <c r="VPP266" s="334"/>
      <c r="VPQ266" s="334"/>
      <c r="VPR266" s="224"/>
      <c r="VPS266" s="368"/>
      <c r="VPT266" s="368"/>
      <c r="VPU266" s="332"/>
      <c r="VPV266" s="333"/>
      <c r="VPW266" s="368"/>
      <c r="VPX266" s="224"/>
      <c r="VPY266" s="224"/>
      <c r="VPZ266" s="334"/>
      <c r="VQA266" s="334"/>
      <c r="VQB266" s="224"/>
      <c r="VQC266" s="368"/>
      <c r="VQD266" s="368"/>
      <c r="VQE266" s="332"/>
      <c r="VQF266" s="333"/>
      <c r="VQG266" s="368"/>
      <c r="VQH266" s="224"/>
      <c r="VQI266" s="224"/>
      <c r="VQJ266" s="334"/>
      <c r="VQK266" s="334"/>
      <c r="VQL266" s="224"/>
      <c r="VQM266" s="368"/>
      <c r="VQN266" s="368"/>
      <c r="VQO266" s="332"/>
      <c r="VQP266" s="333"/>
      <c r="VQQ266" s="368"/>
      <c r="VQR266" s="224"/>
      <c r="VQS266" s="224"/>
      <c r="VQT266" s="334"/>
      <c r="VQU266" s="334"/>
      <c r="VQV266" s="224"/>
      <c r="VQW266" s="368"/>
      <c r="VQX266" s="368"/>
      <c r="VQY266" s="332"/>
      <c r="VQZ266" s="333"/>
      <c r="VRA266" s="368"/>
      <c r="VRB266" s="224"/>
      <c r="VRC266" s="224"/>
      <c r="VRD266" s="334"/>
      <c r="VRE266" s="334"/>
      <c r="VRF266" s="224"/>
      <c r="VRG266" s="368"/>
      <c r="VRH266" s="368"/>
      <c r="VRI266" s="332"/>
      <c r="VRJ266" s="333"/>
      <c r="VRK266" s="368"/>
      <c r="VRL266" s="224"/>
      <c r="VRM266" s="224"/>
      <c r="VRN266" s="334"/>
      <c r="VRO266" s="334"/>
      <c r="VRP266" s="224"/>
      <c r="VRQ266" s="368"/>
      <c r="VRR266" s="368"/>
      <c r="VRS266" s="332"/>
      <c r="VRT266" s="333"/>
      <c r="VRU266" s="368"/>
      <c r="VRV266" s="224"/>
      <c r="VRW266" s="224"/>
      <c r="VRX266" s="334"/>
      <c r="VRY266" s="334"/>
      <c r="VRZ266" s="224"/>
      <c r="VSA266" s="368"/>
      <c r="VSB266" s="368"/>
      <c r="VSC266" s="332"/>
      <c r="VSD266" s="333"/>
      <c r="VSE266" s="368"/>
      <c r="VSF266" s="224"/>
      <c r="VSG266" s="224"/>
      <c r="VSH266" s="334"/>
      <c r="VSI266" s="334"/>
      <c r="VSJ266" s="224"/>
      <c r="VSK266" s="368"/>
      <c r="VSL266" s="368"/>
      <c r="VSM266" s="332"/>
      <c r="VSN266" s="333"/>
      <c r="VSO266" s="368"/>
      <c r="VSP266" s="224"/>
      <c r="VSQ266" s="224"/>
      <c r="VSR266" s="334"/>
      <c r="VSS266" s="334"/>
      <c r="VST266" s="224"/>
      <c r="VSU266" s="368"/>
      <c r="VSV266" s="368"/>
      <c r="VSW266" s="332"/>
      <c r="VSX266" s="333"/>
      <c r="VSY266" s="368"/>
      <c r="VSZ266" s="224"/>
      <c r="VTA266" s="224"/>
      <c r="VTB266" s="334"/>
      <c r="VTC266" s="334"/>
      <c r="VTD266" s="224"/>
      <c r="VTE266" s="368"/>
      <c r="VTF266" s="368"/>
      <c r="VTG266" s="332"/>
      <c r="VTH266" s="333"/>
      <c r="VTI266" s="368"/>
      <c r="VTJ266" s="224"/>
      <c r="VTK266" s="224"/>
      <c r="VTL266" s="334"/>
      <c r="VTM266" s="334"/>
      <c r="VTN266" s="224"/>
      <c r="VTO266" s="368"/>
      <c r="VTP266" s="368"/>
      <c r="VTQ266" s="332"/>
      <c r="VTR266" s="333"/>
      <c r="VTS266" s="368"/>
      <c r="VTT266" s="224"/>
      <c r="VTU266" s="224"/>
      <c r="VTV266" s="334"/>
      <c r="VTW266" s="334"/>
      <c r="VTX266" s="224"/>
      <c r="VTY266" s="368"/>
      <c r="VTZ266" s="368"/>
      <c r="VUA266" s="332"/>
      <c r="VUB266" s="333"/>
      <c r="VUC266" s="368"/>
      <c r="VUD266" s="224"/>
      <c r="VUE266" s="224"/>
      <c r="VUF266" s="334"/>
      <c r="VUG266" s="334"/>
      <c r="VUH266" s="224"/>
      <c r="VUI266" s="368"/>
      <c r="VUJ266" s="368"/>
      <c r="VUK266" s="332"/>
      <c r="VUL266" s="333"/>
      <c r="VUM266" s="368"/>
      <c r="VUN266" s="224"/>
      <c r="VUO266" s="224"/>
      <c r="VUP266" s="334"/>
      <c r="VUQ266" s="334"/>
      <c r="VUR266" s="224"/>
      <c r="VUS266" s="368"/>
      <c r="VUT266" s="368"/>
      <c r="VUU266" s="332"/>
      <c r="VUV266" s="333"/>
      <c r="VUW266" s="368"/>
      <c r="VUX266" s="224"/>
      <c r="VUY266" s="224"/>
      <c r="VUZ266" s="334"/>
      <c r="VVA266" s="334"/>
      <c r="VVB266" s="224"/>
      <c r="VVC266" s="368"/>
      <c r="VVD266" s="368"/>
      <c r="VVE266" s="332"/>
      <c r="VVF266" s="333"/>
      <c r="VVG266" s="368"/>
      <c r="VVH266" s="224"/>
      <c r="VVI266" s="224"/>
      <c r="VVJ266" s="334"/>
      <c r="VVK266" s="334"/>
      <c r="VVL266" s="224"/>
      <c r="VVM266" s="368"/>
      <c r="VVN266" s="368"/>
      <c r="VVO266" s="332"/>
      <c r="VVP266" s="333"/>
      <c r="VVQ266" s="368"/>
      <c r="VVR266" s="224"/>
      <c r="VVS266" s="224"/>
      <c r="VVT266" s="334"/>
      <c r="VVU266" s="334"/>
      <c r="VVV266" s="224"/>
      <c r="VVW266" s="368"/>
      <c r="VVX266" s="368"/>
      <c r="VVY266" s="332"/>
      <c r="VVZ266" s="333"/>
      <c r="VWA266" s="368"/>
      <c r="VWB266" s="224"/>
      <c r="VWC266" s="224"/>
      <c r="VWD266" s="334"/>
      <c r="VWE266" s="334"/>
      <c r="VWF266" s="224"/>
      <c r="VWG266" s="368"/>
      <c r="VWH266" s="368"/>
      <c r="VWI266" s="332"/>
      <c r="VWJ266" s="333"/>
      <c r="VWK266" s="368"/>
      <c r="VWL266" s="224"/>
      <c r="VWM266" s="224"/>
      <c r="VWN266" s="334"/>
      <c r="VWO266" s="334"/>
      <c r="VWP266" s="224"/>
      <c r="VWQ266" s="368"/>
      <c r="VWR266" s="368"/>
      <c r="VWS266" s="332"/>
      <c r="VWT266" s="333"/>
      <c r="VWU266" s="368"/>
      <c r="VWV266" s="224"/>
      <c r="VWW266" s="224"/>
      <c r="VWX266" s="334"/>
      <c r="VWY266" s="334"/>
      <c r="VWZ266" s="224"/>
      <c r="VXA266" s="368"/>
      <c r="VXB266" s="368"/>
      <c r="VXC266" s="332"/>
      <c r="VXD266" s="333"/>
      <c r="VXE266" s="368"/>
      <c r="VXF266" s="224"/>
      <c r="VXG266" s="224"/>
      <c r="VXH266" s="334"/>
      <c r="VXI266" s="334"/>
      <c r="VXJ266" s="224"/>
      <c r="VXK266" s="368"/>
      <c r="VXL266" s="368"/>
      <c r="VXM266" s="332"/>
      <c r="VXN266" s="333"/>
      <c r="VXO266" s="368"/>
      <c r="VXP266" s="224"/>
      <c r="VXQ266" s="224"/>
      <c r="VXR266" s="334"/>
      <c r="VXS266" s="334"/>
      <c r="VXT266" s="224"/>
      <c r="VXU266" s="368"/>
      <c r="VXV266" s="368"/>
      <c r="VXW266" s="332"/>
      <c r="VXX266" s="333"/>
      <c r="VXY266" s="368"/>
      <c r="VXZ266" s="224"/>
      <c r="VYA266" s="224"/>
      <c r="VYB266" s="334"/>
      <c r="VYC266" s="334"/>
      <c r="VYD266" s="224"/>
      <c r="VYE266" s="368"/>
      <c r="VYF266" s="368"/>
      <c r="VYG266" s="332"/>
      <c r="VYH266" s="333"/>
      <c r="VYI266" s="368"/>
      <c r="VYJ266" s="224"/>
      <c r="VYK266" s="224"/>
      <c r="VYL266" s="334"/>
      <c r="VYM266" s="334"/>
      <c r="VYN266" s="224"/>
      <c r="VYO266" s="368"/>
      <c r="VYP266" s="368"/>
      <c r="VYQ266" s="332"/>
      <c r="VYR266" s="333"/>
      <c r="VYS266" s="368"/>
      <c r="VYT266" s="224"/>
      <c r="VYU266" s="224"/>
      <c r="VYV266" s="334"/>
      <c r="VYW266" s="334"/>
      <c r="VYX266" s="224"/>
      <c r="VYY266" s="368"/>
      <c r="VYZ266" s="368"/>
      <c r="VZA266" s="332"/>
      <c r="VZB266" s="333"/>
      <c r="VZC266" s="368"/>
      <c r="VZD266" s="224"/>
      <c r="VZE266" s="224"/>
      <c r="VZF266" s="334"/>
      <c r="VZG266" s="334"/>
      <c r="VZH266" s="224"/>
      <c r="VZI266" s="368"/>
      <c r="VZJ266" s="368"/>
      <c r="VZK266" s="332"/>
      <c r="VZL266" s="333"/>
      <c r="VZM266" s="368"/>
      <c r="VZN266" s="224"/>
      <c r="VZO266" s="224"/>
      <c r="VZP266" s="334"/>
      <c r="VZQ266" s="334"/>
      <c r="VZR266" s="224"/>
      <c r="VZS266" s="368"/>
      <c r="VZT266" s="368"/>
      <c r="VZU266" s="332"/>
      <c r="VZV266" s="333"/>
      <c r="VZW266" s="368"/>
      <c r="VZX266" s="224"/>
      <c r="VZY266" s="224"/>
      <c r="VZZ266" s="334"/>
      <c r="WAA266" s="334"/>
      <c r="WAB266" s="224"/>
      <c r="WAC266" s="368"/>
      <c r="WAD266" s="368"/>
      <c r="WAE266" s="332"/>
      <c r="WAF266" s="333"/>
      <c r="WAG266" s="368"/>
      <c r="WAH266" s="224"/>
      <c r="WAI266" s="224"/>
      <c r="WAJ266" s="334"/>
      <c r="WAK266" s="334"/>
      <c r="WAL266" s="224"/>
      <c r="WAM266" s="368"/>
      <c r="WAN266" s="368"/>
      <c r="WAO266" s="332"/>
      <c r="WAP266" s="333"/>
      <c r="WAQ266" s="368"/>
      <c r="WAR266" s="224"/>
      <c r="WAS266" s="224"/>
      <c r="WAT266" s="334"/>
      <c r="WAU266" s="334"/>
      <c r="WAV266" s="224"/>
      <c r="WAW266" s="368"/>
      <c r="WAX266" s="368"/>
      <c r="WAY266" s="332"/>
      <c r="WAZ266" s="333"/>
      <c r="WBA266" s="368"/>
      <c r="WBB266" s="224"/>
      <c r="WBC266" s="224"/>
      <c r="WBD266" s="334"/>
      <c r="WBE266" s="334"/>
      <c r="WBF266" s="224"/>
      <c r="WBG266" s="368"/>
      <c r="WBH266" s="368"/>
      <c r="WBI266" s="332"/>
      <c r="WBJ266" s="333"/>
      <c r="WBK266" s="368"/>
      <c r="WBL266" s="224"/>
      <c r="WBM266" s="224"/>
      <c r="WBN266" s="334"/>
      <c r="WBO266" s="334"/>
      <c r="WBP266" s="224"/>
      <c r="WBQ266" s="368"/>
      <c r="WBR266" s="368"/>
      <c r="WBS266" s="332"/>
      <c r="WBT266" s="333"/>
      <c r="WBU266" s="368"/>
      <c r="WBV266" s="224"/>
      <c r="WBW266" s="224"/>
      <c r="WBX266" s="334"/>
      <c r="WBY266" s="334"/>
      <c r="WBZ266" s="224"/>
      <c r="WCA266" s="368"/>
      <c r="WCB266" s="368"/>
      <c r="WCC266" s="332"/>
      <c r="WCD266" s="333"/>
      <c r="WCE266" s="368"/>
      <c r="WCF266" s="224"/>
      <c r="WCG266" s="224"/>
      <c r="WCH266" s="334"/>
      <c r="WCI266" s="334"/>
      <c r="WCJ266" s="224"/>
      <c r="WCK266" s="368"/>
      <c r="WCL266" s="368"/>
      <c r="WCM266" s="332"/>
      <c r="WCN266" s="333"/>
      <c r="WCO266" s="368"/>
      <c r="WCP266" s="224"/>
      <c r="WCQ266" s="224"/>
      <c r="WCR266" s="334"/>
      <c r="WCS266" s="334"/>
      <c r="WCT266" s="224"/>
      <c r="WCU266" s="368"/>
      <c r="WCV266" s="368"/>
      <c r="WCW266" s="332"/>
      <c r="WCX266" s="333"/>
      <c r="WCY266" s="368"/>
      <c r="WCZ266" s="224"/>
      <c r="WDA266" s="224"/>
      <c r="WDB266" s="334"/>
      <c r="WDC266" s="334"/>
      <c r="WDD266" s="224"/>
      <c r="WDE266" s="368"/>
      <c r="WDF266" s="368"/>
      <c r="WDG266" s="332"/>
      <c r="WDH266" s="333"/>
      <c r="WDI266" s="368"/>
      <c r="WDJ266" s="224"/>
      <c r="WDK266" s="224"/>
      <c r="WDL266" s="334"/>
      <c r="WDM266" s="334"/>
      <c r="WDN266" s="224"/>
      <c r="WDO266" s="368"/>
      <c r="WDP266" s="368"/>
      <c r="WDQ266" s="332"/>
      <c r="WDR266" s="333"/>
      <c r="WDS266" s="368"/>
      <c r="WDT266" s="224"/>
      <c r="WDU266" s="224"/>
      <c r="WDV266" s="334"/>
      <c r="WDW266" s="334"/>
      <c r="WDX266" s="224"/>
      <c r="WDY266" s="368"/>
      <c r="WDZ266" s="368"/>
      <c r="WEA266" s="332"/>
      <c r="WEB266" s="333"/>
      <c r="WEC266" s="368"/>
      <c r="WED266" s="224"/>
      <c r="WEE266" s="224"/>
      <c r="WEF266" s="334"/>
      <c r="WEG266" s="334"/>
      <c r="WEH266" s="224"/>
      <c r="WEI266" s="368"/>
      <c r="WEJ266" s="368"/>
      <c r="WEK266" s="332"/>
      <c r="WEL266" s="333"/>
      <c r="WEM266" s="368"/>
      <c r="WEN266" s="224"/>
      <c r="WEO266" s="224"/>
      <c r="WEP266" s="334"/>
      <c r="WEQ266" s="334"/>
      <c r="WER266" s="224"/>
      <c r="WES266" s="368"/>
      <c r="WET266" s="368"/>
      <c r="WEU266" s="332"/>
      <c r="WEV266" s="333"/>
      <c r="WEW266" s="368"/>
      <c r="WEX266" s="224"/>
      <c r="WEY266" s="224"/>
      <c r="WEZ266" s="334"/>
      <c r="WFA266" s="334"/>
      <c r="WFB266" s="224"/>
      <c r="WFC266" s="368"/>
      <c r="WFD266" s="368"/>
      <c r="WFE266" s="332"/>
      <c r="WFF266" s="333"/>
      <c r="WFG266" s="368"/>
      <c r="WFH266" s="224"/>
      <c r="WFI266" s="224"/>
      <c r="WFJ266" s="334"/>
      <c r="WFK266" s="334"/>
      <c r="WFL266" s="224"/>
      <c r="WFM266" s="368"/>
      <c r="WFN266" s="368"/>
      <c r="WFO266" s="332"/>
      <c r="WFP266" s="333"/>
      <c r="WFQ266" s="368"/>
      <c r="WFR266" s="224"/>
      <c r="WFS266" s="224"/>
      <c r="WFT266" s="334"/>
      <c r="WFU266" s="334"/>
      <c r="WFV266" s="224"/>
      <c r="WFW266" s="368"/>
      <c r="WFX266" s="368"/>
      <c r="WFY266" s="332"/>
      <c r="WFZ266" s="333"/>
      <c r="WGA266" s="368"/>
      <c r="WGB266" s="224"/>
      <c r="WGC266" s="224"/>
      <c r="WGD266" s="334"/>
      <c r="WGE266" s="334"/>
      <c r="WGF266" s="224"/>
      <c r="WGG266" s="368"/>
      <c r="WGH266" s="368"/>
      <c r="WGI266" s="332"/>
      <c r="WGJ266" s="333"/>
      <c r="WGK266" s="368"/>
      <c r="WGL266" s="224"/>
      <c r="WGM266" s="224"/>
      <c r="WGN266" s="334"/>
      <c r="WGO266" s="334"/>
      <c r="WGP266" s="224"/>
      <c r="WGQ266" s="368"/>
      <c r="WGR266" s="368"/>
      <c r="WGS266" s="332"/>
      <c r="WGT266" s="333"/>
      <c r="WGU266" s="368"/>
      <c r="WGV266" s="224"/>
      <c r="WGW266" s="224"/>
      <c r="WGX266" s="334"/>
      <c r="WGY266" s="334"/>
      <c r="WGZ266" s="224"/>
      <c r="WHA266" s="368"/>
      <c r="WHB266" s="368"/>
      <c r="WHC266" s="332"/>
      <c r="WHD266" s="333"/>
      <c r="WHE266" s="368"/>
      <c r="WHF266" s="224"/>
      <c r="WHG266" s="224"/>
      <c r="WHH266" s="334"/>
      <c r="WHI266" s="334"/>
      <c r="WHJ266" s="224"/>
      <c r="WHK266" s="368"/>
      <c r="WHL266" s="368"/>
      <c r="WHM266" s="332"/>
      <c r="WHN266" s="333"/>
      <c r="WHO266" s="368"/>
      <c r="WHP266" s="224"/>
      <c r="WHQ266" s="224"/>
      <c r="WHR266" s="334"/>
      <c r="WHS266" s="334"/>
      <c r="WHT266" s="224"/>
      <c r="WHU266" s="368"/>
      <c r="WHV266" s="368"/>
      <c r="WHW266" s="332"/>
      <c r="WHX266" s="333"/>
      <c r="WHY266" s="368"/>
      <c r="WHZ266" s="224"/>
      <c r="WIA266" s="224"/>
      <c r="WIB266" s="334"/>
      <c r="WIC266" s="334"/>
      <c r="WID266" s="224"/>
      <c r="WIE266" s="368"/>
      <c r="WIF266" s="368"/>
      <c r="WIG266" s="332"/>
      <c r="WIH266" s="333"/>
      <c r="WII266" s="368"/>
      <c r="WIJ266" s="224"/>
      <c r="WIK266" s="224"/>
      <c r="WIL266" s="334"/>
      <c r="WIM266" s="334"/>
      <c r="WIN266" s="224"/>
      <c r="WIO266" s="368"/>
      <c r="WIP266" s="368"/>
      <c r="WIQ266" s="332"/>
      <c r="WIR266" s="333"/>
      <c r="WIS266" s="368"/>
      <c r="WIT266" s="224"/>
      <c r="WIU266" s="224"/>
      <c r="WIV266" s="334"/>
      <c r="WIW266" s="334"/>
      <c r="WIX266" s="224"/>
      <c r="WIY266" s="368"/>
      <c r="WIZ266" s="368"/>
      <c r="WJA266" s="332"/>
      <c r="WJB266" s="333"/>
      <c r="WJC266" s="368"/>
      <c r="WJD266" s="224"/>
      <c r="WJE266" s="224"/>
      <c r="WJF266" s="334"/>
      <c r="WJG266" s="334"/>
      <c r="WJH266" s="224"/>
      <c r="WJI266" s="368"/>
      <c r="WJJ266" s="368"/>
      <c r="WJK266" s="332"/>
      <c r="WJL266" s="333"/>
      <c r="WJM266" s="368"/>
      <c r="WJN266" s="224"/>
      <c r="WJO266" s="224"/>
      <c r="WJP266" s="334"/>
      <c r="WJQ266" s="334"/>
      <c r="WJR266" s="224"/>
      <c r="WJS266" s="368"/>
      <c r="WJT266" s="368"/>
      <c r="WJU266" s="332"/>
      <c r="WJV266" s="333"/>
      <c r="WJW266" s="368"/>
      <c r="WJX266" s="224"/>
      <c r="WJY266" s="224"/>
      <c r="WJZ266" s="334"/>
      <c r="WKA266" s="334"/>
      <c r="WKB266" s="224"/>
      <c r="WKC266" s="368"/>
      <c r="WKD266" s="368"/>
      <c r="WKE266" s="332"/>
      <c r="WKF266" s="333"/>
      <c r="WKG266" s="368"/>
      <c r="WKH266" s="224"/>
      <c r="WKI266" s="224"/>
      <c r="WKJ266" s="334"/>
      <c r="WKK266" s="334"/>
      <c r="WKL266" s="224"/>
      <c r="WKM266" s="368"/>
      <c r="WKN266" s="368"/>
      <c r="WKO266" s="332"/>
      <c r="WKP266" s="333"/>
      <c r="WKQ266" s="368"/>
      <c r="WKR266" s="224"/>
      <c r="WKS266" s="224"/>
      <c r="WKT266" s="334"/>
      <c r="WKU266" s="334"/>
      <c r="WKV266" s="224"/>
      <c r="WKW266" s="368"/>
      <c r="WKX266" s="368"/>
      <c r="WKY266" s="332"/>
      <c r="WKZ266" s="333"/>
      <c r="WLA266" s="368"/>
      <c r="WLB266" s="224"/>
      <c r="WLC266" s="224"/>
      <c r="WLD266" s="334"/>
      <c r="WLE266" s="334"/>
      <c r="WLF266" s="224"/>
      <c r="WLG266" s="368"/>
      <c r="WLH266" s="368"/>
      <c r="WLI266" s="332"/>
      <c r="WLJ266" s="333"/>
      <c r="WLK266" s="368"/>
      <c r="WLL266" s="224"/>
      <c r="WLM266" s="224"/>
      <c r="WLN266" s="334"/>
      <c r="WLO266" s="334"/>
      <c r="WLP266" s="224"/>
      <c r="WLQ266" s="368"/>
      <c r="WLR266" s="368"/>
      <c r="WLS266" s="332"/>
      <c r="WLT266" s="333"/>
      <c r="WLU266" s="368"/>
      <c r="WLV266" s="224"/>
      <c r="WLW266" s="224"/>
      <c r="WLX266" s="334"/>
      <c r="WLY266" s="334"/>
      <c r="WLZ266" s="224"/>
      <c r="WMA266" s="368"/>
      <c r="WMB266" s="368"/>
      <c r="WMC266" s="332"/>
      <c r="WMD266" s="333"/>
      <c r="WME266" s="368"/>
      <c r="WMF266" s="224"/>
      <c r="WMG266" s="224"/>
      <c r="WMH266" s="334"/>
      <c r="WMI266" s="334"/>
      <c r="WMJ266" s="224"/>
      <c r="WMK266" s="368"/>
      <c r="WML266" s="368"/>
      <c r="WMM266" s="332"/>
      <c r="WMN266" s="333"/>
      <c r="WMO266" s="368"/>
      <c r="WMP266" s="224"/>
      <c r="WMQ266" s="224"/>
      <c r="WMR266" s="334"/>
      <c r="WMS266" s="334"/>
      <c r="WMT266" s="224"/>
      <c r="WMU266" s="368"/>
      <c r="WMV266" s="368"/>
      <c r="WMW266" s="332"/>
      <c r="WMX266" s="333"/>
      <c r="WMY266" s="368"/>
      <c r="WMZ266" s="224"/>
      <c r="WNA266" s="224"/>
      <c r="WNB266" s="334"/>
      <c r="WNC266" s="334"/>
      <c r="WND266" s="224"/>
      <c r="WNE266" s="368"/>
      <c r="WNF266" s="368"/>
      <c r="WNG266" s="332"/>
      <c r="WNH266" s="333"/>
      <c r="WNI266" s="368"/>
      <c r="WNJ266" s="224"/>
      <c r="WNK266" s="224"/>
      <c r="WNL266" s="334"/>
      <c r="WNM266" s="334"/>
      <c r="WNN266" s="224"/>
      <c r="WNO266" s="368"/>
      <c r="WNP266" s="368"/>
      <c r="WNQ266" s="332"/>
      <c r="WNR266" s="333"/>
      <c r="WNS266" s="368"/>
      <c r="WNT266" s="224"/>
      <c r="WNU266" s="224"/>
      <c r="WNV266" s="334"/>
      <c r="WNW266" s="334"/>
      <c r="WNX266" s="224"/>
      <c r="WNY266" s="368"/>
      <c r="WNZ266" s="368"/>
      <c r="WOA266" s="332"/>
      <c r="WOB266" s="333"/>
      <c r="WOC266" s="368"/>
      <c r="WOD266" s="224"/>
      <c r="WOE266" s="224"/>
      <c r="WOF266" s="334"/>
      <c r="WOG266" s="334"/>
      <c r="WOH266" s="224"/>
      <c r="WOI266" s="368"/>
      <c r="WOJ266" s="368"/>
      <c r="WOK266" s="332"/>
      <c r="WOL266" s="333"/>
      <c r="WOM266" s="368"/>
      <c r="WON266" s="224"/>
      <c r="WOO266" s="224"/>
      <c r="WOP266" s="334"/>
      <c r="WOQ266" s="334"/>
      <c r="WOR266" s="224"/>
      <c r="WOS266" s="368"/>
      <c r="WOT266" s="368"/>
      <c r="WOU266" s="332"/>
      <c r="WOV266" s="333"/>
      <c r="WOW266" s="368"/>
      <c r="WOX266" s="224"/>
      <c r="WOY266" s="224"/>
      <c r="WOZ266" s="334"/>
      <c r="WPA266" s="334"/>
      <c r="WPB266" s="224"/>
      <c r="WPC266" s="368"/>
      <c r="WPD266" s="368"/>
      <c r="WPE266" s="332"/>
      <c r="WPF266" s="333"/>
      <c r="WPG266" s="368"/>
      <c r="WPH266" s="224"/>
      <c r="WPI266" s="224"/>
      <c r="WPJ266" s="334"/>
      <c r="WPK266" s="334"/>
      <c r="WPL266" s="224"/>
      <c r="WPM266" s="368"/>
      <c r="WPN266" s="368"/>
      <c r="WPO266" s="332"/>
      <c r="WPP266" s="333"/>
      <c r="WPQ266" s="368"/>
      <c r="WPR266" s="224"/>
      <c r="WPS266" s="224"/>
      <c r="WPT266" s="334"/>
      <c r="WPU266" s="334"/>
      <c r="WPV266" s="224"/>
      <c r="WPW266" s="368"/>
      <c r="WPX266" s="368"/>
      <c r="WPY266" s="332"/>
      <c r="WPZ266" s="333"/>
      <c r="WQA266" s="368"/>
      <c r="WQB266" s="224"/>
      <c r="WQC266" s="224"/>
      <c r="WQD266" s="334"/>
      <c r="WQE266" s="334"/>
      <c r="WQF266" s="224"/>
      <c r="WQG266" s="368"/>
      <c r="WQH266" s="368"/>
      <c r="WQI266" s="332"/>
      <c r="WQJ266" s="333"/>
      <c r="WQK266" s="368"/>
      <c r="WQL266" s="224"/>
      <c r="WQM266" s="224"/>
      <c r="WQN266" s="334"/>
      <c r="WQO266" s="334"/>
      <c r="WQP266" s="224"/>
      <c r="WQQ266" s="368"/>
      <c r="WQR266" s="368"/>
      <c r="WQS266" s="332"/>
      <c r="WQT266" s="333"/>
      <c r="WQU266" s="368"/>
      <c r="WQV266" s="224"/>
      <c r="WQW266" s="224"/>
      <c r="WQX266" s="334"/>
      <c r="WQY266" s="334"/>
      <c r="WQZ266" s="224"/>
      <c r="WRA266" s="368"/>
      <c r="WRB266" s="368"/>
      <c r="WRC266" s="332"/>
      <c r="WRD266" s="333"/>
      <c r="WRE266" s="368"/>
      <c r="WRF266" s="224"/>
      <c r="WRG266" s="224"/>
      <c r="WRH266" s="334"/>
      <c r="WRI266" s="334"/>
      <c r="WRJ266" s="224"/>
      <c r="WRK266" s="368"/>
      <c r="WRL266" s="368"/>
      <c r="WRM266" s="332"/>
      <c r="WRN266" s="333"/>
      <c r="WRO266" s="368"/>
      <c r="WRP266" s="224"/>
      <c r="WRQ266" s="224"/>
      <c r="WRR266" s="334"/>
      <c r="WRS266" s="334"/>
      <c r="WRT266" s="224"/>
      <c r="WRU266" s="368"/>
      <c r="WRV266" s="368"/>
      <c r="WRW266" s="332"/>
      <c r="WRX266" s="333"/>
      <c r="WRY266" s="368"/>
      <c r="WRZ266" s="224"/>
      <c r="WSA266" s="224"/>
      <c r="WSB266" s="334"/>
      <c r="WSC266" s="334"/>
      <c r="WSD266" s="224"/>
      <c r="WSE266" s="368"/>
      <c r="WSF266" s="368"/>
      <c r="WSG266" s="332"/>
      <c r="WSH266" s="333"/>
      <c r="WSI266" s="368"/>
      <c r="WSJ266" s="224"/>
      <c r="WSK266" s="224"/>
      <c r="WSL266" s="334"/>
      <c r="WSM266" s="334"/>
      <c r="WSN266" s="224"/>
      <c r="WSO266" s="368"/>
      <c r="WSP266" s="368"/>
      <c r="WSQ266" s="332"/>
      <c r="WSR266" s="333"/>
      <c r="WSS266" s="368"/>
      <c r="WST266" s="224"/>
      <c r="WSU266" s="224"/>
      <c r="WSV266" s="334"/>
      <c r="WSW266" s="334"/>
      <c r="WSX266" s="224"/>
      <c r="WSY266" s="368"/>
      <c r="WSZ266" s="368"/>
      <c r="WTA266" s="332"/>
      <c r="WTB266" s="333"/>
      <c r="WTC266" s="368"/>
      <c r="WTD266" s="224"/>
      <c r="WTE266" s="224"/>
      <c r="WTF266" s="334"/>
      <c r="WTG266" s="334"/>
      <c r="WTH266" s="224"/>
      <c r="WTI266" s="368"/>
      <c r="WTJ266" s="368"/>
      <c r="WTK266" s="332"/>
      <c r="WTL266" s="333"/>
      <c r="WTM266" s="368"/>
      <c r="WTN266" s="224"/>
      <c r="WTO266" s="224"/>
      <c r="WTP266" s="334"/>
      <c r="WTQ266" s="334"/>
      <c r="WTR266" s="224"/>
      <c r="WTS266" s="368"/>
      <c r="WTT266" s="368"/>
      <c r="WTU266" s="332"/>
      <c r="WTV266" s="333"/>
      <c r="WTW266" s="368"/>
      <c r="WTX266" s="224"/>
      <c r="WTY266" s="224"/>
      <c r="WTZ266" s="334"/>
      <c r="WUA266" s="334"/>
      <c r="WUB266" s="224"/>
      <c r="WUC266" s="368"/>
      <c r="WUD266" s="368"/>
      <c r="WUE266" s="332"/>
      <c r="WUF266" s="333"/>
      <c r="WUG266" s="368"/>
      <c r="WUH266" s="224"/>
      <c r="WUI266" s="224"/>
      <c r="WUJ266" s="334"/>
      <c r="WUK266" s="334"/>
      <c r="WUL266" s="224"/>
      <c r="WUM266" s="368"/>
      <c r="WUN266" s="368"/>
      <c r="WUO266" s="332"/>
      <c r="WUP266" s="333"/>
      <c r="WUQ266" s="368"/>
      <c r="WUR266" s="224"/>
      <c r="WUS266" s="224"/>
      <c r="WUT266" s="334"/>
      <c r="WUU266" s="334"/>
      <c r="WUV266" s="224"/>
      <c r="WUW266" s="368"/>
      <c r="WUX266" s="368"/>
      <c r="WUY266" s="332"/>
      <c r="WUZ266" s="333"/>
      <c r="WVA266" s="368"/>
      <c r="WVB266" s="224"/>
      <c r="WVC266" s="224"/>
      <c r="WVD266" s="334"/>
      <c r="WVE266" s="334"/>
      <c r="WVF266" s="224"/>
      <c r="WVG266" s="368"/>
      <c r="WVH266" s="368"/>
      <c r="WVI266" s="332"/>
      <c r="WVJ266" s="333"/>
      <c r="WVK266" s="368"/>
      <c r="WVL266" s="224"/>
      <c r="WVM266" s="224"/>
      <c r="WVN266" s="334"/>
      <c r="WVO266" s="334"/>
      <c r="WVP266" s="224"/>
      <c r="WVQ266" s="368"/>
      <c r="WVR266" s="368"/>
      <c r="WVS266" s="332"/>
      <c r="WVT266" s="333"/>
      <c r="WVU266" s="368"/>
      <c r="WVV266" s="224"/>
      <c r="WVW266" s="224"/>
      <c r="WVX266" s="334"/>
      <c r="WVY266" s="334"/>
      <c r="WVZ266" s="224"/>
      <c r="WWA266" s="368"/>
      <c r="WWB266" s="368"/>
      <c r="WWC266" s="332"/>
      <c r="WWD266" s="333"/>
      <c r="WWE266" s="368"/>
      <c r="WWF266" s="224"/>
      <c r="WWG266" s="224"/>
      <c r="WWH266" s="334"/>
      <c r="WWI266" s="334"/>
      <c r="WWJ266" s="224"/>
      <c r="WWK266" s="368"/>
      <c r="WWL266" s="368"/>
      <c r="WWM266" s="332"/>
      <c r="WWN266" s="333"/>
      <c r="WWO266" s="368"/>
      <c r="WWP266" s="224"/>
      <c r="WWQ266" s="224"/>
      <c r="WWR266" s="334"/>
      <c r="WWS266" s="334"/>
      <c r="WWT266" s="224"/>
      <c r="WWU266" s="368"/>
      <c r="WWV266" s="368"/>
      <c r="WWW266" s="332"/>
      <c r="WWX266" s="333"/>
      <c r="WWY266" s="368"/>
      <c r="WWZ266" s="224"/>
      <c r="WXA266" s="224"/>
      <c r="WXB266" s="334"/>
      <c r="WXC266" s="334"/>
      <c r="WXD266" s="224"/>
      <c r="WXE266" s="368"/>
      <c r="WXF266" s="368"/>
      <c r="WXG266" s="332"/>
      <c r="WXH266" s="333"/>
      <c r="WXI266" s="368"/>
      <c r="WXJ266" s="224"/>
      <c r="WXK266" s="224"/>
      <c r="WXL266" s="334"/>
      <c r="WXM266" s="334"/>
      <c r="WXN266" s="224"/>
      <c r="WXO266" s="368"/>
      <c r="WXP266" s="368"/>
      <c r="WXQ266" s="332"/>
      <c r="WXR266" s="333"/>
      <c r="WXS266" s="368"/>
      <c r="WXT266" s="224"/>
      <c r="WXU266" s="224"/>
      <c r="WXV266" s="334"/>
      <c r="WXW266" s="334"/>
      <c r="WXX266" s="224"/>
      <c r="WXY266" s="368"/>
      <c r="WXZ266" s="368"/>
      <c r="WYA266" s="332"/>
      <c r="WYB266" s="333"/>
      <c r="WYC266" s="368"/>
      <c r="WYD266" s="224"/>
      <c r="WYE266" s="224"/>
      <c r="WYF266" s="334"/>
      <c r="WYG266" s="334"/>
      <c r="WYH266" s="224"/>
      <c r="WYI266" s="368"/>
      <c r="WYJ266" s="368"/>
      <c r="WYK266" s="332"/>
      <c r="WYL266" s="333"/>
      <c r="WYM266" s="368"/>
      <c r="WYN266" s="224"/>
      <c r="WYO266" s="224"/>
      <c r="WYP266" s="334"/>
      <c r="WYQ266" s="334"/>
      <c r="WYR266" s="224"/>
      <c r="WYS266" s="368"/>
      <c r="WYT266" s="368"/>
      <c r="WYU266" s="332"/>
      <c r="WYV266" s="333"/>
      <c r="WYW266" s="368"/>
      <c r="WYX266" s="224"/>
      <c r="WYY266" s="224"/>
      <c r="WYZ266" s="334"/>
      <c r="WZA266" s="334"/>
      <c r="WZB266" s="224"/>
      <c r="WZC266" s="368"/>
      <c r="WZD266" s="368"/>
      <c r="WZE266" s="332"/>
      <c r="WZF266" s="333"/>
      <c r="WZG266" s="368"/>
      <c r="WZH266" s="224"/>
      <c r="WZI266" s="224"/>
      <c r="WZJ266" s="334"/>
      <c r="WZK266" s="334"/>
      <c r="WZL266" s="224"/>
      <c r="WZM266" s="368"/>
      <c r="WZN266" s="368"/>
      <c r="WZO266" s="332"/>
      <c r="WZP266" s="333"/>
      <c r="WZQ266" s="368"/>
      <c r="WZR266" s="224"/>
      <c r="WZS266" s="224"/>
      <c r="WZT266" s="334"/>
      <c r="WZU266" s="334"/>
      <c r="WZV266" s="224"/>
      <c r="WZW266" s="368"/>
      <c r="WZX266" s="368"/>
      <c r="WZY266" s="332"/>
      <c r="WZZ266" s="333"/>
      <c r="XAA266" s="368"/>
      <c r="XAB266" s="224"/>
      <c r="XAC266" s="224"/>
      <c r="XAD266" s="334"/>
      <c r="XAE266" s="334"/>
      <c r="XAF266" s="224"/>
      <c r="XAG266" s="368"/>
      <c r="XAH266" s="368"/>
      <c r="XAI266" s="332"/>
      <c r="XAJ266" s="333"/>
      <c r="XAK266" s="368"/>
      <c r="XAL266" s="224"/>
      <c r="XAM266" s="224"/>
      <c r="XAN266" s="334"/>
      <c r="XAO266" s="334"/>
      <c r="XAP266" s="224"/>
      <c r="XAQ266" s="368"/>
      <c r="XAR266" s="368"/>
      <c r="XAS266" s="332"/>
      <c r="XAT266" s="333"/>
      <c r="XAU266" s="368"/>
      <c r="XAV266" s="224"/>
      <c r="XAW266" s="224"/>
      <c r="XAX266" s="334"/>
      <c r="XAY266" s="334"/>
      <c r="XAZ266" s="224"/>
      <c r="XBA266" s="368"/>
      <c r="XBB266" s="368"/>
      <c r="XBC266" s="332"/>
      <c r="XBD266" s="333"/>
      <c r="XBE266" s="368"/>
      <c r="XBF266" s="224"/>
      <c r="XBG266" s="224"/>
      <c r="XBH266" s="334"/>
      <c r="XBI266" s="334"/>
      <c r="XBJ266" s="224"/>
      <c r="XBK266" s="368"/>
      <c r="XBL266" s="368"/>
      <c r="XBM266" s="332"/>
      <c r="XBN266" s="333"/>
      <c r="XBO266" s="368"/>
      <c r="XBP266" s="224"/>
      <c r="XBQ266" s="224"/>
      <c r="XBR266" s="334"/>
      <c r="XBS266" s="334"/>
      <c r="XBT266" s="224"/>
      <c r="XBU266" s="368"/>
      <c r="XBV266" s="368"/>
      <c r="XBW266" s="332"/>
      <c r="XBX266" s="333"/>
      <c r="XBY266" s="368"/>
      <c r="XBZ266" s="224"/>
      <c r="XCA266" s="224"/>
      <c r="XCB266" s="334"/>
      <c r="XCC266" s="334"/>
      <c r="XCD266" s="224"/>
      <c r="XCE266" s="368"/>
      <c r="XCF266" s="368"/>
      <c r="XCG266" s="332"/>
      <c r="XCH266" s="333"/>
      <c r="XCI266" s="368"/>
      <c r="XCJ266" s="224"/>
      <c r="XCK266" s="224"/>
      <c r="XCL266" s="334"/>
      <c r="XCM266" s="334"/>
      <c r="XCN266" s="224"/>
      <c r="XCO266" s="368"/>
      <c r="XCP266" s="368"/>
      <c r="XCQ266" s="332"/>
      <c r="XCR266" s="333"/>
      <c r="XCS266" s="368"/>
      <c r="XCT266" s="224"/>
      <c r="XCU266" s="224"/>
      <c r="XCV266" s="334"/>
      <c r="XCW266" s="334"/>
      <c r="XCX266" s="224"/>
      <c r="XCY266" s="368"/>
      <c r="XCZ266" s="368"/>
      <c r="XDA266" s="332"/>
      <c r="XDB266" s="333"/>
      <c r="XDC266" s="368"/>
      <c r="XDD266" s="224"/>
      <c r="XDE266" s="224"/>
      <c r="XDF266" s="334"/>
      <c r="XDG266" s="334"/>
      <c r="XDH266" s="224"/>
      <c r="XDI266" s="368"/>
      <c r="XDJ266" s="368"/>
      <c r="XDK266" s="332"/>
      <c r="XDL266" s="333"/>
      <c r="XDM266" s="368"/>
      <c r="XDN266" s="224"/>
      <c r="XDO266" s="224"/>
      <c r="XDP266" s="334"/>
      <c r="XDQ266" s="334"/>
      <c r="XDR266" s="224"/>
      <c r="XDS266" s="368"/>
      <c r="XDT266" s="368"/>
      <c r="XDU266" s="332"/>
      <c r="XDV266" s="333"/>
      <c r="XDW266" s="368"/>
      <c r="XDX266" s="224"/>
      <c r="XDY266" s="224"/>
      <c r="XDZ266" s="334"/>
      <c r="XEA266" s="334"/>
      <c r="XEB266" s="224"/>
      <c r="XEC266" s="368"/>
      <c r="XED266" s="368"/>
      <c r="XEE266" s="332"/>
      <c r="XEF266" s="333"/>
      <c r="XEG266" s="368"/>
      <c r="XEH266" s="224"/>
      <c r="XEI266" s="224"/>
      <c r="XEJ266" s="334"/>
      <c r="XEK266" s="334"/>
      <c r="XEL266" s="224"/>
      <c r="XEM266" s="368"/>
      <c r="XEN266" s="368"/>
      <c r="XEO266" s="332"/>
      <c r="XEP266" s="333"/>
    </row>
    <row r="267" spans="1:16370" s="317" customFormat="1" ht="39.75" customHeight="1">
      <c r="A267" s="313">
        <v>91965</v>
      </c>
      <c r="B267" s="313" t="s">
        <v>16</v>
      </c>
      <c r="C267" s="318" t="s">
        <v>2320</v>
      </c>
      <c r="D267" s="538" t="s">
        <v>2156</v>
      </c>
      <c r="E267" s="313" t="s">
        <v>485</v>
      </c>
      <c r="F267" s="550">
        <v>1</v>
      </c>
      <c r="G267" s="316">
        <f t="shared" ref="G267:G282" si="75">$J$4</f>
        <v>0.24940000000000001</v>
      </c>
      <c r="H267" s="315"/>
      <c r="I267" s="530">
        <f t="shared" si="65"/>
        <v>0</v>
      </c>
      <c r="J267" s="315">
        <f t="shared" ref="J267:J282" si="76">F267*I267</f>
        <v>0</v>
      </c>
    </row>
    <row r="268" spans="1:16370" s="317" customFormat="1" ht="33.75" customHeight="1">
      <c r="A268" s="313">
        <v>91979</v>
      </c>
      <c r="B268" s="313" t="s">
        <v>16</v>
      </c>
      <c r="C268" s="318" t="s">
        <v>2321</v>
      </c>
      <c r="D268" s="538" t="s">
        <v>2157</v>
      </c>
      <c r="E268" s="313" t="s">
        <v>485</v>
      </c>
      <c r="F268" s="550">
        <v>1</v>
      </c>
      <c r="G268" s="316">
        <f t="shared" si="75"/>
        <v>0.24940000000000001</v>
      </c>
      <c r="H268" s="315"/>
      <c r="I268" s="530">
        <f t="shared" si="65"/>
        <v>0</v>
      </c>
      <c r="J268" s="315">
        <f t="shared" si="76"/>
        <v>0</v>
      </c>
    </row>
    <row r="269" spans="1:16370" s="317" customFormat="1" ht="33.75" customHeight="1">
      <c r="A269" s="313">
        <v>91955</v>
      </c>
      <c r="B269" s="313" t="s">
        <v>16</v>
      </c>
      <c r="C269" s="318" t="s">
        <v>2322</v>
      </c>
      <c r="D269" s="538" t="s">
        <v>2158</v>
      </c>
      <c r="E269" s="313" t="s">
        <v>485</v>
      </c>
      <c r="F269" s="550">
        <v>7</v>
      </c>
      <c r="G269" s="316">
        <f t="shared" si="75"/>
        <v>0.24940000000000001</v>
      </c>
      <c r="H269" s="315"/>
      <c r="I269" s="530">
        <f t="shared" si="65"/>
        <v>0</v>
      </c>
      <c r="J269" s="315">
        <f t="shared" si="76"/>
        <v>0</v>
      </c>
    </row>
    <row r="270" spans="1:16370" s="317" customFormat="1" ht="33.75" customHeight="1">
      <c r="A270" s="313">
        <v>91961</v>
      </c>
      <c r="B270" s="313" t="s">
        <v>16</v>
      </c>
      <c r="C270" s="318" t="s">
        <v>2323</v>
      </c>
      <c r="D270" s="538" t="s">
        <v>2159</v>
      </c>
      <c r="E270" s="313" t="s">
        <v>485</v>
      </c>
      <c r="F270" s="550">
        <v>1</v>
      </c>
      <c r="G270" s="316">
        <f t="shared" si="75"/>
        <v>0.24940000000000001</v>
      </c>
      <c r="H270" s="315"/>
      <c r="I270" s="530">
        <f t="shared" si="65"/>
        <v>0</v>
      </c>
      <c r="J270" s="315">
        <f t="shared" si="76"/>
        <v>0</v>
      </c>
    </row>
    <row r="271" spans="1:16370" s="317" customFormat="1" ht="33.75" customHeight="1">
      <c r="A271" s="313">
        <v>91957</v>
      </c>
      <c r="B271" s="313" t="s">
        <v>16</v>
      </c>
      <c r="C271" s="318" t="s">
        <v>2324</v>
      </c>
      <c r="D271" s="538" t="s">
        <v>2160</v>
      </c>
      <c r="E271" s="313" t="s">
        <v>485</v>
      </c>
      <c r="F271" s="550">
        <v>3</v>
      </c>
      <c r="G271" s="316">
        <f t="shared" si="75"/>
        <v>0.24940000000000001</v>
      </c>
      <c r="H271" s="315"/>
      <c r="I271" s="530">
        <f t="shared" si="65"/>
        <v>0</v>
      </c>
      <c r="J271" s="315">
        <f t="shared" si="76"/>
        <v>0</v>
      </c>
    </row>
    <row r="272" spans="1:16370" s="317" customFormat="1" ht="33.75" customHeight="1">
      <c r="A272" s="313">
        <v>91953</v>
      </c>
      <c r="B272" s="313" t="s">
        <v>16</v>
      </c>
      <c r="C272" s="318" t="s">
        <v>2325</v>
      </c>
      <c r="D272" s="538" t="s">
        <v>2161</v>
      </c>
      <c r="E272" s="313" t="s">
        <v>485</v>
      </c>
      <c r="F272" s="550">
        <v>31</v>
      </c>
      <c r="G272" s="316">
        <f t="shared" si="75"/>
        <v>0.24940000000000001</v>
      </c>
      <c r="H272" s="315"/>
      <c r="I272" s="530">
        <f t="shared" si="65"/>
        <v>0</v>
      </c>
      <c r="J272" s="315">
        <f t="shared" si="76"/>
        <v>0</v>
      </c>
    </row>
    <row r="273" spans="1:10" s="317" customFormat="1" ht="33.75" customHeight="1">
      <c r="A273" s="313">
        <v>91959</v>
      </c>
      <c r="B273" s="313" t="s">
        <v>16</v>
      </c>
      <c r="C273" s="318" t="s">
        <v>2326</v>
      </c>
      <c r="D273" s="538" t="s">
        <v>2162</v>
      </c>
      <c r="E273" s="313" t="s">
        <v>485</v>
      </c>
      <c r="F273" s="550">
        <v>2</v>
      </c>
      <c r="G273" s="316">
        <f t="shared" si="75"/>
        <v>0.24940000000000001</v>
      </c>
      <c r="H273" s="315"/>
      <c r="I273" s="530">
        <f t="shared" si="65"/>
        <v>0</v>
      </c>
      <c r="J273" s="315">
        <f t="shared" si="76"/>
        <v>0</v>
      </c>
    </row>
    <row r="274" spans="1:10" s="317" customFormat="1" ht="33.75" customHeight="1">
      <c r="A274" s="313">
        <v>91967</v>
      </c>
      <c r="B274" s="313" t="s">
        <v>16</v>
      </c>
      <c r="C274" s="318" t="s">
        <v>2327</v>
      </c>
      <c r="D274" s="538" t="s">
        <v>2163</v>
      </c>
      <c r="E274" s="313" t="s">
        <v>485</v>
      </c>
      <c r="F274" s="550">
        <v>1</v>
      </c>
      <c r="G274" s="316">
        <f t="shared" si="75"/>
        <v>0.24940000000000001</v>
      </c>
      <c r="H274" s="315"/>
      <c r="I274" s="530">
        <f t="shared" si="65"/>
        <v>0</v>
      </c>
      <c r="J274" s="315">
        <f t="shared" si="76"/>
        <v>0</v>
      </c>
    </row>
    <row r="275" spans="1:10" s="317" customFormat="1" ht="33.75" customHeight="1">
      <c r="A275" s="313">
        <v>92005</v>
      </c>
      <c r="B275" s="313" t="s">
        <v>16</v>
      </c>
      <c r="C275" s="318" t="s">
        <v>2328</v>
      </c>
      <c r="D275" s="538" t="s">
        <v>2164</v>
      </c>
      <c r="E275" s="313" t="s">
        <v>485</v>
      </c>
      <c r="F275" s="550">
        <v>4</v>
      </c>
      <c r="G275" s="316">
        <f t="shared" si="75"/>
        <v>0.24940000000000001</v>
      </c>
      <c r="H275" s="315"/>
      <c r="I275" s="530">
        <f t="shared" si="65"/>
        <v>0</v>
      </c>
      <c r="J275" s="315">
        <f t="shared" si="76"/>
        <v>0</v>
      </c>
    </row>
    <row r="276" spans="1:10" s="317" customFormat="1" ht="39.75" customHeight="1">
      <c r="A276" s="313">
        <v>92023</v>
      </c>
      <c r="B276" s="313" t="s">
        <v>16</v>
      </c>
      <c r="C276" s="318" t="s">
        <v>2329</v>
      </c>
      <c r="D276" s="538" t="s">
        <v>2165</v>
      </c>
      <c r="E276" s="313" t="s">
        <v>485</v>
      </c>
      <c r="F276" s="550">
        <v>15</v>
      </c>
      <c r="G276" s="316">
        <f t="shared" si="75"/>
        <v>0.24940000000000001</v>
      </c>
      <c r="H276" s="315"/>
      <c r="I276" s="530">
        <f t="shared" ref="I276:I295" si="77">H276*(1+G276)</f>
        <v>0</v>
      </c>
      <c r="J276" s="315">
        <f t="shared" si="76"/>
        <v>0</v>
      </c>
    </row>
    <row r="277" spans="1:10" s="317" customFormat="1" ht="39.75" customHeight="1">
      <c r="A277" s="313">
        <v>92027</v>
      </c>
      <c r="B277" s="313" t="s">
        <v>16</v>
      </c>
      <c r="C277" s="318" t="s">
        <v>2330</v>
      </c>
      <c r="D277" s="538" t="s">
        <v>2166</v>
      </c>
      <c r="E277" s="313" t="s">
        <v>485</v>
      </c>
      <c r="F277" s="550">
        <v>4</v>
      </c>
      <c r="G277" s="316">
        <f t="shared" si="75"/>
        <v>0.24940000000000001</v>
      </c>
      <c r="H277" s="315"/>
      <c r="I277" s="530">
        <f t="shared" si="77"/>
        <v>0</v>
      </c>
      <c r="J277" s="315">
        <f t="shared" si="76"/>
        <v>0</v>
      </c>
    </row>
    <row r="278" spans="1:10" s="321" customFormat="1" ht="32.25" customHeight="1">
      <c r="A278" s="313">
        <v>92004</v>
      </c>
      <c r="B278" s="318" t="s">
        <v>16</v>
      </c>
      <c r="C278" s="318" t="s">
        <v>2331</v>
      </c>
      <c r="D278" s="538" t="s">
        <v>2167</v>
      </c>
      <c r="E278" s="313" t="s">
        <v>485</v>
      </c>
      <c r="F278" s="550">
        <v>6</v>
      </c>
      <c r="G278" s="316">
        <f t="shared" si="75"/>
        <v>0.24940000000000001</v>
      </c>
      <c r="H278" s="315"/>
      <c r="I278" s="530">
        <f t="shared" si="77"/>
        <v>0</v>
      </c>
      <c r="J278" s="319">
        <f t="shared" si="76"/>
        <v>0</v>
      </c>
    </row>
    <row r="279" spans="1:10" s="321" customFormat="1" ht="32.25" customHeight="1">
      <c r="A279" s="313">
        <v>92000</v>
      </c>
      <c r="B279" s="318" t="s">
        <v>16</v>
      </c>
      <c r="C279" s="318" t="s">
        <v>2332</v>
      </c>
      <c r="D279" s="538" t="s">
        <v>2168</v>
      </c>
      <c r="E279" s="313" t="s">
        <v>485</v>
      </c>
      <c r="F279" s="550">
        <v>93</v>
      </c>
      <c r="G279" s="316">
        <f t="shared" si="75"/>
        <v>0.24940000000000001</v>
      </c>
      <c r="H279" s="315"/>
      <c r="I279" s="530">
        <f t="shared" si="77"/>
        <v>0</v>
      </c>
      <c r="J279" s="319">
        <f t="shared" si="76"/>
        <v>0</v>
      </c>
    </row>
    <row r="280" spans="1:10" s="321" customFormat="1" ht="32.25" customHeight="1">
      <c r="A280" s="313">
        <v>91996</v>
      </c>
      <c r="B280" s="318" t="s">
        <v>16</v>
      </c>
      <c r="C280" s="318" t="s">
        <v>2333</v>
      </c>
      <c r="D280" s="538" t="s">
        <v>2169</v>
      </c>
      <c r="E280" s="313" t="s">
        <v>485</v>
      </c>
      <c r="F280" s="550">
        <v>23</v>
      </c>
      <c r="G280" s="316">
        <f t="shared" si="75"/>
        <v>0.24940000000000001</v>
      </c>
      <c r="H280" s="315"/>
      <c r="I280" s="530">
        <f t="shared" si="77"/>
        <v>0</v>
      </c>
      <c r="J280" s="319">
        <f t="shared" si="76"/>
        <v>0</v>
      </c>
    </row>
    <row r="281" spans="1:10" s="321" customFormat="1" ht="32.25" customHeight="1">
      <c r="A281" s="313">
        <v>91992</v>
      </c>
      <c r="B281" s="318" t="s">
        <v>16</v>
      </c>
      <c r="C281" s="318" t="s">
        <v>2334</v>
      </c>
      <c r="D281" s="538" t="s">
        <v>2170</v>
      </c>
      <c r="E281" s="313" t="s">
        <v>485</v>
      </c>
      <c r="F281" s="550">
        <v>82</v>
      </c>
      <c r="G281" s="316">
        <f t="shared" si="75"/>
        <v>0.24940000000000001</v>
      </c>
      <c r="H281" s="315"/>
      <c r="I281" s="530">
        <f t="shared" si="77"/>
        <v>0</v>
      </c>
      <c r="J281" s="319">
        <f t="shared" si="76"/>
        <v>0</v>
      </c>
    </row>
    <row r="282" spans="1:10" s="321" customFormat="1" ht="32.25" customHeight="1">
      <c r="A282" s="313">
        <v>92001</v>
      </c>
      <c r="B282" s="318" t="s">
        <v>16</v>
      </c>
      <c r="C282" s="318" t="s">
        <v>2335</v>
      </c>
      <c r="D282" s="538" t="s">
        <v>2171</v>
      </c>
      <c r="E282" s="313" t="s">
        <v>485</v>
      </c>
      <c r="F282" s="550">
        <v>10</v>
      </c>
      <c r="G282" s="316">
        <f t="shared" si="75"/>
        <v>0.24940000000000001</v>
      </c>
      <c r="H282" s="315"/>
      <c r="I282" s="530">
        <f t="shared" si="77"/>
        <v>0</v>
      </c>
      <c r="J282" s="319">
        <f t="shared" si="76"/>
        <v>0</v>
      </c>
    </row>
    <row r="283" spans="1:10" s="218" customFormat="1">
      <c r="A283" s="75"/>
      <c r="B283" s="75"/>
      <c r="C283" s="93" t="s">
        <v>2337</v>
      </c>
      <c r="D283" s="103" t="s">
        <v>2336</v>
      </c>
      <c r="E283" s="75"/>
      <c r="F283" s="327"/>
      <c r="G283" s="327"/>
      <c r="H283" s="327"/>
      <c r="I283" s="528"/>
      <c r="J283" s="327"/>
    </row>
    <row r="284" spans="1:10" s="218" customFormat="1" ht="29.25" customHeight="1">
      <c r="A284" s="313" t="s">
        <v>2341</v>
      </c>
      <c r="B284" s="313" t="s">
        <v>1170</v>
      </c>
      <c r="C284" s="318" t="s">
        <v>2338</v>
      </c>
      <c r="D284" s="538" t="s">
        <v>2172</v>
      </c>
      <c r="E284" s="313" t="s">
        <v>485</v>
      </c>
      <c r="F284" s="550">
        <v>7</v>
      </c>
      <c r="G284" s="316">
        <f t="shared" ref="G284" si="78">$J$4</f>
        <v>0.24940000000000001</v>
      </c>
      <c r="H284" s="315"/>
      <c r="I284" s="530">
        <f t="shared" si="77"/>
        <v>0</v>
      </c>
      <c r="J284" s="315">
        <f t="shared" ref="J284" si="79">F284*I284</f>
        <v>0</v>
      </c>
    </row>
    <row r="285" spans="1:10" s="218" customFormat="1">
      <c r="A285" s="75"/>
      <c r="B285" s="75"/>
      <c r="C285" s="93" t="s">
        <v>2342</v>
      </c>
      <c r="D285" s="103" t="s">
        <v>2173</v>
      </c>
      <c r="E285" s="75"/>
      <c r="F285" s="327"/>
      <c r="G285" s="327"/>
      <c r="H285" s="327"/>
      <c r="I285" s="528"/>
      <c r="J285" s="327"/>
    </row>
    <row r="286" spans="1:10" s="218" customFormat="1" ht="42" customHeight="1">
      <c r="A286" s="318">
        <v>91930</v>
      </c>
      <c r="B286" s="313" t="s">
        <v>16</v>
      </c>
      <c r="C286" s="313" t="s">
        <v>2343</v>
      </c>
      <c r="D286" s="538" t="s">
        <v>2139</v>
      </c>
      <c r="E286" s="313" t="s">
        <v>488</v>
      </c>
      <c r="F286" s="550">
        <v>430</v>
      </c>
      <c r="G286" s="316">
        <f t="shared" ref="G286" si="80">$J$4</f>
        <v>0.24940000000000001</v>
      </c>
      <c r="H286" s="315"/>
      <c r="I286" s="530">
        <f t="shared" si="77"/>
        <v>0</v>
      </c>
      <c r="J286" s="315">
        <f t="shared" ref="J286" si="81">F286*I286</f>
        <v>0</v>
      </c>
    </row>
    <row r="287" spans="1:10" s="218" customFormat="1">
      <c r="A287" s="75"/>
      <c r="B287" s="75"/>
      <c r="C287" s="93" t="s">
        <v>2344</v>
      </c>
      <c r="D287" s="103" t="s">
        <v>2174</v>
      </c>
      <c r="E287" s="75"/>
      <c r="F287" s="327"/>
      <c r="G287" s="327"/>
      <c r="H287" s="327"/>
      <c r="I287" s="528"/>
      <c r="J287" s="327"/>
    </row>
    <row r="288" spans="1:10" s="218" customFormat="1" ht="44.25" customHeight="1">
      <c r="A288" s="318">
        <v>91844</v>
      </c>
      <c r="B288" s="318" t="s">
        <v>16</v>
      </c>
      <c r="C288" s="313" t="s">
        <v>2345</v>
      </c>
      <c r="D288" s="538" t="s">
        <v>2148</v>
      </c>
      <c r="E288" s="318" t="s">
        <v>488</v>
      </c>
      <c r="F288" s="306">
        <v>50</v>
      </c>
      <c r="G288" s="320">
        <f t="shared" ref="G288:G295" si="82">$J$4</f>
        <v>0.24940000000000001</v>
      </c>
      <c r="H288" s="319"/>
      <c r="I288" s="530">
        <f t="shared" si="77"/>
        <v>0</v>
      </c>
      <c r="J288" s="319">
        <f t="shared" ref="J288:J290" si="83">F288*I288</f>
        <v>0</v>
      </c>
    </row>
    <row r="289" spans="1:16370" s="218" customFormat="1" ht="44.25" customHeight="1">
      <c r="A289" s="318">
        <v>91847</v>
      </c>
      <c r="B289" s="318" t="s">
        <v>16</v>
      </c>
      <c r="C289" s="313" t="s">
        <v>2346</v>
      </c>
      <c r="D289" s="538" t="s">
        <v>2149</v>
      </c>
      <c r="E289" s="318" t="s">
        <v>488</v>
      </c>
      <c r="F289" s="306">
        <v>180</v>
      </c>
      <c r="G289" s="320">
        <f t="shared" si="82"/>
        <v>0.24940000000000001</v>
      </c>
      <c r="H289" s="319"/>
      <c r="I289" s="530">
        <f t="shared" si="77"/>
        <v>0</v>
      </c>
      <c r="J289" s="319">
        <f t="shared" si="83"/>
        <v>0</v>
      </c>
    </row>
    <row r="290" spans="1:16370" s="218" customFormat="1" ht="44.25" customHeight="1">
      <c r="A290" s="318">
        <v>97886</v>
      </c>
      <c r="B290" s="318" t="s">
        <v>16</v>
      </c>
      <c r="C290" s="313" t="s">
        <v>2347</v>
      </c>
      <c r="D290" s="538" t="s">
        <v>2127</v>
      </c>
      <c r="E290" s="318" t="s">
        <v>485</v>
      </c>
      <c r="F290" s="550">
        <v>5</v>
      </c>
      <c r="G290" s="316">
        <f t="shared" si="82"/>
        <v>0.24940000000000001</v>
      </c>
      <c r="H290" s="319"/>
      <c r="I290" s="530">
        <f t="shared" si="77"/>
        <v>0</v>
      </c>
      <c r="J290" s="319">
        <f t="shared" si="83"/>
        <v>0</v>
      </c>
    </row>
    <row r="291" spans="1:16370" s="218" customFormat="1">
      <c r="A291" s="75"/>
      <c r="B291" s="75"/>
      <c r="C291" s="93" t="s">
        <v>2348</v>
      </c>
      <c r="D291" s="103" t="s">
        <v>2175</v>
      </c>
      <c r="E291" s="75"/>
      <c r="F291" s="327"/>
      <c r="G291" s="327"/>
      <c r="H291" s="327"/>
      <c r="I291" s="528"/>
      <c r="J291" s="327"/>
    </row>
    <row r="292" spans="1:16370" s="218" customFormat="1" ht="40.5" customHeight="1">
      <c r="A292" s="373">
        <v>100622</v>
      </c>
      <c r="B292" s="373" t="s">
        <v>16</v>
      </c>
      <c r="C292" s="373" t="s">
        <v>2349</v>
      </c>
      <c r="D292" s="690" t="s">
        <v>2176</v>
      </c>
      <c r="E292" s="345" t="s">
        <v>485</v>
      </c>
      <c r="F292" s="667">
        <v>5</v>
      </c>
      <c r="G292" s="359">
        <f t="shared" si="82"/>
        <v>0.24940000000000001</v>
      </c>
      <c r="H292" s="341"/>
      <c r="I292" s="530">
        <f t="shared" si="77"/>
        <v>0</v>
      </c>
      <c r="J292" s="319">
        <f t="shared" ref="J292:J295" si="84">F292*I292</f>
        <v>0</v>
      </c>
    </row>
    <row r="293" spans="1:16370" s="218" customFormat="1" ht="40.5" customHeight="1">
      <c r="A293" s="318">
        <v>91926</v>
      </c>
      <c r="B293" s="313" t="s">
        <v>16</v>
      </c>
      <c r="C293" s="313" t="s">
        <v>2350</v>
      </c>
      <c r="D293" s="538" t="s">
        <v>2137</v>
      </c>
      <c r="E293" s="313" t="s">
        <v>488</v>
      </c>
      <c r="F293" s="550">
        <v>50</v>
      </c>
      <c r="G293" s="316">
        <f t="shared" si="82"/>
        <v>0.24940000000000001</v>
      </c>
      <c r="H293" s="315"/>
      <c r="I293" s="530">
        <f t="shared" si="77"/>
        <v>0</v>
      </c>
      <c r="J293" s="315">
        <f t="shared" si="84"/>
        <v>0</v>
      </c>
    </row>
    <row r="294" spans="1:16370" s="218" customFormat="1" ht="30.75" customHeight="1">
      <c r="A294" s="318">
        <v>96985</v>
      </c>
      <c r="B294" s="313" t="s">
        <v>16</v>
      </c>
      <c r="C294" s="313" t="s">
        <v>2351</v>
      </c>
      <c r="D294" s="538" t="s">
        <v>2177</v>
      </c>
      <c r="E294" s="313" t="s">
        <v>488</v>
      </c>
      <c r="F294" s="550">
        <v>5</v>
      </c>
      <c r="G294" s="316">
        <f t="shared" si="82"/>
        <v>0.24940000000000001</v>
      </c>
      <c r="H294" s="315"/>
      <c r="I294" s="530">
        <f t="shared" si="77"/>
        <v>0</v>
      </c>
      <c r="J294" s="315">
        <f t="shared" si="84"/>
        <v>0</v>
      </c>
    </row>
    <row r="295" spans="1:16370" s="218" customFormat="1" ht="40.5" customHeight="1">
      <c r="A295" s="318">
        <v>97886</v>
      </c>
      <c r="B295" s="318" t="s">
        <v>16</v>
      </c>
      <c r="C295" s="313" t="s">
        <v>2352</v>
      </c>
      <c r="D295" s="538" t="s">
        <v>2127</v>
      </c>
      <c r="E295" s="318" t="s">
        <v>485</v>
      </c>
      <c r="F295" s="550">
        <v>5</v>
      </c>
      <c r="G295" s="316">
        <f t="shared" si="82"/>
        <v>0.24940000000000001</v>
      </c>
      <c r="H295" s="319"/>
      <c r="I295" s="530">
        <f t="shared" si="77"/>
        <v>0</v>
      </c>
      <c r="J295" s="319">
        <f t="shared" si="84"/>
        <v>0</v>
      </c>
    </row>
    <row r="296" spans="1:16370" s="218" customFormat="1" ht="24.75" customHeight="1">
      <c r="A296" s="265"/>
      <c r="B296" s="265"/>
      <c r="C296" s="313"/>
      <c r="D296" s="265"/>
      <c r="E296" s="265"/>
      <c r="F296" s="265"/>
      <c r="G296" s="265"/>
      <c r="H296" s="755" t="s">
        <v>22</v>
      </c>
      <c r="I296" s="755"/>
      <c r="J296" s="208">
        <f>SUM(J210:J295)</f>
        <v>0</v>
      </c>
    </row>
    <row r="297" spans="1:16370" s="218" customFormat="1" ht="23.25" customHeight="1">
      <c r="A297" s="85"/>
      <c r="B297" s="85"/>
      <c r="C297" s="72" t="s">
        <v>118</v>
      </c>
      <c r="D297" s="73" t="s">
        <v>526</v>
      </c>
      <c r="E297" s="85"/>
      <c r="F297" s="86"/>
      <c r="G297" s="86"/>
      <c r="H297" s="86"/>
      <c r="I297" s="87"/>
      <c r="J297" s="86"/>
    </row>
    <row r="298" spans="1:16370" s="210" customFormat="1">
      <c r="A298" s="75"/>
      <c r="B298" s="75"/>
      <c r="C298" s="93" t="s">
        <v>119</v>
      </c>
      <c r="D298" s="103" t="s">
        <v>527</v>
      </c>
      <c r="E298" s="75"/>
      <c r="F298" s="327"/>
      <c r="G298" s="327"/>
      <c r="H298" s="327"/>
      <c r="I298" s="77"/>
      <c r="J298" s="327"/>
      <c r="K298" s="382"/>
      <c r="L298" s="224"/>
      <c r="M298" s="224"/>
      <c r="N298" s="334"/>
      <c r="O298" s="334"/>
      <c r="P298" s="224"/>
      <c r="Q298" s="382"/>
      <c r="R298" s="382"/>
      <c r="S298" s="332"/>
      <c r="T298" s="333"/>
      <c r="U298" s="382"/>
      <c r="V298" s="224"/>
      <c r="W298" s="224"/>
      <c r="X298" s="334"/>
      <c r="Y298" s="334"/>
      <c r="Z298" s="224"/>
      <c r="AA298" s="382"/>
      <c r="AB298" s="382"/>
      <c r="AC298" s="332"/>
      <c r="AD298" s="333"/>
      <c r="AE298" s="382"/>
      <c r="AF298" s="224"/>
      <c r="AG298" s="224"/>
      <c r="AH298" s="334"/>
      <c r="AI298" s="334"/>
      <c r="AJ298" s="224"/>
      <c r="AK298" s="382"/>
      <c r="AL298" s="382"/>
      <c r="AM298" s="332"/>
      <c r="AN298" s="333"/>
      <c r="AO298" s="382"/>
      <c r="AP298" s="224"/>
      <c r="AQ298" s="224"/>
      <c r="AR298" s="334"/>
      <c r="AS298" s="334"/>
      <c r="AT298" s="224"/>
      <c r="AU298" s="382"/>
      <c r="AV298" s="382"/>
      <c r="AW298" s="332"/>
      <c r="AX298" s="333"/>
      <c r="AY298" s="382"/>
      <c r="AZ298" s="224"/>
      <c r="BA298" s="224"/>
      <c r="BB298" s="334"/>
      <c r="BC298" s="334"/>
      <c r="BD298" s="224"/>
      <c r="BE298" s="382"/>
      <c r="BF298" s="382"/>
      <c r="BG298" s="332"/>
      <c r="BH298" s="333"/>
      <c r="BI298" s="382"/>
      <c r="BJ298" s="224"/>
      <c r="BK298" s="224"/>
      <c r="BL298" s="334"/>
      <c r="BM298" s="334"/>
      <c r="BN298" s="224"/>
      <c r="BO298" s="382"/>
      <c r="BP298" s="382"/>
      <c r="BQ298" s="332"/>
      <c r="BR298" s="333"/>
      <c r="BS298" s="382"/>
      <c r="BT298" s="224"/>
      <c r="BU298" s="224"/>
      <c r="BV298" s="334"/>
      <c r="BW298" s="334"/>
      <c r="BX298" s="224"/>
      <c r="BY298" s="382"/>
      <c r="BZ298" s="382"/>
      <c r="CA298" s="332"/>
      <c r="CB298" s="333"/>
      <c r="CC298" s="382"/>
      <c r="CD298" s="224"/>
      <c r="CE298" s="224"/>
      <c r="CF298" s="334"/>
      <c r="CG298" s="334"/>
      <c r="CH298" s="224"/>
      <c r="CI298" s="382"/>
      <c r="CJ298" s="382"/>
      <c r="CK298" s="332"/>
      <c r="CL298" s="333"/>
      <c r="CM298" s="382"/>
      <c r="CN298" s="224"/>
      <c r="CO298" s="224"/>
      <c r="CP298" s="334"/>
      <c r="CQ298" s="334"/>
      <c r="CR298" s="224"/>
      <c r="CS298" s="382"/>
      <c r="CT298" s="382"/>
      <c r="CU298" s="332"/>
      <c r="CV298" s="333"/>
      <c r="CW298" s="382"/>
      <c r="CX298" s="224"/>
      <c r="CY298" s="224"/>
      <c r="CZ298" s="334"/>
      <c r="DA298" s="334"/>
      <c r="DB298" s="224"/>
      <c r="DC298" s="382"/>
      <c r="DD298" s="382"/>
      <c r="DE298" s="332"/>
      <c r="DF298" s="333"/>
      <c r="DG298" s="382"/>
      <c r="DH298" s="224"/>
      <c r="DI298" s="224"/>
      <c r="DJ298" s="334"/>
      <c r="DK298" s="334"/>
      <c r="DL298" s="224"/>
      <c r="DM298" s="382"/>
      <c r="DN298" s="382"/>
      <c r="DO298" s="332"/>
      <c r="DP298" s="333"/>
      <c r="DQ298" s="382"/>
      <c r="DR298" s="224"/>
      <c r="DS298" s="224"/>
      <c r="DT298" s="334"/>
      <c r="DU298" s="334"/>
      <c r="DV298" s="224"/>
      <c r="DW298" s="382"/>
      <c r="DX298" s="382"/>
      <c r="DY298" s="332"/>
      <c r="DZ298" s="333"/>
      <c r="EA298" s="382"/>
      <c r="EB298" s="224"/>
      <c r="EC298" s="224"/>
      <c r="ED298" s="334"/>
      <c r="EE298" s="334"/>
      <c r="EF298" s="224"/>
      <c r="EG298" s="382"/>
      <c r="EH298" s="382"/>
      <c r="EI298" s="332"/>
      <c r="EJ298" s="333"/>
      <c r="EK298" s="382"/>
      <c r="EL298" s="224"/>
      <c r="EM298" s="224"/>
      <c r="EN298" s="334"/>
      <c r="EO298" s="334"/>
      <c r="EP298" s="224"/>
      <c r="EQ298" s="382"/>
      <c r="ER298" s="382"/>
      <c r="ES298" s="332"/>
      <c r="ET298" s="333"/>
      <c r="EU298" s="382"/>
      <c r="EV298" s="224"/>
      <c r="EW298" s="224"/>
      <c r="EX298" s="334"/>
      <c r="EY298" s="334"/>
      <c r="EZ298" s="224"/>
      <c r="FA298" s="382"/>
      <c r="FB298" s="382"/>
      <c r="FC298" s="332"/>
      <c r="FD298" s="333"/>
      <c r="FE298" s="382"/>
      <c r="FF298" s="224"/>
      <c r="FG298" s="224"/>
      <c r="FH298" s="334"/>
      <c r="FI298" s="334"/>
      <c r="FJ298" s="224"/>
      <c r="FK298" s="382"/>
      <c r="FL298" s="382"/>
      <c r="FM298" s="332"/>
      <c r="FN298" s="333"/>
      <c r="FO298" s="382"/>
      <c r="FP298" s="224"/>
      <c r="FQ298" s="224"/>
      <c r="FR298" s="334"/>
      <c r="FS298" s="334"/>
      <c r="FT298" s="224"/>
      <c r="FU298" s="382"/>
      <c r="FV298" s="382"/>
      <c r="FW298" s="332"/>
      <c r="FX298" s="333"/>
      <c r="FY298" s="382"/>
      <c r="FZ298" s="224"/>
      <c r="GA298" s="224"/>
      <c r="GB298" s="334"/>
      <c r="GC298" s="334"/>
      <c r="GD298" s="224"/>
      <c r="GE298" s="382"/>
      <c r="GF298" s="382"/>
      <c r="GG298" s="332"/>
      <c r="GH298" s="333"/>
      <c r="GI298" s="382"/>
      <c r="GJ298" s="224"/>
      <c r="GK298" s="224"/>
      <c r="GL298" s="334"/>
      <c r="GM298" s="334"/>
      <c r="GN298" s="224"/>
      <c r="GO298" s="382"/>
      <c r="GP298" s="382"/>
      <c r="GQ298" s="332"/>
      <c r="GR298" s="333"/>
      <c r="GS298" s="382"/>
      <c r="GT298" s="224"/>
      <c r="GU298" s="224"/>
      <c r="GV298" s="334"/>
      <c r="GW298" s="334"/>
      <c r="GX298" s="224"/>
      <c r="GY298" s="382"/>
      <c r="GZ298" s="382"/>
      <c r="HA298" s="332"/>
      <c r="HB298" s="333"/>
      <c r="HC298" s="382"/>
      <c r="HD298" s="224"/>
      <c r="HE298" s="224"/>
      <c r="HF298" s="334"/>
      <c r="HG298" s="334"/>
      <c r="HH298" s="224"/>
      <c r="HI298" s="382"/>
      <c r="HJ298" s="382"/>
      <c r="HK298" s="332"/>
      <c r="HL298" s="333"/>
      <c r="HM298" s="382"/>
      <c r="HN298" s="224"/>
      <c r="HO298" s="224"/>
      <c r="HP298" s="334"/>
      <c r="HQ298" s="334"/>
      <c r="HR298" s="224"/>
      <c r="HS298" s="382"/>
      <c r="HT298" s="382"/>
      <c r="HU298" s="332"/>
      <c r="HV298" s="333"/>
      <c r="HW298" s="382"/>
      <c r="HX298" s="224"/>
      <c r="HY298" s="224"/>
      <c r="HZ298" s="334"/>
      <c r="IA298" s="334"/>
      <c r="IB298" s="224"/>
      <c r="IC298" s="382"/>
      <c r="ID298" s="382"/>
      <c r="IE298" s="332"/>
      <c r="IF298" s="333"/>
      <c r="IG298" s="382"/>
      <c r="IH298" s="224"/>
      <c r="II298" s="224"/>
      <c r="IJ298" s="334"/>
      <c r="IK298" s="334"/>
      <c r="IL298" s="224"/>
      <c r="IM298" s="382"/>
      <c r="IN298" s="382"/>
      <c r="IO298" s="332"/>
      <c r="IP298" s="333"/>
      <c r="IQ298" s="382"/>
      <c r="IR298" s="224"/>
      <c r="IS298" s="224"/>
      <c r="IT298" s="334"/>
      <c r="IU298" s="334"/>
      <c r="IV298" s="224"/>
      <c r="IW298" s="382"/>
      <c r="IX298" s="382"/>
      <c r="IY298" s="332"/>
      <c r="IZ298" s="333"/>
      <c r="JA298" s="382"/>
      <c r="JB298" s="224"/>
      <c r="JC298" s="224"/>
      <c r="JD298" s="334"/>
      <c r="JE298" s="334"/>
      <c r="JF298" s="224"/>
      <c r="JG298" s="382"/>
      <c r="JH298" s="382"/>
      <c r="JI298" s="332"/>
      <c r="JJ298" s="333"/>
      <c r="JK298" s="382"/>
      <c r="JL298" s="224"/>
      <c r="JM298" s="224"/>
      <c r="JN298" s="334"/>
      <c r="JO298" s="334"/>
      <c r="JP298" s="224"/>
      <c r="JQ298" s="382"/>
      <c r="JR298" s="382"/>
      <c r="JS298" s="332"/>
      <c r="JT298" s="333"/>
      <c r="JU298" s="382"/>
      <c r="JV298" s="224"/>
      <c r="JW298" s="224"/>
      <c r="JX298" s="334"/>
      <c r="JY298" s="334"/>
      <c r="JZ298" s="224"/>
      <c r="KA298" s="382"/>
      <c r="KB298" s="382"/>
      <c r="KC298" s="332"/>
      <c r="KD298" s="333"/>
      <c r="KE298" s="382"/>
      <c r="KF298" s="224"/>
      <c r="KG298" s="224"/>
      <c r="KH298" s="334"/>
      <c r="KI298" s="334"/>
      <c r="KJ298" s="224"/>
      <c r="KK298" s="382"/>
      <c r="KL298" s="382"/>
      <c r="KM298" s="332"/>
      <c r="KN298" s="333"/>
      <c r="KO298" s="382"/>
      <c r="KP298" s="224"/>
      <c r="KQ298" s="224"/>
      <c r="KR298" s="334"/>
      <c r="KS298" s="334"/>
      <c r="KT298" s="224"/>
      <c r="KU298" s="382"/>
      <c r="KV298" s="382"/>
      <c r="KW298" s="332"/>
      <c r="KX298" s="333"/>
      <c r="KY298" s="382"/>
      <c r="KZ298" s="224"/>
      <c r="LA298" s="224"/>
      <c r="LB298" s="334"/>
      <c r="LC298" s="334"/>
      <c r="LD298" s="224"/>
      <c r="LE298" s="382"/>
      <c r="LF298" s="382"/>
      <c r="LG298" s="332"/>
      <c r="LH298" s="333"/>
      <c r="LI298" s="382"/>
      <c r="LJ298" s="224"/>
      <c r="LK298" s="224"/>
      <c r="LL298" s="334"/>
      <c r="LM298" s="334"/>
      <c r="LN298" s="224"/>
      <c r="LO298" s="382"/>
      <c r="LP298" s="382"/>
      <c r="LQ298" s="332"/>
      <c r="LR298" s="333"/>
      <c r="LS298" s="382"/>
      <c r="LT298" s="224"/>
      <c r="LU298" s="224"/>
      <c r="LV298" s="334"/>
      <c r="LW298" s="334"/>
      <c r="LX298" s="224"/>
      <c r="LY298" s="382"/>
      <c r="LZ298" s="382"/>
      <c r="MA298" s="332"/>
      <c r="MB298" s="333"/>
      <c r="MC298" s="382"/>
      <c r="MD298" s="224"/>
      <c r="ME298" s="224"/>
      <c r="MF298" s="334"/>
      <c r="MG298" s="334"/>
      <c r="MH298" s="224"/>
      <c r="MI298" s="382"/>
      <c r="MJ298" s="382"/>
      <c r="MK298" s="332"/>
      <c r="ML298" s="333"/>
      <c r="MM298" s="382"/>
      <c r="MN298" s="224"/>
      <c r="MO298" s="224"/>
      <c r="MP298" s="334"/>
      <c r="MQ298" s="334"/>
      <c r="MR298" s="224"/>
      <c r="MS298" s="382"/>
      <c r="MT298" s="382"/>
      <c r="MU298" s="332"/>
      <c r="MV298" s="333"/>
      <c r="MW298" s="382"/>
      <c r="MX298" s="224"/>
      <c r="MY298" s="224"/>
      <c r="MZ298" s="334"/>
      <c r="NA298" s="334"/>
      <c r="NB298" s="224"/>
      <c r="NC298" s="382"/>
      <c r="ND298" s="382"/>
      <c r="NE298" s="332"/>
      <c r="NF298" s="333"/>
      <c r="NG298" s="382"/>
      <c r="NH298" s="224"/>
      <c r="NI298" s="224"/>
      <c r="NJ298" s="334"/>
      <c r="NK298" s="334"/>
      <c r="NL298" s="224"/>
      <c r="NM298" s="382"/>
      <c r="NN298" s="382"/>
      <c r="NO298" s="332"/>
      <c r="NP298" s="333"/>
      <c r="NQ298" s="382"/>
      <c r="NR298" s="224"/>
      <c r="NS298" s="224"/>
      <c r="NT298" s="334"/>
      <c r="NU298" s="334"/>
      <c r="NV298" s="224"/>
      <c r="NW298" s="382"/>
      <c r="NX298" s="382"/>
      <c r="NY298" s="332"/>
      <c r="NZ298" s="333"/>
      <c r="OA298" s="382"/>
      <c r="OB298" s="224"/>
      <c r="OC298" s="224"/>
      <c r="OD298" s="334"/>
      <c r="OE298" s="334"/>
      <c r="OF298" s="224"/>
      <c r="OG298" s="382"/>
      <c r="OH298" s="382"/>
      <c r="OI298" s="332"/>
      <c r="OJ298" s="333"/>
      <c r="OK298" s="382"/>
      <c r="OL298" s="224"/>
      <c r="OM298" s="224"/>
      <c r="ON298" s="334"/>
      <c r="OO298" s="334"/>
      <c r="OP298" s="224"/>
      <c r="OQ298" s="382"/>
      <c r="OR298" s="382"/>
      <c r="OS298" s="332"/>
      <c r="OT298" s="333"/>
      <c r="OU298" s="382"/>
      <c r="OV298" s="224"/>
      <c r="OW298" s="224"/>
      <c r="OX298" s="334"/>
      <c r="OY298" s="334"/>
      <c r="OZ298" s="224"/>
      <c r="PA298" s="382"/>
      <c r="PB298" s="382"/>
      <c r="PC298" s="332"/>
      <c r="PD298" s="333"/>
      <c r="PE298" s="382"/>
      <c r="PF298" s="224"/>
      <c r="PG298" s="224"/>
      <c r="PH298" s="334"/>
      <c r="PI298" s="334"/>
      <c r="PJ298" s="224"/>
      <c r="PK298" s="382"/>
      <c r="PL298" s="382"/>
      <c r="PM298" s="332"/>
      <c r="PN298" s="333"/>
      <c r="PO298" s="382"/>
      <c r="PP298" s="224"/>
      <c r="PQ298" s="224"/>
      <c r="PR298" s="334"/>
      <c r="PS298" s="334"/>
      <c r="PT298" s="224"/>
      <c r="PU298" s="382"/>
      <c r="PV298" s="382"/>
      <c r="PW298" s="332"/>
      <c r="PX298" s="333"/>
      <c r="PY298" s="382"/>
      <c r="PZ298" s="224"/>
      <c r="QA298" s="224"/>
      <c r="QB298" s="334"/>
      <c r="QC298" s="334"/>
      <c r="QD298" s="224"/>
      <c r="QE298" s="382"/>
      <c r="QF298" s="382"/>
      <c r="QG298" s="332"/>
      <c r="QH298" s="333"/>
      <c r="QI298" s="382"/>
      <c r="QJ298" s="224"/>
      <c r="QK298" s="224"/>
      <c r="QL298" s="334"/>
      <c r="QM298" s="334"/>
      <c r="QN298" s="224"/>
      <c r="QO298" s="382"/>
      <c r="QP298" s="382"/>
      <c r="QQ298" s="332"/>
      <c r="QR298" s="333"/>
      <c r="QS298" s="382"/>
      <c r="QT298" s="224"/>
      <c r="QU298" s="224"/>
      <c r="QV298" s="334"/>
      <c r="QW298" s="334"/>
      <c r="QX298" s="224"/>
      <c r="QY298" s="382"/>
      <c r="QZ298" s="382"/>
      <c r="RA298" s="332"/>
      <c r="RB298" s="333"/>
      <c r="RC298" s="382"/>
      <c r="RD298" s="224"/>
      <c r="RE298" s="224"/>
      <c r="RF298" s="334"/>
      <c r="RG298" s="334"/>
      <c r="RH298" s="224"/>
      <c r="RI298" s="382"/>
      <c r="RJ298" s="382"/>
      <c r="RK298" s="332"/>
      <c r="RL298" s="333"/>
      <c r="RM298" s="382"/>
      <c r="RN298" s="224"/>
      <c r="RO298" s="224"/>
      <c r="RP298" s="334"/>
      <c r="RQ298" s="334"/>
      <c r="RR298" s="224"/>
      <c r="RS298" s="382"/>
      <c r="RT298" s="382"/>
      <c r="RU298" s="332"/>
      <c r="RV298" s="333"/>
      <c r="RW298" s="382"/>
      <c r="RX298" s="224"/>
      <c r="RY298" s="224"/>
      <c r="RZ298" s="334"/>
      <c r="SA298" s="334"/>
      <c r="SB298" s="224"/>
      <c r="SC298" s="382"/>
      <c r="SD298" s="382"/>
      <c r="SE298" s="332"/>
      <c r="SF298" s="333"/>
      <c r="SG298" s="382"/>
      <c r="SH298" s="224"/>
      <c r="SI298" s="224"/>
      <c r="SJ298" s="334"/>
      <c r="SK298" s="334"/>
      <c r="SL298" s="224"/>
      <c r="SM298" s="382"/>
      <c r="SN298" s="382"/>
      <c r="SO298" s="332"/>
      <c r="SP298" s="333"/>
      <c r="SQ298" s="382"/>
      <c r="SR298" s="224"/>
      <c r="SS298" s="224"/>
      <c r="ST298" s="334"/>
      <c r="SU298" s="334"/>
      <c r="SV298" s="224"/>
      <c r="SW298" s="382"/>
      <c r="SX298" s="382"/>
      <c r="SY298" s="332"/>
      <c r="SZ298" s="333"/>
      <c r="TA298" s="382"/>
      <c r="TB298" s="224"/>
      <c r="TC298" s="224"/>
      <c r="TD298" s="334"/>
      <c r="TE298" s="334"/>
      <c r="TF298" s="224"/>
      <c r="TG298" s="382"/>
      <c r="TH298" s="382"/>
      <c r="TI298" s="332"/>
      <c r="TJ298" s="333"/>
      <c r="TK298" s="382"/>
      <c r="TL298" s="224"/>
      <c r="TM298" s="224"/>
      <c r="TN298" s="334"/>
      <c r="TO298" s="334"/>
      <c r="TP298" s="224"/>
      <c r="TQ298" s="382"/>
      <c r="TR298" s="382"/>
      <c r="TS298" s="332"/>
      <c r="TT298" s="333"/>
      <c r="TU298" s="382"/>
      <c r="TV298" s="224"/>
      <c r="TW298" s="224"/>
      <c r="TX298" s="334"/>
      <c r="TY298" s="334"/>
      <c r="TZ298" s="224"/>
      <c r="UA298" s="382"/>
      <c r="UB298" s="382"/>
      <c r="UC298" s="332"/>
      <c r="UD298" s="333"/>
      <c r="UE298" s="382"/>
      <c r="UF298" s="224"/>
      <c r="UG298" s="224"/>
      <c r="UH298" s="334"/>
      <c r="UI298" s="334"/>
      <c r="UJ298" s="224"/>
      <c r="UK298" s="382"/>
      <c r="UL298" s="382"/>
      <c r="UM298" s="332"/>
      <c r="UN298" s="333"/>
      <c r="UO298" s="382"/>
      <c r="UP298" s="224"/>
      <c r="UQ298" s="224"/>
      <c r="UR298" s="334"/>
      <c r="US298" s="334"/>
      <c r="UT298" s="224"/>
      <c r="UU298" s="382"/>
      <c r="UV298" s="382"/>
      <c r="UW298" s="332"/>
      <c r="UX298" s="333"/>
      <c r="UY298" s="382"/>
      <c r="UZ298" s="224"/>
      <c r="VA298" s="224"/>
      <c r="VB298" s="334"/>
      <c r="VC298" s="334"/>
      <c r="VD298" s="224"/>
      <c r="VE298" s="382"/>
      <c r="VF298" s="382"/>
      <c r="VG298" s="332"/>
      <c r="VH298" s="333"/>
      <c r="VI298" s="382"/>
      <c r="VJ298" s="224"/>
      <c r="VK298" s="224"/>
      <c r="VL298" s="334"/>
      <c r="VM298" s="334"/>
      <c r="VN298" s="224"/>
      <c r="VO298" s="382"/>
      <c r="VP298" s="382"/>
      <c r="VQ298" s="332"/>
      <c r="VR298" s="333"/>
      <c r="VS298" s="382"/>
      <c r="VT298" s="224"/>
      <c r="VU298" s="224"/>
      <c r="VV298" s="334"/>
      <c r="VW298" s="334"/>
      <c r="VX298" s="224"/>
      <c r="VY298" s="382"/>
      <c r="VZ298" s="382"/>
      <c r="WA298" s="332"/>
      <c r="WB298" s="333"/>
      <c r="WC298" s="382"/>
      <c r="WD298" s="224"/>
      <c r="WE298" s="224"/>
      <c r="WF298" s="334"/>
      <c r="WG298" s="334"/>
      <c r="WH298" s="224"/>
      <c r="WI298" s="382"/>
      <c r="WJ298" s="382"/>
      <c r="WK298" s="332"/>
      <c r="WL298" s="333"/>
      <c r="WM298" s="382"/>
      <c r="WN298" s="224"/>
      <c r="WO298" s="224"/>
      <c r="WP298" s="334"/>
      <c r="WQ298" s="334"/>
      <c r="WR298" s="224"/>
      <c r="WS298" s="382"/>
      <c r="WT298" s="382"/>
      <c r="WU298" s="332"/>
      <c r="WV298" s="333"/>
      <c r="WW298" s="382"/>
      <c r="WX298" s="224"/>
      <c r="WY298" s="224"/>
      <c r="WZ298" s="334"/>
      <c r="XA298" s="334"/>
      <c r="XB298" s="224"/>
      <c r="XC298" s="382"/>
      <c r="XD298" s="382"/>
      <c r="XE298" s="332"/>
      <c r="XF298" s="333"/>
      <c r="XG298" s="382"/>
      <c r="XH298" s="224"/>
      <c r="XI298" s="224"/>
      <c r="XJ298" s="334"/>
      <c r="XK298" s="334"/>
      <c r="XL298" s="224"/>
      <c r="XM298" s="382"/>
      <c r="XN298" s="382"/>
      <c r="XO298" s="332"/>
      <c r="XP298" s="333"/>
      <c r="XQ298" s="382"/>
      <c r="XR298" s="224"/>
      <c r="XS298" s="224"/>
      <c r="XT298" s="334"/>
      <c r="XU298" s="334"/>
      <c r="XV298" s="224"/>
      <c r="XW298" s="382"/>
      <c r="XX298" s="382"/>
      <c r="XY298" s="332"/>
      <c r="XZ298" s="333"/>
      <c r="YA298" s="382"/>
      <c r="YB298" s="224"/>
      <c r="YC298" s="224"/>
      <c r="YD298" s="334"/>
      <c r="YE298" s="334"/>
      <c r="YF298" s="224"/>
      <c r="YG298" s="382"/>
      <c r="YH298" s="382"/>
      <c r="YI298" s="332"/>
      <c r="YJ298" s="333"/>
      <c r="YK298" s="382"/>
      <c r="YL298" s="224"/>
      <c r="YM298" s="224"/>
      <c r="YN298" s="334"/>
      <c r="YO298" s="334"/>
      <c r="YP298" s="224"/>
      <c r="YQ298" s="382"/>
      <c r="YR298" s="382"/>
      <c r="YS298" s="332"/>
      <c r="YT298" s="333"/>
      <c r="YU298" s="382"/>
      <c r="YV298" s="224"/>
      <c r="YW298" s="224"/>
      <c r="YX298" s="334"/>
      <c r="YY298" s="334"/>
      <c r="YZ298" s="224"/>
      <c r="ZA298" s="382"/>
      <c r="ZB298" s="382"/>
      <c r="ZC298" s="332"/>
      <c r="ZD298" s="333"/>
      <c r="ZE298" s="382"/>
      <c r="ZF298" s="224"/>
      <c r="ZG298" s="224"/>
      <c r="ZH298" s="334"/>
      <c r="ZI298" s="334"/>
      <c r="ZJ298" s="224"/>
      <c r="ZK298" s="382"/>
      <c r="ZL298" s="382"/>
      <c r="ZM298" s="332"/>
      <c r="ZN298" s="333"/>
      <c r="ZO298" s="382"/>
      <c r="ZP298" s="224"/>
      <c r="ZQ298" s="224"/>
      <c r="ZR298" s="334"/>
      <c r="ZS298" s="334"/>
      <c r="ZT298" s="224"/>
      <c r="ZU298" s="382"/>
      <c r="ZV298" s="382"/>
      <c r="ZW298" s="332"/>
      <c r="ZX298" s="333"/>
      <c r="ZY298" s="382"/>
      <c r="ZZ298" s="224"/>
      <c r="AAA298" s="224"/>
      <c r="AAB298" s="334"/>
      <c r="AAC298" s="334"/>
      <c r="AAD298" s="224"/>
      <c r="AAE298" s="382"/>
      <c r="AAF298" s="382"/>
      <c r="AAG298" s="332"/>
      <c r="AAH298" s="333"/>
      <c r="AAI298" s="382"/>
      <c r="AAJ298" s="224"/>
      <c r="AAK298" s="224"/>
      <c r="AAL298" s="334"/>
      <c r="AAM298" s="334"/>
      <c r="AAN298" s="224"/>
      <c r="AAO298" s="382"/>
      <c r="AAP298" s="382"/>
      <c r="AAQ298" s="332"/>
      <c r="AAR298" s="333"/>
      <c r="AAS298" s="382"/>
      <c r="AAT298" s="224"/>
      <c r="AAU298" s="224"/>
      <c r="AAV298" s="334"/>
      <c r="AAW298" s="334"/>
      <c r="AAX298" s="224"/>
      <c r="AAY298" s="382"/>
      <c r="AAZ298" s="382"/>
      <c r="ABA298" s="332"/>
      <c r="ABB298" s="333"/>
      <c r="ABC298" s="382"/>
      <c r="ABD298" s="224"/>
      <c r="ABE298" s="224"/>
      <c r="ABF298" s="334"/>
      <c r="ABG298" s="334"/>
      <c r="ABH298" s="224"/>
      <c r="ABI298" s="382"/>
      <c r="ABJ298" s="382"/>
      <c r="ABK298" s="332"/>
      <c r="ABL298" s="333"/>
      <c r="ABM298" s="382"/>
      <c r="ABN298" s="224"/>
      <c r="ABO298" s="224"/>
      <c r="ABP298" s="334"/>
      <c r="ABQ298" s="334"/>
      <c r="ABR298" s="224"/>
      <c r="ABS298" s="382"/>
      <c r="ABT298" s="382"/>
      <c r="ABU298" s="332"/>
      <c r="ABV298" s="333"/>
      <c r="ABW298" s="382"/>
      <c r="ABX298" s="224"/>
      <c r="ABY298" s="224"/>
      <c r="ABZ298" s="334"/>
      <c r="ACA298" s="334"/>
      <c r="ACB298" s="224"/>
      <c r="ACC298" s="382"/>
      <c r="ACD298" s="382"/>
      <c r="ACE298" s="332"/>
      <c r="ACF298" s="333"/>
      <c r="ACG298" s="382"/>
      <c r="ACH298" s="224"/>
      <c r="ACI298" s="224"/>
      <c r="ACJ298" s="334"/>
      <c r="ACK298" s="334"/>
      <c r="ACL298" s="224"/>
      <c r="ACM298" s="382"/>
      <c r="ACN298" s="382"/>
      <c r="ACO298" s="332"/>
      <c r="ACP298" s="333"/>
      <c r="ACQ298" s="382"/>
      <c r="ACR298" s="224"/>
      <c r="ACS298" s="224"/>
      <c r="ACT298" s="334"/>
      <c r="ACU298" s="334"/>
      <c r="ACV298" s="224"/>
      <c r="ACW298" s="382"/>
      <c r="ACX298" s="382"/>
      <c r="ACY298" s="332"/>
      <c r="ACZ298" s="333"/>
      <c r="ADA298" s="382"/>
      <c r="ADB298" s="224"/>
      <c r="ADC298" s="224"/>
      <c r="ADD298" s="334"/>
      <c r="ADE298" s="334"/>
      <c r="ADF298" s="224"/>
      <c r="ADG298" s="382"/>
      <c r="ADH298" s="382"/>
      <c r="ADI298" s="332"/>
      <c r="ADJ298" s="333"/>
      <c r="ADK298" s="382"/>
      <c r="ADL298" s="224"/>
      <c r="ADM298" s="224"/>
      <c r="ADN298" s="334"/>
      <c r="ADO298" s="334"/>
      <c r="ADP298" s="224"/>
      <c r="ADQ298" s="382"/>
      <c r="ADR298" s="382"/>
      <c r="ADS298" s="332"/>
      <c r="ADT298" s="333"/>
      <c r="ADU298" s="382"/>
      <c r="ADV298" s="224"/>
      <c r="ADW298" s="224"/>
      <c r="ADX298" s="334"/>
      <c r="ADY298" s="334"/>
      <c r="ADZ298" s="224"/>
      <c r="AEA298" s="382"/>
      <c r="AEB298" s="382"/>
      <c r="AEC298" s="332"/>
      <c r="AED298" s="333"/>
      <c r="AEE298" s="382"/>
      <c r="AEF298" s="224"/>
      <c r="AEG298" s="224"/>
      <c r="AEH298" s="334"/>
      <c r="AEI298" s="334"/>
      <c r="AEJ298" s="224"/>
      <c r="AEK298" s="382"/>
      <c r="AEL298" s="382"/>
      <c r="AEM298" s="332"/>
      <c r="AEN298" s="333"/>
      <c r="AEO298" s="382"/>
      <c r="AEP298" s="224"/>
      <c r="AEQ298" s="224"/>
      <c r="AER298" s="334"/>
      <c r="AES298" s="334"/>
      <c r="AET298" s="224"/>
      <c r="AEU298" s="382"/>
      <c r="AEV298" s="382"/>
      <c r="AEW298" s="332"/>
      <c r="AEX298" s="333"/>
      <c r="AEY298" s="382"/>
      <c r="AEZ298" s="224"/>
      <c r="AFA298" s="224"/>
      <c r="AFB298" s="334"/>
      <c r="AFC298" s="334"/>
      <c r="AFD298" s="224"/>
      <c r="AFE298" s="382"/>
      <c r="AFF298" s="382"/>
      <c r="AFG298" s="332"/>
      <c r="AFH298" s="333"/>
      <c r="AFI298" s="382"/>
      <c r="AFJ298" s="224"/>
      <c r="AFK298" s="224"/>
      <c r="AFL298" s="334"/>
      <c r="AFM298" s="334"/>
      <c r="AFN298" s="224"/>
      <c r="AFO298" s="382"/>
      <c r="AFP298" s="382"/>
      <c r="AFQ298" s="332"/>
      <c r="AFR298" s="333"/>
      <c r="AFS298" s="382"/>
      <c r="AFT298" s="224"/>
      <c r="AFU298" s="224"/>
      <c r="AFV298" s="334"/>
      <c r="AFW298" s="334"/>
      <c r="AFX298" s="224"/>
      <c r="AFY298" s="382"/>
      <c r="AFZ298" s="382"/>
      <c r="AGA298" s="332"/>
      <c r="AGB298" s="333"/>
      <c r="AGC298" s="382"/>
      <c r="AGD298" s="224"/>
      <c r="AGE298" s="224"/>
      <c r="AGF298" s="334"/>
      <c r="AGG298" s="334"/>
      <c r="AGH298" s="224"/>
      <c r="AGI298" s="382"/>
      <c r="AGJ298" s="382"/>
      <c r="AGK298" s="332"/>
      <c r="AGL298" s="333"/>
      <c r="AGM298" s="382"/>
      <c r="AGN298" s="224"/>
      <c r="AGO298" s="224"/>
      <c r="AGP298" s="334"/>
      <c r="AGQ298" s="334"/>
      <c r="AGR298" s="224"/>
      <c r="AGS298" s="382"/>
      <c r="AGT298" s="382"/>
      <c r="AGU298" s="332"/>
      <c r="AGV298" s="333"/>
      <c r="AGW298" s="382"/>
      <c r="AGX298" s="224"/>
      <c r="AGY298" s="224"/>
      <c r="AGZ298" s="334"/>
      <c r="AHA298" s="334"/>
      <c r="AHB298" s="224"/>
      <c r="AHC298" s="382"/>
      <c r="AHD298" s="382"/>
      <c r="AHE298" s="332"/>
      <c r="AHF298" s="333"/>
      <c r="AHG298" s="382"/>
      <c r="AHH298" s="224"/>
      <c r="AHI298" s="224"/>
      <c r="AHJ298" s="334"/>
      <c r="AHK298" s="334"/>
      <c r="AHL298" s="224"/>
      <c r="AHM298" s="382"/>
      <c r="AHN298" s="382"/>
      <c r="AHO298" s="332"/>
      <c r="AHP298" s="333"/>
      <c r="AHQ298" s="382"/>
      <c r="AHR298" s="224"/>
      <c r="AHS298" s="224"/>
      <c r="AHT298" s="334"/>
      <c r="AHU298" s="334"/>
      <c r="AHV298" s="224"/>
      <c r="AHW298" s="382"/>
      <c r="AHX298" s="382"/>
      <c r="AHY298" s="332"/>
      <c r="AHZ298" s="333"/>
      <c r="AIA298" s="382"/>
      <c r="AIB298" s="224"/>
      <c r="AIC298" s="224"/>
      <c r="AID298" s="334"/>
      <c r="AIE298" s="334"/>
      <c r="AIF298" s="224"/>
      <c r="AIG298" s="382"/>
      <c r="AIH298" s="382"/>
      <c r="AII298" s="332"/>
      <c r="AIJ298" s="333"/>
      <c r="AIK298" s="382"/>
      <c r="AIL298" s="224"/>
      <c r="AIM298" s="224"/>
      <c r="AIN298" s="334"/>
      <c r="AIO298" s="334"/>
      <c r="AIP298" s="224"/>
      <c r="AIQ298" s="382"/>
      <c r="AIR298" s="382"/>
      <c r="AIS298" s="332"/>
      <c r="AIT298" s="333"/>
      <c r="AIU298" s="382"/>
      <c r="AIV298" s="224"/>
      <c r="AIW298" s="224"/>
      <c r="AIX298" s="334"/>
      <c r="AIY298" s="334"/>
      <c r="AIZ298" s="224"/>
      <c r="AJA298" s="382"/>
      <c r="AJB298" s="382"/>
      <c r="AJC298" s="332"/>
      <c r="AJD298" s="333"/>
      <c r="AJE298" s="382"/>
      <c r="AJF298" s="224"/>
      <c r="AJG298" s="224"/>
      <c r="AJH298" s="334"/>
      <c r="AJI298" s="334"/>
      <c r="AJJ298" s="224"/>
      <c r="AJK298" s="382"/>
      <c r="AJL298" s="382"/>
      <c r="AJM298" s="332"/>
      <c r="AJN298" s="333"/>
      <c r="AJO298" s="382"/>
      <c r="AJP298" s="224"/>
      <c r="AJQ298" s="224"/>
      <c r="AJR298" s="334"/>
      <c r="AJS298" s="334"/>
      <c r="AJT298" s="224"/>
      <c r="AJU298" s="382"/>
      <c r="AJV298" s="382"/>
      <c r="AJW298" s="332"/>
      <c r="AJX298" s="333"/>
      <c r="AJY298" s="382"/>
      <c r="AJZ298" s="224"/>
      <c r="AKA298" s="224"/>
      <c r="AKB298" s="334"/>
      <c r="AKC298" s="334"/>
      <c r="AKD298" s="224"/>
      <c r="AKE298" s="382"/>
      <c r="AKF298" s="382"/>
      <c r="AKG298" s="332"/>
      <c r="AKH298" s="333"/>
      <c r="AKI298" s="382"/>
      <c r="AKJ298" s="224"/>
      <c r="AKK298" s="224"/>
      <c r="AKL298" s="334"/>
      <c r="AKM298" s="334"/>
      <c r="AKN298" s="224"/>
      <c r="AKO298" s="382"/>
      <c r="AKP298" s="382"/>
      <c r="AKQ298" s="332"/>
      <c r="AKR298" s="333"/>
      <c r="AKS298" s="382"/>
      <c r="AKT298" s="224"/>
      <c r="AKU298" s="224"/>
      <c r="AKV298" s="334"/>
      <c r="AKW298" s="334"/>
      <c r="AKX298" s="224"/>
      <c r="AKY298" s="382"/>
      <c r="AKZ298" s="382"/>
      <c r="ALA298" s="332"/>
      <c r="ALB298" s="333"/>
      <c r="ALC298" s="382"/>
      <c r="ALD298" s="224"/>
      <c r="ALE298" s="224"/>
      <c r="ALF298" s="334"/>
      <c r="ALG298" s="334"/>
      <c r="ALH298" s="224"/>
      <c r="ALI298" s="382"/>
      <c r="ALJ298" s="382"/>
      <c r="ALK298" s="332"/>
      <c r="ALL298" s="333"/>
      <c r="ALM298" s="382"/>
      <c r="ALN298" s="224"/>
      <c r="ALO298" s="224"/>
      <c r="ALP298" s="334"/>
      <c r="ALQ298" s="334"/>
      <c r="ALR298" s="224"/>
      <c r="ALS298" s="382"/>
      <c r="ALT298" s="382"/>
      <c r="ALU298" s="332"/>
      <c r="ALV298" s="333"/>
      <c r="ALW298" s="382"/>
      <c r="ALX298" s="224"/>
      <c r="ALY298" s="224"/>
      <c r="ALZ298" s="334"/>
      <c r="AMA298" s="334"/>
      <c r="AMB298" s="224"/>
      <c r="AMC298" s="382"/>
      <c r="AMD298" s="382"/>
      <c r="AME298" s="332"/>
      <c r="AMF298" s="333"/>
      <c r="AMG298" s="382"/>
      <c r="AMH298" s="224"/>
      <c r="AMI298" s="224"/>
      <c r="AMJ298" s="334"/>
      <c r="AMK298" s="334"/>
      <c r="AML298" s="224"/>
      <c r="AMM298" s="382"/>
      <c r="AMN298" s="382"/>
      <c r="AMO298" s="332"/>
      <c r="AMP298" s="333"/>
      <c r="AMQ298" s="382"/>
      <c r="AMR298" s="224"/>
      <c r="AMS298" s="224"/>
      <c r="AMT298" s="334"/>
      <c r="AMU298" s="334"/>
      <c r="AMV298" s="224"/>
      <c r="AMW298" s="382"/>
      <c r="AMX298" s="382"/>
      <c r="AMY298" s="332"/>
      <c r="AMZ298" s="333"/>
      <c r="ANA298" s="382"/>
      <c r="ANB298" s="224"/>
      <c r="ANC298" s="224"/>
      <c r="AND298" s="334"/>
      <c r="ANE298" s="334"/>
      <c r="ANF298" s="224"/>
      <c r="ANG298" s="382"/>
      <c r="ANH298" s="382"/>
      <c r="ANI298" s="332"/>
      <c r="ANJ298" s="333"/>
      <c r="ANK298" s="382"/>
      <c r="ANL298" s="224"/>
      <c r="ANM298" s="224"/>
      <c r="ANN298" s="334"/>
      <c r="ANO298" s="334"/>
      <c r="ANP298" s="224"/>
      <c r="ANQ298" s="382"/>
      <c r="ANR298" s="382"/>
      <c r="ANS298" s="332"/>
      <c r="ANT298" s="333"/>
      <c r="ANU298" s="382"/>
      <c r="ANV298" s="224"/>
      <c r="ANW298" s="224"/>
      <c r="ANX298" s="334"/>
      <c r="ANY298" s="334"/>
      <c r="ANZ298" s="224"/>
      <c r="AOA298" s="382"/>
      <c r="AOB298" s="382"/>
      <c r="AOC298" s="332"/>
      <c r="AOD298" s="333"/>
      <c r="AOE298" s="382"/>
      <c r="AOF298" s="224"/>
      <c r="AOG298" s="224"/>
      <c r="AOH298" s="334"/>
      <c r="AOI298" s="334"/>
      <c r="AOJ298" s="224"/>
      <c r="AOK298" s="382"/>
      <c r="AOL298" s="382"/>
      <c r="AOM298" s="332"/>
      <c r="AON298" s="333"/>
      <c r="AOO298" s="382"/>
      <c r="AOP298" s="224"/>
      <c r="AOQ298" s="224"/>
      <c r="AOR298" s="334"/>
      <c r="AOS298" s="334"/>
      <c r="AOT298" s="224"/>
      <c r="AOU298" s="382"/>
      <c r="AOV298" s="382"/>
      <c r="AOW298" s="332"/>
      <c r="AOX298" s="333"/>
      <c r="AOY298" s="382"/>
      <c r="AOZ298" s="224"/>
      <c r="APA298" s="224"/>
      <c r="APB298" s="334"/>
      <c r="APC298" s="334"/>
      <c r="APD298" s="224"/>
      <c r="APE298" s="382"/>
      <c r="APF298" s="382"/>
      <c r="APG298" s="332"/>
      <c r="APH298" s="333"/>
      <c r="API298" s="382"/>
      <c r="APJ298" s="224"/>
      <c r="APK298" s="224"/>
      <c r="APL298" s="334"/>
      <c r="APM298" s="334"/>
      <c r="APN298" s="224"/>
      <c r="APO298" s="382"/>
      <c r="APP298" s="382"/>
      <c r="APQ298" s="332"/>
      <c r="APR298" s="333"/>
      <c r="APS298" s="382"/>
      <c r="APT298" s="224"/>
      <c r="APU298" s="224"/>
      <c r="APV298" s="334"/>
      <c r="APW298" s="334"/>
      <c r="APX298" s="224"/>
      <c r="APY298" s="382"/>
      <c r="APZ298" s="382"/>
      <c r="AQA298" s="332"/>
      <c r="AQB298" s="333"/>
      <c r="AQC298" s="382"/>
      <c r="AQD298" s="224"/>
      <c r="AQE298" s="224"/>
      <c r="AQF298" s="334"/>
      <c r="AQG298" s="334"/>
      <c r="AQH298" s="224"/>
      <c r="AQI298" s="382"/>
      <c r="AQJ298" s="382"/>
      <c r="AQK298" s="332"/>
      <c r="AQL298" s="333"/>
      <c r="AQM298" s="382"/>
      <c r="AQN298" s="224"/>
      <c r="AQO298" s="224"/>
      <c r="AQP298" s="334"/>
      <c r="AQQ298" s="334"/>
      <c r="AQR298" s="224"/>
      <c r="AQS298" s="382"/>
      <c r="AQT298" s="382"/>
      <c r="AQU298" s="332"/>
      <c r="AQV298" s="333"/>
      <c r="AQW298" s="382"/>
      <c r="AQX298" s="224"/>
      <c r="AQY298" s="224"/>
      <c r="AQZ298" s="334"/>
      <c r="ARA298" s="334"/>
      <c r="ARB298" s="224"/>
      <c r="ARC298" s="382"/>
      <c r="ARD298" s="382"/>
      <c r="ARE298" s="332"/>
      <c r="ARF298" s="333"/>
      <c r="ARG298" s="382"/>
      <c r="ARH298" s="224"/>
      <c r="ARI298" s="224"/>
      <c r="ARJ298" s="334"/>
      <c r="ARK298" s="334"/>
      <c r="ARL298" s="224"/>
      <c r="ARM298" s="382"/>
      <c r="ARN298" s="382"/>
      <c r="ARO298" s="332"/>
      <c r="ARP298" s="333"/>
      <c r="ARQ298" s="382"/>
      <c r="ARR298" s="224"/>
      <c r="ARS298" s="224"/>
      <c r="ART298" s="334"/>
      <c r="ARU298" s="334"/>
      <c r="ARV298" s="224"/>
      <c r="ARW298" s="382"/>
      <c r="ARX298" s="382"/>
      <c r="ARY298" s="332"/>
      <c r="ARZ298" s="333"/>
      <c r="ASA298" s="382"/>
      <c r="ASB298" s="224"/>
      <c r="ASC298" s="224"/>
      <c r="ASD298" s="334"/>
      <c r="ASE298" s="334"/>
      <c r="ASF298" s="224"/>
      <c r="ASG298" s="382"/>
      <c r="ASH298" s="382"/>
      <c r="ASI298" s="332"/>
      <c r="ASJ298" s="333"/>
      <c r="ASK298" s="382"/>
      <c r="ASL298" s="224"/>
      <c r="ASM298" s="224"/>
      <c r="ASN298" s="334"/>
      <c r="ASO298" s="334"/>
      <c r="ASP298" s="224"/>
      <c r="ASQ298" s="382"/>
      <c r="ASR298" s="382"/>
      <c r="ASS298" s="332"/>
      <c r="AST298" s="333"/>
      <c r="ASU298" s="382"/>
      <c r="ASV298" s="224"/>
      <c r="ASW298" s="224"/>
      <c r="ASX298" s="334"/>
      <c r="ASY298" s="334"/>
      <c r="ASZ298" s="224"/>
      <c r="ATA298" s="382"/>
      <c r="ATB298" s="382"/>
      <c r="ATC298" s="332"/>
      <c r="ATD298" s="333"/>
      <c r="ATE298" s="382"/>
      <c r="ATF298" s="224"/>
      <c r="ATG298" s="224"/>
      <c r="ATH298" s="334"/>
      <c r="ATI298" s="334"/>
      <c r="ATJ298" s="224"/>
      <c r="ATK298" s="382"/>
      <c r="ATL298" s="382"/>
      <c r="ATM298" s="332"/>
      <c r="ATN298" s="333"/>
      <c r="ATO298" s="382"/>
      <c r="ATP298" s="224"/>
      <c r="ATQ298" s="224"/>
      <c r="ATR298" s="334"/>
      <c r="ATS298" s="334"/>
      <c r="ATT298" s="224"/>
      <c r="ATU298" s="382"/>
      <c r="ATV298" s="382"/>
      <c r="ATW298" s="332"/>
      <c r="ATX298" s="333"/>
      <c r="ATY298" s="382"/>
      <c r="ATZ298" s="224"/>
      <c r="AUA298" s="224"/>
      <c r="AUB298" s="334"/>
      <c r="AUC298" s="334"/>
      <c r="AUD298" s="224"/>
      <c r="AUE298" s="382"/>
      <c r="AUF298" s="382"/>
      <c r="AUG298" s="332"/>
      <c r="AUH298" s="333"/>
      <c r="AUI298" s="382"/>
      <c r="AUJ298" s="224"/>
      <c r="AUK298" s="224"/>
      <c r="AUL298" s="334"/>
      <c r="AUM298" s="334"/>
      <c r="AUN298" s="224"/>
      <c r="AUO298" s="382"/>
      <c r="AUP298" s="382"/>
      <c r="AUQ298" s="332"/>
      <c r="AUR298" s="333"/>
      <c r="AUS298" s="382"/>
      <c r="AUT298" s="224"/>
      <c r="AUU298" s="224"/>
      <c r="AUV298" s="334"/>
      <c r="AUW298" s="334"/>
      <c r="AUX298" s="224"/>
      <c r="AUY298" s="382"/>
      <c r="AUZ298" s="382"/>
      <c r="AVA298" s="332"/>
      <c r="AVB298" s="333"/>
      <c r="AVC298" s="382"/>
      <c r="AVD298" s="224"/>
      <c r="AVE298" s="224"/>
      <c r="AVF298" s="334"/>
      <c r="AVG298" s="334"/>
      <c r="AVH298" s="224"/>
      <c r="AVI298" s="382"/>
      <c r="AVJ298" s="382"/>
      <c r="AVK298" s="332"/>
      <c r="AVL298" s="333"/>
      <c r="AVM298" s="382"/>
      <c r="AVN298" s="224"/>
      <c r="AVO298" s="224"/>
      <c r="AVP298" s="334"/>
      <c r="AVQ298" s="334"/>
      <c r="AVR298" s="224"/>
      <c r="AVS298" s="382"/>
      <c r="AVT298" s="382"/>
      <c r="AVU298" s="332"/>
      <c r="AVV298" s="333"/>
      <c r="AVW298" s="382"/>
      <c r="AVX298" s="224"/>
      <c r="AVY298" s="224"/>
      <c r="AVZ298" s="334"/>
      <c r="AWA298" s="334"/>
      <c r="AWB298" s="224"/>
      <c r="AWC298" s="382"/>
      <c r="AWD298" s="382"/>
      <c r="AWE298" s="332"/>
      <c r="AWF298" s="333"/>
      <c r="AWG298" s="382"/>
      <c r="AWH298" s="224"/>
      <c r="AWI298" s="224"/>
      <c r="AWJ298" s="334"/>
      <c r="AWK298" s="334"/>
      <c r="AWL298" s="224"/>
      <c r="AWM298" s="382"/>
      <c r="AWN298" s="382"/>
      <c r="AWO298" s="332"/>
      <c r="AWP298" s="333"/>
      <c r="AWQ298" s="382"/>
      <c r="AWR298" s="224"/>
      <c r="AWS298" s="224"/>
      <c r="AWT298" s="334"/>
      <c r="AWU298" s="334"/>
      <c r="AWV298" s="224"/>
      <c r="AWW298" s="382"/>
      <c r="AWX298" s="382"/>
      <c r="AWY298" s="332"/>
      <c r="AWZ298" s="333"/>
      <c r="AXA298" s="382"/>
      <c r="AXB298" s="224"/>
      <c r="AXC298" s="224"/>
      <c r="AXD298" s="334"/>
      <c r="AXE298" s="334"/>
      <c r="AXF298" s="224"/>
      <c r="AXG298" s="382"/>
      <c r="AXH298" s="382"/>
      <c r="AXI298" s="332"/>
      <c r="AXJ298" s="333"/>
      <c r="AXK298" s="382"/>
      <c r="AXL298" s="224"/>
      <c r="AXM298" s="224"/>
      <c r="AXN298" s="334"/>
      <c r="AXO298" s="334"/>
      <c r="AXP298" s="224"/>
      <c r="AXQ298" s="382"/>
      <c r="AXR298" s="382"/>
      <c r="AXS298" s="332"/>
      <c r="AXT298" s="333"/>
      <c r="AXU298" s="382"/>
      <c r="AXV298" s="224"/>
      <c r="AXW298" s="224"/>
      <c r="AXX298" s="334"/>
      <c r="AXY298" s="334"/>
      <c r="AXZ298" s="224"/>
      <c r="AYA298" s="382"/>
      <c r="AYB298" s="382"/>
      <c r="AYC298" s="332"/>
      <c r="AYD298" s="333"/>
      <c r="AYE298" s="382"/>
      <c r="AYF298" s="224"/>
      <c r="AYG298" s="224"/>
      <c r="AYH298" s="334"/>
      <c r="AYI298" s="334"/>
      <c r="AYJ298" s="224"/>
      <c r="AYK298" s="382"/>
      <c r="AYL298" s="382"/>
      <c r="AYM298" s="332"/>
      <c r="AYN298" s="333"/>
      <c r="AYO298" s="382"/>
      <c r="AYP298" s="224"/>
      <c r="AYQ298" s="224"/>
      <c r="AYR298" s="334"/>
      <c r="AYS298" s="334"/>
      <c r="AYT298" s="224"/>
      <c r="AYU298" s="382"/>
      <c r="AYV298" s="382"/>
      <c r="AYW298" s="332"/>
      <c r="AYX298" s="333"/>
      <c r="AYY298" s="382"/>
      <c r="AYZ298" s="224"/>
      <c r="AZA298" s="224"/>
      <c r="AZB298" s="334"/>
      <c r="AZC298" s="334"/>
      <c r="AZD298" s="224"/>
      <c r="AZE298" s="382"/>
      <c r="AZF298" s="382"/>
      <c r="AZG298" s="332"/>
      <c r="AZH298" s="333"/>
      <c r="AZI298" s="382"/>
      <c r="AZJ298" s="224"/>
      <c r="AZK298" s="224"/>
      <c r="AZL298" s="334"/>
      <c r="AZM298" s="334"/>
      <c r="AZN298" s="224"/>
      <c r="AZO298" s="382"/>
      <c r="AZP298" s="382"/>
      <c r="AZQ298" s="332"/>
      <c r="AZR298" s="333"/>
      <c r="AZS298" s="382"/>
      <c r="AZT298" s="224"/>
      <c r="AZU298" s="224"/>
      <c r="AZV298" s="334"/>
      <c r="AZW298" s="334"/>
      <c r="AZX298" s="224"/>
      <c r="AZY298" s="382"/>
      <c r="AZZ298" s="382"/>
      <c r="BAA298" s="332"/>
      <c r="BAB298" s="333"/>
      <c r="BAC298" s="382"/>
      <c r="BAD298" s="224"/>
      <c r="BAE298" s="224"/>
      <c r="BAF298" s="334"/>
      <c r="BAG298" s="334"/>
      <c r="BAH298" s="224"/>
      <c r="BAI298" s="382"/>
      <c r="BAJ298" s="382"/>
      <c r="BAK298" s="332"/>
      <c r="BAL298" s="333"/>
      <c r="BAM298" s="382"/>
      <c r="BAN298" s="224"/>
      <c r="BAO298" s="224"/>
      <c r="BAP298" s="334"/>
      <c r="BAQ298" s="334"/>
      <c r="BAR298" s="224"/>
      <c r="BAS298" s="382"/>
      <c r="BAT298" s="382"/>
      <c r="BAU298" s="332"/>
      <c r="BAV298" s="333"/>
      <c r="BAW298" s="382"/>
      <c r="BAX298" s="224"/>
      <c r="BAY298" s="224"/>
      <c r="BAZ298" s="334"/>
      <c r="BBA298" s="334"/>
      <c r="BBB298" s="224"/>
      <c r="BBC298" s="382"/>
      <c r="BBD298" s="382"/>
      <c r="BBE298" s="332"/>
      <c r="BBF298" s="333"/>
      <c r="BBG298" s="382"/>
      <c r="BBH298" s="224"/>
      <c r="BBI298" s="224"/>
      <c r="BBJ298" s="334"/>
      <c r="BBK298" s="334"/>
      <c r="BBL298" s="224"/>
      <c r="BBM298" s="382"/>
      <c r="BBN298" s="382"/>
      <c r="BBO298" s="332"/>
      <c r="BBP298" s="333"/>
      <c r="BBQ298" s="382"/>
      <c r="BBR298" s="224"/>
      <c r="BBS298" s="224"/>
      <c r="BBT298" s="334"/>
      <c r="BBU298" s="334"/>
      <c r="BBV298" s="224"/>
      <c r="BBW298" s="382"/>
      <c r="BBX298" s="382"/>
      <c r="BBY298" s="332"/>
      <c r="BBZ298" s="333"/>
      <c r="BCA298" s="382"/>
      <c r="BCB298" s="224"/>
      <c r="BCC298" s="224"/>
      <c r="BCD298" s="334"/>
      <c r="BCE298" s="334"/>
      <c r="BCF298" s="224"/>
      <c r="BCG298" s="382"/>
      <c r="BCH298" s="382"/>
      <c r="BCI298" s="332"/>
      <c r="BCJ298" s="333"/>
      <c r="BCK298" s="382"/>
      <c r="BCL298" s="224"/>
      <c r="BCM298" s="224"/>
      <c r="BCN298" s="334"/>
      <c r="BCO298" s="334"/>
      <c r="BCP298" s="224"/>
      <c r="BCQ298" s="382"/>
      <c r="BCR298" s="382"/>
      <c r="BCS298" s="332"/>
      <c r="BCT298" s="333"/>
      <c r="BCU298" s="382"/>
      <c r="BCV298" s="224"/>
      <c r="BCW298" s="224"/>
      <c r="BCX298" s="334"/>
      <c r="BCY298" s="334"/>
      <c r="BCZ298" s="224"/>
      <c r="BDA298" s="382"/>
      <c r="BDB298" s="382"/>
      <c r="BDC298" s="332"/>
      <c r="BDD298" s="333"/>
      <c r="BDE298" s="382"/>
      <c r="BDF298" s="224"/>
      <c r="BDG298" s="224"/>
      <c r="BDH298" s="334"/>
      <c r="BDI298" s="334"/>
      <c r="BDJ298" s="224"/>
      <c r="BDK298" s="382"/>
      <c r="BDL298" s="382"/>
      <c r="BDM298" s="332"/>
      <c r="BDN298" s="333"/>
      <c r="BDO298" s="382"/>
      <c r="BDP298" s="224"/>
      <c r="BDQ298" s="224"/>
      <c r="BDR298" s="334"/>
      <c r="BDS298" s="334"/>
      <c r="BDT298" s="224"/>
      <c r="BDU298" s="382"/>
      <c r="BDV298" s="382"/>
      <c r="BDW298" s="332"/>
      <c r="BDX298" s="333"/>
      <c r="BDY298" s="382"/>
      <c r="BDZ298" s="224"/>
      <c r="BEA298" s="224"/>
      <c r="BEB298" s="334"/>
      <c r="BEC298" s="334"/>
      <c r="BED298" s="224"/>
      <c r="BEE298" s="382"/>
      <c r="BEF298" s="382"/>
      <c r="BEG298" s="332"/>
      <c r="BEH298" s="333"/>
      <c r="BEI298" s="382"/>
      <c r="BEJ298" s="224"/>
      <c r="BEK298" s="224"/>
      <c r="BEL298" s="334"/>
      <c r="BEM298" s="334"/>
      <c r="BEN298" s="224"/>
      <c r="BEO298" s="382"/>
      <c r="BEP298" s="382"/>
      <c r="BEQ298" s="332"/>
      <c r="BER298" s="333"/>
      <c r="BES298" s="382"/>
      <c r="BET298" s="224"/>
      <c r="BEU298" s="224"/>
      <c r="BEV298" s="334"/>
      <c r="BEW298" s="334"/>
      <c r="BEX298" s="224"/>
      <c r="BEY298" s="382"/>
      <c r="BEZ298" s="382"/>
      <c r="BFA298" s="332"/>
      <c r="BFB298" s="333"/>
      <c r="BFC298" s="382"/>
      <c r="BFD298" s="224"/>
      <c r="BFE298" s="224"/>
      <c r="BFF298" s="334"/>
      <c r="BFG298" s="334"/>
      <c r="BFH298" s="224"/>
      <c r="BFI298" s="382"/>
      <c r="BFJ298" s="382"/>
      <c r="BFK298" s="332"/>
      <c r="BFL298" s="333"/>
      <c r="BFM298" s="382"/>
      <c r="BFN298" s="224"/>
      <c r="BFO298" s="224"/>
      <c r="BFP298" s="334"/>
      <c r="BFQ298" s="334"/>
      <c r="BFR298" s="224"/>
      <c r="BFS298" s="382"/>
      <c r="BFT298" s="382"/>
      <c r="BFU298" s="332"/>
      <c r="BFV298" s="333"/>
      <c r="BFW298" s="382"/>
      <c r="BFX298" s="224"/>
      <c r="BFY298" s="224"/>
      <c r="BFZ298" s="334"/>
      <c r="BGA298" s="334"/>
      <c r="BGB298" s="224"/>
      <c r="BGC298" s="382"/>
      <c r="BGD298" s="382"/>
      <c r="BGE298" s="332"/>
      <c r="BGF298" s="333"/>
      <c r="BGG298" s="382"/>
      <c r="BGH298" s="224"/>
      <c r="BGI298" s="224"/>
      <c r="BGJ298" s="334"/>
      <c r="BGK298" s="334"/>
      <c r="BGL298" s="224"/>
      <c r="BGM298" s="382"/>
      <c r="BGN298" s="382"/>
      <c r="BGO298" s="332"/>
      <c r="BGP298" s="333"/>
      <c r="BGQ298" s="382"/>
      <c r="BGR298" s="224"/>
      <c r="BGS298" s="224"/>
      <c r="BGT298" s="334"/>
      <c r="BGU298" s="334"/>
      <c r="BGV298" s="224"/>
      <c r="BGW298" s="382"/>
      <c r="BGX298" s="382"/>
      <c r="BGY298" s="332"/>
      <c r="BGZ298" s="333"/>
      <c r="BHA298" s="382"/>
      <c r="BHB298" s="224"/>
      <c r="BHC298" s="224"/>
      <c r="BHD298" s="334"/>
      <c r="BHE298" s="334"/>
      <c r="BHF298" s="224"/>
      <c r="BHG298" s="382"/>
      <c r="BHH298" s="382"/>
      <c r="BHI298" s="332"/>
      <c r="BHJ298" s="333"/>
      <c r="BHK298" s="382"/>
      <c r="BHL298" s="224"/>
      <c r="BHM298" s="224"/>
      <c r="BHN298" s="334"/>
      <c r="BHO298" s="334"/>
      <c r="BHP298" s="224"/>
      <c r="BHQ298" s="382"/>
      <c r="BHR298" s="382"/>
      <c r="BHS298" s="332"/>
      <c r="BHT298" s="333"/>
      <c r="BHU298" s="382"/>
      <c r="BHV298" s="224"/>
      <c r="BHW298" s="224"/>
      <c r="BHX298" s="334"/>
      <c r="BHY298" s="334"/>
      <c r="BHZ298" s="224"/>
      <c r="BIA298" s="382"/>
      <c r="BIB298" s="382"/>
      <c r="BIC298" s="332"/>
      <c r="BID298" s="333"/>
      <c r="BIE298" s="382"/>
      <c r="BIF298" s="224"/>
      <c r="BIG298" s="224"/>
      <c r="BIH298" s="334"/>
      <c r="BII298" s="334"/>
      <c r="BIJ298" s="224"/>
      <c r="BIK298" s="382"/>
      <c r="BIL298" s="382"/>
      <c r="BIM298" s="332"/>
      <c r="BIN298" s="333"/>
      <c r="BIO298" s="382"/>
      <c r="BIP298" s="224"/>
      <c r="BIQ298" s="224"/>
      <c r="BIR298" s="334"/>
      <c r="BIS298" s="334"/>
      <c r="BIT298" s="224"/>
      <c r="BIU298" s="382"/>
      <c r="BIV298" s="382"/>
      <c r="BIW298" s="332"/>
      <c r="BIX298" s="333"/>
      <c r="BIY298" s="382"/>
      <c r="BIZ298" s="224"/>
      <c r="BJA298" s="224"/>
      <c r="BJB298" s="334"/>
      <c r="BJC298" s="334"/>
      <c r="BJD298" s="224"/>
      <c r="BJE298" s="382"/>
      <c r="BJF298" s="382"/>
      <c r="BJG298" s="332"/>
      <c r="BJH298" s="333"/>
      <c r="BJI298" s="382"/>
      <c r="BJJ298" s="224"/>
      <c r="BJK298" s="224"/>
      <c r="BJL298" s="334"/>
      <c r="BJM298" s="334"/>
      <c r="BJN298" s="224"/>
      <c r="BJO298" s="382"/>
      <c r="BJP298" s="382"/>
      <c r="BJQ298" s="332"/>
      <c r="BJR298" s="333"/>
      <c r="BJS298" s="382"/>
      <c r="BJT298" s="224"/>
      <c r="BJU298" s="224"/>
      <c r="BJV298" s="334"/>
      <c r="BJW298" s="334"/>
      <c r="BJX298" s="224"/>
      <c r="BJY298" s="382"/>
      <c r="BJZ298" s="382"/>
      <c r="BKA298" s="332"/>
      <c r="BKB298" s="333"/>
      <c r="BKC298" s="382"/>
      <c r="BKD298" s="224"/>
      <c r="BKE298" s="224"/>
      <c r="BKF298" s="334"/>
      <c r="BKG298" s="334"/>
      <c r="BKH298" s="224"/>
      <c r="BKI298" s="382"/>
      <c r="BKJ298" s="382"/>
      <c r="BKK298" s="332"/>
      <c r="BKL298" s="333"/>
      <c r="BKM298" s="382"/>
      <c r="BKN298" s="224"/>
      <c r="BKO298" s="224"/>
      <c r="BKP298" s="334"/>
      <c r="BKQ298" s="334"/>
      <c r="BKR298" s="224"/>
      <c r="BKS298" s="382"/>
      <c r="BKT298" s="382"/>
      <c r="BKU298" s="332"/>
      <c r="BKV298" s="333"/>
      <c r="BKW298" s="382"/>
      <c r="BKX298" s="224"/>
      <c r="BKY298" s="224"/>
      <c r="BKZ298" s="334"/>
      <c r="BLA298" s="334"/>
      <c r="BLB298" s="224"/>
      <c r="BLC298" s="382"/>
      <c r="BLD298" s="382"/>
      <c r="BLE298" s="332"/>
      <c r="BLF298" s="333"/>
      <c r="BLG298" s="382"/>
      <c r="BLH298" s="224"/>
      <c r="BLI298" s="224"/>
      <c r="BLJ298" s="334"/>
      <c r="BLK298" s="334"/>
      <c r="BLL298" s="224"/>
      <c r="BLM298" s="382"/>
      <c r="BLN298" s="382"/>
      <c r="BLO298" s="332"/>
      <c r="BLP298" s="333"/>
      <c r="BLQ298" s="382"/>
      <c r="BLR298" s="224"/>
      <c r="BLS298" s="224"/>
      <c r="BLT298" s="334"/>
      <c r="BLU298" s="334"/>
      <c r="BLV298" s="224"/>
      <c r="BLW298" s="382"/>
      <c r="BLX298" s="382"/>
      <c r="BLY298" s="332"/>
      <c r="BLZ298" s="333"/>
      <c r="BMA298" s="382"/>
      <c r="BMB298" s="224"/>
      <c r="BMC298" s="224"/>
      <c r="BMD298" s="334"/>
      <c r="BME298" s="334"/>
      <c r="BMF298" s="224"/>
      <c r="BMG298" s="382"/>
      <c r="BMH298" s="382"/>
      <c r="BMI298" s="332"/>
      <c r="BMJ298" s="333"/>
      <c r="BMK298" s="382"/>
      <c r="BML298" s="224"/>
      <c r="BMM298" s="224"/>
      <c r="BMN298" s="334"/>
      <c r="BMO298" s="334"/>
      <c r="BMP298" s="224"/>
      <c r="BMQ298" s="382"/>
      <c r="BMR298" s="382"/>
      <c r="BMS298" s="332"/>
      <c r="BMT298" s="333"/>
      <c r="BMU298" s="382"/>
      <c r="BMV298" s="224"/>
      <c r="BMW298" s="224"/>
      <c r="BMX298" s="334"/>
      <c r="BMY298" s="334"/>
      <c r="BMZ298" s="224"/>
      <c r="BNA298" s="382"/>
      <c r="BNB298" s="382"/>
      <c r="BNC298" s="332"/>
      <c r="BND298" s="333"/>
      <c r="BNE298" s="382"/>
      <c r="BNF298" s="224"/>
      <c r="BNG298" s="224"/>
      <c r="BNH298" s="334"/>
      <c r="BNI298" s="334"/>
      <c r="BNJ298" s="224"/>
      <c r="BNK298" s="382"/>
      <c r="BNL298" s="382"/>
      <c r="BNM298" s="332"/>
      <c r="BNN298" s="333"/>
      <c r="BNO298" s="382"/>
      <c r="BNP298" s="224"/>
      <c r="BNQ298" s="224"/>
      <c r="BNR298" s="334"/>
      <c r="BNS298" s="334"/>
      <c r="BNT298" s="224"/>
      <c r="BNU298" s="382"/>
      <c r="BNV298" s="382"/>
      <c r="BNW298" s="332"/>
      <c r="BNX298" s="333"/>
      <c r="BNY298" s="382"/>
      <c r="BNZ298" s="224"/>
      <c r="BOA298" s="224"/>
      <c r="BOB298" s="334"/>
      <c r="BOC298" s="334"/>
      <c r="BOD298" s="224"/>
      <c r="BOE298" s="382"/>
      <c r="BOF298" s="382"/>
      <c r="BOG298" s="332"/>
      <c r="BOH298" s="333"/>
      <c r="BOI298" s="382"/>
      <c r="BOJ298" s="224"/>
      <c r="BOK298" s="224"/>
      <c r="BOL298" s="334"/>
      <c r="BOM298" s="334"/>
      <c r="BON298" s="224"/>
      <c r="BOO298" s="382"/>
      <c r="BOP298" s="382"/>
      <c r="BOQ298" s="332"/>
      <c r="BOR298" s="333"/>
      <c r="BOS298" s="382"/>
      <c r="BOT298" s="224"/>
      <c r="BOU298" s="224"/>
      <c r="BOV298" s="334"/>
      <c r="BOW298" s="334"/>
      <c r="BOX298" s="224"/>
      <c r="BOY298" s="382"/>
      <c r="BOZ298" s="382"/>
      <c r="BPA298" s="332"/>
      <c r="BPB298" s="333"/>
      <c r="BPC298" s="382"/>
      <c r="BPD298" s="224"/>
      <c r="BPE298" s="224"/>
      <c r="BPF298" s="334"/>
      <c r="BPG298" s="334"/>
      <c r="BPH298" s="224"/>
      <c r="BPI298" s="382"/>
      <c r="BPJ298" s="382"/>
      <c r="BPK298" s="332"/>
      <c r="BPL298" s="333"/>
      <c r="BPM298" s="382"/>
      <c r="BPN298" s="224"/>
      <c r="BPO298" s="224"/>
      <c r="BPP298" s="334"/>
      <c r="BPQ298" s="334"/>
      <c r="BPR298" s="224"/>
      <c r="BPS298" s="382"/>
      <c r="BPT298" s="382"/>
      <c r="BPU298" s="332"/>
      <c r="BPV298" s="333"/>
      <c r="BPW298" s="382"/>
      <c r="BPX298" s="224"/>
      <c r="BPY298" s="224"/>
      <c r="BPZ298" s="334"/>
      <c r="BQA298" s="334"/>
      <c r="BQB298" s="224"/>
      <c r="BQC298" s="382"/>
      <c r="BQD298" s="382"/>
      <c r="BQE298" s="332"/>
      <c r="BQF298" s="333"/>
      <c r="BQG298" s="382"/>
      <c r="BQH298" s="224"/>
      <c r="BQI298" s="224"/>
      <c r="BQJ298" s="334"/>
      <c r="BQK298" s="334"/>
      <c r="BQL298" s="224"/>
      <c r="BQM298" s="382"/>
      <c r="BQN298" s="382"/>
      <c r="BQO298" s="332"/>
      <c r="BQP298" s="333"/>
      <c r="BQQ298" s="382"/>
      <c r="BQR298" s="224"/>
      <c r="BQS298" s="224"/>
      <c r="BQT298" s="334"/>
      <c r="BQU298" s="334"/>
      <c r="BQV298" s="224"/>
      <c r="BQW298" s="382"/>
      <c r="BQX298" s="382"/>
      <c r="BQY298" s="332"/>
      <c r="BQZ298" s="333"/>
      <c r="BRA298" s="382"/>
      <c r="BRB298" s="224"/>
      <c r="BRC298" s="224"/>
      <c r="BRD298" s="334"/>
      <c r="BRE298" s="334"/>
      <c r="BRF298" s="224"/>
      <c r="BRG298" s="382"/>
      <c r="BRH298" s="382"/>
      <c r="BRI298" s="332"/>
      <c r="BRJ298" s="333"/>
      <c r="BRK298" s="382"/>
      <c r="BRL298" s="224"/>
      <c r="BRM298" s="224"/>
      <c r="BRN298" s="334"/>
      <c r="BRO298" s="334"/>
      <c r="BRP298" s="224"/>
      <c r="BRQ298" s="382"/>
      <c r="BRR298" s="382"/>
      <c r="BRS298" s="332"/>
      <c r="BRT298" s="333"/>
      <c r="BRU298" s="382"/>
      <c r="BRV298" s="224"/>
      <c r="BRW298" s="224"/>
      <c r="BRX298" s="334"/>
      <c r="BRY298" s="334"/>
      <c r="BRZ298" s="224"/>
      <c r="BSA298" s="382"/>
      <c r="BSB298" s="382"/>
      <c r="BSC298" s="332"/>
      <c r="BSD298" s="333"/>
      <c r="BSE298" s="382"/>
      <c r="BSF298" s="224"/>
      <c r="BSG298" s="224"/>
      <c r="BSH298" s="334"/>
      <c r="BSI298" s="334"/>
      <c r="BSJ298" s="224"/>
      <c r="BSK298" s="382"/>
      <c r="BSL298" s="382"/>
      <c r="BSM298" s="332"/>
      <c r="BSN298" s="333"/>
      <c r="BSO298" s="382"/>
      <c r="BSP298" s="224"/>
      <c r="BSQ298" s="224"/>
      <c r="BSR298" s="334"/>
      <c r="BSS298" s="334"/>
      <c r="BST298" s="224"/>
      <c r="BSU298" s="382"/>
      <c r="BSV298" s="382"/>
      <c r="BSW298" s="332"/>
      <c r="BSX298" s="333"/>
      <c r="BSY298" s="382"/>
      <c r="BSZ298" s="224"/>
      <c r="BTA298" s="224"/>
      <c r="BTB298" s="334"/>
      <c r="BTC298" s="334"/>
      <c r="BTD298" s="224"/>
      <c r="BTE298" s="382"/>
      <c r="BTF298" s="382"/>
      <c r="BTG298" s="332"/>
      <c r="BTH298" s="333"/>
      <c r="BTI298" s="382"/>
      <c r="BTJ298" s="224"/>
      <c r="BTK298" s="224"/>
      <c r="BTL298" s="334"/>
      <c r="BTM298" s="334"/>
      <c r="BTN298" s="224"/>
      <c r="BTO298" s="382"/>
      <c r="BTP298" s="382"/>
      <c r="BTQ298" s="332"/>
      <c r="BTR298" s="333"/>
      <c r="BTS298" s="382"/>
      <c r="BTT298" s="224"/>
      <c r="BTU298" s="224"/>
      <c r="BTV298" s="334"/>
      <c r="BTW298" s="334"/>
      <c r="BTX298" s="224"/>
      <c r="BTY298" s="382"/>
      <c r="BTZ298" s="382"/>
      <c r="BUA298" s="332"/>
      <c r="BUB298" s="333"/>
      <c r="BUC298" s="382"/>
      <c r="BUD298" s="224"/>
      <c r="BUE298" s="224"/>
      <c r="BUF298" s="334"/>
      <c r="BUG298" s="334"/>
      <c r="BUH298" s="224"/>
      <c r="BUI298" s="382"/>
      <c r="BUJ298" s="382"/>
      <c r="BUK298" s="332"/>
      <c r="BUL298" s="333"/>
      <c r="BUM298" s="382"/>
      <c r="BUN298" s="224"/>
      <c r="BUO298" s="224"/>
      <c r="BUP298" s="334"/>
      <c r="BUQ298" s="334"/>
      <c r="BUR298" s="224"/>
      <c r="BUS298" s="382"/>
      <c r="BUT298" s="382"/>
      <c r="BUU298" s="332"/>
      <c r="BUV298" s="333"/>
      <c r="BUW298" s="382"/>
      <c r="BUX298" s="224"/>
      <c r="BUY298" s="224"/>
      <c r="BUZ298" s="334"/>
      <c r="BVA298" s="334"/>
      <c r="BVB298" s="224"/>
      <c r="BVC298" s="382"/>
      <c r="BVD298" s="382"/>
      <c r="BVE298" s="332"/>
      <c r="BVF298" s="333"/>
      <c r="BVG298" s="382"/>
      <c r="BVH298" s="224"/>
      <c r="BVI298" s="224"/>
      <c r="BVJ298" s="334"/>
      <c r="BVK298" s="334"/>
      <c r="BVL298" s="224"/>
      <c r="BVM298" s="382"/>
      <c r="BVN298" s="382"/>
      <c r="BVO298" s="332"/>
      <c r="BVP298" s="333"/>
      <c r="BVQ298" s="382"/>
      <c r="BVR298" s="224"/>
      <c r="BVS298" s="224"/>
      <c r="BVT298" s="334"/>
      <c r="BVU298" s="334"/>
      <c r="BVV298" s="224"/>
      <c r="BVW298" s="382"/>
      <c r="BVX298" s="382"/>
      <c r="BVY298" s="332"/>
      <c r="BVZ298" s="333"/>
      <c r="BWA298" s="382"/>
      <c r="BWB298" s="224"/>
      <c r="BWC298" s="224"/>
      <c r="BWD298" s="334"/>
      <c r="BWE298" s="334"/>
      <c r="BWF298" s="224"/>
      <c r="BWG298" s="382"/>
      <c r="BWH298" s="382"/>
      <c r="BWI298" s="332"/>
      <c r="BWJ298" s="333"/>
      <c r="BWK298" s="382"/>
      <c r="BWL298" s="224"/>
      <c r="BWM298" s="224"/>
      <c r="BWN298" s="334"/>
      <c r="BWO298" s="334"/>
      <c r="BWP298" s="224"/>
      <c r="BWQ298" s="382"/>
      <c r="BWR298" s="382"/>
      <c r="BWS298" s="332"/>
      <c r="BWT298" s="333"/>
      <c r="BWU298" s="382"/>
      <c r="BWV298" s="224"/>
      <c r="BWW298" s="224"/>
      <c r="BWX298" s="334"/>
      <c r="BWY298" s="334"/>
      <c r="BWZ298" s="224"/>
      <c r="BXA298" s="382"/>
      <c r="BXB298" s="382"/>
      <c r="BXC298" s="332"/>
      <c r="BXD298" s="333"/>
      <c r="BXE298" s="382"/>
      <c r="BXF298" s="224"/>
      <c r="BXG298" s="224"/>
      <c r="BXH298" s="334"/>
      <c r="BXI298" s="334"/>
      <c r="BXJ298" s="224"/>
      <c r="BXK298" s="382"/>
      <c r="BXL298" s="382"/>
      <c r="BXM298" s="332"/>
      <c r="BXN298" s="333"/>
      <c r="BXO298" s="382"/>
      <c r="BXP298" s="224"/>
      <c r="BXQ298" s="224"/>
      <c r="BXR298" s="334"/>
      <c r="BXS298" s="334"/>
      <c r="BXT298" s="224"/>
      <c r="BXU298" s="382"/>
      <c r="BXV298" s="382"/>
      <c r="BXW298" s="332"/>
      <c r="BXX298" s="333"/>
      <c r="BXY298" s="382"/>
      <c r="BXZ298" s="224"/>
      <c r="BYA298" s="224"/>
      <c r="BYB298" s="334"/>
      <c r="BYC298" s="334"/>
      <c r="BYD298" s="224"/>
      <c r="BYE298" s="382"/>
      <c r="BYF298" s="382"/>
      <c r="BYG298" s="332"/>
      <c r="BYH298" s="333"/>
      <c r="BYI298" s="382"/>
      <c r="BYJ298" s="224"/>
      <c r="BYK298" s="224"/>
      <c r="BYL298" s="334"/>
      <c r="BYM298" s="334"/>
      <c r="BYN298" s="224"/>
      <c r="BYO298" s="382"/>
      <c r="BYP298" s="382"/>
      <c r="BYQ298" s="332"/>
      <c r="BYR298" s="333"/>
      <c r="BYS298" s="382"/>
      <c r="BYT298" s="224"/>
      <c r="BYU298" s="224"/>
      <c r="BYV298" s="334"/>
      <c r="BYW298" s="334"/>
      <c r="BYX298" s="224"/>
      <c r="BYY298" s="382"/>
      <c r="BYZ298" s="382"/>
      <c r="BZA298" s="332"/>
      <c r="BZB298" s="333"/>
      <c r="BZC298" s="382"/>
      <c r="BZD298" s="224"/>
      <c r="BZE298" s="224"/>
      <c r="BZF298" s="334"/>
      <c r="BZG298" s="334"/>
      <c r="BZH298" s="224"/>
      <c r="BZI298" s="382"/>
      <c r="BZJ298" s="382"/>
      <c r="BZK298" s="332"/>
      <c r="BZL298" s="333"/>
      <c r="BZM298" s="382"/>
      <c r="BZN298" s="224"/>
      <c r="BZO298" s="224"/>
      <c r="BZP298" s="334"/>
      <c r="BZQ298" s="334"/>
      <c r="BZR298" s="224"/>
      <c r="BZS298" s="382"/>
      <c r="BZT298" s="382"/>
      <c r="BZU298" s="332"/>
      <c r="BZV298" s="333"/>
      <c r="BZW298" s="382"/>
      <c r="BZX298" s="224"/>
      <c r="BZY298" s="224"/>
      <c r="BZZ298" s="334"/>
      <c r="CAA298" s="334"/>
      <c r="CAB298" s="224"/>
      <c r="CAC298" s="382"/>
      <c r="CAD298" s="382"/>
      <c r="CAE298" s="332"/>
      <c r="CAF298" s="333"/>
      <c r="CAG298" s="382"/>
      <c r="CAH298" s="224"/>
      <c r="CAI298" s="224"/>
      <c r="CAJ298" s="334"/>
      <c r="CAK298" s="334"/>
      <c r="CAL298" s="224"/>
      <c r="CAM298" s="382"/>
      <c r="CAN298" s="382"/>
      <c r="CAO298" s="332"/>
      <c r="CAP298" s="333"/>
      <c r="CAQ298" s="382"/>
      <c r="CAR298" s="224"/>
      <c r="CAS298" s="224"/>
      <c r="CAT298" s="334"/>
      <c r="CAU298" s="334"/>
      <c r="CAV298" s="224"/>
      <c r="CAW298" s="382"/>
      <c r="CAX298" s="382"/>
      <c r="CAY298" s="332"/>
      <c r="CAZ298" s="333"/>
      <c r="CBA298" s="382"/>
      <c r="CBB298" s="224"/>
      <c r="CBC298" s="224"/>
      <c r="CBD298" s="334"/>
      <c r="CBE298" s="334"/>
      <c r="CBF298" s="224"/>
      <c r="CBG298" s="382"/>
      <c r="CBH298" s="382"/>
      <c r="CBI298" s="332"/>
      <c r="CBJ298" s="333"/>
      <c r="CBK298" s="382"/>
      <c r="CBL298" s="224"/>
      <c r="CBM298" s="224"/>
      <c r="CBN298" s="334"/>
      <c r="CBO298" s="334"/>
      <c r="CBP298" s="224"/>
      <c r="CBQ298" s="382"/>
      <c r="CBR298" s="382"/>
      <c r="CBS298" s="332"/>
      <c r="CBT298" s="333"/>
      <c r="CBU298" s="382"/>
      <c r="CBV298" s="224"/>
      <c r="CBW298" s="224"/>
      <c r="CBX298" s="334"/>
      <c r="CBY298" s="334"/>
      <c r="CBZ298" s="224"/>
      <c r="CCA298" s="382"/>
      <c r="CCB298" s="382"/>
      <c r="CCC298" s="332"/>
      <c r="CCD298" s="333"/>
      <c r="CCE298" s="382"/>
      <c r="CCF298" s="224"/>
      <c r="CCG298" s="224"/>
      <c r="CCH298" s="334"/>
      <c r="CCI298" s="334"/>
      <c r="CCJ298" s="224"/>
      <c r="CCK298" s="382"/>
      <c r="CCL298" s="382"/>
      <c r="CCM298" s="332"/>
      <c r="CCN298" s="333"/>
      <c r="CCO298" s="382"/>
      <c r="CCP298" s="224"/>
      <c r="CCQ298" s="224"/>
      <c r="CCR298" s="334"/>
      <c r="CCS298" s="334"/>
      <c r="CCT298" s="224"/>
      <c r="CCU298" s="382"/>
      <c r="CCV298" s="382"/>
      <c r="CCW298" s="332"/>
      <c r="CCX298" s="333"/>
      <c r="CCY298" s="382"/>
      <c r="CCZ298" s="224"/>
      <c r="CDA298" s="224"/>
      <c r="CDB298" s="334"/>
      <c r="CDC298" s="334"/>
      <c r="CDD298" s="224"/>
      <c r="CDE298" s="382"/>
      <c r="CDF298" s="382"/>
      <c r="CDG298" s="332"/>
      <c r="CDH298" s="333"/>
      <c r="CDI298" s="382"/>
      <c r="CDJ298" s="224"/>
      <c r="CDK298" s="224"/>
      <c r="CDL298" s="334"/>
      <c r="CDM298" s="334"/>
      <c r="CDN298" s="224"/>
      <c r="CDO298" s="382"/>
      <c r="CDP298" s="382"/>
      <c r="CDQ298" s="332"/>
      <c r="CDR298" s="333"/>
      <c r="CDS298" s="382"/>
      <c r="CDT298" s="224"/>
      <c r="CDU298" s="224"/>
      <c r="CDV298" s="334"/>
      <c r="CDW298" s="334"/>
      <c r="CDX298" s="224"/>
      <c r="CDY298" s="382"/>
      <c r="CDZ298" s="382"/>
      <c r="CEA298" s="332"/>
      <c r="CEB298" s="333"/>
      <c r="CEC298" s="382"/>
      <c r="CED298" s="224"/>
      <c r="CEE298" s="224"/>
      <c r="CEF298" s="334"/>
      <c r="CEG298" s="334"/>
      <c r="CEH298" s="224"/>
      <c r="CEI298" s="382"/>
      <c r="CEJ298" s="382"/>
      <c r="CEK298" s="332"/>
      <c r="CEL298" s="333"/>
      <c r="CEM298" s="382"/>
      <c r="CEN298" s="224"/>
      <c r="CEO298" s="224"/>
      <c r="CEP298" s="334"/>
      <c r="CEQ298" s="334"/>
      <c r="CER298" s="224"/>
      <c r="CES298" s="382"/>
      <c r="CET298" s="382"/>
      <c r="CEU298" s="332"/>
      <c r="CEV298" s="333"/>
      <c r="CEW298" s="382"/>
      <c r="CEX298" s="224"/>
      <c r="CEY298" s="224"/>
      <c r="CEZ298" s="334"/>
      <c r="CFA298" s="334"/>
      <c r="CFB298" s="224"/>
      <c r="CFC298" s="382"/>
      <c r="CFD298" s="382"/>
      <c r="CFE298" s="332"/>
      <c r="CFF298" s="333"/>
      <c r="CFG298" s="382"/>
      <c r="CFH298" s="224"/>
      <c r="CFI298" s="224"/>
      <c r="CFJ298" s="334"/>
      <c r="CFK298" s="334"/>
      <c r="CFL298" s="224"/>
      <c r="CFM298" s="382"/>
      <c r="CFN298" s="382"/>
      <c r="CFO298" s="332"/>
      <c r="CFP298" s="333"/>
      <c r="CFQ298" s="382"/>
      <c r="CFR298" s="224"/>
      <c r="CFS298" s="224"/>
      <c r="CFT298" s="334"/>
      <c r="CFU298" s="334"/>
      <c r="CFV298" s="224"/>
      <c r="CFW298" s="382"/>
      <c r="CFX298" s="382"/>
      <c r="CFY298" s="332"/>
      <c r="CFZ298" s="333"/>
      <c r="CGA298" s="382"/>
      <c r="CGB298" s="224"/>
      <c r="CGC298" s="224"/>
      <c r="CGD298" s="334"/>
      <c r="CGE298" s="334"/>
      <c r="CGF298" s="224"/>
      <c r="CGG298" s="382"/>
      <c r="CGH298" s="382"/>
      <c r="CGI298" s="332"/>
      <c r="CGJ298" s="333"/>
      <c r="CGK298" s="382"/>
      <c r="CGL298" s="224"/>
      <c r="CGM298" s="224"/>
      <c r="CGN298" s="334"/>
      <c r="CGO298" s="334"/>
      <c r="CGP298" s="224"/>
      <c r="CGQ298" s="382"/>
      <c r="CGR298" s="382"/>
      <c r="CGS298" s="332"/>
      <c r="CGT298" s="333"/>
      <c r="CGU298" s="382"/>
      <c r="CGV298" s="224"/>
      <c r="CGW298" s="224"/>
      <c r="CGX298" s="334"/>
      <c r="CGY298" s="334"/>
      <c r="CGZ298" s="224"/>
      <c r="CHA298" s="382"/>
      <c r="CHB298" s="382"/>
      <c r="CHC298" s="332"/>
      <c r="CHD298" s="333"/>
      <c r="CHE298" s="382"/>
      <c r="CHF298" s="224"/>
      <c r="CHG298" s="224"/>
      <c r="CHH298" s="334"/>
      <c r="CHI298" s="334"/>
      <c r="CHJ298" s="224"/>
      <c r="CHK298" s="382"/>
      <c r="CHL298" s="382"/>
      <c r="CHM298" s="332"/>
      <c r="CHN298" s="333"/>
      <c r="CHO298" s="382"/>
      <c r="CHP298" s="224"/>
      <c r="CHQ298" s="224"/>
      <c r="CHR298" s="334"/>
      <c r="CHS298" s="334"/>
      <c r="CHT298" s="224"/>
      <c r="CHU298" s="382"/>
      <c r="CHV298" s="382"/>
      <c r="CHW298" s="332"/>
      <c r="CHX298" s="333"/>
      <c r="CHY298" s="382"/>
      <c r="CHZ298" s="224"/>
      <c r="CIA298" s="224"/>
      <c r="CIB298" s="334"/>
      <c r="CIC298" s="334"/>
      <c r="CID298" s="224"/>
      <c r="CIE298" s="382"/>
      <c r="CIF298" s="382"/>
      <c r="CIG298" s="332"/>
      <c r="CIH298" s="333"/>
      <c r="CII298" s="382"/>
      <c r="CIJ298" s="224"/>
      <c r="CIK298" s="224"/>
      <c r="CIL298" s="334"/>
      <c r="CIM298" s="334"/>
      <c r="CIN298" s="224"/>
      <c r="CIO298" s="382"/>
      <c r="CIP298" s="382"/>
      <c r="CIQ298" s="332"/>
      <c r="CIR298" s="333"/>
      <c r="CIS298" s="382"/>
      <c r="CIT298" s="224"/>
      <c r="CIU298" s="224"/>
      <c r="CIV298" s="334"/>
      <c r="CIW298" s="334"/>
      <c r="CIX298" s="224"/>
      <c r="CIY298" s="382"/>
      <c r="CIZ298" s="382"/>
      <c r="CJA298" s="332"/>
      <c r="CJB298" s="333"/>
      <c r="CJC298" s="382"/>
      <c r="CJD298" s="224"/>
      <c r="CJE298" s="224"/>
      <c r="CJF298" s="334"/>
      <c r="CJG298" s="334"/>
      <c r="CJH298" s="224"/>
      <c r="CJI298" s="382"/>
      <c r="CJJ298" s="382"/>
      <c r="CJK298" s="332"/>
      <c r="CJL298" s="333"/>
      <c r="CJM298" s="382"/>
      <c r="CJN298" s="224"/>
      <c r="CJO298" s="224"/>
      <c r="CJP298" s="334"/>
      <c r="CJQ298" s="334"/>
      <c r="CJR298" s="224"/>
      <c r="CJS298" s="382"/>
      <c r="CJT298" s="382"/>
      <c r="CJU298" s="332"/>
      <c r="CJV298" s="333"/>
      <c r="CJW298" s="382"/>
      <c r="CJX298" s="224"/>
      <c r="CJY298" s="224"/>
      <c r="CJZ298" s="334"/>
      <c r="CKA298" s="334"/>
      <c r="CKB298" s="224"/>
      <c r="CKC298" s="382"/>
      <c r="CKD298" s="382"/>
      <c r="CKE298" s="332"/>
      <c r="CKF298" s="333"/>
      <c r="CKG298" s="382"/>
      <c r="CKH298" s="224"/>
      <c r="CKI298" s="224"/>
      <c r="CKJ298" s="334"/>
      <c r="CKK298" s="334"/>
      <c r="CKL298" s="224"/>
      <c r="CKM298" s="382"/>
      <c r="CKN298" s="382"/>
      <c r="CKO298" s="332"/>
      <c r="CKP298" s="333"/>
      <c r="CKQ298" s="382"/>
      <c r="CKR298" s="224"/>
      <c r="CKS298" s="224"/>
      <c r="CKT298" s="334"/>
      <c r="CKU298" s="334"/>
      <c r="CKV298" s="224"/>
      <c r="CKW298" s="382"/>
      <c r="CKX298" s="382"/>
      <c r="CKY298" s="332"/>
      <c r="CKZ298" s="333"/>
      <c r="CLA298" s="382"/>
      <c r="CLB298" s="224"/>
      <c r="CLC298" s="224"/>
      <c r="CLD298" s="334"/>
      <c r="CLE298" s="334"/>
      <c r="CLF298" s="224"/>
      <c r="CLG298" s="382"/>
      <c r="CLH298" s="382"/>
      <c r="CLI298" s="332"/>
      <c r="CLJ298" s="333"/>
      <c r="CLK298" s="382"/>
      <c r="CLL298" s="224"/>
      <c r="CLM298" s="224"/>
      <c r="CLN298" s="334"/>
      <c r="CLO298" s="334"/>
      <c r="CLP298" s="224"/>
      <c r="CLQ298" s="382"/>
      <c r="CLR298" s="382"/>
      <c r="CLS298" s="332"/>
      <c r="CLT298" s="333"/>
      <c r="CLU298" s="382"/>
      <c r="CLV298" s="224"/>
      <c r="CLW298" s="224"/>
      <c r="CLX298" s="334"/>
      <c r="CLY298" s="334"/>
      <c r="CLZ298" s="224"/>
      <c r="CMA298" s="382"/>
      <c r="CMB298" s="382"/>
      <c r="CMC298" s="332"/>
      <c r="CMD298" s="333"/>
      <c r="CME298" s="382"/>
      <c r="CMF298" s="224"/>
      <c r="CMG298" s="224"/>
      <c r="CMH298" s="334"/>
      <c r="CMI298" s="334"/>
      <c r="CMJ298" s="224"/>
      <c r="CMK298" s="382"/>
      <c r="CML298" s="382"/>
      <c r="CMM298" s="332"/>
      <c r="CMN298" s="333"/>
      <c r="CMO298" s="382"/>
      <c r="CMP298" s="224"/>
      <c r="CMQ298" s="224"/>
      <c r="CMR298" s="334"/>
      <c r="CMS298" s="334"/>
      <c r="CMT298" s="224"/>
      <c r="CMU298" s="382"/>
      <c r="CMV298" s="382"/>
      <c r="CMW298" s="332"/>
      <c r="CMX298" s="333"/>
      <c r="CMY298" s="382"/>
      <c r="CMZ298" s="224"/>
      <c r="CNA298" s="224"/>
      <c r="CNB298" s="334"/>
      <c r="CNC298" s="334"/>
      <c r="CND298" s="224"/>
      <c r="CNE298" s="382"/>
      <c r="CNF298" s="382"/>
      <c r="CNG298" s="332"/>
      <c r="CNH298" s="333"/>
      <c r="CNI298" s="382"/>
      <c r="CNJ298" s="224"/>
      <c r="CNK298" s="224"/>
      <c r="CNL298" s="334"/>
      <c r="CNM298" s="334"/>
      <c r="CNN298" s="224"/>
      <c r="CNO298" s="382"/>
      <c r="CNP298" s="382"/>
      <c r="CNQ298" s="332"/>
      <c r="CNR298" s="333"/>
      <c r="CNS298" s="382"/>
      <c r="CNT298" s="224"/>
      <c r="CNU298" s="224"/>
      <c r="CNV298" s="334"/>
      <c r="CNW298" s="334"/>
      <c r="CNX298" s="224"/>
      <c r="CNY298" s="382"/>
      <c r="CNZ298" s="382"/>
      <c r="COA298" s="332"/>
      <c r="COB298" s="333"/>
      <c r="COC298" s="382"/>
      <c r="COD298" s="224"/>
      <c r="COE298" s="224"/>
      <c r="COF298" s="334"/>
      <c r="COG298" s="334"/>
      <c r="COH298" s="224"/>
      <c r="COI298" s="382"/>
      <c r="COJ298" s="382"/>
      <c r="COK298" s="332"/>
      <c r="COL298" s="333"/>
      <c r="COM298" s="382"/>
      <c r="CON298" s="224"/>
      <c r="COO298" s="224"/>
      <c r="COP298" s="334"/>
      <c r="COQ298" s="334"/>
      <c r="COR298" s="224"/>
      <c r="COS298" s="382"/>
      <c r="COT298" s="382"/>
      <c r="COU298" s="332"/>
      <c r="COV298" s="333"/>
      <c r="COW298" s="382"/>
      <c r="COX298" s="224"/>
      <c r="COY298" s="224"/>
      <c r="COZ298" s="334"/>
      <c r="CPA298" s="334"/>
      <c r="CPB298" s="224"/>
      <c r="CPC298" s="382"/>
      <c r="CPD298" s="382"/>
      <c r="CPE298" s="332"/>
      <c r="CPF298" s="333"/>
      <c r="CPG298" s="382"/>
      <c r="CPH298" s="224"/>
      <c r="CPI298" s="224"/>
      <c r="CPJ298" s="334"/>
      <c r="CPK298" s="334"/>
      <c r="CPL298" s="224"/>
      <c r="CPM298" s="382"/>
      <c r="CPN298" s="382"/>
      <c r="CPO298" s="332"/>
      <c r="CPP298" s="333"/>
      <c r="CPQ298" s="382"/>
      <c r="CPR298" s="224"/>
      <c r="CPS298" s="224"/>
      <c r="CPT298" s="334"/>
      <c r="CPU298" s="334"/>
      <c r="CPV298" s="224"/>
      <c r="CPW298" s="382"/>
      <c r="CPX298" s="382"/>
      <c r="CPY298" s="332"/>
      <c r="CPZ298" s="333"/>
      <c r="CQA298" s="382"/>
      <c r="CQB298" s="224"/>
      <c r="CQC298" s="224"/>
      <c r="CQD298" s="334"/>
      <c r="CQE298" s="334"/>
      <c r="CQF298" s="224"/>
      <c r="CQG298" s="382"/>
      <c r="CQH298" s="382"/>
      <c r="CQI298" s="332"/>
      <c r="CQJ298" s="333"/>
      <c r="CQK298" s="382"/>
      <c r="CQL298" s="224"/>
      <c r="CQM298" s="224"/>
      <c r="CQN298" s="334"/>
      <c r="CQO298" s="334"/>
      <c r="CQP298" s="224"/>
      <c r="CQQ298" s="382"/>
      <c r="CQR298" s="382"/>
      <c r="CQS298" s="332"/>
      <c r="CQT298" s="333"/>
      <c r="CQU298" s="382"/>
      <c r="CQV298" s="224"/>
      <c r="CQW298" s="224"/>
      <c r="CQX298" s="334"/>
      <c r="CQY298" s="334"/>
      <c r="CQZ298" s="224"/>
      <c r="CRA298" s="382"/>
      <c r="CRB298" s="382"/>
      <c r="CRC298" s="332"/>
      <c r="CRD298" s="333"/>
      <c r="CRE298" s="382"/>
      <c r="CRF298" s="224"/>
      <c r="CRG298" s="224"/>
      <c r="CRH298" s="334"/>
      <c r="CRI298" s="334"/>
      <c r="CRJ298" s="224"/>
      <c r="CRK298" s="382"/>
      <c r="CRL298" s="382"/>
      <c r="CRM298" s="332"/>
      <c r="CRN298" s="333"/>
      <c r="CRO298" s="382"/>
      <c r="CRP298" s="224"/>
      <c r="CRQ298" s="224"/>
      <c r="CRR298" s="334"/>
      <c r="CRS298" s="334"/>
      <c r="CRT298" s="224"/>
      <c r="CRU298" s="382"/>
      <c r="CRV298" s="382"/>
      <c r="CRW298" s="332"/>
      <c r="CRX298" s="333"/>
      <c r="CRY298" s="382"/>
      <c r="CRZ298" s="224"/>
      <c r="CSA298" s="224"/>
      <c r="CSB298" s="334"/>
      <c r="CSC298" s="334"/>
      <c r="CSD298" s="224"/>
      <c r="CSE298" s="382"/>
      <c r="CSF298" s="382"/>
      <c r="CSG298" s="332"/>
      <c r="CSH298" s="333"/>
      <c r="CSI298" s="382"/>
      <c r="CSJ298" s="224"/>
      <c r="CSK298" s="224"/>
      <c r="CSL298" s="334"/>
      <c r="CSM298" s="334"/>
      <c r="CSN298" s="224"/>
      <c r="CSO298" s="382"/>
      <c r="CSP298" s="382"/>
      <c r="CSQ298" s="332"/>
      <c r="CSR298" s="333"/>
      <c r="CSS298" s="382"/>
      <c r="CST298" s="224"/>
      <c r="CSU298" s="224"/>
      <c r="CSV298" s="334"/>
      <c r="CSW298" s="334"/>
      <c r="CSX298" s="224"/>
      <c r="CSY298" s="382"/>
      <c r="CSZ298" s="382"/>
      <c r="CTA298" s="332"/>
      <c r="CTB298" s="333"/>
      <c r="CTC298" s="382"/>
      <c r="CTD298" s="224"/>
      <c r="CTE298" s="224"/>
      <c r="CTF298" s="334"/>
      <c r="CTG298" s="334"/>
      <c r="CTH298" s="224"/>
      <c r="CTI298" s="382"/>
      <c r="CTJ298" s="382"/>
      <c r="CTK298" s="332"/>
      <c r="CTL298" s="333"/>
      <c r="CTM298" s="382"/>
      <c r="CTN298" s="224"/>
      <c r="CTO298" s="224"/>
      <c r="CTP298" s="334"/>
      <c r="CTQ298" s="334"/>
      <c r="CTR298" s="224"/>
      <c r="CTS298" s="382"/>
      <c r="CTT298" s="382"/>
      <c r="CTU298" s="332"/>
      <c r="CTV298" s="333"/>
      <c r="CTW298" s="382"/>
      <c r="CTX298" s="224"/>
      <c r="CTY298" s="224"/>
      <c r="CTZ298" s="334"/>
      <c r="CUA298" s="334"/>
      <c r="CUB298" s="224"/>
      <c r="CUC298" s="382"/>
      <c r="CUD298" s="382"/>
      <c r="CUE298" s="332"/>
      <c r="CUF298" s="333"/>
      <c r="CUG298" s="382"/>
      <c r="CUH298" s="224"/>
      <c r="CUI298" s="224"/>
      <c r="CUJ298" s="334"/>
      <c r="CUK298" s="334"/>
      <c r="CUL298" s="224"/>
      <c r="CUM298" s="382"/>
      <c r="CUN298" s="382"/>
      <c r="CUO298" s="332"/>
      <c r="CUP298" s="333"/>
      <c r="CUQ298" s="382"/>
      <c r="CUR298" s="224"/>
      <c r="CUS298" s="224"/>
      <c r="CUT298" s="334"/>
      <c r="CUU298" s="334"/>
      <c r="CUV298" s="224"/>
      <c r="CUW298" s="382"/>
      <c r="CUX298" s="382"/>
      <c r="CUY298" s="332"/>
      <c r="CUZ298" s="333"/>
      <c r="CVA298" s="382"/>
      <c r="CVB298" s="224"/>
      <c r="CVC298" s="224"/>
      <c r="CVD298" s="334"/>
      <c r="CVE298" s="334"/>
      <c r="CVF298" s="224"/>
      <c r="CVG298" s="382"/>
      <c r="CVH298" s="382"/>
      <c r="CVI298" s="332"/>
      <c r="CVJ298" s="333"/>
      <c r="CVK298" s="382"/>
      <c r="CVL298" s="224"/>
      <c r="CVM298" s="224"/>
      <c r="CVN298" s="334"/>
      <c r="CVO298" s="334"/>
      <c r="CVP298" s="224"/>
      <c r="CVQ298" s="382"/>
      <c r="CVR298" s="382"/>
      <c r="CVS298" s="332"/>
      <c r="CVT298" s="333"/>
      <c r="CVU298" s="382"/>
      <c r="CVV298" s="224"/>
      <c r="CVW298" s="224"/>
      <c r="CVX298" s="334"/>
      <c r="CVY298" s="334"/>
      <c r="CVZ298" s="224"/>
      <c r="CWA298" s="382"/>
      <c r="CWB298" s="382"/>
      <c r="CWC298" s="332"/>
      <c r="CWD298" s="333"/>
      <c r="CWE298" s="382"/>
      <c r="CWF298" s="224"/>
      <c r="CWG298" s="224"/>
      <c r="CWH298" s="334"/>
      <c r="CWI298" s="334"/>
      <c r="CWJ298" s="224"/>
      <c r="CWK298" s="382"/>
      <c r="CWL298" s="382"/>
      <c r="CWM298" s="332"/>
      <c r="CWN298" s="333"/>
      <c r="CWO298" s="382"/>
      <c r="CWP298" s="224"/>
      <c r="CWQ298" s="224"/>
      <c r="CWR298" s="334"/>
      <c r="CWS298" s="334"/>
      <c r="CWT298" s="224"/>
      <c r="CWU298" s="382"/>
      <c r="CWV298" s="382"/>
      <c r="CWW298" s="332"/>
      <c r="CWX298" s="333"/>
      <c r="CWY298" s="382"/>
      <c r="CWZ298" s="224"/>
      <c r="CXA298" s="224"/>
      <c r="CXB298" s="334"/>
      <c r="CXC298" s="334"/>
      <c r="CXD298" s="224"/>
      <c r="CXE298" s="382"/>
      <c r="CXF298" s="382"/>
      <c r="CXG298" s="332"/>
      <c r="CXH298" s="333"/>
      <c r="CXI298" s="382"/>
      <c r="CXJ298" s="224"/>
      <c r="CXK298" s="224"/>
      <c r="CXL298" s="334"/>
      <c r="CXM298" s="334"/>
      <c r="CXN298" s="224"/>
      <c r="CXO298" s="382"/>
      <c r="CXP298" s="382"/>
      <c r="CXQ298" s="332"/>
      <c r="CXR298" s="333"/>
      <c r="CXS298" s="382"/>
      <c r="CXT298" s="224"/>
      <c r="CXU298" s="224"/>
      <c r="CXV298" s="334"/>
      <c r="CXW298" s="334"/>
      <c r="CXX298" s="224"/>
      <c r="CXY298" s="382"/>
      <c r="CXZ298" s="382"/>
      <c r="CYA298" s="332"/>
      <c r="CYB298" s="333"/>
      <c r="CYC298" s="382"/>
      <c r="CYD298" s="224"/>
      <c r="CYE298" s="224"/>
      <c r="CYF298" s="334"/>
      <c r="CYG298" s="334"/>
      <c r="CYH298" s="224"/>
      <c r="CYI298" s="382"/>
      <c r="CYJ298" s="382"/>
      <c r="CYK298" s="332"/>
      <c r="CYL298" s="333"/>
      <c r="CYM298" s="382"/>
      <c r="CYN298" s="224"/>
      <c r="CYO298" s="224"/>
      <c r="CYP298" s="334"/>
      <c r="CYQ298" s="334"/>
      <c r="CYR298" s="224"/>
      <c r="CYS298" s="382"/>
      <c r="CYT298" s="382"/>
      <c r="CYU298" s="332"/>
      <c r="CYV298" s="333"/>
      <c r="CYW298" s="382"/>
      <c r="CYX298" s="224"/>
      <c r="CYY298" s="224"/>
      <c r="CYZ298" s="334"/>
      <c r="CZA298" s="334"/>
      <c r="CZB298" s="224"/>
      <c r="CZC298" s="382"/>
      <c r="CZD298" s="382"/>
      <c r="CZE298" s="332"/>
      <c r="CZF298" s="333"/>
      <c r="CZG298" s="382"/>
      <c r="CZH298" s="224"/>
      <c r="CZI298" s="224"/>
      <c r="CZJ298" s="334"/>
      <c r="CZK298" s="334"/>
      <c r="CZL298" s="224"/>
      <c r="CZM298" s="382"/>
      <c r="CZN298" s="382"/>
      <c r="CZO298" s="332"/>
      <c r="CZP298" s="333"/>
      <c r="CZQ298" s="382"/>
      <c r="CZR298" s="224"/>
      <c r="CZS298" s="224"/>
      <c r="CZT298" s="334"/>
      <c r="CZU298" s="334"/>
      <c r="CZV298" s="224"/>
      <c r="CZW298" s="382"/>
      <c r="CZX298" s="382"/>
      <c r="CZY298" s="332"/>
      <c r="CZZ298" s="333"/>
      <c r="DAA298" s="382"/>
      <c r="DAB298" s="224"/>
      <c r="DAC298" s="224"/>
      <c r="DAD298" s="334"/>
      <c r="DAE298" s="334"/>
      <c r="DAF298" s="224"/>
      <c r="DAG298" s="382"/>
      <c r="DAH298" s="382"/>
      <c r="DAI298" s="332"/>
      <c r="DAJ298" s="333"/>
      <c r="DAK298" s="382"/>
      <c r="DAL298" s="224"/>
      <c r="DAM298" s="224"/>
      <c r="DAN298" s="334"/>
      <c r="DAO298" s="334"/>
      <c r="DAP298" s="224"/>
      <c r="DAQ298" s="382"/>
      <c r="DAR298" s="382"/>
      <c r="DAS298" s="332"/>
      <c r="DAT298" s="333"/>
      <c r="DAU298" s="382"/>
      <c r="DAV298" s="224"/>
      <c r="DAW298" s="224"/>
      <c r="DAX298" s="334"/>
      <c r="DAY298" s="334"/>
      <c r="DAZ298" s="224"/>
      <c r="DBA298" s="382"/>
      <c r="DBB298" s="382"/>
      <c r="DBC298" s="332"/>
      <c r="DBD298" s="333"/>
      <c r="DBE298" s="382"/>
      <c r="DBF298" s="224"/>
      <c r="DBG298" s="224"/>
      <c r="DBH298" s="334"/>
      <c r="DBI298" s="334"/>
      <c r="DBJ298" s="224"/>
      <c r="DBK298" s="382"/>
      <c r="DBL298" s="382"/>
      <c r="DBM298" s="332"/>
      <c r="DBN298" s="333"/>
      <c r="DBO298" s="382"/>
      <c r="DBP298" s="224"/>
      <c r="DBQ298" s="224"/>
      <c r="DBR298" s="334"/>
      <c r="DBS298" s="334"/>
      <c r="DBT298" s="224"/>
      <c r="DBU298" s="382"/>
      <c r="DBV298" s="382"/>
      <c r="DBW298" s="332"/>
      <c r="DBX298" s="333"/>
      <c r="DBY298" s="382"/>
      <c r="DBZ298" s="224"/>
      <c r="DCA298" s="224"/>
      <c r="DCB298" s="334"/>
      <c r="DCC298" s="334"/>
      <c r="DCD298" s="224"/>
      <c r="DCE298" s="382"/>
      <c r="DCF298" s="382"/>
      <c r="DCG298" s="332"/>
      <c r="DCH298" s="333"/>
      <c r="DCI298" s="382"/>
      <c r="DCJ298" s="224"/>
      <c r="DCK298" s="224"/>
      <c r="DCL298" s="334"/>
      <c r="DCM298" s="334"/>
      <c r="DCN298" s="224"/>
      <c r="DCO298" s="382"/>
      <c r="DCP298" s="382"/>
      <c r="DCQ298" s="332"/>
      <c r="DCR298" s="333"/>
      <c r="DCS298" s="382"/>
      <c r="DCT298" s="224"/>
      <c r="DCU298" s="224"/>
      <c r="DCV298" s="334"/>
      <c r="DCW298" s="334"/>
      <c r="DCX298" s="224"/>
      <c r="DCY298" s="382"/>
      <c r="DCZ298" s="382"/>
      <c r="DDA298" s="332"/>
      <c r="DDB298" s="333"/>
      <c r="DDC298" s="382"/>
      <c r="DDD298" s="224"/>
      <c r="DDE298" s="224"/>
      <c r="DDF298" s="334"/>
      <c r="DDG298" s="334"/>
      <c r="DDH298" s="224"/>
      <c r="DDI298" s="382"/>
      <c r="DDJ298" s="382"/>
      <c r="DDK298" s="332"/>
      <c r="DDL298" s="333"/>
      <c r="DDM298" s="382"/>
      <c r="DDN298" s="224"/>
      <c r="DDO298" s="224"/>
      <c r="DDP298" s="334"/>
      <c r="DDQ298" s="334"/>
      <c r="DDR298" s="224"/>
      <c r="DDS298" s="382"/>
      <c r="DDT298" s="382"/>
      <c r="DDU298" s="332"/>
      <c r="DDV298" s="333"/>
      <c r="DDW298" s="382"/>
      <c r="DDX298" s="224"/>
      <c r="DDY298" s="224"/>
      <c r="DDZ298" s="334"/>
      <c r="DEA298" s="334"/>
      <c r="DEB298" s="224"/>
      <c r="DEC298" s="382"/>
      <c r="DED298" s="382"/>
      <c r="DEE298" s="332"/>
      <c r="DEF298" s="333"/>
      <c r="DEG298" s="382"/>
      <c r="DEH298" s="224"/>
      <c r="DEI298" s="224"/>
      <c r="DEJ298" s="334"/>
      <c r="DEK298" s="334"/>
      <c r="DEL298" s="224"/>
      <c r="DEM298" s="382"/>
      <c r="DEN298" s="382"/>
      <c r="DEO298" s="332"/>
      <c r="DEP298" s="333"/>
      <c r="DEQ298" s="382"/>
      <c r="DER298" s="224"/>
      <c r="DES298" s="224"/>
      <c r="DET298" s="334"/>
      <c r="DEU298" s="334"/>
      <c r="DEV298" s="224"/>
      <c r="DEW298" s="382"/>
      <c r="DEX298" s="382"/>
      <c r="DEY298" s="332"/>
      <c r="DEZ298" s="333"/>
      <c r="DFA298" s="382"/>
      <c r="DFB298" s="224"/>
      <c r="DFC298" s="224"/>
      <c r="DFD298" s="334"/>
      <c r="DFE298" s="334"/>
      <c r="DFF298" s="224"/>
      <c r="DFG298" s="382"/>
      <c r="DFH298" s="382"/>
      <c r="DFI298" s="332"/>
      <c r="DFJ298" s="333"/>
      <c r="DFK298" s="382"/>
      <c r="DFL298" s="224"/>
      <c r="DFM298" s="224"/>
      <c r="DFN298" s="334"/>
      <c r="DFO298" s="334"/>
      <c r="DFP298" s="224"/>
      <c r="DFQ298" s="382"/>
      <c r="DFR298" s="382"/>
      <c r="DFS298" s="332"/>
      <c r="DFT298" s="333"/>
      <c r="DFU298" s="382"/>
      <c r="DFV298" s="224"/>
      <c r="DFW298" s="224"/>
      <c r="DFX298" s="334"/>
      <c r="DFY298" s="334"/>
      <c r="DFZ298" s="224"/>
      <c r="DGA298" s="382"/>
      <c r="DGB298" s="382"/>
      <c r="DGC298" s="332"/>
      <c r="DGD298" s="333"/>
      <c r="DGE298" s="382"/>
      <c r="DGF298" s="224"/>
      <c r="DGG298" s="224"/>
      <c r="DGH298" s="334"/>
      <c r="DGI298" s="334"/>
      <c r="DGJ298" s="224"/>
      <c r="DGK298" s="382"/>
      <c r="DGL298" s="382"/>
      <c r="DGM298" s="332"/>
      <c r="DGN298" s="333"/>
      <c r="DGO298" s="382"/>
      <c r="DGP298" s="224"/>
      <c r="DGQ298" s="224"/>
      <c r="DGR298" s="334"/>
      <c r="DGS298" s="334"/>
      <c r="DGT298" s="224"/>
      <c r="DGU298" s="382"/>
      <c r="DGV298" s="382"/>
      <c r="DGW298" s="332"/>
      <c r="DGX298" s="333"/>
      <c r="DGY298" s="382"/>
      <c r="DGZ298" s="224"/>
      <c r="DHA298" s="224"/>
      <c r="DHB298" s="334"/>
      <c r="DHC298" s="334"/>
      <c r="DHD298" s="224"/>
      <c r="DHE298" s="382"/>
      <c r="DHF298" s="382"/>
      <c r="DHG298" s="332"/>
      <c r="DHH298" s="333"/>
      <c r="DHI298" s="382"/>
      <c r="DHJ298" s="224"/>
      <c r="DHK298" s="224"/>
      <c r="DHL298" s="334"/>
      <c r="DHM298" s="334"/>
      <c r="DHN298" s="224"/>
      <c r="DHO298" s="382"/>
      <c r="DHP298" s="382"/>
      <c r="DHQ298" s="332"/>
      <c r="DHR298" s="333"/>
      <c r="DHS298" s="382"/>
      <c r="DHT298" s="224"/>
      <c r="DHU298" s="224"/>
      <c r="DHV298" s="334"/>
      <c r="DHW298" s="334"/>
      <c r="DHX298" s="224"/>
      <c r="DHY298" s="382"/>
      <c r="DHZ298" s="382"/>
      <c r="DIA298" s="332"/>
      <c r="DIB298" s="333"/>
      <c r="DIC298" s="382"/>
      <c r="DID298" s="224"/>
      <c r="DIE298" s="224"/>
      <c r="DIF298" s="334"/>
      <c r="DIG298" s="334"/>
      <c r="DIH298" s="224"/>
      <c r="DII298" s="382"/>
      <c r="DIJ298" s="382"/>
      <c r="DIK298" s="332"/>
      <c r="DIL298" s="333"/>
      <c r="DIM298" s="382"/>
      <c r="DIN298" s="224"/>
      <c r="DIO298" s="224"/>
      <c r="DIP298" s="334"/>
      <c r="DIQ298" s="334"/>
      <c r="DIR298" s="224"/>
      <c r="DIS298" s="382"/>
      <c r="DIT298" s="382"/>
      <c r="DIU298" s="332"/>
      <c r="DIV298" s="333"/>
      <c r="DIW298" s="382"/>
      <c r="DIX298" s="224"/>
      <c r="DIY298" s="224"/>
      <c r="DIZ298" s="334"/>
      <c r="DJA298" s="334"/>
      <c r="DJB298" s="224"/>
      <c r="DJC298" s="382"/>
      <c r="DJD298" s="382"/>
      <c r="DJE298" s="332"/>
      <c r="DJF298" s="333"/>
      <c r="DJG298" s="382"/>
      <c r="DJH298" s="224"/>
      <c r="DJI298" s="224"/>
      <c r="DJJ298" s="334"/>
      <c r="DJK298" s="334"/>
      <c r="DJL298" s="224"/>
      <c r="DJM298" s="382"/>
      <c r="DJN298" s="382"/>
      <c r="DJO298" s="332"/>
      <c r="DJP298" s="333"/>
      <c r="DJQ298" s="382"/>
      <c r="DJR298" s="224"/>
      <c r="DJS298" s="224"/>
      <c r="DJT298" s="334"/>
      <c r="DJU298" s="334"/>
      <c r="DJV298" s="224"/>
      <c r="DJW298" s="382"/>
      <c r="DJX298" s="382"/>
      <c r="DJY298" s="332"/>
      <c r="DJZ298" s="333"/>
      <c r="DKA298" s="382"/>
      <c r="DKB298" s="224"/>
      <c r="DKC298" s="224"/>
      <c r="DKD298" s="334"/>
      <c r="DKE298" s="334"/>
      <c r="DKF298" s="224"/>
      <c r="DKG298" s="382"/>
      <c r="DKH298" s="382"/>
      <c r="DKI298" s="332"/>
      <c r="DKJ298" s="333"/>
      <c r="DKK298" s="382"/>
      <c r="DKL298" s="224"/>
      <c r="DKM298" s="224"/>
      <c r="DKN298" s="334"/>
      <c r="DKO298" s="334"/>
      <c r="DKP298" s="224"/>
      <c r="DKQ298" s="382"/>
      <c r="DKR298" s="382"/>
      <c r="DKS298" s="332"/>
      <c r="DKT298" s="333"/>
      <c r="DKU298" s="382"/>
      <c r="DKV298" s="224"/>
      <c r="DKW298" s="224"/>
      <c r="DKX298" s="334"/>
      <c r="DKY298" s="334"/>
      <c r="DKZ298" s="224"/>
      <c r="DLA298" s="382"/>
      <c r="DLB298" s="382"/>
      <c r="DLC298" s="332"/>
      <c r="DLD298" s="333"/>
      <c r="DLE298" s="382"/>
      <c r="DLF298" s="224"/>
      <c r="DLG298" s="224"/>
      <c r="DLH298" s="334"/>
      <c r="DLI298" s="334"/>
      <c r="DLJ298" s="224"/>
      <c r="DLK298" s="382"/>
      <c r="DLL298" s="382"/>
      <c r="DLM298" s="332"/>
      <c r="DLN298" s="333"/>
      <c r="DLO298" s="382"/>
      <c r="DLP298" s="224"/>
      <c r="DLQ298" s="224"/>
      <c r="DLR298" s="334"/>
      <c r="DLS298" s="334"/>
      <c r="DLT298" s="224"/>
      <c r="DLU298" s="382"/>
      <c r="DLV298" s="382"/>
      <c r="DLW298" s="332"/>
      <c r="DLX298" s="333"/>
      <c r="DLY298" s="382"/>
      <c r="DLZ298" s="224"/>
      <c r="DMA298" s="224"/>
      <c r="DMB298" s="334"/>
      <c r="DMC298" s="334"/>
      <c r="DMD298" s="224"/>
      <c r="DME298" s="382"/>
      <c r="DMF298" s="382"/>
      <c r="DMG298" s="332"/>
      <c r="DMH298" s="333"/>
      <c r="DMI298" s="382"/>
      <c r="DMJ298" s="224"/>
      <c r="DMK298" s="224"/>
      <c r="DML298" s="334"/>
      <c r="DMM298" s="334"/>
      <c r="DMN298" s="224"/>
      <c r="DMO298" s="382"/>
      <c r="DMP298" s="382"/>
      <c r="DMQ298" s="332"/>
      <c r="DMR298" s="333"/>
      <c r="DMS298" s="382"/>
      <c r="DMT298" s="224"/>
      <c r="DMU298" s="224"/>
      <c r="DMV298" s="334"/>
      <c r="DMW298" s="334"/>
      <c r="DMX298" s="224"/>
      <c r="DMY298" s="382"/>
      <c r="DMZ298" s="382"/>
      <c r="DNA298" s="332"/>
      <c r="DNB298" s="333"/>
      <c r="DNC298" s="382"/>
      <c r="DND298" s="224"/>
      <c r="DNE298" s="224"/>
      <c r="DNF298" s="334"/>
      <c r="DNG298" s="334"/>
      <c r="DNH298" s="224"/>
      <c r="DNI298" s="382"/>
      <c r="DNJ298" s="382"/>
      <c r="DNK298" s="332"/>
      <c r="DNL298" s="333"/>
      <c r="DNM298" s="382"/>
      <c r="DNN298" s="224"/>
      <c r="DNO298" s="224"/>
      <c r="DNP298" s="334"/>
      <c r="DNQ298" s="334"/>
      <c r="DNR298" s="224"/>
      <c r="DNS298" s="382"/>
      <c r="DNT298" s="382"/>
      <c r="DNU298" s="332"/>
      <c r="DNV298" s="333"/>
      <c r="DNW298" s="382"/>
      <c r="DNX298" s="224"/>
      <c r="DNY298" s="224"/>
      <c r="DNZ298" s="334"/>
      <c r="DOA298" s="334"/>
      <c r="DOB298" s="224"/>
      <c r="DOC298" s="382"/>
      <c r="DOD298" s="382"/>
      <c r="DOE298" s="332"/>
      <c r="DOF298" s="333"/>
      <c r="DOG298" s="382"/>
      <c r="DOH298" s="224"/>
      <c r="DOI298" s="224"/>
      <c r="DOJ298" s="334"/>
      <c r="DOK298" s="334"/>
      <c r="DOL298" s="224"/>
      <c r="DOM298" s="382"/>
      <c r="DON298" s="382"/>
      <c r="DOO298" s="332"/>
      <c r="DOP298" s="333"/>
      <c r="DOQ298" s="382"/>
      <c r="DOR298" s="224"/>
      <c r="DOS298" s="224"/>
      <c r="DOT298" s="334"/>
      <c r="DOU298" s="334"/>
      <c r="DOV298" s="224"/>
      <c r="DOW298" s="382"/>
      <c r="DOX298" s="382"/>
      <c r="DOY298" s="332"/>
      <c r="DOZ298" s="333"/>
      <c r="DPA298" s="382"/>
      <c r="DPB298" s="224"/>
      <c r="DPC298" s="224"/>
      <c r="DPD298" s="334"/>
      <c r="DPE298" s="334"/>
      <c r="DPF298" s="224"/>
      <c r="DPG298" s="382"/>
      <c r="DPH298" s="382"/>
      <c r="DPI298" s="332"/>
      <c r="DPJ298" s="333"/>
      <c r="DPK298" s="382"/>
      <c r="DPL298" s="224"/>
      <c r="DPM298" s="224"/>
      <c r="DPN298" s="334"/>
      <c r="DPO298" s="334"/>
      <c r="DPP298" s="224"/>
      <c r="DPQ298" s="382"/>
      <c r="DPR298" s="382"/>
      <c r="DPS298" s="332"/>
      <c r="DPT298" s="333"/>
      <c r="DPU298" s="382"/>
      <c r="DPV298" s="224"/>
      <c r="DPW298" s="224"/>
      <c r="DPX298" s="334"/>
      <c r="DPY298" s="334"/>
      <c r="DPZ298" s="224"/>
      <c r="DQA298" s="382"/>
      <c r="DQB298" s="382"/>
      <c r="DQC298" s="332"/>
      <c r="DQD298" s="333"/>
      <c r="DQE298" s="382"/>
      <c r="DQF298" s="224"/>
      <c r="DQG298" s="224"/>
      <c r="DQH298" s="334"/>
      <c r="DQI298" s="334"/>
      <c r="DQJ298" s="224"/>
      <c r="DQK298" s="382"/>
      <c r="DQL298" s="382"/>
      <c r="DQM298" s="332"/>
      <c r="DQN298" s="333"/>
      <c r="DQO298" s="382"/>
      <c r="DQP298" s="224"/>
      <c r="DQQ298" s="224"/>
      <c r="DQR298" s="334"/>
      <c r="DQS298" s="334"/>
      <c r="DQT298" s="224"/>
      <c r="DQU298" s="382"/>
      <c r="DQV298" s="382"/>
      <c r="DQW298" s="332"/>
      <c r="DQX298" s="333"/>
      <c r="DQY298" s="382"/>
      <c r="DQZ298" s="224"/>
      <c r="DRA298" s="224"/>
      <c r="DRB298" s="334"/>
      <c r="DRC298" s="334"/>
      <c r="DRD298" s="224"/>
      <c r="DRE298" s="382"/>
      <c r="DRF298" s="382"/>
      <c r="DRG298" s="332"/>
      <c r="DRH298" s="333"/>
      <c r="DRI298" s="382"/>
      <c r="DRJ298" s="224"/>
      <c r="DRK298" s="224"/>
      <c r="DRL298" s="334"/>
      <c r="DRM298" s="334"/>
      <c r="DRN298" s="224"/>
      <c r="DRO298" s="382"/>
      <c r="DRP298" s="382"/>
      <c r="DRQ298" s="332"/>
      <c r="DRR298" s="333"/>
      <c r="DRS298" s="382"/>
      <c r="DRT298" s="224"/>
      <c r="DRU298" s="224"/>
      <c r="DRV298" s="334"/>
      <c r="DRW298" s="334"/>
      <c r="DRX298" s="224"/>
      <c r="DRY298" s="382"/>
      <c r="DRZ298" s="382"/>
      <c r="DSA298" s="332"/>
      <c r="DSB298" s="333"/>
      <c r="DSC298" s="382"/>
      <c r="DSD298" s="224"/>
      <c r="DSE298" s="224"/>
      <c r="DSF298" s="334"/>
      <c r="DSG298" s="334"/>
      <c r="DSH298" s="224"/>
      <c r="DSI298" s="382"/>
      <c r="DSJ298" s="382"/>
      <c r="DSK298" s="332"/>
      <c r="DSL298" s="333"/>
      <c r="DSM298" s="382"/>
      <c r="DSN298" s="224"/>
      <c r="DSO298" s="224"/>
      <c r="DSP298" s="334"/>
      <c r="DSQ298" s="334"/>
      <c r="DSR298" s="224"/>
      <c r="DSS298" s="382"/>
      <c r="DST298" s="382"/>
      <c r="DSU298" s="332"/>
      <c r="DSV298" s="333"/>
      <c r="DSW298" s="382"/>
      <c r="DSX298" s="224"/>
      <c r="DSY298" s="224"/>
      <c r="DSZ298" s="334"/>
      <c r="DTA298" s="334"/>
      <c r="DTB298" s="224"/>
      <c r="DTC298" s="382"/>
      <c r="DTD298" s="382"/>
      <c r="DTE298" s="332"/>
      <c r="DTF298" s="333"/>
      <c r="DTG298" s="382"/>
      <c r="DTH298" s="224"/>
      <c r="DTI298" s="224"/>
      <c r="DTJ298" s="334"/>
      <c r="DTK298" s="334"/>
      <c r="DTL298" s="224"/>
      <c r="DTM298" s="382"/>
      <c r="DTN298" s="382"/>
      <c r="DTO298" s="332"/>
      <c r="DTP298" s="333"/>
      <c r="DTQ298" s="382"/>
      <c r="DTR298" s="224"/>
      <c r="DTS298" s="224"/>
      <c r="DTT298" s="334"/>
      <c r="DTU298" s="334"/>
      <c r="DTV298" s="224"/>
      <c r="DTW298" s="382"/>
      <c r="DTX298" s="382"/>
      <c r="DTY298" s="332"/>
      <c r="DTZ298" s="333"/>
      <c r="DUA298" s="382"/>
      <c r="DUB298" s="224"/>
      <c r="DUC298" s="224"/>
      <c r="DUD298" s="334"/>
      <c r="DUE298" s="334"/>
      <c r="DUF298" s="224"/>
      <c r="DUG298" s="382"/>
      <c r="DUH298" s="382"/>
      <c r="DUI298" s="332"/>
      <c r="DUJ298" s="333"/>
      <c r="DUK298" s="382"/>
      <c r="DUL298" s="224"/>
      <c r="DUM298" s="224"/>
      <c r="DUN298" s="334"/>
      <c r="DUO298" s="334"/>
      <c r="DUP298" s="224"/>
      <c r="DUQ298" s="382"/>
      <c r="DUR298" s="382"/>
      <c r="DUS298" s="332"/>
      <c r="DUT298" s="333"/>
      <c r="DUU298" s="382"/>
      <c r="DUV298" s="224"/>
      <c r="DUW298" s="224"/>
      <c r="DUX298" s="334"/>
      <c r="DUY298" s="334"/>
      <c r="DUZ298" s="224"/>
      <c r="DVA298" s="382"/>
      <c r="DVB298" s="382"/>
      <c r="DVC298" s="332"/>
      <c r="DVD298" s="333"/>
      <c r="DVE298" s="382"/>
      <c r="DVF298" s="224"/>
      <c r="DVG298" s="224"/>
      <c r="DVH298" s="334"/>
      <c r="DVI298" s="334"/>
      <c r="DVJ298" s="224"/>
      <c r="DVK298" s="382"/>
      <c r="DVL298" s="382"/>
      <c r="DVM298" s="332"/>
      <c r="DVN298" s="333"/>
      <c r="DVO298" s="382"/>
      <c r="DVP298" s="224"/>
      <c r="DVQ298" s="224"/>
      <c r="DVR298" s="334"/>
      <c r="DVS298" s="334"/>
      <c r="DVT298" s="224"/>
      <c r="DVU298" s="382"/>
      <c r="DVV298" s="382"/>
      <c r="DVW298" s="332"/>
      <c r="DVX298" s="333"/>
      <c r="DVY298" s="382"/>
      <c r="DVZ298" s="224"/>
      <c r="DWA298" s="224"/>
      <c r="DWB298" s="334"/>
      <c r="DWC298" s="334"/>
      <c r="DWD298" s="224"/>
      <c r="DWE298" s="382"/>
      <c r="DWF298" s="382"/>
      <c r="DWG298" s="332"/>
      <c r="DWH298" s="333"/>
      <c r="DWI298" s="382"/>
      <c r="DWJ298" s="224"/>
      <c r="DWK298" s="224"/>
      <c r="DWL298" s="334"/>
      <c r="DWM298" s="334"/>
      <c r="DWN298" s="224"/>
      <c r="DWO298" s="382"/>
      <c r="DWP298" s="382"/>
      <c r="DWQ298" s="332"/>
      <c r="DWR298" s="333"/>
      <c r="DWS298" s="382"/>
      <c r="DWT298" s="224"/>
      <c r="DWU298" s="224"/>
      <c r="DWV298" s="334"/>
      <c r="DWW298" s="334"/>
      <c r="DWX298" s="224"/>
      <c r="DWY298" s="382"/>
      <c r="DWZ298" s="382"/>
      <c r="DXA298" s="332"/>
      <c r="DXB298" s="333"/>
      <c r="DXC298" s="382"/>
      <c r="DXD298" s="224"/>
      <c r="DXE298" s="224"/>
      <c r="DXF298" s="334"/>
      <c r="DXG298" s="334"/>
      <c r="DXH298" s="224"/>
      <c r="DXI298" s="382"/>
      <c r="DXJ298" s="382"/>
      <c r="DXK298" s="332"/>
      <c r="DXL298" s="333"/>
      <c r="DXM298" s="382"/>
      <c r="DXN298" s="224"/>
      <c r="DXO298" s="224"/>
      <c r="DXP298" s="334"/>
      <c r="DXQ298" s="334"/>
      <c r="DXR298" s="224"/>
      <c r="DXS298" s="382"/>
      <c r="DXT298" s="382"/>
      <c r="DXU298" s="332"/>
      <c r="DXV298" s="333"/>
      <c r="DXW298" s="382"/>
      <c r="DXX298" s="224"/>
      <c r="DXY298" s="224"/>
      <c r="DXZ298" s="334"/>
      <c r="DYA298" s="334"/>
      <c r="DYB298" s="224"/>
      <c r="DYC298" s="382"/>
      <c r="DYD298" s="382"/>
      <c r="DYE298" s="332"/>
      <c r="DYF298" s="333"/>
      <c r="DYG298" s="382"/>
      <c r="DYH298" s="224"/>
      <c r="DYI298" s="224"/>
      <c r="DYJ298" s="334"/>
      <c r="DYK298" s="334"/>
      <c r="DYL298" s="224"/>
      <c r="DYM298" s="382"/>
      <c r="DYN298" s="382"/>
      <c r="DYO298" s="332"/>
      <c r="DYP298" s="333"/>
      <c r="DYQ298" s="382"/>
      <c r="DYR298" s="224"/>
      <c r="DYS298" s="224"/>
      <c r="DYT298" s="334"/>
      <c r="DYU298" s="334"/>
      <c r="DYV298" s="224"/>
      <c r="DYW298" s="382"/>
      <c r="DYX298" s="382"/>
      <c r="DYY298" s="332"/>
      <c r="DYZ298" s="333"/>
      <c r="DZA298" s="382"/>
      <c r="DZB298" s="224"/>
      <c r="DZC298" s="224"/>
      <c r="DZD298" s="334"/>
      <c r="DZE298" s="334"/>
      <c r="DZF298" s="224"/>
      <c r="DZG298" s="382"/>
      <c r="DZH298" s="382"/>
      <c r="DZI298" s="332"/>
      <c r="DZJ298" s="333"/>
      <c r="DZK298" s="382"/>
      <c r="DZL298" s="224"/>
      <c r="DZM298" s="224"/>
      <c r="DZN298" s="334"/>
      <c r="DZO298" s="334"/>
      <c r="DZP298" s="224"/>
      <c r="DZQ298" s="382"/>
      <c r="DZR298" s="382"/>
      <c r="DZS298" s="332"/>
      <c r="DZT298" s="333"/>
      <c r="DZU298" s="382"/>
      <c r="DZV298" s="224"/>
      <c r="DZW298" s="224"/>
      <c r="DZX298" s="334"/>
      <c r="DZY298" s="334"/>
      <c r="DZZ298" s="224"/>
      <c r="EAA298" s="382"/>
      <c r="EAB298" s="382"/>
      <c r="EAC298" s="332"/>
      <c r="EAD298" s="333"/>
      <c r="EAE298" s="382"/>
      <c r="EAF298" s="224"/>
      <c r="EAG298" s="224"/>
      <c r="EAH298" s="334"/>
      <c r="EAI298" s="334"/>
      <c r="EAJ298" s="224"/>
      <c r="EAK298" s="382"/>
      <c r="EAL298" s="382"/>
      <c r="EAM298" s="332"/>
      <c r="EAN298" s="333"/>
      <c r="EAO298" s="382"/>
      <c r="EAP298" s="224"/>
      <c r="EAQ298" s="224"/>
      <c r="EAR298" s="334"/>
      <c r="EAS298" s="334"/>
      <c r="EAT298" s="224"/>
      <c r="EAU298" s="382"/>
      <c r="EAV298" s="382"/>
      <c r="EAW298" s="332"/>
      <c r="EAX298" s="333"/>
      <c r="EAY298" s="382"/>
      <c r="EAZ298" s="224"/>
      <c r="EBA298" s="224"/>
      <c r="EBB298" s="334"/>
      <c r="EBC298" s="334"/>
      <c r="EBD298" s="224"/>
      <c r="EBE298" s="382"/>
      <c r="EBF298" s="382"/>
      <c r="EBG298" s="332"/>
      <c r="EBH298" s="333"/>
      <c r="EBI298" s="382"/>
      <c r="EBJ298" s="224"/>
      <c r="EBK298" s="224"/>
      <c r="EBL298" s="334"/>
      <c r="EBM298" s="334"/>
      <c r="EBN298" s="224"/>
      <c r="EBO298" s="382"/>
      <c r="EBP298" s="382"/>
      <c r="EBQ298" s="332"/>
      <c r="EBR298" s="333"/>
      <c r="EBS298" s="382"/>
      <c r="EBT298" s="224"/>
      <c r="EBU298" s="224"/>
      <c r="EBV298" s="334"/>
      <c r="EBW298" s="334"/>
      <c r="EBX298" s="224"/>
      <c r="EBY298" s="382"/>
      <c r="EBZ298" s="382"/>
      <c r="ECA298" s="332"/>
      <c r="ECB298" s="333"/>
      <c r="ECC298" s="382"/>
      <c r="ECD298" s="224"/>
      <c r="ECE298" s="224"/>
      <c r="ECF298" s="334"/>
      <c r="ECG298" s="334"/>
      <c r="ECH298" s="224"/>
      <c r="ECI298" s="382"/>
      <c r="ECJ298" s="382"/>
      <c r="ECK298" s="332"/>
      <c r="ECL298" s="333"/>
      <c r="ECM298" s="382"/>
      <c r="ECN298" s="224"/>
      <c r="ECO298" s="224"/>
      <c r="ECP298" s="334"/>
      <c r="ECQ298" s="334"/>
      <c r="ECR298" s="224"/>
      <c r="ECS298" s="382"/>
      <c r="ECT298" s="382"/>
      <c r="ECU298" s="332"/>
      <c r="ECV298" s="333"/>
      <c r="ECW298" s="382"/>
      <c r="ECX298" s="224"/>
      <c r="ECY298" s="224"/>
      <c r="ECZ298" s="334"/>
      <c r="EDA298" s="334"/>
      <c r="EDB298" s="224"/>
      <c r="EDC298" s="382"/>
      <c r="EDD298" s="382"/>
      <c r="EDE298" s="332"/>
      <c r="EDF298" s="333"/>
      <c r="EDG298" s="382"/>
      <c r="EDH298" s="224"/>
      <c r="EDI298" s="224"/>
      <c r="EDJ298" s="334"/>
      <c r="EDK298" s="334"/>
      <c r="EDL298" s="224"/>
      <c r="EDM298" s="382"/>
      <c r="EDN298" s="382"/>
      <c r="EDO298" s="332"/>
      <c r="EDP298" s="333"/>
      <c r="EDQ298" s="382"/>
      <c r="EDR298" s="224"/>
      <c r="EDS298" s="224"/>
      <c r="EDT298" s="334"/>
      <c r="EDU298" s="334"/>
      <c r="EDV298" s="224"/>
      <c r="EDW298" s="382"/>
      <c r="EDX298" s="382"/>
      <c r="EDY298" s="332"/>
      <c r="EDZ298" s="333"/>
      <c r="EEA298" s="382"/>
      <c r="EEB298" s="224"/>
      <c r="EEC298" s="224"/>
      <c r="EED298" s="334"/>
      <c r="EEE298" s="334"/>
      <c r="EEF298" s="224"/>
      <c r="EEG298" s="382"/>
      <c r="EEH298" s="382"/>
      <c r="EEI298" s="332"/>
      <c r="EEJ298" s="333"/>
      <c r="EEK298" s="382"/>
      <c r="EEL298" s="224"/>
      <c r="EEM298" s="224"/>
      <c r="EEN298" s="334"/>
      <c r="EEO298" s="334"/>
      <c r="EEP298" s="224"/>
      <c r="EEQ298" s="382"/>
      <c r="EER298" s="382"/>
      <c r="EES298" s="332"/>
      <c r="EET298" s="333"/>
      <c r="EEU298" s="382"/>
      <c r="EEV298" s="224"/>
      <c r="EEW298" s="224"/>
      <c r="EEX298" s="334"/>
      <c r="EEY298" s="334"/>
      <c r="EEZ298" s="224"/>
      <c r="EFA298" s="382"/>
      <c r="EFB298" s="382"/>
      <c r="EFC298" s="332"/>
      <c r="EFD298" s="333"/>
      <c r="EFE298" s="382"/>
      <c r="EFF298" s="224"/>
      <c r="EFG298" s="224"/>
      <c r="EFH298" s="334"/>
      <c r="EFI298" s="334"/>
      <c r="EFJ298" s="224"/>
      <c r="EFK298" s="382"/>
      <c r="EFL298" s="382"/>
      <c r="EFM298" s="332"/>
      <c r="EFN298" s="333"/>
      <c r="EFO298" s="382"/>
      <c r="EFP298" s="224"/>
      <c r="EFQ298" s="224"/>
      <c r="EFR298" s="334"/>
      <c r="EFS298" s="334"/>
      <c r="EFT298" s="224"/>
      <c r="EFU298" s="382"/>
      <c r="EFV298" s="382"/>
      <c r="EFW298" s="332"/>
      <c r="EFX298" s="333"/>
      <c r="EFY298" s="382"/>
      <c r="EFZ298" s="224"/>
      <c r="EGA298" s="224"/>
      <c r="EGB298" s="334"/>
      <c r="EGC298" s="334"/>
      <c r="EGD298" s="224"/>
      <c r="EGE298" s="382"/>
      <c r="EGF298" s="382"/>
      <c r="EGG298" s="332"/>
      <c r="EGH298" s="333"/>
      <c r="EGI298" s="382"/>
      <c r="EGJ298" s="224"/>
      <c r="EGK298" s="224"/>
      <c r="EGL298" s="334"/>
      <c r="EGM298" s="334"/>
      <c r="EGN298" s="224"/>
      <c r="EGO298" s="382"/>
      <c r="EGP298" s="382"/>
      <c r="EGQ298" s="332"/>
      <c r="EGR298" s="333"/>
      <c r="EGS298" s="382"/>
      <c r="EGT298" s="224"/>
      <c r="EGU298" s="224"/>
      <c r="EGV298" s="334"/>
      <c r="EGW298" s="334"/>
      <c r="EGX298" s="224"/>
      <c r="EGY298" s="382"/>
      <c r="EGZ298" s="382"/>
      <c r="EHA298" s="332"/>
      <c r="EHB298" s="333"/>
      <c r="EHC298" s="382"/>
      <c r="EHD298" s="224"/>
      <c r="EHE298" s="224"/>
      <c r="EHF298" s="334"/>
      <c r="EHG298" s="334"/>
      <c r="EHH298" s="224"/>
      <c r="EHI298" s="382"/>
      <c r="EHJ298" s="382"/>
      <c r="EHK298" s="332"/>
      <c r="EHL298" s="333"/>
      <c r="EHM298" s="382"/>
      <c r="EHN298" s="224"/>
      <c r="EHO298" s="224"/>
      <c r="EHP298" s="334"/>
      <c r="EHQ298" s="334"/>
      <c r="EHR298" s="224"/>
      <c r="EHS298" s="382"/>
      <c r="EHT298" s="382"/>
      <c r="EHU298" s="332"/>
      <c r="EHV298" s="333"/>
      <c r="EHW298" s="382"/>
      <c r="EHX298" s="224"/>
      <c r="EHY298" s="224"/>
      <c r="EHZ298" s="334"/>
      <c r="EIA298" s="334"/>
      <c r="EIB298" s="224"/>
      <c r="EIC298" s="382"/>
      <c r="EID298" s="382"/>
      <c r="EIE298" s="332"/>
      <c r="EIF298" s="333"/>
      <c r="EIG298" s="382"/>
      <c r="EIH298" s="224"/>
      <c r="EII298" s="224"/>
      <c r="EIJ298" s="334"/>
      <c r="EIK298" s="334"/>
      <c r="EIL298" s="224"/>
      <c r="EIM298" s="382"/>
      <c r="EIN298" s="382"/>
      <c r="EIO298" s="332"/>
      <c r="EIP298" s="333"/>
      <c r="EIQ298" s="382"/>
      <c r="EIR298" s="224"/>
      <c r="EIS298" s="224"/>
      <c r="EIT298" s="334"/>
      <c r="EIU298" s="334"/>
      <c r="EIV298" s="224"/>
      <c r="EIW298" s="382"/>
      <c r="EIX298" s="382"/>
      <c r="EIY298" s="332"/>
      <c r="EIZ298" s="333"/>
      <c r="EJA298" s="382"/>
      <c r="EJB298" s="224"/>
      <c r="EJC298" s="224"/>
      <c r="EJD298" s="334"/>
      <c r="EJE298" s="334"/>
      <c r="EJF298" s="224"/>
      <c r="EJG298" s="382"/>
      <c r="EJH298" s="382"/>
      <c r="EJI298" s="332"/>
      <c r="EJJ298" s="333"/>
      <c r="EJK298" s="382"/>
      <c r="EJL298" s="224"/>
      <c r="EJM298" s="224"/>
      <c r="EJN298" s="334"/>
      <c r="EJO298" s="334"/>
      <c r="EJP298" s="224"/>
      <c r="EJQ298" s="382"/>
      <c r="EJR298" s="382"/>
      <c r="EJS298" s="332"/>
      <c r="EJT298" s="333"/>
      <c r="EJU298" s="382"/>
      <c r="EJV298" s="224"/>
      <c r="EJW298" s="224"/>
      <c r="EJX298" s="334"/>
      <c r="EJY298" s="334"/>
      <c r="EJZ298" s="224"/>
      <c r="EKA298" s="382"/>
      <c r="EKB298" s="382"/>
      <c r="EKC298" s="332"/>
      <c r="EKD298" s="333"/>
      <c r="EKE298" s="382"/>
      <c r="EKF298" s="224"/>
      <c r="EKG298" s="224"/>
      <c r="EKH298" s="334"/>
      <c r="EKI298" s="334"/>
      <c r="EKJ298" s="224"/>
      <c r="EKK298" s="382"/>
      <c r="EKL298" s="382"/>
      <c r="EKM298" s="332"/>
      <c r="EKN298" s="333"/>
      <c r="EKO298" s="382"/>
      <c r="EKP298" s="224"/>
      <c r="EKQ298" s="224"/>
      <c r="EKR298" s="334"/>
      <c r="EKS298" s="334"/>
      <c r="EKT298" s="224"/>
      <c r="EKU298" s="382"/>
      <c r="EKV298" s="382"/>
      <c r="EKW298" s="332"/>
      <c r="EKX298" s="333"/>
      <c r="EKY298" s="382"/>
      <c r="EKZ298" s="224"/>
      <c r="ELA298" s="224"/>
      <c r="ELB298" s="334"/>
      <c r="ELC298" s="334"/>
      <c r="ELD298" s="224"/>
      <c r="ELE298" s="382"/>
      <c r="ELF298" s="382"/>
      <c r="ELG298" s="332"/>
      <c r="ELH298" s="333"/>
      <c r="ELI298" s="382"/>
      <c r="ELJ298" s="224"/>
      <c r="ELK298" s="224"/>
      <c r="ELL298" s="334"/>
      <c r="ELM298" s="334"/>
      <c r="ELN298" s="224"/>
      <c r="ELO298" s="382"/>
      <c r="ELP298" s="382"/>
      <c r="ELQ298" s="332"/>
      <c r="ELR298" s="333"/>
      <c r="ELS298" s="382"/>
      <c r="ELT298" s="224"/>
      <c r="ELU298" s="224"/>
      <c r="ELV298" s="334"/>
      <c r="ELW298" s="334"/>
      <c r="ELX298" s="224"/>
      <c r="ELY298" s="382"/>
      <c r="ELZ298" s="382"/>
      <c r="EMA298" s="332"/>
      <c r="EMB298" s="333"/>
      <c r="EMC298" s="382"/>
      <c r="EMD298" s="224"/>
      <c r="EME298" s="224"/>
      <c r="EMF298" s="334"/>
      <c r="EMG298" s="334"/>
      <c r="EMH298" s="224"/>
      <c r="EMI298" s="382"/>
      <c r="EMJ298" s="382"/>
      <c r="EMK298" s="332"/>
      <c r="EML298" s="333"/>
      <c r="EMM298" s="382"/>
      <c r="EMN298" s="224"/>
      <c r="EMO298" s="224"/>
      <c r="EMP298" s="334"/>
      <c r="EMQ298" s="334"/>
      <c r="EMR298" s="224"/>
      <c r="EMS298" s="382"/>
      <c r="EMT298" s="382"/>
      <c r="EMU298" s="332"/>
      <c r="EMV298" s="333"/>
      <c r="EMW298" s="382"/>
      <c r="EMX298" s="224"/>
      <c r="EMY298" s="224"/>
      <c r="EMZ298" s="334"/>
      <c r="ENA298" s="334"/>
      <c r="ENB298" s="224"/>
      <c r="ENC298" s="382"/>
      <c r="END298" s="382"/>
      <c r="ENE298" s="332"/>
      <c r="ENF298" s="333"/>
      <c r="ENG298" s="382"/>
      <c r="ENH298" s="224"/>
      <c r="ENI298" s="224"/>
      <c r="ENJ298" s="334"/>
      <c r="ENK298" s="334"/>
      <c r="ENL298" s="224"/>
      <c r="ENM298" s="382"/>
      <c r="ENN298" s="382"/>
      <c r="ENO298" s="332"/>
      <c r="ENP298" s="333"/>
      <c r="ENQ298" s="382"/>
      <c r="ENR298" s="224"/>
      <c r="ENS298" s="224"/>
      <c r="ENT298" s="334"/>
      <c r="ENU298" s="334"/>
      <c r="ENV298" s="224"/>
      <c r="ENW298" s="382"/>
      <c r="ENX298" s="382"/>
      <c r="ENY298" s="332"/>
      <c r="ENZ298" s="333"/>
      <c r="EOA298" s="382"/>
      <c r="EOB298" s="224"/>
      <c r="EOC298" s="224"/>
      <c r="EOD298" s="334"/>
      <c r="EOE298" s="334"/>
      <c r="EOF298" s="224"/>
      <c r="EOG298" s="382"/>
      <c r="EOH298" s="382"/>
      <c r="EOI298" s="332"/>
      <c r="EOJ298" s="333"/>
      <c r="EOK298" s="382"/>
      <c r="EOL298" s="224"/>
      <c r="EOM298" s="224"/>
      <c r="EON298" s="334"/>
      <c r="EOO298" s="334"/>
      <c r="EOP298" s="224"/>
      <c r="EOQ298" s="382"/>
      <c r="EOR298" s="382"/>
      <c r="EOS298" s="332"/>
      <c r="EOT298" s="333"/>
      <c r="EOU298" s="382"/>
      <c r="EOV298" s="224"/>
      <c r="EOW298" s="224"/>
      <c r="EOX298" s="334"/>
      <c r="EOY298" s="334"/>
      <c r="EOZ298" s="224"/>
      <c r="EPA298" s="382"/>
      <c r="EPB298" s="382"/>
      <c r="EPC298" s="332"/>
      <c r="EPD298" s="333"/>
      <c r="EPE298" s="382"/>
      <c r="EPF298" s="224"/>
      <c r="EPG298" s="224"/>
      <c r="EPH298" s="334"/>
      <c r="EPI298" s="334"/>
      <c r="EPJ298" s="224"/>
      <c r="EPK298" s="382"/>
      <c r="EPL298" s="382"/>
      <c r="EPM298" s="332"/>
      <c r="EPN298" s="333"/>
      <c r="EPO298" s="382"/>
      <c r="EPP298" s="224"/>
      <c r="EPQ298" s="224"/>
      <c r="EPR298" s="334"/>
      <c r="EPS298" s="334"/>
      <c r="EPT298" s="224"/>
      <c r="EPU298" s="382"/>
      <c r="EPV298" s="382"/>
      <c r="EPW298" s="332"/>
      <c r="EPX298" s="333"/>
      <c r="EPY298" s="382"/>
      <c r="EPZ298" s="224"/>
      <c r="EQA298" s="224"/>
      <c r="EQB298" s="334"/>
      <c r="EQC298" s="334"/>
      <c r="EQD298" s="224"/>
      <c r="EQE298" s="382"/>
      <c r="EQF298" s="382"/>
      <c r="EQG298" s="332"/>
      <c r="EQH298" s="333"/>
      <c r="EQI298" s="382"/>
      <c r="EQJ298" s="224"/>
      <c r="EQK298" s="224"/>
      <c r="EQL298" s="334"/>
      <c r="EQM298" s="334"/>
      <c r="EQN298" s="224"/>
      <c r="EQO298" s="382"/>
      <c r="EQP298" s="382"/>
      <c r="EQQ298" s="332"/>
      <c r="EQR298" s="333"/>
      <c r="EQS298" s="382"/>
      <c r="EQT298" s="224"/>
      <c r="EQU298" s="224"/>
      <c r="EQV298" s="334"/>
      <c r="EQW298" s="334"/>
      <c r="EQX298" s="224"/>
      <c r="EQY298" s="382"/>
      <c r="EQZ298" s="382"/>
      <c r="ERA298" s="332"/>
      <c r="ERB298" s="333"/>
      <c r="ERC298" s="382"/>
      <c r="ERD298" s="224"/>
      <c r="ERE298" s="224"/>
      <c r="ERF298" s="334"/>
      <c r="ERG298" s="334"/>
      <c r="ERH298" s="224"/>
      <c r="ERI298" s="382"/>
      <c r="ERJ298" s="382"/>
      <c r="ERK298" s="332"/>
      <c r="ERL298" s="333"/>
      <c r="ERM298" s="382"/>
      <c r="ERN298" s="224"/>
      <c r="ERO298" s="224"/>
      <c r="ERP298" s="334"/>
      <c r="ERQ298" s="334"/>
      <c r="ERR298" s="224"/>
      <c r="ERS298" s="382"/>
      <c r="ERT298" s="382"/>
      <c r="ERU298" s="332"/>
      <c r="ERV298" s="333"/>
      <c r="ERW298" s="382"/>
      <c r="ERX298" s="224"/>
      <c r="ERY298" s="224"/>
      <c r="ERZ298" s="334"/>
      <c r="ESA298" s="334"/>
      <c r="ESB298" s="224"/>
      <c r="ESC298" s="382"/>
      <c r="ESD298" s="382"/>
      <c r="ESE298" s="332"/>
      <c r="ESF298" s="333"/>
      <c r="ESG298" s="382"/>
      <c r="ESH298" s="224"/>
      <c r="ESI298" s="224"/>
      <c r="ESJ298" s="334"/>
      <c r="ESK298" s="334"/>
      <c r="ESL298" s="224"/>
      <c r="ESM298" s="382"/>
      <c r="ESN298" s="382"/>
      <c r="ESO298" s="332"/>
      <c r="ESP298" s="333"/>
      <c r="ESQ298" s="382"/>
      <c r="ESR298" s="224"/>
      <c r="ESS298" s="224"/>
      <c r="EST298" s="334"/>
      <c r="ESU298" s="334"/>
      <c r="ESV298" s="224"/>
      <c r="ESW298" s="382"/>
      <c r="ESX298" s="382"/>
      <c r="ESY298" s="332"/>
      <c r="ESZ298" s="333"/>
      <c r="ETA298" s="382"/>
      <c r="ETB298" s="224"/>
      <c r="ETC298" s="224"/>
      <c r="ETD298" s="334"/>
      <c r="ETE298" s="334"/>
      <c r="ETF298" s="224"/>
      <c r="ETG298" s="382"/>
      <c r="ETH298" s="382"/>
      <c r="ETI298" s="332"/>
      <c r="ETJ298" s="333"/>
      <c r="ETK298" s="382"/>
      <c r="ETL298" s="224"/>
      <c r="ETM298" s="224"/>
      <c r="ETN298" s="334"/>
      <c r="ETO298" s="334"/>
      <c r="ETP298" s="224"/>
      <c r="ETQ298" s="382"/>
      <c r="ETR298" s="382"/>
      <c r="ETS298" s="332"/>
      <c r="ETT298" s="333"/>
      <c r="ETU298" s="382"/>
      <c r="ETV298" s="224"/>
      <c r="ETW298" s="224"/>
      <c r="ETX298" s="334"/>
      <c r="ETY298" s="334"/>
      <c r="ETZ298" s="224"/>
      <c r="EUA298" s="382"/>
      <c r="EUB298" s="382"/>
      <c r="EUC298" s="332"/>
      <c r="EUD298" s="333"/>
      <c r="EUE298" s="382"/>
      <c r="EUF298" s="224"/>
      <c r="EUG298" s="224"/>
      <c r="EUH298" s="334"/>
      <c r="EUI298" s="334"/>
      <c r="EUJ298" s="224"/>
      <c r="EUK298" s="382"/>
      <c r="EUL298" s="382"/>
      <c r="EUM298" s="332"/>
      <c r="EUN298" s="333"/>
      <c r="EUO298" s="382"/>
      <c r="EUP298" s="224"/>
      <c r="EUQ298" s="224"/>
      <c r="EUR298" s="334"/>
      <c r="EUS298" s="334"/>
      <c r="EUT298" s="224"/>
      <c r="EUU298" s="382"/>
      <c r="EUV298" s="382"/>
      <c r="EUW298" s="332"/>
      <c r="EUX298" s="333"/>
      <c r="EUY298" s="382"/>
      <c r="EUZ298" s="224"/>
      <c r="EVA298" s="224"/>
      <c r="EVB298" s="334"/>
      <c r="EVC298" s="334"/>
      <c r="EVD298" s="224"/>
      <c r="EVE298" s="382"/>
      <c r="EVF298" s="382"/>
      <c r="EVG298" s="332"/>
      <c r="EVH298" s="333"/>
      <c r="EVI298" s="382"/>
      <c r="EVJ298" s="224"/>
      <c r="EVK298" s="224"/>
      <c r="EVL298" s="334"/>
      <c r="EVM298" s="334"/>
      <c r="EVN298" s="224"/>
      <c r="EVO298" s="382"/>
      <c r="EVP298" s="382"/>
      <c r="EVQ298" s="332"/>
      <c r="EVR298" s="333"/>
      <c r="EVS298" s="382"/>
      <c r="EVT298" s="224"/>
      <c r="EVU298" s="224"/>
      <c r="EVV298" s="334"/>
      <c r="EVW298" s="334"/>
      <c r="EVX298" s="224"/>
      <c r="EVY298" s="382"/>
      <c r="EVZ298" s="382"/>
      <c r="EWA298" s="332"/>
      <c r="EWB298" s="333"/>
      <c r="EWC298" s="382"/>
      <c r="EWD298" s="224"/>
      <c r="EWE298" s="224"/>
      <c r="EWF298" s="334"/>
      <c r="EWG298" s="334"/>
      <c r="EWH298" s="224"/>
      <c r="EWI298" s="382"/>
      <c r="EWJ298" s="382"/>
      <c r="EWK298" s="332"/>
      <c r="EWL298" s="333"/>
      <c r="EWM298" s="382"/>
      <c r="EWN298" s="224"/>
      <c r="EWO298" s="224"/>
      <c r="EWP298" s="334"/>
      <c r="EWQ298" s="334"/>
      <c r="EWR298" s="224"/>
      <c r="EWS298" s="382"/>
      <c r="EWT298" s="382"/>
      <c r="EWU298" s="332"/>
      <c r="EWV298" s="333"/>
      <c r="EWW298" s="382"/>
      <c r="EWX298" s="224"/>
      <c r="EWY298" s="224"/>
      <c r="EWZ298" s="334"/>
      <c r="EXA298" s="334"/>
      <c r="EXB298" s="224"/>
      <c r="EXC298" s="382"/>
      <c r="EXD298" s="382"/>
      <c r="EXE298" s="332"/>
      <c r="EXF298" s="333"/>
      <c r="EXG298" s="382"/>
      <c r="EXH298" s="224"/>
      <c r="EXI298" s="224"/>
      <c r="EXJ298" s="334"/>
      <c r="EXK298" s="334"/>
      <c r="EXL298" s="224"/>
      <c r="EXM298" s="382"/>
      <c r="EXN298" s="382"/>
      <c r="EXO298" s="332"/>
      <c r="EXP298" s="333"/>
      <c r="EXQ298" s="382"/>
      <c r="EXR298" s="224"/>
      <c r="EXS298" s="224"/>
      <c r="EXT298" s="334"/>
      <c r="EXU298" s="334"/>
      <c r="EXV298" s="224"/>
      <c r="EXW298" s="382"/>
      <c r="EXX298" s="382"/>
      <c r="EXY298" s="332"/>
      <c r="EXZ298" s="333"/>
      <c r="EYA298" s="382"/>
      <c r="EYB298" s="224"/>
      <c r="EYC298" s="224"/>
      <c r="EYD298" s="334"/>
      <c r="EYE298" s="334"/>
      <c r="EYF298" s="224"/>
      <c r="EYG298" s="382"/>
      <c r="EYH298" s="382"/>
      <c r="EYI298" s="332"/>
      <c r="EYJ298" s="333"/>
      <c r="EYK298" s="382"/>
      <c r="EYL298" s="224"/>
      <c r="EYM298" s="224"/>
      <c r="EYN298" s="334"/>
      <c r="EYO298" s="334"/>
      <c r="EYP298" s="224"/>
      <c r="EYQ298" s="382"/>
      <c r="EYR298" s="382"/>
      <c r="EYS298" s="332"/>
      <c r="EYT298" s="333"/>
      <c r="EYU298" s="382"/>
      <c r="EYV298" s="224"/>
      <c r="EYW298" s="224"/>
      <c r="EYX298" s="334"/>
      <c r="EYY298" s="334"/>
      <c r="EYZ298" s="224"/>
      <c r="EZA298" s="382"/>
      <c r="EZB298" s="382"/>
      <c r="EZC298" s="332"/>
      <c r="EZD298" s="333"/>
      <c r="EZE298" s="382"/>
      <c r="EZF298" s="224"/>
      <c r="EZG298" s="224"/>
      <c r="EZH298" s="334"/>
      <c r="EZI298" s="334"/>
      <c r="EZJ298" s="224"/>
      <c r="EZK298" s="382"/>
      <c r="EZL298" s="382"/>
      <c r="EZM298" s="332"/>
      <c r="EZN298" s="333"/>
      <c r="EZO298" s="382"/>
      <c r="EZP298" s="224"/>
      <c r="EZQ298" s="224"/>
      <c r="EZR298" s="334"/>
      <c r="EZS298" s="334"/>
      <c r="EZT298" s="224"/>
      <c r="EZU298" s="382"/>
      <c r="EZV298" s="382"/>
      <c r="EZW298" s="332"/>
      <c r="EZX298" s="333"/>
      <c r="EZY298" s="382"/>
      <c r="EZZ298" s="224"/>
      <c r="FAA298" s="224"/>
      <c r="FAB298" s="334"/>
      <c r="FAC298" s="334"/>
      <c r="FAD298" s="224"/>
      <c r="FAE298" s="382"/>
      <c r="FAF298" s="382"/>
      <c r="FAG298" s="332"/>
      <c r="FAH298" s="333"/>
      <c r="FAI298" s="382"/>
      <c r="FAJ298" s="224"/>
      <c r="FAK298" s="224"/>
      <c r="FAL298" s="334"/>
      <c r="FAM298" s="334"/>
      <c r="FAN298" s="224"/>
      <c r="FAO298" s="382"/>
      <c r="FAP298" s="382"/>
      <c r="FAQ298" s="332"/>
      <c r="FAR298" s="333"/>
      <c r="FAS298" s="382"/>
      <c r="FAT298" s="224"/>
      <c r="FAU298" s="224"/>
      <c r="FAV298" s="334"/>
      <c r="FAW298" s="334"/>
      <c r="FAX298" s="224"/>
      <c r="FAY298" s="382"/>
      <c r="FAZ298" s="382"/>
      <c r="FBA298" s="332"/>
      <c r="FBB298" s="333"/>
      <c r="FBC298" s="382"/>
      <c r="FBD298" s="224"/>
      <c r="FBE298" s="224"/>
      <c r="FBF298" s="334"/>
      <c r="FBG298" s="334"/>
      <c r="FBH298" s="224"/>
      <c r="FBI298" s="382"/>
      <c r="FBJ298" s="382"/>
      <c r="FBK298" s="332"/>
      <c r="FBL298" s="333"/>
      <c r="FBM298" s="382"/>
      <c r="FBN298" s="224"/>
      <c r="FBO298" s="224"/>
      <c r="FBP298" s="334"/>
      <c r="FBQ298" s="334"/>
      <c r="FBR298" s="224"/>
      <c r="FBS298" s="382"/>
      <c r="FBT298" s="382"/>
      <c r="FBU298" s="332"/>
      <c r="FBV298" s="333"/>
      <c r="FBW298" s="382"/>
      <c r="FBX298" s="224"/>
      <c r="FBY298" s="224"/>
      <c r="FBZ298" s="334"/>
      <c r="FCA298" s="334"/>
      <c r="FCB298" s="224"/>
      <c r="FCC298" s="382"/>
      <c r="FCD298" s="382"/>
      <c r="FCE298" s="332"/>
      <c r="FCF298" s="333"/>
      <c r="FCG298" s="382"/>
      <c r="FCH298" s="224"/>
      <c r="FCI298" s="224"/>
      <c r="FCJ298" s="334"/>
      <c r="FCK298" s="334"/>
      <c r="FCL298" s="224"/>
      <c r="FCM298" s="382"/>
      <c r="FCN298" s="382"/>
      <c r="FCO298" s="332"/>
      <c r="FCP298" s="333"/>
      <c r="FCQ298" s="382"/>
      <c r="FCR298" s="224"/>
      <c r="FCS298" s="224"/>
      <c r="FCT298" s="334"/>
      <c r="FCU298" s="334"/>
      <c r="FCV298" s="224"/>
      <c r="FCW298" s="382"/>
      <c r="FCX298" s="382"/>
      <c r="FCY298" s="332"/>
      <c r="FCZ298" s="333"/>
      <c r="FDA298" s="382"/>
      <c r="FDB298" s="224"/>
      <c r="FDC298" s="224"/>
      <c r="FDD298" s="334"/>
      <c r="FDE298" s="334"/>
      <c r="FDF298" s="224"/>
      <c r="FDG298" s="382"/>
      <c r="FDH298" s="382"/>
      <c r="FDI298" s="332"/>
      <c r="FDJ298" s="333"/>
      <c r="FDK298" s="382"/>
      <c r="FDL298" s="224"/>
      <c r="FDM298" s="224"/>
      <c r="FDN298" s="334"/>
      <c r="FDO298" s="334"/>
      <c r="FDP298" s="224"/>
      <c r="FDQ298" s="382"/>
      <c r="FDR298" s="382"/>
      <c r="FDS298" s="332"/>
      <c r="FDT298" s="333"/>
      <c r="FDU298" s="382"/>
      <c r="FDV298" s="224"/>
      <c r="FDW298" s="224"/>
      <c r="FDX298" s="334"/>
      <c r="FDY298" s="334"/>
      <c r="FDZ298" s="224"/>
      <c r="FEA298" s="382"/>
      <c r="FEB298" s="382"/>
      <c r="FEC298" s="332"/>
      <c r="FED298" s="333"/>
      <c r="FEE298" s="382"/>
      <c r="FEF298" s="224"/>
      <c r="FEG298" s="224"/>
      <c r="FEH298" s="334"/>
      <c r="FEI298" s="334"/>
      <c r="FEJ298" s="224"/>
      <c r="FEK298" s="382"/>
      <c r="FEL298" s="382"/>
      <c r="FEM298" s="332"/>
      <c r="FEN298" s="333"/>
      <c r="FEO298" s="382"/>
      <c r="FEP298" s="224"/>
      <c r="FEQ298" s="224"/>
      <c r="FER298" s="334"/>
      <c r="FES298" s="334"/>
      <c r="FET298" s="224"/>
      <c r="FEU298" s="382"/>
      <c r="FEV298" s="382"/>
      <c r="FEW298" s="332"/>
      <c r="FEX298" s="333"/>
      <c r="FEY298" s="382"/>
      <c r="FEZ298" s="224"/>
      <c r="FFA298" s="224"/>
      <c r="FFB298" s="334"/>
      <c r="FFC298" s="334"/>
      <c r="FFD298" s="224"/>
      <c r="FFE298" s="382"/>
      <c r="FFF298" s="382"/>
      <c r="FFG298" s="332"/>
      <c r="FFH298" s="333"/>
      <c r="FFI298" s="382"/>
      <c r="FFJ298" s="224"/>
      <c r="FFK298" s="224"/>
      <c r="FFL298" s="334"/>
      <c r="FFM298" s="334"/>
      <c r="FFN298" s="224"/>
      <c r="FFO298" s="382"/>
      <c r="FFP298" s="382"/>
      <c r="FFQ298" s="332"/>
      <c r="FFR298" s="333"/>
      <c r="FFS298" s="382"/>
      <c r="FFT298" s="224"/>
      <c r="FFU298" s="224"/>
      <c r="FFV298" s="334"/>
      <c r="FFW298" s="334"/>
      <c r="FFX298" s="224"/>
      <c r="FFY298" s="382"/>
      <c r="FFZ298" s="382"/>
      <c r="FGA298" s="332"/>
      <c r="FGB298" s="333"/>
      <c r="FGC298" s="382"/>
      <c r="FGD298" s="224"/>
      <c r="FGE298" s="224"/>
      <c r="FGF298" s="334"/>
      <c r="FGG298" s="334"/>
      <c r="FGH298" s="224"/>
      <c r="FGI298" s="382"/>
      <c r="FGJ298" s="382"/>
      <c r="FGK298" s="332"/>
      <c r="FGL298" s="333"/>
      <c r="FGM298" s="382"/>
      <c r="FGN298" s="224"/>
      <c r="FGO298" s="224"/>
      <c r="FGP298" s="334"/>
      <c r="FGQ298" s="334"/>
      <c r="FGR298" s="224"/>
      <c r="FGS298" s="382"/>
      <c r="FGT298" s="382"/>
      <c r="FGU298" s="332"/>
      <c r="FGV298" s="333"/>
      <c r="FGW298" s="382"/>
      <c r="FGX298" s="224"/>
      <c r="FGY298" s="224"/>
      <c r="FGZ298" s="334"/>
      <c r="FHA298" s="334"/>
      <c r="FHB298" s="224"/>
      <c r="FHC298" s="382"/>
      <c r="FHD298" s="382"/>
      <c r="FHE298" s="332"/>
      <c r="FHF298" s="333"/>
      <c r="FHG298" s="382"/>
      <c r="FHH298" s="224"/>
      <c r="FHI298" s="224"/>
      <c r="FHJ298" s="334"/>
      <c r="FHK298" s="334"/>
      <c r="FHL298" s="224"/>
      <c r="FHM298" s="382"/>
      <c r="FHN298" s="382"/>
      <c r="FHO298" s="332"/>
      <c r="FHP298" s="333"/>
      <c r="FHQ298" s="382"/>
      <c r="FHR298" s="224"/>
      <c r="FHS298" s="224"/>
      <c r="FHT298" s="334"/>
      <c r="FHU298" s="334"/>
      <c r="FHV298" s="224"/>
      <c r="FHW298" s="382"/>
      <c r="FHX298" s="382"/>
      <c r="FHY298" s="332"/>
      <c r="FHZ298" s="333"/>
      <c r="FIA298" s="382"/>
      <c r="FIB298" s="224"/>
      <c r="FIC298" s="224"/>
      <c r="FID298" s="334"/>
      <c r="FIE298" s="334"/>
      <c r="FIF298" s="224"/>
      <c r="FIG298" s="382"/>
      <c r="FIH298" s="382"/>
      <c r="FII298" s="332"/>
      <c r="FIJ298" s="333"/>
      <c r="FIK298" s="382"/>
      <c r="FIL298" s="224"/>
      <c r="FIM298" s="224"/>
      <c r="FIN298" s="334"/>
      <c r="FIO298" s="334"/>
      <c r="FIP298" s="224"/>
      <c r="FIQ298" s="382"/>
      <c r="FIR298" s="382"/>
      <c r="FIS298" s="332"/>
      <c r="FIT298" s="333"/>
      <c r="FIU298" s="382"/>
      <c r="FIV298" s="224"/>
      <c r="FIW298" s="224"/>
      <c r="FIX298" s="334"/>
      <c r="FIY298" s="334"/>
      <c r="FIZ298" s="224"/>
      <c r="FJA298" s="382"/>
      <c r="FJB298" s="382"/>
      <c r="FJC298" s="332"/>
      <c r="FJD298" s="333"/>
      <c r="FJE298" s="382"/>
      <c r="FJF298" s="224"/>
      <c r="FJG298" s="224"/>
      <c r="FJH298" s="334"/>
      <c r="FJI298" s="334"/>
      <c r="FJJ298" s="224"/>
      <c r="FJK298" s="382"/>
      <c r="FJL298" s="382"/>
      <c r="FJM298" s="332"/>
      <c r="FJN298" s="333"/>
      <c r="FJO298" s="382"/>
      <c r="FJP298" s="224"/>
      <c r="FJQ298" s="224"/>
      <c r="FJR298" s="334"/>
      <c r="FJS298" s="334"/>
      <c r="FJT298" s="224"/>
      <c r="FJU298" s="382"/>
      <c r="FJV298" s="382"/>
      <c r="FJW298" s="332"/>
      <c r="FJX298" s="333"/>
      <c r="FJY298" s="382"/>
      <c r="FJZ298" s="224"/>
      <c r="FKA298" s="224"/>
      <c r="FKB298" s="334"/>
      <c r="FKC298" s="334"/>
      <c r="FKD298" s="224"/>
      <c r="FKE298" s="382"/>
      <c r="FKF298" s="382"/>
      <c r="FKG298" s="332"/>
      <c r="FKH298" s="333"/>
      <c r="FKI298" s="382"/>
      <c r="FKJ298" s="224"/>
      <c r="FKK298" s="224"/>
      <c r="FKL298" s="334"/>
      <c r="FKM298" s="334"/>
      <c r="FKN298" s="224"/>
      <c r="FKO298" s="382"/>
      <c r="FKP298" s="382"/>
      <c r="FKQ298" s="332"/>
      <c r="FKR298" s="333"/>
      <c r="FKS298" s="382"/>
      <c r="FKT298" s="224"/>
      <c r="FKU298" s="224"/>
      <c r="FKV298" s="334"/>
      <c r="FKW298" s="334"/>
      <c r="FKX298" s="224"/>
      <c r="FKY298" s="382"/>
      <c r="FKZ298" s="382"/>
      <c r="FLA298" s="332"/>
      <c r="FLB298" s="333"/>
      <c r="FLC298" s="382"/>
      <c r="FLD298" s="224"/>
      <c r="FLE298" s="224"/>
      <c r="FLF298" s="334"/>
      <c r="FLG298" s="334"/>
      <c r="FLH298" s="224"/>
      <c r="FLI298" s="382"/>
      <c r="FLJ298" s="382"/>
      <c r="FLK298" s="332"/>
      <c r="FLL298" s="333"/>
      <c r="FLM298" s="382"/>
      <c r="FLN298" s="224"/>
      <c r="FLO298" s="224"/>
      <c r="FLP298" s="334"/>
      <c r="FLQ298" s="334"/>
      <c r="FLR298" s="224"/>
      <c r="FLS298" s="382"/>
      <c r="FLT298" s="382"/>
      <c r="FLU298" s="332"/>
      <c r="FLV298" s="333"/>
      <c r="FLW298" s="382"/>
      <c r="FLX298" s="224"/>
      <c r="FLY298" s="224"/>
      <c r="FLZ298" s="334"/>
      <c r="FMA298" s="334"/>
      <c r="FMB298" s="224"/>
      <c r="FMC298" s="382"/>
      <c r="FMD298" s="382"/>
      <c r="FME298" s="332"/>
      <c r="FMF298" s="333"/>
      <c r="FMG298" s="382"/>
      <c r="FMH298" s="224"/>
      <c r="FMI298" s="224"/>
      <c r="FMJ298" s="334"/>
      <c r="FMK298" s="334"/>
      <c r="FML298" s="224"/>
      <c r="FMM298" s="382"/>
      <c r="FMN298" s="382"/>
      <c r="FMO298" s="332"/>
      <c r="FMP298" s="333"/>
      <c r="FMQ298" s="382"/>
      <c r="FMR298" s="224"/>
      <c r="FMS298" s="224"/>
      <c r="FMT298" s="334"/>
      <c r="FMU298" s="334"/>
      <c r="FMV298" s="224"/>
      <c r="FMW298" s="382"/>
      <c r="FMX298" s="382"/>
      <c r="FMY298" s="332"/>
      <c r="FMZ298" s="333"/>
      <c r="FNA298" s="382"/>
      <c r="FNB298" s="224"/>
      <c r="FNC298" s="224"/>
      <c r="FND298" s="334"/>
      <c r="FNE298" s="334"/>
      <c r="FNF298" s="224"/>
      <c r="FNG298" s="382"/>
      <c r="FNH298" s="382"/>
      <c r="FNI298" s="332"/>
      <c r="FNJ298" s="333"/>
      <c r="FNK298" s="382"/>
      <c r="FNL298" s="224"/>
      <c r="FNM298" s="224"/>
      <c r="FNN298" s="334"/>
      <c r="FNO298" s="334"/>
      <c r="FNP298" s="224"/>
      <c r="FNQ298" s="382"/>
      <c r="FNR298" s="382"/>
      <c r="FNS298" s="332"/>
      <c r="FNT298" s="333"/>
      <c r="FNU298" s="382"/>
      <c r="FNV298" s="224"/>
      <c r="FNW298" s="224"/>
      <c r="FNX298" s="334"/>
      <c r="FNY298" s="334"/>
      <c r="FNZ298" s="224"/>
      <c r="FOA298" s="382"/>
      <c r="FOB298" s="382"/>
      <c r="FOC298" s="332"/>
      <c r="FOD298" s="333"/>
      <c r="FOE298" s="382"/>
      <c r="FOF298" s="224"/>
      <c r="FOG298" s="224"/>
      <c r="FOH298" s="334"/>
      <c r="FOI298" s="334"/>
      <c r="FOJ298" s="224"/>
      <c r="FOK298" s="382"/>
      <c r="FOL298" s="382"/>
      <c r="FOM298" s="332"/>
      <c r="FON298" s="333"/>
      <c r="FOO298" s="382"/>
      <c r="FOP298" s="224"/>
      <c r="FOQ298" s="224"/>
      <c r="FOR298" s="334"/>
      <c r="FOS298" s="334"/>
      <c r="FOT298" s="224"/>
      <c r="FOU298" s="382"/>
      <c r="FOV298" s="382"/>
      <c r="FOW298" s="332"/>
      <c r="FOX298" s="333"/>
      <c r="FOY298" s="382"/>
      <c r="FOZ298" s="224"/>
      <c r="FPA298" s="224"/>
      <c r="FPB298" s="334"/>
      <c r="FPC298" s="334"/>
      <c r="FPD298" s="224"/>
      <c r="FPE298" s="382"/>
      <c r="FPF298" s="382"/>
      <c r="FPG298" s="332"/>
      <c r="FPH298" s="333"/>
      <c r="FPI298" s="382"/>
      <c r="FPJ298" s="224"/>
      <c r="FPK298" s="224"/>
      <c r="FPL298" s="334"/>
      <c r="FPM298" s="334"/>
      <c r="FPN298" s="224"/>
      <c r="FPO298" s="382"/>
      <c r="FPP298" s="382"/>
      <c r="FPQ298" s="332"/>
      <c r="FPR298" s="333"/>
      <c r="FPS298" s="382"/>
      <c r="FPT298" s="224"/>
      <c r="FPU298" s="224"/>
      <c r="FPV298" s="334"/>
      <c r="FPW298" s="334"/>
      <c r="FPX298" s="224"/>
      <c r="FPY298" s="382"/>
      <c r="FPZ298" s="382"/>
      <c r="FQA298" s="332"/>
      <c r="FQB298" s="333"/>
      <c r="FQC298" s="382"/>
      <c r="FQD298" s="224"/>
      <c r="FQE298" s="224"/>
      <c r="FQF298" s="334"/>
      <c r="FQG298" s="334"/>
      <c r="FQH298" s="224"/>
      <c r="FQI298" s="382"/>
      <c r="FQJ298" s="382"/>
      <c r="FQK298" s="332"/>
      <c r="FQL298" s="333"/>
      <c r="FQM298" s="382"/>
      <c r="FQN298" s="224"/>
      <c r="FQO298" s="224"/>
      <c r="FQP298" s="334"/>
      <c r="FQQ298" s="334"/>
      <c r="FQR298" s="224"/>
      <c r="FQS298" s="382"/>
      <c r="FQT298" s="382"/>
      <c r="FQU298" s="332"/>
      <c r="FQV298" s="333"/>
      <c r="FQW298" s="382"/>
      <c r="FQX298" s="224"/>
      <c r="FQY298" s="224"/>
      <c r="FQZ298" s="334"/>
      <c r="FRA298" s="334"/>
      <c r="FRB298" s="224"/>
      <c r="FRC298" s="382"/>
      <c r="FRD298" s="382"/>
      <c r="FRE298" s="332"/>
      <c r="FRF298" s="333"/>
      <c r="FRG298" s="382"/>
      <c r="FRH298" s="224"/>
      <c r="FRI298" s="224"/>
      <c r="FRJ298" s="334"/>
      <c r="FRK298" s="334"/>
      <c r="FRL298" s="224"/>
      <c r="FRM298" s="382"/>
      <c r="FRN298" s="382"/>
      <c r="FRO298" s="332"/>
      <c r="FRP298" s="333"/>
      <c r="FRQ298" s="382"/>
      <c r="FRR298" s="224"/>
      <c r="FRS298" s="224"/>
      <c r="FRT298" s="334"/>
      <c r="FRU298" s="334"/>
      <c r="FRV298" s="224"/>
      <c r="FRW298" s="382"/>
      <c r="FRX298" s="382"/>
      <c r="FRY298" s="332"/>
      <c r="FRZ298" s="333"/>
      <c r="FSA298" s="382"/>
      <c r="FSB298" s="224"/>
      <c r="FSC298" s="224"/>
      <c r="FSD298" s="334"/>
      <c r="FSE298" s="334"/>
      <c r="FSF298" s="224"/>
      <c r="FSG298" s="382"/>
      <c r="FSH298" s="382"/>
      <c r="FSI298" s="332"/>
      <c r="FSJ298" s="333"/>
      <c r="FSK298" s="382"/>
      <c r="FSL298" s="224"/>
      <c r="FSM298" s="224"/>
      <c r="FSN298" s="334"/>
      <c r="FSO298" s="334"/>
      <c r="FSP298" s="224"/>
      <c r="FSQ298" s="382"/>
      <c r="FSR298" s="382"/>
      <c r="FSS298" s="332"/>
      <c r="FST298" s="333"/>
      <c r="FSU298" s="382"/>
      <c r="FSV298" s="224"/>
      <c r="FSW298" s="224"/>
      <c r="FSX298" s="334"/>
      <c r="FSY298" s="334"/>
      <c r="FSZ298" s="224"/>
      <c r="FTA298" s="382"/>
      <c r="FTB298" s="382"/>
      <c r="FTC298" s="332"/>
      <c r="FTD298" s="333"/>
      <c r="FTE298" s="382"/>
      <c r="FTF298" s="224"/>
      <c r="FTG298" s="224"/>
      <c r="FTH298" s="334"/>
      <c r="FTI298" s="334"/>
      <c r="FTJ298" s="224"/>
      <c r="FTK298" s="382"/>
      <c r="FTL298" s="382"/>
      <c r="FTM298" s="332"/>
      <c r="FTN298" s="333"/>
      <c r="FTO298" s="382"/>
      <c r="FTP298" s="224"/>
      <c r="FTQ298" s="224"/>
      <c r="FTR298" s="334"/>
      <c r="FTS298" s="334"/>
      <c r="FTT298" s="224"/>
      <c r="FTU298" s="382"/>
      <c r="FTV298" s="382"/>
      <c r="FTW298" s="332"/>
      <c r="FTX298" s="333"/>
      <c r="FTY298" s="382"/>
      <c r="FTZ298" s="224"/>
      <c r="FUA298" s="224"/>
      <c r="FUB298" s="334"/>
      <c r="FUC298" s="334"/>
      <c r="FUD298" s="224"/>
      <c r="FUE298" s="382"/>
      <c r="FUF298" s="382"/>
      <c r="FUG298" s="332"/>
      <c r="FUH298" s="333"/>
      <c r="FUI298" s="382"/>
      <c r="FUJ298" s="224"/>
      <c r="FUK298" s="224"/>
      <c r="FUL298" s="334"/>
      <c r="FUM298" s="334"/>
      <c r="FUN298" s="224"/>
      <c r="FUO298" s="382"/>
      <c r="FUP298" s="382"/>
      <c r="FUQ298" s="332"/>
      <c r="FUR298" s="333"/>
      <c r="FUS298" s="382"/>
      <c r="FUT298" s="224"/>
      <c r="FUU298" s="224"/>
      <c r="FUV298" s="334"/>
      <c r="FUW298" s="334"/>
      <c r="FUX298" s="224"/>
      <c r="FUY298" s="382"/>
      <c r="FUZ298" s="382"/>
      <c r="FVA298" s="332"/>
      <c r="FVB298" s="333"/>
      <c r="FVC298" s="382"/>
      <c r="FVD298" s="224"/>
      <c r="FVE298" s="224"/>
      <c r="FVF298" s="334"/>
      <c r="FVG298" s="334"/>
      <c r="FVH298" s="224"/>
      <c r="FVI298" s="382"/>
      <c r="FVJ298" s="382"/>
      <c r="FVK298" s="332"/>
      <c r="FVL298" s="333"/>
      <c r="FVM298" s="382"/>
      <c r="FVN298" s="224"/>
      <c r="FVO298" s="224"/>
      <c r="FVP298" s="334"/>
      <c r="FVQ298" s="334"/>
      <c r="FVR298" s="224"/>
      <c r="FVS298" s="382"/>
      <c r="FVT298" s="382"/>
      <c r="FVU298" s="332"/>
      <c r="FVV298" s="333"/>
      <c r="FVW298" s="382"/>
      <c r="FVX298" s="224"/>
      <c r="FVY298" s="224"/>
      <c r="FVZ298" s="334"/>
      <c r="FWA298" s="334"/>
      <c r="FWB298" s="224"/>
      <c r="FWC298" s="382"/>
      <c r="FWD298" s="382"/>
      <c r="FWE298" s="332"/>
      <c r="FWF298" s="333"/>
      <c r="FWG298" s="382"/>
      <c r="FWH298" s="224"/>
      <c r="FWI298" s="224"/>
      <c r="FWJ298" s="334"/>
      <c r="FWK298" s="334"/>
      <c r="FWL298" s="224"/>
      <c r="FWM298" s="382"/>
      <c r="FWN298" s="382"/>
      <c r="FWO298" s="332"/>
      <c r="FWP298" s="333"/>
      <c r="FWQ298" s="382"/>
      <c r="FWR298" s="224"/>
      <c r="FWS298" s="224"/>
      <c r="FWT298" s="334"/>
      <c r="FWU298" s="334"/>
      <c r="FWV298" s="224"/>
      <c r="FWW298" s="382"/>
      <c r="FWX298" s="382"/>
      <c r="FWY298" s="332"/>
      <c r="FWZ298" s="333"/>
      <c r="FXA298" s="382"/>
      <c r="FXB298" s="224"/>
      <c r="FXC298" s="224"/>
      <c r="FXD298" s="334"/>
      <c r="FXE298" s="334"/>
      <c r="FXF298" s="224"/>
      <c r="FXG298" s="382"/>
      <c r="FXH298" s="382"/>
      <c r="FXI298" s="332"/>
      <c r="FXJ298" s="333"/>
      <c r="FXK298" s="382"/>
      <c r="FXL298" s="224"/>
      <c r="FXM298" s="224"/>
      <c r="FXN298" s="334"/>
      <c r="FXO298" s="334"/>
      <c r="FXP298" s="224"/>
      <c r="FXQ298" s="382"/>
      <c r="FXR298" s="382"/>
      <c r="FXS298" s="332"/>
      <c r="FXT298" s="333"/>
      <c r="FXU298" s="382"/>
      <c r="FXV298" s="224"/>
      <c r="FXW298" s="224"/>
      <c r="FXX298" s="334"/>
      <c r="FXY298" s="334"/>
      <c r="FXZ298" s="224"/>
      <c r="FYA298" s="382"/>
      <c r="FYB298" s="382"/>
      <c r="FYC298" s="332"/>
      <c r="FYD298" s="333"/>
      <c r="FYE298" s="382"/>
      <c r="FYF298" s="224"/>
      <c r="FYG298" s="224"/>
      <c r="FYH298" s="334"/>
      <c r="FYI298" s="334"/>
      <c r="FYJ298" s="224"/>
      <c r="FYK298" s="382"/>
      <c r="FYL298" s="382"/>
      <c r="FYM298" s="332"/>
      <c r="FYN298" s="333"/>
      <c r="FYO298" s="382"/>
      <c r="FYP298" s="224"/>
      <c r="FYQ298" s="224"/>
      <c r="FYR298" s="334"/>
      <c r="FYS298" s="334"/>
      <c r="FYT298" s="224"/>
      <c r="FYU298" s="382"/>
      <c r="FYV298" s="382"/>
      <c r="FYW298" s="332"/>
      <c r="FYX298" s="333"/>
      <c r="FYY298" s="382"/>
      <c r="FYZ298" s="224"/>
      <c r="FZA298" s="224"/>
      <c r="FZB298" s="334"/>
      <c r="FZC298" s="334"/>
      <c r="FZD298" s="224"/>
      <c r="FZE298" s="382"/>
      <c r="FZF298" s="382"/>
      <c r="FZG298" s="332"/>
      <c r="FZH298" s="333"/>
      <c r="FZI298" s="382"/>
      <c r="FZJ298" s="224"/>
      <c r="FZK298" s="224"/>
      <c r="FZL298" s="334"/>
      <c r="FZM298" s="334"/>
      <c r="FZN298" s="224"/>
      <c r="FZO298" s="382"/>
      <c r="FZP298" s="382"/>
      <c r="FZQ298" s="332"/>
      <c r="FZR298" s="333"/>
      <c r="FZS298" s="382"/>
      <c r="FZT298" s="224"/>
      <c r="FZU298" s="224"/>
      <c r="FZV298" s="334"/>
      <c r="FZW298" s="334"/>
      <c r="FZX298" s="224"/>
      <c r="FZY298" s="382"/>
      <c r="FZZ298" s="382"/>
      <c r="GAA298" s="332"/>
      <c r="GAB298" s="333"/>
      <c r="GAC298" s="382"/>
      <c r="GAD298" s="224"/>
      <c r="GAE298" s="224"/>
      <c r="GAF298" s="334"/>
      <c r="GAG298" s="334"/>
      <c r="GAH298" s="224"/>
      <c r="GAI298" s="382"/>
      <c r="GAJ298" s="382"/>
      <c r="GAK298" s="332"/>
      <c r="GAL298" s="333"/>
      <c r="GAM298" s="382"/>
      <c r="GAN298" s="224"/>
      <c r="GAO298" s="224"/>
      <c r="GAP298" s="334"/>
      <c r="GAQ298" s="334"/>
      <c r="GAR298" s="224"/>
      <c r="GAS298" s="382"/>
      <c r="GAT298" s="382"/>
      <c r="GAU298" s="332"/>
      <c r="GAV298" s="333"/>
      <c r="GAW298" s="382"/>
      <c r="GAX298" s="224"/>
      <c r="GAY298" s="224"/>
      <c r="GAZ298" s="334"/>
      <c r="GBA298" s="334"/>
      <c r="GBB298" s="224"/>
      <c r="GBC298" s="382"/>
      <c r="GBD298" s="382"/>
      <c r="GBE298" s="332"/>
      <c r="GBF298" s="333"/>
      <c r="GBG298" s="382"/>
      <c r="GBH298" s="224"/>
      <c r="GBI298" s="224"/>
      <c r="GBJ298" s="334"/>
      <c r="GBK298" s="334"/>
      <c r="GBL298" s="224"/>
      <c r="GBM298" s="382"/>
      <c r="GBN298" s="382"/>
      <c r="GBO298" s="332"/>
      <c r="GBP298" s="333"/>
      <c r="GBQ298" s="382"/>
      <c r="GBR298" s="224"/>
      <c r="GBS298" s="224"/>
      <c r="GBT298" s="334"/>
      <c r="GBU298" s="334"/>
      <c r="GBV298" s="224"/>
      <c r="GBW298" s="382"/>
      <c r="GBX298" s="382"/>
      <c r="GBY298" s="332"/>
      <c r="GBZ298" s="333"/>
      <c r="GCA298" s="382"/>
      <c r="GCB298" s="224"/>
      <c r="GCC298" s="224"/>
      <c r="GCD298" s="334"/>
      <c r="GCE298" s="334"/>
      <c r="GCF298" s="224"/>
      <c r="GCG298" s="382"/>
      <c r="GCH298" s="382"/>
      <c r="GCI298" s="332"/>
      <c r="GCJ298" s="333"/>
      <c r="GCK298" s="382"/>
      <c r="GCL298" s="224"/>
      <c r="GCM298" s="224"/>
      <c r="GCN298" s="334"/>
      <c r="GCO298" s="334"/>
      <c r="GCP298" s="224"/>
      <c r="GCQ298" s="382"/>
      <c r="GCR298" s="382"/>
      <c r="GCS298" s="332"/>
      <c r="GCT298" s="333"/>
      <c r="GCU298" s="382"/>
      <c r="GCV298" s="224"/>
      <c r="GCW298" s="224"/>
      <c r="GCX298" s="334"/>
      <c r="GCY298" s="334"/>
      <c r="GCZ298" s="224"/>
      <c r="GDA298" s="382"/>
      <c r="GDB298" s="382"/>
      <c r="GDC298" s="332"/>
      <c r="GDD298" s="333"/>
      <c r="GDE298" s="382"/>
      <c r="GDF298" s="224"/>
      <c r="GDG298" s="224"/>
      <c r="GDH298" s="334"/>
      <c r="GDI298" s="334"/>
      <c r="GDJ298" s="224"/>
      <c r="GDK298" s="382"/>
      <c r="GDL298" s="382"/>
      <c r="GDM298" s="332"/>
      <c r="GDN298" s="333"/>
      <c r="GDO298" s="382"/>
      <c r="GDP298" s="224"/>
      <c r="GDQ298" s="224"/>
      <c r="GDR298" s="334"/>
      <c r="GDS298" s="334"/>
      <c r="GDT298" s="224"/>
      <c r="GDU298" s="382"/>
      <c r="GDV298" s="382"/>
      <c r="GDW298" s="332"/>
      <c r="GDX298" s="333"/>
      <c r="GDY298" s="382"/>
      <c r="GDZ298" s="224"/>
      <c r="GEA298" s="224"/>
      <c r="GEB298" s="334"/>
      <c r="GEC298" s="334"/>
      <c r="GED298" s="224"/>
      <c r="GEE298" s="382"/>
      <c r="GEF298" s="382"/>
      <c r="GEG298" s="332"/>
      <c r="GEH298" s="333"/>
      <c r="GEI298" s="382"/>
      <c r="GEJ298" s="224"/>
      <c r="GEK298" s="224"/>
      <c r="GEL298" s="334"/>
      <c r="GEM298" s="334"/>
      <c r="GEN298" s="224"/>
      <c r="GEO298" s="382"/>
      <c r="GEP298" s="382"/>
      <c r="GEQ298" s="332"/>
      <c r="GER298" s="333"/>
      <c r="GES298" s="382"/>
      <c r="GET298" s="224"/>
      <c r="GEU298" s="224"/>
      <c r="GEV298" s="334"/>
      <c r="GEW298" s="334"/>
      <c r="GEX298" s="224"/>
      <c r="GEY298" s="382"/>
      <c r="GEZ298" s="382"/>
      <c r="GFA298" s="332"/>
      <c r="GFB298" s="333"/>
      <c r="GFC298" s="382"/>
      <c r="GFD298" s="224"/>
      <c r="GFE298" s="224"/>
      <c r="GFF298" s="334"/>
      <c r="GFG298" s="334"/>
      <c r="GFH298" s="224"/>
      <c r="GFI298" s="382"/>
      <c r="GFJ298" s="382"/>
      <c r="GFK298" s="332"/>
      <c r="GFL298" s="333"/>
      <c r="GFM298" s="382"/>
      <c r="GFN298" s="224"/>
      <c r="GFO298" s="224"/>
      <c r="GFP298" s="334"/>
      <c r="GFQ298" s="334"/>
      <c r="GFR298" s="224"/>
      <c r="GFS298" s="382"/>
      <c r="GFT298" s="382"/>
      <c r="GFU298" s="332"/>
      <c r="GFV298" s="333"/>
      <c r="GFW298" s="382"/>
      <c r="GFX298" s="224"/>
      <c r="GFY298" s="224"/>
      <c r="GFZ298" s="334"/>
      <c r="GGA298" s="334"/>
      <c r="GGB298" s="224"/>
      <c r="GGC298" s="382"/>
      <c r="GGD298" s="382"/>
      <c r="GGE298" s="332"/>
      <c r="GGF298" s="333"/>
      <c r="GGG298" s="382"/>
      <c r="GGH298" s="224"/>
      <c r="GGI298" s="224"/>
      <c r="GGJ298" s="334"/>
      <c r="GGK298" s="334"/>
      <c r="GGL298" s="224"/>
      <c r="GGM298" s="382"/>
      <c r="GGN298" s="382"/>
      <c r="GGO298" s="332"/>
      <c r="GGP298" s="333"/>
      <c r="GGQ298" s="382"/>
      <c r="GGR298" s="224"/>
      <c r="GGS298" s="224"/>
      <c r="GGT298" s="334"/>
      <c r="GGU298" s="334"/>
      <c r="GGV298" s="224"/>
      <c r="GGW298" s="382"/>
      <c r="GGX298" s="382"/>
      <c r="GGY298" s="332"/>
      <c r="GGZ298" s="333"/>
      <c r="GHA298" s="382"/>
      <c r="GHB298" s="224"/>
      <c r="GHC298" s="224"/>
      <c r="GHD298" s="334"/>
      <c r="GHE298" s="334"/>
      <c r="GHF298" s="224"/>
      <c r="GHG298" s="382"/>
      <c r="GHH298" s="382"/>
      <c r="GHI298" s="332"/>
      <c r="GHJ298" s="333"/>
      <c r="GHK298" s="382"/>
      <c r="GHL298" s="224"/>
      <c r="GHM298" s="224"/>
      <c r="GHN298" s="334"/>
      <c r="GHO298" s="334"/>
      <c r="GHP298" s="224"/>
      <c r="GHQ298" s="382"/>
      <c r="GHR298" s="382"/>
      <c r="GHS298" s="332"/>
      <c r="GHT298" s="333"/>
      <c r="GHU298" s="382"/>
      <c r="GHV298" s="224"/>
      <c r="GHW298" s="224"/>
      <c r="GHX298" s="334"/>
      <c r="GHY298" s="334"/>
      <c r="GHZ298" s="224"/>
      <c r="GIA298" s="382"/>
      <c r="GIB298" s="382"/>
      <c r="GIC298" s="332"/>
      <c r="GID298" s="333"/>
      <c r="GIE298" s="382"/>
      <c r="GIF298" s="224"/>
      <c r="GIG298" s="224"/>
      <c r="GIH298" s="334"/>
      <c r="GII298" s="334"/>
      <c r="GIJ298" s="224"/>
      <c r="GIK298" s="382"/>
      <c r="GIL298" s="382"/>
      <c r="GIM298" s="332"/>
      <c r="GIN298" s="333"/>
      <c r="GIO298" s="382"/>
      <c r="GIP298" s="224"/>
      <c r="GIQ298" s="224"/>
      <c r="GIR298" s="334"/>
      <c r="GIS298" s="334"/>
      <c r="GIT298" s="224"/>
      <c r="GIU298" s="382"/>
      <c r="GIV298" s="382"/>
      <c r="GIW298" s="332"/>
      <c r="GIX298" s="333"/>
      <c r="GIY298" s="382"/>
      <c r="GIZ298" s="224"/>
      <c r="GJA298" s="224"/>
      <c r="GJB298" s="334"/>
      <c r="GJC298" s="334"/>
      <c r="GJD298" s="224"/>
      <c r="GJE298" s="382"/>
      <c r="GJF298" s="382"/>
      <c r="GJG298" s="332"/>
      <c r="GJH298" s="333"/>
      <c r="GJI298" s="382"/>
      <c r="GJJ298" s="224"/>
      <c r="GJK298" s="224"/>
      <c r="GJL298" s="334"/>
      <c r="GJM298" s="334"/>
      <c r="GJN298" s="224"/>
      <c r="GJO298" s="382"/>
      <c r="GJP298" s="382"/>
      <c r="GJQ298" s="332"/>
      <c r="GJR298" s="333"/>
      <c r="GJS298" s="382"/>
      <c r="GJT298" s="224"/>
      <c r="GJU298" s="224"/>
      <c r="GJV298" s="334"/>
      <c r="GJW298" s="334"/>
      <c r="GJX298" s="224"/>
      <c r="GJY298" s="382"/>
      <c r="GJZ298" s="382"/>
      <c r="GKA298" s="332"/>
      <c r="GKB298" s="333"/>
      <c r="GKC298" s="382"/>
      <c r="GKD298" s="224"/>
      <c r="GKE298" s="224"/>
      <c r="GKF298" s="334"/>
      <c r="GKG298" s="334"/>
      <c r="GKH298" s="224"/>
      <c r="GKI298" s="382"/>
      <c r="GKJ298" s="382"/>
      <c r="GKK298" s="332"/>
      <c r="GKL298" s="333"/>
      <c r="GKM298" s="382"/>
      <c r="GKN298" s="224"/>
      <c r="GKO298" s="224"/>
      <c r="GKP298" s="334"/>
      <c r="GKQ298" s="334"/>
      <c r="GKR298" s="224"/>
      <c r="GKS298" s="382"/>
      <c r="GKT298" s="382"/>
      <c r="GKU298" s="332"/>
      <c r="GKV298" s="333"/>
      <c r="GKW298" s="382"/>
      <c r="GKX298" s="224"/>
      <c r="GKY298" s="224"/>
      <c r="GKZ298" s="334"/>
      <c r="GLA298" s="334"/>
      <c r="GLB298" s="224"/>
      <c r="GLC298" s="382"/>
      <c r="GLD298" s="382"/>
      <c r="GLE298" s="332"/>
      <c r="GLF298" s="333"/>
      <c r="GLG298" s="382"/>
      <c r="GLH298" s="224"/>
      <c r="GLI298" s="224"/>
      <c r="GLJ298" s="334"/>
      <c r="GLK298" s="334"/>
      <c r="GLL298" s="224"/>
      <c r="GLM298" s="382"/>
      <c r="GLN298" s="382"/>
      <c r="GLO298" s="332"/>
      <c r="GLP298" s="333"/>
      <c r="GLQ298" s="382"/>
      <c r="GLR298" s="224"/>
      <c r="GLS298" s="224"/>
      <c r="GLT298" s="334"/>
      <c r="GLU298" s="334"/>
      <c r="GLV298" s="224"/>
      <c r="GLW298" s="382"/>
      <c r="GLX298" s="382"/>
      <c r="GLY298" s="332"/>
      <c r="GLZ298" s="333"/>
      <c r="GMA298" s="382"/>
      <c r="GMB298" s="224"/>
      <c r="GMC298" s="224"/>
      <c r="GMD298" s="334"/>
      <c r="GME298" s="334"/>
      <c r="GMF298" s="224"/>
      <c r="GMG298" s="382"/>
      <c r="GMH298" s="382"/>
      <c r="GMI298" s="332"/>
      <c r="GMJ298" s="333"/>
      <c r="GMK298" s="382"/>
      <c r="GML298" s="224"/>
      <c r="GMM298" s="224"/>
      <c r="GMN298" s="334"/>
      <c r="GMO298" s="334"/>
      <c r="GMP298" s="224"/>
      <c r="GMQ298" s="382"/>
      <c r="GMR298" s="382"/>
      <c r="GMS298" s="332"/>
      <c r="GMT298" s="333"/>
      <c r="GMU298" s="382"/>
      <c r="GMV298" s="224"/>
      <c r="GMW298" s="224"/>
      <c r="GMX298" s="334"/>
      <c r="GMY298" s="334"/>
      <c r="GMZ298" s="224"/>
      <c r="GNA298" s="382"/>
      <c r="GNB298" s="382"/>
      <c r="GNC298" s="332"/>
      <c r="GND298" s="333"/>
      <c r="GNE298" s="382"/>
      <c r="GNF298" s="224"/>
      <c r="GNG298" s="224"/>
      <c r="GNH298" s="334"/>
      <c r="GNI298" s="334"/>
      <c r="GNJ298" s="224"/>
      <c r="GNK298" s="382"/>
      <c r="GNL298" s="382"/>
      <c r="GNM298" s="332"/>
      <c r="GNN298" s="333"/>
      <c r="GNO298" s="382"/>
      <c r="GNP298" s="224"/>
      <c r="GNQ298" s="224"/>
      <c r="GNR298" s="334"/>
      <c r="GNS298" s="334"/>
      <c r="GNT298" s="224"/>
      <c r="GNU298" s="382"/>
      <c r="GNV298" s="382"/>
      <c r="GNW298" s="332"/>
      <c r="GNX298" s="333"/>
      <c r="GNY298" s="382"/>
      <c r="GNZ298" s="224"/>
      <c r="GOA298" s="224"/>
      <c r="GOB298" s="334"/>
      <c r="GOC298" s="334"/>
      <c r="GOD298" s="224"/>
      <c r="GOE298" s="382"/>
      <c r="GOF298" s="382"/>
      <c r="GOG298" s="332"/>
      <c r="GOH298" s="333"/>
      <c r="GOI298" s="382"/>
      <c r="GOJ298" s="224"/>
      <c r="GOK298" s="224"/>
      <c r="GOL298" s="334"/>
      <c r="GOM298" s="334"/>
      <c r="GON298" s="224"/>
      <c r="GOO298" s="382"/>
      <c r="GOP298" s="382"/>
      <c r="GOQ298" s="332"/>
      <c r="GOR298" s="333"/>
      <c r="GOS298" s="382"/>
      <c r="GOT298" s="224"/>
      <c r="GOU298" s="224"/>
      <c r="GOV298" s="334"/>
      <c r="GOW298" s="334"/>
      <c r="GOX298" s="224"/>
      <c r="GOY298" s="382"/>
      <c r="GOZ298" s="382"/>
      <c r="GPA298" s="332"/>
      <c r="GPB298" s="333"/>
      <c r="GPC298" s="382"/>
      <c r="GPD298" s="224"/>
      <c r="GPE298" s="224"/>
      <c r="GPF298" s="334"/>
      <c r="GPG298" s="334"/>
      <c r="GPH298" s="224"/>
      <c r="GPI298" s="382"/>
      <c r="GPJ298" s="382"/>
      <c r="GPK298" s="332"/>
      <c r="GPL298" s="333"/>
      <c r="GPM298" s="382"/>
      <c r="GPN298" s="224"/>
      <c r="GPO298" s="224"/>
      <c r="GPP298" s="334"/>
      <c r="GPQ298" s="334"/>
      <c r="GPR298" s="224"/>
      <c r="GPS298" s="382"/>
      <c r="GPT298" s="382"/>
      <c r="GPU298" s="332"/>
      <c r="GPV298" s="333"/>
      <c r="GPW298" s="382"/>
      <c r="GPX298" s="224"/>
      <c r="GPY298" s="224"/>
      <c r="GPZ298" s="334"/>
      <c r="GQA298" s="334"/>
      <c r="GQB298" s="224"/>
      <c r="GQC298" s="382"/>
      <c r="GQD298" s="382"/>
      <c r="GQE298" s="332"/>
      <c r="GQF298" s="333"/>
      <c r="GQG298" s="382"/>
      <c r="GQH298" s="224"/>
      <c r="GQI298" s="224"/>
      <c r="GQJ298" s="334"/>
      <c r="GQK298" s="334"/>
      <c r="GQL298" s="224"/>
      <c r="GQM298" s="382"/>
      <c r="GQN298" s="382"/>
      <c r="GQO298" s="332"/>
      <c r="GQP298" s="333"/>
      <c r="GQQ298" s="382"/>
      <c r="GQR298" s="224"/>
      <c r="GQS298" s="224"/>
      <c r="GQT298" s="334"/>
      <c r="GQU298" s="334"/>
      <c r="GQV298" s="224"/>
      <c r="GQW298" s="382"/>
      <c r="GQX298" s="382"/>
      <c r="GQY298" s="332"/>
      <c r="GQZ298" s="333"/>
      <c r="GRA298" s="382"/>
      <c r="GRB298" s="224"/>
      <c r="GRC298" s="224"/>
      <c r="GRD298" s="334"/>
      <c r="GRE298" s="334"/>
      <c r="GRF298" s="224"/>
      <c r="GRG298" s="382"/>
      <c r="GRH298" s="382"/>
      <c r="GRI298" s="332"/>
      <c r="GRJ298" s="333"/>
      <c r="GRK298" s="382"/>
      <c r="GRL298" s="224"/>
      <c r="GRM298" s="224"/>
      <c r="GRN298" s="334"/>
      <c r="GRO298" s="334"/>
      <c r="GRP298" s="224"/>
      <c r="GRQ298" s="382"/>
      <c r="GRR298" s="382"/>
      <c r="GRS298" s="332"/>
      <c r="GRT298" s="333"/>
      <c r="GRU298" s="382"/>
      <c r="GRV298" s="224"/>
      <c r="GRW298" s="224"/>
      <c r="GRX298" s="334"/>
      <c r="GRY298" s="334"/>
      <c r="GRZ298" s="224"/>
      <c r="GSA298" s="382"/>
      <c r="GSB298" s="382"/>
      <c r="GSC298" s="332"/>
      <c r="GSD298" s="333"/>
      <c r="GSE298" s="382"/>
      <c r="GSF298" s="224"/>
      <c r="GSG298" s="224"/>
      <c r="GSH298" s="334"/>
      <c r="GSI298" s="334"/>
      <c r="GSJ298" s="224"/>
      <c r="GSK298" s="382"/>
      <c r="GSL298" s="382"/>
      <c r="GSM298" s="332"/>
      <c r="GSN298" s="333"/>
      <c r="GSO298" s="382"/>
      <c r="GSP298" s="224"/>
      <c r="GSQ298" s="224"/>
      <c r="GSR298" s="334"/>
      <c r="GSS298" s="334"/>
      <c r="GST298" s="224"/>
      <c r="GSU298" s="382"/>
      <c r="GSV298" s="382"/>
      <c r="GSW298" s="332"/>
      <c r="GSX298" s="333"/>
      <c r="GSY298" s="382"/>
      <c r="GSZ298" s="224"/>
      <c r="GTA298" s="224"/>
      <c r="GTB298" s="334"/>
      <c r="GTC298" s="334"/>
      <c r="GTD298" s="224"/>
      <c r="GTE298" s="382"/>
      <c r="GTF298" s="382"/>
      <c r="GTG298" s="332"/>
      <c r="GTH298" s="333"/>
      <c r="GTI298" s="382"/>
      <c r="GTJ298" s="224"/>
      <c r="GTK298" s="224"/>
      <c r="GTL298" s="334"/>
      <c r="GTM298" s="334"/>
      <c r="GTN298" s="224"/>
      <c r="GTO298" s="382"/>
      <c r="GTP298" s="382"/>
      <c r="GTQ298" s="332"/>
      <c r="GTR298" s="333"/>
      <c r="GTS298" s="382"/>
      <c r="GTT298" s="224"/>
      <c r="GTU298" s="224"/>
      <c r="GTV298" s="334"/>
      <c r="GTW298" s="334"/>
      <c r="GTX298" s="224"/>
      <c r="GTY298" s="382"/>
      <c r="GTZ298" s="382"/>
      <c r="GUA298" s="332"/>
      <c r="GUB298" s="333"/>
      <c r="GUC298" s="382"/>
      <c r="GUD298" s="224"/>
      <c r="GUE298" s="224"/>
      <c r="GUF298" s="334"/>
      <c r="GUG298" s="334"/>
      <c r="GUH298" s="224"/>
      <c r="GUI298" s="382"/>
      <c r="GUJ298" s="382"/>
      <c r="GUK298" s="332"/>
      <c r="GUL298" s="333"/>
      <c r="GUM298" s="382"/>
      <c r="GUN298" s="224"/>
      <c r="GUO298" s="224"/>
      <c r="GUP298" s="334"/>
      <c r="GUQ298" s="334"/>
      <c r="GUR298" s="224"/>
      <c r="GUS298" s="382"/>
      <c r="GUT298" s="382"/>
      <c r="GUU298" s="332"/>
      <c r="GUV298" s="333"/>
      <c r="GUW298" s="382"/>
      <c r="GUX298" s="224"/>
      <c r="GUY298" s="224"/>
      <c r="GUZ298" s="334"/>
      <c r="GVA298" s="334"/>
      <c r="GVB298" s="224"/>
      <c r="GVC298" s="382"/>
      <c r="GVD298" s="382"/>
      <c r="GVE298" s="332"/>
      <c r="GVF298" s="333"/>
      <c r="GVG298" s="382"/>
      <c r="GVH298" s="224"/>
      <c r="GVI298" s="224"/>
      <c r="GVJ298" s="334"/>
      <c r="GVK298" s="334"/>
      <c r="GVL298" s="224"/>
      <c r="GVM298" s="382"/>
      <c r="GVN298" s="382"/>
      <c r="GVO298" s="332"/>
      <c r="GVP298" s="333"/>
      <c r="GVQ298" s="382"/>
      <c r="GVR298" s="224"/>
      <c r="GVS298" s="224"/>
      <c r="GVT298" s="334"/>
      <c r="GVU298" s="334"/>
      <c r="GVV298" s="224"/>
      <c r="GVW298" s="382"/>
      <c r="GVX298" s="382"/>
      <c r="GVY298" s="332"/>
      <c r="GVZ298" s="333"/>
      <c r="GWA298" s="382"/>
      <c r="GWB298" s="224"/>
      <c r="GWC298" s="224"/>
      <c r="GWD298" s="334"/>
      <c r="GWE298" s="334"/>
      <c r="GWF298" s="224"/>
      <c r="GWG298" s="382"/>
      <c r="GWH298" s="382"/>
      <c r="GWI298" s="332"/>
      <c r="GWJ298" s="333"/>
      <c r="GWK298" s="382"/>
      <c r="GWL298" s="224"/>
      <c r="GWM298" s="224"/>
      <c r="GWN298" s="334"/>
      <c r="GWO298" s="334"/>
      <c r="GWP298" s="224"/>
      <c r="GWQ298" s="382"/>
      <c r="GWR298" s="382"/>
      <c r="GWS298" s="332"/>
      <c r="GWT298" s="333"/>
      <c r="GWU298" s="382"/>
      <c r="GWV298" s="224"/>
      <c r="GWW298" s="224"/>
      <c r="GWX298" s="334"/>
      <c r="GWY298" s="334"/>
      <c r="GWZ298" s="224"/>
      <c r="GXA298" s="382"/>
      <c r="GXB298" s="382"/>
      <c r="GXC298" s="332"/>
      <c r="GXD298" s="333"/>
      <c r="GXE298" s="382"/>
      <c r="GXF298" s="224"/>
      <c r="GXG298" s="224"/>
      <c r="GXH298" s="334"/>
      <c r="GXI298" s="334"/>
      <c r="GXJ298" s="224"/>
      <c r="GXK298" s="382"/>
      <c r="GXL298" s="382"/>
      <c r="GXM298" s="332"/>
      <c r="GXN298" s="333"/>
      <c r="GXO298" s="382"/>
      <c r="GXP298" s="224"/>
      <c r="GXQ298" s="224"/>
      <c r="GXR298" s="334"/>
      <c r="GXS298" s="334"/>
      <c r="GXT298" s="224"/>
      <c r="GXU298" s="382"/>
      <c r="GXV298" s="382"/>
      <c r="GXW298" s="332"/>
      <c r="GXX298" s="333"/>
      <c r="GXY298" s="382"/>
      <c r="GXZ298" s="224"/>
      <c r="GYA298" s="224"/>
      <c r="GYB298" s="334"/>
      <c r="GYC298" s="334"/>
      <c r="GYD298" s="224"/>
      <c r="GYE298" s="382"/>
      <c r="GYF298" s="382"/>
      <c r="GYG298" s="332"/>
      <c r="GYH298" s="333"/>
      <c r="GYI298" s="382"/>
      <c r="GYJ298" s="224"/>
      <c r="GYK298" s="224"/>
      <c r="GYL298" s="334"/>
      <c r="GYM298" s="334"/>
      <c r="GYN298" s="224"/>
      <c r="GYO298" s="382"/>
      <c r="GYP298" s="382"/>
      <c r="GYQ298" s="332"/>
      <c r="GYR298" s="333"/>
      <c r="GYS298" s="382"/>
      <c r="GYT298" s="224"/>
      <c r="GYU298" s="224"/>
      <c r="GYV298" s="334"/>
      <c r="GYW298" s="334"/>
      <c r="GYX298" s="224"/>
      <c r="GYY298" s="382"/>
      <c r="GYZ298" s="382"/>
      <c r="GZA298" s="332"/>
      <c r="GZB298" s="333"/>
      <c r="GZC298" s="382"/>
      <c r="GZD298" s="224"/>
      <c r="GZE298" s="224"/>
      <c r="GZF298" s="334"/>
      <c r="GZG298" s="334"/>
      <c r="GZH298" s="224"/>
      <c r="GZI298" s="382"/>
      <c r="GZJ298" s="382"/>
      <c r="GZK298" s="332"/>
      <c r="GZL298" s="333"/>
      <c r="GZM298" s="382"/>
      <c r="GZN298" s="224"/>
      <c r="GZO298" s="224"/>
      <c r="GZP298" s="334"/>
      <c r="GZQ298" s="334"/>
      <c r="GZR298" s="224"/>
      <c r="GZS298" s="382"/>
      <c r="GZT298" s="382"/>
      <c r="GZU298" s="332"/>
      <c r="GZV298" s="333"/>
      <c r="GZW298" s="382"/>
      <c r="GZX298" s="224"/>
      <c r="GZY298" s="224"/>
      <c r="GZZ298" s="334"/>
      <c r="HAA298" s="334"/>
      <c r="HAB298" s="224"/>
      <c r="HAC298" s="382"/>
      <c r="HAD298" s="382"/>
      <c r="HAE298" s="332"/>
      <c r="HAF298" s="333"/>
      <c r="HAG298" s="382"/>
      <c r="HAH298" s="224"/>
      <c r="HAI298" s="224"/>
      <c r="HAJ298" s="334"/>
      <c r="HAK298" s="334"/>
      <c r="HAL298" s="224"/>
      <c r="HAM298" s="382"/>
      <c r="HAN298" s="382"/>
      <c r="HAO298" s="332"/>
      <c r="HAP298" s="333"/>
      <c r="HAQ298" s="382"/>
      <c r="HAR298" s="224"/>
      <c r="HAS298" s="224"/>
      <c r="HAT298" s="334"/>
      <c r="HAU298" s="334"/>
      <c r="HAV298" s="224"/>
      <c r="HAW298" s="382"/>
      <c r="HAX298" s="382"/>
      <c r="HAY298" s="332"/>
      <c r="HAZ298" s="333"/>
      <c r="HBA298" s="382"/>
      <c r="HBB298" s="224"/>
      <c r="HBC298" s="224"/>
      <c r="HBD298" s="334"/>
      <c r="HBE298" s="334"/>
      <c r="HBF298" s="224"/>
      <c r="HBG298" s="382"/>
      <c r="HBH298" s="382"/>
      <c r="HBI298" s="332"/>
      <c r="HBJ298" s="333"/>
      <c r="HBK298" s="382"/>
      <c r="HBL298" s="224"/>
      <c r="HBM298" s="224"/>
      <c r="HBN298" s="334"/>
      <c r="HBO298" s="334"/>
      <c r="HBP298" s="224"/>
      <c r="HBQ298" s="382"/>
      <c r="HBR298" s="382"/>
      <c r="HBS298" s="332"/>
      <c r="HBT298" s="333"/>
      <c r="HBU298" s="382"/>
      <c r="HBV298" s="224"/>
      <c r="HBW298" s="224"/>
      <c r="HBX298" s="334"/>
      <c r="HBY298" s="334"/>
      <c r="HBZ298" s="224"/>
      <c r="HCA298" s="382"/>
      <c r="HCB298" s="382"/>
      <c r="HCC298" s="332"/>
      <c r="HCD298" s="333"/>
      <c r="HCE298" s="382"/>
      <c r="HCF298" s="224"/>
      <c r="HCG298" s="224"/>
      <c r="HCH298" s="334"/>
      <c r="HCI298" s="334"/>
      <c r="HCJ298" s="224"/>
      <c r="HCK298" s="382"/>
      <c r="HCL298" s="382"/>
      <c r="HCM298" s="332"/>
      <c r="HCN298" s="333"/>
      <c r="HCO298" s="382"/>
      <c r="HCP298" s="224"/>
      <c r="HCQ298" s="224"/>
      <c r="HCR298" s="334"/>
      <c r="HCS298" s="334"/>
      <c r="HCT298" s="224"/>
      <c r="HCU298" s="382"/>
      <c r="HCV298" s="382"/>
      <c r="HCW298" s="332"/>
      <c r="HCX298" s="333"/>
      <c r="HCY298" s="382"/>
      <c r="HCZ298" s="224"/>
      <c r="HDA298" s="224"/>
      <c r="HDB298" s="334"/>
      <c r="HDC298" s="334"/>
      <c r="HDD298" s="224"/>
      <c r="HDE298" s="382"/>
      <c r="HDF298" s="382"/>
      <c r="HDG298" s="332"/>
      <c r="HDH298" s="333"/>
      <c r="HDI298" s="382"/>
      <c r="HDJ298" s="224"/>
      <c r="HDK298" s="224"/>
      <c r="HDL298" s="334"/>
      <c r="HDM298" s="334"/>
      <c r="HDN298" s="224"/>
      <c r="HDO298" s="382"/>
      <c r="HDP298" s="382"/>
      <c r="HDQ298" s="332"/>
      <c r="HDR298" s="333"/>
      <c r="HDS298" s="382"/>
      <c r="HDT298" s="224"/>
      <c r="HDU298" s="224"/>
      <c r="HDV298" s="334"/>
      <c r="HDW298" s="334"/>
      <c r="HDX298" s="224"/>
      <c r="HDY298" s="382"/>
      <c r="HDZ298" s="382"/>
      <c r="HEA298" s="332"/>
      <c r="HEB298" s="333"/>
      <c r="HEC298" s="382"/>
      <c r="HED298" s="224"/>
      <c r="HEE298" s="224"/>
      <c r="HEF298" s="334"/>
      <c r="HEG298" s="334"/>
      <c r="HEH298" s="224"/>
      <c r="HEI298" s="382"/>
      <c r="HEJ298" s="382"/>
      <c r="HEK298" s="332"/>
      <c r="HEL298" s="333"/>
      <c r="HEM298" s="382"/>
      <c r="HEN298" s="224"/>
      <c r="HEO298" s="224"/>
      <c r="HEP298" s="334"/>
      <c r="HEQ298" s="334"/>
      <c r="HER298" s="224"/>
      <c r="HES298" s="382"/>
      <c r="HET298" s="382"/>
      <c r="HEU298" s="332"/>
      <c r="HEV298" s="333"/>
      <c r="HEW298" s="382"/>
      <c r="HEX298" s="224"/>
      <c r="HEY298" s="224"/>
      <c r="HEZ298" s="334"/>
      <c r="HFA298" s="334"/>
      <c r="HFB298" s="224"/>
      <c r="HFC298" s="382"/>
      <c r="HFD298" s="382"/>
      <c r="HFE298" s="332"/>
      <c r="HFF298" s="333"/>
      <c r="HFG298" s="382"/>
      <c r="HFH298" s="224"/>
      <c r="HFI298" s="224"/>
      <c r="HFJ298" s="334"/>
      <c r="HFK298" s="334"/>
      <c r="HFL298" s="224"/>
      <c r="HFM298" s="382"/>
      <c r="HFN298" s="382"/>
      <c r="HFO298" s="332"/>
      <c r="HFP298" s="333"/>
      <c r="HFQ298" s="382"/>
      <c r="HFR298" s="224"/>
      <c r="HFS298" s="224"/>
      <c r="HFT298" s="334"/>
      <c r="HFU298" s="334"/>
      <c r="HFV298" s="224"/>
      <c r="HFW298" s="382"/>
      <c r="HFX298" s="382"/>
      <c r="HFY298" s="332"/>
      <c r="HFZ298" s="333"/>
      <c r="HGA298" s="382"/>
      <c r="HGB298" s="224"/>
      <c r="HGC298" s="224"/>
      <c r="HGD298" s="334"/>
      <c r="HGE298" s="334"/>
      <c r="HGF298" s="224"/>
      <c r="HGG298" s="382"/>
      <c r="HGH298" s="382"/>
      <c r="HGI298" s="332"/>
      <c r="HGJ298" s="333"/>
      <c r="HGK298" s="382"/>
      <c r="HGL298" s="224"/>
      <c r="HGM298" s="224"/>
      <c r="HGN298" s="334"/>
      <c r="HGO298" s="334"/>
      <c r="HGP298" s="224"/>
      <c r="HGQ298" s="382"/>
      <c r="HGR298" s="382"/>
      <c r="HGS298" s="332"/>
      <c r="HGT298" s="333"/>
      <c r="HGU298" s="382"/>
      <c r="HGV298" s="224"/>
      <c r="HGW298" s="224"/>
      <c r="HGX298" s="334"/>
      <c r="HGY298" s="334"/>
      <c r="HGZ298" s="224"/>
      <c r="HHA298" s="382"/>
      <c r="HHB298" s="382"/>
      <c r="HHC298" s="332"/>
      <c r="HHD298" s="333"/>
      <c r="HHE298" s="382"/>
      <c r="HHF298" s="224"/>
      <c r="HHG298" s="224"/>
      <c r="HHH298" s="334"/>
      <c r="HHI298" s="334"/>
      <c r="HHJ298" s="224"/>
      <c r="HHK298" s="382"/>
      <c r="HHL298" s="382"/>
      <c r="HHM298" s="332"/>
      <c r="HHN298" s="333"/>
      <c r="HHO298" s="382"/>
      <c r="HHP298" s="224"/>
      <c r="HHQ298" s="224"/>
      <c r="HHR298" s="334"/>
      <c r="HHS298" s="334"/>
      <c r="HHT298" s="224"/>
      <c r="HHU298" s="382"/>
      <c r="HHV298" s="382"/>
      <c r="HHW298" s="332"/>
      <c r="HHX298" s="333"/>
      <c r="HHY298" s="382"/>
      <c r="HHZ298" s="224"/>
      <c r="HIA298" s="224"/>
      <c r="HIB298" s="334"/>
      <c r="HIC298" s="334"/>
      <c r="HID298" s="224"/>
      <c r="HIE298" s="382"/>
      <c r="HIF298" s="382"/>
      <c r="HIG298" s="332"/>
      <c r="HIH298" s="333"/>
      <c r="HII298" s="382"/>
      <c r="HIJ298" s="224"/>
      <c r="HIK298" s="224"/>
      <c r="HIL298" s="334"/>
      <c r="HIM298" s="334"/>
      <c r="HIN298" s="224"/>
      <c r="HIO298" s="382"/>
      <c r="HIP298" s="382"/>
      <c r="HIQ298" s="332"/>
      <c r="HIR298" s="333"/>
      <c r="HIS298" s="382"/>
      <c r="HIT298" s="224"/>
      <c r="HIU298" s="224"/>
      <c r="HIV298" s="334"/>
      <c r="HIW298" s="334"/>
      <c r="HIX298" s="224"/>
      <c r="HIY298" s="382"/>
      <c r="HIZ298" s="382"/>
      <c r="HJA298" s="332"/>
      <c r="HJB298" s="333"/>
      <c r="HJC298" s="382"/>
      <c r="HJD298" s="224"/>
      <c r="HJE298" s="224"/>
      <c r="HJF298" s="334"/>
      <c r="HJG298" s="334"/>
      <c r="HJH298" s="224"/>
      <c r="HJI298" s="382"/>
      <c r="HJJ298" s="382"/>
      <c r="HJK298" s="332"/>
      <c r="HJL298" s="333"/>
      <c r="HJM298" s="382"/>
      <c r="HJN298" s="224"/>
      <c r="HJO298" s="224"/>
      <c r="HJP298" s="334"/>
      <c r="HJQ298" s="334"/>
      <c r="HJR298" s="224"/>
      <c r="HJS298" s="382"/>
      <c r="HJT298" s="382"/>
      <c r="HJU298" s="332"/>
      <c r="HJV298" s="333"/>
      <c r="HJW298" s="382"/>
      <c r="HJX298" s="224"/>
      <c r="HJY298" s="224"/>
      <c r="HJZ298" s="334"/>
      <c r="HKA298" s="334"/>
      <c r="HKB298" s="224"/>
      <c r="HKC298" s="382"/>
      <c r="HKD298" s="382"/>
      <c r="HKE298" s="332"/>
      <c r="HKF298" s="333"/>
      <c r="HKG298" s="382"/>
      <c r="HKH298" s="224"/>
      <c r="HKI298" s="224"/>
      <c r="HKJ298" s="334"/>
      <c r="HKK298" s="334"/>
      <c r="HKL298" s="224"/>
      <c r="HKM298" s="382"/>
      <c r="HKN298" s="382"/>
      <c r="HKO298" s="332"/>
      <c r="HKP298" s="333"/>
      <c r="HKQ298" s="382"/>
      <c r="HKR298" s="224"/>
      <c r="HKS298" s="224"/>
      <c r="HKT298" s="334"/>
      <c r="HKU298" s="334"/>
      <c r="HKV298" s="224"/>
      <c r="HKW298" s="382"/>
      <c r="HKX298" s="382"/>
      <c r="HKY298" s="332"/>
      <c r="HKZ298" s="333"/>
      <c r="HLA298" s="382"/>
      <c r="HLB298" s="224"/>
      <c r="HLC298" s="224"/>
      <c r="HLD298" s="334"/>
      <c r="HLE298" s="334"/>
      <c r="HLF298" s="224"/>
      <c r="HLG298" s="382"/>
      <c r="HLH298" s="382"/>
      <c r="HLI298" s="332"/>
      <c r="HLJ298" s="333"/>
      <c r="HLK298" s="382"/>
      <c r="HLL298" s="224"/>
      <c r="HLM298" s="224"/>
      <c r="HLN298" s="334"/>
      <c r="HLO298" s="334"/>
      <c r="HLP298" s="224"/>
      <c r="HLQ298" s="382"/>
      <c r="HLR298" s="382"/>
      <c r="HLS298" s="332"/>
      <c r="HLT298" s="333"/>
      <c r="HLU298" s="382"/>
      <c r="HLV298" s="224"/>
      <c r="HLW298" s="224"/>
      <c r="HLX298" s="334"/>
      <c r="HLY298" s="334"/>
      <c r="HLZ298" s="224"/>
      <c r="HMA298" s="382"/>
      <c r="HMB298" s="382"/>
      <c r="HMC298" s="332"/>
      <c r="HMD298" s="333"/>
      <c r="HME298" s="382"/>
      <c r="HMF298" s="224"/>
      <c r="HMG298" s="224"/>
      <c r="HMH298" s="334"/>
      <c r="HMI298" s="334"/>
      <c r="HMJ298" s="224"/>
      <c r="HMK298" s="382"/>
      <c r="HML298" s="382"/>
      <c r="HMM298" s="332"/>
      <c r="HMN298" s="333"/>
      <c r="HMO298" s="382"/>
      <c r="HMP298" s="224"/>
      <c r="HMQ298" s="224"/>
      <c r="HMR298" s="334"/>
      <c r="HMS298" s="334"/>
      <c r="HMT298" s="224"/>
      <c r="HMU298" s="382"/>
      <c r="HMV298" s="382"/>
      <c r="HMW298" s="332"/>
      <c r="HMX298" s="333"/>
      <c r="HMY298" s="382"/>
      <c r="HMZ298" s="224"/>
      <c r="HNA298" s="224"/>
      <c r="HNB298" s="334"/>
      <c r="HNC298" s="334"/>
      <c r="HND298" s="224"/>
      <c r="HNE298" s="382"/>
      <c r="HNF298" s="382"/>
      <c r="HNG298" s="332"/>
      <c r="HNH298" s="333"/>
      <c r="HNI298" s="382"/>
      <c r="HNJ298" s="224"/>
      <c r="HNK298" s="224"/>
      <c r="HNL298" s="334"/>
      <c r="HNM298" s="334"/>
      <c r="HNN298" s="224"/>
      <c r="HNO298" s="382"/>
      <c r="HNP298" s="382"/>
      <c r="HNQ298" s="332"/>
      <c r="HNR298" s="333"/>
      <c r="HNS298" s="382"/>
      <c r="HNT298" s="224"/>
      <c r="HNU298" s="224"/>
      <c r="HNV298" s="334"/>
      <c r="HNW298" s="334"/>
      <c r="HNX298" s="224"/>
      <c r="HNY298" s="382"/>
      <c r="HNZ298" s="382"/>
      <c r="HOA298" s="332"/>
      <c r="HOB298" s="333"/>
      <c r="HOC298" s="382"/>
      <c r="HOD298" s="224"/>
      <c r="HOE298" s="224"/>
      <c r="HOF298" s="334"/>
      <c r="HOG298" s="334"/>
      <c r="HOH298" s="224"/>
      <c r="HOI298" s="382"/>
      <c r="HOJ298" s="382"/>
      <c r="HOK298" s="332"/>
      <c r="HOL298" s="333"/>
      <c r="HOM298" s="382"/>
      <c r="HON298" s="224"/>
      <c r="HOO298" s="224"/>
      <c r="HOP298" s="334"/>
      <c r="HOQ298" s="334"/>
      <c r="HOR298" s="224"/>
      <c r="HOS298" s="382"/>
      <c r="HOT298" s="382"/>
      <c r="HOU298" s="332"/>
      <c r="HOV298" s="333"/>
      <c r="HOW298" s="382"/>
      <c r="HOX298" s="224"/>
      <c r="HOY298" s="224"/>
      <c r="HOZ298" s="334"/>
      <c r="HPA298" s="334"/>
      <c r="HPB298" s="224"/>
      <c r="HPC298" s="382"/>
      <c r="HPD298" s="382"/>
      <c r="HPE298" s="332"/>
      <c r="HPF298" s="333"/>
      <c r="HPG298" s="382"/>
      <c r="HPH298" s="224"/>
      <c r="HPI298" s="224"/>
      <c r="HPJ298" s="334"/>
      <c r="HPK298" s="334"/>
      <c r="HPL298" s="224"/>
      <c r="HPM298" s="382"/>
      <c r="HPN298" s="382"/>
      <c r="HPO298" s="332"/>
      <c r="HPP298" s="333"/>
      <c r="HPQ298" s="382"/>
      <c r="HPR298" s="224"/>
      <c r="HPS298" s="224"/>
      <c r="HPT298" s="334"/>
      <c r="HPU298" s="334"/>
      <c r="HPV298" s="224"/>
      <c r="HPW298" s="382"/>
      <c r="HPX298" s="382"/>
      <c r="HPY298" s="332"/>
      <c r="HPZ298" s="333"/>
      <c r="HQA298" s="382"/>
      <c r="HQB298" s="224"/>
      <c r="HQC298" s="224"/>
      <c r="HQD298" s="334"/>
      <c r="HQE298" s="334"/>
      <c r="HQF298" s="224"/>
      <c r="HQG298" s="382"/>
      <c r="HQH298" s="382"/>
      <c r="HQI298" s="332"/>
      <c r="HQJ298" s="333"/>
      <c r="HQK298" s="382"/>
      <c r="HQL298" s="224"/>
      <c r="HQM298" s="224"/>
      <c r="HQN298" s="334"/>
      <c r="HQO298" s="334"/>
      <c r="HQP298" s="224"/>
      <c r="HQQ298" s="382"/>
      <c r="HQR298" s="382"/>
      <c r="HQS298" s="332"/>
      <c r="HQT298" s="333"/>
      <c r="HQU298" s="382"/>
      <c r="HQV298" s="224"/>
      <c r="HQW298" s="224"/>
      <c r="HQX298" s="334"/>
      <c r="HQY298" s="334"/>
      <c r="HQZ298" s="224"/>
      <c r="HRA298" s="382"/>
      <c r="HRB298" s="382"/>
      <c r="HRC298" s="332"/>
      <c r="HRD298" s="333"/>
      <c r="HRE298" s="382"/>
      <c r="HRF298" s="224"/>
      <c r="HRG298" s="224"/>
      <c r="HRH298" s="334"/>
      <c r="HRI298" s="334"/>
      <c r="HRJ298" s="224"/>
      <c r="HRK298" s="382"/>
      <c r="HRL298" s="382"/>
      <c r="HRM298" s="332"/>
      <c r="HRN298" s="333"/>
      <c r="HRO298" s="382"/>
      <c r="HRP298" s="224"/>
      <c r="HRQ298" s="224"/>
      <c r="HRR298" s="334"/>
      <c r="HRS298" s="334"/>
      <c r="HRT298" s="224"/>
      <c r="HRU298" s="382"/>
      <c r="HRV298" s="382"/>
      <c r="HRW298" s="332"/>
      <c r="HRX298" s="333"/>
      <c r="HRY298" s="382"/>
      <c r="HRZ298" s="224"/>
      <c r="HSA298" s="224"/>
      <c r="HSB298" s="334"/>
      <c r="HSC298" s="334"/>
      <c r="HSD298" s="224"/>
      <c r="HSE298" s="382"/>
      <c r="HSF298" s="382"/>
      <c r="HSG298" s="332"/>
      <c r="HSH298" s="333"/>
      <c r="HSI298" s="382"/>
      <c r="HSJ298" s="224"/>
      <c r="HSK298" s="224"/>
      <c r="HSL298" s="334"/>
      <c r="HSM298" s="334"/>
      <c r="HSN298" s="224"/>
      <c r="HSO298" s="382"/>
      <c r="HSP298" s="382"/>
      <c r="HSQ298" s="332"/>
      <c r="HSR298" s="333"/>
      <c r="HSS298" s="382"/>
      <c r="HST298" s="224"/>
      <c r="HSU298" s="224"/>
      <c r="HSV298" s="334"/>
      <c r="HSW298" s="334"/>
      <c r="HSX298" s="224"/>
      <c r="HSY298" s="382"/>
      <c r="HSZ298" s="382"/>
      <c r="HTA298" s="332"/>
      <c r="HTB298" s="333"/>
      <c r="HTC298" s="382"/>
      <c r="HTD298" s="224"/>
      <c r="HTE298" s="224"/>
      <c r="HTF298" s="334"/>
      <c r="HTG298" s="334"/>
      <c r="HTH298" s="224"/>
      <c r="HTI298" s="382"/>
      <c r="HTJ298" s="382"/>
      <c r="HTK298" s="332"/>
      <c r="HTL298" s="333"/>
      <c r="HTM298" s="382"/>
      <c r="HTN298" s="224"/>
      <c r="HTO298" s="224"/>
      <c r="HTP298" s="334"/>
      <c r="HTQ298" s="334"/>
      <c r="HTR298" s="224"/>
      <c r="HTS298" s="382"/>
      <c r="HTT298" s="382"/>
      <c r="HTU298" s="332"/>
      <c r="HTV298" s="333"/>
      <c r="HTW298" s="382"/>
      <c r="HTX298" s="224"/>
      <c r="HTY298" s="224"/>
      <c r="HTZ298" s="334"/>
      <c r="HUA298" s="334"/>
      <c r="HUB298" s="224"/>
      <c r="HUC298" s="382"/>
      <c r="HUD298" s="382"/>
      <c r="HUE298" s="332"/>
      <c r="HUF298" s="333"/>
      <c r="HUG298" s="382"/>
      <c r="HUH298" s="224"/>
      <c r="HUI298" s="224"/>
      <c r="HUJ298" s="334"/>
      <c r="HUK298" s="334"/>
      <c r="HUL298" s="224"/>
      <c r="HUM298" s="382"/>
      <c r="HUN298" s="382"/>
      <c r="HUO298" s="332"/>
      <c r="HUP298" s="333"/>
      <c r="HUQ298" s="382"/>
      <c r="HUR298" s="224"/>
      <c r="HUS298" s="224"/>
      <c r="HUT298" s="334"/>
      <c r="HUU298" s="334"/>
      <c r="HUV298" s="224"/>
      <c r="HUW298" s="382"/>
      <c r="HUX298" s="382"/>
      <c r="HUY298" s="332"/>
      <c r="HUZ298" s="333"/>
      <c r="HVA298" s="382"/>
      <c r="HVB298" s="224"/>
      <c r="HVC298" s="224"/>
      <c r="HVD298" s="334"/>
      <c r="HVE298" s="334"/>
      <c r="HVF298" s="224"/>
      <c r="HVG298" s="382"/>
      <c r="HVH298" s="382"/>
      <c r="HVI298" s="332"/>
      <c r="HVJ298" s="333"/>
      <c r="HVK298" s="382"/>
      <c r="HVL298" s="224"/>
      <c r="HVM298" s="224"/>
      <c r="HVN298" s="334"/>
      <c r="HVO298" s="334"/>
      <c r="HVP298" s="224"/>
      <c r="HVQ298" s="382"/>
      <c r="HVR298" s="382"/>
      <c r="HVS298" s="332"/>
      <c r="HVT298" s="333"/>
      <c r="HVU298" s="382"/>
      <c r="HVV298" s="224"/>
      <c r="HVW298" s="224"/>
      <c r="HVX298" s="334"/>
      <c r="HVY298" s="334"/>
      <c r="HVZ298" s="224"/>
      <c r="HWA298" s="382"/>
      <c r="HWB298" s="382"/>
      <c r="HWC298" s="332"/>
      <c r="HWD298" s="333"/>
      <c r="HWE298" s="382"/>
      <c r="HWF298" s="224"/>
      <c r="HWG298" s="224"/>
      <c r="HWH298" s="334"/>
      <c r="HWI298" s="334"/>
      <c r="HWJ298" s="224"/>
      <c r="HWK298" s="382"/>
      <c r="HWL298" s="382"/>
      <c r="HWM298" s="332"/>
      <c r="HWN298" s="333"/>
      <c r="HWO298" s="382"/>
      <c r="HWP298" s="224"/>
      <c r="HWQ298" s="224"/>
      <c r="HWR298" s="334"/>
      <c r="HWS298" s="334"/>
      <c r="HWT298" s="224"/>
      <c r="HWU298" s="382"/>
      <c r="HWV298" s="382"/>
      <c r="HWW298" s="332"/>
      <c r="HWX298" s="333"/>
      <c r="HWY298" s="382"/>
      <c r="HWZ298" s="224"/>
      <c r="HXA298" s="224"/>
      <c r="HXB298" s="334"/>
      <c r="HXC298" s="334"/>
      <c r="HXD298" s="224"/>
      <c r="HXE298" s="382"/>
      <c r="HXF298" s="382"/>
      <c r="HXG298" s="332"/>
      <c r="HXH298" s="333"/>
      <c r="HXI298" s="382"/>
      <c r="HXJ298" s="224"/>
      <c r="HXK298" s="224"/>
      <c r="HXL298" s="334"/>
      <c r="HXM298" s="334"/>
      <c r="HXN298" s="224"/>
      <c r="HXO298" s="382"/>
      <c r="HXP298" s="382"/>
      <c r="HXQ298" s="332"/>
      <c r="HXR298" s="333"/>
      <c r="HXS298" s="382"/>
      <c r="HXT298" s="224"/>
      <c r="HXU298" s="224"/>
      <c r="HXV298" s="334"/>
      <c r="HXW298" s="334"/>
      <c r="HXX298" s="224"/>
      <c r="HXY298" s="382"/>
      <c r="HXZ298" s="382"/>
      <c r="HYA298" s="332"/>
      <c r="HYB298" s="333"/>
      <c r="HYC298" s="382"/>
      <c r="HYD298" s="224"/>
      <c r="HYE298" s="224"/>
      <c r="HYF298" s="334"/>
      <c r="HYG298" s="334"/>
      <c r="HYH298" s="224"/>
      <c r="HYI298" s="382"/>
      <c r="HYJ298" s="382"/>
      <c r="HYK298" s="332"/>
      <c r="HYL298" s="333"/>
      <c r="HYM298" s="382"/>
      <c r="HYN298" s="224"/>
      <c r="HYO298" s="224"/>
      <c r="HYP298" s="334"/>
      <c r="HYQ298" s="334"/>
      <c r="HYR298" s="224"/>
      <c r="HYS298" s="382"/>
      <c r="HYT298" s="382"/>
      <c r="HYU298" s="332"/>
      <c r="HYV298" s="333"/>
      <c r="HYW298" s="382"/>
      <c r="HYX298" s="224"/>
      <c r="HYY298" s="224"/>
      <c r="HYZ298" s="334"/>
      <c r="HZA298" s="334"/>
      <c r="HZB298" s="224"/>
      <c r="HZC298" s="382"/>
      <c r="HZD298" s="382"/>
      <c r="HZE298" s="332"/>
      <c r="HZF298" s="333"/>
      <c r="HZG298" s="382"/>
      <c r="HZH298" s="224"/>
      <c r="HZI298" s="224"/>
      <c r="HZJ298" s="334"/>
      <c r="HZK298" s="334"/>
      <c r="HZL298" s="224"/>
      <c r="HZM298" s="382"/>
      <c r="HZN298" s="382"/>
      <c r="HZO298" s="332"/>
      <c r="HZP298" s="333"/>
      <c r="HZQ298" s="382"/>
      <c r="HZR298" s="224"/>
      <c r="HZS298" s="224"/>
      <c r="HZT298" s="334"/>
      <c r="HZU298" s="334"/>
      <c r="HZV298" s="224"/>
      <c r="HZW298" s="382"/>
      <c r="HZX298" s="382"/>
      <c r="HZY298" s="332"/>
      <c r="HZZ298" s="333"/>
      <c r="IAA298" s="382"/>
      <c r="IAB298" s="224"/>
      <c r="IAC298" s="224"/>
      <c r="IAD298" s="334"/>
      <c r="IAE298" s="334"/>
      <c r="IAF298" s="224"/>
      <c r="IAG298" s="382"/>
      <c r="IAH298" s="382"/>
      <c r="IAI298" s="332"/>
      <c r="IAJ298" s="333"/>
      <c r="IAK298" s="382"/>
      <c r="IAL298" s="224"/>
      <c r="IAM298" s="224"/>
      <c r="IAN298" s="334"/>
      <c r="IAO298" s="334"/>
      <c r="IAP298" s="224"/>
      <c r="IAQ298" s="382"/>
      <c r="IAR298" s="382"/>
      <c r="IAS298" s="332"/>
      <c r="IAT298" s="333"/>
      <c r="IAU298" s="382"/>
      <c r="IAV298" s="224"/>
      <c r="IAW298" s="224"/>
      <c r="IAX298" s="334"/>
      <c r="IAY298" s="334"/>
      <c r="IAZ298" s="224"/>
      <c r="IBA298" s="382"/>
      <c r="IBB298" s="382"/>
      <c r="IBC298" s="332"/>
      <c r="IBD298" s="333"/>
      <c r="IBE298" s="382"/>
      <c r="IBF298" s="224"/>
      <c r="IBG298" s="224"/>
      <c r="IBH298" s="334"/>
      <c r="IBI298" s="334"/>
      <c r="IBJ298" s="224"/>
      <c r="IBK298" s="382"/>
      <c r="IBL298" s="382"/>
      <c r="IBM298" s="332"/>
      <c r="IBN298" s="333"/>
      <c r="IBO298" s="382"/>
      <c r="IBP298" s="224"/>
      <c r="IBQ298" s="224"/>
      <c r="IBR298" s="334"/>
      <c r="IBS298" s="334"/>
      <c r="IBT298" s="224"/>
      <c r="IBU298" s="382"/>
      <c r="IBV298" s="382"/>
      <c r="IBW298" s="332"/>
      <c r="IBX298" s="333"/>
      <c r="IBY298" s="382"/>
      <c r="IBZ298" s="224"/>
      <c r="ICA298" s="224"/>
      <c r="ICB298" s="334"/>
      <c r="ICC298" s="334"/>
      <c r="ICD298" s="224"/>
      <c r="ICE298" s="382"/>
      <c r="ICF298" s="382"/>
      <c r="ICG298" s="332"/>
      <c r="ICH298" s="333"/>
      <c r="ICI298" s="382"/>
      <c r="ICJ298" s="224"/>
      <c r="ICK298" s="224"/>
      <c r="ICL298" s="334"/>
      <c r="ICM298" s="334"/>
      <c r="ICN298" s="224"/>
      <c r="ICO298" s="382"/>
      <c r="ICP298" s="382"/>
      <c r="ICQ298" s="332"/>
      <c r="ICR298" s="333"/>
      <c r="ICS298" s="382"/>
      <c r="ICT298" s="224"/>
      <c r="ICU298" s="224"/>
      <c r="ICV298" s="334"/>
      <c r="ICW298" s="334"/>
      <c r="ICX298" s="224"/>
      <c r="ICY298" s="382"/>
      <c r="ICZ298" s="382"/>
      <c r="IDA298" s="332"/>
      <c r="IDB298" s="333"/>
      <c r="IDC298" s="382"/>
      <c r="IDD298" s="224"/>
      <c r="IDE298" s="224"/>
      <c r="IDF298" s="334"/>
      <c r="IDG298" s="334"/>
      <c r="IDH298" s="224"/>
      <c r="IDI298" s="382"/>
      <c r="IDJ298" s="382"/>
      <c r="IDK298" s="332"/>
      <c r="IDL298" s="333"/>
      <c r="IDM298" s="382"/>
      <c r="IDN298" s="224"/>
      <c r="IDO298" s="224"/>
      <c r="IDP298" s="334"/>
      <c r="IDQ298" s="334"/>
      <c r="IDR298" s="224"/>
      <c r="IDS298" s="382"/>
      <c r="IDT298" s="382"/>
      <c r="IDU298" s="332"/>
      <c r="IDV298" s="333"/>
      <c r="IDW298" s="382"/>
      <c r="IDX298" s="224"/>
      <c r="IDY298" s="224"/>
      <c r="IDZ298" s="334"/>
      <c r="IEA298" s="334"/>
      <c r="IEB298" s="224"/>
      <c r="IEC298" s="382"/>
      <c r="IED298" s="382"/>
      <c r="IEE298" s="332"/>
      <c r="IEF298" s="333"/>
      <c r="IEG298" s="382"/>
      <c r="IEH298" s="224"/>
      <c r="IEI298" s="224"/>
      <c r="IEJ298" s="334"/>
      <c r="IEK298" s="334"/>
      <c r="IEL298" s="224"/>
      <c r="IEM298" s="382"/>
      <c r="IEN298" s="382"/>
      <c r="IEO298" s="332"/>
      <c r="IEP298" s="333"/>
      <c r="IEQ298" s="382"/>
      <c r="IER298" s="224"/>
      <c r="IES298" s="224"/>
      <c r="IET298" s="334"/>
      <c r="IEU298" s="334"/>
      <c r="IEV298" s="224"/>
      <c r="IEW298" s="382"/>
      <c r="IEX298" s="382"/>
      <c r="IEY298" s="332"/>
      <c r="IEZ298" s="333"/>
      <c r="IFA298" s="382"/>
      <c r="IFB298" s="224"/>
      <c r="IFC298" s="224"/>
      <c r="IFD298" s="334"/>
      <c r="IFE298" s="334"/>
      <c r="IFF298" s="224"/>
      <c r="IFG298" s="382"/>
      <c r="IFH298" s="382"/>
      <c r="IFI298" s="332"/>
      <c r="IFJ298" s="333"/>
      <c r="IFK298" s="382"/>
      <c r="IFL298" s="224"/>
      <c r="IFM298" s="224"/>
      <c r="IFN298" s="334"/>
      <c r="IFO298" s="334"/>
      <c r="IFP298" s="224"/>
      <c r="IFQ298" s="382"/>
      <c r="IFR298" s="382"/>
      <c r="IFS298" s="332"/>
      <c r="IFT298" s="333"/>
      <c r="IFU298" s="382"/>
      <c r="IFV298" s="224"/>
      <c r="IFW298" s="224"/>
      <c r="IFX298" s="334"/>
      <c r="IFY298" s="334"/>
      <c r="IFZ298" s="224"/>
      <c r="IGA298" s="382"/>
      <c r="IGB298" s="382"/>
      <c r="IGC298" s="332"/>
      <c r="IGD298" s="333"/>
      <c r="IGE298" s="382"/>
      <c r="IGF298" s="224"/>
      <c r="IGG298" s="224"/>
      <c r="IGH298" s="334"/>
      <c r="IGI298" s="334"/>
      <c r="IGJ298" s="224"/>
      <c r="IGK298" s="382"/>
      <c r="IGL298" s="382"/>
      <c r="IGM298" s="332"/>
      <c r="IGN298" s="333"/>
      <c r="IGO298" s="382"/>
      <c r="IGP298" s="224"/>
      <c r="IGQ298" s="224"/>
      <c r="IGR298" s="334"/>
      <c r="IGS298" s="334"/>
      <c r="IGT298" s="224"/>
      <c r="IGU298" s="382"/>
      <c r="IGV298" s="382"/>
      <c r="IGW298" s="332"/>
      <c r="IGX298" s="333"/>
      <c r="IGY298" s="382"/>
      <c r="IGZ298" s="224"/>
      <c r="IHA298" s="224"/>
      <c r="IHB298" s="334"/>
      <c r="IHC298" s="334"/>
      <c r="IHD298" s="224"/>
      <c r="IHE298" s="382"/>
      <c r="IHF298" s="382"/>
      <c r="IHG298" s="332"/>
      <c r="IHH298" s="333"/>
      <c r="IHI298" s="382"/>
      <c r="IHJ298" s="224"/>
      <c r="IHK298" s="224"/>
      <c r="IHL298" s="334"/>
      <c r="IHM298" s="334"/>
      <c r="IHN298" s="224"/>
      <c r="IHO298" s="382"/>
      <c r="IHP298" s="382"/>
      <c r="IHQ298" s="332"/>
      <c r="IHR298" s="333"/>
      <c r="IHS298" s="382"/>
      <c r="IHT298" s="224"/>
      <c r="IHU298" s="224"/>
      <c r="IHV298" s="334"/>
      <c r="IHW298" s="334"/>
      <c r="IHX298" s="224"/>
      <c r="IHY298" s="382"/>
      <c r="IHZ298" s="382"/>
      <c r="IIA298" s="332"/>
      <c r="IIB298" s="333"/>
      <c r="IIC298" s="382"/>
      <c r="IID298" s="224"/>
      <c r="IIE298" s="224"/>
      <c r="IIF298" s="334"/>
      <c r="IIG298" s="334"/>
      <c r="IIH298" s="224"/>
      <c r="III298" s="382"/>
      <c r="IIJ298" s="382"/>
      <c r="IIK298" s="332"/>
      <c r="IIL298" s="333"/>
      <c r="IIM298" s="382"/>
      <c r="IIN298" s="224"/>
      <c r="IIO298" s="224"/>
      <c r="IIP298" s="334"/>
      <c r="IIQ298" s="334"/>
      <c r="IIR298" s="224"/>
      <c r="IIS298" s="382"/>
      <c r="IIT298" s="382"/>
      <c r="IIU298" s="332"/>
      <c r="IIV298" s="333"/>
      <c r="IIW298" s="382"/>
      <c r="IIX298" s="224"/>
      <c r="IIY298" s="224"/>
      <c r="IIZ298" s="334"/>
      <c r="IJA298" s="334"/>
      <c r="IJB298" s="224"/>
      <c r="IJC298" s="382"/>
      <c r="IJD298" s="382"/>
      <c r="IJE298" s="332"/>
      <c r="IJF298" s="333"/>
      <c r="IJG298" s="382"/>
      <c r="IJH298" s="224"/>
      <c r="IJI298" s="224"/>
      <c r="IJJ298" s="334"/>
      <c r="IJK298" s="334"/>
      <c r="IJL298" s="224"/>
      <c r="IJM298" s="382"/>
      <c r="IJN298" s="382"/>
      <c r="IJO298" s="332"/>
      <c r="IJP298" s="333"/>
      <c r="IJQ298" s="382"/>
      <c r="IJR298" s="224"/>
      <c r="IJS298" s="224"/>
      <c r="IJT298" s="334"/>
      <c r="IJU298" s="334"/>
      <c r="IJV298" s="224"/>
      <c r="IJW298" s="382"/>
      <c r="IJX298" s="382"/>
      <c r="IJY298" s="332"/>
      <c r="IJZ298" s="333"/>
      <c r="IKA298" s="382"/>
      <c r="IKB298" s="224"/>
      <c r="IKC298" s="224"/>
      <c r="IKD298" s="334"/>
      <c r="IKE298" s="334"/>
      <c r="IKF298" s="224"/>
      <c r="IKG298" s="382"/>
      <c r="IKH298" s="382"/>
      <c r="IKI298" s="332"/>
      <c r="IKJ298" s="333"/>
      <c r="IKK298" s="382"/>
      <c r="IKL298" s="224"/>
      <c r="IKM298" s="224"/>
      <c r="IKN298" s="334"/>
      <c r="IKO298" s="334"/>
      <c r="IKP298" s="224"/>
      <c r="IKQ298" s="382"/>
      <c r="IKR298" s="382"/>
      <c r="IKS298" s="332"/>
      <c r="IKT298" s="333"/>
      <c r="IKU298" s="382"/>
      <c r="IKV298" s="224"/>
      <c r="IKW298" s="224"/>
      <c r="IKX298" s="334"/>
      <c r="IKY298" s="334"/>
      <c r="IKZ298" s="224"/>
      <c r="ILA298" s="382"/>
      <c r="ILB298" s="382"/>
      <c r="ILC298" s="332"/>
      <c r="ILD298" s="333"/>
      <c r="ILE298" s="382"/>
      <c r="ILF298" s="224"/>
      <c r="ILG298" s="224"/>
      <c r="ILH298" s="334"/>
      <c r="ILI298" s="334"/>
      <c r="ILJ298" s="224"/>
      <c r="ILK298" s="382"/>
      <c r="ILL298" s="382"/>
      <c r="ILM298" s="332"/>
      <c r="ILN298" s="333"/>
      <c r="ILO298" s="382"/>
      <c r="ILP298" s="224"/>
      <c r="ILQ298" s="224"/>
      <c r="ILR298" s="334"/>
      <c r="ILS298" s="334"/>
      <c r="ILT298" s="224"/>
      <c r="ILU298" s="382"/>
      <c r="ILV298" s="382"/>
      <c r="ILW298" s="332"/>
      <c r="ILX298" s="333"/>
      <c r="ILY298" s="382"/>
      <c r="ILZ298" s="224"/>
      <c r="IMA298" s="224"/>
      <c r="IMB298" s="334"/>
      <c r="IMC298" s="334"/>
      <c r="IMD298" s="224"/>
      <c r="IME298" s="382"/>
      <c r="IMF298" s="382"/>
      <c r="IMG298" s="332"/>
      <c r="IMH298" s="333"/>
      <c r="IMI298" s="382"/>
      <c r="IMJ298" s="224"/>
      <c r="IMK298" s="224"/>
      <c r="IML298" s="334"/>
      <c r="IMM298" s="334"/>
      <c r="IMN298" s="224"/>
      <c r="IMO298" s="382"/>
      <c r="IMP298" s="382"/>
      <c r="IMQ298" s="332"/>
      <c r="IMR298" s="333"/>
      <c r="IMS298" s="382"/>
      <c r="IMT298" s="224"/>
      <c r="IMU298" s="224"/>
      <c r="IMV298" s="334"/>
      <c r="IMW298" s="334"/>
      <c r="IMX298" s="224"/>
      <c r="IMY298" s="382"/>
      <c r="IMZ298" s="382"/>
      <c r="INA298" s="332"/>
      <c r="INB298" s="333"/>
      <c r="INC298" s="382"/>
      <c r="IND298" s="224"/>
      <c r="INE298" s="224"/>
      <c r="INF298" s="334"/>
      <c r="ING298" s="334"/>
      <c r="INH298" s="224"/>
      <c r="INI298" s="382"/>
      <c r="INJ298" s="382"/>
      <c r="INK298" s="332"/>
      <c r="INL298" s="333"/>
      <c r="INM298" s="382"/>
      <c r="INN298" s="224"/>
      <c r="INO298" s="224"/>
      <c r="INP298" s="334"/>
      <c r="INQ298" s="334"/>
      <c r="INR298" s="224"/>
      <c r="INS298" s="382"/>
      <c r="INT298" s="382"/>
      <c r="INU298" s="332"/>
      <c r="INV298" s="333"/>
      <c r="INW298" s="382"/>
      <c r="INX298" s="224"/>
      <c r="INY298" s="224"/>
      <c r="INZ298" s="334"/>
      <c r="IOA298" s="334"/>
      <c r="IOB298" s="224"/>
      <c r="IOC298" s="382"/>
      <c r="IOD298" s="382"/>
      <c r="IOE298" s="332"/>
      <c r="IOF298" s="333"/>
      <c r="IOG298" s="382"/>
      <c r="IOH298" s="224"/>
      <c r="IOI298" s="224"/>
      <c r="IOJ298" s="334"/>
      <c r="IOK298" s="334"/>
      <c r="IOL298" s="224"/>
      <c r="IOM298" s="382"/>
      <c r="ION298" s="382"/>
      <c r="IOO298" s="332"/>
      <c r="IOP298" s="333"/>
      <c r="IOQ298" s="382"/>
      <c r="IOR298" s="224"/>
      <c r="IOS298" s="224"/>
      <c r="IOT298" s="334"/>
      <c r="IOU298" s="334"/>
      <c r="IOV298" s="224"/>
      <c r="IOW298" s="382"/>
      <c r="IOX298" s="382"/>
      <c r="IOY298" s="332"/>
      <c r="IOZ298" s="333"/>
      <c r="IPA298" s="382"/>
      <c r="IPB298" s="224"/>
      <c r="IPC298" s="224"/>
      <c r="IPD298" s="334"/>
      <c r="IPE298" s="334"/>
      <c r="IPF298" s="224"/>
      <c r="IPG298" s="382"/>
      <c r="IPH298" s="382"/>
      <c r="IPI298" s="332"/>
      <c r="IPJ298" s="333"/>
      <c r="IPK298" s="382"/>
      <c r="IPL298" s="224"/>
      <c r="IPM298" s="224"/>
      <c r="IPN298" s="334"/>
      <c r="IPO298" s="334"/>
      <c r="IPP298" s="224"/>
      <c r="IPQ298" s="382"/>
      <c r="IPR298" s="382"/>
      <c r="IPS298" s="332"/>
      <c r="IPT298" s="333"/>
      <c r="IPU298" s="382"/>
      <c r="IPV298" s="224"/>
      <c r="IPW298" s="224"/>
      <c r="IPX298" s="334"/>
      <c r="IPY298" s="334"/>
      <c r="IPZ298" s="224"/>
      <c r="IQA298" s="382"/>
      <c r="IQB298" s="382"/>
      <c r="IQC298" s="332"/>
      <c r="IQD298" s="333"/>
      <c r="IQE298" s="382"/>
      <c r="IQF298" s="224"/>
      <c r="IQG298" s="224"/>
      <c r="IQH298" s="334"/>
      <c r="IQI298" s="334"/>
      <c r="IQJ298" s="224"/>
      <c r="IQK298" s="382"/>
      <c r="IQL298" s="382"/>
      <c r="IQM298" s="332"/>
      <c r="IQN298" s="333"/>
      <c r="IQO298" s="382"/>
      <c r="IQP298" s="224"/>
      <c r="IQQ298" s="224"/>
      <c r="IQR298" s="334"/>
      <c r="IQS298" s="334"/>
      <c r="IQT298" s="224"/>
      <c r="IQU298" s="382"/>
      <c r="IQV298" s="382"/>
      <c r="IQW298" s="332"/>
      <c r="IQX298" s="333"/>
      <c r="IQY298" s="382"/>
      <c r="IQZ298" s="224"/>
      <c r="IRA298" s="224"/>
      <c r="IRB298" s="334"/>
      <c r="IRC298" s="334"/>
      <c r="IRD298" s="224"/>
      <c r="IRE298" s="382"/>
      <c r="IRF298" s="382"/>
      <c r="IRG298" s="332"/>
      <c r="IRH298" s="333"/>
      <c r="IRI298" s="382"/>
      <c r="IRJ298" s="224"/>
      <c r="IRK298" s="224"/>
      <c r="IRL298" s="334"/>
      <c r="IRM298" s="334"/>
      <c r="IRN298" s="224"/>
      <c r="IRO298" s="382"/>
      <c r="IRP298" s="382"/>
      <c r="IRQ298" s="332"/>
      <c r="IRR298" s="333"/>
      <c r="IRS298" s="382"/>
      <c r="IRT298" s="224"/>
      <c r="IRU298" s="224"/>
      <c r="IRV298" s="334"/>
      <c r="IRW298" s="334"/>
      <c r="IRX298" s="224"/>
      <c r="IRY298" s="382"/>
      <c r="IRZ298" s="382"/>
      <c r="ISA298" s="332"/>
      <c r="ISB298" s="333"/>
      <c r="ISC298" s="382"/>
      <c r="ISD298" s="224"/>
      <c r="ISE298" s="224"/>
      <c r="ISF298" s="334"/>
      <c r="ISG298" s="334"/>
      <c r="ISH298" s="224"/>
      <c r="ISI298" s="382"/>
      <c r="ISJ298" s="382"/>
      <c r="ISK298" s="332"/>
      <c r="ISL298" s="333"/>
      <c r="ISM298" s="382"/>
      <c r="ISN298" s="224"/>
      <c r="ISO298" s="224"/>
      <c r="ISP298" s="334"/>
      <c r="ISQ298" s="334"/>
      <c r="ISR298" s="224"/>
      <c r="ISS298" s="382"/>
      <c r="IST298" s="382"/>
      <c r="ISU298" s="332"/>
      <c r="ISV298" s="333"/>
      <c r="ISW298" s="382"/>
      <c r="ISX298" s="224"/>
      <c r="ISY298" s="224"/>
      <c r="ISZ298" s="334"/>
      <c r="ITA298" s="334"/>
      <c r="ITB298" s="224"/>
      <c r="ITC298" s="382"/>
      <c r="ITD298" s="382"/>
      <c r="ITE298" s="332"/>
      <c r="ITF298" s="333"/>
      <c r="ITG298" s="382"/>
      <c r="ITH298" s="224"/>
      <c r="ITI298" s="224"/>
      <c r="ITJ298" s="334"/>
      <c r="ITK298" s="334"/>
      <c r="ITL298" s="224"/>
      <c r="ITM298" s="382"/>
      <c r="ITN298" s="382"/>
      <c r="ITO298" s="332"/>
      <c r="ITP298" s="333"/>
      <c r="ITQ298" s="382"/>
      <c r="ITR298" s="224"/>
      <c r="ITS298" s="224"/>
      <c r="ITT298" s="334"/>
      <c r="ITU298" s="334"/>
      <c r="ITV298" s="224"/>
      <c r="ITW298" s="382"/>
      <c r="ITX298" s="382"/>
      <c r="ITY298" s="332"/>
      <c r="ITZ298" s="333"/>
      <c r="IUA298" s="382"/>
      <c r="IUB298" s="224"/>
      <c r="IUC298" s="224"/>
      <c r="IUD298" s="334"/>
      <c r="IUE298" s="334"/>
      <c r="IUF298" s="224"/>
      <c r="IUG298" s="382"/>
      <c r="IUH298" s="382"/>
      <c r="IUI298" s="332"/>
      <c r="IUJ298" s="333"/>
      <c r="IUK298" s="382"/>
      <c r="IUL298" s="224"/>
      <c r="IUM298" s="224"/>
      <c r="IUN298" s="334"/>
      <c r="IUO298" s="334"/>
      <c r="IUP298" s="224"/>
      <c r="IUQ298" s="382"/>
      <c r="IUR298" s="382"/>
      <c r="IUS298" s="332"/>
      <c r="IUT298" s="333"/>
      <c r="IUU298" s="382"/>
      <c r="IUV298" s="224"/>
      <c r="IUW298" s="224"/>
      <c r="IUX298" s="334"/>
      <c r="IUY298" s="334"/>
      <c r="IUZ298" s="224"/>
      <c r="IVA298" s="382"/>
      <c r="IVB298" s="382"/>
      <c r="IVC298" s="332"/>
      <c r="IVD298" s="333"/>
      <c r="IVE298" s="382"/>
      <c r="IVF298" s="224"/>
      <c r="IVG298" s="224"/>
      <c r="IVH298" s="334"/>
      <c r="IVI298" s="334"/>
      <c r="IVJ298" s="224"/>
      <c r="IVK298" s="382"/>
      <c r="IVL298" s="382"/>
      <c r="IVM298" s="332"/>
      <c r="IVN298" s="333"/>
      <c r="IVO298" s="382"/>
      <c r="IVP298" s="224"/>
      <c r="IVQ298" s="224"/>
      <c r="IVR298" s="334"/>
      <c r="IVS298" s="334"/>
      <c r="IVT298" s="224"/>
      <c r="IVU298" s="382"/>
      <c r="IVV298" s="382"/>
      <c r="IVW298" s="332"/>
      <c r="IVX298" s="333"/>
      <c r="IVY298" s="382"/>
      <c r="IVZ298" s="224"/>
      <c r="IWA298" s="224"/>
      <c r="IWB298" s="334"/>
      <c r="IWC298" s="334"/>
      <c r="IWD298" s="224"/>
      <c r="IWE298" s="382"/>
      <c r="IWF298" s="382"/>
      <c r="IWG298" s="332"/>
      <c r="IWH298" s="333"/>
      <c r="IWI298" s="382"/>
      <c r="IWJ298" s="224"/>
      <c r="IWK298" s="224"/>
      <c r="IWL298" s="334"/>
      <c r="IWM298" s="334"/>
      <c r="IWN298" s="224"/>
      <c r="IWO298" s="382"/>
      <c r="IWP298" s="382"/>
      <c r="IWQ298" s="332"/>
      <c r="IWR298" s="333"/>
      <c r="IWS298" s="382"/>
      <c r="IWT298" s="224"/>
      <c r="IWU298" s="224"/>
      <c r="IWV298" s="334"/>
      <c r="IWW298" s="334"/>
      <c r="IWX298" s="224"/>
      <c r="IWY298" s="382"/>
      <c r="IWZ298" s="382"/>
      <c r="IXA298" s="332"/>
      <c r="IXB298" s="333"/>
      <c r="IXC298" s="382"/>
      <c r="IXD298" s="224"/>
      <c r="IXE298" s="224"/>
      <c r="IXF298" s="334"/>
      <c r="IXG298" s="334"/>
      <c r="IXH298" s="224"/>
      <c r="IXI298" s="382"/>
      <c r="IXJ298" s="382"/>
      <c r="IXK298" s="332"/>
      <c r="IXL298" s="333"/>
      <c r="IXM298" s="382"/>
      <c r="IXN298" s="224"/>
      <c r="IXO298" s="224"/>
      <c r="IXP298" s="334"/>
      <c r="IXQ298" s="334"/>
      <c r="IXR298" s="224"/>
      <c r="IXS298" s="382"/>
      <c r="IXT298" s="382"/>
      <c r="IXU298" s="332"/>
      <c r="IXV298" s="333"/>
      <c r="IXW298" s="382"/>
      <c r="IXX298" s="224"/>
      <c r="IXY298" s="224"/>
      <c r="IXZ298" s="334"/>
      <c r="IYA298" s="334"/>
      <c r="IYB298" s="224"/>
      <c r="IYC298" s="382"/>
      <c r="IYD298" s="382"/>
      <c r="IYE298" s="332"/>
      <c r="IYF298" s="333"/>
      <c r="IYG298" s="382"/>
      <c r="IYH298" s="224"/>
      <c r="IYI298" s="224"/>
      <c r="IYJ298" s="334"/>
      <c r="IYK298" s="334"/>
      <c r="IYL298" s="224"/>
      <c r="IYM298" s="382"/>
      <c r="IYN298" s="382"/>
      <c r="IYO298" s="332"/>
      <c r="IYP298" s="333"/>
      <c r="IYQ298" s="382"/>
      <c r="IYR298" s="224"/>
      <c r="IYS298" s="224"/>
      <c r="IYT298" s="334"/>
      <c r="IYU298" s="334"/>
      <c r="IYV298" s="224"/>
      <c r="IYW298" s="382"/>
      <c r="IYX298" s="382"/>
      <c r="IYY298" s="332"/>
      <c r="IYZ298" s="333"/>
      <c r="IZA298" s="382"/>
      <c r="IZB298" s="224"/>
      <c r="IZC298" s="224"/>
      <c r="IZD298" s="334"/>
      <c r="IZE298" s="334"/>
      <c r="IZF298" s="224"/>
      <c r="IZG298" s="382"/>
      <c r="IZH298" s="382"/>
      <c r="IZI298" s="332"/>
      <c r="IZJ298" s="333"/>
      <c r="IZK298" s="382"/>
      <c r="IZL298" s="224"/>
      <c r="IZM298" s="224"/>
      <c r="IZN298" s="334"/>
      <c r="IZO298" s="334"/>
      <c r="IZP298" s="224"/>
      <c r="IZQ298" s="382"/>
      <c r="IZR298" s="382"/>
      <c r="IZS298" s="332"/>
      <c r="IZT298" s="333"/>
      <c r="IZU298" s="382"/>
      <c r="IZV298" s="224"/>
      <c r="IZW298" s="224"/>
      <c r="IZX298" s="334"/>
      <c r="IZY298" s="334"/>
      <c r="IZZ298" s="224"/>
      <c r="JAA298" s="382"/>
      <c r="JAB298" s="382"/>
      <c r="JAC298" s="332"/>
      <c r="JAD298" s="333"/>
      <c r="JAE298" s="382"/>
      <c r="JAF298" s="224"/>
      <c r="JAG298" s="224"/>
      <c r="JAH298" s="334"/>
      <c r="JAI298" s="334"/>
      <c r="JAJ298" s="224"/>
      <c r="JAK298" s="382"/>
      <c r="JAL298" s="382"/>
      <c r="JAM298" s="332"/>
      <c r="JAN298" s="333"/>
      <c r="JAO298" s="382"/>
      <c r="JAP298" s="224"/>
      <c r="JAQ298" s="224"/>
      <c r="JAR298" s="334"/>
      <c r="JAS298" s="334"/>
      <c r="JAT298" s="224"/>
      <c r="JAU298" s="382"/>
      <c r="JAV298" s="382"/>
      <c r="JAW298" s="332"/>
      <c r="JAX298" s="333"/>
      <c r="JAY298" s="382"/>
      <c r="JAZ298" s="224"/>
      <c r="JBA298" s="224"/>
      <c r="JBB298" s="334"/>
      <c r="JBC298" s="334"/>
      <c r="JBD298" s="224"/>
      <c r="JBE298" s="382"/>
      <c r="JBF298" s="382"/>
      <c r="JBG298" s="332"/>
      <c r="JBH298" s="333"/>
      <c r="JBI298" s="382"/>
      <c r="JBJ298" s="224"/>
      <c r="JBK298" s="224"/>
      <c r="JBL298" s="334"/>
      <c r="JBM298" s="334"/>
      <c r="JBN298" s="224"/>
      <c r="JBO298" s="382"/>
      <c r="JBP298" s="382"/>
      <c r="JBQ298" s="332"/>
      <c r="JBR298" s="333"/>
      <c r="JBS298" s="382"/>
      <c r="JBT298" s="224"/>
      <c r="JBU298" s="224"/>
      <c r="JBV298" s="334"/>
      <c r="JBW298" s="334"/>
      <c r="JBX298" s="224"/>
      <c r="JBY298" s="382"/>
      <c r="JBZ298" s="382"/>
      <c r="JCA298" s="332"/>
      <c r="JCB298" s="333"/>
      <c r="JCC298" s="382"/>
      <c r="JCD298" s="224"/>
      <c r="JCE298" s="224"/>
      <c r="JCF298" s="334"/>
      <c r="JCG298" s="334"/>
      <c r="JCH298" s="224"/>
      <c r="JCI298" s="382"/>
      <c r="JCJ298" s="382"/>
      <c r="JCK298" s="332"/>
      <c r="JCL298" s="333"/>
      <c r="JCM298" s="382"/>
      <c r="JCN298" s="224"/>
      <c r="JCO298" s="224"/>
      <c r="JCP298" s="334"/>
      <c r="JCQ298" s="334"/>
      <c r="JCR298" s="224"/>
      <c r="JCS298" s="382"/>
      <c r="JCT298" s="382"/>
      <c r="JCU298" s="332"/>
      <c r="JCV298" s="333"/>
      <c r="JCW298" s="382"/>
      <c r="JCX298" s="224"/>
      <c r="JCY298" s="224"/>
      <c r="JCZ298" s="334"/>
      <c r="JDA298" s="334"/>
      <c r="JDB298" s="224"/>
      <c r="JDC298" s="382"/>
      <c r="JDD298" s="382"/>
      <c r="JDE298" s="332"/>
      <c r="JDF298" s="333"/>
      <c r="JDG298" s="382"/>
      <c r="JDH298" s="224"/>
      <c r="JDI298" s="224"/>
      <c r="JDJ298" s="334"/>
      <c r="JDK298" s="334"/>
      <c r="JDL298" s="224"/>
      <c r="JDM298" s="382"/>
      <c r="JDN298" s="382"/>
      <c r="JDO298" s="332"/>
      <c r="JDP298" s="333"/>
      <c r="JDQ298" s="382"/>
      <c r="JDR298" s="224"/>
      <c r="JDS298" s="224"/>
      <c r="JDT298" s="334"/>
      <c r="JDU298" s="334"/>
      <c r="JDV298" s="224"/>
      <c r="JDW298" s="382"/>
      <c r="JDX298" s="382"/>
      <c r="JDY298" s="332"/>
      <c r="JDZ298" s="333"/>
      <c r="JEA298" s="382"/>
      <c r="JEB298" s="224"/>
      <c r="JEC298" s="224"/>
      <c r="JED298" s="334"/>
      <c r="JEE298" s="334"/>
      <c r="JEF298" s="224"/>
      <c r="JEG298" s="382"/>
      <c r="JEH298" s="382"/>
      <c r="JEI298" s="332"/>
      <c r="JEJ298" s="333"/>
      <c r="JEK298" s="382"/>
      <c r="JEL298" s="224"/>
      <c r="JEM298" s="224"/>
      <c r="JEN298" s="334"/>
      <c r="JEO298" s="334"/>
      <c r="JEP298" s="224"/>
      <c r="JEQ298" s="382"/>
      <c r="JER298" s="382"/>
      <c r="JES298" s="332"/>
      <c r="JET298" s="333"/>
      <c r="JEU298" s="382"/>
      <c r="JEV298" s="224"/>
      <c r="JEW298" s="224"/>
      <c r="JEX298" s="334"/>
      <c r="JEY298" s="334"/>
      <c r="JEZ298" s="224"/>
      <c r="JFA298" s="382"/>
      <c r="JFB298" s="382"/>
      <c r="JFC298" s="332"/>
      <c r="JFD298" s="333"/>
      <c r="JFE298" s="382"/>
      <c r="JFF298" s="224"/>
      <c r="JFG298" s="224"/>
      <c r="JFH298" s="334"/>
      <c r="JFI298" s="334"/>
      <c r="JFJ298" s="224"/>
      <c r="JFK298" s="382"/>
      <c r="JFL298" s="382"/>
      <c r="JFM298" s="332"/>
      <c r="JFN298" s="333"/>
      <c r="JFO298" s="382"/>
      <c r="JFP298" s="224"/>
      <c r="JFQ298" s="224"/>
      <c r="JFR298" s="334"/>
      <c r="JFS298" s="334"/>
      <c r="JFT298" s="224"/>
      <c r="JFU298" s="382"/>
      <c r="JFV298" s="382"/>
      <c r="JFW298" s="332"/>
      <c r="JFX298" s="333"/>
      <c r="JFY298" s="382"/>
      <c r="JFZ298" s="224"/>
      <c r="JGA298" s="224"/>
      <c r="JGB298" s="334"/>
      <c r="JGC298" s="334"/>
      <c r="JGD298" s="224"/>
      <c r="JGE298" s="382"/>
      <c r="JGF298" s="382"/>
      <c r="JGG298" s="332"/>
      <c r="JGH298" s="333"/>
      <c r="JGI298" s="382"/>
      <c r="JGJ298" s="224"/>
      <c r="JGK298" s="224"/>
      <c r="JGL298" s="334"/>
      <c r="JGM298" s="334"/>
      <c r="JGN298" s="224"/>
      <c r="JGO298" s="382"/>
      <c r="JGP298" s="382"/>
      <c r="JGQ298" s="332"/>
      <c r="JGR298" s="333"/>
      <c r="JGS298" s="382"/>
      <c r="JGT298" s="224"/>
      <c r="JGU298" s="224"/>
      <c r="JGV298" s="334"/>
      <c r="JGW298" s="334"/>
      <c r="JGX298" s="224"/>
      <c r="JGY298" s="382"/>
      <c r="JGZ298" s="382"/>
      <c r="JHA298" s="332"/>
      <c r="JHB298" s="333"/>
      <c r="JHC298" s="382"/>
      <c r="JHD298" s="224"/>
      <c r="JHE298" s="224"/>
      <c r="JHF298" s="334"/>
      <c r="JHG298" s="334"/>
      <c r="JHH298" s="224"/>
      <c r="JHI298" s="382"/>
      <c r="JHJ298" s="382"/>
      <c r="JHK298" s="332"/>
      <c r="JHL298" s="333"/>
      <c r="JHM298" s="382"/>
      <c r="JHN298" s="224"/>
      <c r="JHO298" s="224"/>
      <c r="JHP298" s="334"/>
      <c r="JHQ298" s="334"/>
      <c r="JHR298" s="224"/>
      <c r="JHS298" s="382"/>
      <c r="JHT298" s="382"/>
      <c r="JHU298" s="332"/>
      <c r="JHV298" s="333"/>
      <c r="JHW298" s="382"/>
      <c r="JHX298" s="224"/>
      <c r="JHY298" s="224"/>
      <c r="JHZ298" s="334"/>
      <c r="JIA298" s="334"/>
      <c r="JIB298" s="224"/>
      <c r="JIC298" s="382"/>
      <c r="JID298" s="382"/>
      <c r="JIE298" s="332"/>
      <c r="JIF298" s="333"/>
      <c r="JIG298" s="382"/>
      <c r="JIH298" s="224"/>
      <c r="JII298" s="224"/>
      <c r="JIJ298" s="334"/>
      <c r="JIK298" s="334"/>
      <c r="JIL298" s="224"/>
      <c r="JIM298" s="382"/>
      <c r="JIN298" s="382"/>
      <c r="JIO298" s="332"/>
      <c r="JIP298" s="333"/>
      <c r="JIQ298" s="382"/>
      <c r="JIR298" s="224"/>
      <c r="JIS298" s="224"/>
      <c r="JIT298" s="334"/>
      <c r="JIU298" s="334"/>
      <c r="JIV298" s="224"/>
      <c r="JIW298" s="382"/>
      <c r="JIX298" s="382"/>
      <c r="JIY298" s="332"/>
      <c r="JIZ298" s="333"/>
      <c r="JJA298" s="382"/>
      <c r="JJB298" s="224"/>
      <c r="JJC298" s="224"/>
      <c r="JJD298" s="334"/>
      <c r="JJE298" s="334"/>
      <c r="JJF298" s="224"/>
      <c r="JJG298" s="382"/>
      <c r="JJH298" s="382"/>
      <c r="JJI298" s="332"/>
      <c r="JJJ298" s="333"/>
      <c r="JJK298" s="382"/>
      <c r="JJL298" s="224"/>
      <c r="JJM298" s="224"/>
      <c r="JJN298" s="334"/>
      <c r="JJO298" s="334"/>
      <c r="JJP298" s="224"/>
      <c r="JJQ298" s="382"/>
      <c r="JJR298" s="382"/>
      <c r="JJS298" s="332"/>
      <c r="JJT298" s="333"/>
      <c r="JJU298" s="382"/>
      <c r="JJV298" s="224"/>
      <c r="JJW298" s="224"/>
      <c r="JJX298" s="334"/>
      <c r="JJY298" s="334"/>
      <c r="JJZ298" s="224"/>
      <c r="JKA298" s="382"/>
      <c r="JKB298" s="382"/>
      <c r="JKC298" s="332"/>
      <c r="JKD298" s="333"/>
      <c r="JKE298" s="382"/>
      <c r="JKF298" s="224"/>
      <c r="JKG298" s="224"/>
      <c r="JKH298" s="334"/>
      <c r="JKI298" s="334"/>
      <c r="JKJ298" s="224"/>
      <c r="JKK298" s="382"/>
      <c r="JKL298" s="382"/>
      <c r="JKM298" s="332"/>
      <c r="JKN298" s="333"/>
      <c r="JKO298" s="382"/>
      <c r="JKP298" s="224"/>
      <c r="JKQ298" s="224"/>
      <c r="JKR298" s="334"/>
      <c r="JKS298" s="334"/>
      <c r="JKT298" s="224"/>
      <c r="JKU298" s="382"/>
      <c r="JKV298" s="382"/>
      <c r="JKW298" s="332"/>
      <c r="JKX298" s="333"/>
      <c r="JKY298" s="382"/>
      <c r="JKZ298" s="224"/>
      <c r="JLA298" s="224"/>
      <c r="JLB298" s="334"/>
      <c r="JLC298" s="334"/>
      <c r="JLD298" s="224"/>
      <c r="JLE298" s="382"/>
      <c r="JLF298" s="382"/>
      <c r="JLG298" s="332"/>
      <c r="JLH298" s="333"/>
      <c r="JLI298" s="382"/>
      <c r="JLJ298" s="224"/>
      <c r="JLK298" s="224"/>
      <c r="JLL298" s="334"/>
      <c r="JLM298" s="334"/>
      <c r="JLN298" s="224"/>
      <c r="JLO298" s="382"/>
      <c r="JLP298" s="382"/>
      <c r="JLQ298" s="332"/>
      <c r="JLR298" s="333"/>
      <c r="JLS298" s="382"/>
      <c r="JLT298" s="224"/>
      <c r="JLU298" s="224"/>
      <c r="JLV298" s="334"/>
      <c r="JLW298" s="334"/>
      <c r="JLX298" s="224"/>
      <c r="JLY298" s="382"/>
      <c r="JLZ298" s="382"/>
      <c r="JMA298" s="332"/>
      <c r="JMB298" s="333"/>
      <c r="JMC298" s="382"/>
      <c r="JMD298" s="224"/>
      <c r="JME298" s="224"/>
      <c r="JMF298" s="334"/>
      <c r="JMG298" s="334"/>
      <c r="JMH298" s="224"/>
      <c r="JMI298" s="382"/>
      <c r="JMJ298" s="382"/>
      <c r="JMK298" s="332"/>
      <c r="JML298" s="333"/>
      <c r="JMM298" s="382"/>
      <c r="JMN298" s="224"/>
      <c r="JMO298" s="224"/>
      <c r="JMP298" s="334"/>
      <c r="JMQ298" s="334"/>
      <c r="JMR298" s="224"/>
      <c r="JMS298" s="382"/>
      <c r="JMT298" s="382"/>
      <c r="JMU298" s="332"/>
      <c r="JMV298" s="333"/>
      <c r="JMW298" s="382"/>
      <c r="JMX298" s="224"/>
      <c r="JMY298" s="224"/>
      <c r="JMZ298" s="334"/>
      <c r="JNA298" s="334"/>
      <c r="JNB298" s="224"/>
      <c r="JNC298" s="382"/>
      <c r="JND298" s="382"/>
      <c r="JNE298" s="332"/>
      <c r="JNF298" s="333"/>
      <c r="JNG298" s="382"/>
      <c r="JNH298" s="224"/>
      <c r="JNI298" s="224"/>
      <c r="JNJ298" s="334"/>
      <c r="JNK298" s="334"/>
      <c r="JNL298" s="224"/>
      <c r="JNM298" s="382"/>
      <c r="JNN298" s="382"/>
      <c r="JNO298" s="332"/>
      <c r="JNP298" s="333"/>
      <c r="JNQ298" s="382"/>
      <c r="JNR298" s="224"/>
      <c r="JNS298" s="224"/>
      <c r="JNT298" s="334"/>
      <c r="JNU298" s="334"/>
      <c r="JNV298" s="224"/>
      <c r="JNW298" s="382"/>
      <c r="JNX298" s="382"/>
      <c r="JNY298" s="332"/>
      <c r="JNZ298" s="333"/>
      <c r="JOA298" s="382"/>
      <c r="JOB298" s="224"/>
      <c r="JOC298" s="224"/>
      <c r="JOD298" s="334"/>
      <c r="JOE298" s="334"/>
      <c r="JOF298" s="224"/>
      <c r="JOG298" s="382"/>
      <c r="JOH298" s="382"/>
      <c r="JOI298" s="332"/>
      <c r="JOJ298" s="333"/>
      <c r="JOK298" s="382"/>
      <c r="JOL298" s="224"/>
      <c r="JOM298" s="224"/>
      <c r="JON298" s="334"/>
      <c r="JOO298" s="334"/>
      <c r="JOP298" s="224"/>
      <c r="JOQ298" s="382"/>
      <c r="JOR298" s="382"/>
      <c r="JOS298" s="332"/>
      <c r="JOT298" s="333"/>
      <c r="JOU298" s="382"/>
      <c r="JOV298" s="224"/>
      <c r="JOW298" s="224"/>
      <c r="JOX298" s="334"/>
      <c r="JOY298" s="334"/>
      <c r="JOZ298" s="224"/>
      <c r="JPA298" s="382"/>
      <c r="JPB298" s="382"/>
      <c r="JPC298" s="332"/>
      <c r="JPD298" s="333"/>
      <c r="JPE298" s="382"/>
      <c r="JPF298" s="224"/>
      <c r="JPG298" s="224"/>
      <c r="JPH298" s="334"/>
      <c r="JPI298" s="334"/>
      <c r="JPJ298" s="224"/>
      <c r="JPK298" s="382"/>
      <c r="JPL298" s="382"/>
      <c r="JPM298" s="332"/>
      <c r="JPN298" s="333"/>
      <c r="JPO298" s="382"/>
      <c r="JPP298" s="224"/>
      <c r="JPQ298" s="224"/>
      <c r="JPR298" s="334"/>
      <c r="JPS298" s="334"/>
      <c r="JPT298" s="224"/>
      <c r="JPU298" s="382"/>
      <c r="JPV298" s="382"/>
      <c r="JPW298" s="332"/>
      <c r="JPX298" s="333"/>
      <c r="JPY298" s="382"/>
      <c r="JPZ298" s="224"/>
      <c r="JQA298" s="224"/>
      <c r="JQB298" s="334"/>
      <c r="JQC298" s="334"/>
      <c r="JQD298" s="224"/>
      <c r="JQE298" s="382"/>
      <c r="JQF298" s="382"/>
      <c r="JQG298" s="332"/>
      <c r="JQH298" s="333"/>
      <c r="JQI298" s="382"/>
      <c r="JQJ298" s="224"/>
      <c r="JQK298" s="224"/>
      <c r="JQL298" s="334"/>
      <c r="JQM298" s="334"/>
      <c r="JQN298" s="224"/>
      <c r="JQO298" s="382"/>
      <c r="JQP298" s="382"/>
      <c r="JQQ298" s="332"/>
      <c r="JQR298" s="333"/>
      <c r="JQS298" s="382"/>
      <c r="JQT298" s="224"/>
      <c r="JQU298" s="224"/>
      <c r="JQV298" s="334"/>
      <c r="JQW298" s="334"/>
      <c r="JQX298" s="224"/>
      <c r="JQY298" s="382"/>
      <c r="JQZ298" s="382"/>
      <c r="JRA298" s="332"/>
      <c r="JRB298" s="333"/>
      <c r="JRC298" s="382"/>
      <c r="JRD298" s="224"/>
      <c r="JRE298" s="224"/>
      <c r="JRF298" s="334"/>
      <c r="JRG298" s="334"/>
      <c r="JRH298" s="224"/>
      <c r="JRI298" s="382"/>
      <c r="JRJ298" s="382"/>
      <c r="JRK298" s="332"/>
      <c r="JRL298" s="333"/>
      <c r="JRM298" s="382"/>
      <c r="JRN298" s="224"/>
      <c r="JRO298" s="224"/>
      <c r="JRP298" s="334"/>
      <c r="JRQ298" s="334"/>
      <c r="JRR298" s="224"/>
      <c r="JRS298" s="382"/>
      <c r="JRT298" s="382"/>
      <c r="JRU298" s="332"/>
      <c r="JRV298" s="333"/>
      <c r="JRW298" s="382"/>
      <c r="JRX298" s="224"/>
      <c r="JRY298" s="224"/>
      <c r="JRZ298" s="334"/>
      <c r="JSA298" s="334"/>
      <c r="JSB298" s="224"/>
      <c r="JSC298" s="382"/>
      <c r="JSD298" s="382"/>
      <c r="JSE298" s="332"/>
      <c r="JSF298" s="333"/>
      <c r="JSG298" s="382"/>
      <c r="JSH298" s="224"/>
      <c r="JSI298" s="224"/>
      <c r="JSJ298" s="334"/>
      <c r="JSK298" s="334"/>
      <c r="JSL298" s="224"/>
      <c r="JSM298" s="382"/>
      <c r="JSN298" s="382"/>
      <c r="JSO298" s="332"/>
      <c r="JSP298" s="333"/>
      <c r="JSQ298" s="382"/>
      <c r="JSR298" s="224"/>
      <c r="JSS298" s="224"/>
      <c r="JST298" s="334"/>
      <c r="JSU298" s="334"/>
      <c r="JSV298" s="224"/>
      <c r="JSW298" s="382"/>
      <c r="JSX298" s="382"/>
      <c r="JSY298" s="332"/>
      <c r="JSZ298" s="333"/>
      <c r="JTA298" s="382"/>
      <c r="JTB298" s="224"/>
      <c r="JTC298" s="224"/>
      <c r="JTD298" s="334"/>
      <c r="JTE298" s="334"/>
      <c r="JTF298" s="224"/>
      <c r="JTG298" s="382"/>
      <c r="JTH298" s="382"/>
      <c r="JTI298" s="332"/>
      <c r="JTJ298" s="333"/>
      <c r="JTK298" s="382"/>
      <c r="JTL298" s="224"/>
      <c r="JTM298" s="224"/>
      <c r="JTN298" s="334"/>
      <c r="JTO298" s="334"/>
      <c r="JTP298" s="224"/>
      <c r="JTQ298" s="382"/>
      <c r="JTR298" s="382"/>
      <c r="JTS298" s="332"/>
      <c r="JTT298" s="333"/>
      <c r="JTU298" s="382"/>
      <c r="JTV298" s="224"/>
      <c r="JTW298" s="224"/>
      <c r="JTX298" s="334"/>
      <c r="JTY298" s="334"/>
      <c r="JTZ298" s="224"/>
      <c r="JUA298" s="382"/>
      <c r="JUB298" s="382"/>
      <c r="JUC298" s="332"/>
      <c r="JUD298" s="333"/>
      <c r="JUE298" s="382"/>
      <c r="JUF298" s="224"/>
      <c r="JUG298" s="224"/>
      <c r="JUH298" s="334"/>
      <c r="JUI298" s="334"/>
      <c r="JUJ298" s="224"/>
      <c r="JUK298" s="382"/>
      <c r="JUL298" s="382"/>
      <c r="JUM298" s="332"/>
      <c r="JUN298" s="333"/>
      <c r="JUO298" s="382"/>
      <c r="JUP298" s="224"/>
      <c r="JUQ298" s="224"/>
      <c r="JUR298" s="334"/>
      <c r="JUS298" s="334"/>
      <c r="JUT298" s="224"/>
      <c r="JUU298" s="382"/>
      <c r="JUV298" s="382"/>
      <c r="JUW298" s="332"/>
      <c r="JUX298" s="333"/>
      <c r="JUY298" s="382"/>
      <c r="JUZ298" s="224"/>
      <c r="JVA298" s="224"/>
      <c r="JVB298" s="334"/>
      <c r="JVC298" s="334"/>
      <c r="JVD298" s="224"/>
      <c r="JVE298" s="382"/>
      <c r="JVF298" s="382"/>
      <c r="JVG298" s="332"/>
      <c r="JVH298" s="333"/>
      <c r="JVI298" s="382"/>
      <c r="JVJ298" s="224"/>
      <c r="JVK298" s="224"/>
      <c r="JVL298" s="334"/>
      <c r="JVM298" s="334"/>
      <c r="JVN298" s="224"/>
      <c r="JVO298" s="382"/>
      <c r="JVP298" s="382"/>
      <c r="JVQ298" s="332"/>
      <c r="JVR298" s="333"/>
      <c r="JVS298" s="382"/>
      <c r="JVT298" s="224"/>
      <c r="JVU298" s="224"/>
      <c r="JVV298" s="334"/>
      <c r="JVW298" s="334"/>
      <c r="JVX298" s="224"/>
      <c r="JVY298" s="382"/>
      <c r="JVZ298" s="382"/>
      <c r="JWA298" s="332"/>
      <c r="JWB298" s="333"/>
      <c r="JWC298" s="382"/>
      <c r="JWD298" s="224"/>
      <c r="JWE298" s="224"/>
      <c r="JWF298" s="334"/>
      <c r="JWG298" s="334"/>
      <c r="JWH298" s="224"/>
      <c r="JWI298" s="382"/>
      <c r="JWJ298" s="382"/>
      <c r="JWK298" s="332"/>
      <c r="JWL298" s="333"/>
      <c r="JWM298" s="382"/>
      <c r="JWN298" s="224"/>
      <c r="JWO298" s="224"/>
      <c r="JWP298" s="334"/>
      <c r="JWQ298" s="334"/>
      <c r="JWR298" s="224"/>
      <c r="JWS298" s="382"/>
      <c r="JWT298" s="382"/>
      <c r="JWU298" s="332"/>
      <c r="JWV298" s="333"/>
      <c r="JWW298" s="382"/>
      <c r="JWX298" s="224"/>
      <c r="JWY298" s="224"/>
      <c r="JWZ298" s="334"/>
      <c r="JXA298" s="334"/>
      <c r="JXB298" s="224"/>
      <c r="JXC298" s="382"/>
      <c r="JXD298" s="382"/>
      <c r="JXE298" s="332"/>
      <c r="JXF298" s="333"/>
      <c r="JXG298" s="382"/>
      <c r="JXH298" s="224"/>
      <c r="JXI298" s="224"/>
      <c r="JXJ298" s="334"/>
      <c r="JXK298" s="334"/>
      <c r="JXL298" s="224"/>
      <c r="JXM298" s="382"/>
      <c r="JXN298" s="382"/>
      <c r="JXO298" s="332"/>
      <c r="JXP298" s="333"/>
      <c r="JXQ298" s="382"/>
      <c r="JXR298" s="224"/>
      <c r="JXS298" s="224"/>
      <c r="JXT298" s="334"/>
      <c r="JXU298" s="334"/>
      <c r="JXV298" s="224"/>
      <c r="JXW298" s="382"/>
      <c r="JXX298" s="382"/>
      <c r="JXY298" s="332"/>
      <c r="JXZ298" s="333"/>
      <c r="JYA298" s="382"/>
      <c r="JYB298" s="224"/>
      <c r="JYC298" s="224"/>
      <c r="JYD298" s="334"/>
      <c r="JYE298" s="334"/>
      <c r="JYF298" s="224"/>
      <c r="JYG298" s="382"/>
      <c r="JYH298" s="382"/>
      <c r="JYI298" s="332"/>
      <c r="JYJ298" s="333"/>
      <c r="JYK298" s="382"/>
      <c r="JYL298" s="224"/>
      <c r="JYM298" s="224"/>
      <c r="JYN298" s="334"/>
      <c r="JYO298" s="334"/>
      <c r="JYP298" s="224"/>
      <c r="JYQ298" s="382"/>
      <c r="JYR298" s="382"/>
      <c r="JYS298" s="332"/>
      <c r="JYT298" s="333"/>
      <c r="JYU298" s="382"/>
      <c r="JYV298" s="224"/>
      <c r="JYW298" s="224"/>
      <c r="JYX298" s="334"/>
      <c r="JYY298" s="334"/>
      <c r="JYZ298" s="224"/>
      <c r="JZA298" s="382"/>
      <c r="JZB298" s="382"/>
      <c r="JZC298" s="332"/>
      <c r="JZD298" s="333"/>
      <c r="JZE298" s="382"/>
      <c r="JZF298" s="224"/>
      <c r="JZG298" s="224"/>
      <c r="JZH298" s="334"/>
      <c r="JZI298" s="334"/>
      <c r="JZJ298" s="224"/>
      <c r="JZK298" s="382"/>
      <c r="JZL298" s="382"/>
      <c r="JZM298" s="332"/>
      <c r="JZN298" s="333"/>
      <c r="JZO298" s="382"/>
      <c r="JZP298" s="224"/>
      <c r="JZQ298" s="224"/>
      <c r="JZR298" s="334"/>
      <c r="JZS298" s="334"/>
      <c r="JZT298" s="224"/>
      <c r="JZU298" s="382"/>
      <c r="JZV298" s="382"/>
      <c r="JZW298" s="332"/>
      <c r="JZX298" s="333"/>
      <c r="JZY298" s="382"/>
      <c r="JZZ298" s="224"/>
      <c r="KAA298" s="224"/>
      <c r="KAB298" s="334"/>
      <c r="KAC298" s="334"/>
      <c r="KAD298" s="224"/>
      <c r="KAE298" s="382"/>
      <c r="KAF298" s="382"/>
      <c r="KAG298" s="332"/>
      <c r="KAH298" s="333"/>
      <c r="KAI298" s="382"/>
      <c r="KAJ298" s="224"/>
      <c r="KAK298" s="224"/>
      <c r="KAL298" s="334"/>
      <c r="KAM298" s="334"/>
      <c r="KAN298" s="224"/>
      <c r="KAO298" s="382"/>
      <c r="KAP298" s="382"/>
      <c r="KAQ298" s="332"/>
      <c r="KAR298" s="333"/>
      <c r="KAS298" s="382"/>
      <c r="KAT298" s="224"/>
      <c r="KAU298" s="224"/>
      <c r="KAV298" s="334"/>
      <c r="KAW298" s="334"/>
      <c r="KAX298" s="224"/>
      <c r="KAY298" s="382"/>
      <c r="KAZ298" s="382"/>
      <c r="KBA298" s="332"/>
      <c r="KBB298" s="333"/>
      <c r="KBC298" s="382"/>
      <c r="KBD298" s="224"/>
      <c r="KBE298" s="224"/>
      <c r="KBF298" s="334"/>
      <c r="KBG298" s="334"/>
      <c r="KBH298" s="224"/>
      <c r="KBI298" s="382"/>
      <c r="KBJ298" s="382"/>
      <c r="KBK298" s="332"/>
      <c r="KBL298" s="333"/>
      <c r="KBM298" s="382"/>
      <c r="KBN298" s="224"/>
      <c r="KBO298" s="224"/>
      <c r="KBP298" s="334"/>
      <c r="KBQ298" s="334"/>
      <c r="KBR298" s="224"/>
      <c r="KBS298" s="382"/>
      <c r="KBT298" s="382"/>
      <c r="KBU298" s="332"/>
      <c r="KBV298" s="333"/>
      <c r="KBW298" s="382"/>
      <c r="KBX298" s="224"/>
      <c r="KBY298" s="224"/>
      <c r="KBZ298" s="334"/>
      <c r="KCA298" s="334"/>
      <c r="KCB298" s="224"/>
      <c r="KCC298" s="382"/>
      <c r="KCD298" s="382"/>
      <c r="KCE298" s="332"/>
      <c r="KCF298" s="333"/>
      <c r="KCG298" s="382"/>
      <c r="KCH298" s="224"/>
      <c r="KCI298" s="224"/>
      <c r="KCJ298" s="334"/>
      <c r="KCK298" s="334"/>
      <c r="KCL298" s="224"/>
      <c r="KCM298" s="382"/>
      <c r="KCN298" s="382"/>
      <c r="KCO298" s="332"/>
      <c r="KCP298" s="333"/>
      <c r="KCQ298" s="382"/>
      <c r="KCR298" s="224"/>
      <c r="KCS298" s="224"/>
      <c r="KCT298" s="334"/>
      <c r="KCU298" s="334"/>
      <c r="KCV298" s="224"/>
      <c r="KCW298" s="382"/>
      <c r="KCX298" s="382"/>
      <c r="KCY298" s="332"/>
      <c r="KCZ298" s="333"/>
      <c r="KDA298" s="382"/>
      <c r="KDB298" s="224"/>
      <c r="KDC298" s="224"/>
      <c r="KDD298" s="334"/>
      <c r="KDE298" s="334"/>
      <c r="KDF298" s="224"/>
      <c r="KDG298" s="382"/>
      <c r="KDH298" s="382"/>
      <c r="KDI298" s="332"/>
      <c r="KDJ298" s="333"/>
      <c r="KDK298" s="382"/>
      <c r="KDL298" s="224"/>
      <c r="KDM298" s="224"/>
      <c r="KDN298" s="334"/>
      <c r="KDO298" s="334"/>
      <c r="KDP298" s="224"/>
      <c r="KDQ298" s="382"/>
      <c r="KDR298" s="382"/>
      <c r="KDS298" s="332"/>
      <c r="KDT298" s="333"/>
      <c r="KDU298" s="382"/>
      <c r="KDV298" s="224"/>
      <c r="KDW298" s="224"/>
      <c r="KDX298" s="334"/>
      <c r="KDY298" s="334"/>
      <c r="KDZ298" s="224"/>
      <c r="KEA298" s="382"/>
      <c r="KEB298" s="382"/>
      <c r="KEC298" s="332"/>
      <c r="KED298" s="333"/>
      <c r="KEE298" s="382"/>
      <c r="KEF298" s="224"/>
      <c r="KEG298" s="224"/>
      <c r="KEH298" s="334"/>
      <c r="KEI298" s="334"/>
      <c r="KEJ298" s="224"/>
      <c r="KEK298" s="382"/>
      <c r="KEL298" s="382"/>
      <c r="KEM298" s="332"/>
      <c r="KEN298" s="333"/>
      <c r="KEO298" s="382"/>
      <c r="KEP298" s="224"/>
      <c r="KEQ298" s="224"/>
      <c r="KER298" s="334"/>
      <c r="KES298" s="334"/>
      <c r="KET298" s="224"/>
      <c r="KEU298" s="382"/>
      <c r="KEV298" s="382"/>
      <c r="KEW298" s="332"/>
      <c r="KEX298" s="333"/>
      <c r="KEY298" s="382"/>
      <c r="KEZ298" s="224"/>
      <c r="KFA298" s="224"/>
      <c r="KFB298" s="334"/>
      <c r="KFC298" s="334"/>
      <c r="KFD298" s="224"/>
      <c r="KFE298" s="382"/>
      <c r="KFF298" s="382"/>
      <c r="KFG298" s="332"/>
      <c r="KFH298" s="333"/>
      <c r="KFI298" s="382"/>
      <c r="KFJ298" s="224"/>
      <c r="KFK298" s="224"/>
      <c r="KFL298" s="334"/>
      <c r="KFM298" s="334"/>
      <c r="KFN298" s="224"/>
      <c r="KFO298" s="382"/>
      <c r="KFP298" s="382"/>
      <c r="KFQ298" s="332"/>
      <c r="KFR298" s="333"/>
      <c r="KFS298" s="382"/>
      <c r="KFT298" s="224"/>
      <c r="KFU298" s="224"/>
      <c r="KFV298" s="334"/>
      <c r="KFW298" s="334"/>
      <c r="KFX298" s="224"/>
      <c r="KFY298" s="382"/>
      <c r="KFZ298" s="382"/>
      <c r="KGA298" s="332"/>
      <c r="KGB298" s="333"/>
      <c r="KGC298" s="382"/>
      <c r="KGD298" s="224"/>
      <c r="KGE298" s="224"/>
      <c r="KGF298" s="334"/>
      <c r="KGG298" s="334"/>
      <c r="KGH298" s="224"/>
      <c r="KGI298" s="382"/>
      <c r="KGJ298" s="382"/>
      <c r="KGK298" s="332"/>
      <c r="KGL298" s="333"/>
      <c r="KGM298" s="382"/>
      <c r="KGN298" s="224"/>
      <c r="KGO298" s="224"/>
      <c r="KGP298" s="334"/>
      <c r="KGQ298" s="334"/>
      <c r="KGR298" s="224"/>
      <c r="KGS298" s="382"/>
      <c r="KGT298" s="382"/>
      <c r="KGU298" s="332"/>
      <c r="KGV298" s="333"/>
      <c r="KGW298" s="382"/>
      <c r="KGX298" s="224"/>
      <c r="KGY298" s="224"/>
      <c r="KGZ298" s="334"/>
      <c r="KHA298" s="334"/>
      <c r="KHB298" s="224"/>
      <c r="KHC298" s="382"/>
      <c r="KHD298" s="382"/>
      <c r="KHE298" s="332"/>
      <c r="KHF298" s="333"/>
      <c r="KHG298" s="382"/>
      <c r="KHH298" s="224"/>
      <c r="KHI298" s="224"/>
      <c r="KHJ298" s="334"/>
      <c r="KHK298" s="334"/>
      <c r="KHL298" s="224"/>
      <c r="KHM298" s="382"/>
      <c r="KHN298" s="382"/>
      <c r="KHO298" s="332"/>
      <c r="KHP298" s="333"/>
      <c r="KHQ298" s="382"/>
      <c r="KHR298" s="224"/>
      <c r="KHS298" s="224"/>
      <c r="KHT298" s="334"/>
      <c r="KHU298" s="334"/>
      <c r="KHV298" s="224"/>
      <c r="KHW298" s="382"/>
      <c r="KHX298" s="382"/>
      <c r="KHY298" s="332"/>
      <c r="KHZ298" s="333"/>
      <c r="KIA298" s="382"/>
      <c r="KIB298" s="224"/>
      <c r="KIC298" s="224"/>
      <c r="KID298" s="334"/>
      <c r="KIE298" s="334"/>
      <c r="KIF298" s="224"/>
      <c r="KIG298" s="382"/>
      <c r="KIH298" s="382"/>
      <c r="KII298" s="332"/>
      <c r="KIJ298" s="333"/>
      <c r="KIK298" s="382"/>
      <c r="KIL298" s="224"/>
      <c r="KIM298" s="224"/>
      <c r="KIN298" s="334"/>
      <c r="KIO298" s="334"/>
      <c r="KIP298" s="224"/>
      <c r="KIQ298" s="382"/>
      <c r="KIR298" s="382"/>
      <c r="KIS298" s="332"/>
      <c r="KIT298" s="333"/>
      <c r="KIU298" s="382"/>
      <c r="KIV298" s="224"/>
      <c r="KIW298" s="224"/>
      <c r="KIX298" s="334"/>
      <c r="KIY298" s="334"/>
      <c r="KIZ298" s="224"/>
      <c r="KJA298" s="382"/>
      <c r="KJB298" s="382"/>
      <c r="KJC298" s="332"/>
      <c r="KJD298" s="333"/>
      <c r="KJE298" s="382"/>
      <c r="KJF298" s="224"/>
      <c r="KJG298" s="224"/>
      <c r="KJH298" s="334"/>
      <c r="KJI298" s="334"/>
      <c r="KJJ298" s="224"/>
      <c r="KJK298" s="382"/>
      <c r="KJL298" s="382"/>
      <c r="KJM298" s="332"/>
      <c r="KJN298" s="333"/>
      <c r="KJO298" s="382"/>
      <c r="KJP298" s="224"/>
      <c r="KJQ298" s="224"/>
      <c r="KJR298" s="334"/>
      <c r="KJS298" s="334"/>
      <c r="KJT298" s="224"/>
      <c r="KJU298" s="382"/>
      <c r="KJV298" s="382"/>
      <c r="KJW298" s="332"/>
      <c r="KJX298" s="333"/>
      <c r="KJY298" s="382"/>
      <c r="KJZ298" s="224"/>
      <c r="KKA298" s="224"/>
      <c r="KKB298" s="334"/>
      <c r="KKC298" s="334"/>
      <c r="KKD298" s="224"/>
      <c r="KKE298" s="382"/>
      <c r="KKF298" s="382"/>
      <c r="KKG298" s="332"/>
      <c r="KKH298" s="333"/>
      <c r="KKI298" s="382"/>
      <c r="KKJ298" s="224"/>
      <c r="KKK298" s="224"/>
      <c r="KKL298" s="334"/>
      <c r="KKM298" s="334"/>
      <c r="KKN298" s="224"/>
      <c r="KKO298" s="382"/>
      <c r="KKP298" s="382"/>
      <c r="KKQ298" s="332"/>
      <c r="KKR298" s="333"/>
      <c r="KKS298" s="382"/>
      <c r="KKT298" s="224"/>
      <c r="KKU298" s="224"/>
      <c r="KKV298" s="334"/>
      <c r="KKW298" s="334"/>
      <c r="KKX298" s="224"/>
      <c r="KKY298" s="382"/>
      <c r="KKZ298" s="382"/>
      <c r="KLA298" s="332"/>
      <c r="KLB298" s="333"/>
      <c r="KLC298" s="382"/>
      <c r="KLD298" s="224"/>
      <c r="KLE298" s="224"/>
      <c r="KLF298" s="334"/>
      <c r="KLG298" s="334"/>
      <c r="KLH298" s="224"/>
      <c r="KLI298" s="382"/>
      <c r="KLJ298" s="382"/>
      <c r="KLK298" s="332"/>
      <c r="KLL298" s="333"/>
      <c r="KLM298" s="382"/>
      <c r="KLN298" s="224"/>
      <c r="KLO298" s="224"/>
      <c r="KLP298" s="334"/>
      <c r="KLQ298" s="334"/>
      <c r="KLR298" s="224"/>
      <c r="KLS298" s="382"/>
      <c r="KLT298" s="382"/>
      <c r="KLU298" s="332"/>
      <c r="KLV298" s="333"/>
      <c r="KLW298" s="382"/>
      <c r="KLX298" s="224"/>
      <c r="KLY298" s="224"/>
      <c r="KLZ298" s="334"/>
      <c r="KMA298" s="334"/>
      <c r="KMB298" s="224"/>
      <c r="KMC298" s="382"/>
      <c r="KMD298" s="382"/>
      <c r="KME298" s="332"/>
      <c r="KMF298" s="333"/>
      <c r="KMG298" s="382"/>
      <c r="KMH298" s="224"/>
      <c r="KMI298" s="224"/>
      <c r="KMJ298" s="334"/>
      <c r="KMK298" s="334"/>
      <c r="KML298" s="224"/>
      <c r="KMM298" s="382"/>
      <c r="KMN298" s="382"/>
      <c r="KMO298" s="332"/>
      <c r="KMP298" s="333"/>
      <c r="KMQ298" s="382"/>
      <c r="KMR298" s="224"/>
      <c r="KMS298" s="224"/>
      <c r="KMT298" s="334"/>
      <c r="KMU298" s="334"/>
      <c r="KMV298" s="224"/>
      <c r="KMW298" s="382"/>
      <c r="KMX298" s="382"/>
      <c r="KMY298" s="332"/>
      <c r="KMZ298" s="333"/>
      <c r="KNA298" s="382"/>
      <c r="KNB298" s="224"/>
      <c r="KNC298" s="224"/>
      <c r="KND298" s="334"/>
      <c r="KNE298" s="334"/>
      <c r="KNF298" s="224"/>
      <c r="KNG298" s="382"/>
      <c r="KNH298" s="382"/>
      <c r="KNI298" s="332"/>
      <c r="KNJ298" s="333"/>
      <c r="KNK298" s="382"/>
      <c r="KNL298" s="224"/>
      <c r="KNM298" s="224"/>
      <c r="KNN298" s="334"/>
      <c r="KNO298" s="334"/>
      <c r="KNP298" s="224"/>
      <c r="KNQ298" s="382"/>
      <c r="KNR298" s="382"/>
      <c r="KNS298" s="332"/>
      <c r="KNT298" s="333"/>
      <c r="KNU298" s="382"/>
      <c r="KNV298" s="224"/>
      <c r="KNW298" s="224"/>
      <c r="KNX298" s="334"/>
      <c r="KNY298" s="334"/>
      <c r="KNZ298" s="224"/>
      <c r="KOA298" s="382"/>
      <c r="KOB298" s="382"/>
      <c r="KOC298" s="332"/>
      <c r="KOD298" s="333"/>
      <c r="KOE298" s="382"/>
      <c r="KOF298" s="224"/>
      <c r="KOG298" s="224"/>
      <c r="KOH298" s="334"/>
      <c r="KOI298" s="334"/>
      <c r="KOJ298" s="224"/>
      <c r="KOK298" s="382"/>
      <c r="KOL298" s="382"/>
      <c r="KOM298" s="332"/>
      <c r="KON298" s="333"/>
      <c r="KOO298" s="382"/>
      <c r="KOP298" s="224"/>
      <c r="KOQ298" s="224"/>
      <c r="KOR298" s="334"/>
      <c r="KOS298" s="334"/>
      <c r="KOT298" s="224"/>
      <c r="KOU298" s="382"/>
      <c r="KOV298" s="382"/>
      <c r="KOW298" s="332"/>
      <c r="KOX298" s="333"/>
      <c r="KOY298" s="382"/>
      <c r="KOZ298" s="224"/>
      <c r="KPA298" s="224"/>
      <c r="KPB298" s="334"/>
      <c r="KPC298" s="334"/>
      <c r="KPD298" s="224"/>
      <c r="KPE298" s="382"/>
      <c r="KPF298" s="382"/>
      <c r="KPG298" s="332"/>
      <c r="KPH298" s="333"/>
      <c r="KPI298" s="382"/>
      <c r="KPJ298" s="224"/>
      <c r="KPK298" s="224"/>
      <c r="KPL298" s="334"/>
      <c r="KPM298" s="334"/>
      <c r="KPN298" s="224"/>
      <c r="KPO298" s="382"/>
      <c r="KPP298" s="382"/>
      <c r="KPQ298" s="332"/>
      <c r="KPR298" s="333"/>
      <c r="KPS298" s="382"/>
      <c r="KPT298" s="224"/>
      <c r="KPU298" s="224"/>
      <c r="KPV298" s="334"/>
      <c r="KPW298" s="334"/>
      <c r="KPX298" s="224"/>
      <c r="KPY298" s="382"/>
      <c r="KPZ298" s="382"/>
      <c r="KQA298" s="332"/>
      <c r="KQB298" s="333"/>
      <c r="KQC298" s="382"/>
      <c r="KQD298" s="224"/>
      <c r="KQE298" s="224"/>
      <c r="KQF298" s="334"/>
      <c r="KQG298" s="334"/>
      <c r="KQH298" s="224"/>
      <c r="KQI298" s="382"/>
      <c r="KQJ298" s="382"/>
      <c r="KQK298" s="332"/>
      <c r="KQL298" s="333"/>
      <c r="KQM298" s="382"/>
      <c r="KQN298" s="224"/>
      <c r="KQO298" s="224"/>
      <c r="KQP298" s="334"/>
      <c r="KQQ298" s="334"/>
      <c r="KQR298" s="224"/>
      <c r="KQS298" s="382"/>
      <c r="KQT298" s="382"/>
      <c r="KQU298" s="332"/>
      <c r="KQV298" s="333"/>
      <c r="KQW298" s="382"/>
      <c r="KQX298" s="224"/>
      <c r="KQY298" s="224"/>
      <c r="KQZ298" s="334"/>
      <c r="KRA298" s="334"/>
      <c r="KRB298" s="224"/>
      <c r="KRC298" s="382"/>
      <c r="KRD298" s="382"/>
      <c r="KRE298" s="332"/>
      <c r="KRF298" s="333"/>
      <c r="KRG298" s="382"/>
      <c r="KRH298" s="224"/>
      <c r="KRI298" s="224"/>
      <c r="KRJ298" s="334"/>
      <c r="KRK298" s="334"/>
      <c r="KRL298" s="224"/>
      <c r="KRM298" s="382"/>
      <c r="KRN298" s="382"/>
      <c r="KRO298" s="332"/>
      <c r="KRP298" s="333"/>
      <c r="KRQ298" s="382"/>
      <c r="KRR298" s="224"/>
      <c r="KRS298" s="224"/>
      <c r="KRT298" s="334"/>
      <c r="KRU298" s="334"/>
      <c r="KRV298" s="224"/>
      <c r="KRW298" s="382"/>
      <c r="KRX298" s="382"/>
      <c r="KRY298" s="332"/>
      <c r="KRZ298" s="333"/>
      <c r="KSA298" s="382"/>
      <c r="KSB298" s="224"/>
      <c r="KSC298" s="224"/>
      <c r="KSD298" s="334"/>
      <c r="KSE298" s="334"/>
      <c r="KSF298" s="224"/>
      <c r="KSG298" s="382"/>
      <c r="KSH298" s="382"/>
      <c r="KSI298" s="332"/>
      <c r="KSJ298" s="333"/>
      <c r="KSK298" s="382"/>
      <c r="KSL298" s="224"/>
      <c r="KSM298" s="224"/>
      <c r="KSN298" s="334"/>
      <c r="KSO298" s="334"/>
      <c r="KSP298" s="224"/>
      <c r="KSQ298" s="382"/>
      <c r="KSR298" s="382"/>
      <c r="KSS298" s="332"/>
      <c r="KST298" s="333"/>
      <c r="KSU298" s="382"/>
      <c r="KSV298" s="224"/>
      <c r="KSW298" s="224"/>
      <c r="KSX298" s="334"/>
      <c r="KSY298" s="334"/>
      <c r="KSZ298" s="224"/>
      <c r="KTA298" s="382"/>
      <c r="KTB298" s="382"/>
      <c r="KTC298" s="332"/>
      <c r="KTD298" s="333"/>
      <c r="KTE298" s="382"/>
      <c r="KTF298" s="224"/>
      <c r="KTG298" s="224"/>
      <c r="KTH298" s="334"/>
      <c r="KTI298" s="334"/>
      <c r="KTJ298" s="224"/>
      <c r="KTK298" s="382"/>
      <c r="KTL298" s="382"/>
      <c r="KTM298" s="332"/>
      <c r="KTN298" s="333"/>
      <c r="KTO298" s="382"/>
      <c r="KTP298" s="224"/>
      <c r="KTQ298" s="224"/>
      <c r="KTR298" s="334"/>
      <c r="KTS298" s="334"/>
      <c r="KTT298" s="224"/>
      <c r="KTU298" s="382"/>
      <c r="KTV298" s="382"/>
      <c r="KTW298" s="332"/>
      <c r="KTX298" s="333"/>
      <c r="KTY298" s="382"/>
      <c r="KTZ298" s="224"/>
      <c r="KUA298" s="224"/>
      <c r="KUB298" s="334"/>
      <c r="KUC298" s="334"/>
      <c r="KUD298" s="224"/>
      <c r="KUE298" s="382"/>
      <c r="KUF298" s="382"/>
      <c r="KUG298" s="332"/>
      <c r="KUH298" s="333"/>
      <c r="KUI298" s="382"/>
      <c r="KUJ298" s="224"/>
      <c r="KUK298" s="224"/>
      <c r="KUL298" s="334"/>
      <c r="KUM298" s="334"/>
      <c r="KUN298" s="224"/>
      <c r="KUO298" s="382"/>
      <c r="KUP298" s="382"/>
      <c r="KUQ298" s="332"/>
      <c r="KUR298" s="333"/>
      <c r="KUS298" s="382"/>
      <c r="KUT298" s="224"/>
      <c r="KUU298" s="224"/>
      <c r="KUV298" s="334"/>
      <c r="KUW298" s="334"/>
      <c r="KUX298" s="224"/>
      <c r="KUY298" s="382"/>
      <c r="KUZ298" s="382"/>
      <c r="KVA298" s="332"/>
      <c r="KVB298" s="333"/>
      <c r="KVC298" s="382"/>
      <c r="KVD298" s="224"/>
      <c r="KVE298" s="224"/>
      <c r="KVF298" s="334"/>
      <c r="KVG298" s="334"/>
      <c r="KVH298" s="224"/>
      <c r="KVI298" s="382"/>
      <c r="KVJ298" s="382"/>
      <c r="KVK298" s="332"/>
      <c r="KVL298" s="333"/>
      <c r="KVM298" s="382"/>
      <c r="KVN298" s="224"/>
      <c r="KVO298" s="224"/>
      <c r="KVP298" s="334"/>
      <c r="KVQ298" s="334"/>
      <c r="KVR298" s="224"/>
      <c r="KVS298" s="382"/>
      <c r="KVT298" s="382"/>
      <c r="KVU298" s="332"/>
      <c r="KVV298" s="333"/>
      <c r="KVW298" s="382"/>
      <c r="KVX298" s="224"/>
      <c r="KVY298" s="224"/>
      <c r="KVZ298" s="334"/>
      <c r="KWA298" s="334"/>
      <c r="KWB298" s="224"/>
      <c r="KWC298" s="382"/>
      <c r="KWD298" s="382"/>
      <c r="KWE298" s="332"/>
      <c r="KWF298" s="333"/>
      <c r="KWG298" s="382"/>
      <c r="KWH298" s="224"/>
      <c r="KWI298" s="224"/>
      <c r="KWJ298" s="334"/>
      <c r="KWK298" s="334"/>
      <c r="KWL298" s="224"/>
      <c r="KWM298" s="382"/>
      <c r="KWN298" s="382"/>
      <c r="KWO298" s="332"/>
      <c r="KWP298" s="333"/>
      <c r="KWQ298" s="382"/>
      <c r="KWR298" s="224"/>
      <c r="KWS298" s="224"/>
      <c r="KWT298" s="334"/>
      <c r="KWU298" s="334"/>
      <c r="KWV298" s="224"/>
      <c r="KWW298" s="382"/>
      <c r="KWX298" s="382"/>
      <c r="KWY298" s="332"/>
      <c r="KWZ298" s="333"/>
      <c r="KXA298" s="382"/>
      <c r="KXB298" s="224"/>
      <c r="KXC298" s="224"/>
      <c r="KXD298" s="334"/>
      <c r="KXE298" s="334"/>
      <c r="KXF298" s="224"/>
      <c r="KXG298" s="382"/>
      <c r="KXH298" s="382"/>
      <c r="KXI298" s="332"/>
      <c r="KXJ298" s="333"/>
      <c r="KXK298" s="382"/>
      <c r="KXL298" s="224"/>
      <c r="KXM298" s="224"/>
      <c r="KXN298" s="334"/>
      <c r="KXO298" s="334"/>
      <c r="KXP298" s="224"/>
      <c r="KXQ298" s="382"/>
      <c r="KXR298" s="382"/>
      <c r="KXS298" s="332"/>
      <c r="KXT298" s="333"/>
      <c r="KXU298" s="382"/>
      <c r="KXV298" s="224"/>
      <c r="KXW298" s="224"/>
      <c r="KXX298" s="334"/>
      <c r="KXY298" s="334"/>
      <c r="KXZ298" s="224"/>
      <c r="KYA298" s="382"/>
      <c r="KYB298" s="382"/>
      <c r="KYC298" s="332"/>
      <c r="KYD298" s="333"/>
      <c r="KYE298" s="382"/>
      <c r="KYF298" s="224"/>
      <c r="KYG298" s="224"/>
      <c r="KYH298" s="334"/>
      <c r="KYI298" s="334"/>
      <c r="KYJ298" s="224"/>
      <c r="KYK298" s="382"/>
      <c r="KYL298" s="382"/>
      <c r="KYM298" s="332"/>
      <c r="KYN298" s="333"/>
      <c r="KYO298" s="382"/>
      <c r="KYP298" s="224"/>
      <c r="KYQ298" s="224"/>
      <c r="KYR298" s="334"/>
      <c r="KYS298" s="334"/>
      <c r="KYT298" s="224"/>
      <c r="KYU298" s="382"/>
      <c r="KYV298" s="382"/>
      <c r="KYW298" s="332"/>
      <c r="KYX298" s="333"/>
      <c r="KYY298" s="382"/>
      <c r="KYZ298" s="224"/>
      <c r="KZA298" s="224"/>
      <c r="KZB298" s="334"/>
      <c r="KZC298" s="334"/>
      <c r="KZD298" s="224"/>
      <c r="KZE298" s="382"/>
      <c r="KZF298" s="382"/>
      <c r="KZG298" s="332"/>
      <c r="KZH298" s="333"/>
      <c r="KZI298" s="382"/>
      <c r="KZJ298" s="224"/>
      <c r="KZK298" s="224"/>
      <c r="KZL298" s="334"/>
      <c r="KZM298" s="334"/>
      <c r="KZN298" s="224"/>
      <c r="KZO298" s="382"/>
      <c r="KZP298" s="382"/>
      <c r="KZQ298" s="332"/>
      <c r="KZR298" s="333"/>
      <c r="KZS298" s="382"/>
      <c r="KZT298" s="224"/>
      <c r="KZU298" s="224"/>
      <c r="KZV298" s="334"/>
      <c r="KZW298" s="334"/>
      <c r="KZX298" s="224"/>
      <c r="KZY298" s="382"/>
      <c r="KZZ298" s="382"/>
      <c r="LAA298" s="332"/>
      <c r="LAB298" s="333"/>
      <c r="LAC298" s="382"/>
      <c r="LAD298" s="224"/>
      <c r="LAE298" s="224"/>
      <c r="LAF298" s="334"/>
      <c r="LAG298" s="334"/>
      <c r="LAH298" s="224"/>
      <c r="LAI298" s="382"/>
      <c r="LAJ298" s="382"/>
      <c r="LAK298" s="332"/>
      <c r="LAL298" s="333"/>
      <c r="LAM298" s="382"/>
      <c r="LAN298" s="224"/>
      <c r="LAO298" s="224"/>
      <c r="LAP298" s="334"/>
      <c r="LAQ298" s="334"/>
      <c r="LAR298" s="224"/>
      <c r="LAS298" s="382"/>
      <c r="LAT298" s="382"/>
      <c r="LAU298" s="332"/>
      <c r="LAV298" s="333"/>
      <c r="LAW298" s="382"/>
      <c r="LAX298" s="224"/>
      <c r="LAY298" s="224"/>
      <c r="LAZ298" s="334"/>
      <c r="LBA298" s="334"/>
      <c r="LBB298" s="224"/>
      <c r="LBC298" s="382"/>
      <c r="LBD298" s="382"/>
      <c r="LBE298" s="332"/>
      <c r="LBF298" s="333"/>
      <c r="LBG298" s="382"/>
      <c r="LBH298" s="224"/>
      <c r="LBI298" s="224"/>
      <c r="LBJ298" s="334"/>
      <c r="LBK298" s="334"/>
      <c r="LBL298" s="224"/>
      <c r="LBM298" s="382"/>
      <c r="LBN298" s="382"/>
      <c r="LBO298" s="332"/>
      <c r="LBP298" s="333"/>
      <c r="LBQ298" s="382"/>
      <c r="LBR298" s="224"/>
      <c r="LBS298" s="224"/>
      <c r="LBT298" s="334"/>
      <c r="LBU298" s="334"/>
      <c r="LBV298" s="224"/>
      <c r="LBW298" s="382"/>
      <c r="LBX298" s="382"/>
      <c r="LBY298" s="332"/>
      <c r="LBZ298" s="333"/>
      <c r="LCA298" s="382"/>
      <c r="LCB298" s="224"/>
      <c r="LCC298" s="224"/>
      <c r="LCD298" s="334"/>
      <c r="LCE298" s="334"/>
      <c r="LCF298" s="224"/>
      <c r="LCG298" s="382"/>
      <c r="LCH298" s="382"/>
      <c r="LCI298" s="332"/>
      <c r="LCJ298" s="333"/>
      <c r="LCK298" s="382"/>
      <c r="LCL298" s="224"/>
      <c r="LCM298" s="224"/>
      <c r="LCN298" s="334"/>
      <c r="LCO298" s="334"/>
      <c r="LCP298" s="224"/>
      <c r="LCQ298" s="382"/>
      <c r="LCR298" s="382"/>
      <c r="LCS298" s="332"/>
      <c r="LCT298" s="333"/>
      <c r="LCU298" s="382"/>
      <c r="LCV298" s="224"/>
      <c r="LCW298" s="224"/>
      <c r="LCX298" s="334"/>
      <c r="LCY298" s="334"/>
      <c r="LCZ298" s="224"/>
      <c r="LDA298" s="382"/>
      <c r="LDB298" s="382"/>
      <c r="LDC298" s="332"/>
      <c r="LDD298" s="333"/>
      <c r="LDE298" s="382"/>
      <c r="LDF298" s="224"/>
      <c r="LDG298" s="224"/>
      <c r="LDH298" s="334"/>
      <c r="LDI298" s="334"/>
      <c r="LDJ298" s="224"/>
      <c r="LDK298" s="382"/>
      <c r="LDL298" s="382"/>
      <c r="LDM298" s="332"/>
      <c r="LDN298" s="333"/>
      <c r="LDO298" s="382"/>
      <c r="LDP298" s="224"/>
      <c r="LDQ298" s="224"/>
      <c r="LDR298" s="334"/>
      <c r="LDS298" s="334"/>
      <c r="LDT298" s="224"/>
      <c r="LDU298" s="382"/>
      <c r="LDV298" s="382"/>
      <c r="LDW298" s="332"/>
      <c r="LDX298" s="333"/>
      <c r="LDY298" s="382"/>
      <c r="LDZ298" s="224"/>
      <c r="LEA298" s="224"/>
      <c r="LEB298" s="334"/>
      <c r="LEC298" s="334"/>
      <c r="LED298" s="224"/>
      <c r="LEE298" s="382"/>
      <c r="LEF298" s="382"/>
      <c r="LEG298" s="332"/>
      <c r="LEH298" s="333"/>
      <c r="LEI298" s="382"/>
      <c r="LEJ298" s="224"/>
      <c r="LEK298" s="224"/>
      <c r="LEL298" s="334"/>
      <c r="LEM298" s="334"/>
      <c r="LEN298" s="224"/>
      <c r="LEO298" s="382"/>
      <c r="LEP298" s="382"/>
      <c r="LEQ298" s="332"/>
      <c r="LER298" s="333"/>
      <c r="LES298" s="382"/>
      <c r="LET298" s="224"/>
      <c r="LEU298" s="224"/>
      <c r="LEV298" s="334"/>
      <c r="LEW298" s="334"/>
      <c r="LEX298" s="224"/>
      <c r="LEY298" s="382"/>
      <c r="LEZ298" s="382"/>
      <c r="LFA298" s="332"/>
      <c r="LFB298" s="333"/>
      <c r="LFC298" s="382"/>
      <c r="LFD298" s="224"/>
      <c r="LFE298" s="224"/>
      <c r="LFF298" s="334"/>
      <c r="LFG298" s="334"/>
      <c r="LFH298" s="224"/>
      <c r="LFI298" s="382"/>
      <c r="LFJ298" s="382"/>
      <c r="LFK298" s="332"/>
      <c r="LFL298" s="333"/>
      <c r="LFM298" s="382"/>
      <c r="LFN298" s="224"/>
      <c r="LFO298" s="224"/>
      <c r="LFP298" s="334"/>
      <c r="LFQ298" s="334"/>
      <c r="LFR298" s="224"/>
      <c r="LFS298" s="382"/>
      <c r="LFT298" s="382"/>
      <c r="LFU298" s="332"/>
      <c r="LFV298" s="333"/>
      <c r="LFW298" s="382"/>
      <c r="LFX298" s="224"/>
      <c r="LFY298" s="224"/>
      <c r="LFZ298" s="334"/>
      <c r="LGA298" s="334"/>
      <c r="LGB298" s="224"/>
      <c r="LGC298" s="382"/>
      <c r="LGD298" s="382"/>
      <c r="LGE298" s="332"/>
      <c r="LGF298" s="333"/>
      <c r="LGG298" s="382"/>
      <c r="LGH298" s="224"/>
      <c r="LGI298" s="224"/>
      <c r="LGJ298" s="334"/>
      <c r="LGK298" s="334"/>
      <c r="LGL298" s="224"/>
      <c r="LGM298" s="382"/>
      <c r="LGN298" s="382"/>
      <c r="LGO298" s="332"/>
      <c r="LGP298" s="333"/>
      <c r="LGQ298" s="382"/>
      <c r="LGR298" s="224"/>
      <c r="LGS298" s="224"/>
      <c r="LGT298" s="334"/>
      <c r="LGU298" s="334"/>
      <c r="LGV298" s="224"/>
      <c r="LGW298" s="382"/>
      <c r="LGX298" s="382"/>
      <c r="LGY298" s="332"/>
      <c r="LGZ298" s="333"/>
      <c r="LHA298" s="382"/>
      <c r="LHB298" s="224"/>
      <c r="LHC298" s="224"/>
      <c r="LHD298" s="334"/>
      <c r="LHE298" s="334"/>
      <c r="LHF298" s="224"/>
      <c r="LHG298" s="382"/>
      <c r="LHH298" s="382"/>
      <c r="LHI298" s="332"/>
      <c r="LHJ298" s="333"/>
      <c r="LHK298" s="382"/>
      <c r="LHL298" s="224"/>
      <c r="LHM298" s="224"/>
      <c r="LHN298" s="334"/>
      <c r="LHO298" s="334"/>
      <c r="LHP298" s="224"/>
      <c r="LHQ298" s="382"/>
      <c r="LHR298" s="382"/>
      <c r="LHS298" s="332"/>
      <c r="LHT298" s="333"/>
      <c r="LHU298" s="382"/>
      <c r="LHV298" s="224"/>
      <c r="LHW298" s="224"/>
      <c r="LHX298" s="334"/>
      <c r="LHY298" s="334"/>
      <c r="LHZ298" s="224"/>
      <c r="LIA298" s="382"/>
      <c r="LIB298" s="382"/>
      <c r="LIC298" s="332"/>
      <c r="LID298" s="333"/>
      <c r="LIE298" s="382"/>
      <c r="LIF298" s="224"/>
      <c r="LIG298" s="224"/>
      <c r="LIH298" s="334"/>
      <c r="LII298" s="334"/>
      <c r="LIJ298" s="224"/>
      <c r="LIK298" s="382"/>
      <c r="LIL298" s="382"/>
      <c r="LIM298" s="332"/>
      <c r="LIN298" s="333"/>
      <c r="LIO298" s="382"/>
      <c r="LIP298" s="224"/>
      <c r="LIQ298" s="224"/>
      <c r="LIR298" s="334"/>
      <c r="LIS298" s="334"/>
      <c r="LIT298" s="224"/>
      <c r="LIU298" s="382"/>
      <c r="LIV298" s="382"/>
      <c r="LIW298" s="332"/>
      <c r="LIX298" s="333"/>
      <c r="LIY298" s="382"/>
      <c r="LIZ298" s="224"/>
      <c r="LJA298" s="224"/>
      <c r="LJB298" s="334"/>
      <c r="LJC298" s="334"/>
      <c r="LJD298" s="224"/>
      <c r="LJE298" s="382"/>
      <c r="LJF298" s="382"/>
      <c r="LJG298" s="332"/>
      <c r="LJH298" s="333"/>
      <c r="LJI298" s="382"/>
      <c r="LJJ298" s="224"/>
      <c r="LJK298" s="224"/>
      <c r="LJL298" s="334"/>
      <c r="LJM298" s="334"/>
      <c r="LJN298" s="224"/>
      <c r="LJO298" s="382"/>
      <c r="LJP298" s="382"/>
      <c r="LJQ298" s="332"/>
      <c r="LJR298" s="333"/>
      <c r="LJS298" s="382"/>
      <c r="LJT298" s="224"/>
      <c r="LJU298" s="224"/>
      <c r="LJV298" s="334"/>
      <c r="LJW298" s="334"/>
      <c r="LJX298" s="224"/>
      <c r="LJY298" s="382"/>
      <c r="LJZ298" s="382"/>
      <c r="LKA298" s="332"/>
      <c r="LKB298" s="333"/>
      <c r="LKC298" s="382"/>
      <c r="LKD298" s="224"/>
      <c r="LKE298" s="224"/>
      <c r="LKF298" s="334"/>
      <c r="LKG298" s="334"/>
      <c r="LKH298" s="224"/>
      <c r="LKI298" s="382"/>
      <c r="LKJ298" s="382"/>
      <c r="LKK298" s="332"/>
      <c r="LKL298" s="333"/>
      <c r="LKM298" s="382"/>
      <c r="LKN298" s="224"/>
      <c r="LKO298" s="224"/>
      <c r="LKP298" s="334"/>
      <c r="LKQ298" s="334"/>
      <c r="LKR298" s="224"/>
      <c r="LKS298" s="382"/>
      <c r="LKT298" s="382"/>
      <c r="LKU298" s="332"/>
      <c r="LKV298" s="333"/>
      <c r="LKW298" s="382"/>
      <c r="LKX298" s="224"/>
      <c r="LKY298" s="224"/>
      <c r="LKZ298" s="334"/>
      <c r="LLA298" s="334"/>
      <c r="LLB298" s="224"/>
      <c r="LLC298" s="382"/>
      <c r="LLD298" s="382"/>
      <c r="LLE298" s="332"/>
      <c r="LLF298" s="333"/>
      <c r="LLG298" s="382"/>
      <c r="LLH298" s="224"/>
      <c r="LLI298" s="224"/>
      <c r="LLJ298" s="334"/>
      <c r="LLK298" s="334"/>
      <c r="LLL298" s="224"/>
      <c r="LLM298" s="382"/>
      <c r="LLN298" s="382"/>
      <c r="LLO298" s="332"/>
      <c r="LLP298" s="333"/>
      <c r="LLQ298" s="382"/>
      <c r="LLR298" s="224"/>
      <c r="LLS298" s="224"/>
      <c r="LLT298" s="334"/>
      <c r="LLU298" s="334"/>
      <c r="LLV298" s="224"/>
      <c r="LLW298" s="382"/>
      <c r="LLX298" s="382"/>
      <c r="LLY298" s="332"/>
      <c r="LLZ298" s="333"/>
      <c r="LMA298" s="382"/>
      <c r="LMB298" s="224"/>
      <c r="LMC298" s="224"/>
      <c r="LMD298" s="334"/>
      <c r="LME298" s="334"/>
      <c r="LMF298" s="224"/>
      <c r="LMG298" s="382"/>
      <c r="LMH298" s="382"/>
      <c r="LMI298" s="332"/>
      <c r="LMJ298" s="333"/>
      <c r="LMK298" s="382"/>
      <c r="LML298" s="224"/>
      <c r="LMM298" s="224"/>
      <c r="LMN298" s="334"/>
      <c r="LMO298" s="334"/>
      <c r="LMP298" s="224"/>
      <c r="LMQ298" s="382"/>
      <c r="LMR298" s="382"/>
      <c r="LMS298" s="332"/>
      <c r="LMT298" s="333"/>
      <c r="LMU298" s="382"/>
      <c r="LMV298" s="224"/>
      <c r="LMW298" s="224"/>
      <c r="LMX298" s="334"/>
      <c r="LMY298" s="334"/>
      <c r="LMZ298" s="224"/>
      <c r="LNA298" s="382"/>
      <c r="LNB298" s="382"/>
      <c r="LNC298" s="332"/>
      <c r="LND298" s="333"/>
      <c r="LNE298" s="382"/>
      <c r="LNF298" s="224"/>
      <c r="LNG298" s="224"/>
      <c r="LNH298" s="334"/>
      <c r="LNI298" s="334"/>
      <c r="LNJ298" s="224"/>
      <c r="LNK298" s="382"/>
      <c r="LNL298" s="382"/>
      <c r="LNM298" s="332"/>
      <c r="LNN298" s="333"/>
      <c r="LNO298" s="382"/>
      <c r="LNP298" s="224"/>
      <c r="LNQ298" s="224"/>
      <c r="LNR298" s="334"/>
      <c r="LNS298" s="334"/>
      <c r="LNT298" s="224"/>
      <c r="LNU298" s="382"/>
      <c r="LNV298" s="382"/>
      <c r="LNW298" s="332"/>
      <c r="LNX298" s="333"/>
      <c r="LNY298" s="382"/>
      <c r="LNZ298" s="224"/>
      <c r="LOA298" s="224"/>
      <c r="LOB298" s="334"/>
      <c r="LOC298" s="334"/>
      <c r="LOD298" s="224"/>
      <c r="LOE298" s="382"/>
      <c r="LOF298" s="382"/>
      <c r="LOG298" s="332"/>
      <c r="LOH298" s="333"/>
      <c r="LOI298" s="382"/>
      <c r="LOJ298" s="224"/>
      <c r="LOK298" s="224"/>
      <c r="LOL298" s="334"/>
      <c r="LOM298" s="334"/>
      <c r="LON298" s="224"/>
      <c r="LOO298" s="382"/>
      <c r="LOP298" s="382"/>
      <c r="LOQ298" s="332"/>
      <c r="LOR298" s="333"/>
      <c r="LOS298" s="382"/>
      <c r="LOT298" s="224"/>
      <c r="LOU298" s="224"/>
      <c r="LOV298" s="334"/>
      <c r="LOW298" s="334"/>
      <c r="LOX298" s="224"/>
      <c r="LOY298" s="382"/>
      <c r="LOZ298" s="382"/>
      <c r="LPA298" s="332"/>
      <c r="LPB298" s="333"/>
      <c r="LPC298" s="382"/>
      <c r="LPD298" s="224"/>
      <c r="LPE298" s="224"/>
      <c r="LPF298" s="334"/>
      <c r="LPG298" s="334"/>
      <c r="LPH298" s="224"/>
      <c r="LPI298" s="382"/>
      <c r="LPJ298" s="382"/>
      <c r="LPK298" s="332"/>
      <c r="LPL298" s="333"/>
      <c r="LPM298" s="382"/>
      <c r="LPN298" s="224"/>
      <c r="LPO298" s="224"/>
      <c r="LPP298" s="334"/>
      <c r="LPQ298" s="334"/>
      <c r="LPR298" s="224"/>
      <c r="LPS298" s="382"/>
      <c r="LPT298" s="382"/>
      <c r="LPU298" s="332"/>
      <c r="LPV298" s="333"/>
      <c r="LPW298" s="382"/>
      <c r="LPX298" s="224"/>
      <c r="LPY298" s="224"/>
      <c r="LPZ298" s="334"/>
      <c r="LQA298" s="334"/>
      <c r="LQB298" s="224"/>
      <c r="LQC298" s="382"/>
      <c r="LQD298" s="382"/>
      <c r="LQE298" s="332"/>
      <c r="LQF298" s="333"/>
      <c r="LQG298" s="382"/>
      <c r="LQH298" s="224"/>
      <c r="LQI298" s="224"/>
      <c r="LQJ298" s="334"/>
      <c r="LQK298" s="334"/>
      <c r="LQL298" s="224"/>
      <c r="LQM298" s="382"/>
      <c r="LQN298" s="382"/>
      <c r="LQO298" s="332"/>
      <c r="LQP298" s="333"/>
      <c r="LQQ298" s="382"/>
      <c r="LQR298" s="224"/>
      <c r="LQS298" s="224"/>
      <c r="LQT298" s="334"/>
      <c r="LQU298" s="334"/>
      <c r="LQV298" s="224"/>
      <c r="LQW298" s="382"/>
      <c r="LQX298" s="382"/>
      <c r="LQY298" s="332"/>
      <c r="LQZ298" s="333"/>
      <c r="LRA298" s="382"/>
      <c r="LRB298" s="224"/>
      <c r="LRC298" s="224"/>
      <c r="LRD298" s="334"/>
      <c r="LRE298" s="334"/>
      <c r="LRF298" s="224"/>
      <c r="LRG298" s="382"/>
      <c r="LRH298" s="382"/>
      <c r="LRI298" s="332"/>
      <c r="LRJ298" s="333"/>
      <c r="LRK298" s="382"/>
      <c r="LRL298" s="224"/>
      <c r="LRM298" s="224"/>
      <c r="LRN298" s="334"/>
      <c r="LRO298" s="334"/>
      <c r="LRP298" s="224"/>
      <c r="LRQ298" s="382"/>
      <c r="LRR298" s="382"/>
      <c r="LRS298" s="332"/>
      <c r="LRT298" s="333"/>
      <c r="LRU298" s="382"/>
      <c r="LRV298" s="224"/>
      <c r="LRW298" s="224"/>
      <c r="LRX298" s="334"/>
      <c r="LRY298" s="334"/>
      <c r="LRZ298" s="224"/>
      <c r="LSA298" s="382"/>
      <c r="LSB298" s="382"/>
      <c r="LSC298" s="332"/>
      <c r="LSD298" s="333"/>
      <c r="LSE298" s="382"/>
      <c r="LSF298" s="224"/>
      <c r="LSG298" s="224"/>
      <c r="LSH298" s="334"/>
      <c r="LSI298" s="334"/>
      <c r="LSJ298" s="224"/>
      <c r="LSK298" s="382"/>
      <c r="LSL298" s="382"/>
      <c r="LSM298" s="332"/>
      <c r="LSN298" s="333"/>
      <c r="LSO298" s="382"/>
      <c r="LSP298" s="224"/>
      <c r="LSQ298" s="224"/>
      <c r="LSR298" s="334"/>
      <c r="LSS298" s="334"/>
      <c r="LST298" s="224"/>
      <c r="LSU298" s="382"/>
      <c r="LSV298" s="382"/>
      <c r="LSW298" s="332"/>
      <c r="LSX298" s="333"/>
      <c r="LSY298" s="382"/>
      <c r="LSZ298" s="224"/>
      <c r="LTA298" s="224"/>
      <c r="LTB298" s="334"/>
      <c r="LTC298" s="334"/>
      <c r="LTD298" s="224"/>
      <c r="LTE298" s="382"/>
      <c r="LTF298" s="382"/>
      <c r="LTG298" s="332"/>
      <c r="LTH298" s="333"/>
      <c r="LTI298" s="382"/>
      <c r="LTJ298" s="224"/>
      <c r="LTK298" s="224"/>
      <c r="LTL298" s="334"/>
      <c r="LTM298" s="334"/>
      <c r="LTN298" s="224"/>
      <c r="LTO298" s="382"/>
      <c r="LTP298" s="382"/>
      <c r="LTQ298" s="332"/>
      <c r="LTR298" s="333"/>
      <c r="LTS298" s="382"/>
      <c r="LTT298" s="224"/>
      <c r="LTU298" s="224"/>
      <c r="LTV298" s="334"/>
      <c r="LTW298" s="334"/>
      <c r="LTX298" s="224"/>
      <c r="LTY298" s="382"/>
      <c r="LTZ298" s="382"/>
      <c r="LUA298" s="332"/>
      <c r="LUB298" s="333"/>
      <c r="LUC298" s="382"/>
      <c r="LUD298" s="224"/>
      <c r="LUE298" s="224"/>
      <c r="LUF298" s="334"/>
      <c r="LUG298" s="334"/>
      <c r="LUH298" s="224"/>
      <c r="LUI298" s="382"/>
      <c r="LUJ298" s="382"/>
      <c r="LUK298" s="332"/>
      <c r="LUL298" s="333"/>
      <c r="LUM298" s="382"/>
      <c r="LUN298" s="224"/>
      <c r="LUO298" s="224"/>
      <c r="LUP298" s="334"/>
      <c r="LUQ298" s="334"/>
      <c r="LUR298" s="224"/>
      <c r="LUS298" s="382"/>
      <c r="LUT298" s="382"/>
      <c r="LUU298" s="332"/>
      <c r="LUV298" s="333"/>
      <c r="LUW298" s="382"/>
      <c r="LUX298" s="224"/>
      <c r="LUY298" s="224"/>
      <c r="LUZ298" s="334"/>
      <c r="LVA298" s="334"/>
      <c r="LVB298" s="224"/>
      <c r="LVC298" s="382"/>
      <c r="LVD298" s="382"/>
      <c r="LVE298" s="332"/>
      <c r="LVF298" s="333"/>
      <c r="LVG298" s="382"/>
      <c r="LVH298" s="224"/>
      <c r="LVI298" s="224"/>
      <c r="LVJ298" s="334"/>
      <c r="LVK298" s="334"/>
      <c r="LVL298" s="224"/>
      <c r="LVM298" s="382"/>
      <c r="LVN298" s="382"/>
      <c r="LVO298" s="332"/>
      <c r="LVP298" s="333"/>
      <c r="LVQ298" s="382"/>
      <c r="LVR298" s="224"/>
      <c r="LVS298" s="224"/>
      <c r="LVT298" s="334"/>
      <c r="LVU298" s="334"/>
      <c r="LVV298" s="224"/>
      <c r="LVW298" s="382"/>
      <c r="LVX298" s="382"/>
      <c r="LVY298" s="332"/>
      <c r="LVZ298" s="333"/>
      <c r="LWA298" s="382"/>
      <c r="LWB298" s="224"/>
      <c r="LWC298" s="224"/>
      <c r="LWD298" s="334"/>
      <c r="LWE298" s="334"/>
      <c r="LWF298" s="224"/>
      <c r="LWG298" s="382"/>
      <c r="LWH298" s="382"/>
      <c r="LWI298" s="332"/>
      <c r="LWJ298" s="333"/>
      <c r="LWK298" s="382"/>
      <c r="LWL298" s="224"/>
      <c r="LWM298" s="224"/>
      <c r="LWN298" s="334"/>
      <c r="LWO298" s="334"/>
      <c r="LWP298" s="224"/>
      <c r="LWQ298" s="382"/>
      <c r="LWR298" s="382"/>
      <c r="LWS298" s="332"/>
      <c r="LWT298" s="333"/>
      <c r="LWU298" s="382"/>
      <c r="LWV298" s="224"/>
      <c r="LWW298" s="224"/>
      <c r="LWX298" s="334"/>
      <c r="LWY298" s="334"/>
      <c r="LWZ298" s="224"/>
      <c r="LXA298" s="382"/>
      <c r="LXB298" s="382"/>
      <c r="LXC298" s="332"/>
      <c r="LXD298" s="333"/>
      <c r="LXE298" s="382"/>
      <c r="LXF298" s="224"/>
      <c r="LXG298" s="224"/>
      <c r="LXH298" s="334"/>
      <c r="LXI298" s="334"/>
      <c r="LXJ298" s="224"/>
      <c r="LXK298" s="382"/>
      <c r="LXL298" s="382"/>
      <c r="LXM298" s="332"/>
      <c r="LXN298" s="333"/>
      <c r="LXO298" s="382"/>
      <c r="LXP298" s="224"/>
      <c r="LXQ298" s="224"/>
      <c r="LXR298" s="334"/>
      <c r="LXS298" s="334"/>
      <c r="LXT298" s="224"/>
      <c r="LXU298" s="382"/>
      <c r="LXV298" s="382"/>
      <c r="LXW298" s="332"/>
      <c r="LXX298" s="333"/>
      <c r="LXY298" s="382"/>
      <c r="LXZ298" s="224"/>
      <c r="LYA298" s="224"/>
      <c r="LYB298" s="334"/>
      <c r="LYC298" s="334"/>
      <c r="LYD298" s="224"/>
      <c r="LYE298" s="382"/>
      <c r="LYF298" s="382"/>
      <c r="LYG298" s="332"/>
      <c r="LYH298" s="333"/>
      <c r="LYI298" s="382"/>
      <c r="LYJ298" s="224"/>
      <c r="LYK298" s="224"/>
      <c r="LYL298" s="334"/>
      <c r="LYM298" s="334"/>
      <c r="LYN298" s="224"/>
      <c r="LYO298" s="382"/>
      <c r="LYP298" s="382"/>
      <c r="LYQ298" s="332"/>
      <c r="LYR298" s="333"/>
      <c r="LYS298" s="382"/>
      <c r="LYT298" s="224"/>
      <c r="LYU298" s="224"/>
      <c r="LYV298" s="334"/>
      <c r="LYW298" s="334"/>
      <c r="LYX298" s="224"/>
      <c r="LYY298" s="382"/>
      <c r="LYZ298" s="382"/>
      <c r="LZA298" s="332"/>
      <c r="LZB298" s="333"/>
      <c r="LZC298" s="382"/>
      <c r="LZD298" s="224"/>
      <c r="LZE298" s="224"/>
      <c r="LZF298" s="334"/>
      <c r="LZG298" s="334"/>
      <c r="LZH298" s="224"/>
      <c r="LZI298" s="382"/>
      <c r="LZJ298" s="382"/>
      <c r="LZK298" s="332"/>
      <c r="LZL298" s="333"/>
      <c r="LZM298" s="382"/>
      <c r="LZN298" s="224"/>
      <c r="LZO298" s="224"/>
      <c r="LZP298" s="334"/>
      <c r="LZQ298" s="334"/>
      <c r="LZR298" s="224"/>
      <c r="LZS298" s="382"/>
      <c r="LZT298" s="382"/>
      <c r="LZU298" s="332"/>
      <c r="LZV298" s="333"/>
      <c r="LZW298" s="382"/>
      <c r="LZX298" s="224"/>
      <c r="LZY298" s="224"/>
      <c r="LZZ298" s="334"/>
      <c r="MAA298" s="334"/>
      <c r="MAB298" s="224"/>
      <c r="MAC298" s="382"/>
      <c r="MAD298" s="382"/>
      <c r="MAE298" s="332"/>
      <c r="MAF298" s="333"/>
      <c r="MAG298" s="382"/>
      <c r="MAH298" s="224"/>
      <c r="MAI298" s="224"/>
      <c r="MAJ298" s="334"/>
      <c r="MAK298" s="334"/>
      <c r="MAL298" s="224"/>
      <c r="MAM298" s="382"/>
      <c r="MAN298" s="382"/>
      <c r="MAO298" s="332"/>
      <c r="MAP298" s="333"/>
      <c r="MAQ298" s="382"/>
      <c r="MAR298" s="224"/>
      <c r="MAS298" s="224"/>
      <c r="MAT298" s="334"/>
      <c r="MAU298" s="334"/>
      <c r="MAV298" s="224"/>
      <c r="MAW298" s="382"/>
      <c r="MAX298" s="382"/>
      <c r="MAY298" s="332"/>
      <c r="MAZ298" s="333"/>
      <c r="MBA298" s="382"/>
      <c r="MBB298" s="224"/>
      <c r="MBC298" s="224"/>
      <c r="MBD298" s="334"/>
      <c r="MBE298" s="334"/>
      <c r="MBF298" s="224"/>
      <c r="MBG298" s="382"/>
      <c r="MBH298" s="382"/>
      <c r="MBI298" s="332"/>
      <c r="MBJ298" s="333"/>
      <c r="MBK298" s="382"/>
      <c r="MBL298" s="224"/>
      <c r="MBM298" s="224"/>
      <c r="MBN298" s="334"/>
      <c r="MBO298" s="334"/>
      <c r="MBP298" s="224"/>
      <c r="MBQ298" s="382"/>
      <c r="MBR298" s="382"/>
      <c r="MBS298" s="332"/>
      <c r="MBT298" s="333"/>
      <c r="MBU298" s="382"/>
      <c r="MBV298" s="224"/>
      <c r="MBW298" s="224"/>
      <c r="MBX298" s="334"/>
      <c r="MBY298" s="334"/>
      <c r="MBZ298" s="224"/>
      <c r="MCA298" s="382"/>
      <c r="MCB298" s="382"/>
      <c r="MCC298" s="332"/>
      <c r="MCD298" s="333"/>
      <c r="MCE298" s="382"/>
      <c r="MCF298" s="224"/>
      <c r="MCG298" s="224"/>
      <c r="MCH298" s="334"/>
      <c r="MCI298" s="334"/>
      <c r="MCJ298" s="224"/>
      <c r="MCK298" s="382"/>
      <c r="MCL298" s="382"/>
      <c r="MCM298" s="332"/>
      <c r="MCN298" s="333"/>
      <c r="MCO298" s="382"/>
      <c r="MCP298" s="224"/>
      <c r="MCQ298" s="224"/>
      <c r="MCR298" s="334"/>
      <c r="MCS298" s="334"/>
      <c r="MCT298" s="224"/>
      <c r="MCU298" s="382"/>
      <c r="MCV298" s="382"/>
      <c r="MCW298" s="332"/>
      <c r="MCX298" s="333"/>
      <c r="MCY298" s="382"/>
      <c r="MCZ298" s="224"/>
      <c r="MDA298" s="224"/>
      <c r="MDB298" s="334"/>
      <c r="MDC298" s="334"/>
      <c r="MDD298" s="224"/>
      <c r="MDE298" s="382"/>
      <c r="MDF298" s="382"/>
      <c r="MDG298" s="332"/>
      <c r="MDH298" s="333"/>
      <c r="MDI298" s="382"/>
      <c r="MDJ298" s="224"/>
      <c r="MDK298" s="224"/>
      <c r="MDL298" s="334"/>
      <c r="MDM298" s="334"/>
      <c r="MDN298" s="224"/>
      <c r="MDO298" s="382"/>
      <c r="MDP298" s="382"/>
      <c r="MDQ298" s="332"/>
      <c r="MDR298" s="333"/>
      <c r="MDS298" s="382"/>
      <c r="MDT298" s="224"/>
      <c r="MDU298" s="224"/>
      <c r="MDV298" s="334"/>
      <c r="MDW298" s="334"/>
      <c r="MDX298" s="224"/>
      <c r="MDY298" s="382"/>
      <c r="MDZ298" s="382"/>
      <c r="MEA298" s="332"/>
      <c r="MEB298" s="333"/>
      <c r="MEC298" s="382"/>
      <c r="MED298" s="224"/>
      <c r="MEE298" s="224"/>
      <c r="MEF298" s="334"/>
      <c r="MEG298" s="334"/>
      <c r="MEH298" s="224"/>
      <c r="MEI298" s="382"/>
      <c r="MEJ298" s="382"/>
      <c r="MEK298" s="332"/>
      <c r="MEL298" s="333"/>
      <c r="MEM298" s="382"/>
      <c r="MEN298" s="224"/>
      <c r="MEO298" s="224"/>
      <c r="MEP298" s="334"/>
      <c r="MEQ298" s="334"/>
      <c r="MER298" s="224"/>
      <c r="MES298" s="382"/>
      <c r="MET298" s="382"/>
      <c r="MEU298" s="332"/>
      <c r="MEV298" s="333"/>
      <c r="MEW298" s="382"/>
      <c r="MEX298" s="224"/>
      <c r="MEY298" s="224"/>
      <c r="MEZ298" s="334"/>
      <c r="MFA298" s="334"/>
      <c r="MFB298" s="224"/>
      <c r="MFC298" s="382"/>
      <c r="MFD298" s="382"/>
      <c r="MFE298" s="332"/>
      <c r="MFF298" s="333"/>
      <c r="MFG298" s="382"/>
      <c r="MFH298" s="224"/>
      <c r="MFI298" s="224"/>
      <c r="MFJ298" s="334"/>
      <c r="MFK298" s="334"/>
      <c r="MFL298" s="224"/>
      <c r="MFM298" s="382"/>
      <c r="MFN298" s="382"/>
      <c r="MFO298" s="332"/>
      <c r="MFP298" s="333"/>
      <c r="MFQ298" s="382"/>
      <c r="MFR298" s="224"/>
      <c r="MFS298" s="224"/>
      <c r="MFT298" s="334"/>
      <c r="MFU298" s="334"/>
      <c r="MFV298" s="224"/>
      <c r="MFW298" s="382"/>
      <c r="MFX298" s="382"/>
      <c r="MFY298" s="332"/>
      <c r="MFZ298" s="333"/>
      <c r="MGA298" s="382"/>
      <c r="MGB298" s="224"/>
      <c r="MGC298" s="224"/>
      <c r="MGD298" s="334"/>
      <c r="MGE298" s="334"/>
      <c r="MGF298" s="224"/>
      <c r="MGG298" s="382"/>
      <c r="MGH298" s="382"/>
      <c r="MGI298" s="332"/>
      <c r="MGJ298" s="333"/>
      <c r="MGK298" s="382"/>
      <c r="MGL298" s="224"/>
      <c r="MGM298" s="224"/>
      <c r="MGN298" s="334"/>
      <c r="MGO298" s="334"/>
      <c r="MGP298" s="224"/>
      <c r="MGQ298" s="382"/>
      <c r="MGR298" s="382"/>
      <c r="MGS298" s="332"/>
      <c r="MGT298" s="333"/>
      <c r="MGU298" s="382"/>
      <c r="MGV298" s="224"/>
      <c r="MGW298" s="224"/>
      <c r="MGX298" s="334"/>
      <c r="MGY298" s="334"/>
      <c r="MGZ298" s="224"/>
      <c r="MHA298" s="382"/>
      <c r="MHB298" s="382"/>
      <c r="MHC298" s="332"/>
      <c r="MHD298" s="333"/>
      <c r="MHE298" s="382"/>
      <c r="MHF298" s="224"/>
      <c r="MHG298" s="224"/>
      <c r="MHH298" s="334"/>
      <c r="MHI298" s="334"/>
      <c r="MHJ298" s="224"/>
      <c r="MHK298" s="382"/>
      <c r="MHL298" s="382"/>
      <c r="MHM298" s="332"/>
      <c r="MHN298" s="333"/>
      <c r="MHO298" s="382"/>
      <c r="MHP298" s="224"/>
      <c r="MHQ298" s="224"/>
      <c r="MHR298" s="334"/>
      <c r="MHS298" s="334"/>
      <c r="MHT298" s="224"/>
      <c r="MHU298" s="382"/>
      <c r="MHV298" s="382"/>
      <c r="MHW298" s="332"/>
      <c r="MHX298" s="333"/>
      <c r="MHY298" s="382"/>
      <c r="MHZ298" s="224"/>
      <c r="MIA298" s="224"/>
      <c r="MIB298" s="334"/>
      <c r="MIC298" s="334"/>
      <c r="MID298" s="224"/>
      <c r="MIE298" s="382"/>
      <c r="MIF298" s="382"/>
      <c r="MIG298" s="332"/>
      <c r="MIH298" s="333"/>
      <c r="MII298" s="382"/>
      <c r="MIJ298" s="224"/>
      <c r="MIK298" s="224"/>
      <c r="MIL298" s="334"/>
      <c r="MIM298" s="334"/>
      <c r="MIN298" s="224"/>
      <c r="MIO298" s="382"/>
      <c r="MIP298" s="382"/>
      <c r="MIQ298" s="332"/>
      <c r="MIR298" s="333"/>
      <c r="MIS298" s="382"/>
      <c r="MIT298" s="224"/>
      <c r="MIU298" s="224"/>
      <c r="MIV298" s="334"/>
      <c r="MIW298" s="334"/>
      <c r="MIX298" s="224"/>
      <c r="MIY298" s="382"/>
      <c r="MIZ298" s="382"/>
      <c r="MJA298" s="332"/>
      <c r="MJB298" s="333"/>
      <c r="MJC298" s="382"/>
      <c r="MJD298" s="224"/>
      <c r="MJE298" s="224"/>
      <c r="MJF298" s="334"/>
      <c r="MJG298" s="334"/>
      <c r="MJH298" s="224"/>
      <c r="MJI298" s="382"/>
      <c r="MJJ298" s="382"/>
      <c r="MJK298" s="332"/>
      <c r="MJL298" s="333"/>
      <c r="MJM298" s="382"/>
      <c r="MJN298" s="224"/>
      <c r="MJO298" s="224"/>
      <c r="MJP298" s="334"/>
      <c r="MJQ298" s="334"/>
      <c r="MJR298" s="224"/>
      <c r="MJS298" s="382"/>
      <c r="MJT298" s="382"/>
      <c r="MJU298" s="332"/>
      <c r="MJV298" s="333"/>
      <c r="MJW298" s="382"/>
      <c r="MJX298" s="224"/>
      <c r="MJY298" s="224"/>
      <c r="MJZ298" s="334"/>
      <c r="MKA298" s="334"/>
      <c r="MKB298" s="224"/>
      <c r="MKC298" s="382"/>
      <c r="MKD298" s="382"/>
      <c r="MKE298" s="332"/>
      <c r="MKF298" s="333"/>
      <c r="MKG298" s="382"/>
      <c r="MKH298" s="224"/>
      <c r="MKI298" s="224"/>
      <c r="MKJ298" s="334"/>
      <c r="MKK298" s="334"/>
      <c r="MKL298" s="224"/>
      <c r="MKM298" s="382"/>
      <c r="MKN298" s="382"/>
      <c r="MKO298" s="332"/>
      <c r="MKP298" s="333"/>
      <c r="MKQ298" s="382"/>
      <c r="MKR298" s="224"/>
      <c r="MKS298" s="224"/>
      <c r="MKT298" s="334"/>
      <c r="MKU298" s="334"/>
      <c r="MKV298" s="224"/>
      <c r="MKW298" s="382"/>
      <c r="MKX298" s="382"/>
      <c r="MKY298" s="332"/>
      <c r="MKZ298" s="333"/>
      <c r="MLA298" s="382"/>
      <c r="MLB298" s="224"/>
      <c r="MLC298" s="224"/>
      <c r="MLD298" s="334"/>
      <c r="MLE298" s="334"/>
      <c r="MLF298" s="224"/>
      <c r="MLG298" s="382"/>
      <c r="MLH298" s="382"/>
      <c r="MLI298" s="332"/>
      <c r="MLJ298" s="333"/>
      <c r="MLK298" s="382"/>
      <c r="MLL298" s="224"/>
      <c r="MLM298" s="224"/>
      <c r="MLN298" s="334"/>
      <c r="MLO298" s="334"/>
      <c r="MLP298" s="224"/>
      <c r="MLQ298" s="382"/>
      <c r="MLR298" s="382"/>
      <c r="MLS298" s="332"/>
      <c r="MLT298" s="333"/>
      <c r="MLU298" s="382"/>
      <c r="MLV298" s="224"/>
      <c r="MLW298" s="224"/>
      <c r="MLX298" s="334"/>
      <c r="MLY298" s="334"/>
      <c r="MLZ298" s="224"/>
      <c r="MMA298" s="382"/>
      <c r="MMB298" s="382"/>
      <c r="MMC298" s="332"/>
      <c r="MMD298" s="333"/>
      <c r="MME298" s="382"/>
      <c r="MMF298" s="224"/>
      <c r="MMG298" s="224"/>
      <c r="MMH298" s="334"/>
      <c r="MMI298" s="334"/>
      <c r="MMJ298" s="224"/>
      <c r="MMK298" s="382"/>
      <c r="MML298" s="382"/>
      <c r="MMM298" s="332"/>
      <c r="MMN298" s="333"/>
      <c r="MMO298" s="382"/>
      <c r="MMP298" s="224"/>
      <c r="MMQ298" s="224"/>
      <c r="MMR298" s="334"/>
      <c r="MMS298" s="334"/>
      <c r="MMT298" s="224"/>
      <c r="MMU298" s="382"/>
      <c r="MMV298" s="382"/>
      <c r="MMW298" s="332"/>
      <c r="MMX298" s="333"/>
      <c r="MMY298" s="382"/>
      <c r="MMZ298" s="224"/>
      <c r="MNA298" s="224"/>
      <c r="MNB298" s="334"/>
      <c r="MNC298" s="334"/>
      <c r="MND298" s="224"/>
      <c r="MNE298" s="382"/>
      <c r="MNF298" s="382"/>
      <c r="MNG298" s="332"/>
      <c r="MNH298" s="333"/>
      <c r="MNI298" s="382"/>
      <c r="MNJ298" s="224"/>
      <c r="MNK298" s="224"/>
      <c r="MNL298" s="334"/>
      <c r="MNM298" s="334"/>
      <c r="MNN298" s="224"/>
      <c r="MNO298" s="382"/>
      <c r="MNP298" s="382"/>
      <c r="MNQ298" s="332"/>
      <c r="MNR298" s="333"/>
      <c r="MNS298" s="382"/>
      <c r="MNT298" s="224"/>
      <c r="MNU298" s="224"/>
      <c r="MNV298" s="334"/>
      <c r="MNW298" s="334"/>
      <c r="MNX298" s="224"/>
      <c r="MNY298" s="382"/>
      <c r="MNZ298" s="382"/>
      <c r="MOA298" s="332"/>
      <c r="MOB298" s="333"/>
      <c r="MOC298" s="382"/>
      <c r="MOD298" s="224"/>
      <c r="MOE298" s="224"/>
      <c r="MOF298" s="334"/>
      <c r="MOG298" s="334"/>
      <c r="MOH298" s="224"/>
      <c r="MOI298" s="382"/>
      <c r="MOJ298" s="382"/>
      <c r="MOK298" s="332"/>
      <c r="MOL298" s="333"/>
      <c r="MOM298" s="382"/>
      <c r="MON298" s="224"/>
      <c r="MOO298" s="224"/>
      <c r="MOP298" s="334"/>
      <c r="MOQ298" s="334"/>
      <c r="MOR298" s="224"/>
      <c r="MOS298" s="382"/>
      <c r="MOT298" s="382"/>
      <c r="MOU298" s="332"/>
      <c r="MOV298" s="333"/>
      <c r="MOW298" s="382"/>
      <c r="MOX298" s="224"/>
      <c r="MOY298" s="224"/>
      <c r="MOZ298" s="334"/>
      <c r="MPA298" s="334"/>
      <c r="MPB298" s="224"/>
      <c r="MPC298" s="382"/>
      <c r="MPD298" s="382"/>
      <c r="MPE298" s="332"/>
      <c r="MPF298" s="333"/>
      <c r="MPG298" s="382"/>
      <c r="MPH298" s="224"/>
      <c r="MPI298" s="224"/>
      <c r="MPJ298" s="334"/>
      <c r="MPK298" s="334"/>
      <c r="MPL298" s="224"/>
      <c r="MPM298" s="382"/>
      <c r="MPN298" s="382"/>
      <c r="MPO298" s="332"/>
      <c r="MPP298" s="333"/>
      <c r="MPQ298" s="382"/>
      <c r="MPR298" s="224"/>
      <c r="MPS298" s="224"/>
      <c r="MPT298" s="334"/>
      <c r="MPU298" s="334"/>
      <c r="MPV298" s="224"/>
      <c r="MPW298" s="382"/>
      <c r="MPX298" s="382"/>
      <c r="MPY298" s="332"/>
      <c r="MPZ298" s="333"/>
      <c r="MQA298" s="382"/>
      <c r="MQB298" s="224"/>
      <c r="MQC298" s="224"/>
      <c r="MQD298" s="334"/>
      <c r="MQE298" s="334"/>
      <c r="MQF298" s="224"/>
      <c r="MQG298" s="382"/>
      <c r="MQH298" s="382"/>
      <c r="MQI298" s="332"/>
      <c r="MQJ298" s="333"/>
      <c r="MQK298" s="382"/>
      <c r="MQL298" s="224"/>
      <c r="MQM298" s="224"/>
      <c r="MQN298" s="334"/>
      <c r="MQO298" s="334"/>
      <c r="MQP298" s="224"/>
      <c r="MQQ298" s="382"/>
      <c r="MQR298" s="382"/>
      <c r="MQS298" s="332"/>
      <c r="MQT298" s="333"/>
      <c r="MQU298" s="382"/>
      <c r="MQV298" s="224"/>
      <c r="MQW298" s="224"/>
      <c r="MQX298" s="334"/>
      <c r="MQY298" s="334"/>
      <c r="MQZ298" s="224"/>
      <c r="MRA298" s="382"/>
      <c r="MRB298" s="382"/>
      <c r="MRC298" s="332"/>
      <c r="MRD298" s="333"/>
      <c r="MRE298" s="382"/>
      <c r="MRF298" s="224"/>
      <c r="MRG298" s="224"/>
      <c r="MRH298" s="334"/>
      <c r="MRI298" s="334"/>
      <c r="MRJ298" s="224"/>
      <c r="MRK298" s="382"/>
      <c r="MRL298" s="382"/>
      <c r="MRM298" s="332"/>
      <c r="MRN298" s="333"/>
      <c r="MRO298" s="382"/>
      <c r="MRP298" s="224"/>
      <c r="MRQ298" s="224"/>
      <c r="MRR298" s="334"/>
      <c r="MRS298" s="334"/>
      <c r="MRT298" s="224"/>
      <c r="MRU298" s="382"/>
      <c r="MRV298" s="382"/>
      <c r="MRW298" s="332"/>
      <c r="MRX298" s="333"/>
      <c r="MRY298" s="382"/>
      <c r="MRZ298" s="224"/>
      <c r="MSA298" s="224"/>
      <c r="MSB298" s="334"/>
      <c r="MSC298" s="334"/>
      <c r="MSD298" s="224"/>
      <c r="MSE298" s="382"/>
      <c r="MSF298" s="382"/>
      <c r="MSG298" s="332"/>
      <c r="MSH298" s="333"/>
      <c r="MSI298" s="382"/>
      <c r="MSJ298" s="224"/>
      <c r="MSK298" s="224"/>
      <c r="MSL298" s="334"/>
      <c r="MSM298" s="334"/>
      <c r="MSN298" s="224"/>
      <c r="MSO298" s="382"/>
      <c r="MSP298" s="382"/>
      <c r="MSQ298" s="332"/>
      <c r="MSR298" s="333"/>
      <c r="MSS298" s="382"/>
      <c r="MST298" s="224"/>
      <c r="MSU298" s="224"/>
      <c r="MSV298" s="334"/>
      <c r="MSW298" s="334"/>
      <c r="MSX298" s="224"/>
      <c r="MSY298" s="382"/>
      <c r="MSZ298" s="382"/>
      <c r="MTA298" s="332"/>
      <c r="MTB298" s="333"/>
      <c r="MTC298" s="382"/>
      <c r="MTD298" s="224"/>
      <c r="MTE298" s="224"/>
      <c r="MTF298" s="334"/>
      <c r="MTG298" s="334"/>
      <c r="MTH298" s="224"/>
      <c r="MTI298" s="382"/>
      <c r="MTJ298" s="382"/>
      <c r="MTK298" s="332"/>
      <c r="MTL298" s="333"/>
      <c r="MTM298" s="382"/>
      <c r="MTN298" s="224"/>
      <c r="MTO298" s="224"/>
      <c r="MTP298" s="334"/>
      <c r="MTQ298" s="334"/>
      <c r="MTR298" s="224"/>
      <c r="MTS298" s="382"/>
      <c r="MTT298" s="382"/>
      <c r="MTU298" s="332"/>
      <c r="MTV298" s="333"/>
      <c r="MTW298" s="382"/>
      <c r="MTX298" s="224"/>
      <c r="MTY298" s="224"/>
      <c r="MTZ298" s="334"/>
      <c r="MUA298" s="334"/>
      <c r="MUB298" s="224"/>
      <c r="MUC298" s="382"/>
      <c r="MUD298" s="382"/>
      <c r="MUE298" s="332"/>
      <c r="MUF298" s="333"/>
      <c r="MUG298" s="382"/>
      <c r="MUH298" s="224"/>
      <c r="MUI298" s="224"/>
      <c r="MUJ298" s="334"/>
      <c r="MUK298" s="334"/>
      <c r="MUL298" s="224"/>
      <c r="MUM298" s="382"/>
      <c r="MUN298" s="382"/>
      <c r="MUO298" s="332"/>
      <c r="MUP298" s="333"/>
      <c r="MUQ298" s="382"/>
      <c r="MUR298" s="224"/>
      <c r="MUS298" s="224"/>
      <c r="MUT298" s="334"/>
      <c r="MUU298" s="334"/>
      <c r="MUV298" s="224"/>
      <c r="MUW298" s="382"/>
      <c r="MUX298" s="382"/>
      <c r="MUY298" s="332"/>
      <c r="MUZ298" s="333"/>
      <c r="MVA298" s="382"/>
      <c r="MVB298" s="224"/>
      <c r="MVC298" s="224"/>
      <c r="MVD298" s="334"/>
      <c r="MVE298" s="334"/>
      <c r="MVF298" s="224"/>
      <c r="MVG298" s="382"/>
      <c r="MVH298" s="382"/>
      <c r="MVI298" s="332"/>
      <c r="MVJ298" s="333"/>
      <c r="MVK298" s="382"/>
      <c r="MVL298" s="224"/>
      <c r="MVM298" s="224"/>
      <c r="MVN298" s="334"/>
      <c r="MVO298" s="334"/>
      <c r="MVP298" s="224"/>
      <c r="MVQ298" s="382"/>
      <c r="MVR298" s="382"/>
      <c r="MVS298" s="332"/>
      <c r="MVT298" s="333"/>
      <c r="MVU298" s="382"/>
      <c r="MVV298" s="224"/>
      <c r="MVW298" s="224"/>
      <c r="MVX298" s="334"/>
      <c r="MVY298" s="334"/>
      <c r="MVZ298" s="224"/>
      <c r="MWA298" s="382"/>
      <c r="MWB298" s="382"/>
      <c r="MWC298" s="332"/>
      <c r="MWD298" s="333"/>
      <c r="MWE298" s="382"/>
      <c r="MWF298" s="224"/>
      <c r="MWG298" s="224"/>
      <c r="MWH298" s="334"/>
      <c r="MWI298" s="334"/>
      <c r="MWJ298" s="224"/>
      <c r="MWK298" s="382"/>
      <c r="MWL298" s="382"/>
      <c r="MWM298" s="332"/>
      <c r="MWN298" s="333"/>
      <c r="MWO298" s="382"/>
      <c r="MWP298" s="224"/>
      <c r="MWQ298" s="224"/>
      <c r="MWR298" s="334"/>
      <c r="MWS298" s="334"/>
      <c r="MWT298" s="224"/>
      <c r="MWU298" s="382"/>
      <c r="MWV298" s="382"/>
      <c r="MWW298" s="332"/>
      <c r="MWX298" s="333"/>
      <c r="MWY298" s="382"/>
      <c r="MWZ298" s="224"/>
      <c r="MXA298" s="224"/>
      <c r="MXB298" s="334"/>
      <c r="MXC298" s="334"/>
      <c r="MXD298" s="224"/>
      <c r="MXE298" s="382"/>
      <c r="MXF298" s="382"/>
      <c r="MXG298" s="332"/>
      <c r="MXH298" s="333"/>
      <c r="MXI298" s="382"/>
      <c r="MXJ298" s="224"/>
      <c r="MXK298" s="224"/>
      <c r="MXL298" s="334"/>
      <c r="MXM298" s="334"/>
      <c r="MXN298" s="224"/>
      <c r="MXO298" s="382"/>
      <c r="MXP298" s="382"/>
      <c r="MXQ298" s="332"/>
      <c r="MXR298" s="333"/>
      <c r="MXS298" s="382"/>
      <c r="MXT298" s="224"/>
      <c r="MXU298" s="224"/>
      <c r="MXV298" s="334"/>
      <c r="MXW298" s="334"/>
      <c r="MXX298" s="224"/>
      <c r="MXY298" s="382"/>
      <c r="MXZ298" s="382"/>
      <c r="MYA298" s="332"/>
      <c r="MYB298" s="333"/>
      <c r="MYC298" s="382"/>
      <c r="MYD298" s="224"/>
      <c r="MYE298" s="224"/>
      <c r="MYF298" s="334"/>
      <c r="MYG298" s="334"/>
      <c r="MYH298" s="224"/>
      <c r="MYI298" s="382"/>
      <c r="MYJ298" s="382"/>
      <c r="MYK298" s="332"/>
      <c r="MYL298" s="333"/>
      <c r="MYM298" s="382"/>
      <c r="MYN298" s="224"/>
      <c r="MYO298" s="224"/>
      <c r="MYP298" s="334"/>
      <c r="MYQ298" s="334"/>
      <c r="MYR298" s="224"/>
      <c r="MYS298" s="382"/>
      <c r="MYT298" s="382"/>
      <c r="MYU298" s="332"/>
      <c r="MYV298" s="333"/>
      <c r="MYW298" s="382"/>
      <c r="MYX298" s="224"/>
      <c r="MYY298" s="224"/>
      <c r="MYZ298" s="334"/>
      <c r="MZA298" s="334"/>
      <c r="MZB298" s="224"/>
      <c r="MZC298" s="382"/>
      <c r="MZD298" s="382"/>
      <c r="MZE298" s="332"/>
      <c r="MZF298" s="333"/>
      <c r="MZG298" s="382"/>
      <c r="MZH298" s="224"/>
      <c r="MZI298" s="224"/>
      <c r="MZJ298" s="334"/>
      <c r="MZK298" s="334"/>
      <c r="MZL298" s="224"/>
      <c r="MZM298" s="382"/>
      <c r="MZN298" s="382"/>
      <c r="MZO298" s="332"/>
      <c r="MZP298" s="333"/>
      <c r="MZQ298" s="382"/>
      <c r="MZR298" s="224"/>
      <c r="MZS298" s="224"/>
      <c r="MZT298" s="334"/>
      <c r="MZU298" s="334"/>
      <c r="MZV298" s="224"/>
      <c r="MZW298" s="382"/>
      <c r="MZX298" s="382"/>
      <c r="MZY298" s="332"/>
      <c r="MZZ298" s="333"/>
      <c r="NAA298" s="382"/>
      <c r="NAB298" s="224"/>
      <c r="NAC298" s="224"/>
      <c r="NAD298" s="334"/>
      <c r="NAE298" s="334"/>
      <c r="NAF298" s="224"/>
      <c r="NAG298" s="382"/>
      <c r="NAH298" s="382"/>
      <c r="NAI298" s="332"/>
      <c r="NAJ298" s="333"/>
      <c r="NAK298" s="382"/>
      <c r="NAL298" s="224"/>
      <c r="NAM298" s="224"/>
      <c r="NAN298" s="334"/>
      <c r="NAO298" s="334"/>
      <c r="NAP298" s="224"/>
      <c r="NAQ298" s="382"/>
      <c r="NAR298" s="382"/>
      <c r="NAS298" s="332"/>
      <c r="NAT298" s="333"/>
      <c r="NAU298" s="382"/>
      <c r="NAV298" s="224"/>
      <c r="NAW298" s="224"/>
      <c r="NAX298" s="334"/>
      <c r="NAY298" s="334"/>
      <c r="NAZ298" s="224"/>
      <c r="NBA298" s="382"/>
      <c r="NBB298" s="382"/>
      <c r="NBC298" s="332"/>
      <c r="NBD298" s="333"/>
      <c r="NBE298" s="382"/>
      <c r="NBF298" s="224"/>
      <c r="NBG298" s="224"/>
      <c r="NBH298" s="334"/>
      <c r="NBI298" s="334"/>
      <c r="NBJ298" s="224"/>
      <c r="NBK298" s="382"/>
      <c r="NBL298" s="382"/>
      <c r="NBM298" s="332"/>
      <c r="NBN298" s="333"/>
      <c r="NBO298" s="382"/>
      <c r="NBP298" s="224"/>
      <c r="NBQ298" s="224"/>
      <c r="NBR298" s="334"/>
      <c r="NBS298" s="334"/>
      <c r="NBT298" s="224"/>
      <c r="NBU298" s="382"/>
      <c r="NBV298" s="382"/>
      <c r="NBW298" s="332"/>
      <c r="NBX298" s="333"/>
      <c r="NBY298" s="382"/>
      <c r="NBZ298" s="224"/>
      <c r="NCA298" s="224"/>
      <c r="NCB298" s="334"/>
      <c r="NCC298" s="334"/>
      <c r="NCD298" s="224"/>
      <c r="NCE298" s="382"/>
      <c r="NCF298" s="382"/>
      <c r="NCG298" s="332"/>
      <c r="NCH298" s="333"/>
      <c r="NCI298" s="382"/>
      <c r="NCJ298" s="224"/>
      <c r="NCK298" s="224"/>
      <c r="NCL298" s="334"/>
      <c r="NCM298" s="334"/>
      <c r="NCN298" s="224"/>
      <c r="NCO298" s="382"/>
      <c r="NCP298" s="382"/>
      <c r="NCQ298" s="332"/>
      <c r="NCR298" s="333"/>
      <c r="NCS298" s="382"/>
      <c r="NCT298" s="224"/>
      <c r="NCU298" s="224"/>
      <c r="NCV298" s="334"/>
      <c r="NCW298" s="334"/>
      <c r="NCX298" s="224"/>
      <c r="NCY298" s="382"/>
      <c r="NCZ298" s="382"/>
      <c r="NDA298" s="332"/>
      <c r="NDB298" s="333"/>
      <c r="NDC298" s="382"/>
      <c r="NDD298" s="224"/>
      <c r="NDE298" s="224"/>
      <c r="NDF298" s="334"/>
      <c r="NDG298" s="334"/>
      <c r="NDH298" s="224"/>
      <c r="NDI298" s="382"/>
      <c r="NDJ298" s="382"/>
      <c r="NDK298" s="332"/>
      <c r="NDL298" s="333"/>
      <c r="NDM298" s="382"/>
      <c r="NDN298" s="224"/>
      <c r="NDO298" s="224"/>
      <c r="NDP298" s="334"/>
      <c r="NDQ298" s="334"/>
      <c r="NDR298" s="224"/>
      <c r="NDS298" s="382"/>
      <c r="NDT298" s="382"/>
      <c r="NDU298" s="332"/>
      <c r="NDV298" s="333"/>
      <c r="NDW298" s="382"/>
      <c r="NDX298" s="224"/>
      <c r="NDY298" s="224"/>
      <c r="NDZ298" s="334"/>
      <c r="NEA298" s="334"/>
      <c r="NEB298" s="224"/>
      <c r="NEC298" s="382"/>
      <c r="NED298" s="382"/>
      <c r="NEE298" s="332"/>
      <c r="NEF298" s="333"/>
      <c r="NEG298" s="382"/>
      <c r="NEH298" s="224"/>
      <c r="NEI298" s="224"/>
      <c r="NEJ298" s="334"/>
      <c r="NEK298" s="334"/>
      <c r="NEL298" s="224"/>
      <c r="NEM298" s="382"/>
      <c r="NEN298" s="382"/>
      <c r="NEO298" s="332"/>
      <c r="NEP298" s="333"/>
      <c r="NEQ298" s="382"/>
      <c r="NER298" s="224"/>
      <c r="NES298" s="224"/>
      <c r="NET298" s="334"/>
      <c r="NEU298" s="334"/>
      <c r="NEV298" s="224"/>
      <c r="NEW298" s="382"/>
      <c r="NEX298" s="382"/>
      <c r="NEY298" s="332"/>
      <c r="NEZ298" s="333"/>
      <c r="NFA298" s="382"/>
      <c r="NFB298" s="224"/>
      <c r="NFC298" s="224"/>
      <c r="NFD298" s="334"/>
      <c r="NFE298" s="334"/>
      <c r="NFF298" s="224"/>
      <c r="NFG298" s="382"/>
      <c r="NFH298" s="382"/>
      <c r="NFI298" s="332"/>
      <c r="NFJ298" s="333"/>
      <c r="NFK298" s="382"/>
      <c r="NFL298" s="224"/>
      <c r="NFM298" s="224"/>
      <c r="NFN298" s="334"/>
      <c r="NFO298" s="334"/>
      <c r="NFP298" s="224"/>
      <c r="NFQ298" s="382"/>
      <c r="NFR298" s="382"/>
      <c r="NFS298" s="332"/>
      <c r="NFT298" s="333"/>
      <c r="NFU298" s="382"/>
      <c r="NFV298" s="224"/>
      <c r="NFW298" s="224"/>
      <c r="NFX298" s="334"/>
      <c r="NFY298" s="334"/>
      <c r="NFZ298" s="224"/>
      <c r="NGA298" s="382"/>
      <c r="NGB298" s="382"/>
      <c r="NGC298" s="332"/>
      <c r="NGD298" s="333"/>
      <c r="NGE298" s="382"/>
      <c r="NGF298" s="224"/>
      <c r="NGG298" s="224"/>
      <c r="NGH298" s="334"/>
      <c r="NGI298" s="334"/>
      <c r="NGJ298" s="224"/>
      <c r="NGK298" s="382"/>
      <c r="NGL298" s="382"/>
      <c r="NGM298" s="332"/>
      <c r="NGN298" s="333"/>
      <c r="NGO298" s="382"/>
      <c r="NGP298" s="224"/>
      <c r="NGQ298" s="224"/>
      <c r="NGR298" s="334"/>
      <c r="NGS298" s="334"/>
      <c r="NGT298" s="224"/>
      <c r="NGU298" s="382"/>
      <c r="NGV298" s="382"/>
      <c r="NGW298" s="332"/>
      <c r="NGX298" s="333"/>
      <c r="NGY298" s="382"/>
      <c r="NGZ298" s="224"/>
      <c r="NHA298" s="224"/>
      <c r="NHB298" s="334"/>
      <c r="NHC298" s="334"/>
      <c r="NHD298" s="224"/>
      <c r="NHE298" s="382"/>
      <c r="NHF298" s="382"/>
      <c r="NHG298" s="332"/>
      <c r="NHH298" s="333"/>
      <c r="NHI298" s="382"/>
      <c r="NHJ298" s="224"/>
      <c r="NHK298" s="224"/>
      <c r="NHL298" s="334"/>
      <c r="NHM298" s="334"/>
      <c r="NHN298" s="224"/>
      <c r="NHO298" s="382"/>
      <c r="NHP298" s="382"/>
      <c r="NHQ298" s="332"/>
      <c r="NHR298" s="333"/>
      <c r="NHS298" s="382"/>
      <c r="NHT298" s="224"/>
      <c r="NHU298" s="224"/>
      <c r="NHV298" s="334"/>
      <c r="NHW298" s="334"/>
      <c r="NHX298" s="224"/>
      <c r="NHY298" s="382"/>
      <c r="NHZ298" s="382"/>
      <c r="NIA298" s="332"/>
      <c r="NIB298" s="333"/>
      <c r="NIC298" s="382"/>
      <c r="NID298" s="224"/>
      <c r="NIE298" s="224"/>
      <c r="NIF298" s="334"/>
      <c r="NIG298" s="334"/>
      <c r="NIH298" s="224"/>
      <c r="NII298" s="382"/>
      <c r="NIJ298" s="382"/>
      <c r="NIK298" s="332"/>
      <c r="NIL298" s="333"/>
      <c r="NIM298" s="382"/>
      <c r="NIN298" s="224"/>
      <c r="NIO298" s="224"/>
      <c r="NIP298" s="334"/>
      <c r="NIQ298" s="334"/>
      <c r="NIR298" s="224"/>
      <c r="NIS298" s="382"/>
      <c r="NIT298" s="382"/>
      <c r="NIU298" s="332"/>
      <c r="NIV298" s="333"/>
      <c r="NIW298" s="382"/>
      <c r="NIX298" s="224"/>
      <c r="NIY298" s="224"/>
      <c r="NIZ298" s="334"/>
      <c r="NJA298" s="334"/>
      <c r="NJB298" s="224"/>
      <c r="NJC298" s="382"/>
      <c r="NJD298" s="382"/>
      <c r="NJE298" s="332"/>
      <c r="NJF298" s="333"/>
      <c r="NJG298" s="382"/>
      <c r="NJH298" s="224"/>
      <c r="NJI298" s="224"/>
      <c r="NJJ298" s="334"/>
      <c r="NJK298" s="334"/>
      <c r="NJL298" s="224"/>
      <c r="NJM298" s="382"/>
      <c r="NJN298" s="382"/>
      <c r="NJO298" s="332"/>
      <c r="NJP298" s="333"/>
      <c r="NJQ298" s="382"/>
      <c r="NJR298" s="224"/>
      <c r="NJS298" s="224"/>
      <c r="NJT298" s="334"/>
      <c r="NJU298" s="334"/>
      <c r="NJV298" s="224"/>
      <c r="NJW298" s="382"/>
      <c r="NJX298" s="382"/>
      <c r="NJY298" s="332"/>
      <c r="NJZ298" s="333"/>
      <c r="NKA298" s="382"/>
      <c r="NKB298" s="224"/>
      <c r="NKC298" s="224"/>
      <c r="NKD298" s="334"/>
      <c r="NKE298" s="334"/>
      <c r="NKF298" s="224"/>
      <c r="NKG298" s="382"/>
      <c r="NKH298" s="382"/>
      <c r="NKI298" s="332"/>
      <c r="NKJ298" s="333"/>
      <c r="NKK298" s="382"/>
      <c r="NKL298" s="224"/>
      <c r="NKM298" s="224"/>
      <c r="NKN298" s="334"/>
      <c r="NKO298" s="334"/>
      <c r="NKP298" s="224"/>
      <c r="NKQ298" s="382"/>
      <c r="NKR298" s="382"/>
      <c r="NKS298" s="332"/>
      <c r="NKT298" s="333"/>
      <c r="NKU298" s="382"/>
      <c r="NKV298" s="224"/>
      <c r="NKW298" s="224"/>
      <c r="NKX298" s="334"/>
      <c r="NKY298" s="334"/>
      <c r="NKZ298" s="224"/>
      <c r="NLA298" s="382"/>
      <c r="NLB298" s="382"/>
      <c r="NLC298" s="332"/>
      <c r="NLD298" s="333"/>
      <c r="NLE298" s="382"/>
      <c r="NLF298" s="224"/>
      <c r="NLG298" s="224"/>
      <c r="NLH298" s="334"/>
      <c r="NLI298" s="334"/>
      <c r="NLJ298" s="224"/>
      <c r="NLK298" s="382"/>
      <c r="NLL298" s="382"/>
      <c r="NLM298" s="332"/>
      <c r="NLN298" s="333"/>
      <c r="NLO298" s="382"/>
      <c r="NLP298" s="224"/>
      <c r="NLQ298" s="224"/>
      <c r="NLR298" s="334"/>
      <c r="NLS298" s="334"/>
      <c r="NLT298" s="224"/>
      <c r="NLU298" s="382"/>
      <c r="NLV298" s="382"/>
      <c r="NLW298" s="332"/>
      <c r="NLX298" s="333"/>
      <c r="NLY298" s="382"/>
      <c r="NLZ298" s="224"/>
      <c r="NMA298" s="224"/>
      <c r="NMB298" s="334"/>
      <c r="NMC298" s="334"/>
      <c r="NMD298" s="224"/>
      <c r="NME298" s="382"/>
      <c r="NMF298" s="382"/>
      <c r="NMG298" s="332"/>
      <c r="NMH298" s="333"/>
      <c r="NMI298" s="382"/>
      <c r="NMJ298" s="224"/>
      <c r="NMK298" s="224"/>
      <c r="NML298" s="334"/>
      <c r="NMM298" s="334"/>
      <c r="NMN298" s="224"/>
      <c r="NMO298" s="382"/>
      <c r="NMP298" s="382"/>
      <c r="NMQ298" s="332"/>
      <c r="NMR298" s="333"/>
      <c r="NMS298" s="382"/>
      <c r="NMT298" s="224"/>
      <c r="NMU298" s="224"/>
      <c r="NMV298" s="334"/>
      <c r="NMW298" s="334"/>
      <c r="NMX298" s="224"/>
      <c r="NMY298" s="382"/>
      <c r="NMZ298" s="382"/>
      <c r="NNA298" s="332"/>
      <c r="NNB298" s="333"/>
      <c r="NNC298" s="382"/>
      <c r="NND298" s="224"/>
      <c r="NNE298" s="224"/>
      <c r="NNF298" s="334"/>
      <c r="NNG298" s="334"/>
      <c r="NNH298" s="224"/>
      <c r="NNI298" s="382"/>
      <c r="NNJ298" s="382"/>
      <c r="NNK298" s="332"/>
      <c r="NNL298" s="333"/>
      <c r="NNM298" s="382"/>
      <c r="NNN298" s="224"/>
      <c r="NNO298" s="224"/>
      <c r="NNP298" s="334"/>
      <c r="NNQ298" s="334"/>
      <c r="NNR298" s="224"/>
      <c r="NNS298" s="382"/>
      <c r="NNT298" s="382"/>
      <c r="NNU298" s="332"/>
      <c r="NNV298" s="333"/>
      <c r="NNW298" s="382"/>
      <c r="NNX298" s="224"/>
      <c r="NNY298" s="224"/>
      <c r="NNZ298" s="334"/>
      <c r="NOA298" s="334"/>
      <c r="NOB298" s="224"/>
      <c r="NOC298" s="382"/>
      <c r="NOD298" s="382"/>
      <c r="NOE298" s="332"/>
      <c r="NOF298" s="333"/>
      <c r="NOG298" s="382"/>
      <c r="NOH298" s="224"/>
      <c r="NOI298" s="224"/>
      <c r="NOJ298" s="334"/>
      <c r="NOK298" s="334"/>
      <c r="NOL298" s="224"/>
      <c r="NOM298" s="382"/>
      <c r="NON298" s="382"/>
      <c r="NOO298" s="332"/>
      <c r="NOP298" s="333"/>
      <c r="NOQ298" s="382"/>
      <c r="NOR298" s="224"/>
      <c r="NOS298" s="224"/>
      <c r="NOT298" s="334"/>
      <c r="NOU298" s="334"/>
      <c r="NOV298" s="224"/>
      <c r="NOW298" s="382"/>
      <c r="NOX298" s="382"/>
      <c r="NOY298" s="332"/>
      <c r="NOZ298" s="333"/>
      <c r="NPA298" s="382"/>
      <c r="NPB298" s="224"/>
      <c r="NPC298" s="224"/>
      <c r="NPD298" s="334"/>
      <c r="NPE298" s="334"/>
      <c r="NPF298" s="224"/>
      <c r="NPG298" s="382"/>
      <c r="NPH298" s="382"/>
      <c r="NPI298" s="332"/>
      <c r="NPJ298" s="333"/>
      <c r="NPK298" s="382"/>
      <c r="NPL298" s="224"/>
      <c r="NPM298" s="224"/>
      <c r="NPN298" s="334"/>
      <c r="NPO298" s="334"/>
      <c r="NPP298" s="224"/>
      <c r="NPQ298" s="382"/>
      <c r="NPR298" s="382"/>
      <c r="NPS298" s="332"/>
      <c r="NPT298" s="333"/>
      <c r="NPU298" s="382"/>
      <c r="NPV298" s="224"/>
      <c r="NPW298" s="224"/>
      <c r="NPX298" s="334"/>
      <c r="NPY298" s="334"/>
      <c r="NPZ298" s="224"/>
      <c r="NQA298" s="382"/>
      <c r="NQB298" s="382"/>
      <c r="NQC298" s="332"/>
      <c r="NQD298" s="333"/>
      <c r="NQE298" s="382"/>
      <c r="NQF298" s="224"/>
      <c r="NQG298" s="224"/>
      <c r="NQH298" s="334"/>
      <c r="NQI298" s="334"/>
      <c r="NQJ298" s="224"/>
      <c r="NQK298" s="382"/>
      <c r="NQL298" s="382"/>
      <c r="NQM298" s="332"/>
      <c r="NQN298" s="333"/>
      <c r="NQO298" s="382"/>
      <c r="NQP298" s="224"/>
      <c r="NQQ298" s="224"/>
      <c r="NQR298" s="334"/>
      <c r="NQS298" s="334"/>
      <c r="NQT298" s="224"/>
      <c r="NQU298" s="382"/>
      <c r="NQV298" s="382"/>
      <c r="NQW298" s="332"/>
      <c r="NQX298" s="333"/>
      <c r="NQY298" s="382"/>
      <c r="NQZ298" s="224"/>
      <c r="NRA298" s="224"/>
      <c r="NRB298" s="334"/>
      <c r="NRC298" s="334"/>
      <c r="NRD298" s="224"/>
      <c r="NRE298" s="382"/>
      <c r="NRF298" s="382"/>
      <c r="NRG298" s="332"/>
      <c r="NRH298" s="333"/>
      <c r="NRI298" s="382"/>
      <c r="NRJ298" s="224"/>
      <c r="NRK298" s="224"/>
      <c r="NRL298" s="334"/>
      <c r="NRM298" s="334"/>
      <c r="NRN298" s="224"/>
      <c r="NRO298" s="382"/>
      <c r="NRP298" s="382"/>
      <c r="NRQ298" s="332"/>
      <c r="NRR298" s="333"/>
      <c r="NRS298" s="382"/>
      <c r="NRT298" s="224"/>
      <c r="NRU298" s="224"/>
      <c r="NRV298" s="334"/>
      <c r="NRW298" s="334"/>
      <c r="NRX298" s="224"/>
      <c r="NRY298" s="382"/>
      <c r="NRZ298" s="382"/>
      <c r="NSA298" s="332"/>
      <c r="NSB298" s="333"/>
      <c r="NSC298" s="382"/>
      <c r="NSD298" s="224"/>
      <c r="NSE298" s="224"/>
      <c r="NSF298" s="334"/>
      <c r="NSG298" s="334"/>
      <c r="NSH298" s="224"/>
      <c r="NSI298" s="382"/>
      <c r="NSJ298" s="382"/>
      <c r="NSK298" s="332"/>
      <c r="NSL298" s="333"/>
      <c r="NSM298" s="382"/>
      <c r="NSN298" s="224"/>
      <c r="NSO298" s="224"/>
      <c r="NSP298" s="334"/>
      <c r="NSQ298" s="334"/>
      <c r="NSR298" s="224"/>
      <c r="NSS298" s="382"/>
      <c r="NST298" s="382"/>
      <c r="NSU298" s="332"/>
      <c r="NSV298" s="333"/>
      <c r="NSW298" s="382"/>
      <c r="NSX298" s="224"/>
      <c r="NSY298" s="224"/>
      <c r="NSZ298" s="334"/>
      <c r="NTA298" s="334"/>
      <c r="NTB298" s="224"/>
      <c r="NTC298" s="382"/>
      <c r="NTD298" s="382"/>
      <c r="NTE298" s="332"/>
      <c r="NTF298" s="333"/>
      <c r="NTG298" s="382"/>
      <c r="NTH298" s="224"/>
      <c r="NTI298" s="224"/>
      <c r="NTJ298" s="334"/>
      <c r="NTK298" s="334"/>
      <c r="NTL298" s="224"/>
      <c r="NTM298" s="382"/>
      <c r="NTN298" s="382"/>
      <c r="NTO298" s="332"/>
      <c r="NTP298" s="333"/>
      <c r="NTQ298" s="382"/>
      <c r="NTR298" s="224"/>
      <c r="NTS298" s="224"/>
      <c r="NTT298" s="334"/>
      <c r="NTU298" s="334"/>
      <c r="NTV298" s="224"/>
      <c r="NTW298" s="382"/>
      <c r="NTX298" s="382"/>
      <c r="NTY298" s="332"/>
      <c r="NTZ298" s="333"/>
      <c r="NUA298" s="382"/>
      <c r="NUB298" s="224"/>
      <c r="NUC298" s="224"/>
      <c r="NUD298" s="334"/>
      <c r="NUE298" s="334"/>
      <c r="NUF298" s="224"/>
      <c r="NUG298" s="382"/>
      <c r="NUH298" s="382"/>
      <c r="NUI298" s="332"/>
      <c r="NUJ298" s="333"/>
      <c r="NUK298" s="382"/>
      <c r="NUL298" s="224"/>
      <c r="NUM298" s="224"/>
      <c r="NUN298" s="334"/>
      <c r="NUO298" s="334"/>
      <c r="NUP298" s="224"/>
      <c r="NUQ298" s="382"/>
      <c r="NUR298" s="382"/>
      <c r="NUS298" s="332"/>
      <c r="NUT298" s="333"/>
      <c r="NUU298" s="382"/>
      <c r="NUV298" s="224"/>
      <c r="NUW298" s="224"/>
      <c r="NUX298" s="334"/>
      <c r="NUY298" s="334"/>
      <c r="NUZ298" s="224"/>
      <c r="NVA298" s="382"/>
      <c r="NVB298" s="382"/>
      <c r="NVC298" s="332"/>
      <c r="NVD298" s="333"/>
      <c r="NVE298" s="382"/>
      <c r="NVF298" s="224"/>
      <c r="NVG298" s="224"/>
      <c r="NVH298" s="334"/>
      <c r="NVI298" s="334"/>
      <c r="NVJ298" s="224"/>
      <c r="NVK298" s="382"/>
      <c r="NVL298" s="382"/>
      <c r="NVM298" s="332"/>
      <c r="NVN298" s="333"/>
      <c r="NVO298" s="382"/>
      <c r="NVP298" s="224"/>
      <c r="NVQ298" s="224"/>
      <c r="NVR298" s="334"/>
      <c r="NVS298" s="334"/>
      <c r="NVT298" s="224"/>
      <c r="NVU298" s="382"/>
      <c r="NVV298" s="382"/>
      <c r="NVW298" s="332"/>
      <c r="NVX298" s="333"/>
      <c r="NVY298" s="382"/>
      <c r="NVZ298" s="224"/>
      <c r="NWA298" s="224"/>
      <c r="NWB298" s="334"/>
      <c r="NWC298" s="334"/>
      <c r="NWD298" s="224"/>
      <c r="NWE298" s="382"/>
      <c r="NWF298" s="382"/>
      <c r="NWG298" s="332"/>
      <c r="NWH298" s="333"/>
      <c r="NWI298" s="382"/>
      <c r="NWJ298" s="224"/>
      <c r="NWK298" s="224"/>
      <c r="NWL298" s="334"/>
      <c r="NWM298" s="334"/>
      <c r="NWN298" s="224"/>
      <c r="NWO298" s="382"/>
      <c r="NWP298" s="382"/>
      <c r="NWQ298" s="332"/>
      <c r="NWR298" s="333"/>
      <c r="NWS298" s="382"/>
      <c r="NWT298" s="224"/>
      <c r="NWU298" s="224"/>
      <c r="NWV298" s="334"/>
      <c r="NWW298" s="334"/>
      <c r="NWX298" s="224"/>
      <c r="NWY298" s="382"/>
      <c r="NWZ298" s="382"/>
      <c r="NXA298" s="332"/>
      <c r="NXB298" s="333"/>
      <c r="NXC298" s="382"/>
      <c r="NXD298" s="224"/>
      <c r="NXE298" s="224"/>
      <c r="NXF298" s="334"/>
      <c r="NXG298" s="334"/>
      <c r="NXH298" s="224"/>
      <c r="NXI298" s="382"/>
      <c r="NXJ298" s="382"/>
      <c r="NXK298" s="332"/>
      <c r="NXL298" s="333"/>
      <c r="NXM298" s="382"/>
      <c r="NXN298" s="224"/>
      <c r="NXO298" s="224"/>
      <c r="NXP298" s="334"/>
      <c r="NXQ298" s="334"/>
      <c r="NXR298" s="224"/>
      <c r="NXS298" s="382"/>
      <c r="NXT298" s="382"/>
      <c r="NXU298" s="332"/>
      <c r="NXV298" s="333"/>
      <c r="NXW298" s="382"/>
      <c r="NXX298" s="224"/>
      <c r="NXY298" s="224"/>
      <c r="NXZ298" s="334"/>
      <c r="NYA298" s="334"/>
      <c r="NYB298" s="224"/>
      <c r="NYC298" s="382"/>
      <c r="NYD298" s="382"/>
      <c r="NYE298" s="332"/>
      <c r="NYF298" s="333"/>
      <c r="NYG298" s="382"/>
      <c r="NYH298" s="224"/>
      <c r="NYI298" s="224"/>
      <c r="NYJ298" s="334"/>
      <c r="NYK298" s="334"/>
      <c r="NYL298" s="224"/>
      <c r="NYM298" s="382"/>
      <c r="NYN298" s="382"/>
      <c r="NYO298" s="332"/>
      <c r="NYP298" s="333"/>
      <c r="NYQ298" s="382"/>
      <c r="NYR298" s="224"/>
      <c r="NYS298" s="224"/>
      <c r="NYT298" s="334"/>
      <c r="NYU298" s="334"/>
      <c r="NYV298" s="224"/>
      <c r="NYW298" s="382"/>
      <c r="NYX298" s="382"/>
      <c r="NYY298" s="332"/>
      <c r="NYZ298" s="333"/>
      <c r="NZA298" s="382"/>
      <c r="NZB298" s="224"/>
      <c r="NZC298" s="224"/>
      <c r="NZD298" s="334"/>
      <c r="NZE298" s="334"/>
      <c r="NZF298" s="224"/>
      <c r="NZG298" s="382"/>
      <c r="NZH298" s="382"/>
      <c r="NZI298" s="332"/>
      <c r="NZJ298" s="333"/>
      <c r="NZK298" s="382"/>
      <c r="NZL298" s="224"/>
      <c r="NZM298" s="224"/>
      <c r="NZN298" s="334"/>
      <c r="NZO298" s="334"/>
      <c r="NZP298" s="224"/>
      <c r="NZQ298" s="382"/>
      <c r="NZR298" s="382"/>
      <c r="NZS298" s="332"/>
      <c r="NZT298" s="333"/>
      <c r="NZU298" s="382"/>
      <c r="NZV298" s="224"/>
      <c r="NZW298" s="224"/>
      <c r="NZX298" s="334"/>
      <c r="NZY298" s="334"/>
      <c r="NZZ298" s="224"/>
      <c r="OAA298" s="382"/>
      <c r="OAB298" s="382"/>
      <c r="OAC298" s="332"/>
      <c r="OAD298" s="333"/>
      <c r="OAE298" s="382"/>
      <c r="OAF298" s="224"/>
      <c r="OAG298" s="224"/>
      <c r="OAH298" s="334"/>
      <c r="OAI298" s="334"/>
      <c r="OAJ298" s="224"/>
      <c r="OAK298" s="382"/>
      <c r="OAL298" s="382"/>
      <c r="OAM298" s="332"/>
      <c r="OAN298" s="333"/>
      <c r="OAO298" s="382"/>
      <c r="OAP298" s="224"/>
      <c r="OAQ298" s="224"/>
      <c r="OAR298" s="334"/>
      <c r="OAS298" s="334"/>
      <c r="OAT298" s="224"/>
      <c r="OAU298" s="382"/>
      <c r="OAV298" s="382"/>
      <c r="OAW298" s="332"/>
      <c r="OAX298" s="333"/>
      <c r="OAY298" s="382"/>
      <c r="OAZ298" s="224"/>
      <c r="OBA298" s="224"/>
      <c r="OBB298" s="334"/>
      <c r="OBC298" s="334"/>
      <c r="OBD298" s="224"/>
      <c r="OBE298" s="382"/>
      <c r="OBF298" s="382"/>
      <c r="OBG298" s="332"/>
      <c r="OBH298" s="333"/>
      <c r="OBI298" s="382"/>
      <c r="OBJ298" s="224"/>
      <c r="OBK298" s="224"/>
      <c r="OBL298" s="334"/>
      <c r="OBM298" s="334"/>
      <c r="OBN298" s="224"/>
      <c r="OBO298" s="382"/>
      <c r="OBP298" s="382"/>
      <c r="OBQ298" s="332"/>
      <c r="OBR298" s="333"/>
      <c r="OBS298" s="382"/>
      <c r="OBT298" s="224"/>
      <c r="OBU298" s="224"/>
      <c r="OBV298" s="334"/>
      <c r="OBW298" s="334"/>
      <c r="OBX298" s="224"/>
      <c r="OBY298" s="382"/>
      <c r="OBZ298" s="382"/>
      <c r="OCA298" s="332"/>
      <c r="OCB298" s="333"/>
      <c r="OCC298" s="382"/>
      <c r="OCD298" s="224"/>
      <c r="OCE298" s="224"/>
      <c r="OCF298" s="334"/>
      <c r="OCG298" s="334"/>
      <c r="OCH298" s="224"/>
      <c r="OCI298" s="382"/>
      <c r="OCJ298" s="382"/>
      <c r="OCK298" s="332"/>
      <c r="OCL298" s="333"/>
      <c r="OCM298" s="382"/>
      <c r="OCN298" s="224"/>
      <c r="OCO298" s="224"/>
      <c r="OCP298" s="334"/>
      <c r="OCQ298" s="334"/>
      <c r="OCR298" s="224"/>
      <c r="OCS298" s="382"/>
      <c r="OCT298" s="382"/>
      <c r="OCU298" s="332"/>
      <c r="OCV298" s="333"/>
      <c r="OCW298" s="382"/>
      <c r="OCX298" s="224"/>
      <c r="OCY298" s="224"/>
      <c r="OCZ298" s="334"/>
      <c r="ODA298" s="334"/>
      <c r="ODB298" s="224"/>
      <c r="ODC298" s="382"/>
      <c r="ODD298" s="382"/>
      <c r="ODE298" s="332"/>
      <c r="ODF298" s="333"/>
      <c r="ODG298" s="382"/>
      <c r="ODH298" s="224"/>
      <c r="ODI298" s="224"/>
      <c r="ODJ298" s="334"/>
      <c r="ODK298" s="334"/>
      <c r="ODL298" s="224"/>
      <c r="ODM298" s="382"/>
      <c r="ODN298" s="382"/>
      <c r="ODO298" s="332"/>
      <c r="ODP298" s="333"/>
      <c r="ODQ298" s="382"/>
      <c r="ODR298" s="224"/>
      <c r="ODS298" s="224"/>
      <c r="ODT298" s="334"/>
      <c r="ODU298" s="334"/>
      <c r="ODV298" s="224"/>
      <c r="ODW298" s="382"/>
      <c r="ODX298" s="382"/>
      <c r="ODY298" s="332"/>
      <c r="ODZ298" s="333"/>
      <c r="OEA298" s="382"/>
      <c r="OEB298" s="224"/>
      <c r="OEC298" s="224"/>
      <c r="OED298" s="334"/>
      <c r="OEE298" s="334"/>
      <c r="OEF298" s="224"/>
      <c r="OEG298" s="382"/>
      <c r="OEH298" s="382"/>
      <c r="OEI298" s="332"/>
      <c r="OEJ298" s="333"/>
      <c r="OEK298" s="382"/>
      <c r="OEL298" s="224"/>
      <c r="OEM298" s="224"/>
      <c r="OEN298" s="334"/>
      <c r="OEO298" s="334"/>
      <c r="OEP298" s="224"/>
      <c r="OEQ298" s="382"/>
      <c r="OER298" s="382"/>
      <c r="OES298" s="332"/>
      <c r="OET298" s="333"/>
      <c r="OEU298" s="382"/>
      <c r="OEV298" s="224"/>
      <c r="OEW298" s="224"/>
      <c r="OEX298" s="334"/>
      <c r="OEY298" s="334"/>
      <c r="OEZ298" s="224"/>
      <c r="OFA298" s="382"/>
      <c r="OFB298" s="382"/>
      <c r="OFC298" s="332"/>
      <c r="OFD298" s="333"/>
      <c r="OFE298" s="382"/>
      <c r="OFF298" s="224"/>
      <c r="OFG298" s="224"/>
      <c r="OFH298" s="334"/>
      <c r="OFI298" s="334"/>
      <c r="OFJ298" s="224"/>
      <c r="OFK298" s="382"/>
      <c r="OFL298" s="382"/>
      <c r="OFM298" s="332"/>
      <c r="OFN298" s="333"/>
      <c r="OFO298" s="382"/>
      <c r="OFP298" s="224"/>
      <c r="OFQ298" s="224"/>
      <c r="OFR298" s="334"/>
      <c r="OFS298" s="334"/>
      <c r="OFT298" s="224"/>
      <c r="OFU298" s="382"/>
      <c r="OFV298" s="382"/>
      <c r="OFW298" s="332"/>
      <c r="OFX298" s="333"/>
      <c r="OFY298" s="382"/>
      <c r="OFZ298" s="224"/>
      <c r="OGA298" s="224"/>
      <c r="OGB298" s="334"/>
      <c r="OGC298" s="334"/>
      <c r="OGD298" s="224"/>
      <c r="OGE298" s="382"/>
      <c r="OGF298" s="382"/>
      <c r="OGG298" s="332"/>
      <c r="OGH298" s="333"/>
      <c r="OGI298" s="382"/>
      <c r="OGJ298" s="224"/>
      <c r="OGK298" s="224"/>
      <c r="OGL298" s="334"/>
      <c r="OGM298" s="334"/>
      <c r="OGN298" s="224"/>
      <c r="OGO298" s="382"/>
      <c r="OGP298" s="382"/>
      <c r="OGQ298" s="332"/>
      <c r="OGR298" s="333"/>
      <c r="OGS298" s="382"/>
      <c r="OGT298" s="224"/>
      <c r="OGU298" s="224"/>
      <c r="OGV298" s="334"/>
      <c r="OGW298" s="334"/>
      <c r="OGX298" s="224"/>
      <c r="OGY298" s="382"/>
      <c r="OGZ298" s="382"/>
      <c r="OHA298" s="332"/>
      <c r="OHB298" s="333"/>
      <c r="OHC298" s="382"/>
      <c r="OHD298" s="224"/>
      <c r="OHE298" s="224"/>
      <c r="OHF298" s="334"/>
      <c r="OHG298" s="334"/>
      <c r="OHH298" s="224"/>
      <c r="OHI298" s="382"/>
      <c r="OHJ298" s="382"/>
      <c r="OHK298" s="332"/>
      <c r="OHL298" s="333"/>
      <c r="OHM298" s="382"/>
      <c r="OHN298" s="224"/>
      <c r="OHO298" s="224"/>
      <c r="OHP298" s="334"/>
      <c r="OHQ298" s="334"/>
      <c r="OHR298" s="224"/>
      <c r="OHS298" s="382"/>
      <c r="OHT298" s="382"/>
      <c r="OHU298" s="332"/>
      <c r="OHV298" s="333"/>
      <c r="OHW298" s="382"/>
      <c r="OHX298" s="224"/>
      <c r="OHY298" s="224"/>
      <c r="OHZ298" s="334"/>
      <c r="OIA298" s="334"/>
      <c r="OIB298" s="224"/>
      <c r="OIC298" s="382"/>
      <c r="OID298" s="382"/>
      <c r="OIE298" s="332"/>
      <c r="OIF298" s="333"/>
      <c r="OIG298" s="382"/>
      <c r="OIH298" s="224"/>
      <c r="OII298" s="224"/>
      <c r="OIJ298" s="334"/>
      <c r="OIK298" s="334"/>
      <c r="OIL298" s="224"/>
      <c r="OIM298" s="382"/>
      <c r="OIN298" s="382"/>
      <c r="OIO298" s="332"/>
      <c r="OIP298" s="333"/>
      <c r="OIQ298" s="382"/>
      <c r="OIR298" s="224"/>
      <c r="OIS298" s="224"/>
      <c r="OIT298" s="334"/>
      <c r="OIU298" s="334"/>
      <c r="OIV298" s="224"/>
      <c r="OIW298" s="382"/>
      <c r="OIX298" s="382"/>
      <c r="OIY298" s="332"/>
      <c r="OIZ298" s="333"/>
      <c r="OJA298" s="382"/>
      <c r="OJB298" s="224"/>
      <c r="OJC298" s="224"/>
      <c r="OJD298" s="334"/>
      <c r="OJE298" s="334"/>
      <c r="OJF298" s="224"/>
      <c r="OJG298" s="382"/>
      <c r="OJH298" s="382"/>
      <c r="OJI298" s="332"/>
      <c r="OJJ298" s="333"/>
      <c r="OJK298" s="382"/>
      <c r="OJL298" s="224"/>
      <c r="OJM298" s="224"/>
      <c r="OJN298" s="334"/>
      <c r="OJO298" s="334"/>
      <c r="OJP298" s="224"/>
      <c r="OJQ298" s="382"/>
      <c r="OJR298" s="382"/>
      <c r="OJS298" s="332"/>
      <c r="OJT298" s="333"/>
      <c r="OJU298" s="382"/>
      <c r="OJV298" s="224"/>
      <c r="OJW298" s="224"/>
      <c r="OJX298" s="334"/>
      <c r="OJY298" s="334"/>
      <c r="OJZ298" s="224"/>
      <c r="OKA298" s="382"/>
      <c r="OKB298" s="382"/>
      <c r="OKC298" s="332"/>
      <c r="OKD298" s="333"/>
      <c r="OKE298" s="382"/>
      <c r="OKF298" s="224"/>
      <c r="OKG298" s="224"/>
      <c r="OKH298" s="334"/>
      <c r="OKI298" s="334"/>
      <c r="OKJ298" s="224"/>
      <c r="OKK298" s="382"/>
      <c r="OKL298" s="382"/>
      <c r="OKM298" s="332"/>
      <c r="OKN298" s="333"/>
      <c r="OKO298" s="382"/>
      <c r="OKP298" s="224"/>
      <c r="OKQ298" s="224"/>
      <c r="OKR298" s="334"/>
      <c r="OKS298" s="334"/>
      <c r="OKT298" s="224"/>
      <c r="OKU298" s="382"/>
      <c r="OKV298" s="382"/>
      <c r="OKW298" s="332"/>
      <c r="OKX298" s="333"/>
      <c r="OKY298" s="382"/>
      <c r="OKZ298" s="224"/>
      <c r="OLA298" s="224"/>
      <c r="OLB298" s="334"/>
      <c r="OLC298" s="334"/>
      <c r="OLD298" s="224"/>
      <c r="OLE298" s="382"/>
      <c r="OLF298" s="382"/>
      <c r="OLG298" s="332"/>
      <c r="OLH298" s="333"/>
      <c r="OLI298" s="382"/>
      <c r="OLJ298" s="224"/>
      <c r="OLK298" s="224"/>
      <c r="OLL298" s="334"/>
      <c r="OLM298" s="334"/>
      <c r="OLN298" s="224"/>
      <c r="OLO298" s="382"/>
      <c r="OLP298" s="382"/>
      <c r="OLQ298" s="332"/>
      <c r="OLR298" s="333"/>
      <c r="OLS298" s="382"/>
      <c r="OLT298" s="224"/>
      <c r="OLU298" s="224"/>
      <c r="OLV298" s="334"/>
      <c r="OLW298" s="334"/>
      <c r="OLX298" s="224"/>
      <c r="OLY298" s="382"/>
      <c r="OLZ298" s="382"/>
      <c r="OMA298" s="332"/>
      <c r="OMB298" s="333"/>
      <c r="OMC298" s="382"/>
      <c r="OMD298" s="224"/>
      <c r="OME298" s="224"/>
      <c r="OMF298" s="334"/>
      <c r="OMG298" s="334"/>
      <c r="OMH298" s="224"/>
      <c r="OMI298" s="382"/>
      <c r="OMJ298" s="382"/>
      <c r="OMK298" s="332"/>
      <c r="OML298" s="333"/>
      <c r="OMM298" s="382"/>
      <c r="OMN298" s="224"/>
      <c r="OMO298" s="224"/>
      <c r="OMP298" s="334"/>
      <c r="OMQ298" s="334"/>
      <c r="OMR298" s="224"/>
      <c r="OMS298" s="382"/>
      <c r="OMT298" s="382"/>
      <c r="OMU298" s="332"/>
      <c r="OMV298" s="333"/>
      <c r="OMW298" s="382"/>
      <c r="OMX298" s="224"/>
      <c r="OMY298" s="224"/>
      <c r="OMZ298" s="334"/>
      <c r="ONA298" s="334"/>
      <c r="ONB298" s="224"/>
      <c r="ONC298" s="382"/>
      <c r="OND298" s="382"/>
      <c r="ONE298" s="332"/>
      <c r="ONF298" s="333"/>
      <c r="ONG298" s="382"/>
      <c r="ONH298" s="224"/>
      <c r="ONI298" s="224"/>
      <c r="ONJ298" s="334"/>
      <c r="ONK298" s="334"/>
      <c r="ONL298" s="224"/>
      <c r="ONM298" s="382"/>
      <c r="ONN298" s="382"/>
      <c r="ONO298" s="332"/>
      <c r="ONP298" s="333"/>
      <c r="ONQ298" s="382"/>
      <c r="ONR298" s="224"/>
      <c r="ONS298" s="224"/>
      <c r="ONT298" s="334"/>
      <c r="ONU298" s="334"/>
      <c r="ONV298" s="224"/>
      <c r="ONW298" s="382"/>
      <c r="ONX298" s="382"/>
      <c r="ONY298" s="332"/>
      <c r="ONZ298" s="333"/>
      <c r="OOA298" s="382"/>
      <c r="OOB298" s="224"/>
      <c r="OOC298" s="224"/>
      <c r="OOD298" s="334"/>
      <c r="OOE298" s="334"/>
      <c r="OOF298" s="224"/>
      <c r="OOG298" s="382"/>
      <c r="OOH298" s="382"/>
      <c r="OOI298" s="332"/>
      <c r="OOJ298" s="333"/>
      <c r="OOK298" s="382"/>
      <c r="OOL298" s="224"/>
      <c r="OOM298" s="224"/>
      <c r="OON298" s="334"/>
      <c r="OOO298" s="334"/>
      <c r="OOP298" s="224"/>
      <c r="OOQ298" s="382"/>
      <c r="OOR298" s="382"/>
      <c r="OOS298" s="332"/>
      <c r="OOT298" s="333"/>
      <c r="OOU298" s="382"/>
      <c r="OOV298" s="224"/>
      <c r="OOW298" s="224"/>
      <c r="OOX298" s="334"/>
      <c r="OOY298" s="334"/>
      <c r="OOZ298" s="224"/>
      <c r="OPA298" s="382"/>
      <c r="OPB298" s="382"/>
      <c r="OPC298" s="332"/>
      <c r="OPD298" s="333"/>
      <c r="OPE298" s="382"/>
      <c r="OPF298" s="224"/>
      <c r="OPG298" s="224"/>
      <c r="OPH298" s="334"/>
      <c r="OPI298" s="334"/>
      <c r="OPJ298" s="224"/>
      <c r="OPK298" s="382"/>
      <c r="OPL298" s="382"/>
      <c r="OPM298" s="332"/>
      <c r="OPN298" s="333"/>
      <c r="OPO298" s="382"/>
      <c r="OPP298" s="224"/>
      <c r="OPQ298" s="224"/>
      <c r="OPR298" s="334"/>
      <c r="OPS298" s="334"/>
      <c r="OPT298" s="224"/>
      <c r="OPU298" s="382"/>
      <c r="OPV298" s="382"/>
      <c r="OPW298" s="332"/>
      <c r="OPX298" s="333"/>
      <c r="OPY298" s="382"/>
      <c r="OPZ298" s="224"/>
      <c r="OQA298" s="224"/>
      <c r="OQB298" s="334"/>
      <c r="OQC298" s="334"/>
      <c r="OQD298" s="224"/>
      <c r="OQE298" s="382"/>
      <c r="OQF298" s="382"/>
      <c r="OQG298" s="332"/>
      <c r="OQH298" s="333"/>
      <c r="OQI298" s="382"/>
      <c r="OQJ298" s="224"/>
      <c r="OQK298" s="224"/>
      <c r="OQL298" s="334"/>
      <c r="OQM298" s="334"/>
      <c r="OQN298" s="224"/>
      <c r="OQO298" s="382"/>
      <c r="OQP298" s="382"/>
      <c r="OQQ298" s="332"/>
      <c r="OQR298" s="333"/>
      <c r="OQS298" s="382"/>
      <c r="OQT298" s="224"/>
      <c r="OQU298" s="224"/>
      <c r="OQV298" s="334"/>
      <c r="OQW298" s="334"/>
      <c r="OQX298" s="224"/>
      <c r="OQY298" s="382"/>
      <c r="OQZ298" s="382"/>
      <c r="ORA298" s="332"/>
      <c r="ORB298" s="333"/>
      <c r="ORC298" s="382"/>
      <c r="ORD298" s="224"/>
      <c r="ORE298" s="224"/>
      <c r="ORF298" s="334"/>
      <c r="ORG298" s="334"/>
      <c r="ORH298" s="224"/>
      <c r="ORI298" s="382"/>
      <c r="ORJ298" s="382"/>
      <c r="ORK298" s="332"/>
      <c r="ORL298" s="333"/>
      <c r="ORM298" s="382"/>
      <c r="ORN298" s="224"/>
      <c r="ORO298" s="224"/>
      <c r="ORP298" s="334"/>
      <c r="ORQ298" s="334"/>
      <c r="ORR298" s="224"/>
      <c r="ORS298" s="382"/>
      <c r="ORT298" s="382"/>
      <c r="ORU298" s="332"/>
      <c r="ORV298" s="333"/>
      <c r="ORW298" s="382"/>
      <c r="ORX298" s="224"/>
      <c r="ORY298" s="224"/>
      <c r="ORZ298" s="334"/>
      <c r="OSA298" s="334"/>
      <c r="OSB298" s="224"/>
      <c r="OSC298" s="382"/>
      <c r="OSD298" s="382"/>
      <c r="OSE298" s="332"/>
      <c r="OSF298" s="333"/>
      <c r="OSG298" s="382"/>
      <c r="OSH298" s="224"/>
      <c r="OSI298" s="224"/>
      <c r="OSJ298" s="334"/>
      <c r="OSK298" s="334"/>
      <c r="OSL298" s="224"/>
      <c r="OSM298" s="382"/>
      <c r="OSN298" s="382"/>
      <c r="OSO298" s="332"/>
      <c r="OSP298" s="333"/>
      <c r="OSQ298" s="382"/>
      <c r="OSR298" s="224"/>
      <c r="OSS298" s="224"/>
      <c r="OST298" s="334"/>
      <c r="OSU298" s="334"/>
      <c r="OSV298" s="224"/>
      <c r="OSW298" s="382"/>
      <c r="OSX298" s="382"/>
      <c r="OSY298" s="332"/>
      <c r="OSZ298" s="333"/>
      <c r="OTA298" s="382"/>
      <c r="OTB298" s="224"/>
      <c r="OTC298" s="224"/>
      <c r="OTD298" s="334"/>
      <c r="OTE298" s="334"/>
      <c r="OTF298" s="224"/>
      <c r="OTG298" s="382"/>
      <c r="OTH298" s="382"/>
      <c r="OTI298" s="332"/>
      <c r="OTJ298" s="333"/>
      <c r="OTK298" s="382"/>
      <c r="OTL298" s="224"/>
      <c r="OTM298" s="224"/>
      <c r="OTN298" s="334"/>
      <c r="OTO298" s="334"/>
      <c r="OTP298" s="224"/>
      <c r="OTQ298" s="382"/>
      <c r="OTR298" s="382"/>
      <c r="OTS298" s="332"/>
      <c r="OTT298" s="333"/>
      <c r="OTU298" s="382"/>
      <c r="OTV298" s="224"/>
      <c r="OTW298" s="224"/>
      <c r="OTX298" s="334"/>
      <c r="OTY298" s="334"/>
      <c r="OTZ298" s="224"/>
      <c r="OUA298" s="382"/>
      <c r="OUB298" s="382"/>
      <c r="OUC298" s="332"/>
      <c r="OUD298" s="333"/>
      <c r="OUE298" s="382"/>
      <c r="OUF298" s="224"/>
      <c r="OUG298" s="224"/>
      <c r="OUH298" s="334"/>
      <c r="OUI298" s="334"/>
      <c r="OUJ298" s="224"/>
      <c r="OUK298" s="382"/>
      <c r="OUL298" s="382"/>
      <c r="OUM298" s="332"/>
      <c r="OUN298" s="333"/>
      <c r="OUO298" s="382"/>
      <c r="OUP298" s="224"/>
      <c r="OUQ298" s="224"/>
      <c r="OUR298" s="334"/>
      <c r="OUS298" s="334"/>
      <c r="OUT298" s="224"/>
      <c r="OUU298" s="382"/>
      <c r="OUV298" s="382"/>
      <c r="OUW298" s="332"/>
      <c r="OUX298" s="333"/>
      <c r="OUY298" s="382"/>
      <c r="OUZ298" s="224"/>
      <c r="OVA298" s="224"/>
      <c r="OVB298" s="334"/>
      <c r="OVC298" s="334"/>
      <c r="OVD298" s="224"/>
      <c r="OVE298" s="382"/>
      <c r="OVF298" s="382"/>
      <c r="OVG298" s="332"/>
      <c r="OVH298" s="333"/>
      <c r="OVI298" s="382"/>
      <c r="OVJ298" s="224"/>
      <c r="OVK298" s="224"/>
      <c r="OVL298" s="334"/>
      <c r="OVM298" s="334"/>
      <c r="OVN298" s="224"/>
      <c r="OVO298" s="382"/>
      <c r="OVP298" s="382"/>
      <c r="OVQ298" s="332"/>
      <c r="OVR298" s="333"/>
      <c r="OVS298" s="382"/>
      <c r="OVT298" s="224"/>
      <c r="OVU298" s="224"/>
      <c r="OVV298" s="334"/>
      <c r="OVW298" s="334"/>
      <c r="OVX298" s="224"/>
      <c r="OVY298" s="382"/>
      <c r="OVZ298" s="382"/>
      <c r="OWA298" s="332"/>
      <c r="OWB298" s="333"/>
      <c r="OWC298" s="382"/>
      <c r="OWD298" s="224"/>
      <c r="OWE298" s="224"/>
      <c r="OWF298" s="334"/>
      <c r="OWG298" s="334"/>
      <c r="OWH298" s="224"/>
      <c r="OWI298" s="382"/>
      <c r="OWJ298" s="382"/>
      <c r="OWK298" s="332"/>
      <c r="OWL298" s="333"/>
      <c r="OWM298" s="382"/>
      <c r="OWN298" s="224"/>
      <c r="OWO298" s="224"/>
      <c r="OWP298" s="334"/>
      <c r="OWQ298" s="334"/>
      <c r="OWR298" s="224"/>
      <c r="OWS298" s="382"/>
      <c r="OWT298" s="382"/>
      <c r="OWU298" s="332"/>
      <c r="OWV298" s="333"/>
      <c r="OWW298" s="382"/>
      <c r="OWX298" s="224"/>
      <c r="OWY298" s="224"/>
      <c r="OWZ298" s="334"/>
      <c r="OXA298" s="334"/>
      <c r="OXB298" s="224"/>
      <c r="OXC298" s="382"/>
      <c r="OXD298" s="382"/>
      <c r="OXE298" s="332"/>
      <c r="OXF298" s="333"/>
      <c r="OXG298" s="382"/>
      <c r="OXH298" s="224"/>
      <c r="OXI298" s="224"/>
      <c r="OXJ298" s="334"/>
      <c r="OXK298" s="334"/>
      <c r="OXL298" s="224"/>
      <c r="OXM298" s="382"/>
      <c r="OXN298" s="382"/>
      <c r="OXO298" s="332"/>
      <c r="OXP298" s="333"/>
      <c r="OXQ298" s="382"/>
      <c r="OXR298" s="224"/>
      <c r="OXS298" s="224"/>
      <c r="OXT298" s="334"/>
      <c r="OXU298" s="334"/>
      <c r="OXV298" s="224"/>
      <c r="OXW298" s="382"/>
      <c r="OXX298" s="382"/>
      <c r="OXY298" s="332"/>
      <c r="OXZ298" s="333"/>
      <c r="OYA298" s="382"/>
      <c r="OYB298" s="224"/>
      <c r="OYC298" s="224"/>
      <c r="OYD298" s="334"/>
      <c r="OYE298" s="334"/>
      <c r="OYF298" s="224"/>
      <c r="OYG298" s="382"/>
      <c r="OYH298" s="382"/>
      <c r="OYI298" s="332"/>
      <c r="OYJ298" s="333"/>
      <c r="OYK298" s="382"/>
      <c r="OYL298" s="224"/>
      <c r="OYM298" s="224"/>
      <c r="OYN298" s="334"/>
      <c r="OYO298" s="334"/>
      <c r="OYP298" s="224"/>
      <c r="OYQ298" s="382"/>
      <c r="OYR298" s="382"/>
      <c r="OYS298" s="332"/>
      <c r="OYT298" s="333"/>
      <c r="OYU298" s="382"/>
      <c r="OYV298" s="224"/>
      <c r="OYW298" s="224"/>
      <c r="OYX298" s="334"/>
      <c r="OYY298" s="334"/>
      <c r="OYZ298" s="224"/>
      <c r="OZA298" s="382"/>
      <c r="OZB298" s="382"/>
      <c r="OZC298" s="332"/>
      <c r="OZD298" s="333"/>
      <c r="OZE298" s="382"/>
      <c r="OZF298" s="224"/>
      <c r="OZG298" s="224"/>
      <c r="OZH298" s="334"/>
      <c r="OZI298" s="334"/>
      <c r="OZJ298" s="224"/>
      <c r="OZK298" s="382"/>
      <c r="OZL298" s="382"/>
      <c r="OZM298" s="332"/>
      <c r="OZN298" s="333"/>
      <c r="OZO298" s="382"/>
      <c r="OZP298" s="224"/>
      <c r="OZQ298" s="224"/>
      <c r="OZR298" s="334"/>
      <c r="OZS298" s="334"/>
      <c r="OZT298" s="224"/>
      <c r="OZU298" s="382"/>
      <c r="OZV298" s="382"/>
      <c r="OZW298" s="332"/>
      <c r="OZX298" s="333"/>
      <c r="OZY298" s="382"/>
      <c r="OZZ298" s="224"/>
      <c r="PAA298" s="224"/>
      <c r="PAB298" s="334"/>
      <c r="PAC298" s="334"/>
      <c r="PAD298" s="224"/>
      <c r="PAE298" s="382"/>
      <c r="PAF298" s="382"/>
      <c r="PAG298" s="332"/>
      <c r="PAH298" s="333"/>
      <c r="PAI298" s="382"/>
      <c r="PAJ298" s="224"/>
      <c r="PAK298" s="224"/>
      <c r="PAL298" s="334"/>
      <c r="PAM298" s="334"/>
      <c r="PAN298" s="224"/>
      <c r="PAO298" s="382"/>
      <c r="PAP298" s="382"/>
      <c r="PAQ298" s="332"/>
      <c r="PAR298" s="333"/>
      <c r="PAS298" s="382"/>
      <c r="PAT298" s="224"/>
      <c r="PAU298" s="224"/>
      <c r="PAV298" s="334"/>
      <c r="PAW298" s="334"/>
      <c r="PAX298" s="224"/>
      <c r="PAY298" s="382"/>
      <c r="PAZ298" s="382"/>
      <c r="PBA298" s="332"/>
      <c r="PBB298" s="333"/>
      <c r="PBC298" s="382"/>
      <c r="PBD298" s="224"/>
      <c r="PBE298" s="224"/>
      <c r="PBF298" s="334"/>
      <c r="PBG298" s="334"/>
      <c r="PBH298" s="224"/>
      <c r="PBI298" s="382"/>
      <c r="PBJ298" s="382"/>
      <c r="PBK298" s="332"/>
      <c r="PBL298" s="333"/>
      <c r="PBM298" s="382"/>
      <c r="PBN298" s="224"/>
      <c r="PBO298" s="224"/>
      <c r="PBP298" s="334"/>
      <c r="PBQ298" s="334"/>
      <c r="PBR298" s="224"/>
      <c r="PBS298" s="382"/>
      <c r="PBT298" s="382"/>
      <c r="PBU298" s="332"/>
      <c r="PBV298" s="333"/>
      <c r="PBW298" s="382"/>
      <c r="PBX298" s="224"/>
      <c r="PBY298" s="224"/>
      <c r="PBZ298" s="334"/>
      <c r="PCA298" s="334"/>
      <c r="PCB298" s="224"/>
      <c r="PCC298" s="382"/>
      <c r="PCD298" s="382"/>
      <c r="PCE298" s="332"/>
      <c r="PCF298" s="333"/>
      <c r="PCG298" s="382"/>
      <c r="PCH298" s="224"/>
      <c r="PCI298" s="224"/>
      <c r="PCJ298" s="334"/>
      <c r="PCK298" s="334"/>
      <c r="PCL298" s="224"/>
      <c r="PCM298" s="382"/>
      <c r="PCN298" s="382"/>
      <c r="PCO298" s="332"/>
      <c r="PCP298" s="333"/>
      <c r="PCQ298" s="382"/>
      <c r="PCR298" s="224"/>
      <c r="PCS298" s="224"/>
      <c r="PCT298" s="334"/>
      <c r="PCU298" s="334"/>
      <c r="PCV298" s="224"/>
      <c r="PCW298" s="382"/>
      <c r="PCX298" s="382"/>
      <c r="PCY298" s="332"/>
      <c r="PCZ298" s="333"/>
      <c r="PDA298" s="382"/>
      <c r="PDB298" s="224"/>
      <c r="PDC298" s="224"/>
      <c r="PDD298" s="334"/>
      <c r="PDE298" s="334"/>
      <c r="PDF298" s="224"/>
      <c r="PDG298" s="382"/>
      <c r="PDH298" s="382"/>
      <c r="PDI298" s="332"/>
      <c r="PDJ298" s="333"/>
      <c r="PDK298" s="382"/>
      <c r="PDL298" s="224"/>
      <c r="PDM298" s="224"/>
      <c r="PDN298" s="334"/>
      <c r="PDO298" s="334"/>
      <c r="PDP298" s="224"/>
      <c r="PDQ298" s="382"/>
      <c r="PDR298" s="382"/>
      <c r="PDS298" s="332"/>
      <c r="PDT298" s="333"/>
      <c r="PDU298" s="382"/>
      <c r="PDV298" s="224"/>
      <c r="PDW298" s="224"/>
      <c r="PDX298" s="334"/>
      <c r="PDY298" s="334"/>
      <c r="PDZ298" s="224"/>
      <c r="PEA298" s="382"/>
      <c r="PEB298" s="382"/>
      <c r="PEC298" s="332"/>
      <c r="PED298" s="333"/>
      <c r="PEE298" s="382"/>
      <c r="PEF298" s="224"/>
      <c r="PEG298" s="224"/>
      <c r="PEH298" s="334"/>
      <c r="PEI298" s="334"/>
      <c r="PEJ298" s="224"/>
      <c r="PEK298" s="382"/>
      <c r="PEL298" s="382"/>
      <c r="PEM298" s="332"/>
      <c r="PEN298" s="333"/>
      <c r="PEO298" s="382"/>
      <c r="PEP298" s="224"/>
      <c r="PEQ298" s="224"/>
      <c r="PER298" s="334"/>
      <c r="PES298" s="334"/>
      <c r="PET298" s="224"/>
      <c r="PEU298" s="382"/>
      <c r="PEV298" s="382"/>
      <c r="PEW298" s="332"/>
      <c r="PEX298" s="333"/>
      <c r="PEY298" s="382"/>
      <c r="PEZ298" s="224"/>
      <c r="PFA298" s="224"/>
      <c r="PFB298" s="334"/>
      <c r="PFC298" s="334"/>
      <c r="PFD298" s="224"/>
      <c r="PFE298" s="382"/>
      <c r="PFF298" s="382"/>
      <c r="PFG298" s="332"/>
      <c r="PFH298" s="333"/>
      <c r="PFI298" s="382"/>
      <c r="PFJ298" s="224"/>
      <c r="PFK298" s="224"/>
      <c r="PFL298" s="334"/>
      <c r="PFM298" s="334"/>
      <c r="PFN298" s="224"/>
      <c r="PFO298" s="382"/>
      <c r="PFP298" s="382"/>
      <c r="PFQ298" s="332"/>
      <c r="PFR298" s="333"/>
      <c r="PFS298" s="382"/>
      <c r="PFT298" s="224"/>
      <c r="PFU298" s="224"/>
      <c r="PFV298" s="334"/>
      <c r="PFW298" s="334"/>
      <c r="PFX298" s="224"/>
      <c r="PFY298" s="382"/>
      <c r="PFZ298" s="382"/>
      <c r="PGA298" s="332"/>
      <c r="PGB298" s="333"/>
      <c r="PGC298" s="382"/>
      <c r="PGD298" s="224"/>
      <c r="PGE298" s="224"/>
      <c r="PGF298" s="334"/>
      <c r="PGG298" s="334"/>
      <c r="PGH298" s="224"/>
      <c r="PGI298" s="382"/>
      <c r="PGJ298" s="382"/>
      <c r="PGK298" s="332"/>
      <c r="PGL298" s="333"/>
      <c r="PGM298" s="382"/>
      <c r="PGN298" s="224"/>
      <c r="PGO298" s="224"/>
      <c r="PGP298" s="334"/>
      <c r="PGQ298" s="334"/>
      <c r="PGR298" s="224"/>
      <c r="PGS298" s="382"/>
      <c r="PGT298" s="382"/>
      <c r="PGU298" s="332"/>
      <c r="PGV298" s="333"/>
      <c r="PGW298" s="382"/>
      <c r="PGX298" s="224"/>
      <c r="PGY298" s="224"/>
      <c r="PGZ298" s="334"/>
      <c r="PHA298" s="334"/>
      <c r="PHB298" s="224"/>
      <c r="PHC298" s="382"/>
      <c r="PHD298" s="382"/>
      <c r="PHE298" s="332"/>
      <c r="PHF298" s="333"/>
      <c r="PHG298" s="382"/>
      <c r="PHH298" s="224"/>
      <c r="PHI298" s="224"/>
      <c r="PHJ298" s="334"/>
      <c r="PHK298" s="334"/>
      <c r="PHL298" s="224"/>
      <c r="PHM298" s="382"/>
      <c r="PHN298" s="382"/>
      <c r="PHO298" s="332"/>
      <c r="PHP298" s="333"/>
      <c r="PHQ298" s="382"/>
      <c r="PHR298" s="224"/>
      <c r="PHS298" s="224"/>
      <c r="PHT298" s="334"/>
      <c r="PHU298" s="334"/>
      <c r="PHV298" s="224"/>
      <c r="PHW298" s="382"/>
      <c r="PHX298" s="382"/>
      <c r="PHY298" s="332"/>
      <c r="PHZ298" s="333"/>
      <c r="PIA298" s="382"/>
      <c r="PIB298" s="224"/>
      <c r="PIC298" s="224"/>
      <c r="PID298" s="334"/>
      <c r="PIE298" s="334"/>
      <c r="PIF298" s="224"/>
      <c r="PIG298" s="382"/>
      <c r="PIH298" s="382"/>
      <c r="PII298" s="332"/>
      <c r="PIJ298" s="333"/>
      <c r="PIK298" s="382"/>
      <c r="PIL298" s="224"/>
      <c r="PIM298" s="224"/>
      <c r="PIN298" s="334"/>
      <c r="PIO298" s="334"/>
      <c r="PIP298" s="224"/>
      <c r="PIQ298" s="382"/>
      <c r="PIR298" s="382"/>
      <c r="PIS298" s="332"/>
      <c r="PIT298" s="333"/>
      <c r="PIU298" s="382"/>
      <c r="PIV298" s="224"/>
      <c r="PIW298" s="224"/>
      <c r="PIX298" s="334"/>
      <c r="PIY298" s="334"/>
      <c r="PIZ298" s="224"/>
      <c r="PJA298" s="382"/>
      <c r="PJB298" s="382"/>
      <c r="PJC298" s="332"/>
      <c r="PJD298" s="333"/>
      <c r="PJE298" s="382"/>
      <c r="PJF298" s="224"/>
      <c r="PJG298" s="224"/>
      <c r="PJH298" s="334"/>
      <c r="PJI298" s="334"/>
      <c r="PJJ298" s="224"/>
      <c r="PJK298" s="382"/>
      <c r="PJL298" s="382"/>
      <c r="PJM298" s="332"/>
      <c r="PJN298" s="333"/>
      <c r="PJO298" s="382"/>
      <c r="PJP298" s="224"/>
      <c r="PJQ298" s="224"/>
      <c r="PJR298" s="334"/>
      <c r="PJS298" s="334"/>
      <c r="PJT298" s="224"/>
      <c r="PJU298" s="382"/>
      <c r="PJV298" s="382"/>
      <c r="PJW298" s="332"/>
      <c r="PJX298" s="333"/>
      <c r="PJY298" s="382"/>
      <c r="PJZ298" s="224"/>
      <c r="PKA298" s="224"/>
      <c r="PKB298" s="334"/>
      <c r="PKC298" s="334"/>
      <c r="PKD298" s="224"/>
      <c r="PKE298" s="382"/>
      <c r="PKF298" s="382"/>
      <c r="PKG298" s="332"/>
      <c r="PKH298" s="333"/>
      <c r="PKI298" s="382"/>
      <c r="PKJ298" s="224"/>
      <c r="PKK298" s="224"/>
      <c r="PKL298" s="334"/>
      <c r="PKM298" s="334"/>
      <c r="PKN298" s="224"/>
      <c r="PKO298" s="382"/>
      <c r="PKP298" s="382"/>
      <c r="PKQ298" s="332"/>
      <c r="PKR298" s="333"/>
      <c r="PKS298" s="382"/>
      <c r="PKT298" s="224"/>
      <c r="PKU298" s="224"/>
      <c r="PKV298" s="334"/>
      <c r="PKW298" s="334"/>
      <c r="PKX298" s="224"/>
      <c r="PKY298" s="382"/>
      <c r="PKZ298" s="382"/>
      <c r="PLA298" s="332"/>
      <c r="PLB298" s="333"/>
      <c r="PLC298" s="382"/>
      <c r="PLD298" s="224"/>
      <c r="PLE298" s="224"/>
      <c r="PLF298" s="334"/>
      <c r="PLG298" s="334"/>
      <c r="PLH298" s="224"/>
      <c r="PLI298" s="382"/>
      <c r="PLJ298" s="382"/>
      <c r="PLK298" s="332"/>
      <c r="PLL298" s="333"/>
      <c r="PLM298" s="382"/>
      <c r="PLN298" s="224"/>
      <c r="PLO298" s="224"/>
      <c r="PLP298" s="334"/>
      <c r="PLQ298" s="334"/>
      <c r="PLR298" s="224"/>
      <c r="PLS298" s="382"/>
      <c r="PLT298" s="382"/>
      <c r="PLU298" s="332"/>
      <c r="PLV298" s="333"/>
      <c r="PLW298" s="382"/>
      <c r="PLX298" s="224"/>
      <c r="PLY298" s="224"/>
      <c r="PLZ298" s="334"/>
      <c r="PMA298" s="334"/>
      <c r="PMB298" s="224"/>
      <c r="PMC298" s="382"/>
      <c r="PMD298" s="382"/>
      <c r="PME298" s="332"/>
      <c r="PMF298" s="333"/>
      <c r="PMG298" s="382"/>
      <c r="PMH298" s="224"/>
      <c r="PMI298" s="224"/>
      <c r="PMJ298" s="334"/>
      <c r="PMK298" s="334"/>
      <c r="PML298" s="224"/>
      <c r="PMM298" s="382"/>
      <c r="PMN298" s="382"/>
      <c r="PMO298" s="332"/>
      <c r="PMP298" s="333"/>
      <c r="PMQ298" s="382"/>
      <c r="PMR298" s="224"/>
      <c r="PMS298" s="224"/>
      <c r="PMT298" s="334"/>
      <c r="PMU298" s="334"/>
      <c r="PMV298" s="224"/>
      <c r="PMW298" s="382"/>
      <c r="PMX298" s="382"/>
      <c r="PMY298" s="332"/>
      <c r="PMZ298" s="333"/>
      <c r="PNA298" s="382"/>
      <c r="PNB298" s="224"/>
      <c r="PNC298" s="224"/>
      <c r="PND298" s="334"/>
      <c r="PNE298" s="334"/>
      <c r="PNF298" s="224"/>
      <c r="PNG298" s="382"/>
      <c r="PNH298" s="382"/>
      <c r="PNI298" s="332"/>
      <c r="PNJ298" s="333"/>
      <c r="PNK298" s="382"/>
      <c r="PNL298" s="224"/>
      <c r="PNM298" s="224"/>
      <c r="PNN298" s="334"/>
      <c r="PNO298" s="334"/>
      <c r="PNP298" s="224"/>
      <c r="PNQ298" s="382"/>
      <c r="PNR298" s="382"/>
      <c r="PNS298" s="332"/>
      <c r="PNT298" s="333"/>
      <c r="PNU298" s="382"/>
      <c r="PNV298" s="224"/>
      <c r="PNW298" s="224"/>
      <c r="PNX298" s="334"/>
      <c r="PNY298" s="334"/>
      <c r="PNZ298" s="224"/>
      <c r="POA298" s="382"/>
      <c r="POB298" s="382"/>
      <c r="POC298" s="332"/>
      <c r="POD298" s="333"/>
      <c r="POE298" s="382"/>
      <c r="POF298" s="224"/>
      <c r="POG298" s="224"/>
      <c r="POH298" s="334"/>
      <c r="POI298" s="334"/>
      <c r="POJ298" s="224"/>
      <c r="POK298" s="382"/>
      <c r="POL298" s="382"/>
      <c r="POM298" s="332"/>
      <c r="PON298" s="333"/>
      <c r="POO298" s="382"/>
      <c r="POP298" s="224"/>
      <c r="POQ298" s="224"/>
      <c r="POR298" s="334"/>
      <c r="POS298" s="334"/>
      <c r="POT298" s="224"/>
      <c r="POU298" s="382"/>
      <c r="POV298" s="382"/>
      <c r="POW298" s="332"/>
      <c r="POX298" s="333"/>
      <c r="POY298" s="382"/>
      <c r="POZ298" s="224"/>
      <c r="PPA298" s="224"/>
      <c r="PPB298" s="334"/>
      <c r="PPC298" s="334"/>
      <c r="PPD298" s="224"/>
      <c r="PPE298" s="382"/>
      <c r="PPF298" s="382"/>
      <c r="PPG298" s="332"/>
      <c r="PPH298" s="333"/>
      <c r="PPI298" s="382"/>
      <c r="PPJ298" s="224"/>
      <c r="PPK298" s="224"/>
      <c r="PPL298" s="334"/>
      <c r="PPM298" s="334"/>
      <c r="PPN298" s="224"/>
      <c r="PPO298" s="382"/>
      <c r="PPP298" s="382"/>
      <c r="PPQ298" s="332"/>
      <c r="PPR298" s="333"/>
      <c r="PPS298" s="382"/>
      <c r="PPT298" s="224"/>
      <c r="PPU298" s="224"/>
      <c r="PPV298" s="334"/>
      <c r="PPW298" s="334"/>
      <c r="PPX298" s="224"/>
      <c r="PPY298" s="382"/>
      <c r="PPZ298" s="382"/>
      <c r="PQA298" s="332"/>
      <c r="PQB298" s="333"/>
      <c r="PQC298" s="382"/>
      <c r="PQD298" s="224"/>
      <c r="PQE298" s="224"/>
      <c r="PQF298" s="334"/>
      <c r="PQG298" s="334"/>
      <c r="PQH298" s="224"/>
      <c r="PQI298" s="382"/>
      <c r="PQJ298" s="382"/>
      <c r="PQK298" s="332"/>
      <c r="PQL298" s="333"/>
      <c r="PQM298" s="382"/>
      <c r="PQN298" s="224"/>
      <c r="PQO298" s="224"/>
      <c r="PQP298" s="334"/>
      <c r="PQQ298" s="334"/>
      <c r="PQR298" s="224"/>
      <c r="PQS298" s="382"/>
      <c r="PQT298" s="382"/>
      <c r="PQU298" s="332"/>
      <c r="PQV298" s="333"/>
      <c r="PQW298" s="382"/>
      <c r="PQX298" s="224"/>
      <c r="PQY298" s="224"/>
      <c r="PQZ298" s="334"/>
      <c r="PRA298" s="334"/>
      <c r="PRB298" s="224"/>
      <c r="PRC298" s="382"/>
      <c r="PRD298" s="382"/>
      <c r="PRE298" s="332"/>
      <c r="PRF298" s="333"/>
      <c r="PRG298" s="382"/>
      <c r="PRH298" s="224"/>
      <c r="PRI298" s="224"/>
      <c r="PRJ298" s="334"/>
      <c r="PRK298" s="334"/>
      <c r="PRL298" s="224"/>
      <c r="PRM298" s="382"/>
      <c r="PRN298" s="382"/>
      <c r="PRO298" s="332"/>
      <c r="PRP298" s="333"/>
      <c r="PRQ298" s="382"/>
      <c r="PRR298" s="224"/>
      <c r="PRS298" s="224"/>
      <c r="PRT298" s="334"/>
      <c r="PRU298" s="334"/>
      <c r="PRV298" s="224"/>
      <c r="PRW298" s="382"/>
      <c r="PRX298" s="382"/>
      <c r="PRY298" s="332"/>
      <c r="PRZ298" s="333"/>
      <c r="PSA298" s="382"/>
      <c r="PSB298" s="224"/>
      <c r="PSC298" s="224"/>
      <c r="PSD298" s="334"/>
      <c r="PSE298" s="334"/>
      <c r="PSF298" s="224"/>
      <c r="PSG298" s="382"/>
      <c r="PSH298" s="382"/>
      <c r="PSI298" s="332"/>
      <c r="PSJ298" s="333"/>
      <c r="PSK298" s="382"/>
      <c r="PSL298" s="224"/>
      <c r="PSM298" s="224"/>
      <c r="PSN298" s="334"/>
      <c r="PSO298" s="334"/>
      <c r="PSP298" s="224"/>
      <c r="PSQ298" s="382"/>
      <c r="PSR298" s="382"/>
      <c r="PSS298" s="332"/>
      <c r="PST298" s="333"/>
      <c r="PSU298" s="382"/>
      <c r="PSV298" s="224"/>
      <c r="PSW298" s="224"/>
      <c r="PSX298" s="334"/>
      <c r="PSY298" s="334"/>
      <c r="PSZ298" s="224"/>
      <c r="PTA298" s="382"/>
      <c r="PTB298" s="382"/>
      <c r="PTC298" s="332"/>
      <c r="PTD298" s="333"/>
      <c r="PTE298" s="382"/>
      <c r="PTF298" s="224"/>
      <c r="PTG298" s="224"/>
      <c r="PTH298" s="334"/>
      <c r="PTI298" s="334"/>
      <c r="PTJ298" s="224"/>
      <c r="PTK298" s="382"/>
      <c r="PTL298" s="382"/>
      <c r="PTM298" s="332"/>
      <c r="PTN298" s="333"/>
      <c r="PTO298" s="382"/>
      <c r="PTP298" s="224"/>
      <c r="PTQ298" s="224"/>
      <c r="PTR298" s="334"/>
      <c r="PTS298" s="334"/>
      <c r="PTT298" s="224"/>
      <c r="PTU298" s="382"/>
      <c r="PTV298" s="382"/>
      <c r="PTW298" s="332"/>
      <c r="PTX298" s="333"/>
      <c r="PTY298" s="382"/>
      <c r="PTZ298" s="224"/>
      <c r="PUA298" s="224"/>
      <c r="PUB298" s="334"/>
      <c r="PUC298" s="334"/>
      <c r="PUD298" s="224"/>
      <c r="PUE298" s="382"/>
      <c r="PUF298" s="382"/>
      <c r="PUG298" s="332"/>
      <c r="PUH298" s="333"/>
      <c r="PUI298" s="382"/>
      <c r="PUJ298" s="224"/>
      <c r="PUK298" s="224"/>
      <c r="PUL298" s="334"/>
      <c r="PUM298" s="334"/>
      <c r="PUN298" s="224"/>
      <c r="PUO298" s="382"/>
      <c r="PUP298" s="382"/>
      <c r="PUQ298" s="332"/>
      <c r="PUR298" s="333"/>
      <c r="PUS298" s="382"/>
      <c r="PUT298" s="224"/>
      <c r="PUU298" s="224"/>
      <c r="PUV298" s="334"/>
      <c r="PUW298" s="334"/>
      <c r="PUX298" s="224"/>
      <c r="PUY298" s="382"/>
      <c r="PUZ298" s="382"/>
      <c r="PVA298" s="332"/>
      <c r="PVB298" s="333"/>
      <c r="PVC298" s="382"/>
      <c r="PVD298" s="224"/>
      <c r="PVE298" s="224"/>
      <c r="PVF298" s="334"/>
      <c r="PVG298" s="334"/>
      <c r="PVH298" s="224"/>
      <c r="PVI298" s="382"/>
      <c r="PVJ298" s="382"/>
      <c r="PVK298" s="332"/>
      <c r="PVL298" s="333"/>
      <c r="PVM298" s="382"/>
      <c r="PVN298" s="224"/>
      <c r="PVO298" s="224"/>
      <c r="PVP298" s="334"/>
      <c r="PVQ298" s="334"/>
      <c r="PVR298" s="224"/>
      <c r="PVS298" s="382"/>
      <c r="PVT298" s="382"/>
      <c r="PVU298" s="332"/>
      <c r="PVV298" s="333"/>
      <c r="PVW298" s="382"/>
      <c r="PVX298" s="224"/>
      <c r="PVY298" s="224"/>
      <c r="PVZ298" s="334"/>
      <c r="PWA298" s="334"/>
      <c r="PWB298" s="224"/>
      <c r="PWC298" s="382"/>
      <c r="PWD298" s="382"/>
      <c r="PWE298" s="332"/>
      <c r="PWF298" s="333"/>
      <c r="PWG298" s="382"/>
      <c r="PWH298" s="224"/>
      <c r="PWI298" s="224"/>
      <c r="PWJ298" s="334"/>
      <c r="PWK298" s="334"/>
      <c r="PWL298" s="224"/>
      <c r="PWM298" s="382"/>
      <c r="PWN298" s="382"/>
      <c r="PWO298" s="332"/>
      <c r="PWP298" s="333"/>
      <c r="PWQ298" s="382"/>
      <c r="PWR298" s="224"/>
      <c r="PWS298" s="224"/>
      <c r="PWT298" s="334"/>
      <c r="PWU298" s="334"/>
      <c r="PWV298" s="224"/>
      <c r="PWW298" s="382"/>
      <c r="PWX298" s="382"/>
      <c r="PWY298" s="332"/>
      <c r="PWZ298" s="333"/>
      <c r="PXA298" s="382"/>
      <c r="PXB298" s="224"/>
      <c r="PXC298" s="224"/>
      <c r="PXD298" s="334"/>
      <c r="PXE298" s="334"/>
      <c r="PXF298" s="224"/>
      <c r="PXG298" s="382"/>
      <c r="PXH298" s="382"/>
      <c r="PXI298" s="332"/>
      <c r="PXJ298" s="333"/>
      <c r="PXK298" s="382"/>
      <c r="PXL298" s="224"/>
      <c r="PXM298" s="224"/>
      <c r="PXN298" s="334"/>
      <c r="PXO298" s="334"/>
      <c r="PXP298" s="224"/>
      <c r="PXQ298" s="382"/>
      <c r="PXR298" s="382"/>
      <c r="PXS298" s="332"/>
      <c r="PXT298" s="333"/>
      <c r="PXU298" s="382"/>
      <c r="PXV298" s="224"/>
      <c r="PXW298" s="224"/>
      <c r="PXX298" s="334"/>
      <c r="PXY298" s="334"/>
      <c r="PXZ298" s="224"/>
      <c r="PYA298" s="382"/>
      <c r="PYB298" s="382"/>
      <c r="PYC298" s="332"/>
      <c r="PYD298" s="333"/>
      <c r="PYE298" s="382"/>
      <c r="PYF298" s="224"/>
      <c r="PYG298" s="224"/>
      <c r="PYH298" s="334"/>
      <c r="PYI298" s="334"/>
      <c r="PYJ298" s="224"/>
      <c r="PYK298" s="382"/>
      <c r="PYL298" s="382"/>
      <c r="PYM298" s="332"/>
      <c r="PYN298" s="333"/>
      <c r="PYO298" s="382"/>
      <c r="PYP298" s="224"/>
      <c r="PYQ298" s="224"/>
      <c r="PYR298" s="334"/>
      <c r="PYS298" s="334"/>
      <c r="PYT298" s="224"/>
      <c r="PYU298" s="382"/>
      <c r="PYV298" s="382"/>
      <c r="PYW298" s="332"/>
      <c r="PYX298" s="333"/>
      <c r="PYY298" s="382"/>
      <c r="PYZ298" s="224"/>
      <c r="PZA298" s="224"/>
      <c r="PZB298" s="334"/>
      <c r="PZC298" s="334"/>
      <c r="PZD298" s="224"/>
      <c r="PZE298" s="382"/>
      <c r="PZF298" s="382"/>
      <c r="PZG298" s="332"/>
      <c r="PZH298" s="333"/>
      <c r="PZI298" s="382"/>
      <c r="PZJ298" s="224"/>
      <c r="PZK298" s="224"/>
      <c r="PZL298" s="334"/>
      <c r="PZM298" s="334"/>
      <c r="PZN298" s="224"/>
      <c r="PZO298" s="382"/>
      <c r="PZP298" s="382"/>
      <c r="PZQ298" s="332"/>
      <c r="PZR298" s="333"/>
      <c r="PZS298" s="382"/>
      <c r="PZT298" s="224"/>
      <c r="PZU298" s="224"/>
      <c r="PZV298" s="334"/>
      <c r="PZW298" s="334"/>
      <c r="PZX298" s="224"/>
      <c r="PZY298" s="382"/>
      <c r="PZZ298" s="382"/>
      <c r="QAA298" s="332"/>
      <c r="QAB298" s="333"/>
      <c r="QAC298" s="382"/>
      <c r="QAD298" s="224"/>
      <c r="QAE298" s="224"/>
      <c r="QAF298" s="334"/>
      <c r="QAG298" s="334"/>
      <c r="QAH298" s="224"/>
      <c r="QAI298" s="382"/>
      <c r="QAJ298" s="382"/>
      <c r="QAK298" s="332"/>
      <c r="QAL298" s="333"/>
      <c r="QAM298" s="382"/>
      <c r="QAN298" s="224"/>
      <c r="QAO298" s="224"/>
      <c r="QAP298" s="334"/>
      <c r="QAQ298" s="334"/>
      <c r="QAR298" s="224"/>
      <c r="QAS298" s="382"/>
      <c r="QAT298" s="382"/>
      <c r="QAU298" s="332"/>
      <c r="QAV298" s="333"/>
      <c r="QAW298" s="382"/>
      <c r="QAX298" s="224"/>
      <c r="QAY298" s="224"/>
      <c r="QAZ298" s="334"/>
      <c r="QBA298" s="334"/>
      <c r="QBB298" s="224"/>
      <c r="QBC298" s="382"/>
      <c r="QBD298" s="382"/>
      <c r="QBE298" s="332"/>
      <c r="QBF298" s="333"/>
      <c r="QBG298" s="382"/>
      <c r="QBH298" s="224"/>
      <c r="QBI298" s="224"/>
      <c r="QBJ298" s="334"/>
      <c r="QBK298" s="334"/>
      <c r="QBL298" s="224"/>
      <c r="QBM298" s="382"/>
      <c r="QBN298" s="382"/>
      <c r="QBO298" s="332"/>
      <c r="QBP298" s="333"/>
      <c r="QBQ298" s="382"/>
      <c r="QBR298" s="224"/>
      <c r="QBS298" s="224"/>
      <c r="QBT298" s="334"/>
      <c r="QBU298" s="334"/>
      <c r="QBV298" s="224"/>
      <c r="QBW298" s="382"/>
      <c r="QBX298" s="382"/>
      <c r="QBY298" s="332"/>
      <c r="QBZ298" s="333"/>
      <c r="QCA298" s="382"/>
      <c r="QCB298" s="224"/>
      <c r="QCC298" s="224"/>
      <c r="QCD298" s="334"/>
      <c r="QCE298" s="334"/>
      <c r="QCF298" s="224"/>
      <c r="QCG298" s="382"/>
      <c r="QCH298" s="382"/>
      <c r="QCI298" s="332"/>
      <c r="QCJ298" s="333"/>
      <c r="QCK298" s="382"/>
      <c r="QCL298" s="224"/>
      <c r="QCM298" s="224"/>
      <c r="QCN298" s="334"/>
      <c r="QCO298" s="334"/>
      <c r="QCP298" s="224"/>
      <c r="QCQ298" s="382"/>
      <c r="QCR298" s="382"/>
      <c r="QCS298" s="332"/>
      <c r="QCT298" s="333"/>
      <c r="QCU298" s="382"/>
      <c r="QCV298" s="224"/>
      <c r="QCW298" s="224"/>
      <c r="QCX298" s="334"/>
      <c r="QCY298" s="334"/>
      <c r="QCZ298" s="224"/>
      <c r="QDA298" s="382"/>
      <c r="QDB298" s="382"/>
      <c r="QDC298" s="332"/>
      <c r="QDD298" s="333"/>
      <c r="QDE298" s="382"/>
      <c r="QDF298" s="224"/>
      <c r="QDG298" s="224"/>
      <c r="QDH298" s="334"/>
      <c r="QDI298" s="334"/>
      <c r="QDJ298" s="224"/>
      <c r="QDK298" s="382"/>
      <c r="QDL298" s="382"/>
      <c r="QDM298" s="332"/>
      <c r="QDN298" s="333"/>
      <c r="QDO298" s="382"/>
      <c r="QDP298" s="224"/>
      <c r="QDQ298" s="224"/>
      <c r="QDR298" s="334"/>
      <c r="QDS298" s="334"/>
      <c r="QDT298" s="224"/>
      <c r="QDU298" s="382"/>
      <c r="QDV298" s="382"/>
      <c r="QDW298" s="332"/>
      <c r="QDX298" s="333"/>
      <c r="QDY298" s="382"/>
      <c r="QDZ298" s="224"/>
      <c r="QEA298" s="224"/>
      <c r="QEB298" s="334"/>
      <c r="QEC298" s="334"/>
      <c r="QED298" s="224"/>
      <c r="QEE298" s="382"/>
      <c r="QEF298" s="382"/>
      <c r="QEG298" s="332"/>
      <c r="QEH298" s="333"/>
      <c r="QEI298" s="382"/>
      <c r="QEJ298" s="224"/>
      <c r="QEK298" s="224"/>
      <c r="QEL298" s="334"/>
      <c r="QEM298" s="334"/>
      <c r="QEN298" s="224"/>
      <c r="QEO298" s="382"/>
      <c r="QEP298" s="382"/>
      <c r="QEQ298" s="332"/>
      <c r="QER298" s="333"/>
      <c r="QES298" s="382"/>
      <c r="QET298" s="224"/>
      <c r="QEU298" s="224"/>
      <c r="QEV298" s="334"/>
      <c r="QEW298" s="334"/>
      <c r="QEX298" s="224"/>
      <c r="QEY298" s="382"/>
      <c r="QEZ298" s="382"/>
      <c r="QFA298" s="332"/>
      <c r="QFB298" s="333"/>
      <c r="QFC298" s="382"/>
      <c r="QFD298" s="224"/>
      <c r="QFE298" s="224"/>
      <c r="QFF298" s="334"/>
      <c r="QFG298" s="334"/>
      <c r="QFH298" s="224"/>
      <c r="QFI298" s="382"/>
      <c r="QFJ298" s="382"/>
      <c r="QFK298" s="332"/>
      <c r="QFL298" s="333"/>
      <c r="QFM298" s="382"/>
      <c r="QFN298" s="224"/>
      <c r="QFO298" s="224"/>
      <c r="QFP298" s="334"/>
      <c r="QFQ298" s="334"/>
      <c r="QFR298" s="224"/>
      <c r="QFS298" s="382"/>
      <c r="QFT298" s="382"/>
      <c r="QFU298" s="332"/>
      <c r="QFV298" s="333"/>
      <c r="QFW298" s="382"/>
      <c r="QFX298" s="224"/>
      <c r="QFY298" s="224"/>
      <c r="QFZ298" s="334"/>
      <c r="QGA298" s="334"/>
      <c r="QGB298" s="224"/>
      <c r="QGC298" s="382"/>
      <c r="QGD298" s="382"/>
      <c r="QGE298" s="332"/>
      <c r="QGF298" s="333"/>
      <c r="QGG298" s="382"/>
      <c r="QGH298" s="224"/>
      <c r="QGI298" s="224"/>
      <c r="QGJ298" s="334"/>
      <c r="QGK298" s="334"/>
      <c r="QGL298" s="224"/>
      <c r="QGM298" s="382"/>
      <c r="QGN298" s="382"/>
      <c r="QGO298" s="332"/>
      <c r="QGP298" s="333"/>
      <c r="QGQ298" s="382"/>
      <c r="QGR298" s="224"/>
      <c r="QGS298" s="224"/>
      <c r="QGT298" s="334"/>
      <c r="QGU298" s="334"/>
      <c r="QGV298" s="224"/>
      <c r="QGW298" s="382"/>
      <c r="QGX298" s="382"/>
      <c r="QGY298" s="332"/>
      <c r="QGZ298" s="333"/>
      <c r="QHA298" s="382"/>
      <c r="QHB298" s="224"/>
      <c r="QHC298" s="224"/>
      <c r="QHD298" s="334"/>
      <c r="QHE298" s="334"/>
      <c r="QHF298" s="224"/>
      <c r="QHG298" s="382"/>
      <c r="QHH298" s="382"/>
      <c r="QHI298" s="332"/>
      <c r="QHJ298" s="333"/>
      <c r="QHK298" s="382"/>
      <c r="QHL298" s="224"/>
      <c r="QHM298" s="224"/>
      <c r="QHN298" s="334"/>
      <c r="QHO298" s="334"/>
      <c r="QHP298" s="224"/>
      <c r="QHQ298" s="382"/>
      <c r="QHR298" s="382"/>
      <c r="QHS298" s="332"/>
      <c r="QHT298" s="333"/>
      <c r="QHU298" s="382"/>
      <c r="QHV298" s="224"/>
      <c r="QHW298" s="224"/>
      <c r="QHX298" s="334"/>
      <c r="QHY298" s="334"/>
      <c r="QHZ298" s="224"/>
      <c r="QIA298" s="382"/>
      <c r="QIB298" s="382"/>
      <c r="QIC298" s="332"/>
      <c r="QID298" s="333"/>
      <c r="QIE298" s="382"/>
      <c r="QIF298" s="224"/>
      <c r="QIG298" s="224"/>
      <c r="QIH298" s="334"/>
      <c r="QII298" s="334"/>
      <c r="QIJ298" s="224"/>
      <c r="QIK298" s="382"/>
      <c r="QIL298" s="382"/>
      <c r="QIM298" s="332"/>
      <c r="QIN298" s="333"/>
      <c r="QIO298" s="382"/>
      <c r="QIP298" s="224"/>
      <c r="QIQ298" s="224"/>
      <c r="QIR298" s="334"/>
      <c r="QIS298" s="334"/>
      <c r="QIT298" s="224"/>
      <c r="QIU298" s="382"/>
      <c r="QIV298" s="382"/>
      <c r="QIW298" s="332"/>
      <c r="QIX298" s="333"/>
      <c r="QIY298" s="382"/>
      <c r="QIZ298" s="224"/>
      <c r="QJA298" s="224"/>
      <c r="QJB298" s="334"/>
      <c r="QJC298" s="334"/>
      <c r="QJD298" s="224"/>
      <c r="QJE298" s="382"/>
      <c r="QJF298" s="382"/>
      <c r="QJG298" s="332"/>
      <c r="QJH298" s="333"/>
      <c r="QJI298" s="382"/>
      <c r="QJJ298" s="224"/>
      <c r="QJK298" s="224"/>
      <c r="QJL298" s="334"/>
      <c r="QJM298" s="334"/>
      <c r="QJN298" s="224"/>
      <c r="QJO298" s="382"/>
      <c r="QJP298" s="382"/>
      <c r="QJQ298" s="332"/>
      <c r="QJR298" s="333"/>
      <c r="QJS298" s="382"/>
      <c r="QJT298" s="224"/>
      <c r="QJU298" s="224"/>
      <c r="QJV298" s="334"/>
      <c r="QJW298" s="334"/>
      <c r="QJX298" s="224"/>
      <c r="QJY298" s="382"/>
      <c r="QJZ298" s="382"/>
      <c r="QKA298" s="332"/>
      <c r="QKB298" s="333"/>
      <c r="QKC298" s="382"/>
      <c r="QKD298" s="224"/>
      <c r="QKE298" s="224"/>
      <c r="QKF298" s="334"/>
      <c r="QKG298" s="334"/>
      <c r="QKH298" s="224"/>
      <c r="QKI298" s="382"/>
      <c r="QKJ298" s="382"/>
      <c r="QKK298" s="332"/>
      <c r="QKL298" s="333"/>
      <c r="QKM298" s="382"/>
      <c r="QKN298" s="224"/>
      <c r="QKO298" s="224"/>
      <c r="QKP298" s="334"/>
      <c r="QKQ298" s="334"/>
      <c r="QKR298" s="224"/>
      <c r="QKS298" s="382"/>
      <c r="QKT298" s="382"/>
      <c r="QKU298" s="332"/>
      <c r="QKV298" s="333"/>
      <c r="QKW298" s="382"/>
      <c r="QKX298" s="224"/>
      <c r="QKY298" s="224"/>
      <c r="QKZ298" s="334"/>
      <c r="QLA298" s="334"/>
      <c r="QLB298" s="224"/>
      <c r="QLC298" s="382"/>
      <c r="QLD298" s="382"/>
      <c r="QLE298" s="332"/>
      <c r="QLF298" s="333"/>
      <c r="QLG298" s="382"/>
      <c r="QLH298" s="224"/>
      <c r="QLI298" s="224"/>
      <c r="QLJ298" s="334"/>
      <c r="QLK298" s="334"/>
      <c r="QLL298" s="224"/>
      <c r="QLM298" s="382"/>
      <c r="QLN298" s="382"/>
      <c r="QLO298" s="332"/>
      <c r="QLP298" s="333"/>
      <c r="QLQ298" s="382"/>
      <c r="QLR298" s="224"/>
      <c r="QLS298" s="224"/>
      <c r="QLT298" s="334"/>
      <c r="QLU298" s="334"/>
      <c r="QLV298" s="224"/>
      <c r="QLW298" s="382"/>
      <c r="QLX298" s="382"/>
      <c r="QLY298" s="332"/>
      <c r="QLZ298" s="333"/>
      <c r="QMA298" s="382"/>
      <c r="QMB298" s="224"/>
      <c r="QMC298" s="224"/>
      <c r="QMD298" s="334"/>
      <c r="QME298" s="334"/>
      <c r="QMF298" s="224"/>
      <c r="QMG298" s="382"/>
      <c r="QMH298" s="382"/>
      <c r="QMI298" s="332"/>
      <c r="QMJ298" s="333"/>
      <c r="QMK298" s="382"/>
      <c r="QML298" s="224"/>
      <c r="QMM298" s="224"/>
      <c r="QMN298" s="334"/>
      <c r="QMO298" s="334"/>
      <c r="QMP298" s="224"/>
      <c r="QMQ298" s="382"/>
      <c r="QMR298" s="382"/>
      <c r="QMS298" s="332"/>
      <c r="QMT298" s="333"/>
      <c r="QMU298" s="382"/>
      <c r="QMV298" s="224"/>
      <c r="QMW298" s="224"/>
      <c r="QMX298" s="334"/>
      <c r="QMY298" s="334"/>
      <c r="QMZ298" s="224"/>
      <c r="QNA298" s="382"/>
      <c r="QNB298" s="382"/>
      <c r="QNC298" s="332"/>
      <c r="QND298" s="333"/>
      <c r="QNE298" s="382"/>
      <c r="QNF298" s="224"/>
      <c r="QNG298" s="224"/>
      <c r="QNH298" s="334"/>
      <c r="QNI298" s="334"/>
      <c r="QNJ298" s="224"/>
      <c r="QNK298" s="382"/>
      <c r="QNL298" s="382"/>
      <c r="QNM298" s="332"/>
      <c r="QNN298" s="333"/>
      <c r="QNO298" s="382"/>
      <c r="QNP298" s="224"/>
      <c r="QNQ298" s="224"/>
      <c r="QNR298" s="334"/>
      <c r="QNS298" s="334"/>
      <c r="QNT298" s="224"/>
      <c r="QNU298" s="382"/>
      <c r="QNV298" s="382"/>
      <c r="QNW298" s="332"/>
      <c r="QNX298" s="333"/>
      <c r="QNY298" s="382"/>
      <c r="QNZ298" s="224"/>
      <c r="QOA298" s="224"/>
      <c r="QOB298" s="334"/>
      <c r="QOC298" s="334"/>
      <c r="QOD298" s="224"/>
      <c r="QOE298" s="382"/>
      <c r="QOF298" s="382"/>
      <c r="QOG298" s="332"/>
      <c r="QOH298" s="333"/>
      <c r="QOI298" s="382"/>
      <c r="QOJ298" s="224"/>
      <c r="QOK298" s="224"/>
      <c r="QOL298" s="334"/>
      <c r="QOM298" s="334"/>
      <c r="QON298" s="224"/>
      <c r="QOO298" s="382"/>
      <c r="QOP298" s="382"/>
      <c r="QOQ298" s="332"/>
      <c r="QOR298" s="333"/>
      <c r="QOS298" s="382"/>
      <c r="QOT298" s="224"/>
      <c r="QOU298" s="224"/>
      <c r="QOV298" s="334"/>
      <c r="QOW298" s="334"/>
      <c r="QOX298" s="224"/>
      <c r="QOY298" s="382"/>
      <c r="QOZ298" s="382"/>
      <c r="QPA298" s="332"/>
      <c r="QPB298" s="333"/>
      <c r="QPC298" s="382"/>
      <c r="QPD298" s="224"/>
      <c r="QPE298" s="224"/>
      <c r="QPF298" s="334"/>
      <c r="QPG298" s="334"/>
      <c r="QPH298" s="224"/>
      <c r="QPI298" s="382"/>
      <c r="QPJ298" s="382"/>
      <c r="QPK298" s="332"/>
      <c r="QPL298" s="333"/>
      <c r="QPM298" s="382"/>
      <c r="QPN298" s="224"/>
      <c r="QPO298" s="224"/>
      <c r="QPP298" s="334"/>
      <c r="QPQ298" s="334"/>
      <c r="QPR298" s="224"/>
      <c r="QPS298" s="382"/>
      <c r="QPT298" s="382"/>
      <c r="QPU298" s="332"/>
      <c r="QPV298" s="333"/>
      <c r="QPW298" s="382"/>
      <c r="QPX298" s="224"/>
      <c r="QPY298" s="224"/>
      <c r="QPZ298" s="334"/>
      <c r="QQA298" s="334"/>
      <c r="QQB298" s="224"/>
      <c r="QQC298" s="382"/>
      <c r="QQD298" s="382"/>
      <c r="QQE298" s="332"/>
      <c r="QQF298" s="333"/>
      <c r="QQG298" s="382"/>
      <c r="QQH298" s="224"/>
      <c r="QQI298" s="224"/>
      <c r="QQJ298" s="334"/>
      <c r="QQK298" s="334"/>
      <c r="QQL298" s="224"/>
      <c r="QQM298" s="382"/>
      <c r="QQN298" s="382"/>
      <c r="QQO298" s="332"/>
      <c r="QQP298" s="333"/>
      <c r="QQQ298" s="382"/>
      <c r="QQR298" s="224"/>
      <c r="QQS298" s="224"/>
      <c r="QQT298" s="334"/>
      <c r="QQU298" s="334"/>
      <c r="QQV298" s="224"/>
      <c r="QQW298" s="382"/>
      <c r="QQX298" s="382"/>
      <c r="QQY298" s="332"/>
      <c r="QQZ298" s="333"/>
      <c r="QRA298" s="382"/>
      <c r="QRB298" s="224"/>
      <c r="QRC298" s="224"/>
      <c r="QRD298" s="334"/>
      <c r="QRE298" s="334"/>
      <c r="QRF298" s="224"/>
      <c r="QRG298" s="382"/>
      <c r="QRH298" s="382"/>
      <c r="QRI298" s="332"/>
      <c r="QRJ298" s="333"/>
      <c r="QRK298" s="382"/>
      <c r="QRL298" s="224"/>
      <c r="QRM298" s="224"/>
      <c r="QRN298" s="334"/>
      <c r="QRO298" s="334"/>
      <c r="QRP298" s="224"/>
      <c r="QRQ298" s="382"/>
      <c r="QRR298" s="382"/>
      <c r="QRS298" s="332"/>
      <c r="QRT298" s="333"/>
      <c r="QRU298" s="382"/>
      <c r="QRV298" s="224"/>
      <c r="QRW298" s="224"/>
      <c r="QRX298" s="334"/>
      <c r="QRY298" s="334"/>
      <c r="QRZ298" s="224"/>
      <c r="QSA298" s="382"/>
      <c r="QSB298" s="382"/>
      <c r="QSC298" s="332"/>
      <c r="QSD298" s="333"/>
      <c r="QSE298" s="382"/>
      <c r="QSF298" s="224"/>
      <c r="QSG298" s="224"/>
      <c r="QSH298" s="334"/>
      <c r="QSI298" s="334"/>
      <c r="QSJ298" s="224"/>
      <c r="QSK298" s="382"/>
      <c r="QSL298" s="382"/>
      <c r="QSM298" s="332"/>
      <c r="QSN298" s="333"/>
      <c r="QSO298" s="382"/>
      <c r="QSP298" s="224"/>
      <c r="QSQ298" s="224"/>
      <c r="QSR298" s="334"/>
      <c r="QSS298" s="334"/>
      <c r="QST298" s="224"/>
      <c r="QSU298" s="382"/>
      <c r="QSV298" s="382"/>
      <c r="QSW298" s="332"/>
      <c r="QSX298" s="333"/>
      <c r="QSY298" s="382"/>
      <c r="QSZ298" s="224"/>
      <c r="QTA298" s="224"/>
      <c r="QTB298" s="334"/>
      <c r="QTC298" s="334"/>
      <c r="QTD298" s="224"/>
      <c r="QTE298" s="382"/>
      <c r="QTF298" s="382"/>
      <c r="QTG298" s="332"/>
      <c r="QTH298" s="333"/>
      <c r="QTI298" s="382"/>
      <c r="QTJ298" s="224"/>
      <c r="QTK298" s="224"/>
      <c r="QTL298" s="334"/>
      <c r="QTM298" s="334"/>
      <c r="QTN298" s="224"/>
      <c r="QTO298" s="382"/>
      <c r="QTP298" s="382"/>
      <c r="QTQ298" s="332"/>
      <c r="QTR298" s="333"/>
      <c r="QTS298" s="382"/>
      <c r="QTT298" s="224"/>
      <c r="QTU298" s="224"/>
      <c r="QTV298" s="334"/>
      <c r="QTW298" s="334"/>
      <c r="QTX298" s="224"/>
      <c r="QTY298" s="382"/>
      <c r="QTZ298" s="382"/>
      <c r="QUA298" s="332"/>
      <c r="QUB298" s="333"/>
      <c r="QUC298" s="382"/>
      <c r="QUD298" s="224"/>
      <c r="QUE298" s="224"/>
      <c r="QUF298" s="334"/>
      <c r="QUG298" s="334"/>
      <c r="QUH298" s="224"/>
      <c r="QUI298" s="382"/>
      <c r="QUJ298" s="382"/>
      <c r="QUK298" s="332"/>
      <c r="QUL298" s="333"/>
      <c r="QUM298" s="382"/>
      <c r="QUN298" s="224"/>
      <c r="QUO298" s="224"/>
      <c r="QUP298" s="334"/>
      <c r="QUQ298" s="334"/>
      <c r="QUR298" s="224"/>
      <c r="QUS298" s="382"/>
      <c r="QUT298" s="382"/>
      <c r="QUU298" s="332"/>
      <c r="QUV298" s="333"/>
      <c r="QUW298" s="382"/>
      <c r="QUX298" s="224"/>
      <c r="QUY298" s="224"/>
      <c r="QUZ298" s="334"/>
      <c r="QVA298" s="334"/>
      <c r="QVB298" s="224"/>
      <c r="QVC298" s="382"/>
      <c r="QVD298" s="382"/>
      <c r="QVE298" s="332"/>
      <c r="QVF298" s="333"/>
      <c r="QVG298" s="382"/>
      <c r="QVH298" s="224"/>
      <c r="QVI298" s="224"/>
      <c r="QVJ298" s="334"/>
      <c r="QVK298" s="334"/>
      <c r="QVL298" s="224"/>
      <c r="QVM298" s="382"/>
      <c r="QVN298" s="382"/>
      <c r="QVO298" s="332"/>
      <c r="QVP298" s="333"/>
      <c r="QVQ298" s="382"/>
      <c r="QVR298" s="224"/>
      <c r="QVS298" s="224"/>
      <c r="QVT298" s="334"/>
      <c r="QVU298" s="334"/>
      <c r="QVV298" s="224"/>
      <c r="QVW298" s="382"/>
      <c r="QVX298" s="382"/>
      <c r="QVY298" s="332"/>
      <c r="QVZ298" s="333"/>
      <c r="QWA298" s="382"/>
      <c r="QWB298" s="224"/>
      <c r="QWC298" s="224"/>
      <c r="QWD298" s="334"/>
      <c r="QWE298" s="334"/>
      <c r="QWF298" s="224"/>
      <c r="QWG298" s="382"/>
      <c r="QWH298" s="382"/>
      <c r="QWI298" s="332"/>
      <c r="QWJ298" s="333"/>
      <c r="QWK298" s="382"/>
      <c r="QWL298" s="224"/>
      <c r="QWM298" s="224"/>
      <c r="QWN298" s="334"/>
      <c r="QWO298" s="334"/>
      <c r="QWP298" s="224"/>
      <c r="QWQ298" s="382"/>
      <c r="QWR298" s="382"/>
      <c r="QWS298" s="332"/>
      <c r="QWT298" s="333"/>
      <c r="QWU298" s="382"/>
      <c r="QWV298" s="224"/>
      <c r="QWW298" s="224"/>
      <c r="QWX298" s="334"/>
      <c r="QWY298" s="334"/>
      <c r="QWZ298" s="224"/>
      <c r="QXA298" s="382"/>
      <c r="QXB298" s="382"/>
      <c r="QXC298" s="332"/>
      <c r="QXD298" s="333"/>
      <c r="QXE298" s="382"/>
      <c r="QXF298" s="224"/>
      <c r="QXG298" s="224"/>
      <c r="QXH298" s="334"/>
      <c r="QXI298" s="334"/>
      <c r="QXJ298" s="224"/>
      <c r="QXK298" s="382"/>
      <c r="QXL298" s="382"/>
      <c r="QXM298" s="332"/>
      <c r="QXN298" s="333"/>
      <c r="QXO298" s="382"/>
      <c r="QXP298" s="224"/>
      <c r="QXQ298" s="224"/>
      <c r="QXR298" s="334"/>
      <c r="QXS298" s="334"/>
      <c r="QXT298" s="224"/>
      <c r="QXU298" s="382"/>
      <c r="QXV298" s="382"/>
      <c r="QXW298" s="332"/>
      <c r="QXX298" s="333"/>
      <c r="QXY298" s="382"/>
      <c r="QXZ298" s="224"/>
      <c r="QYA298" s="224"/>
      <c r="QYB298" s="334"/>
      <c r="QYC298" s="334"/>
      <c r="QYD298" s="224"/>
      <c r="QYE298" s="382"/>
      <c r="QYF298" s="382"/>
      <c r="QYG298" s="332"/>
      <c r="QYH298" s="333"/>
      <c r="QYI298" s="382"/>
      <c r="QYJ298" s="224"/>
      <c r="QYK298" s="224"/>
      <c r="QYL298" s="334"/>
      <c r="QYM298" s="334"/>
      <c r="QYN298" s="224"/>
      <c r="QYO298" s="382"/>
      <c r="QYP298" s="382"/>
      <c r="QYQ298" s="332"/>
      <c r="QYR298" s="333"/>
      <c r="QYS298" s="382"/>
      <c r="QYT298" s="224"/>
      <c r="QYU298" s="224"/>
      <c r="QYV298" s="334"/>
      <c r="QYW298" s="334"/>
      <c r="QYX298" s="224"/>
      <c r="QYY298" s="382"/>
      <c r="QYZ298" s="382"/>
      <c r="QZA298" s="332"/>
      <c r="QZB298" s="333"/>
      <c r="QZC298" s="382"/>
      <c r="QZD298" s="224"/>
      <c r="QZE298" s="224"/>
      <c r="QZF298" s="334"/>
      <c r="QZG298" s="334"/>
      <c r="QZH298" s="224"/>
      <c r="QZI298" s="382"/>
      <c r="QZJ298" s="382"/>
      <c r="QZK298" s="332"/>
      <c r="QZL298" s="333"/>
      <c r="QZM298" s="382"/>
      <c r="QZN298" s="224"/>
      <c r="QZO298" s="224"/>
      <c r="QZP298" s="334"/>
      <c r="QZQ298" s="334"/>
      <c r="QZR298" s="224"/>
      <c r="QZS298" s="382"/>
      <c r="QZT298" s="382"/>
      <c r="QZU298" s="332"/>
      <c r="QZV298" s="333"/>
      <c r="QZW298" s="382"/>
      <c r="QZX298" s="224"/>
      <c r="QZY298" s="224"/>
      <c r="QZZ298" s="334"/>
      <c r="RAA298" s="334"/>
      <c r="RAB298" s="224"/>
      <c r="RAC298" s="382"/>
      <c r="RAD298" s="382"/>
      <c r="RAE298" s="332"/>
      <c r="RAF298" s="333"/>
      <c r="RAG298" s="382"/>
      <c r="RAH298" s="224"/>
      <c r="RAI298" s="224"/>
      <c r="RAJ298" s="334"/>
      <c r="RAK298" s="334"/>
      <c r="RAL298" s="224"/>
      <c r="RAM298" s="382"/>
      <c r="RAN298" s="382"/>
      <c r="RAO298" s="332"/>
      <c r="RAP298" s="333"/>
      <c r="RAQ298" s="382"/>
      <c r="RAR298" s="224"/>
      <c r="RAS298" s="224"/>
      <c r="RAT298" s="334"/>
      <c r="RAU298" s="334"/>
      <c r="RAV298" s="224"/>
      <c r="RAW298" s="382"/>
      <c r="RAX298" s="382"/>
      <c r="RAY298" s="332"/>
      <c r="RAZ298" s="333"/>
      <c r="RBA298" s="382"/>
      <c r="RBB298" s="224"/>
      <c r="RBC298" s="224"/>
      <c r="RBD298" s="334"/>
      <c r="RBE298" s="334"/>
      <c r="RBF298" s="224"/>
      <c r="RBG298" s="382"/>
      <c r="RBH298" s="382"/>
      <c r="RBI298" s="332"/>
      <c r="RBJ298" s="333"/>
      <c r="RBK298" s="382"/>
      <c r="RBL298" s="224"/>
      <c r="RBM298" s="224"/>
      <c r="RBN298" s="334"/>
      <c r="RBO298" s="334"/>
      <c r="RBP298" s="224"/>
      <c r="RBQ298" s="382"/>
      <c r="RBR298" s="382"/>
      <c r="RBS298" s="332"/>
      <c r="RBT298" s="333"/>
      <c r="RBU298" s="382"/>
      <c r="RBV298" s="224"/>
      <c r="RBW298" s="224"/>
      <c r="RBX298" s="334"/>
      <c r="RBY298" s="334"/>
      <c r="RBZ298" s="224"/>
      <c r="RCA298" s="382"/>
      <c r="RCB298" s="382"/>
      <c r="RCC298" s="332"/>
      <c r="RCD298" s="333"/>
      <c r="RCE298" s="382"/>
      <c r="RCF298" s="224"/>
      <c r="RCG298" s="224"/>
      <c r="RCH298" s="334"/>
      <c r="RCI298" s="334"/>
      <c r="RCJ298" s="224"/>
      <c r="RCK298" s="382"/>
      <c r="RCL298" s="382"/>
      <c r="RCM298" s="332"/>
      <c r="RCN298" s="333"/>
      <c r="RCO298" s="382"/>
      <c r="RCP298" s="224"/>
      <c r="RCQ298" s="224"/>
      <c r="RCR298" s="334"/>
      <c r="RCS298" s="334"/>
      <c r="RCT298" s="224"/>
      <c r="RCU298" s="382"/>
      <c r="RCV298" s="382"/>
      <c r="RCW298" s="332"/>
      <c r="RCX298" s="333"/>
      <c r="RCY298" s="382"/>
      <c r="RCZ298" s="224"/>
      <c r="RDA298" s="224"/>
      <c r="RDB298" s="334"/>
      <c r="RDC298" s="334"/>
      <c r="RDD298" s="224"/>
      <c r="RDE298" s="382"/>
      <c r="RDF298" s="382"/>
      <c r="RDG298" s="332"/>
      <c r="RDH298" s="333"/>
      <c r="RDI298" s="382"/>
      <c r="RDJ298" s="224"/>
      <c r="RDK298" s="224"/>
      <c r="RDL298" s="334"/>
      <c r="RDM298" s="334"/>
      <c r="RDN298" s="224"/>
      <c r="RDO298" s="382"/>
      <c r="RDP298" s="382"/>
      <c r="RDQ298" s="332"/>
      <c r="RDR298" s="333"/>
      <c r="RDS298" s="382"/>
      <c r="RDT298" s="224"/>
      <c r="RDU298" s="224"/>
      <c r="RDV298" s="334"/>
      <c r="RDW298" s="334"/>
      <c r="RDX298" s="224"/>
      <c r="RDY298" s="382"/>
      <c r="RDZ298" s="382"/>
      <c r="REA298" s="332"/>
      <c r="REB298" s="333"/>
      <c r="REC298" s="382"/>
      <c r="RED298" s="224"/>
      <c r="REE298" s="224"/>
      <c r="REF298" s="334"/>
      <c r="REG298" s="334"/>
      <c r="REH298" s="224"/>
      <c r="REI298" s="382"/>
      <c r="REJ298" s="382"/>
      <c r="REK298" s="332"/>
      <c r="REL298" s="333"/>
      <c r="REM298" s="382"/>
      <c r="REN298" s="224"/>
      <c r="REO298" s="224"/>
      <c r="REP298" s="334"/>
      <c r="REQ298" s="334"/>
      <c r="RER298" s="224"/>
      <c r="RES298" s="382"/>
      <c r="RET298" s="382"/>
      <c r="REU298" s="332"/>
      <c r="REV298" s="333"/>
      <c r="REW298" s="382"/>
      <c r="REX298" s="224"/>
      <c r="REY298" s="224"/>
      <c r="REZ298" s="334"/>
      <c r="RFA298" s="334"/>
      <c r="RFB298" s="224"/>
      <c r="RFC298" s="382"/>
      <c r="RFD298" s="382"/>
      <c r="RFE298" s="332"/>
      <c r="RFF298" s="333"/>
      <c r="RFG298" s="382"/>
      <c r="RFH298" s="224"/>
      <c r="RFI298" s="224"/>
      <c r="RFJ298" s="334"/>
      <c r="RFK298" s="334"/>
      <c r="RFL298" s="224"/>
      <c r="RFM298" s="382"/>
      <c r="RFN298" s="382"/>
      <c r="RFO298" s="332"/>
      <c r="RFP298" s="333"/>
      <c r="RFQ298" s="382"/>
      <c r="RFR298" s="224"/>
      <c r="RFS298" s="224"/>
      <c r="RFT298" s="334"/>
      <c r="RFU298" s="334"/>
      <c r="RFV298" s="224"/>
      <c r="RFW298" s="382"/>
      <c r="RFX298" s="382"/>
      <c r="RFY298" s="332"/>
      <c r="RFZ298" s="333"/>
      <c r="RGA298" s="382"/>
      <c r="RGB298" s="224"/>
      <c r="RGC298" s="224"/>
      <c r="RGD298" s="334"/>
      <c r="RGE298" s="334"/>
      <c r="RGF298" s="224"/>
      <c r="RGG298" s="382"/>
      <c r="RGH298" s="382"/>
      <c r="RGI298" s="332"/>
      <c r="RGJ298" s="333"/>
      <c r="RGK298" s="382"/>
      <c r="RGL298" s="224"/>
      <c r="RGM298" s="224"/>
      <c r="RGN298" s="334"/>
      <c r="RGO298" s="334"/>
      <c r="RGP298" s="224"/>
      <c r="RGQ298" s="382"/>
      <c r="RGR298" s="382"/>
      <c r="RGS298" s="332"/>
      <c r="RGT298" s="333"/>
      <c r="RGU298" s="382"/>
      <c r="RGV298" s="224"/>
      <c r="RGW298" s="224"/>
      <c r="RGX298" s="334"/>
      <c r="RGY298" s="334"/>
      <c r="RGZ298" s="224"/>
      <c r="RHA298" s="382"/>
      <c r="RHB298" s="382"/>
      <c r="RHC298" s="332"/>
      <c r="RHD298" s="333"/>
      <c r="RHE298" s="382"/>
      <c r="RHF298" s="224"/>
      <c r="RHG298" s="224"/>
      <c r="RHH298" s="334"/>
      <c r="RHI298" s="334"/>
      <c r="RHJ298" s="224"/>
      <c r="RHK298" s="382"/>
      <c r="RHL298" s="382"/>
      <c r="RHM298" s="332"/>
      <c r="RHN298" s="333"/>
      <c r="RHO298" s="382"/>
      <c r="RHP298" s="224"/>
      <c r="RHQ298" s="224"/>
      <c r="RHR298" s="334"/>
      <c r="RHS298" s="334"/>
      <c r="RHT298" s="224"/>
      <c r="RHU298" s="382"/>
      <c r="RHV298" s="382"/>
      <c r="RHW298" s="332"/>
      <c r="RHX298" s="333"/>
      <c r="RHY298" s="382"/>
      <c r="RHZ298" s="224"/>
      <c r="RIA298" s="224"/>
      <c r="RIB298" s="334"/>
      <c r="RIC298" s="334"/>
      <c r="RID298" s="224"/>
      <c r="RIE298" s="382"/>
      <c r="RIF298" s="382"/>
      <c r="RIG298" s="332"/>
      <c r="RIH298" s="333"/>
      <c r="RII298" s="382"/>
      <c r="RIJ298" s="224"/>
      <c r="RIK298" s="224"/>
      <c r="RIL298" s="334"/>
      <c r="RIM298" s="334"/>
      <c r="RIN298" s="224"/>
      <c r="RIO298" s="382"/>
      <c r="RIP298" s="382"/>
      <c r="RIQ298" s="332"/>
      <c r="RIR298" s="333"/>
      <c r="RIS298" s="382"/>
      <c r="RIT298" s="224"/>
      <c r="RIU298" s="224"/>
      <c r="RIV298" s="334"/>
      <c r="RIW298" s="334"/>
      <c r="RIX298" s="224"/>
      <c r="RIY298" s="382"/>
      <c r="RIZ298" s="382"/>
      <c r="RJA298" s="332"/>
      <c r="RJB298" s="333"/>
      <c r="RJC298" s="382"/>
      <c r="RJD298" s="224"/>
      <c r="RJE298" s="224"/>
      <c r="RJF298" s="334"/>
      <c r="RJG298" s="334"/>
      <c r="RJH298" s="224"/>
      <c r="RJI298" s="382"/>
      <c r="RJJ298" s="382"/>
      <c r="RJK298" s="332"/>
      <c r="RJL298" s="333"/>
      <c r="RJM298" s="382"/>
      <c r="RJN298" s="224"/>
      <c r="RJO298" s="224"/>
      <c r="RJP298" s="334"/>
      <c r="RJQ298" s="334"/>
      <c r="RJR298" s="224"/>
      <c r="RJS298" s="382"/>
      <c r="RJT298" s="382"/>
      <c r="RJU298" s="332"/>
      <c r="RJV298" s="333"/>
      <c r="RJW298" s="382"/>
      <c r="RJX298" s="224"/>
      <c r="RJY298" s="224"/>
      <c r="RJZ298" s="334"/>
      <c r="RKA298" s="334"/>
      <c r="RKB298" s="224"/>
      <c r="RKC298" s="382"/>
      <c r="RKD298" s="382"/>
      <c r="RKE298" s="332"/>
      <c r="RKF298" s="333"/>
      <c r="RKG298" s="382"/>
      <c r="RKH298" s="224"/>
      <c r="RKI298" s="224"/>
      <c r="RKJ298" s="334"/>
      <c r="RKK298" s="334"/>
      <c r="RKL298" s="224"/>
      <c r="RKM298" s="382"/>
      <c r="RKN298" s="382"/>
      <c r="RKO298" s="332"/>
      <c r="RKP298" s="333"/>
      <c r="RKQ298" s="382"/>
      <c r="RKR298" s="224"/>
      <c r="RKS298" s="224"/>
      <c r="RKT298" s="334"/>
      <c r="RKU298" s="334"/>
      <c r="RKV298" s="224"/>
      <c r="RKW298" s="382"/>
      <c r="RKX298" s="382"/>
      <c r="RKY298" s="332"/>
      <c r="RKZ298" s="333"/>
      <c r="RLA298" s="382"/>
      <c r="RLB298" s="224"/>
      <c r="RLC298" s="224"/>
      <c r="RLD298" s="334"/>
      <c r="RLE298" s="334"/>
      <c r="RLF298" s="224"/>
      <c r="RLG298" s="382"/>
      <c r="RLH298" s="382"/>
      <c r="RLI298" s="332"/>
      <c r="RLJ298" s="333"/>
      <c r="RLK298" s="382"/>
      <c r="RLL298" s="224"/>
      <c r="RLM298" s="224"/>
      <c r="RLN298" s="334"/>
      <c r="RLO298" s="334"/>
      <c r="RLP298" s="224"/>
      <c r="RLQ298" s="382"/>
      <c r="RLR298" s="382"/>
      <c r="RLS298" s="332"/>
      <c r="RLT298" s="333"/>
      <c r="RLU298" s="382"/>
      <c r="RLV298" s="224"/>
      <c r="RLW298" s="224"/>
      <c r="RLX298" s="334"/>
      <c r="RLY298" s="334"/>
      <c r="RLZ298" s="224"/>
      <c r="RMA298" s="382"/>
      <c r="RMB298" s="382"/>
      <c r="RMC298" s="332"/>
      <c r="RMD298" s="333"/>
      <c r="RME298" s="382"/>
      <c r="RMF298" s="224"/>
      <c r="RMG298" s="224"/>
      <c r="RMH298" s="334"/>
      <c r="RMI298" s="334"/>
      <c r="RMJ298" s="224"/>
      <c r="RMK298" s="382"/>
      <c r="RML298" s="382"/>
      <c r="RMM298" s="332"/>
      <c r="RMN298" s="333"/>
      <c r="RMO298" s="382"/>
      <c r="RMP298" s="224"/>
      <c r="RMQ298" s="224"/>
      <c r="RMR298" s="334"/>
      <c r="RMS298" s="334"/>
      <c r="RMT298" s="224"/>
      <c r="RMU298" s="382"/>
      <c r="RMV298" s="382"/>
      <c r="RMW298" s="332"/>
      <c r="RMX298" s="333"/>
      <c r="RMY298" s="382"/>
      <c r="RMZ298" s="224"/>
      <c r="RNA298" s="224"/>
      <c r="RNB298" s="334"/>
      <c r="RNC298" s="334"/>
      <c r="RND298" s="224"/>
      <c r="RNE298" s="382"/>
      <c r="RNF298" s="382"/>
      <c r="RNG298" s="332"/>
      <c r="RNH298" s="333"/>
      <c r="RNI298" s="382"/>
      <c r="RNJ298" s="224"/>
      <c r="RNK298" s="224"/>
      <c r="RNL298" s="334"/>
      <c r="RNM298" s="334"/>
      <c r="RNN298" s="224"/>
      <c r="RNO298" s="382"/>
      <c r="RNP298" s="382"/>
      <c r="RNQ298" s="332"/>
      <c r="RNR298" s="333"/>
      <c r="RNS298" s="382"/>
      <c r="RNT298" s="224"/>
      <c r="RNU298" s="224"/>
      <c r="RNV298" s="334"/>
      <c r="RNW298" s="334"/>
      <c r="RNX298" s="224"/>
      <c r="RNY298" s="382"/>
      <c r="RNZ298" s="382"/>
      <c r="ROA298" s="332"/>
      <c r="ROB298" s="333"/>
      <c r="ROC298" s="382"/>
      <c r="ROD298" s="224"/>
      <c r="ROE298" s="224"/>
      <c r="ROF298" s="334"/>
      <c r="ROG298" s="334"/>
      <c r="ROH298" s="224"/>
      <c r="ROI298" s="382"/>
      <c r="ROJ298" s="382"/>
      <c r="ROK298" s="332"/>
      <c r="ROL298" s="333"/>
      <c r="ROM298" s="382"/>
      <c r="RON298" s="224"/>
      <c r="ROO298" s="224"/>
      <c r="ROP298" s="334"/>
      <c r="ROQ298" s="334"/>
      <c r="ROR298" s="224"/>
      <c r="ROS298" s="382"/>
      <c r="ROT298" s="382"/>
      <c r="ROU298" s="332"/>
      <c r="ROV298" s="333"/>
      <c r="ROW298" s="382"/>
      <c r="ROX298" s="224"/>
      <c r="ROY298" s="224"/>
      <c r="ROZ298" s="334"/>
      <c r="RPA298" s="334"/>
      <c r="RPB298" s="224"/>
      <c r="RPC298" s="382"/>
      <c r="RPD298" s="382"/>
      <c r="RPE298" s="332"/>
      <c r="RPF298" s="333"/>
      <c r="RPG298" s="382"/>
      <c r="RPH298" s="224"/>
      <c r="RPI298" s="224"/>
      <c r="RPJ298" s="334"/>
      <c r="RPK298" s="334"/>
      <c r="RPL298" s="224"/>
      <c r="RPM298" s="382"/>
      <c r="RPN298" s="382"/>
      <c r="RPO298" s="332"/>
      <c r="RPP298" s="333"/>
      <c r="RPQ298" s="382"/>
      <c r="RPR298" s="224"/>
      <c r="RPS298" s="224"/>
      <c r="RPT298" s="334"/>
      <c r="RPU298" s="334"/>
      <c r="RPV298" s="224"/>
      <c r="RPW298" s="382"/>
      <c r="RPX298" s="382"/>
      <c r="RPY298" s="332"/>
      <c r="RPZ298" s="333"/>
      <c r="RQA298" s="382"/>
      <c r="RQB298" s="224"/>
      <c r="RQC298" s="224"/>
      <c r="RQD298" s="334"/>
      <c r="RQE298" s="334"/>
      <c r="RQF298" s="224"/>
      <c r="RQG298" s="382"/>
      <c r="RQH298" s="382"/>
      <c r="RQI298" s="332"/>
      <c r="RQJ298" s="333"/>
      <c r="RQK298" s="382"/>
      <c r="RQL298" s="224"/>
      <c r="RQM298" s="224"/>
      <c r="RQN298" s="334"/>
      <c r="RQO298" s="334"/>
      <c r="RQP298" s="224"/>
      <c r="RQQ298" s="382"/>
      <c r="RQR298" s="382"/>
      <c r="RQS298" s="332"/>
      <c r="RQT298" s="333"/>
      <c r="RQU298" s="382"/>
      <c r="RQV298" s="224"/>
      <c r="RQW298" s="224"/>
      <c r="RQX298" s="334"/>
      <c r="RQY298" s="334"/>
      <c r="RQZ298" s="224"/>
      <c r="RRA298" s="382"/>
      <c r="RRB298" s="382"/>
      <c r="RRC298" s="332"/>
      <c r="RRD298" s="333"/>
      <c r="RRE298" s="382"/>
      <c r="RRF298" s="224"/>
      <c r="RRG298" s="224"/>
      <c r="RRH298" s="334"/>
      <c r="RRI298" s="334"/>
      <c r="RRJ298" s="224"/>
      <c r="RRK298" s="382"/>
      <c r="RRL298" s="382"/>
      <c r="RRM298" s="332"/>
      <c r="RRN298" s="333"/>
      <c r="RRO298" s="382"/>
      <c r="RRP298" s="224"/>
      <c r="RRQ298" s="224"/>
      <c r="RRR298" s="334"/>
      <c r="RRS298" s="334"/>
      <c r="RRT298" s="224"/>
      <c r="RRU298" s="382"/>
      <c r="RRV298" s="382"/>
      <c r="RRW298" s="332"/>
      <c r="RRX298" s="333"/>
      <c r="RRY298" s="382"/>
      <c r="RRZ298" s="224"/>
      <c r="RSA298" s="224"/>
      <c r="RSB298" s="334"/>
      <c r="RSC298" s="334"/>
      <c r="RSD298" s="224"/>
      <c r="RSE298" s="382"/>
      <c r="RSF298" s="382"/>
      <c r="RSG298" s="332"/>
      <c r="RSH298" s="333"/>
      <c r="RSI298" s="382"/>
      <c r="RSJ298" s="224"/>
      <c r="RSK298" s="224"/>
      <c r="RSL298" s="334"/>
      <c r="RSM298" s="334"/>
      <c r="RSN298" s="224"/>
      <c r="RSO298" s="382"/>
      <c r="RSP298" s="382"/>
      <c r="RSQ298" s="332"/>
      <c r="RSR298" s="333"/>
      <c r="RSS298" s="382"/>
      <c r="RST298" s="224"/>
      <c r="RSU298" s="224"/>
      <c r="RSV298" s="334"/>
      <c r="RSW298" s="334"/>
      <c r="RSX298" s="224"/>
      <c r="RSY298" s="382"/>
      <c r="RSZ298" s="382"/>
      <c r="RTA298" s="332"/>
      <c r="RTB298" s="333"/>
      <c r="RTC298" s="382"/>
      <c r="RTD298" s="224"/>
      <c r="RTE298" s="224"/>
      <c r="RTF298" s="334"/>
      <c r="RTG298" s="334"/>
      <c r="RTH298" s="224"/>
      <c r="RTI298" s="382"/>
      <c r="RTJ298" s="382"/>
      <c r="RTK298" s="332"/>
      <c r="RTL298" s="333"/>
      <c r="RTM298" s="382"/>
      <c r="RTN298" s="224"/>
      <c r="RTO298" s="224"/>
      <c r="RTP298" s="334"/>
      <c r="RTQ298" s="334"/>
      <c r="RTR298" s="224"/>
      <c r="RTS298" s="382"/>
      <c r="RTT298" s="382"/>
      <c r="RTU298" s="332"/>
      <c r="RTV298" s="333"/>
      <c r="RTW298" s="382"/>
      <c r="RTX298" s="224"/>
      <c r="RTY298" s="224"/>
      <c r="RTZ298" s="334"/>
      <c r="RUA298" s="334"/>
      <c r="RUB298" s="224"/>
      <c r="RUC298" s="382"/>
      <c r="RUD298" s="382"/>
      <c r="RUE298" s="332"/>
      <c r="RUF298" s="333"/>
      <c r="RUG298" s="382"/>
      <c r="RUH298" s="224"/>
      <c r="RUI298" s="224"/>
      <c r="RUJ298" s="334"/>
      <c r="RUK298" s="334"/>
      <c r="RUL298" s="224"/>
      <c r="RUM298" s="382"/>
      <c r="RUN298" s="382"/>
      <c r="RUO298" s="332"/>
      <c r="RUP298" s="333"/>
      <c r="RUQ298" s="382"/>
      <c r="RUR298" s="224"/>
      <c r="RUS298" s="224"/>
      <c r="RUT298" s="334"/>
      <c r="RUU298" s="334"/>
      <c r="RUV298" s="224"/>
      <c r="RUW298" s="382"/>
      <c r="RUX298" s="382"/>
      <c r="RUY298" s="332"/>
      <c r="RUZ298" s="333"/>
      <c r="RVA298" s="382"/>
      <c r="RVB298" s="224"/>
      <c r="RVC298" s="224"/>
      <c r="RVD298" s="334"/>
      <c r="RVE298" s="334"/>
      <c r="RVF298" s="224"/>
      <c r="RVG298" s="382"/>
      <c r="RVH298" s="382"/>
      <c r="RVI298" s="332"/>
      <c r="RVJ298" s="333"/>
      <c r="RVK298" s="382"/>
      <c r="RVL298" s="224"/>
      <c r="RVM298" s="224"/>
      <c r="RVN298" s="334"/>
      <c r="RVO298" s="334"/>
      <c r="RVP298" s="224"/>
      <c r="RVQ298" s="382"/>
      <c r="RVR298" s="382"/>
      <c r="RVS298" s="332"/>
      <c r="RVT298" s="333"/>
      <c r="RVU298" s="382"/>
      <c r="RVV298" s="224"/>
      <c r="RVW298" s="224"/>
      <c r="RVX298" s="334"/>
      <c r="RVY298" s="334"/>
      <c r="RVZ298" s="224"/>
      <c r="RWA298" s="382"/>
      <c r="RWB298" s="382"/>
      <c r="RWC298" s="332"/>
      <c r="RWD298" s="333"/>
      <c r="RWE298" s="382"/>
      <c r="RWF298" s="224"/>
      <c r="RWG298" s="224"/>
      <c r="RWH298" s="334"/>
      <c r="RWI298" s="334"/>
      <c r="RWJ298" s="224"/>
      <c r="RWK298" s="382"/>
      <c r="RWL298" s="382"/>
      <c r="RWM298" s="332"/>
      <c r="RWN298" s="333"/>
      <c r="RWO298" s="382"/>
      <c r="RWP298" s="224"/>
      <c r="RWQ298" s="224"/>
      <c r="RWR298" s="334"/>
      <c r="RWS298" s="334"/>
      <c r="RWT298" s="224"/>
      <c r="RWU298" s="382"/>
      <c r="RWV298" s="382"/>
      <c r="RWW298" s="332"/>
      <c r="RWX298" s="333"/>
      <c r="RWY298" s="382"/>
      <c r="RWZ298" s="224"/>
      <c r="RXA298" s="224"/>
      <c r="RXB298" s="334"/>
      <c r="RXC298" s="334"/>
      <c r="RXD298" s="224"/>
      <c r="RXE298" s="382"/>
      <c r="RXF298" s="382"/>
      <c r="RXG298" s="332"/>
      <c r="RXH298" s="333"/>
      <c r="RXI298" s="382"/>
      <c r="RXJ298" s="224"/>
      <c r="RXK298" s="224"/>
      <c r="RXL298" s="334"/>
      <c r="RXM298" s="334"/>
      <c r="RXN298" s="224"/>
      <c r="RXO298" s="382"/>
      <c r="RXP298" s="382"/>
      <c r="RXQ298" s="332"/>
      <c r="RXR298" s="333"/>
      <c r="RXS298" s="382"/>
      <c r="RXT298" s="224"/>
      <c r="RXU298" s="224"/>
      <c r="RXV298" s="334"/>
      <c r="RXW298" s="334"/>
      <c r="RXX298" s="224"/>
      <c r="RXY298" s="382"/>
      <c r="RXZ298" s="382"/>
      <c r="RYA298" s="332"/>
      <c r="RYB298" s="333"/>
      <c r="RYC298" s="382"/>
      <c r="RYD298" s="224"/>
      <c r="RYE298" s="224"/>
      <c r="RYF298" s="334"/>
      <c r="RYG298" s="334"/>
      <c r="RYH298" s="224"/>
      <c r="RYI298" s="382"/>
      <c r="RYJ298" s="382"/>
      <c r="RYK298" s="332"/>
      <c r="RYL298" s="333"/>
      <c r="RYM298" s="382"/>
      <c r="RYN298" s="224"/>
      <c r="RYO298" s="224"/>
      <c r="RYP298" s="334"/>
      <c r="RYQ298" s="334"/>
      <c r="RYR298" s="224"/>
      <c r="RYS298" s="382"/>
      <c r="RYT298" s="382"/>
      <c r="RYU298" s="332"/>
      <c r="RYV298" s="333"/>
      <c r="RYW298" s="382"/>
      <c r="RYX298" s="224"/>
      <c r="RYY298" s="224"/>
      <c r="RYZ298" s="334"/>
      <c r="RZA298" s="334"/>
      <c r="RZB298" s="224"/>
      <c r="RZC298" s="382"/>
      <c r="RZD298" s="382"/>
      <c r="RZE298" s="332"/>
      <c r="RZF298" s="333"/>
      <c r="RZG298" s="382"/>
      <c r="RZH298" s="224"/>
      <c r="RZI298" s="224"/>
      <c r="RZJ298" s="334"/>
      <c r="RZK298" s="334"/>
      <c r="RZL298" s="224"/>
      <c r="RZM298" s="382"/>
      <c r="RZN298" s="382"/>
      <c r="RZO298" s="332"/>
      <c r="RZP298" s="333"/>
      <c r="RZQ298" s="382"/>
      <c r="RZR298" s="224"/>
      <c r="RZS298" s="224"/>
      <c r="RZT298" s="334"/>
      <c r="RZU298" s="334"/>
      <c r="RZV298" s="224"/>
      <c r="RZW298" s="382"/>
      <c r="RZX298" s="382"/>
      <c r="RZY298" s="332"/>
      <c r="RZZ298" s="333"/>
      <c r="SAA298" s="382"/>
      <c r="SAB298" s="224"/>
      <c r="SAC298" s="224"/>
      <c r="SAD298" s="334"/>
      <c r="SAE298" s="334"/>
      <c r="SAF298" s="224"/>
      <c r="SAG298" s="382"/>
      <c r="SAH298" s="382"/>
      <c r="SAI298" s="332"/>
      <c r="SAJ298" s="333"/>
      <c r="SAK298" s="382"/>
      <c r="SAL298" s="224"/>
      <c r="SAM298" s="224"/>
      <c r="SAN298" s="334"/>
      <c r="SAO298" s="334"/>
      <c r="SAP298" s="224"/>
      <c r="SAQ298" s="382"/>
      <c r="SAR298" s="382"/>
      <c r="SAS298" s="332"/>
      <c r="SAT298" s="333"/>
      <c r="SAU298" s="382"/>
      <c r="SAV298" s="224"/>
      <c r="SAW298" s="224"/>
      <c r="SAX298" s="334"/>
      <c r="SAY298" s="334"/>
      <c r="SAZ298" s="224"/>
      <c r="SBA298" s="382"/>
      <c r="SBB298" s="382"/>
      <c r="SBC298" s="332"/>
      <c r="SBD298" s="333"/>
      <c r="SBE298" s="382"/>
      <c r="SBF298" s="224"/>
      <c r="SBG298" s="224"/>
      <c r="SBH298" s="334"/>
      <c r="SBI298" s="334"/>
      <c r="SBJ298" s="224"/>
      <c r="SBK298" s="382"/>
      <c r="SBL298" s="382"/>
      <c r="SBM298" s="332"/>
      <c r="SBN298" s="333"/>
      <c r="SBO298" s="382"/>
      <c r="SBP298" s="224"/>
      <c r="SBQ298" s="224"/>
      <c r="SBR298" s="334"/>
      <c r="SBS298" s="334"/>
      <c r="SBT298" s="224"/>
      <c r="SBU298" s="382"/>
      <c r="SBV298" s="382"/>
      <c r="SBW298" s="332"/>
      <c r="SBX298" s="333"/>
      <c r="SBY298" s="382"/>
      <c r="SBZ298" s="224"/>
      <c r="SCA298" s="224"/>
      <c r="SCB298" s="334"/>
      <c r="SCC298" s="334"/>
      <c r="SCD298" s="224"/>
      <c r="SCE298" s="382"/>
      <c r="SCF298" s="382"/>
      <c r="SCG298" s="332"/>
      <c r="SCH298" s="333"/>
      <c r="SCI298" s="382"/>
      <c r="SCJ298" s="224"/>
      <c r="SCK298" s="224"/>
      <c r="SCL298" s="334"/>
      <c r="SCM298" s="334"/>
      <c r="SCN298" s="224"/>
      <c r="SCO298" s="382"/>
      <c r="SCP298" s="382"/>
      <c r="SCQ298" s="332"/>
      <c r="SCR298" s="333"/>
      <c r="SCS298" s="382"/>
      <c r="SCT298" s="224"/>
      <c r="SCU298" s="224"/>
      <c r="SCV298" s="334"/>
      <c r="SCW298" s="334"/>
      <c r="SCX298" s="224"/>
      <c r="SCY298" s="382"/>
      <c r="SCZ298" s="382"/>
      <c r="SDA298" s="332"/>
      <c r="SDB298" s="333"/>
      <c r="SDC298" s="382"/>
      <c r="SDD298" s="224"/>
      <c r="SDE298" s="224"/>
      <c r="SDF298" s="334"/>
      <c r="SDG298" s="334"/>
      <c r="SDH298" s="224"/>
      <c r="SDI298" s="382"/>
      <c r="SDJ298" s="382"/>
      <c r="SDK298" s="332"/>
      <c r="SDL298" s="333"/>
      <c r="SDM298" s="382"/>
      <c r="SDN298" s="224"/>
      <c r="SDO298" s="224"/>
      <c r="SDP298" s="334"/>
      <c r="SDQ298" s="334"/>
      <c r="SDR298" s="224"/>
      <c r="SDS298" s="382"/>
      <c r="SDT298" s="382"/>
      <c r="SDU298" s="332"/>
      <c r="SDV298" s="333"/>
      <c r="SDW298" s="382"/>
      <c r="SDX298" s="224"/>
      <c r="SDY298" s="224"/>
      <c r="SDZ298" s="334"/>
      <c r="SEA298" s="334"/>
      <c r="SEB298" s="224"/>
      <c r="SEC298" s="382"/>
      <c r="SED298" s="382"/>
      <c r="SEE298" s="332"/>
      <c r="SEF298" s="333"/>
      <c r="SEG298" s="382"/>
      <c r="SEH298" s="224"/>
      <c r="SEI298" s="224"/>
      <c r="SEJ298" s="334"/>
      <c r="SEK298" s="334"/>
      <c r="SEL298" s="224"/>
      <c r="SEM298" s="382"/>
      <c r="SEN298" s="382"/>
      <c r="SEO298" s="332"/>
      <c r="SEP298" s="333"/>
      <c r="SEQ298" s="382"/>
      <c r="SER298" s="224"/>
      <c r="SES298" s="224"/>
      <c r="SET298" s="334"/>
      <c r="SEU298" s="334"/>
      <c r="SEV298" s="224"/>
      <c r="SEW298" s="382"/>
      <c r="SEX298" s="382"/>
      <c r="SEY298" s="332"/>
      <c r="SEZ298" s="333"/>
      <c r="SFA298" s="382"/>
      <c r="SFB298" s="224"/>
      <c r="SFC298" s="224"/>
      <c r="SFD298" s="334"/>
      <c r="SFE298" s="334"/>
      <c r="SFF298" s="224"/>
      <c r="SFG298" s="382"/>
      <c r="SFH298" s="382"/>
      <c r="SFI298" s="332"/>
      <c r="SFJ298" s="333"/>
      <c r="SFK298" s="382"/>
      <c r="SFL298" s="224"/>
      <c r="SFM298" s="224"/>
      <c r="SFN298" s="334"/>
      <c r="SFO298" s="334"/>
      <c r="SFP298" s="224"/>
      <c r="SFQ298" s="382"/>
      <c r="SFR298" s="382"/>
      <c r="SFS298" s="332"/>
      <c r="SFT298" s="333"/>
      <c r="SFU298" s="382"/>
      <c r="SFV298" s="224"/>
      <c r="SFW298" s="224"/>
      <c r="SFX298" s="334"/>
      <c r="SFY298" s="334"/>
      <c r="SFZ298" s="224"/>
      <c r="SGA298" s="382"/>
      <c r="SGB298" s="382"/>
      <c r="SGC298" s="332"/>
      <c r="SGD298" s="333"/>
      <c r="SGE298" s="382"/>
      <c r="SGF298" s="224"/>
      <c r="SGG298" s="224"/>
      <c r="SGH298" s="334"/>
      <c r="SGI298" s="334"/>
      <c r="SGJ298" s="224"/>
      <c r="SGK298" s="382"/>
      <c r="SGL298" s="382"/>
      <c r="SGM298" s="332"/>
      <c r="SGN298" s="333"/>
      <c r="SGO298" s="382"/>
      <c r="SGP298" s="224"/>
      <c r="SGQ298" s="224"/>
      <c r="SGR298" s="334"/>
      <c r="SGS298" s="334"/>
      <c r="SGT298" s="224"/>
      <c r="SGU298" s="382"/>
      <c r="SGV298" s="382"/>
      <c r="SGW298" s="332"/>
      <c r="SGX298" s="333"/>
      <c r="SGY298" s="382"/>
      <c r="SGZ298" s="224"/>
      <c r="SHA298" s="224"/>
      <c r="SHB298" s="334"/>
      <c r="SHC298" s="334"/>
      <c r="SHD298" s="224"/>
      <c r="SHE298" s="382"/>
      <c r="SHF298" s="382"/>
      <c r="SHG298" s="332"/>
      <c r="SHH298" s="333"/>
      <c r="SHI298" s="382"/>
      <c r="SHJ298" s="224"/>
      <c r="SHK298" s="224"/>
      <c r="SHL298" s="334"/>
      <c r="SHM298" s="334"/>
      <c r="SHN298" s="224"/>
      <c r="SHO298" s="382"/>
      <c r="SHP298" s="382"/>
      <c r="SHQ298" s="332"/>
      <c r="SHR298" s="333"/>
      <c r="SHS298" s="382"/>
      <c r="SHT298" s="224"/>
      <c r="SHU298" s="224"/>
      <c r="SHV298" s="334"/>
      <c r="SHW298" s="334"/>
      <c r="SHX298" s="224"/>
      <c r="SHY298" s="382"/>
      <c r="SHZ298" s="382"/>
      <c r="SIA298" s="332"/>
      <c r="SIB298" s="333"/>
      <c r="SIC298" s="382"/>
      <c r="SID298" s="224"/>
      <c r="SIE298" s="224"/>
      <c r="SIF298" s="334"/>
      <c r="SIG298" s="334"/>
      <c r="SIH298" s="224"/>
      <c r="SII298" s="382"/>
      <c r="SIJ298" s="382"/>
      <c r="SIK298" s="332"/>
      <c r="SIL298" s="333"/>
      <c r="SIM298" s="382"/>
      <c r="SIN298" s="224"/>
      <c r="SIO298" s="224"/>
      <c r="SIP298" s="334"/>
      <c r="SIQ298" s="334"/>
      <c r="SIR298" s="224"/>
      <c r="SIS298" s="382"/>
      <c r="SIT298" s="382"/>
      <c r="SIU298" s="332"/>
      <c r="SIV298" s="333"/>
      <c r="SIW298" s="382"/>
      <c r="SIX298" s="224"/>
      <c r="SIY298" s="224"/>
      <c r="SIZ298" s="334"/>
      <c r="SJA298" s="334"/>
      <c r="SJB298" s="224"/>
      <c r="SJC298" s="382"/>
      <c r="SJD298" s="382"/>
      <c r="SJE298" s="332"/>
      <c r="SJF298" s="333"/>
      <c r="SJG298" s="382"/>
      <c r="SJH298" s="224"/>
      <c r="SJI298" s="224"/>
      <c r="SJJ298" s="334"/>
      <c r="SJK298" s="334"/>
      <c r="SJL298" s="224"/>
      <c r="SJM298" s="382"/>
      <c r="SJN298" s="382"/>
      <c r="SJO298" s="332"/>
      <c r="SJP298" s="333"/>
      <c r="SJQ298" s="382"/>
      <c r="SJR298" s="224"/>
      <c r="SJS298" s="224"/>
      <c r="SJT298" s="334"/>
      <c r="SJU298" s="334"/>
      <c r="SJV298" s="224"/>
      <c r="SJW298" s="382"/>
      <c r="SJX298" s="382"/>
      <c r="SJY298" s="332"/>
      <c r="SJZ298" s="333"/>
      <c r="SKA298" s="382"/>
      <c r="SKB298" s="224"/>
      <c r="SKC298" s="224"/>
      <c r="SKD298" s="334"/>
      <c r="SKE298" s="334"/>
      <c r="SKF298" s="224"/>
      <c r="SKG298" s="382"/>
      <c r="SKH298" s="382"/>
      <c r="SKI298" s="332"/>
      <c r="SKJ298" s="333"/>
      <c r="SKK298" s="382"/>
      <c r="SKL298" s="224"/>
      <c r="SKM298" s="224"/>
      <c r="SKN298" s="334"/>
      <c r="SKO298" s="334"/>
      <c r="SKP298" s="224"/>
      <c r="SKQ298" s="382"/>
      <c r="SKR298" s="382"/>
      <c r="SKS298" s="332"/>
      <c r="SKT298" s="333"/>
      <c r="SKU298" s="382"/>
      <c r="SKV298" s="224"/>
      <c r="SKW298" s="224"/>
      <c r="SKX298" s="334"/>
      <c r="SKY298" s="334"/>
      <c r="SKZ298" s="224"/>
      <c r="SLA298" s="382"/>
      <c r="SLB298" s="382"/>
      <c r="SLC298" s="332"/>
      <c r="SLD298" s="333"/>
      <c r="SLE298" s="382"/>
      <c r="SLF298" s="224"/>
      <c r="SLG298" s="224"/>
      <c r="SLH298" s="334"/>
      <c r="SLI298" s="334"/>
      <c r="SLJ298" s="224"/>
      <c r="SLK298" s="382"/>
      <c r="SLL298" s="382"/>
      <c r="SLM298" s="332"/>
      <c r="SLN298" s="333"/>
      <c r="SLO298" s="382"/>
      <c r="SLP298" s="224"/>
      <c r="SLQ298" s="224"/>
      <c r="SLR298" s="334"/>
      <c r="SLS298" s="334"/>
      <c r="SLT298" s="224"/>
      <c r="SLU298" s="382"/>
      <c r="SLV298" s="382"/>
      <c r="SLW298" s="332"/>
      <c r="SLX298" s="333"/>
      <c r="SLY298" s="382"/>
      <c r="SLZ298" s="224"/>
      <c r="SMA298" s="224"/>
      <c r="SMB298" s="334"/>
      <c r="SMC298" s="334"/>
      <c r="SMD298" s="224"/>
      <c r="SME298" s="382"/>
      <c r="SMF298" s="382"/>
      <c r="SMG298" s="332"/>
      <c r="SMH298" s="333"/>
      <c r="SMI298" s="382"/>
      <c r="SMJ298" s="224"/>
      <c r="SMK298" s="224"/>
      <c r="SML298" s="334"/>
      <c r="SMM298" s="334"/>
      <c r="SMN298" s="224"/>
      <c r="SMO298" s="382"/>
      <c r="SMP298" s="382"/>
      <c r="SMQ298" s="332"/>
      <c r="SMR298" s="333"/>
      <c r="SMS298" s="382"/>
      <c r="SMT298" s="224"/>
      <c r="SMU298" s="224"/>
      <c r="SMV298" s="334"/>
      <c r="SMW298" s="334"/>
      <c r="SMX298" s="224"/>
      <c r="SMY298" s="382"/>
      <c r="SMZ298" s="382"/>
      <c r="SNA298" s="332"/>
      <c r="SNB298" s="333"/>
      <c r="SNC298" s="382"/>
      <c r="SND298" s="224"/>
      <c r="SNE298" s="224"/>
      <c r="SNF298" s="334"/>
      <c r="SNG298" s="334"/>
      <c r="SNH298" s="224"/>
      <c r="SNI298" s="382"/>
      <c r="SNJ298" s="382"/>
      <c r="SNK298" s="332"/>
      <c r="SNL298" s="333"/>
      <c r="SNM298" s="382"/>
      <c r="SNN298" s="224"/>
      <c r="SNO298" s="224"/>
      <c r="SNP298" s="334"/>
      <c r="SNQ298" s="334"/>
      <c r="SNR298" s="224"/>
      <c r="SNS298" s="382"/>
      <c r="SNT298" s="382"/>
      <c r="SNU298" s="332"/>
      <c r="SNV298" s="333"/>
      <c r="SNW298" s="382"/>
      <c r="SNX298" s="224"/>
      <c r="SNY298" s="224"/>
      <c r="SNZ298" s="334"/>
      <c r="SOA298" s="334"/>
      <c r="SOB298" s="224"/>
      <c r="SOC298" s="382"/>
      <c r="SOD298" s="382"/>
      <c r="SOE298" s="332"/>
      <c r="SOF298" s="333"/>
      <c r="SOG298" s="382"/>
      <c r="SOH298" s="224"/>
      <c r="SOI298" s="224"/>
      <c r="SOJ298" s="334"/>
      <c r="SOK298" s="334"/>
      <c r="SOL298" s="224"/>
      <c r="SOM298" s="382"/>
      <c r="SON298" s="382"/>
      <c r="SOO298" s="332"/>
      <c r="SOP298" s="333"/>
      <c r="SOQ298" s="382"/>
      <c r="SOR298" s="224"/>
      <c r="SOS298" s="224"/>
      <c r="SOT298" s="334"/>
      <c r="SOU298" s="334"/>
      <c r="SOV298" s="224"/>
      <c r="SOW298" s="382"/>
      <c r="SOX298" s="382"/>
      <c r="SOY298" s="332"/>
      <c r="SOZ298" s="333"/>
      <c r="SPA298" s="382"/>
      <c r="SPB298" s="224"/>
      <c r="SPC298" s="224"/>
      <c r="SPD298" s="334"/>
      <c r="SPE298" s="334"/>
      <c r="SPF298" s="224"/>
      <c r="SPG298" s="382"/>
      <c r="SPH298" s="382"/>
      <c r="SPI298" s="332"/>
      <c r="SPJ298" s="333"/>
      <c r="SPK298" s="382"/>
      <c r="SPL298" s="224"/>
      <c r="SPM298" s="224"/>
      <c r="SPN298" s="334"/>
      <c r="SPO298" s="334"/>
      <c r="SPP298" s="224"/>
      <c r="SPQ298" s="382"/>
      <c r="SPR298" s="382"/>
      <c r="SPS298" s="332"/>
      <c r="SPT298" s="333"/>
      <c r="SPU298" s="382"/>
      <c r="SPV298" s="224"/>
      <c r="SPW298" s="224"/>
      <c r="SPX298" s="334"/>
      <c r="SPY298" s="334"/>
      <c r="SPZ298" s="224"/>
      <c r="SQA298" s="382"/>
      <c r="SQB298" s="382"/>
      <c r="SQC298" s="332"/>
      <c r="SQD298" s="333"/>
      <c r="SQE298" s="382"/>
      <c r="SQF298" s="224"/>
      <c r="SQG298" s="224"/>
      <c r="SQH298" s="334"/>
      <c r="SQI298" s="334"/>
      <c r="SQJ298" s="224"/>
      <c r="SQK298" s="382"/>
      <c r="SQL298" s="382"/>
      <c r="SQM298" s="332"/>
      <c r="SQN298" s="333"/>
      <c r="SQO298" s="382"/>
      <c r="SQP298" s="224"/>
      <c r="SQQ298" s="224"/>
      <c r="SQR298" s="334"/>
      <c r="SQS298" s="334"/>
      <c r="SQT298" s="224"/>
      <c r="SQU298" s="382"/>
      <c r="SQV298" s="382"/>
      <c r="SQW298" s="332"/>
      <c r="SQX298" s="333"/>
      <c r="SQY298" s="382"/>
      <c r="SQZ298" s="224"/>
      <c r="SRA298" s="224"/>
      <c r="SRB298" s="334"/>
      <c r="SRC298" s="334"/>
      <c r="SRD298" s="224"/>
      <c r="SRE298" s="382"/>
      <c r="SRF298" s="382"/>
      <c r="SRG298" s="332"/>
      <c r="SRH298" s="333"/>
      <c r="SRI298" s="382"/>
      <c r="SRJ298" s="224"/>
      <c r="SRK298" s="224"/>
      <c r="SRL298" s="334"/>
      <c r="SRM298" s="334"/>
      <c r="SRN298" s="224"/>
      <c r="SRO298" s="382"/>
      <c r="SRP298" s="382"/>
      <c r="SRQ298" s="332"/>
      <c r="SRR298" s="333"/>
      <c r="SRS298" s="382"/>
      <c r="SRT298" s="224"/>
      <c r="SRU298" s="224"/>
      <c r="SRV298" s="334"/>
      <c r="SRW298" s="334"/>
      <c r="SRX298" s="224"/>
      <c r="SRY298" s="382"/>
      <c r="SRZ298" s="382"/>
      <c r="SSA298" s="332"/>
      <c r="SSB298" s="333"/>
      <c r="SSC298" s="382"/>
      <c r="SSD298" s="224"/>
      <c r="SSE298" s="224"/>
      <c r="SSF298" s="334"/>
      <c r="SSG298" s="334"/>
      <c r="SSH298" s="224"/>
      <c r="SSI298" s="382"/>
      <c r="SSJ298" s="382"/>
      <c r="SSK298" s="332"/>
      <c r="SSL298" s="333"/>
      <c r="SSM298" s="382"/>
      <c r="SSN298" s="224"/>
      <c r="SSO298" s="224"/>
      <c r="SSP298" s="334"/>
      <c r="SSQ298" s="334"/>
      <c r="SSR298" s="224"/>
      <c r="SSS298" s="382"/>
      <c r="SST298" s="382"/>
      <c r="SSU298" s="332"/>
      <c r="SSV298" s="333"/>
      <c r="SSW298" s="382"/>
      <c r="SSX298" s="224"/>
      <c r="SSY298" s="224"/>
      <c r="SSZ298" s="334"/>
      <c r="STA298" s="334"/>
      <c r="STB298" s="224"/>
      <c r="STC298" s="382"/>
      <c r="STD298" s="382"/>
      <c r="STE298" s="332"/>
      <c r="STF298" s="333"/>
      <c r="STG298" s="382"/>
      <c r="STH298" s="224"/>
      <c r="STI298" s="224"/>
      <c r="STJ298" s="334"/>
      <c r="STK298" s="334"/>
      <c r="STL298" s="224"/>
      <c r="STM298" s="382"/>
      <c r="STN298" s="382"/>
      <c r="STO298" s="332"/>
      <c r="STP298" s="333"/>
      <c r="STQ298" s="382"/>
      <c r="STR298" s="224"/>
      <c r="STS298" s="224"/>
      <c r="STT298" s="334"/>
      <c r="STU298" s="334"/>
      <c r="STV298" s="224"/>
      <c r="STW298" s="382"/>
      <c r="STX298" s="382"/>
      <c r="STY298" s="332"/>
      <c r="STZ298" s="333"/>
      <c r="SUA298" s="382"/>
      <c r="SUB298" s="224"/>
      <c r="SUC298" s="224"/>
      <c r="SUD298" s="334"/>
      <c r="SUE298" s="334"/>
      <c r="SUF298" s="224"/>
      <c r="SUG298" s="382"/>
      <c r="SUH298" s="382"/>
      <c r="SUI298" s="332"/>
      <c r="SUJ298" s="333"/>
      <c r="SUK298" s="382"/>
      <c r="SUL298" s="224"/>
      <c r="SUM298" s="224"/>
      <c r="SUN298" s="334"/>
      <c r="SUO298" s="334"/>
      <c r="SUP298" s="224"/>
      <c r="SUQ298" s="382"/>
      <c r="SUR298" s="382"/>
      <c r="SUS298" s="332"/>
      <c r="SUT298" s="333"/>
      <c r="SUU298" s="382"/>
      <c r="SUV298" s="224"/>
      <c r="SUW298" s="224"/>
      <c r="SUX298" s="334"/>
      <c r="SUY298" s="334"/>
      <c r="SUZ298" s="224"/>
      <c r="SVA298" s="382"/>
      <c r="SVB298" s="382"/>
      <c r="SVC298" s="332"/>
      <c r="SVD298" s="333"/>
      <c r="SVE298" s="382"/>
      <c r="SVF298" s="224"/>
      <c r="SVG298" s="224"/>
      <c r="SVH298" s="334"/>
      <c r="SVI298" s="334"/>
      <c r="SVJ298" s="224"/>
      <c r="SVK298" s="382"/>
      <c r="SVL298" s="382"/>
      <c r="SVM298" s="332"/>
      <c r="SVN298" s="333"/>
      <c r="SVO298" s="382"/>
      <c r="SVP298" s="224"/>
      <c r="SVQ298" s="224"/>
      <c r="SVR298" s="334"/>
      <c r="SVS298" s="334"/>
      <c r="SVT298" s="224"/>
      <c r="SVU298" s="382"/>
      <c r="SVV298" s="382"/>
      <c r="SVW298" s="332"/>
      <c r="SVX298" s="333"/>
      <c r="SVY298" s="382"/>
      <c r="SVZ298" s="224"/>
      <c r="SWA298" s="224"/>
      <c r="SWB298" s="334"/>
      <c r="SWC298" s="334"/>
      <c r="SWD298" s="224"/>
      <c r="SWE298" s="382"/>
      <c r="SWF298" s="382"/>
      <c r="SWG298" s="332"/>
      <c r="SWH298" s="333"/>
      <c r="SWI298" s="382"/>
      <c r="SWJ298" s="224"/>
      <c r="SWK298" s="224"/>
      <c r="SWL298" s="334"/>
      <c r="SWM298" s="334"/>
      <c r="SWN298" s="224"/>
      <c r="SWO298" s="382"/>
      <c r="SWP298" s="382"/>
      <c r="SWQ298" s="332"/>
      <c r="SWR298" s="333"/>
      <c r="SWS298" s="382"/>
      <c r="SWT298" s="224"/>
      <c r="SWU298" s="224"/>
      <c r="SWV298" s="334"/>
      <c r="SWW298" s="334"/>
      <c r="SWX298" s="224"/>
      <c r="SWY298" s="382"/>
      <c r="SWZ298" s="382"/>
      <c r="SXA298" s="332"/>
      <c r="SXB298" s="333"/>
      <c r="SXC298" s="382"/>
      <c r="SXD298" s="224"/>
      <c r="SXE298" s="224"/>
      <c r="SXF298" s="334"/>
      <c r="SXG298" s="334"/>
      <c r="SXH298" s="224"/>
      <c r="SXI298" s="382"/>
      <c r="SXJ298" s="382"/>
      <c r="SXK298" s="332"/>
      <c r="SXL298" s="333"/>
      <c r="SXM298" s="382"/>
      <c r="SXN298" s="224"/>
      <c r="SXO298" s="224"/>
      <c r="SXP298" s="334"/>
      <c r="SXQ298" s="334"/>
      <c r="SXR298" s="224"/>
      <c r="SXS298" s="382"/>
      <c r="SXT298" s="382"/>
      <c r="SXU298" s="332"/>
      <c r="SXV298" s="333"/>
      <c r="SXW298" s="382"/>
      <c r="SXX298" s="224"/>
      <c r="SXY298" s="224"/>
      <c r="SXZ298" s="334"/>
      <c r="SYA298" s="334"/>
      <c r="SYB298" s="224"/>
      <c r="SYC298" s="382"/>
      <c r="SYD298" s="382"/>
      <c r="SYE298" s="332"/>
      <c r="SYF298" s="333"/>
      <c r="SYG298" s="382"/>
      <c r="SYH298" s="224"/>
      <c r="SYI298" s="224"/>
      <c r="SYJ298" s="334"/>
      <c r="SYK298" s="334"/>
      <c r="SYL298" s="224"/>
      <c r="SYM298" s="382"/>
      <c r="SYN298" s="382"/>
      <c r="SYO298" s="332"/>
      <c r="SYP298" s="333"/>
      <c r="SYQ298" s="382"/>
      <c r="SYR298" s="224"/>
      <c r="SYS298" s="224"/>
      <c r="SYT298" s="334"/>
      <c r="SYU298" s="334"/>
      <c r="SYV298" s="224"/>
      <c r="SYW298" s="382"/>
      <c r="SYX298" s="382"/>
      <c r="SYY298" s="332"/>
      <c r="SYZ298" s="333"/>
      <c r="SZA298" s="382"/>
      <c r="SZB298" s="224"/>
      <c r="SZC298" s="224"/>
      <c r="SZD298" s="334"/>
      <c r="SZE298" s="334"/>
      <c r="SZF298" s="224"/>
      <c r="SZG298" s="382"/>
      <c r="SZH298" s="382"/>
      <c r="SZI298" s="332"/>
      <c r="SZJ298" s="333"/>
      <c r="SZK298" s="382"/>
      <c r="SZL298" s="224"/>
      <c r="SZM298" s="224"/>
      <c r="SZN298" s="334"/>
      <c r="SZO298" s="334"/>
      <c r="SZP298" s="224"/>
      <c r="SZQ298" s="382"/>
      <c r="SZR298" s="382"/>
      <c r="SZS298" s="332"/>
      <c r="SZT298" s="333"/>
      <c r="SZU298" s="382"/>
      <c r="SZV298" s="224"/>
      <c r="SZW298" s="224"/>
      <c r="SZX298" s="334"/>
      <c r="SZY298" s="334"/>
      <c r="SZZ298" s="224"/>
      <c r="TAA298" s="382"/>
      <c r="TAB298" s="382"/>
      <c r="TAC298" s="332"/>
      <c r="TAD298" s="333"/>
      <c r="TAE298" s="382"/>
      <c r="TAF298" s="224"/>
      <c r="TAG298" s="224"/>
      <c r="TAH298" s="334"/>
      <c r="TAI298" s="334"/>
      <c r="TAJ298" s="224"/>
      <c r="TAK298" s="382"/>
      <c r="TAL298" s="382"/>
      <c r="TAM298" s="332"/>
      <c r="TAN298" s="333"/>
      <c r="TAO298" s="382"/>
      <c r="TAP298" s="224"/>
      <c r="TAQ298" s="224"/>
      <c r="TAR298" s="334"/>
      <c r="TAS298" s="334"/>
      <c r="TAT298" s="224"/>
      <c r="TAU298" s="382"/>
      <c r="TAV298" s="382"/>
      <c r="TAW298" s="332"/>
      <c r="TAX298" s="333"/>
      <c r="TAY298" s="382"/>
      <c r="TAZ298" s="224"/>
      <c r="TBA298" s="224"/>
      <c r="TBB298" s="334"/>
      <c r="TBC298" s="334"/>
      <c r="TBD298" s="224"/>
      <c r="TBE298" s="382"/>
      <c r="TBF298" s="382"/>
      <c r="TBG298" s="332"/>
      <c r="TBH298" s="333"/>
      <c r="TBI298" s="382"/>
      <c r="TBJ298" s="224"/>
      <c r="TBK298" s="224"/>
      <c r="TBL298" s="334"/>
      <c r="TBM298" s="334"/>
      <c r="TBN298" s="224"/>
      <c r="TBO298" s="382"/>
      <c r="TBP298" s="382"/>
      <c r="TBQ298" s="332"/>
      <c r="TBR298" s="333"/>
      <c r="TBS298" s="382"/>
      <c r="TBT298" s="224"/>
      <c r="TBU298" s="224"/>
      <c r="TBV298" s="334"/>
      <c r="TBW298" s="334"/>
      <c r="TBX298" s="224"/>
      <c r="TBY298" s="382"/>
      <c r="TBZ298" s="382"/>
      <c r="TCA298" s="332"/>
      <c r="TCB298" s="333"/>
      <c r="TCC298" s="382"/>
      <c r="TCD298" s="224"/>
      <c r="TCE298" s="224"/>
      <c r="TCF298" s="334"/>
      <c r="TCG298" s="334"/>
      <c r="TCH298" s="224"/>
      <c r="TCI298" s="382"/>
      <c r="TCJ298" s="382"/>
      <c r="TCK298" s="332"/>
      <c r="TCL298" s="333"/>
      <c r="TCM298" s="382"/>
      <c r="TCN298" s="224"/>
      <c r="TCO298" s="224"/>
      <c r="TCP298" s="334"/>
      <c r="TCQ298" s="334"/>
      <c r="TCR298" s="224"/>
      <c r="TCS298" s="382"/>
      <c r="TCT298" s="382"/>
      <c r="TCU298" s="332"/>
      <c r="TCV298" s="333"/>
      <c r="TCW298" s="382"/>
      <c r="TCX298" s="224"/>
      <c r="TCY298" s="224"/>
      <c r="TCZ298" s="334"/>
      <c r="TDA298" s="334"/>
      <c r="TDB298" s="224"/>
      <c r="TDC298" s="382"/>
      <c r="TDD298" s="382"/>
      <c r="TDE298" s="332"/>
      <c r="TDF298" s="333"/>
      <c r="TDG298" s="382"/>
      <c r="TDH298" s="224"/>
      <c r="TDI298" s="224"/>
      <c r="TDJ298" s="334"/>
      <c r="TDK298" s="334"/>
      <c r="TDL298" s="224"/>
      <c r="TDM298" s="382"/>
      <c r="TDN298" s="382"/>
      <c r="TDO298" s="332"/>
      <c r="TDP298" s="333"/>
      <c r="TDQ298" s="382"/>
      <c r="TDR298" s="224"/>
      <c r="TDS298" s="224"/>
      <c r="TDT298" s="334"/>
      <c r="TDU298" s="334"/>
      <c r="TDV298" s="224"/>
      <c r="TDW298" s="382"/>
      <c r="TDX298" s="382"/>
      <c r="TDY298" s="332"/>
      <c r="TDZ298" s="333"/>
      <c r="TEA298" s="382"/>
      <c r="TEB298" s="224"/>
      <c r="TEC298" s="224"/>
      <c r="TED298" s="334"/>
      <c r="TEE298" s="334"/>
      <c r="TEF298" s="224"/>
      <c r="TEG298" s="382"/>
      <c r="TEH298" s="382"/>
      <c r="TEI298" s="332"/>
      <c r="TEJ298" s="333"/>
      <c r="TEK298" s="382"/>
      <c r="TEL298" s="224"/>
      <c r="TEM298" s="224"/>
      <c r="TEN298" s="334"/>
      <c r="TEO298" s="334"/>
      <c r="TEP298" s="224"/>
      <c r="TEQ298" s="382"/>
      <c r="TER298" s="382"/>
      <c r="TES298" s="332"/>
      <c r="TET298" s="333"/>
      <c r="TEU298" s="382"/>
      <c r="TEV298" s="224"/>
      <c r="TEW298" s="224"/>
      <c r="TEX298" s="334"/>
      <c r="TEY298" s="334"/>
      <c r="TEZ298" s="224"/>
      <c r="TFA298" s="382"/>
      <c r="TFB298" s="382"/>
      <c r="TFC298" s="332"/>
      <c r="TFD298" s="333"/>
      <c r="TFE298" s="382"/>
      <c r="TFF298" s="224"/>
      <c r="TFG298" s="224"/>
      <c r="TFH298" s="334"/>
      <c r="TFI298" s="334"/>
      <c r="TFJ298" s="224"/>
      <c r="TFK298" s="382"/>
      <c r="TFL298" s="382"/>
      <c r="TFM298" s="332"/>
      <c r="TFN298" s="333"/>
      <c r="TFO298" s="382"/>
      <c r="TFP298" s="224"/>
      <c r="TFQ298" s="224"/>
      <c r="TFR298" s="334"/>
      <c r="TFS298" s="334"/>
      <c r="TFT298" s="224"/>
      <c r="TFU298" s="382"/>
      <c r="TFV298" s="382"/>
      <c r="TFW298" s="332"/>
      <c r="TFX298" s="333"/>
      <c r="TFY298" s="382"/>
      <c r="TFZ298" s="224"/>
      <c r="TGA298" s="224"/>
      <c r="TGB298" s="334"/>
      <c r="TGC298" s="334"/>
      <c r="TGD298" s="224"/>
      <c r="TGE298" s="382"/>
      <c r="TGF298" s="382"/>
      <c r="TGG298" s="332"/>
      <c r="TGH298" s="333"/>
      <c r="TGI298" s="382"/>
      <c r="TGJ298" s="224"/>
      <c r="TGK298" s="224"/>
      <c r="TGL298" s="334"/>
      <c r="TGM298" s="334"/>
      <c r="TGN298" s="224"/>
      <c r="TGO298" s="382"/>
      <c r="TGP298" s="382"/>
      <c r="TGQ298" s="332"/>
      <c r="TGR298" s="333"/>
      <c r="TGS298" s="382"/>
      <c r="TGT298" s="224"/>
      <c r="TGU298" s="224"/>
      <c r="TGV298" s="334"/>
      <c r="TGW298" s="334"/>
      <c r="TGX298" s="224"/>
      <c r="TGY298" s="382"/>
      <c r="TGZ298" s="382"/>
      <c r="THA298" s="332"/>
      <c r="THB298" s="333"/>
      <c r="THC298" s="382"/>
      <c r="THD298" s="224"/>
      <c r="THE298" s="224"/>
      <c r="THF298" s="334"/>
      <c r="THG298" s="334"/>
      <c r="THH298" s="224"/>
      <c r="THI298" s="382"/>
      <c r="THJ298" s="382"/>
      <c r="THK298" s="332"/>
      <c r="THL298" s="333"/>
      <c r="THM298" s="382"/>
      <c r="THN298" s="224"/>
      <c r="THO298" s="224"/>
      <c r="THP298" s="334"/>
      <c r="THQ298" s="334"/>
      <c r="THR298" s="224"/>
      <c r="THS298" s="382"/>
      <c r="THT298" s="382"/>
      <c r="THU298" s="332"/>
      <c r="THV298" s="333"/>
      <c r="THW298" s="382"/>
      <c r="THX298" s="224"/>
      <c r="THY298" s="224"/>
      <c r="THZ298" s="334"/>
      <c r="TIA298" s="334"/>
      <c r="TIB298" s="224"/>
      <c r="TIC298" s="382"/>
      <c r="TID298" s="382"/>
      <c r="TIE298" s="332"/>
      <c r="TIF298" s="333"/>
      <c r="TIG298" s="382"/>
      <c r="TIH298" s="224"/>
      <c r="TII298" s="224"/>
      <c r="TIJ298" s="334"/>
      <c r="TIK298" s="334"/>
      <c r="TIL298" s="224"/>
      <c r="TIM298" s="382"/>
      <c r="TIN298" s="382"/>
      <c r="TIO298" s="332"/>
      <c r="TIP298" s="333"/>
      <c r="TIQ298" s="382"/>
      <c r="TIR298" s="224"/>
      <c r="TIS298" s="224"/>
      <c r="TIT298" s="334"/>
      <c r="TIU298" s="334"/>
      <c r="TIV298" s="224"/>
      <c r="TIW298" s="382"/>
      <c r="TIX298" s="382"/>
      <c r="TIY298" s="332"/>
      <c r="TIZ298" s="333"/>
      <c r="TJA298" s="382"/>
      <c r="TJB298" s="224"/>
      <c r="TJC298" s="224"/>
      <c r="TJD298" s="334"/>
      <c r="TJE298" s="334"/>
      <c r="TJF298" s="224"/>
      <c r="TJG298" s="382"/>
      <c r="TJH298" s="382"/>
      <c r="TJI298" s="332"/>
      <c r="TJJ298" s="333"/>
      <c r="TJK298" s="382"/>
      <c r="TJL298" s="224"/>
      <c r="TJM298" s="224"/>
      <c r="TJN298" s="334"/>
      <c r="TJO298" s="334"/>
      <c r="TJP298" s="224"/>
      <c r="TJQ298" s="382"/>
      <c r="TJR298" s="382"/>
      <c r="TJS298" s="332"/>
      <c r="TJT298" s="333"/>
      <c r="TJU298" s="382"/>
      <c r="TJV298" s="224"/>
      <c r="TJW298" s="224"/>
      <c r="TJX298" s="334"/>
      <c r="TJY298" s="334"/>
      <c r="TJZ298" s="224"/>
      <c r="TKA298" s="382"/>
      <c r="TKB298" s="382"/>
      <c r="TKC298" s="332"/>
      <c r="TKD298" s="333"/>
      <c r="TKE298" s="382"/>
      <c r="TKF298" s="224"/>
      <c r="TKG298" s="224"/>
      <c r="TKH298" s="334"/>
      <c r="TKI298" s="334"/>
      <c r="TKJ298" s="224"/>
      <c r="TKK298" s="382"/>
      <c r="TKL298" s="382"/>
      <c r="TKM298" s="332"/>
      <c r="TKN298" s="333"/>
      <c r="TKO298" s="382"/>
      <c r="TKP298" s="224"/>
      <c r="TKQ298" s="224"/>
      <c r="TKR298" s="334"/>
      <c r="TKS298" s="334"/>
      <c r="TKT298" s="224"/>
      <c r="TKU298" s="382"/>
      <c r="TKV298" s="382"/>
      <c r="TKW298" s="332"/>
      <c r="TKX298" s="333"/>
      <c r="TKY298" s="382"/>
      <c r="TKZ298" s="224"/>
      <c r="TLA298" s="224"/>
      <c r="TLB298" s="334"/>
      <c r="TLC298" s="334"/>
      <c r="TLD298" s="224"/>
      <c r="TLE298" s="382"/>
      <c r="TLF298" s="382"/>
      <c r="TLG298" s="332"/>
      <c r="TLH298" s="333"/>
      <c r="TLI298" s="382"/>
      <c r="TLJ298" s="224"/>
      <c r="TLK298" s="224"/>
      <c r="TLL298" s="334"/>
      <c r="TLM298" s="334"/>
      <c r="TLN298" s="224"/>
      <c r="TLO298" s="382"/>
      <c r="TLP298" s="382"/>
      <c r="TLQ298" s="332"/>
      <c r="TLR298" s="333"/>
      <c r="TLS298" s="382"/>
      <c r="TLT298" s="224"/>
      <c r="TLU298" s="224"/>
      <c r="TLV298" s="334"/>
      <c r="TLW298" s="334"/>
      <c r="TLX298" s="224"/>
      <c r="TLY298" s="382"/>
      <c r="TLZ298" s="382"/>
      <c r="TMA298" s="332"/>
      <c r="TMB298" s="333"/>
      <c r="TMC298" s="382"/>
      <c r="TMD298" s="224"/>
      <c r="TME298" s="224"/>
      <c r="TMF298" s="334"/>
      <c r="TMG298" s="334"/>
      <c r="TMH298" s="224"/>
      <c r="TMI298" s="382"/>
      <c r="TMJ298" s="382"/>
      <c r="TMK298" s="332"/>
      <c r="TML298" s="333"/>
      <c r="TMM298" s="382"/>
      <c r="TMN298" s="224"/>
      <c r="TMO298" s="224"/>
      <c r="TMP298" s="334"/>
      <c r="TMQ298" s="334"/>
      <c r="TMR298" s="224"/>
      <c r="TMS298" s="382"/>
      <c r="TMT298" s="382"/>
      <c r="TMU298" s="332"/>
      <c r="TMV298" s="333"/>
      <c r="TMW298" s="382"/>
      <c r="TMX298" s="224"/>
      <c r="TMY298" s="224"/>
      <c r="TMZ298" s="334"/>
      <c r="TNA298" s="334"/>
      <c r="TNB298" s="224"/>
      <c r="TNC298" s="382"/>
      <c r="TND298" s="382"/>
      <c r="TNE298" s="332"/>
      <c r="TNF298" s="333"/>
      <c r="TNG298" s="382"/>
      <c r="TNH298" s="224"/>
      <c r="TNI298" s="224"/>
      <c r="TNJ298" s="334"/>
      <c r="TNK298" s="334"/>
      <c r="TNL298" s="224"/>
      <c r="TNM298" s="382"/>
      <c r="TNN298" s="382"/>
      <c r="TNO298" s="332"/>
      <c r="TNP298" s="333"/>
      <c r="TNQ298" s="382"/>
      <c r="TNR298" s="224"/>
      <c r="TNS298" s="224"/>
      <c r="TNT298" s="334"/>
      <c r="TNU298" s="334"/>
      <c r="TNV298" s="224"/>
      <c r="TNW298" s="382"/>
      <c r="TNX298" s="382"/>
      <c r="TNY298" s="332"/>
      <c r="TNZ298" s="333"/>
      <c r="TOA298" s="382"/>
      <c r="TOB298" s="224"/>
      <c r="TOC298" s="224"/>
      <c r="TOD298" s="334"/>
      <c r="TOE298" s="334"/>
      <c r="TOF298" s="224"/>
      <c r="TOG298" s="382"/>
      <c r="TOH298" s="382"/>
      <c r="TOI298" s="332"/>
      <c r="TOJ298" s="333"/>
      <c r="TOK298" s="382"/>
      <c r="TOL298" s="224"/>
      <c r="TOM298" s="224"/>
      <c r="TON298" s="334"/>
      <c r="TOO298" s="334"/>
      <c r="TOP298" s="224"/>
      <c r="TOQ298" s="382"/>
      <c r="TOR298" s="382"/>
      <c r="TOS298" s="332"/>
      <c r="TOT298" s="333"/>
      <c r="TOU298" s="382"/>
      <c r="TOV298" s="224"/>
      <c r="TOW298" s="224"/>
      <c r="TOX298" s="334"/>
      <c r="TOY298" s="334"/>
      <c r="TOZ298" s="224"/>
      <c r="TPA298" s="382"/>
      <c r="TPB298" s="382"/>
      <c r="TPC298" s="332"/>
      <c r="TPD298" s="333"/>
      <c r="TPE298" s="382"/>
      <c r="TPF298" s="224"/>
      <c r="TPG298" s="224"/>
      <c r="TPH298" s="334"/>
      <c r="TPI298" s="334"/>
      <c r="TPJ298" s="224"/>
      <c r="TPK298" s="382"/>
      <c r="TPL298" s="382"/>
      <c r="TPM298" s="332"/>
      <c r="TPN298" s="333"/>
      <c r="TPO298" s="382"/>
      <c r="TPP298" s="224"/>
      <c r="TPQ298" s="224"/>
      <c r="TPR298" s="334"/>
      <c r="TPS298" s="334"/>
      <c r="TPT298" s="224"/>
      <c r="TPU298" s="382"/>
      <c r="TPV298" s="382"/>
      <c r="TPW298" s="332"/>
      <c r="TPX298" s="333"/>
      <c r="TPY298" s="382"/>
      <c r="TPZ298" s="224"/>
      <c r="TQA298" s="224"/>
      <c r="TQB298" s="334"/>
      <c r="TQC298" s="334"/>
      <c r="TQD298" s="224"/>
      <c r="TQE298" s="382"/>
      <c r="TQF298" s="382"/>
      <c r="TQG298" s="332"/>
      <c r="TQH298" s="333"/>
      <c r="TQI298" s="382"/>
      <c r="TQJ298" s="224"/>
      <c r="TQK298" s="224"/>
      <c r="TQL298" s="334"/>
      <c r="TQM298" s="334"/>
      <c r="TQN298" s="224"/>
      <c r="TQO298" s="382"/>
      <c r="TQP298" s="382"/>
      <c r="TQQ298" s="332"/>
      <c r="TQR298" s="333"/>
      <c r="TQS298" s="382"/>
      <c r="TQT298" s="224"/>
      <c r="TQU298" s="224"/>
      <c r="TQV298" s="334"/>
      <c r="TQW298" s="334"/>
      <c r="TQX298" s="224"/>
      <c r="TQY298" s="382"/>
      <c r="TQZ298" s="382"/>
      <c r="TRA298" s="332"/>
      <c r="TRB298" s="333"/>
      <c r="TRC298" s="382"/>
      <c r="TRD298" s="224"/>
      <c r="TRE298" s="224"/>
      <c r="TRF298" s="334"/>
      <c r="TRG298" s="334"/>
      <c r="TRH298" s="224"/>
      <c r="TRI298" s="382"/>
      <c r="TRJ298" s="382"/>
      <c r="TRK298" s="332"/>
      <c r="TRL298" s="333"/>
      <c r="TRM298" s="382"/>
      <c r="TRN298" s="224"/>
      <c r="TRO298" s="224"/>
      <c r="TRP298" s="334"/>
      <c r="TRQ298" s="334"/>
      <c r="TRR298" s="224"/>
      <c r="TRS298" s="382"/>
      <c r="TRT298" s="382"/>
      <c r="TRU298" s="332"/>
      <c r="TRV298" s="333"/>
      <c r="TRW298" s="382"/>
      <c r="TRX298" s="224"/>
      <c r="TRY298" s="224"/>
      <c r="TRZ298" s="334"/>
      <c r="TSA298" s="334"/>
      <c r="TSB298" s="224"/>
      <c r="TSC298" s="382"/>
      <c r="TSD298" s="382"/>
      <c r="TSE298" s="332"/>
      <c r="TSF298" s="333"/>
      <c r="TSG298" s="382"/>
      <c r="TSH298" s="224"/>
      <c r="TSI298" s="224"/>
      <c r="TSJ298" s="334"/>
      <c r="TSK298" s="334"/>
      <c r="TSL298" s="224"/>
      <c r="TSM298" s="382"/>
      <c r="TSN298" s="382"/>
      <c r="TSO298" s="332"/>
      <c r="TSP298" s="333"/>
      <c r="TSQ298" s="382"/>
      <c r="TSR298" s="224"/>
      <c r="TSS298" s="224"/>
      <c r="TST298" s="334"/>
      <c r="TSU298" s="334"/>
      <c r="TSV298" s="224"/>
      <c r="TSW298" s="382"/>
      <c r="TSX298" s="382"/>
      <c r="TSY298" s="332"/>
      <c r="TSZ298" s="333"/>
      <c r="TTA298" s="382"/>
      <c r="TTB298" s="224"/>
      <c r="TTC298" s="224"/>
      <c r="TTD298" s="334"/>
      <c r="TTE298" s="334"/>
      <c r="TTF298" s="224"/>
      <c r="TTG298" s="382"/>
      <c r="TTH298" s="382"/>
      <c r="TTI298" s="332"/>
      <c r="TTJ298" s="333"/>
      <c r="TTK298" s="382"/>
      <c r="TTL298" s="224"/>
      <c r="TTM298" s="224"/>
      <c r="TTN298" s="334"/>
      <c r="TTO298" s="334"/>
      <c r="TTP298" s="224"/>
      <c r="TTQ298" s="382"/>
      <c r="TTR298" s="382"/>
      <c r="TTS298" s="332"/>
      <c r="TTT298" s="333"/>
      <c r="TTU298" s="382"/>
      <c r="TTV298" s="224"/>
      <c r="TTW298" s="224"/>
      <c r="TTX298" s="334"/>
      <c r="TTY298" s="334"/>
      <c r="TTZ298" s="224"/>
      <c r="TUA298" s="382"/>
      <c r="TUB298" s="382"/>
      <c r="TUC298" s="332"/>
      <c r="TUD298" s="333"/>
      <c r="TUE298" s="382"/>
      <c r="TUF298" s="224"/>
      <c r="TUG298" s="224"/>
      <c r="TUH298" s="334"/>
      <c r="TUI298" s="334"/>
      <c r="TUJ298" s="224"/>
      <c r="TUK298" s="382"/>
      <c r="TUL298" s="382"/>
      <c r="TUM298" s="332"/>
      <c r="TUN298" s="333"/>
      <c r="TUO298" s="382"/>
      <c r="TUP298" s="224"/>
      <c r="TUQ298" s="224"/>
      <c r="TUR298" s="334"/>
      <c r="TUS298" s="334"/>
      <c r="TUT298" s="224"/>
      <c r="TUU298" s="382"/>
      <c r="TUV298" s="382"/>
      <c r="TUW298" s="332"/>
      <c r="TUX298" s="333"/>
      <c r="TUY298" s="382"/>
      <c r="TUZ298" s="224"/>
      <c r="TVA298" s="224"/>
      <c r="TVB298" s="334"/>
      <c r="TVC298" s="334"/>
      <c r="TVD298" s="224"/>
      <c r="TVE298" s="382"/>
      <c r="TVF298" s="382"/>
      <c r="TVG298" s="332"/>
      <c r="TVH298" s="333"/>
      <c r="TVI298" s="382"/>
      <c r="TVJ298" s="224"/>
      <c r="TVK298" s="224"/>
      <c r="TVL298" s="334"/>
      <c r="TVM298" s="334"/>
      <c r="TVN298" s="224"/>
      <c r="TVO298" s="382"/>
      <c r="TVP298" s="382"/>
      <c r="TVQ298" s="332"/>
      <c r="TVR298" s="333"/>
      <c r="TVS298" s="382"/>
      <c r="TVT298" s="224"/>
      <c r="TVU298" s="224"/>
      <c r="TVV298" s="334"/>
      <c r="TVW298" s="334"/>
      <c r="TVX298" s="224"/>
      <c r="TVY298" s="382"/>
      <c r="TVZ298" s="382"/>
      <c r="TWA298" s="332"/>
      <c r="TWB298" s="333"/>
      <c r="TWC298" s="382"/>
      <c r="TWD298" s="224"/>
      <c r="TWE298" s="224"/>
      <c r="TWF298" s="334"/>
      <c r="TWG298" s="334"/>
      <c r="TWH298" s="224"/>
      <c r="TWI298" s="382"/>
      <c r="TWJ298" s="382"/>
      <c r="TWK298" s="332"/>
      <c r="TWL298" s="333"/>
      <c r="TWM298" s="382"/>
      <c r="TWN298" s="224"/>
      <c r="TWO298" s="224"/>
      <c r="TWP298" s="334"/>
      <c r="TWQ298" s="334"/>
      <c r="TWR298" s="224"/>
      <c r="TWS298" s="382"/>
      <c r="TWT298" s="382"/>
      <c r="TWU298" s="332"/>
      <c r="TWV298" s="333"/>
      <c r="TWW298" s="382"/>
      <c r="TWX298" s="224"/>
      <c r="TWY298" s="224"/>
      <c r="TWZ298" s="334"/>
      <c r="TXA298" s="334"/>
      <c r="TXB298" s="224"/>
      <c r="TXC298" s="382"/>
      <c r="TXD298" s="382"/>
      <c r="TXE298" s="332"/>
      <c r="TXF298" s="333"/>
      <c r="TXG298" s="382"/>
      <c r="TXH298" s="224"/>
      <c r="TXI298" s="224"/>
      <c r="TXJ298" s="334"/>
      <c r="TXK298" s="334"/>
      <c r="TXL298" s="224"/>
      <c r="TXM298" s="382"/>
      <c r="TXN298" s="382"/>
      <c r="TXO298" s="332"/>
      <c r="TXP298" s="333"/>
      <c r="TXQ298" s="382"/>
      <c r="TXR298" s="224"/>
      <c r="TXS298" s="224"/>
      <c r="TXT298" s="334"/>
      <c r="TXU298" s="334"/>
      <c r="TXV298" s="224"/>
      <c r="TXW298" s="382"/>
      <c r="TXX298" s="382"/>
      <c r="TXY298" s="332"/>
      <c r="TXZ298" s="333"/>
      <c r="TYA298" s="382"/>
      <c r="TYB298" s="224"/>
      <c r="TYC298" s="224"/>
      <c r="TYD298" s="334"/>
      <c r="TYE298" s="334"/>
      <c r="TYF298" s="224"/>
      <c r="TYG298" s="382"/>
      <c r="TYH298" s="382"/>
      <c r="TYI298" s="332"/>
      <c r="TYJ298" s="333"/>
      <c r="TYK298" s="382"/>
      <c r="TYL298" s="224"/>
      <c r="TYM298" s="224"/>
      <c r="TYN298" s="334"/>
      <c r="TYO298" s="334"/>
      <c r="TYP298" s="224"/>
      <c r="TYQ298" s="382"/>
      <c r="TYR298" s="382"/>
      <c r="TYS298" s="332"/>
      <c r="TYT298" s="333"/>
      <c r="TYU298" s="382"/>
      <c r="TYV298" s="224"/>
      <c r="TYW298" s="224"/>
      <c r="TYX298" s="334"/>
      <c r="TYY298" s="334"/>
      <c r="TYZ298" s="224"/>
      <c r="TZA298" s="382"/>
      <c r="TZB298" s="382"/>
      <c r="TZC298" s="332"/>
      <c r="TZD298" s="333"/>
      <c r="TZE298" s="382"/>
      <c r="TZF298" s="224"/>
      <c r="TZG298" s="224"/>
      <c r="TZH298" s="334"/>
      <c r="TZI298" s="334"/>
      <c r="TZJ298" s="224"/>
      <c r="TZK298" s="382"/>
      <c r="TZL298" s="382"/>
      <c r="TZM298" s="332"/>
      <c r="TZN298" s="333"/>
      <c r="TZO298" s="382"/>
      <c r="TZP298" s="224"/>
      <c r="TZQ298" s="224"/>
      <c r="TZR298" s="334"/>
      <c r="TZS298" s="334"/>
      <c r="TZT298" s="224"/>
      <c r="TZU298" s="382"/>
      <c r="TZV298" s="382"/>
      <c r="TZW298" s="332"/>
      <c r="TZX298" s="333"/>
      <c r="TZY298" s="382"/>
      <c r="TZZ298" s="224"/>
      <c r="UAA298" s="224"/>
      <c r="UAB298" s="334"/>
      <c r="UAC298" s="334"/>
      <c r="UAD298" s="224"/>
      <c r="UAE298" s="382"/>
      <c r="UAF298" s="382"/>
      <c r="UAG298" s="332"/>
      <c r="UAH298" s="333"/>
      <c r="UAI298" s="382"/>
      <c r="UAJ298" s="224"/>
      <c r="UAK298" s="224"/>
      <c r="UAL298" s="334"/>
      <c r="UAM298" s="334"/>
      <c r="UAN298" s="224"/>
      <c r="UAO298" s="382"/>
      <c r="UAP298" s="382"/>
      <c r="UAQ298" s="332"/>
      <c r="UAR298" s="333"/>
      <c r="UAS298" s="382"/>
      <c r="UAT298" s="224"/>
      <c r="UAU298" s="224"/>
      <c r="UAV298" s="334"/>
      <c r="UAW298" s="334"/>
      <c r="UAX298" s="224"/>
      <c r="UAY298" s="382"/>
      <c r="UAZ298" s="382"/>
      <c r="UBA298" s="332"/>
      <c r="UBB298" s="333"/>
      <c r="UBC298" s="382"/>
      <c r="UBD298" s="224"/>
      <c r="UBE298" s="224"/>
      <c r="UBF298" s="334"/>
      <c r="UBG298" s="334"/>
      <c r="UBH298" s="224"/>
      <c r="UBI298" s="382"/>
      <c r="UBJ298" s="382"/>
      <c r="UBK298" s="332"/>
      <c r="UBL298" s="333"/>
      <c r="UBM298" s="382"/>
      <c r="UBN298" s="224"/>
      <c r="UBO298" s="224"/>
      <c r="UBP298" s="334"/>
      <c r="UBQ298" s="334"/>
      <c r="UBR298" s="224"/>
      <c r="UBS298" s="382"/>
      <c r="UBT298" s="382"/>
      <c r="UBU298" s="332"/>
      <c r="UBV298" s="333"/>
      <c r="UBW298" s="382"/>
      <c r="UBX298" s="224"/>
      <c r="UBY298" s="224"/>
      <c r="UBZ298" s="334"/>
      <c r="UCA298" s="334"/>
      <c r="UCB298" s="224"/>
      <c r="UCC298" s="382"/>
      <c r="UCD298" s="382"/>
      <c r="UCE298" s="332"/>
      <c r="UCF298" s="333"/>
      <c r="UCG298" s="382"/>
      <c r="UCH298" s="224"/>
      <c r="UCI298" s="224"/>
      <c r="UCJ298" s="334"/>
      <c r="UCK298" s="334"/>
      <c r="UCL298" s="224"/>
      <c r="UCM298" s="382"/>
      <c r="UCN298" s="382"/>
      <c r="UCO298" s="332"/>
      <c r="UCP298" s="333"/>
      <c r="UCQ298" s="382"/>
      <c r="UCR298" s="224"/>
      <c r="UCS298" s="224"/>
      <c r="UCT298" s="334"/>
      <c r="UCU298" s="334"/>
      <c r="UCV298" s="224"/>
      <c r="UCW298" s="382"/>
      <c r="UCX298" s="382"/>
      <c r="UCY298" s="332"/>
      <c r="UCZ298" s="333"/>
      <c r="UDA298" s="382"/>
      <c r="UDB298" s="224"/>
      <c r="UDC298" s="224"/>
      <c r="UDD298" s="334"/>
      <c r="UDE298" s="334"/>
      <c r="UDF298" s="224"/>
      <c r="UDG298" s="382"/>
      <c r="UDH298" s="382"/>
      <c r="UDI298" s="332"/>
      <c r="UDJ298" s="333"/>
      <c r="UDK298" s="382"/>
      <c r="UDL298" s="224"/>
      <c r="UDM298" s="224"/>
      <c r="UDN298" s="334"/>
      <c r="UDO298" s="334"/>
      <c r="UDP298" s="224"/>
      <c r="UDQ298" s="382"/>
      <c r="UDR298" s="382"/>
      <c r="UDS298" s="332"/>
      <c r="UDT298" s="333"/>
      <c r="UDU298" s="382"/>
      <c r="UDV298" s="224"/>
      <c r="UDW298" s="224"/>
      <c r="UDX298" s="334"/>
      <c r="UDY298" s="334"/>
      <c r="UDZ298" s="224"/>
      <c r="UEA298" s="382"/>
      <c r="UEB298" s="382"/>
      <c r="UEC298" s="332"/>
      <c r="UED298" s="333"/>
      <c r="UEE298" s="382"/>
      <c r="UEF298" s="224"/>
      <c r="UEG298" s="224"/>
      <c r="UEH298" s="334"/>
      <c r="UEI298" s="334"/>
      <c r="UEJ298" s="224"/>
      <c r="UEK298" s="382"/>
      <c r="UEL298" s="382"/>
      <c r="UEM298" s="332"/>
      <c r="UEN298" s="333"/>
      <c r="UEO298" s="382"/>
      <c r="UEP298" s="224"/>
      <c r="UEQ298" s="224"/>
      <c r="UER298" s="334"/>
      <c r="UES298" s="334"/>
      <c r="UET298" s="224"/>
      <c r="UEU298" s="382"/>
      <c r="UEV298" s="382"/>
      <c r="UEW298" s="332"/>
      <c r="UEX298" s="333"/>
      <c r="UEY298" s="382"/>
      <c r="UEZ298" s="224"/>
      <c r="UFA298" s="224"/>
      <c r="UFB298" s="334"/>
      <c r="UFC298" s="334"/>
      <c r="UFD298" s="224"/>
      <c r="UFE298" s="382"/>
      <c r="UFF298" s="382"/>
      <c r="UFG298" s="332"/>
      <c r="UFH298" s="333"/>
      <c r="UFI298" s="382"/>
      <c r="UFJ298" s="224"/>
      <c r="UFK298" s="224"/>
      <c r="UFL298" s="334"/>
      <c r="UFM298" s="334"/>
      <c r="UFN298" s="224"/>
      <c r="UFO298" s="382"/>
      <c r="UFP298" s="382"/>
      <c r="UFQ298" s="332"/>
      <c r="UFR298" s="333"/>
      <c r="UFS298" s="382"/>
      <c r="UFT298" s="224"/>
      <c r="UFU298" s="224"/>
      <c r="UFV298" s="334"/>
      <c r="UFW298" s="334"/>
      <c r="UFX298" s="224"/>
      <c r="UFY298" s="382"/>
      <c r="UFZ298" s="382"/>
      <c r="UGA298" s="332"/>
      <c r="UGB298" s="333"/>
      <c r="UGC298" s="382"/>
      <c r="UGD298" s="224"/>
      <c r="UGE298" s="224"/>
      <c r="UGF298" s="334"/>
      <c r="UGG298" s="334"/>
      <c r="UGH298" s="224"/>
      <c r="UGI298" s="382"/>
      <c r="UGJ298" s="382"/>
      <c r="UGK298" s="332"/>
      <c r="UGL298" s="333"/>
      <c r="UGM298" s="382"/>
      <c r="UGN298" s="224"/>
      <c r="UGO298" s="224"/>
      <c r="UGP298" s="334"/>
      <c r="UGQ298" s="334"/>
      <c r="UGR298" s="224"/>
      <c r="UGS298" s="382"/>
      <c r="UGT298" s="382"/>
      <c r="UGU298" s="332"/>
      <c r="UGV298" s="333"/>
      <c r="UGW298" s="382"/>
      <c r="UGX298" s="224"/>
      <c r="UGY298" s="224"/>
      <c r="UGZ298" s="334"/>
      <c r="UHA298" s="334"/>
      <c r="UHB298" s="224"/>
      <c r="UHC298" s="382"/>
      <c r="UHD298" s="382"/>
      <c r="UHE298" s="332"/>
      <c r="UHF298" s="333"/>
      <c r="UHG298" s="382"/>
      <c r="UHH298" s="224"/>
      <c r="UHI298" s="224"/>
      <c r="UHJ298" s="334"/>
      <c r="UHK298" s="334"/>
      <c r="UHL298" s="224"/>
      <c r="UHM298" s="382"/>
      <c r="UHN298" s="382"/>
      <c r="UHO298" s="332"/>
      <c r="UHP298" s="333"/>
      <c r="UHQ298" s="382"/>
      <c r="UHR298" s="224"/>
      <c r="UHS298" s="224"/>
      <c r="UHT298" s="334"/>
      <c r="UHU298" s="334"/>
      <c r="UHV298" s="224"/>
      <c r="UHW298" s="382"/>
      <c r="UHX298" s="382"/>
      <c r="UHY298" s="332"/>
      <c r="UHZ298" s="333"/>
      <c r="UIA298" s="382"/>
      <c r="UIB298" s="224"/>
      <c r="UIC298" s="224"/>
      <c r="UID298" s="334"/>
      <c r="UIE298" s="334"/>
      <c r="UIF298" s="224"/>
      <c r="UIG298" s="382"/>
      <c r="UIH298" s="382"/>
      <c r="UII298" s="332"/>
      <c r="UIJ298" s="333"/>
      <c r="UIK298" s="382"/>
      <c r="UIL298" s="224"/>
      <c r="UIM298" s="224"/>
      <c r="UIN298" s="334"/>
      <c r="UIO298" s="334"/>
      <c r="UIP298" s="224"/>
      <c r="UIQ298" s="382"/>
      <c r="UIR298" s="382"/>
      <c r="UIS298" s="332"/>
      <c r="UIT298" s="333"/>
      <c r="UIU298" s="382"/>
      <c r="UIV298" s="224"/>
      <c r="UIW298" s="224"/>
      <c r="UIX298" s="334"/>
      <c r="UIY298" s="334"/>
      <c r="UIZ298" s="224"/>
      <c r="UJA298" s="382"/>
      <c r="UJB298" s="382"/>
      <c r="UJC298" s="332"/>
      <c r="UJD298" s="333"/>
      <c r="UJE298" s="382"/>
      <c r="UJF298" s="224"/>
      <c r="UJG298" s="224"/>
      <c r="UJH298" s="334"/>
      <c r="UJI298" s="334"/>
      <c r="UJJ298" s="224"/>
      <c r="UJK298" s="382"/>
      <c r="UJL298" s="382"/>
      <c r="UJM298" s="332"/>
      <c r="UJN298" s="333"/>
      <c r="UJO298" s="382"/>
      <c r="UJP298" s="224"/>
      <c r="UJQ298" s="224"/>
      <c r="UJR298" s="334"/>
      <c r="UJS298" s="334"/>
      <c r="UJT298" s="224"/>
      <c r="UJU298" s="382"/>
      <c r="UJV298" s="382"/>
      <c r="UJW298" s="332"/>
      <c r="UJX298" s="333"/>
      <c r="UJY298" s="382"/>
      <c r="UJZ298" s="224"/>
      <c r="UKA298" s="224"/>
      <c r="UKB298" s="334"/>
      <c r="UKC298" s="334"/>
      <c r="UKD298" s="224"/>
      <c r="UKE298" s="382"/>
      <c r="UKF298" s="382"/>
      <c r="UKG298" s="332"/>
      <c r="UKH298" s="333"/>
      <c r="UKI298" s="382"/>
      <c r="UKJ298" s="224"/>
      <c r="UKK298" s="224"/>
      <c r="UKL298" s="334"/>
      <c r="UKM298" s="334"/>
      <c r="UKN298" s="224"/>
      <c r="UKO298" s="382"/>
      <c r="UKP298" s="382"/>
      <c r="UKQ298" s="332"/>
      <c r="UKR298" s="333"/>
      <c r="UKS298" s="382"/>
      <c r="UKT298" s="224"/>
      <c r="UKU298" s="224"/>
      <c r="UKV298" s="334"/>
      <c r="UKW298" s="334"/>
      <c r="UKX298" s="224"/>
      <c r="UKY298" s="382"/>
      <c r="UKZ298" s="382"/>
      <c r="ULA298" s="332"/>
      <c r="ULB298" s="333"/>
      <c r="ULC298" s="382"/>
      <c r="ULD298" s="224"/>
      <c r="ULE298" s="224"/>
      <c r="ULF298" s="334"/>
      <c r="ULG298" s="334"/>
      <c r="ULH298" s="224"/>
      <c r="ULI298" s="382"/>
      <c r="ULJ298" s="382"/>
      <c r="ULK298" s="332"/>
      <c r="ULL298" s="333"/>
      <c r="ULM298" s="382"/>
      <c r="ULN298" s="224"/>
      <c r="ULO298" s="224"/>
      <c r="ULP298" s="334"/>
      <c r="ULQ298" s="334"/>
      <c r="ULR298" s="224"/>
      <c r="ULS298" s="382"/>
      <c r="ULT298" s="382"/>
      <c r="ULU298" s="332"/>
      <c r="ULV298" s="333"/>
      <c r="ULW298" s="382"/>
      <c r="ULX298" s="224"/>
      <c r="ULY298" s="224"/>
      <c r="ULZ298" s="334"/>
      <c r="UMA298" s="334"/>
      <c r="UMB298" s="224"/>
      <c r="UMC298" s="382"/>
      <c r="UMD298" s="382"/>
      <c r="UME298" s="332"/>
      <c r="UMF298" s="333"/>
      <c r="UMG298" s="382"/>
      <c r="UMH298" s="224"/>
      <c r="UMI298" s="224"/>
      <c r="UMJ298" s="334"/>
      <c r="UMK298" s="334"/>
      <c r="UML298" s="224"/>
      <c r="UMM298" s="382"/>
      <c r="UMN298" s="382"/>
      <c r="UMO298" s="332"/>
      <c r="UMP298" s="333"/>
      <c r="UMQ298" s="382"/>
      <c r="UMR298" s="224"/>
      <c r="UMS298" s="224"/>
      <c r="UMT298" s="334"/>
      <c r="UMU298" s="334"/>
      <c r="UMV298" s="224"/>
      <c r="UMW298" s="382"/>
      <c r="UMX298" s="382"/>
      <c r="UMY298" s="332"/>
      <c r="UMZ298" s="333"/>
      <c r="UNA298" s="382"/>
      <c r="UNB298" s="224"/>
      <c r="UNC298" s="224"/>
      <c r="UND298" s="334"/>
      <c r="UNE298" s="334"/>
      <c r="UNF298" s="224"/>
      <c r="UNG298" s="382"/>
      <c r="UNH298" s="382"/>
      <c r="UNI298" s="332"/>
      <c r="UNJ298" s="333"/>
      <c r="UNK298" s="382"/>
      <c r="UNL298" s="224"/>
      <c r="UNM298" s="224"/>
      <c r="UNN298" s="334"/>
      <c r="UNO298" s="334"/>
      <c r="UNP298" s="224"/>
      <c r="UNQ298" s="382"/>
      <c r="UNR298" s="382"/>
      <c r="UNS298" s="332"/>
      <c r="UNT298" s="333"/>
      <c r="UNU298" s="382"/>
      <c r="UNV298" s="224"/>
      <c r="UNW298" s="224"/>
      <c r="UNX298" s="334"/>
      <c r="UNY298" s="334"/>
      <c r="UNZ298" s="224"/>
      <c r="UOA298" s="382"/>
      <c r="UOB298" s="382"/>
      <c r="UOC298" s="332"/>
      <c r="UOD298" s="333"/>
      <c r="UOE298" s="382"/>
      <c r="UOF298" s="224"/>
      <c r="UOG298" s="224"/>
      <c r="UOH298" s="334"/>
      <c r="UOI298" s="334"/>
      <c r="UOJ298" s="224"/>
      <c r="UOK298" s="382"/>
      <c r="UOL298" s="382"/>
      <c r="UOM298" s="332"/>
      <c r="UON298" s="333"/>
      <c r="UOO298" s="382"/>
      <c r="UOP298" s="224"/>
      <c r="UOQ298" s="224"/>
      <c r="UOR298" s="334"/>
      <c r="UOS298" s="334"/>
      <c r="UOT298" s="224"/>
      <c r="UOU298" s="382"/>
      <c r="UOV298" s="382"/>
      <c r="UOW298" s="332"/>
      <c r="UOX298" s="333"/>
      <c r="UOY298" s="382"/>
      <c r="UOZ298" s="224"/>
      <c r="UPA298" s="224"/>
      <c r="UPB298" s="334"/>
      <c r="UPC298" s="334"/>
      <c r="UPD298" s="224"/>
      <c r="UPE298" s="382"/>
      <c r="UPF298" s="382"/>
      <c r="UPG298" s="332"/>
      <c r="UPH298" s="333"/>
      <c r="UPI298" s="382"/>
      <c r="UPJ298" s="224"/>
      <c r="UPK298" s="224"/>
      <c r="UPL298" s="334"/>
      <c r="UPM298" s="334"/>
      <c r="UPN298" s="224"/>
      <c r="UPO298" s="382"/>
      <c r="UPP298" s="382"/>
      <c r="UPQ298" s="332"/>
      <c r="UPR298" s="333"/>
      <c r="UPS298" s="382"/>
      <c r="UPT298" s="224"/>
      <c r="UPU298" s="224"/>
      <c r="UPV298" s="334"/>
      <c r="UPW298" s="334"/>
      <c r="UPX298" s="224"/>
      <c r="UPY298" s="382"/>
      <c r="UPZ298" s="382"/>
      <c r="UQA298" s="332"/>
      <c r="UQB298" s="333"/>
      <c r="UQC298" s="382"/>
      <c r="UQD298" s="224"/>
      <c r="UQE298" s="224"/>
      <c r="UQF298" s="334"/>
      <c r="UQG298" s="334"/>
      <c r="UQH298" s="224"/>
      <c r="UQI298" s="382"/>
      <c r="UQJ298" s="382"/>
      <c r="UQK298" s="332"/>
      <c r="UQL298" s="333"/>
      <c r="UQM298" s="382"/>
      <c r="UQN298" s="224"/>
      <c r="UQO298" s="224"/>
      <c r="UQP298" s="334"/>
      <c r="UQQ298" s="334"/>
      <c r="UQR298" s="224"/>
      <c r="UQS298" s="382"/>
      <c r="UQT298" s="382"/>
      <c r="UQU298" s="332"/>
      <c r="UQV298" s="333"/>
      <c r="UQW298" s="382"/>
      <c r="UQX298" s="224"/>
      <c r="UQY298" s="224"/>
      <c r="UQZ298" s="334"/>
      <c r="URA298" s="334"/>
      <c r="URB298" s="224"/>
      <c r="URC298" s="382"/>
      <c r="URD298" s="382"/>
      <c r="URE298" s="332"/>
      <c r="URF298" s="333"/>
      <c r="URG298" s="382"/>
      <c r="URH298" s="224"/>
      <c r="URI298" s="224"/>
      <c r="URJ298" s="334"/>
      <c r="URK298" s="334"/>
      <c r="URL298" s="224"/>
      <c r="URM298" s="382"/>
      <c r="URN298" s="382"/>
      <c r="URO298" s="332"/>
      <c r="URP298" s="333"/>
      <c r="URQ298" s="382"/>
      <c r="URR298" s="224"/>
      <c r="URS298" s="224"/>
      <c r="URT298" s="334"/>
      <c r="URU298" s="334"/>
      <c r="URV298" s="224"/>
      <c r="URW298" s="382"/>
      <c r="URX298" s="382"/>
      <c r="URY298" s="332"/>
      <c r="URZ298" s="333"/>
      <c r="USA298" s="382"/>
      <c r="USB298" s="224"/>
      <c r="USC298" s="224"/>
      <c r="USD298" s="334"/>
      <c r="USE298" s="334"/>
      <c r="USF298" s="224"/>
      <c r="USG298" s="382"/>
      <c r="USH298" s="382"/>
      <c r="USI298" s="332"/>
      <c r="USJ298" s="333"/>
      <c r="USK298" s="382"/>
      <c r="USL298" s="224"/>
      <c r="USM298" s="224"/>
      <c r="USN298" s="334"/>
      <c r="USO298" s="334"/>
      <c r="USP298" s="224"/>
      <c r="USQ298" s="382"/>
      <c r="USR298" s="382"/>
      <c r="USS298" s="332"/>
      <c r="UST298" s="333"/>
      <c r="USU298" s="382"/>
      <c r="USV298" s="224"/>
      <c r="USW298" s="224"/>
      <c r="USX298" s="334"/>
      <c r="USY298" s="334"/>
      <c r="USZ298" s="224"/>
      <c r="UTA298" s="382"/>
      <c r="UTB298" s="382"/>
      <c r="UTC298" s="332"/>
      <c r="UTD298" s="333"/>
      <c r="UTE298" s="382"/>
      <c r="UTF298" s="224"/>
      <c r="UTG298" s="224"/>
      <c r="UTH298" s="334"/>
      <c r="UTI298" s="334"/>
      <c r="UTJ298" s="224"/>
      <c r="UTK298" s="382"/>
      <c r="UTL298" s="382"/>
      <c r="UTM298" s="332"/>
      <c r="UTN298" s="333"/>
      <c r="UTO298" s="382"/>
      <c r="UTP298" s="224"/>
      <c r="UTQ298" s="224"/>
      <c r="UTR298" s="334"/>
      <c r="UTS298" s="334"/>
      <c r="UTT298" s="224"/>
      <c r="UTU298" s="382"/>
      <c r="UTV298" s="382"/>
      <c r="UTW298" s="332"/>
      <c r="UTX298" s="333"/>
      <c r="UTY298" s="382"/>
      <c r="UTZ298" s="224"/>
      <c r="UUA298" s="224"/>
      <c r="UUB298" s="334"/>
      <c r="UUC298" s="334"/>
      <c r="UUD298" s="224"/>
      <c r="UUE298" s="382"/>
      <c r="UUF298" s="382"/>
      <c r="UUG298" s="332"/>
      <c r="UUH298" s="333"/>
      <c r="UUI298" s="382"/>
      <c r="UUJ298" s="224"/>
      <c r="UUK298" s="224"/>
      <c r="UUL298" s="334"/>
      <c r="UUM298" s="334"/>
      <c r="UUN298" s="224"/>
      <c r="UUO298" s="382"/>
      <c r="UUP298" s="382"/>
      <c r="UUQ298" s="332"/>
      <c r="UUR298" s="333"/>
      <c r="UUS298" s="382"/>
      <c r="UUT298" s="224"/>
      <c r="UUU298" s="224"/>
      <c r="UUV298" s="334"/>
      <c r="UUW298" s="334"/>
      <c r="UUX298" s="224"/>
      <c r="UUY298" s="382"/>
      <c r="UUZ298" s="382"/>
      <c r="UVA298" s="332"/>
      <c r="UVB298" s="333"/>
      <c r="UVC298" s="382"/>
      <c r="UVD298" s="224"/>
      <c r="UVE298" s="224"/>
      <c r="UVF298" s="334"/>
      <c r="UVG298" s="334"/>
      <c r="UVH298" s="224"/>
      <c r="UVI298" s="382"/>
      <c r="UVJ298" s="382"/>
      <c r="UVK298" s="332"/>
      <c r="UVL298" s="333"/>
      <c r="UVM298" s="382"/>
      <c r="UVN298" s="224"/>
      <c r="UVO298" s="224"/>
      <c r="UVP298" s="334"/>
      <c r="UVQ298" s="334"/>
      <c r="UVR298" s="224"/>
      <c r="UVS298" s="382"/>
      <c r="UVT298" s="382"/>
      <c r="UVU298" s="332"/>
      <c r="UVV298" s="333"/>
      <c r="UVW298" s="382"/>
      <c r="UVX298" s="224"/>
      <c r="UVY298" s="224"/>
      <c r="UVZ298" s="334"/>
      <c r="UWA298" s="334"/>
      <c r="UWB298" s="224"/>
      <c r="UWC298" s="382"/>
      <c r="UWD298" s="382"/>
      <c r="UWE298" s="332"/>
      <c r="UWF298" s="333"/>
      <c r="UWG298" s="382"/>
      <c r="UWH298" s="224"/>
      <c r="UWI298" s="224"/>
      <c r="UWJ298" s="334"/>
      <c r="UWK298" s="334"/>
      <c r="UWL298" s="224"/>
      <c r="UWM298" s="382"/>
      <c r="UWN298" s="382"/>
      <c r="UWO298" s="332"/>
      <c r="UWP298" s="333"/>
      <c r="UWQ298" s="382"/>
      <c r="UWR298" s="224"/>
      <c r="UWS298" s="224"/>
      <c r="UWT298" s="334"/>
      <c r="UWU298" s="334"/>
      <c r="UWV298" s="224"/>
      <c r="UWW298" s="382"/>
      <c r="UWX298" s="382"/>
      <c r="UWY298" s="332"/>
      <c r="UWZ298" s="333"/>
      <c r="UXA298" s="382"/>
      <c r="UXB298" s="224"/>
      <c r="UXC298" s="224"/>
      <c r="UXD298" s="334"/>
      <c r="UXE298" s="334"/>
      <c r="UXF298" s="224"/>
      <c r="UXG298" s="382"/>
      <c r="UXH298" s="382"/>
      <c r="UXI298" s="332"/>
      <c r="UXJ298" s="333"/>
      <c r="UXK298" s="382"/>
      <c r="UXL298" s="224"/>
      <c r="UXM298" s="224"/>
      <c r="UXN298" s="334"/>
      <c r="UXO298" s="334"/>
      <c r="UXP298" s="224"/>
      <c r="UXQ298" s="382"/>
      <c r="UXR298" s="382"/>
      <c r="UXS298" s="332"/>
      <c r="UXT298" s="333"/>
      <c r="UXU298" s="382"/>
      <c r="UXV298" s="224"/>
      <c r="UXW298" s="224"/>
      <c r="UXX298" s="334"/>
      <c r="UXY298" s="334"/>
      <c r="UXZ298" s="224"/>
      <c r="UYA298" s="382"/>
      <c r="UYB298" s="382"/>
      <c r="UYC298" s="332"/>
      <c r="UYD298" s="333"/>
      <c r="UYE298" s="382"/>
      <c r="UYF298" s="224"/>
      <c r="UYG298" s="224"/>
      <c r="UYH298" s="334"/>
      <c r="UYI298" s="334"/>
      <c r="UYJ298" s="224"/>
      <c r="UYK298" s="382"/>
      <c r="UYL298" s="382"/>
      <c r="UYM298" s="332"/>
      <c r="UYN298" s="333"/>
      <c r="UYO298" s="382"/>
      <c r="UYP298" s="224"/>
      <c r="UYQ298" s="224"/>
      <c r="UYR298" s="334"/>
      <c r="UYS298" s="334"/>
      <c r="UYT298" s="224"/>
      <c r="UYU298" s="382"/>
      <c r="UYV298" s="382"/>
      <c r="UYW298" s="332"/>
      <c r="UYX298" s="333"/>
      <c r="UYY298" s="382"/>
      <c r="UYZ298" s="224"/>
      <c r="UZA298" s="224"/>
      <c r="UZB298" s="334"/>
      <c r="UZC298" s="334"/>
      <c r="UZD298" s="224"/>
      <c r="UZE298" s="382"/>
      <c r="UZF298" s="382"/>
      <c r="UZG298" s="332"/>
      <c r="UZH298" s="333"/>
      <c r="UZI298" s="382"/>
      <c r="UZJ298" s="224"/>
      <c r="UZK298" s="224"/>
      <c r="UZL298" s="334"/>
      <c r="UZM298" s="334"/>
      <c r="UZN298" s="224"/>
      <c r="UZO298" s="382"/>
      <c r="UZP298" s="382"/>
      <c r="UZQ298" s="332"/>
      <c r="UZR298" s="333"/>
      <c r="UZS298" s="382"/>
      <c r="UZT298" s="224"/>
      <c r="UZU298" s="224"/>
      <c r="UZV298" s="334"/>
      <c r="UZW298" s="334"/>
      <c r="UZX298" s="224"/>
      <c r="UZY298" s="382"/>
      <c r="UZZ298" s="382"/>
      <c r="VAA298" s="332"/>
      <c r="VAB298" s="333"/>
      <c r="VAC298" s="382"/>
      <c r="VAD298" s="224"/>
      <c r="VAE298" s="224"/>
      <c r="VAF298" s="334"/>
      <c r="VAG298" s="334"/>
      <c r="VAH298" s="224"/>
      <c r="VAI298" s="382"/>
      <c r="VAJ298" s="382"/>
      <c r="VAK298" s="332"/>
      <c r="VAL298" s="333"/>
      <c r="VAM298" s="382"/>
      <c r="VAN298" s="224"/>
      <c r="VAO298" s="224"/>
      <c r="VAP298" s="334"/>
      <c r="VAQ298" s="334"/>
      <c r="VAR298" s="224"/>
      <c r="VAS298" s="382"/>
      <c r="VAT298" s="382"/>
      <c r="VAU298" s="332"/>
      <c r="VAV298" s="333"/>
      <c r="VAW298" s="382"/>
      <c r="VAX298" s="224"/>
      <c r="VAY298" s="224"/>
      <c r="VAZ298" s="334"/>
      <c r="VBA298" s="334"/>
      <c r="VBB298" s="224"/>
      <c r="VBC298" s="382"/>
      <c r="VBD298" s="382"/>
      <c r="VBE298" s="332"/>
      <c r="VBF298" s="333"/>
      <c r="VBG298" s="382"/>
      <c r="VBH298" s="224"/>
      <c r="VBI298" s="224"/>
      <c r="VBJ298" s="334"/>
      <c r="VBK298" s="334"/>
      <c r="VBL298" s="224"/>
      <c r="VBM298" s="382"/>
      <c r="VBN298" s="382"/>
      <c r="VBO298" s="332"/>
      <c r="VBP298" s="333"/>
      <c r="VBQ298" s="382"/>
      <c r="VBR298" s="224"/>
      <c r="VBS298" s="224"/>
      <c r="VBT298" s="334"/>
      <c r="VBU298" s="334"/>
      <c r="VBV298" s="224"/>
      <c r="VBW298" s="382"/>
      <c r="VBX298" s="382"/>
      <c r="VBY298" s="332"/>
      <c r="VBZ298" s="333"/>
      <c r="VCA298" s="382"/>
      <c r="VCB298" s="224"/>
      <c r="VCC298" s="224"/>
      <c r="VCD298" s="334"/>
      <c r="VCE298" s="334"/>
      <c r="VCF298" s="224"/>
      <c r="VCG298" s="382"/>
      <c r="VCH298" s="382"/>
      <c r="VCI298" s="332"/>
      <c r="VCJ298" s="333"/>
      <c r="VCK298" s="382"/>
      <c r="VCL298" s="224"/>
      <c r="VCM298" s="224"/>
      <c r="VCN298" s="334"/>
      <c r="VCO298" s="334"/>
      <c r="VCP298" s="224"/>
      <c r="VCQ298" s="382"/>
      <c r="VCR298" s="382"/>
      <c r="VCS298" s="332"/>
      <c r="VCT298" s="333"/>
      <c r="VCU298" s="382"/>
      <c r="VCV298" s="224"/>
      <c r="VCW298" s="224"/>
      <c r="VCX298" s="334"/>
      <c r="VCY298" s="334"/>
      <c r="VCZ298" s="224"/>
      <c r="VDA298" s="382"/>
      <c r="VDB298" s="382"/>
      <c r="VDC298" s="332"/>
      <c r="VDD298" s="333"/>
      <c r="VDE298" s="382"/>
      <c r="VDF298" s="224"/>
      <c r="VDG298" s="224"/>
      <c r="VDH298" s="334"/>
      <c r="VDI298" s="334"/>
      <c r="VDJ298" s="224"/>
      <c r="VDK298" s="382"/>
      <c r="VDL298" s="382"/>
      <c r="VDM298" s="332"/>
      <c r="VDN298" s="333"/>
      <c r="VDO298" s="382"/>
      <c r="VDP298" s="224"/>
      <c r="VDQ298" s="224"/>
      <c r="VDR298" s="334"/>
      <c r="VDS298" s="334"/>
      <c r="VDT298" s="224"/>
      <c r="VDU298" s="382"/>
      <c r="VDV298" s="382"/>
      <c r="VDW298" s="332"/>
      <c r="VDX298" s="333"/>
      <c r="VDY298" s="382"/>
      <c r="VDZ298" s="224"/>
      <c r="VEA298" s="224"/>
      <c r="VEB298" s="334"/>
      <c r="VEC298" s="334"/>
      <c r="VED298" s="224"/>
      <c r="VEE298" s="382"/>
      <c r="VEF298" s="382"/>
      <c r="VEG298" s="332"/>
      <c r="VEH298" s="333"/>
      <c r="VEI298" s="382"/>
      <c r="VEJ298" s="224"/>
      <c r="VEK298" s="224"/>
      <c r="VEL298" s="334"/>
      <c r="VEM298" s="334"/>
      <c r="VEN298" s="224"/>
      <c r="VEO298" s="382"/>
      <c r="VEP298" s="382"/>
      <c r="VEQ298" s="332"/>
      <c r="VER298" s="333"/>
      <c r="VES298" s="382"/>
      <c r="VET298" s="224"/>
      <c r="VEU298" s="224"/>
      <c r="VEV298" s="334"/>
      <c r="VEW298" s="334"/>
      <c r="VEX298" s="224"/>
      <c r="VEY298" s="382"/>
      <c r="VEZ298" s="382"/>
      <c r="VFA298" s="332"/>
      <c r="VFB298" s="333"/>
      <c r="VFC298" s="382"/>
      <c r="VFD298" s="224"/>
      <c r="VFE298" s="224"/>
      <c r="VFF298" s="334"/>
      <c r="VFG298" s="334"/>
      <c r="VFH298" s="224"/>
      <c r="VFI298" s="382"/>
      <c r="VFJ298" s="382"/>
      <c r="VFK298" s="332"/>
      <c r="VFL298" s="333"/>
      <c r="VFM298" s="382"/>
      <c r="VFN298" s="224"/>
      <c r="VFO298" s="224"/>
      <c r="VFP298" s="334"/>
      <c r="VFQ298" s="334"/>
      <c r="VFR298" s="224"/>
      <c r="VFS298" s="382"/>
      <c r="VFT298" s="382"/>
      <c r="VFU298" s="332"/>
      <c r="VFV298" s="333"/>
      <c r="VFW298" s="382"/>
      <c r="VFX298" s="224"/>
      <c r="VFY298" s="224"/>
      <c r="VFZ298" s="334"/>
      <c r="VGA298" s="334"/>
      <c r="VGB298" s="224"/>
      <c r="VGC298" s="382"/>
      <c r="VGD298" s="382"/>
      <c r="VGE298" s="332"/>
      <c r="VGF298" s="333"/>
      <c r="VGG298" s="382"/>
      <c r="VGH298" s="224"/>
      <c r="VGI298" s="224"/>
      <c r="VGJ298" s="334"/>
      <c r="VGK298" s="334"/>
      <c r="VGL298" s="224"/>
      <c r="VGM298" s="382"/>
      <c r="VGN298" s="382"/>
      <c r="VGO298" s="332"/>
      <c r="VGP298" s="333"/>
      <c r="VGQ298" s="382"/>
      <c r="VGR298" s="224"/>
      <c r="VGS298" s="224"/>
      <c r="VGT298" s="334"/>
      <c r="VGU298" s="334"/>
      <c r="VGV298" s="224"/>
      <c r="VGW298" s="382"/>
      <c r="VGX298" s="382"/>
      <c r="VGY298" s="332"/>
      <c r="VGZ298" s="333"/>
      <c r="VHA298" s="382"/>
      <c r="VHB298" s="224"/>
      <c r="VHC298" s="224"/>
      <c r="VHD298" s="334"/>
      <c r="VHE298" s="334"/>
      <c r="VHF298" s="224"/>
      <c r="VHG298" s="382"/>
      <c r="VHH298" s="382"/>
      <c r="VHI298" s="332"/>
      <c r="VHJ298" s="333"/>
      <c r="VHK298" s="382"/>
      <c r="VHL298" s="224"/>
      <c r="VHM298" s="224"/>
      <c r="VHN298" s="334"/>
      <c r="VHO298" s="334"/>
      <c r="VHP298" s="224"/>
      <c r="VHQ298" s="382"/>
      <c r="VHR298" s="382"/>
      <c r="VHS298" s="332"/>
      <c r="VHT298" s="333"/>
      <c r="VHU298" s="382"/>
      <c r="VHV298" s="224"/>
      <c r="VHW298" s="224"/>
      <c r="VHX298" s="334"/>
      <c r="VHY298" s="334"/>
      <c r="VHZ298" s="224"/>
      <c r="VIA298" s="382"/>
      <c r="VIB298" s="382"/>
      <c r="VIC298" s="332"/>
      <c r="VID298" s="333"/>
      <c r="VIE298" s="382"/>
      <c r="VIF298" s="224"/>
      <c r="VIG298" s="224"/>
      <c r="VIH298" s="334"/>
      <c r="VII298" s="334"/>
      <c r="VIJ298" s="224"/>
      <c r="VIK298" s="382"/>
      <c r="VIL298" s="382"/>
      <c r="VIM298" s="332"/>
      <c r="VIN298" s="333"/>
      <c r="VIO298" s="382"/>
      <c r="VIP298" s="224"/>
      <c r="VIQ298" s="224"/>
      <c r="VIR298" s="334"/>
      <c r="VIS298" s="334"/>
      <c r="VIT298" s="224"/>
      <c r="VIU298" s="382"/>
      <c r="VIV298" s="382"/>
      <c r="VIW298" s="332"/>
      <c r="VIX298" s="333"/>
      <c r="VIY298" s="382"/>
      <c r="VIZ298" s="224"/>
      <c r="VJA298" s="224"/>
      <c r="VJB298" s="334"/>
      <c r="VJC298" s="334"/>
      <c r="VJD298" s="224"/>
      <c r="VJE298" s="382"/>
      <c r="VJF298" s="382"/>
      <c r="VJG298" s="332"/>
      <c r="VJH298" s="333"/>
      <c r="VJI298" s="382"/>
      <c r="VJJ298" s="224"/>
      <c r="VJK298" s="224"/>
      <c r="VJL298" s="334"/>
      <c r="VJM298" s="334"/>
      <c r="VJN298" s="224"/>
      <c r="VJO298" s="382"/>
      <c r="VJP298" s="382"/>
      <c r="VJQ298" s="332"/>
      <c r="VJR298" s="333"/>
      <c r="VJS298" s="382"/>
      <c r="VJT298" s="224"/>
      <c r="VJU298" s="224"/>
      <c r="VJV298" s="334"/>
      <c r="VJW298" s="334"/>
      <c r="VJX298" s="224"/>
      <c r="VJY298" s="382"/>
      <c r="VJZ298" s="382"/>
      <c r="VKA298" s="332"/>
      <c r="VKB298" s="333"/>
      <c r="VKC298" s="382"/>
      <c r="VKD298" s="224"/>
      <c r="VKE298" s="224"/>
      <c r="VKF298" s="334"/>
      <c r="VKG298" s="334"/>
      <c r="VKH298" s="224"/>
      <c r="VKI298" s="382"/>
      <c r="VKJ298" s="382"/>
      <c r="VKK298" s="332"/>
      <c r="VKL298" s="333"/>
      <c r="VKM298" s="382"/>
      <c r="VKN298" s="224"/>
      <c r="VKO298" s="224"/>
      <c r="VKP298" s="334"/>
      <c r="VKQ298" s="334"/>
      <c r="VKR298" s="224"/>
      <c r="VKS298" s="382"/>
      <c r="VKT298" s="382"/>
      <c r="VKU298" s="332"/>
      <c r="VKV298" s="333"/>
      <c r="VKW298" s="382"/>
      <c r="VKX298" s="224"/>
      <c r="VKY298" s="224"/>
      <c r="VKZ298" s="334"/>
      <c r="VLA298" s="334"/>
      <c r="VLB298" s="224"/>
      <c r="VLC298" s="382"/>
      <c r="VLD298" s="382"/>
      <c r="VLE298" s="332"/>
      <c r="VLF298" s="333"/>
      <c r="VLG298" s="382"/>
      <c r="VLH298" s="224"/>
      <c r="VLI298" s="224"/>
      <c r="VLJ298" s="334"/>
      <c r="VLK298" s="334"/>
      <c r="VLL298" s="224"/>
      <c r="VLM298" s="382"/>
      <c r="VLN298" s="382"/>
      <c r="VLO298" s="332"/>
      <c r="VLP298" s="333"/>
      <c r="VLQ298" s="382"/>
      <c r="VLR298" s="224"/>
      <c r="VLS298" s="224"/>
      <c r="VLT298" s="334"/>
      <c r="VLU298" s="334"/>
      <c r="VLV298" s="224"/>
      <c r="VLW298" s="382"/>
      <c r="VLX298" s="382"/>
      <c r="VLY298" s="332"/>
      <c r="VLZ298" s="333"/>
      <c r="VMA298" s="382"/>
      <c r="VMB298" s="224"/>
      <c r="VMC298" s="224"/>
      <c r="VMD298" s="334"/>
      <c r="VME298" s="334"/>
      <c r="VMF298" s="224"/>
      <c r="VMG298" s="382"/>
      <c r="VMH298" s="382"/>
      <c r="VMI298" s="332"/>
      <c r="VMJ298" s="333"/>
      <c r="VMK298" s="382"/>
      <c r="VML298" s="224"/>
      <c r="VMM298" s="224"/>
      <c r="VMN298" s="334"/>
      <c r="VMO298" s="334"/>
      <c r="VMP298" s="224"/>
      <c r="VMQ298" s="382"/>
      <c r="VMR298" s="382"/>
      <c r="VMS298" s="332"/>
      <c r="VMT298" s="333"/>
      <c r="VMU298" s="382"/>
      <c r="VMV298" s="224"/>
      <c r="VMW298" s="224"/>
      <c r="VMX298" s="334"/>
      <c r="VMY298" s="334"/>
      <c r="VMZ298" s="224"/>
      <c r="VNA298" s="382"/>
      <c r="VNB298" s="382"/>
      <c r="VNC298" s="332"/>
      <c r="VND298" s="333"/>
      <c r="VNE298" s="382"/>
      <c r="VNF298" s="224"/>
      <c r="VNG298" s="224"/>
      <c r="VNH298" s="334"/>
      <c r="VNI298" s="334"/>
      <c r="VNJ298" s="224"/>
      <c r="VNK298" s="382"/>
      <c r="VNL298" s="382"/>
      <c r="VNM298" s="332"/>
      <c r="VNN298" s="333"/>
      <c r="VNO298" s="382"/>
      <c r="VNP298" s="224"/>
      <c r="VNQ298" s="224"/>
      <c r="VNR298" s="334"/>
      <c r="VNS298" s="334"/>
      <c r="VNT298" s="224"/>
      <c r="VNU298" s="382"/>
      <c r="VNV298" s="382"/>
      <c r="VNW298" s="332"/>
      <c r="VNX298" s="333"/>
      <c r="VNY298" s="382"/>
      <c r="VNZ298" s="224"/>
      <c r="VOA298" s="224"/>
      <c r="VOB298" s="334"/>
      <c r="VOC298" s="334"/>
      <c r="VOD298" s="224"/>
      <c r="VOE298" s="382"/>
      <c r="VOF298" s="382"/>
      <c r="VOG298" s="332"/>
      <c r="VOH298" s="333"/>
      <c r="VOI298" s="382"/>
      <c r="VOJ298" s="224"/>
      <c r="VOK298" s="224"/>
      <c r="VOL298" s="334"/>
      <c r="VOM298" s="334"/>
      <c r="VON298" s="224"/>
      <c r="VOO298" s="382"/>
      <c r="VOP298" s="382"/>
      <c r="VOQ298" s="332"/>
      <c r="VOR298" s="333"/>
      <c r="VOS298" s="382"/>
      <c r="VOT298" s="224"/>
      <c r="VOU298" s="224"/>
      <c r="VOV298" s="334"/>
      <c r="VOW298" s="334"/>
      <c r="VOX298" s="224"/>
      <c r="VOY298" s="382"/>
      <c r="VOZ298" s="382"/>
      <c r="VPA298" s="332"/>
      <c r="VPB298" s="333"/>
      <c r="VPC298" s="382"/>
      <c r="VPD298" s="224"/>
      <c r="VPE298" s="224"/>
      <c r="VPF298" s="334"/>
      <c r="VPG298" s="334"/>
      <c r="VPH298" s="224"/>
      <c r="VPI298" s="382"/>
      <c r="VPJ298" s="382"/>
      <c r="VPK298" s="332"/>
      <c r="VPL298" s="333"/>
      <c r="VPM298" s="382"/>
      <c r="VPN298" s="224"/>
      <c r="VPO298" s="224"/>
      <c r="VPP298" s="334"/>
      <c r="VPQ298" s="334"/>
      <c r="VPR298" s="224"/>
      <c r="VPS298" s="382"/>
      <c r="VPT298" s="382"/>
      <c r="VPU298" s="332"/>
      <c r="VPV298" s="333"/>
      <c r="VPW298" s="382"/>
      <c r="VPX298" s="224"/>
      <c r="VPY298" s="224"/>
      <c r="VPZ298" s="334"/>
      <c r="VQA298" s="334"/>
      <c r="VQB298" s="224"/>
      <c r="VQC298" s="382"/>
      <c r="VQD298" s="382"/>
      <c r="VQE298" s="332"/>
      <c r="VQF298" s="333"/>
      <c r="VQG298" s="382"/>
      <c r="VQH298" s="224"/>
      <c r="VQI298" s="224"/>
      <c r="VQJ298" s="334"/>
      <c r="VQK298" s="334"/>
      <c r="VQL298" s="224"/>
      <c r="VQM298" s="382"/>
      <c r="VQN298" s="382"/>
      <c r="VQO298" s="332"/>
      <c r="VQP298" s="333"/>
      <c r="VQQ298" s="382"/>
      <c r="VQR298" s="224"/>
      <c r="VQS298" s="224"/>
      <c r="VQT298" s="334"/>
      <c r="VQU298" s="334"/>
      <c r="VQV298" s="224"/>
      <c r="VQW298" s="382"/>
      <c r="VQX298" s="382"/>
      <c r="VQY298" s="332"/>
      <c r="VQZ298" s="333"/>
      <c r="VRA298" s="382"/>
      <c r="VRB298" s="224"/>
      <c r="VRC298" s="224"/>
      <c r="VRD298" s="334"/>
      <c r="VRE298" s="334"/>
      <c r="VRF298" s="224"/>
      <c r="VRG298" s="382"/>
      <c r="VRH298" s="382"/>
      <c r="VRI298" s="332"/>
      <c r="VRJ298" s="333"/>
      <c r="VRK298" s="382"/>
      <c r="VRL298" s="224"/>
      <c r="VRM298" s="224"/>
      <c r="VRN298" s="334"/>
      <c r="VRO298" s="334"/>
      <c r="VRP298" s="224"/>
      <c r="VRQ298" s="382"/>
      <c r="VRR298" s="382"/>
      <c r="VRS298" s="332"/>
      <c r="VRT298" s="333"/>
      <c r="VRU298" s="382"/>
      <c r="VRV298" s="224"/>
      <c r="VRW298" s="224"/>
      <c r="VRX298" s="334"/>
      <c r="VRY298" s="334"/>
      <c r="VRZ298" s="224"/>
      <c r="VSA298" s="382"/>
      <c r="VSB298" s="382"/>
      <c r="VSC298" s="332"/>
      <c r="VSD298" s="333"/>
      <c r="VSE298" s="382"/>
      <c r="VSF298" s="224"/>
      <c r="VSG298" s="224"/>
      <c r="VSH298" s="334"/>
      <c r="VSI298" s="334"/>
      <c r="VSJ298" s="224"/>
      <c r="VSK298" s="382"/>
      <c r="VSL298" s="382"/>
      <c r="VSM298" s="332"/>
      <c r="VSN298" s="333"/>
      <c r="VSO298" s="382"/>
      <c r="VSP298" s="224"/>
      <c r="VSQ298" s="224"/>
      <c r="VSR298" s="334"/>
      <c r="VSS298" s="334"/>
      <c r="VST298" s="224"/>
      <c r="VSU298" s="382"/>
      <c r="VSV298" s="382"/>
      <c r="VSW298" s="332"/>
      <c r="VSX298" s="333"/>
      <c r="VSY298" s="382"/>
      <c r="VSZ298" s="224"/>
      <c r="VTA298" s="224"/>
      <c r="VTB298" s="334"/>
      <c r="VTC298" s="334"/>
      <c r="VTD298" s="224"/>
      <c r="VTE298" s="382"/>
      <c r="VTF298" s="382"/>
      <c r="VTG298" s="332"/>
      <c r="VTH298" s="333"/>
      <c r="VTI298" s="382"/>
      <c r="VTJ298" s="224"/>
      <c r="VTK298" s="224"/>
      <c r="VTL298" s="334"/>
      <c r="VTM298" s="334"/>
      <c r="VTN298" s="224"/>
      <c r="VTO298" s="382"/>
      <c r="VTP298" s="382"/>
      <c r="VTQ298" s="332"/>
      <c r="VTR298" s="333"/>
      <c r="VTS298" s="382"/>
      <c r="VTT298" s="224"/>
      <c r="VTU298" s="224"/>
      <c r="VTV298" s="334"/>
      <c r="VTW298" s="334"/>
      <c r="VTX298" s="224"/>
      <c r="VTY298" s="382"/>
      <c r="VTZ298" s="382"/>
      <c r="VUA298" s="332"/>
      <c r="VUB298" s="333"/>
      <c r="VUC298" s="382"/>
      <c r="VUD298" s="224"/>
      <c r="VUE298" s="224"/>
      <c r="VUF298" s="334"/>
      <c r="VUG298" s="334"/>
      <c r="VUH298" s="224"/>
      <c r="VUI298" s="382"/>
      <c r="VUJ298" s="382"/>
      <c r="VUK298" s="332"/>
      <c r="VUL298" s="333"/>
      <c r="VUM298" s="382"/>
      <c r="VUN298" s="224"/>
      <c r="VUO298" s="224"/>
      <c r="VUP298" s="334"/>
      <c r="VUQ298" s="334"/>
      <c r="VUR298" s="224"/>
      <c r="VUS298" s="382"/>
      <c r="VUT298" s="382"/>
      <c r="VUU298" s="332"/>
      <c r="VUV298" s="333"/>
      <c r="VUW298" s="382"/>
      <c r="VUX298" s="224"/>
      <c r="VUY298" s="224"/>
      <c r="VUZ298" s="334"/>
      <c r="VVA298" s="334"/>
      <c r="VVB298" s="224"/>
      <c r="VVC298" s="382"/>
      <c r="VVD298" s="382"/>
      <c r="VVE298" s="332"/>
      <c r="VVF298" s="333"/>
      <c r="VVG298" s="382"/>
      <c r="VVH298" s="224"/>
      <c r="VVI298" s="224"/>
      <c r="VVJ298" s="334"/>
      <c r="VVK298" s="334"/>
      <c r="VVL298" s="224"/>
      <c r="VVM298" s="382"/>
      <c r="VVN298" s="382"/>
      <c r="VVO298" s="332"/>
      <c r="VVP298" s="333"/>
      <c r="VVQ298" s="382"/>
      <c r="VVR298" s="224"/>
      <c r="VVS298" s="224"/>
      <c r="VVT298" s="334"/>
      <c r="VVU298" s="334"/>
      <c r="VVV298" s="224"/>
      <c r="VVW298" s="382"/>
      <c r="VVX298" s="382"/>
      <c r="VVY298" s="332"/>
      <c r="VVZ298" s="333"/>
      <c r="VWA298" s="382"/>
      <c r="VWB298" s="224"/>
      <c r="VWC298" s="224"/>
      <c r="VWD298" s="334"/>
      <c r="VWE298" s="334"/>
      <c r="VWF298" s="224"/>
      <c r="VWG298" s="382"/>
      <c r="VWH298" s="382"/>
      <c r="VWI298" s="332"/>
      <c r="VWJ298" s="333"/>
      <c r="VWK298" s="382"/>
      <c r="VWL298" s="224"/>
      <c r="VWM298" s="224"/>
      <c r="VWN298" s="334"/>
      <c r="VWO298" s="334"/>
      <c r="VWP298" s="224"/>
      <c r="VWQ298" s="382"/>
      <c r="VWR298" s="382"/>
      <c r="VWS298" s="332"/>
      <c r="VWT298" s="333"/>
      <c r="VWU298" s="382"/>
      <c r="VWV298" s="224"/>
      <c r="VWW298" s="224"/>
      <c r="VWX298" s="334"/>
      <c r="VWY298" s="334"/>
      <c r="VWZ298" s="224"/>
      <c r="VXA298" s="382"/>
      <c r="VXB298" s="382"/>
      <c r="VXC298" s="332"/>
      <c r="VXD298" s="333"/>
      <c r="VXE298" s="382"/>
      <c r="VXF298" s="224"/>
      <c r="VXG298" s="224"/>
      <c r="VXH298" s="334"/>
      <c r="VXI298" s="334"/>
      <c r="VXJ298" s="224"/>
      <c r="VXK298" s="382"/>
      <c r="VXL298" s="382"/>
      <c r="VXM298" s="332"/>
      <c r="VXN298" s="333"/>
      <c r="VXO298" s="382"/>
      <c r="VXP298" s="224"/>
      <c r="VXQ298" s="224"/>
      <c r="VXR298" s="334"/>
      <c r="VXS298" s="334"/>
      <c r="VXT298" s="224"/>
      <c r="VXU298" s="382"/>
      <c r="VXV298" s="382"/>
      <c r="VXW298" s="332"/>
      <c r="VXX298" s="333"/>
      <c r="VXY298" s="382"/>
      <c r="VXZ298" s="224"/>
      <c r="VYA298" s="224"/>
      <c r="VYB298" s="334"/>
      <c r="VYC298" s="334"/>
      <c r="VYD298" s="224"/>
      <c r="VYE298" s="382"/>
      <c r="VYF298" s="382"/>
      <c r="VYG298" s="332"/>
      <c r="VYH298" s="333"/>
      <c r="VYI298" s="382"/>
      <c r="VYJ298" s="224"/>
      <c r="VYK298" s="224"/>
      <c r="VYL298" s="334"/>
      <c r="VYM298" s="334"/>
      <c r="VYN298" s="224"/>
      <c r="VYO298" s="382"/>
      <c r="VYP298" s="382"/>
      <c r="VYQ298" s="332"/>
      <c r="VYR298" s="333"/>
      <c r="VYS298" s="382"/>
      <c r="VYT298" s="224"/>
      <c r="VYU298" s="224"/>
      <c r="VYV298" s="334"/>
      <c r="VYW298" s="334"/>
      <c r="VYX298" s="224"/>
      <c r="VYY298" s="382"/>
      <c r="VYZ298" s="382"/>
      <c r="VZA298" s="332"/>
      <c r="VZB298" s="333"/>
      <c r="VZC298" s="382"/>
      <c r="VZD298" s="224"/>
      <c r="VZE298" s="224"/>
      <c r="VZF298" s="334"/>
      <c r="VZG298" s="334"/>
      <c r="VZH298" s="224"/>
      <c r="VZI298" s="382"/>
      <c r="VZJ298" s="382"/>
      <c r="VZK298" s="332"/>
      <c r="VZL298" s="333"/>
      <c r="VZM298" s="382"/>
      <c r="VZN298" s="224"/>
      <c r="VZO298" s="224"/>
      <c r="VZP298" s="334"/>
      <c r="VZQ298" s="334"/>
      <c r="VZR298" s="224"/>
      <c r="VZS298" s="382"/>
      <c r="VZT298" s="382"/>
      <c r="VZU298" s="332"/>
      <c r="VZV298" s="333"/>
      <c r="VZW298" s="382"/>
      <c r="VZX298" s="224"/>
      <c r="VZY298" s="224"/>
      <c r="VZZ298" s="334"/>
      <c r="WAA298" s="334"/>
      <c r="WAB298" s="224"/>
      <c r="WAC298" s="382"/>
      <c r="WAD298" s="382"/>
      <c r="WAE298" s="332"/>
      <c r="WAF298" s="333"/>
      <c r="WAG298" s="382"/>
      <c r="WAH298" s="224"/>
      <c r="WAI298" s="224"/>
      <c r="WAJ298" s="334"/>
      <c r="WAK298" s="334"/>
      <c r="WAL298" s="224"/>
      <c r="WAM298" s="382"/>
      <c r="WAN298" s="382"/>
      <c r="WAO298" s="332"/>
      <c r="WAP298" s="333"/>
      <c r="WAQ298" s="382"/>
      <c r="WAR298" s="224"/>
      <c r="WAS298" s="224"/>
      <c r="WAT298" s="334"/>
      <c r="WAU298" s="334"/>
      <c r="WAV298" s="224"/>
      <c r="WAW298" s="382"/>
      <c r="WAX298" s="382"/>
      <c r="WAY298" s="332"/>
      <c r="WAZ298" s="333"/>
      <c r="WBA298" s="382"/>
      <c r="WBB298" s="224"/>
      <c r="WBC298" s="224"/>
      <c r="WBD298" s="334"/>
      <c r="WBE298" s="334"/>
      <c r="WBF298" s="224"/>
      <c r="WBG298" s="382"/>
      <c r="WBH298" s="382"/>
      <c r="WBI298" s="332"/>
      <c r="WBJ298" s="333"/>
      <c r="WBK298" s="382"/>
      <c r="WBL298" s="224"/>
      <c r="WBM298" s="224"/>
      <c r="WBN298" s="334"/>
      <c r="WBO298" s="334"/>
      <c r="WBP298" s="224"/>
      <c r="WBQ298" s="382"/>
      <c r="WBR298" s="382"/>
      <c r="WBS298" s="332"/>
      <c r="WBT298" s="333"/>
      <c r="WBU298" s="382"/>
      <c r="WBV298" s="224"/>
      <c r="WBW298" s="224"/>
      <c r="WBX298" s="334"/>
      <c r="WBY298" s="334"/>
      <c r="WBZ298" s="224"/>
      <c r="WCA298" s="382"/>
      <c r="WCB298" s="382"/>
      <c r="WCC298" s="332"/>
      <c r="WCD298" s="333"/>
      <c r="WCE298" s="382"/>
      <c r="WCF298" s="224"/>
      <c r="WCG298" s="224"/>
      <c r="WCH298" s="334"/>
      <c r="WCI298" s="334"/>
      <c r="WCJ298" s="224"/>
      <c r="WCK298" s="382"/>
      <c r="WCL298" s="382"/>
      <c r="WCM298" s="332"/>
      <c r="WCN298" s="333"/>
      <c r="WCO298" s="382"/>
      <c r="WCP298" s="224"/>
      <c r="WCQ298" s="224"/>
      <c r="WCR298" s="334"/>
      <c r="WCS298" s="334"/>
      <c r="WCT298" s="224"/>
      <c r="WCU298" s="382"/>
      <c r="WCV298" s="382"/>
      <c r="WCW298" s="332"/>
      <c r="WCX298" s="333"/>
      <c r="WCY298" s="382"/>
      <c r="WCZ298" s="224"/>
      <c r="WDA298" s="224"/>
      <c r="WDB298" s="334"/>
      <c r="WDC298" s="334"/>
      <c r="WDD298" s="224"/>
      <c r="WDE298" s="382"/>
      <c r="WDF298" s="382"/>
      <c r="WDG298" s="332"/>
      <c r="WDH298" s="333"/>
      <c r="WDI298" s="382"/>
      <c r="WDJ298" s="224"/>
      <c r="WDK298" s="224"/>
      <c r="WDL298" s="334"/>
      <c r="WDM298" s="334"/>
      <c r="WDN298" s="224"/>
      <c r="WDO298" s="382"/>
      <c r="WDP298" s="382"/>
      <c r="WDQ298" s="332"/>
      <c r="WDR298" s="333"/>
      <c r="WDS298" s="382"/>
      <c r="WDT298" s="224"/>
      <c r="WDU298" s="224"/>
      <c r="WDV298" s="334"/>
      <c r="WDW298" s="334"/>
      <c r="WDX298" s="224"/>
      <c r="WDY298" s="382"/>
      <c r="WDZ298" s="382"/>
      <c r="WEA298" s="332"/>
      <c r="WEB298" s="333"/>
      <c r="WEC298" s="382"/>
      <c r="WED298" s="224"/>
      <c r="WEE298" s="224"/>
      <c r="WEF298" s="334"/>
      <c r="WEG298" s="334"/>
      <c r="WEH298" s="224"/>
      <c r="WEI298" s="382"/>
      <c r="WEJ298" s="382"/>
      <c r="WEK298" s="332"/>
      <c r="WEL298" s="333"/>
      <c r="WEM298" s="382"/>
      <c r="WEN298" s="224"/>
      <c r="WEO298" s="224"/>
      <c r="WEP298" s="334"/>
      <c r="WEQ298" s="334"/>
      <c r="WER298" s="224"/>
      <c r="WES298" s="382"/>
      <c r="WET298" s="382"/>
      <c r="WEU298" s="332"/>
      <c r="WEV298" s="333"/>
      <c r="WEW298" s="382"/>
      <c r="WEX298" s="224"/>
      <c r="WEY298" s="224"/>
      <c r="WEZ298" s="334"/>
      <c r="WFA298" s="334"/>
      <c r="WFB298" s="224"/>
      <c r="WFC298" s="382"/>
      <c r="WFD298" s="382"/>
      <c r="WFE298" s="332"/>
      <c r="WFF298" s="333"/>
      <c r="WFG298" s="382"/>
      <c r="WFH298" s="224"/>
      <c r="WFI298" s="224"/>
      <c r="WFJ298" s="334"/>
      <c r="WFK298" s="334"/>
      <c r="WFL298" s="224"/>
      <c r="WFM298" s="382"/>
      <c r="WFN298" s="382"/>
      <c r="WFO298" s="332"/>
      <c r="WFP298" s="333"/>
      <c r="WFQ298" s="382"/>
      <c r="WFR298" s="224"/>
      <c r="WFS298" s="224"/>
      <c r="WFT298" s="334"/>
      <c r="WFU298" s="334"/>
      <c r="WFV298" s="224"/>
      <c r="WFW298" s="382"/>
      <c r="WFX298" s="382"/>
      <c r="WFY298" s="332"/>
      <c r="WFZ298" s="333"/>
      <c r="WGA298" s="382"/>
      <c r="WGB298" s="224"/>
      <c r="WGC298" s="224"/>
      <c r="WGD298" s="334"/>
      <c r="WGE298" s="334"/>
      <c r="WGF298" s="224"/>
      <c r="WGG298" s="382"/>
      <c r="WGH298" s="382"/>
      <c r="WGI298" s="332"/>
      <c r="WGJ298" s="333"/>
      <c r="WGK298" s="382"/>
      <c r="WGL298" s="224"/>
      <c r="WGM298" s="224"/>
      <c r="WGN298" s="334"/>
      <c r="WGO298" s="334"/>
      <c r="WGP298" s="224"/>
      <c r="WGQ298" s="382"/>
      <c r="WGR298" s="382"/>
      <c r="WGS298" s="332"/>
      <c r="WGT298" s="333"/>
      <c r="WGU298" s="382"/>
      <c r="WGV298" s="224"/>
      <c r="WGW298" s="224"/>
      <c r="WGX298" s="334"/>
      <c r="WGY298" s="334"/>
      <c r="WGZ298" s="224"/>
      <c r="WHA298" s="382"/>
      <c r="WHB298" s="382"/>
      <c r="WHC298" s="332"/>
      <c r="WHD298" s="333"/>
      <c r="WHE298" s="382"/>
      <c r="WHF298" s="224"/>
      <c r="WHG298" s="224"/>
      <c r="WHH298" s="334"/>
      <c r="WHI298" s="334"/>
      <c r="WHJ298" s="224"/>
      <c r="WHK298" s="382"/>
      <c r="WHL298" s="382"/>
      <c r="WHM298" s="332"/>
      <c r="WHN298" s="333"/>
      <c r="WHO298" s="382"/>
      <c r="WHP298" s="224"/>
      <c r="WHQ298" s="224"/>
      <c r="WHR298" s="334"/>
      <c r="WHS298" s="334"/>
      <c r="WHT298" s="224"/>
      <c r="WHU298" s="382"/>
      <c r="WHV298" s="382"/>
      <c r="WHW298" s="332"/>
      <c r="WHX298" s="333"/>
      <c r="WHY298" s="382"/>
      <c r="WHZ298" s="224"/>
      <c r="WIA298" s="224"/>
      <c r="WIB298" s="334"/>
      <c r="WIC298" s="334"/>
      <c r="WID298" s="224"/>
      <c r="WIE298" s="382"/>
      <c r="WIF298" s="382"/>
      <c r="WIG298" s="332"/>
      <c r="WIH298" s="333"/>
      <c r="WII298" s="382"/>
      <c r="WIJ298" s="224"/>
      <c r="WIK298" s="224"/>
      <c r="WIL298" s="334"/>
      <c r="WIM298" s="334"/>
      <c r="WIN298" s="224"/>
      <c r="WIO298" s="382"/>
      <c r="WIP298" s="382"/>
      <c r="WIQ298" s="332"/>
      <c r="WIR298" s="333"/>
      <c r="WIS298" s="382"/>
      <c r="WIT298" s="224"/>
      <c r="WIU298" s="224"/>
      <c r="WIV298" s="334"/>
      <c r="WIW298" s="334"/>
      <c r="WIX298" s="224"/>
      <c r="WIY298" s="382"/>
      <c r="WIZ298" s="382"/>
      <c r="WJA298" s="332"/>
      <c r="WJB298" s="333"/>
      <c r="WJC298" s="382"/>
      <c r="WJD298" s="224"/>
      <c r="WJE298" s="224"/>
      <c r="WJF298" s="334"/>
      <c r="WJG298" s="334"/>
      <c r="WJH298" s="224"/>
      <c r="WJI298" s="382"/>
      <c r="WJJ298" s="382"/>
      <c r="WJK298" s="332"/>
      <c r="WJL298" s="333"/>
      <c r="WJM298" s="382"/>
      <c r="WJN298" s="224"/>
      <c r="WJO298" s="224"/>
      <c r="WJP298" s="334"/>
      <c r="WJQ298" s="334"/>
      <c r="WJR298" s="224"/>
      <c r="WJS298" s="382"/>
      <c r="WJT298" s="382"/>
      <c r="WJU298" s="332"/>
      <c r="WJV298" s="333"/>
      <c r="WJW298" s="382"/>
      <c r="WJX298" s="224"/>
      <c r="WJY298" s="224"/>
      <c r="WJZ298" s="334"/>
      <c r="WKA298" s="334"/>
      <c r="WKB298" s="224"/>
      <c r="WKC298" s="382"/>
      <c r="WKD298" s="382"/>
      <c r="WKE298" s="332"/>
      <c r="WKF298" s="333"/>
      <c r="WKG298" s="382"/>
      <c r="WKH298" s="224"/>
      <c r="WKI298" s="224"/>
      <c r="WKJ298" s="334"/>
      <c r="WKK298" s="334"/>
      <c r="WKL298" s="224"/>
      <c r="WKM298" s="382"/>
      <c r="WKN298" s="382"/>
      <c r="WKO298" s="332"/>
      <c r="WKP298" s="333"/>
      <c r="WKQ298" s="382"/>
      <c r="WKR298" s="224"/>
      <c r="WKS298" s="224"/>
      <c r="WKT298" s="334"/>
      <c r="WKU298" s="334"/>
      <c r="WKV298" s="224"/>
      <c r="WKW298" s="382"/>
      <c r="WKX298" s="382"/>
      <c r="WKY298" s="332"/>
      <c r="WKZ298" s="333"/>
      <c r="WLA298" s="382"/>
      <c r="WLB298" s="224"/>
      <c r="WLC298" s="224"/>
      <c r="WLD298" s="334"/>
      <c r="WLE298" s="334"/>
      <c r="WLF298" s="224"/>
      <c r="WLG298" s="382"/>
      <c r="WLH298" s="382"/>
      <c r="WLI298" s="332"/>
      <c r="WLJ298" s="333"/>
      <c r="WLK298" s="382"/>
      <c r="WLL298" s="224"/>
      <c r="WLM298" s="224"/>
      <c r="WLN298" s="334"/>
      <c r="WLO298" s="334"/>
      <c r="WLP298" s="224"/>
      <c r="WLQ298" s="382"/>
      <c r="WLR298" s="382"/>
      <c r="WLS298" s="332"/>
      <c r="WLT298" s="333"/>
      <c r="WLU298" s="382"/>
      <c r="WLV298" s="224"/>
      <c r="WLW298" s="224"/>
      <c r="WLX298" s="334"/>
      <c r="WLY298" s="334"/>
      <c r="WLZ298" s="224"/>
      <c r="WMA298" s="382"/>
      <c r="WMB298" s="382"/>
      <c r="WMC298" s="332"/>
      <c r="WMD298" s="333"/>
      <c r="WME298" s="382"/>
      <c r="WMF298" s="224"/>
      <c r="WMG298" s="224"/>
      <c r="WMH298" s="334"/>
      <c r="WMI298" s="334"/>
      <c r="WMJ298" s="224"/>
      <c r="WMK298" s="382"/>
      <c r="WML298" s="382"/>
      <c r="WMM298" s="332"/>
      <c r="WMN298" s="333"/>
      <c r="WMO298" s="382"/>
      <c r="WMP298" s="224"/>
      <c r="WMQ298" s="224"/>
      <c r="WMR298" s="334"/>
      <c r="WMS298" s="334"/>
      <c r="WMT298" s="224"/>
      <c r="WMU298" s="382"/>
      <c r="WMV298" s="382"/>
      <c r="WMW298" s="332"/>
      <c r="WMX298" s="333"/>
      <c r="WMY298" s="382"/>
      <c r="WMZ298" s="224"/>
      <c r="WNA298" s="224"/>
      <c r="WNB298" s="334"/>
      <c r="WNC298" s="334"/>
      <c r="WND298" s="224"/>
      <c r="WNE298" s="382"/>
      <c r="WNF298" s="382"/>
      <c r="WNG298" s="332"/>
      <c r="WNH298" s="333"/>
      <c r="WNI298" s="382"/>
      <c r="WNJ298" s="224"/>
      <c r="WNK298" s="224"/>
      <c r="WNL298" s="334"/>
      <c r="WNM298" s="334"/>
      <c r="WNN298" s="224"/>
      <c r="WNO298" s="382"/>
      <c r="WNP298" s="382"/>
      <c r="WNQ298" s="332"/>
      <c r="WNR298" s="333"/>
      <c r="WNS298" s="382"/>
      <c r="WNT298" s="224"/>
      <c r="WNU298" s="224"/>
      <c r="WNV298" s="334"/>
      <c r="WNW298" s="334"/>
      <c r="WNX298" s="224"/>
      <c r="WNY298" s="382"/>
      <c r="WNZ298" s="382"/>
      <c r="WOA298" s="332"/>
      <c r="WOB298" s="333"/>
      <c r="WOC298" s="382"/>
      <c r="WOD298" s="224"/>
      <c r="WOE298" s="224"/>
      <c r="WOF298" s="334"/>
      <c r="WOG298" s="334"/>
      <c r="WOH298" s="224"/>
      <c r="WOI298" s="382"/>
      <c r="WOJ298" s="382"/>
      <c r="WOK298" s="332"/>
      <c r="WOL298" s="333"/>
      <c r="WOM298" s="382"/>
      <c r="WON298" s="224"/>
      <c r="WOO298" s="224"/>
      <c r="WOP298" s="334"/>
      <c r="WOQ298" s="334"/>
      <c r="WOR298" s="224"/>
      <c r="WOS298" s="382"/>
      <c r="WOT298" s="382"/>
      <c r="WOU298" s="332"/>
      <c r="WOV298" s="333"/>
      <c r="WOW298" s="382"/>
      <c r="WOX298" s="224"/>
      <c r="WOY298" s="224"/>
      <c r="WOZ298" s="334"/>
      <c r="WPA298" s="334"/>
      <c r="WPB298" s="224"/>
      <c r="WPC298" s="382"/>
      <c r="WPD298" s="382"/>
      <c r="WPE298" s="332"/>
      <c r="WPF298" s="333"/>
      <c r="WPG298" s="382"/>
      <c r="WPH298" s="224"/>
      <c r="WPI298" s="224"/>
      <c r="WPJ298" s="334"/>
      <c r="WPK298" s="334"/>
      <c r="WPL298" s="224"/>
      <c r="WPM298" s="382"/>
      <c r="WPN298" s="382"/>
      <c r="WPO298" s="332"/>
      <c r="WPP298" s="333"/>
      <c r="WPQ298" s="382"/>
      <c r="WPR298" s="224"/>
      <c r="WPS298" s="224"/>
      <c r="WPT298" s="334"/>
      <c r="WPU298" s="334"/>
      <c r="WPV298" s="224"/>
      <c r="WPW298" s="382"/>
      <c r="WPX298" s="382"/>
      <c r="WPY298" s="332"/>
      <c r="WPZ298" s="333"/>
      <c r="WQA298" s="382"/>
      <c r="WQB298" s="224"/>
      <c r="WQC298" s="224"/>
      <c r="WQD298" s="334"/>
      <c r="WQE298" s="334"/>
      <c r="WQF298" s="224"/>
      <c r="WQG298" s="382"/>
      <c r="WQH298" s="382"/>
      <c r="WQI298" s="332"/>
      <c r="WQJ298" s="333"/>
      <c r="WQK298" s="382"/>
      <c r="WQL298" s="224"/>
      <c r="WQM298" s="224"/>
      <c r="WQN298" s="334"/>
      <c r="WQO298" s="334"/>
      <c r="WQP298" s="224"/>
      <c r="WQQ298" s="382"/>
      <c r="WQR298" s="382"/>
      <c r="WQS298" s="332"/>
      <c r="WQT298" s="333"/>
      <c r="WQU298" s="382"/>
      <c r="WQV298" s="224"/>
      <c r="WQW298" s="224"/>
      <c r="WQX298" s="334"/>
      <c r="WQY298" s="334"/>
      <c r="WQZ298" s="224"/>
      <c r="WRA298" s="382"/>
      <c r="WRB298" s="382"/>
      <c r="WRC298" s="332"/>
      <c r="WRD298" s="333"/>
      <c r="WRE298" s="382"/>
      <c r="WRF298" s="224"/>
      <c r="WRG298" s="224"/>
      <c r="WRH298" s="334"/>
      <c r="WRI298" s="334"/>
      <c r="WRJ298" s="224"/>
      <c r="WRK298" s="382"/>
      <c r="WRL298" s="382"/>
      <c r="WRM298" s="332"/>
      <c r="WRN298" s="333"/>
      <c r="WRO298" s="382"/>
      <c r="WRP298" s="224"/>
      <c r="WRQ298" s="224"/>
      <c r="WRR298" s="334"/>
      <c r="WRS298" s="334"/>
      <c r="WRT298" s="224"/>
      <c r="WRU298" s="382"/>
      <c r="WRV298" s="382"/>
      <c r="WRW298" s="332"/>
      <c r="WRX298" s="333"/>
      <c r="WRY298" s="382"/>
      <c r="WRZ298" s="224"/>
      <c r="WSA298" s="224"/>
      <c r="WSB298" s="334"/>
      <c r="WSC298" s="334"/>
      <c r="WSD298" s="224"/>
      <c r="WSE298" s="382"/>
      <c r="WSF298" s="382"/>
      <c r="WSG298" s="332"/>
      <c r="WSH298" s="333"/>
      <c r="WSI298" s="382"/>
      <c r="WSJ298" s="224"/>
      <c r="WSK298" s="224"/>
      <c r="WSL298" s="334"/>
      <c r="WSM298" s="334"/>
      <c r="WSN298" s="224"/>
      <c r="WSO298" s="382"/>
      <c r="WSP298" s="382"/>
      <c r="WSQ298" s="332"/>
      <c r="WSR298" s="333"/>
      <c r="WSS298" s="382"/>
      <c r="WST298" s="224"/>
      <c r="WSU298" s="224"/>
      <c r="WSV298" s="334"/>
      <c r="WSW298" s="334"/>
      <c r="WSX298" s="224"/>
      <c r="WSY298" s="382"/>
      <c r="WSZ298" s="382"/>
      <c r="WTA298" s="332"/>
      <c r="WTB298" s="333"/>
      <c r="WTC298" s="382"/>
      <c r="WTD298" s="224"/>
      <c r="WTE298" s="224"/>
      <c r="WTF298" s="334"/>
      <c r="WTG298" s="334"/>
      <c r="WTH298" s="224"/>
      <c r="WTI298" s="382"/>
      <c r="WTJ298" s="382"/>
      <c r="WTK298" s="332"/>
      <c r="WTL298" s="333"/>
      <c r="WTM298" s="382"/>
      <c r="WTN298" s="224"/>
      <c r="WTO298" s="224"/>
      <c r="WTP298" s="334"/>
      <c r="WTQ298" s="334"/>
      <c r="WTR298" s="224"/>
      <c r="WTS298" s="382"/>
      <c r="WTT298" s="382"/>
      <c r="WTU298" s="332"/>
      <c r="WTV298" s="333"/>
      <c r="WTW298" s="382"/>
      <c r="WTX298" s="224"/>
      <c r="WTY298" s="224"/>
      <c r="WTZ298" s="334"/>
      <c r="WUA298" s="334"/>
      <c r="WUB298" s="224"/>
      <c r="WUC298" s="382"/>
      <c r="WUD298" s="382"/>
      <c r="WUE298" s="332"/>
      <c r="WUF298" s="333"/>
      <c r="WUG298" s="382"/>
      <c r="WUH298" s="224"/>
      <c r="WUI298" s="224"/>
      <c r="WUJ298" s="334"/>
      <c r="WUK298" s="334"/>
      <c r="WUL298" s="224"/>
      <c r="WUM298" s="382"/>
      <c r="WUN298" s="382"/>
      <c r="WUO298" s="332"/>
      <c r="WUP298" s="333"/>
      <c r="WUQ298" s="382"/>
      <c r="WUR298" s="224"/>
      <c r="WUS298" s="224"/>
      <c r="WUT298" s="334"/>
      <c r="WUU298" s="334"/>
      <c r="WUV298" s="224"/>
      <c r="WUW298" s="382"/>
      <c r="WUX298" s="382"/>
      <c r="WUY298" s="332"/>
      <c r="WUZ298" s="333"/>
      <c r="WVA298" s="382"/>
      <c r="WVB298" s="224"/>
      <c r="WVC298" s="224"/>
      <c r="WVD298" s="334"/>
      <c r="WVE298" s="334"/>
      <c r="WVF298" s="224"/>
      <c r="WVG298" s="382"/>
      <c r="WVH298" s="382"/>
      <c r="WVI298" s="332"/>
      <c r="WVJ298" s="333"/>
      <c r="WVK298" s="382"/>
      <c r="WVL298" s="224"/>
      <c r="WVM298" s="224"/>
      <c r="WVN298" s="334"/>
      <c r="WVO298" s="334"/>
      <c r="WVP298" s="224"/>
      <c r="WVQ298" s="382"/>
      <c r="WVR298" s="382"/>
      <c r="WVS298" s="332"/>
      <c r="WVT298" s="333"/>
      <c r="WVU298" s="382"/>
      <c r="WVV298" s="224"/>
      <c r="WVW298" s="224"/>
      <c r="WVX298" s="334"/>
      <c r="WVY298" s="334"/>
      <c r="WVZ298" s="224"/>
      <c r="WWA298" s="382"/>
      <c r="WWB298" s="382"/>
      <c r="WWC298" s="332"/>
      <c r="WWD298" s="333"/>
      <c r="WWE298" s="382"/>
      <c r="WWF298" s="224"/>
      <c r="WWG298" s="224"/>
      <c r="WWH298" s="334"/>
      <c r="WWI298" s="334"/>
      <c r="WWJ298" s="224"/>
      <c r="WWK298" s="382"/>
      <c r="WWL298" s="382"/>
      <c r="WWM298" s="332"/>
      <c r="WWN298" s="333"/>
      <c r="WWO298" s="382"/>
      <c r="WWP298" s="224"/>
      <c r="WWQ298" s="224"/>
      <c r="WWR298" s="334"/>
      <c r="WWS298" s="334"/>
      <c r="WWT298" s="224"/>
      <c r="WWU298" s="382"/>
      <c r="WWV298" s="382"/>
      <c r="WWW298" s="332"/>
      <c r="WWX298" s="333"/>
      <c r="WWY298" s="382"/>
      <c r="WWZ298" s="224"/>
      <c r="WXA298" s="224"/>
      <c r="WXB298" s="334"/>
      <c r="WXC298" s="334"/>
      <c r="WXD298" s="224"/>
      <c r="WXE298" s="382"/>
      <c r="WXF298" s="382"/>
      <c r="WXG298" s="332"/>
      <c r="WXH298" s="333"/>
      <c r="WXI298" s="382"/>
      <c r="WXJ298" s="224"/>
      <c r="WXK298" s="224"/>
      <c r="WXL298" s="334"/>
      <c r="WXM298" s="334"/>
      <c r="WXN298" s="224"/>
      <c r="WXO298" s="382"/>
      <c r="WXP298" s="382"/>
      <c r="WXQ298" s="332"/>
      <c r="WXR298" s="333"/>
      <c r="WXS298" s="382"/>
      <c r="WXT298" s="224"/>
      <c r="WXU298" s="224"/>
      <c r="WXV298" s="334"/>
      <c r="WXW298" s="334"/>
      <c r="WXX298" s="224"/>
      <c r="WXY298" s="382"/>
      <c r="WXZ298" s="382"/>
      <c r="WYA298" s="332"/>
      <c r="WYB298" s="333"/>
      <c r="WYC298" s="382"/>
      <c r="WYD298" s="224"/>
      <c r="WYE298" s="224"/>
      <c r="WYF298" s="334"/>
      <c r="WYG298" s="334"/>
      <c r="WYH298" s="224"/>
      <c r="WYI298" s="382"/>
      <c r="WYJ298" s="382"/>
      <c r="WYK298" s="332"/>
      <c r="WYL298" s="333"/>
      <c r="WYM298" s="382"/>
      <c r="WYN298" s="224"/>
      <c r="WYO298" s="224"/>
      <c r="WYP298" s="334"/>
      <c r="WYQ298" s="334"/>
      <c r="WYR298" s="224"/>
      <c r="WYS298" s="382"/>
      <c r="WYT298" s="382"/>
      <c r="WYU298" s="332"/>
      <c r="WYV298" s="333"/>
      <c r="WYW298" s="382"/>
      <c r="WYX298" s="224"/>
      <c r="WYY298" s="224"/>
      <c r="WYZ298" s="334"/>
      <c r="WZA298" s="334"/>
      <c r="WZB298" s="224"/>
      <c r="WZC298" s="382"/>
      <c r="WZD298" s="382"/>
      <c r="WZE298" s="332"/>
      <c r="WZF298" s="333"/>
      <c r="WZG298" s="382"/>
      <c r="WZH298" s="224"/>
      <c r="WZI298" s="224"/>
      <c r="WZJ298" s="334"/>
      <c r="WZK298" s="334"/>
      <c r="WZL298" s="224"/>
      <c r="WZM298" s="382"/>
      <c r="WZN298" s="382"/>
      <c r="WZO298" s="332"/>
      <c r="WZP298" s="333"/>
      <c r="WZQ298" s="382"/>
      <c r="WZR298" s="224"/>
      <c r="WZS298" s="224"/>
      <c r="WZT298" s="334"/>
      <c r="WZU298" s="334"/>
      <c r="WZV298" s="224"/>
      <c r="WZW298" s="382"/>
      <c r="WZX298" s="382"/>
      <c r="WZY298" s="332"/>
      <c r="WZZ298" s="333"/>
      <c r="XAA298" s="382"/>
      <c r="XAB298" s="224"/>
      <c r="XAC298" s="224"/>
      <c r="XAD298" s="334"/>
      <c r="XAE298" s="334"/>
      <c r="XAF298" s="224"/>
      <c r="XAG298" s="382"/>
      <c r="XAH298" s="382"/>
      <c r="XAI298" s="332"/>
      <c r="XAJ298" s="333"/>
      <c r="XAK298" s="382"/>
      <c r="XAL298" s="224"/>
      <c r="XAM298" s="224"/>
      <c r="XAN298" s="334"/>
      <c r="XAO298" s="334"/>
      <c r="XAP298" s="224"/>
      <c r="XAQ298" s="382"/>
      <c r="XAR298" s="382"/>
      <c r="XAS298" s="332"/>
      <c r="XAT298" s="333"/>
      <c r="XAU298" s="382"/>
      <c r="XAV298" s="224"/>
      <c r="XAW298" s="224"/>
      <c r="XAX298" s="334"/>
      <c r="XAY298" s="334"/>
      <c r="XAZ298" s="224"/>
      <c r="XBA298" s="382"/>
      <c r="XBB298" s="382"/>
      <c r="XBC298" s="332"/>
      <c r="XBD298" s="333"/>
      <c r="XBE298" s="382"/>
      <c r="XBF298" s="224"/>
      <c r="XBG298" s="224"/>
      <c r="XBH298" s="334"/>
      <c r="XBI298" s="334"/>
      <c r="XBJ298" s="224"/>
      <c r="XBK298" s="382"/>
      <c r="XBL298" s="382"/>
      <c r="XBM298" s="332"/>
      <c r="XBN298" s="333"/>
      <c r="XBO298" s="382"/>
      <c r="XBP298" s="224"/>
      <c r="XBQ298" s="224"/>
      <c r="XBR298" s="334"/>
      <c r="XBS298" s="334"/>
      <c r="XBT298" s="224"/>
      <c r="XBU298" s="382"/>
      <c r="XBV298" s="382"/>
      <c r="XBW298" s="332"/>
      <c r="XBX298" s="333"/>
      <c r="XBY298" s="382"/>
      <c r="XBZ298" s="224"/>
      <c r="XCA298" s="224"/>
      <c r="XCB298" s="334"/>
      <c r="XCC298" s="334"/>
      <c r="XCD298" s="224"/>
      <c r="XCE298" s="382"/>
      <c r="XCF298" s="382"/>
      <c r="XCG298" s="332"/>
      <c r="XCH298" s="333"/>
      <c r="XCI298" s="382"/>
      <c r="XCJ298" s="224"/>
      <c r="XCK298" s="224"/>
      <c r="XCL298" s="334"/>
      <c r="XCM298" s="334"/>
      <c r="XCN298" s="224"/>
      <c r="XCO298" s="382"/>
      <c r="XCP298" s="382"/>
      <c r="XCQ298" s="332"/>
      <c r="XCR298" s="333"/>
      <c r="XCS298" s="382"/>
      <c r="XCT298" s="224"/>
      <c r="XCU298" s="224"/>
      <c r="XCV298" s="334"/>
      <c r="XCW298" s="334"/>
      <c r="XCX298" s="224"/>
      <c r="XCY298" s="382"/>
      <c r="XCZ298" s="382"/>
      <c r="XDA298" s="332"/>
      <c r="XDB298" s="333"/>
      <c r="XDC298" s="382"/>
      <c r="XDD298" s="224"/>
      <c r="XDE298" s="224"/>
      <c r="XDF298" s="334"/>
      <c r="XDG298" s="334"/>
      <c r="XDH298" s="224"/>
      <c r="XDI298" s="382"/>
      <c r="XDJ298" s="382"/>
      <c r="XDK298" s="332"/>
      <c r="XDL298" s="333"/>
      <c r="XDM298" s="382"/>
      <c r="XDN298" s="224"/>
      <c r="XDO298" s="224"/>
      <c r="XDP298" s="334"/>
      <c r="XDQ298" s="334"/>
      <c r="XDR298" s="224"/>
      <c r="XDS298" s="382"/>
      <c r="XDT298" s="382"/>
      <c r="XDU298" s="332"/>
      <c r="XDV298" s="333"/>
      <c r="XDW298" s="382"/>
      <c r="XDX298" s="224"/>
      <c r="XDY298" s="224"/>
      <c r="XDZ298" s="334"/>
      <c r="XEA298" s="334"/>
      <c r="XEB298" s="224"/>
      <c r="XEC298" s="382"/>
      <c r="XED298" s="382"/>
      <c r="XEE298" s="332"/>
      <c r="XEF298" s="333"/>
      <c r="XEG298" s="382"/>
      <c r="XEH298" s="224"/>
      <c r="XEI298" s="224"/>
      <c r="XEJ298" s="334"/>
      <c r="XEK298" s="334"/>
      <c r="XEL298" s="224"/>
      <c r="XEM298" s="382"/>
      <c r="XEN298" s="382"/>
      <c r="XEO298" s="332"/>
      <c r="XEP298" s="333"/>
    </row>
    <row r="299" spans="1:16370" s="317" customFormat="1" ht="50.25" customHeight="1">
      <c r="A299" s="373" t="s">
        <v>2719</v>
      </c>
      <c r="B299" s="313" t="s">
        <v>1170</v>
      </c>
      <c r="C299" s="313" t="s">
        <v>1947</v>
      </c>
      <c r="D299" s="602" t="s">
        <v>2707</v>
      </c>
      <c r="E299" s="313" t="s">
        <v>485</v>
      </c>
      <c r="F299" s="550">
        <v>1</v>
      </c>
      <c r="G299" s="316">
        <f t="shared" ref="G299:G301" si="85">$J$4</f>
        <v>0.24940000000000001</v>
      </c>
      <c r="H299" s="315"/>
      <c r="I299" s="530">
        <f t="shared" ref="I299:I350" si="86">H299*(1+G299)</f>
        <v>0</v>
      </c>
      <c r="J299" s="315">
        <f t="shared" ref="J299:J306" si="87">F299*I299</f>
        <v>0</v>
      </c>
    </row>
    <row r="300" spans="1:16370" s="322" customFormat="1" ht="23.25" customHeight="1">
      <c r="A300" s="313" t="s">
        <v>823</v>
      </c>
      <c r="B300" s="313" t="s">
        <v>484</v>
      </c>
      <c r="C300" s="313" t="s">
        <v>1948</v>
      </c>
      <c r="D300" s="602" t="s">
        <v>702</v>
      </c>
      <c r="E300" s="313" t="s">
        <v>485</v>
      </c>
      <c r="F300" s="550">
        <v>1</v>
      </c>
      <c r="G300" s="316">
        <f t="shared" ref="G300:G349" si="88">$J$5</f>
        <v>0.1278</v>
      </c>
      <c r="H300" s="315"/>
      <c r="I300" s="530">
        <f t="shared" si="86"/>
        <v>0</v>
      </c>
      <c r="J300" s="315">
        <f t="shared" si="87"/>
        <v>0</v>
      </c>
    </row>
    <row r="301" spans="1:16370" s="317" customFormat="1" ht="23.25" customHeight="1">
      <c r="A301" s="345" t="s">
        <v>2722</v>
      </c>
      <c r="B301" s="318" t="s">
        <v>1170</v>
      </c>
      <c r="C301" s="313" t="s">
        <v>1949</v>
      </c>
      <c r="D301" s="462" t="str">
        <f>Composição!$A$1901</f>
        <v>CAIXA DE PASSAGEM PVC 4X2" COM TAMPA - FORNECIMENTO E INSTALACAO</v>
      </c>
      <c r="E301" s="313" t="s">
        <v>485</v>
      </c>
      <c r="F301" s="550">
        <v>1</v>
      </c>
      <c r="G301" s="316">
        <f t="shared" si="85"/>
        <v>0.24940000000000001</v>
      </c>
      <c r="H301" s="319"/>
      <c r="I301" s="530">
        <f t="shared" si="86"/>
        <v>0</v>
      </c>
      <c r="J301" s="319">
        <f t="shared" si="87"/>
        <v>0</v>
      </c>
    </row>
    <row r="302" spans="1:16370" s="322" customFormat="1" ht="23.25" customHeight="1">
      <c r="A302" s="313" t="s">
        <v>823</v>
      </c>
      <c r="B302" s="313" t="s">
        <v>484</v>
      </c>
      <c r="C302" s="313" t="s">
        <v>1950</v>
      </c>
      <c r="D302" s="602" t="s">
        <v>2114</v>
      </c>
      <c r="E302" s="313" t="s">
        <v>485</v>
      </c>
      <c r="F302" s="550">
        <v>4</v>
      </c>
      <c r="G302" s="316">
        <f t="shared" si="88"/>
        <v>0.1278</v>
      </c>
      <c r="H302" s="336"/>
      <c r="I302" s="530">
        <f t="shared" si="86"/>
        <v>0</v>
      </c>
      <c r="J302" s="315">
        <f t="shared" si="87"/>
        <v>0</v>
      </c>
    </row>
    <row r="303" spans="1:16370" s="322" customFormat="1" ht="23.25" customHeight="1">
      <c r="A303" s="313" t="s">
        <v>823</v>
      </c>
      <c r="B303" s="313" t="s">
        <v>484</v>
      </c>
      <c r="C303" s="313" t="s">
        <v>1951</v>
      </c>
      <c r="D303" s="602" t="s">
        <v>2115</v>
      </c>
      <c r="E303" s="313" t="s">
        <v>485</v>
      </c>
      <c r="F303" s="550">
        <v>4</v>
      </c>
      <c r="G303" s="316">
        <f t="shared" si="88"/>
        <v>0.1278</v>
      </c>
      <c r="H303" s="315"/>
      <c r="I303" s="530">
        <f t="shared" si="86"/>
        <v>0</v>
      </c>
      <c r="J303" s="315">
        <f t="shared" si="87"/>
        <v>0</v>
      </c>
    </row>
    <row r="304" spans="1:16370" s="322" customFormat="1" ht="32.25" customHeight="1">
      <c r="A304" s="313" t="s">
        <v>823</v>
      </c>
      <c r="B304" s="313" t="s">
        <v>484</v>
      </c>
      <c r="C304" s="313" t="s">
        <v>1952</v>
      </c>
      <c r="D304" s="602" t="s">
        <v>2116</v>
      </c>
      <c r="E304" s="313" t="s">
        <v>485</v>
      </c>
      <c r="F304" s="550">
        <v>4</v>
      </c>
      <c r="G304" s="316">
        <f t="shared" si="88"/>
        <v>0.1278</v>
      </c>
      <c r="H304" s="315"/>
      <c r="I304" s="530">
        <f t="shared" si="86"/>
        <v>0</v>
      </c>
      <c r="J304" s="315">
        <f t="shared" si="87"/>
        <v>0</v>
      </c>
    </row>
    <row r="305" spans="1:16370" s="322" customFormat="1" ht="39.75" customHeight="1">
      <c r="A305" s="313" t="s">
        <v>2482</v>
      </c>
      <c r="B305" s="313" t="s">
        <v>1170</v>
      </c>
      <c r="C305" s="313" t="s">
        <v>1953</v>
      </c>
      <c r="D305" s="602" t="str">
        <f>Composição!$A$1417</f>
        <v>QUADRO DE DISTRIBUICAO PARA TELEFONE N.2, 20X20X12CM EM CHAPA METALICA, DE EMBUTIR, SEM ACESSORIOS, PADRAO TELEBRAS, FORNECIMENTO E INSTALACAO</v>
      </c>
      <c r="E305" s="313" t="s">
        <v>485</v>
      </c>
      <c r="F305" s="550">
        <v>1</v>
      </c>
      <c r="G305" s="316">
        <f t="shared" ref="G305" si="89">$J$4</f>
        <v>0.24940000000000001</v>
      </c>
      <c r="H305" s="315"/>
      <c r="I305" s="530">
        <f t="shared" si="86"/>
        <v>0</v>
      </c>
      <c r="J305" s="315">
        <f t="shared" si="87"/>
        <v>0</v>
      </c>
    </row>
    <row r="306" spans="1:16370" s="372" customFormat="1" ht="23.25" customHeight="1">
      <c r="A306" s="313" t="s">
        <v>823</v>
      </c>
      <c r="B306" s="313" t="s">
        <v>484</v>
      </c>
      <c r="C306" s="313" t="s">
        <v>1954</v>
      </c>
      <c r="D306" s="602" t="s">
        <v>2117</v>
      </c>
      <c r="E306" s="313" t="s">
        <v>485</v>
      </c>
      <c r="F306" s="550">
        <v>1</v>
      </c>
      <c r="G306" s="316">
        <f t="shared" si="88"/>
        <v>0.1278</v>
      </c>
      <c r="H306" s="315"/>
      <c r="I306" s="530">
        <f t="shared" si="86"/>
        <v>0</v>
      </c>
      <c r="J306" s="315">
        <f t="shared" si="87"/>
        <v>0</v>
      </c>
      <c r="K306" s="382"/>
      <c r="L306" s="224"/>
      <c r="M306" s="224"/>
      <c r="N306" s="334"/>
      <c r="O306" s="334"/>
      <c r="P306" s="224"/>
      <c r="Q306" s="382"/>
      <c r="R306" s="382"/>
      <c r="S306" s="332"/>
      <c r="T306" s="333"/>
      <c r="U306" s="382"/>
      <c r="V306" s="224"/>
      <c r="W306" s="224"/>
      <c r="X306" s="334"/>
      <c r="Y306" s="334"/>
      <c r="Z306" s="224"/>
      <c r="AA306" s="382"/>
      <c r="AB306" s="382"/>
      <c r="AC306" s="332"/>
      <c r="AD306" s="333"/>
      <c r="AE306" s="382"/>
      <c r="AF306" s="224"/>
      <c r="AG306" s="224"/>
      <c r="AH306" s="334"/>
      <c r="AI306" s="334"/>
      <c r="AJ306" s="224"/>
      <c r="AK306" s="382"/>
      <c r="AL306" s="382"/>
      <c r="AM306" s="332"/>
      <c r="AN306" s="333"/>
      <c r="AO306" s="382"/>
      <c r="AP306" s="224"/>
      <c r="AQ306" s="224"/>
      <c r="AR306" s="334"/>
      <c r="AS306" s="334"/>
      <c r="AT306" s="224"/>
      <c r="AU306" s="382"/>
      <c r="AV306" s="382"/>
      <c r="AW306" s="332"/>
      <c r="AX306" s="333"/>
      <c r="AY306" s="382"/>
      <c r="AZ306" s="224"/>
      <c r="BA306" s="224"/>
      <c r="BB306" s="334"/>
      <c r="BC306" s="334"/>
      <c r="BD306" s="224"/>
      <c r="BE306" s="382"/>
      <c r="BF306" s="382"/>
      <c r="BG306" s="332"/>
      <c r="BH306" s="333"/>
      <c r="BI306" s="382"/>
      <c r="BJ306" s="224"/>
      <c r="BK306" s="224"/>
      <c r="BL306" s="334"/>
      <c r="BM306" s="334"/>
      <c r="BN306" s="224"/>
      <c r="BO306" s="382"/>
      <c r="BP306" s="382"/>
      <c r="BQ306" s="332"/>
      <c r="BR306" s="333"/>
      <c r="BS306" s="382"/>
      <c r="BT306" s="224"/>
      <c r="BU306" s="224"/>
      <c r="BV306" s="334"/>
      <c r="BW306" s="334"/>
      <c r="BX306" s="224"/>
      <c r="BY306" s="382"/>
      <c r="BZ306" s="382"/>
      <c r="CA306" s="332"/>
      <c r="CB306" s="333"/>
      <c r="CC306" s="382"/>
      <c r="CD306" s="224"/>
      <c r="CE306" s="224"/>
      <c r="CF306" s="334"/>
      <c r="CG306" s="334"/>
      <c r="CH306" s="224"/>
      <c r="CI306" s="382"/>
      <c r="CJ306" s="382"/>
      <c r="CK306" s="332"/>
      <c r="CL306" s="333"/>
      <c r="CM306" s="382"/>
      <c r="CN306" s="224"/>
      <c r="CO306" s="224"/>
      <c r="CP306" s="334"/>
      <c r="CQ306" s="334"/>
      <c r="CR306" s="224"/>
      <c r="CS306" s="382"/>
      <c r="CT306" s="382"/>
      <c r="CU306" s="332"/>
      <c r="CV306" s="333"/>
      <c r="CW306" s="382"/>
      <c r="CX306" s="224"/>
      <c r="CY306" s="224"/>
      <c r="CZ306" s="334"/>
      <c r="DA306" s="334"/>
      <c r="DB306" s="224"/>
      <c r="DC306" s="382"/>
      <c r="DD306" s="382"/>
      <c r="DE306" s="332"/>
      <c r="DF306" s="333"/>
      <c r="DG306" s="382"/>
      <c r="DH306" s="224"/>
      <c r="DI306" s="224"/>
      <c r="DJ306" s="334"/>
      <c r="DK306" s="334"/>
      <c r="DL306" s="224"/>
      <c r="DM306" s="382"/>
      <c r="DN306" s="382"/>
      <c r="DO306" s="332"/>
      <c r="DP306" s="333"/>
      <c r="DQ306" s="382"/>
      <c r="DR306" s="224"/>
      <c r="DS306" s="224"/>
      <c r="DT306" s="334"/>
      <c r="DU306" s="334"/>
      <c r="DV306" s="224"/>
      <c r="DW306" s="382"/>
      <c r="DX306" s="382"/>
      <c r="DY306" s="332"/>
      <c r="DZ306" s="333"/>
      <c r="EA306" s="382"/>
      <c r="EB306" s="224"/>
      <c r="EC306" s="224"/>
      <c r="ED306" s="334"/>
      <c r="EE306" s="334"/>
      <c r="EF306" s="224"/>
      <c r="EG306" s="382"/>
      <c r="EH306" s="382"/>
      <c r="EI306" s="332"/>
      <c r="EJ306" s="333"/>
      <c r="EK306" s="382"/>
      <c r="EL306" s="224"/>
      <c r="EM306" s="224"/>
      <c r="EN306" s="334"/>
      <c r="EO306" s="334"/>
      <c r="EP306" s="224"/>
      <c r="EQ306" s="382"/>
      <c r="ER306" s="382"/>
      <c r="ES306" s="332"/>
      <c r="ET306" s="333"/>
      <c r="EU306" s="382"/>
      <c r="EV306" s="224"/>
      <c r="EW306" s="224"/>
      <c r="EX306" s="334"/>
      <c r="EY306" s="334"/>
      <c r="EZ306" s="224"/>
      <c r="FA306" s="382"/>
      <c r="FB306" s="382"/>
      <c r="FC306" s="332"/>
      <c r="FD306" s="333"/>
      <c r="FE306" s="382"/>
      <c r="FF306" s="224"/>
      <c r="FG306" s="224"/>
      <c r="FH306" s="334"/>
      <c r="FI306" s="334"/>
      <c r="FJ306" s="224"/>
      <c r="FK306" s="382"/>
      <c r="FL306" s="382"/>
      <c r="FM306" s="332"/>
      <c r="FN306" s="333"/>
      <c r="FO306" s="382"/>
      <c r="FP306" s="224"/>
      <c r="FQ306" s="224"/>
      <c r="FR306" s="334"/>
      <c r="FS306" s="334"/>
      <c r="FT306" s="224"/>
      <c r="FU306" s="382"/>
      <c r="FV306" s="382"/>
      <c r="FW306" s="332"/>
      <c r="FX306" s="333"/>
      <c r="FY306" s="382"/>
      <c r="FZ306" s="224"/>
      <c r="GA306" s="224"/>
      <c r="GB306" s="334"/>
      <c r="GC306" s="334"/>
      <c r="GD306" s="224"/>
      <c r="GE306" s="382"/>
      <c r="GF306" s="382"/>
      <c r="GG306" s="332"/>
      <c r="GH306" s="333"/>
      <c r="GI306" s="382"/>
      <c r="GJ306" s="224"/>
      <c r="GK306" s="224"/>
      <c r="GL306" s="334"/>
      <c r="GM306" s="334"/>
      <c r="GN306" s="224"/>
      <c r="GO306" s="382"/>
      <c r="GP306" s="382"/>
      <c r="GQ306" s="332"/>
      <c r="GR306" s="333"/>
      <c r="GS306" s="382"/>
      <c r="GT306" s="224"/>
      <c r="GU306" s="224"/>
      <c r="GV306" s="334"/>
      <c r="GW306" s="334"/>
      <c r="GX306" s="224"/>
      <c r="GY306" s="382"/>
      <c r="GZ306" s="382"/>
      <c r="HA306" s="332"/>
      <c r="HB306" s="333"/>
      <c r="HC306" s="382"/>
      <c r="HD306" s="224"/>
      <c r="HE306" s="224"/>
      <c r="HF306" s="334"/>
      <c r="HG306" s="334"/>
      <c r="HH306" s="224"/>
      <c r="HI306" s="382"/>
      <c r="HJ306" s="382"/>
      <c r="HK306" s="332"/>
      <c r="HL306" s="333"/>
      <c r="HM306" s="382"/>
      <c r="HN306" s="224"/>
      <c r="HO306" s="224"/>
      <c r="HP306" s="334"/>
      <c r="HQ306" s="334"/>
      <c r="HR306" s="224"/>
      <c r="HS306" s="382"/>
      <c r="HT306" s="382"/>
      <c r="HU306" s="332"/>
      <c r="HV306" s="333"/>
      <c r="HW306" s="382"/>
      <c r="HX306" s="224"/>
      <c r="HY306" s="224"/>
      <c r="HZ306" s="334"/>
      <c r="IA306" s="334"/>
      <c r="IB306" s="224"/>
      <c r="IC306" s="382"/>
      <c r="ID306" s="382"/>
      <c r="IE306" s="332"/>
      <c r="IF306" s="333"/>
      <c r="IG306" s="382"/>
      <c r="IH306" s="224"/>
      <c r="II306" s="224"/>
      <c r="IJ306" s="334"/>
      <c r="IK306" s="334"/>
      <c r="IL306" s="224"/>
      <c r="IM306" s="382"/>
      <c r="IN306" s="382"/>
      <c r="IO306" s="332"/>
      <c r="IP306" s="333"/>
      <c r="IQ306" s="382"/>
      <c r="IR306" s="224"/>
      <c r="IS306" s="224"/>
      <c r="IT306" s="334"/>
      <c r="IU306" s="334"/>
      <c r="IV306" s="224"/>
      <c r="IW306" s="382"/>
      <c r="IX306" s="382"/>
      <c r="IY306" s="332"/>
      <c r="IZ306" s="333"/>
      <c r="JA306" s="382"/>
      <c r="JB306" s="224"/>
      <c r="JC306" s="224"/>
      <c r="JD306" s="334"/>
      <c r="JE306" s="334"/>
      <c r="JF306" s="224"/>
      <c r="JG306" s="382"/>
      <c r="JH306" s="382"/>
      <c r="JI306" s="332"/>
      <c r="JJ306" s="333"/>
      <c r="JK306" s="382"/>
      <c r="JL306" s="224"/>
      <c r="JM306" s="224"/>
      <c r="JN306" s="334"/>
      <c r="JO306" s="334"/>
      <c r="JP306" s="224"/>
      <c r="JQ306" s="382"/>
      <c r="JR306" s="382"/>
      <c r="JS306" s="332"/>
      <c r="JT306" s="333"/>
      <c r="JU306" s="382"/>
      <c r="JV306" s="224"/>
      <c r="JW306" s="224"/>
      <c r="JX306" s="334"/>
      <c r="JY306" s="334"/>
      <c r="JZ306" s="224"/>
      <c r="KA306" s="382"/>
      <c r="KB306" s="382"/>
      <c r="KC306" s="332"/>
      <c r="KD306" s="333"/>
      <c r="KE306" s="382"/>
      <c r="KF306" s="224"/>
      <c r="KG306" s="224"/>
      <c r="KH306" s="334"/>
      <c r="KI306" s="334"/>
      <c r="KJ306" s="224"/>
      <c r="KK306" s="382"/>
      <c r="KL306" s="382"/>
      <c r="KM306" s="332"/>
      <c r="KN306" s="333"/>
      <c r="KO306" s="382"/>
      <c r="KP306" s="224"/>
      <c r="KQ306" s="224"/>
      <c r="KR306" s="334"/>
      <c r="KS306" s="334"/>
      <c r="KT306" s="224"/>
      <c r="KU306" s="382"/>
      <c r="KV306" s="382"/>
      <c r="KW306" s="332"/>
      <c r="KX306" s="333"/>
      <c r="KY306" s="382"/>
      <c r="KZ306" s="224"/>
      <c r="LA306" s="224"/>
      <c r="LB306" s="334"/>
      <c r="LC306" s="334"/>
      <c r="LD306" s="224"/>
      <c r="LE306" s="382"/>
      <c r="LF306" s="382"/>
      <c r="LG306" s="332"/>
      <c r="LH306" s="333"/>
      <c r="LI306" s="382"/>
      <c r="LJ306" s="224"/>
      <c r="LK306" s="224"/>
      <c r="LL306" s="334"/>
      <c r="LM306" s="334"/>
      <c r="LN306" s="224"/>
      <c r="LO306" s="382"/>
      <c r="LP306" s="382"/>
      <c r="LQ306" s="332"/>
      <c r="LR306" s="333"/>
      <c r="LS306" s="382"/>
      <c r="LT306" s="224"/>
      <c r="LU306" s="224"/>
      <c r="LV306" s="334"/>
      <c r="LW306" s="334"/>
      <c r="LX306" s="224"/>
      <c r="LY306" s="382"/>
      <c r="LZ306" s="382"/>
      <c r="MA306" s="332"/>
      <c r="MB306" s="333"/>
      <c r="MC306" s="382"/>
      <c r="MD306" s="224"/>
      <c r="ME306" s="224"/>
      <c r="MF306" s="334"/>
      <c r="MG306" s="334"/>
      <c r="MH306" s="224"/>
      <c r="MI306" s="382"/>
      <c r="MJ306" s="382"/>
      <c r="MK306" s="332"/>
      <c r="ML306" s="333"/>
      <c r="MM306" s="382"/>
      <c r="MN306" s="224"/>
      <c r="MO306" s="224"/>
      <c r="MP306" s="334"/>
      <c r="MQ306" s="334"/>
      <c r="MR306" s="224"/>
      <c r="MS306" s="382"/>
      <c r="MT306" s="382"/>
      <c r="MU306" s="332"/>
      <c r="MV306" s="333"/>
      <c r="MW306" s="382"/>
      <c r="MX306" s="224"/>
      <c r="MY306" s="224"/>
      <c r="MZ306" s="334"/>
      <c r="NA306" s="334"/>
      <c r="NB306" s="224"/>
      <c r="NC306" s="382"/>
      <c r="ND306" s="382"/>
      <c r="NE306" s="332"/>
      <c r="NF306" s="333"/>
      <c r="NG306" s="382"/>
      <c r="NH306" s="224"/>
      <c r="NI306" s="224"/>
      <c r="NJ306" s="334"/>
      <c r="NK306" s="334"/>
      <c r="NL306" s="224"/>
      <c r="NM306" s="382"/>
      <c r="NN306" s="382"/>
      <c r="NO306" s="332"/>
      <c r="NP306" s="333"/>
      <c r="NQ306" s="382"/>
      <c r="NR306" s="224"/>
      <c r="NS306" s="224"/>
      <c r="NT306" s="334"/>
      <c r="NU306" s="334"/>
      <c r="NV306" s="224"/>
      <c r="NW306" s="382"/>
      <c r="NX306" s="382"/>
      <c r="NY306" s="332"/>
      <c r="NZ306" s="333"/>
      <c r="OA306" s="382"/>
      <c r="OB306" s="224"/>
      <c r="OC306" s="224"/>
      <c r="OD306" s="334"/>
      <c r="OE306" s="334"/>
      <c r="OF306" s="224"/>
      <c r="OG306" s="382"/>
      <c r="OH306" s="382"/>
      <c r="OI306" s="332"/>
      <c r="OJ306" s="333"/>
      <c r="OK306" s="382"/>
      <c r="OL306" s="224"/>
      <c r="OM306" s="224"/>
      <c r="ON306" s="334"/>
      <c r="OO306" s="334"/>
      <c r="OP306" s="224"/>
      <c r="OQ306" s="382"/>
      <c r="OR306" s="382"/>
      <c r="OS306" s="332"/>
      <c r="OT306" s="333"/>
      <c r="OU306" s="382"/>
      <c r="OV306" s="224"/>
      <c r="OW306" s="224"/>
      <c r="OX306" s="334"/>
      <c r="OY306" s="334"/>
      <c r="OZ306" s="224"/>
      <c r="PA306" s="382"/>
      <c r="PB306" s="382"/>
      <c r="PC306" s="332"/>
      <c r="PD306" s="333"/>
      <c r="PE306" s="382"/>
      <c r="PF306" s="224"/>
      <c r="PG306" s="224"/>
      <c r="PH306" s="334"/>
      <c r="PI306" s="334"/>
      <c r="PJ306" s="224"/>
      <c r="PK306" s="382"/>
      <c r="PL306" s="382"/>
      <c r="PM306" s="332"/>
      <c r="PN306" s="333"/>
      <c r="PO306" s="382"/>
      <c r="PP306" s="224"/>
      <c r="PQ306" s="224"/>
      <c r="PR306" s="334"/>
      <c r="PS306" s="334"/>
      <c r="PT306" s="224"/>
      <c r="PU306" s="382"/>
      <c r="PV306" s="382"/>
      <c r="PW306" s="332"/>
      <c r="PX306" s="333"/>
      <c r="PY306" s="382"/>
      <c r="PZ306" s="224"/>
      <c r="QA306" s="224"/>
      <c r="QB306" s="334"/>
      <c r="QC306" s="334"/>
      <c r="QD306" s="224"/>
      <c r="QE306" s="382"/>
      <c r="QF306" s="382"/>
      <c r="QG306" s="332"/>
      <c r="QH306" s="333"/>
      <c r="QI306" s="382"/>
      <c r="QJ306" s="224"/>
      <c r="QK306" s="224"/>
      <c r="QL306" s="334"/>
      <c r="QM306" s="334"/>
      <c r="QN306" s="224"/>
      <c r="QO306" s="382"/>
      <c r="QP306" s="382"/>
      <c r="QQ306" s="332"/>
      <c r="QR306" s="333"/>
      <c r="QS306" s="382"/>
      <c r="QT306" s="224"/>
      <c r="QU306" s="224"/>
      <c r="QV306" s="334"/>
      <c r="QW306" s="334"/>
      <c r="QX306" s="224"/>
      <c r="QY306" s="382"/>
      <c r="QZ306" s="382"/>
      <c r="RA306" s="332"/>
      <c r="RB306" s="333"/>
      <c r="RC306" s="382"/>
      <c r="RD306" s="224"/>
      <c r="RE306" s="224"/>
      <c r="RF306" s="334"/>
      <c r="RG306" s="334"/>
      <c r="RH306" s="224"/>
      <c r="RI306" s="382"/>
      <c r="RJ306" s="382"/>
      <c r="RK306" s="332"/>
      <c r="RL306" s="333"/>
      <c r="RM306" s="382"/>
      <c r="RN306" s="224"/>
      <c r="RO306" s="224"/>
      <c r="RP306" s="334"/>
      <c r="RQ306" s="334"/>
      <c r="RR306" s="224"/>
      <c r="RS306" s="382"/>
      <c r="RT306" s="382"/>
      <c r="RU306" s="332"/>
      <c r="RV306" s="333"/>
      <c r="RW306" s="382"/>
      <c r="RX306" s="224"/>
      <c r="RY306" s="224"/>
      <c r="RZ306" s="334"/>
      <c r="SA306" s="334"/>
      <c r="SB306" s="224"/>
      <c r="SC306" s="382"/>
      <c r="SD306" s="382"/>
      <c r="SE306" s="332"/>
      <c r="SF306" s="333"/>
      <c r="SG306" s="382"/>
      <c r="SH306" s="224"/>
      <c r="SI306" s="224"/>
      <c r="SJ306" s="334"/>
      <c r="SK306" s="334"/>
      <c r="SL306" s="224"/>
      <c r="SM306" s="382"/>
      <c r="SN306" s="382"/>
      <c r="SO306" s="332"/>
      <c r="SP306" s="333"/>
      <c r="SQ306" s="382"/>
      <c r="SR306" s="224"/>
      <c r="SS306" s="224"/>
      <c r="ST306" s="334"/>
      <c r="SU306" s="334"/>
      <c r="SV306" s="224"/>
      <c r="SW306" s="382"/>
      <c r="SX306" s="382"/>
      <c r="SY306" s="332"/>
      <c r="SZ306" s="333"/>
      <c r="TA306" s="382"/>
      <c r="TB306" s="224"/>
      <c r="TC306" s="224"/>
      <c r="TD306" s="334"/>
      <c r="TE306" s="334"/>
      <c r="TF306" s="224"/>
      <c r="TG306" s="382"/>
      <c r="TH306" s="382"/>
      <c r="TI306" s="332"/>
      <c r="TJ306" s="333"/>
      <c r="TK306" s="382"/>
      <c r="TL306" s="224"/>
      <c r="TM306" s="224"/>
      <c r="TN306" s="334"/>
      <c r="TO306" s="334"/>
      <c r="TP306" s="224"/>
      <c r="TQ306" s="382"/>
      <c r="TR306" s="382"/>
      <c r="TS306" s="332"/>
      <c r="TT306" s="333"/>
      <c r="TU306" s="382"/>
      <c r="TV306" s="224"/>
      <c r="TW306" s="224"/>
      <c r="TX306" s="334"/>
      <c r="TY306" s="334"/>
      <c r="TZ306" s="224"/>
      <c r="UA306" s="382"/>
      <c r="UB306" s="382"/>
      <c r="UC306" s="332"/>
      <c r="UD306" s="333"/>
      <c r="UE306" s="382"/>
      <c r="UF306" s="224"/>
      <c r="UG306" s="224"/>
      <c r="UH306" s="334"/>
      <c r="UI306" s="334"/>
      <c r="UJ306" s="224"/>
      <c r="UK306" s="382"/>
      <c r="UL306" s="382"/>
      <c r="UM306" s="332"/>
      <c r="UN306" s="333"/>
      <c r="UO306" s="382"/>
      <c r="UP306" s="224"/>
      <c r="UQ306" s="224"/>
      <c r="UR306" s="334"/>
      <c r="US306" s="334"/>
      <c r="UT306" s="224"/>
      <c r="UU306" s="382"/>
      <c r="UV306" s="382"/>
      <c r="UW306" s="332"/>
      <c r="UX306" s="333"/>
      <c r="UY306" s="382"/>
      <c r="UZ306" s="224"/>
      <c r="VA306" s="224"/>
      <c r="VB306" s="334"/>
      <c r="VC306" s="334"/>
      <c r="VD306" s="224"/>
      <c r="VE306" s="382"/>
      <c r="VF306" s="382"/>
      <c r="VG306" s="332"/>
      <c r="VH306" s="333"/>
      <c r="VI306" s="382"/>
      <c r="VJ306" s="224"/>
      <c r="VK306" s="224"/>
      <c r="VL306" s="334"/>
      <c r="VM306" s="334"/>
      <c r="VN306" s="224"/>
      <c r="VO306" s="382"/>
      <c r="VP306" s="382"/>
      <c r="VQ306" s="332"/>
      <c r="VR306" s="333"/>
      <c r="VS306" s="382"/>
      <c r="VT306" s="224"/>
      <c r="VU306" s="224"/>
      <c r="VV306" s="334"/>
      <c r="VW306" s="334"/>
      <c r="VX306" s="224"/>
      <c r="VY306" s="382"/>
      <c r="VZ306" s="382"/>
      <c r="WA306" s="332"/>
      <c r="WB306" s="333"/>
      <c r="WC306" s="382"/>
      <c r="WD306" s="224"/>
      <c r="WE306" s="224"/>
      <c r="WF306" s="334"/>
      <c r="WG306" s="334"/>
      <c r="WH306" s="224"/>
      <c r="WI306" s="382"/>
      <c r="WJ306" s="382"/>
      <c r="WK306" s="332"/>
      <c r="WL306" s="333"/>
      <c r="WM306" s="382"/>
      <c r="WN306" s="224"/>
      <c r="WO306" s="224"/>
      <c r="WP306" s="334"/>
      <c r="WQ306" s="334"/>
      <c r="WR306" s="224"/>
      <c r="WS306" s="382"/>
      <c r="WT306" s="382"/>
      <c r="WU306" s="332"/>
      <c r="WV306" s="333"/>
      <c r="WW306" s="382"/>
      <c r="WX306" s="224"/>
      <c r="WY306" s="224"/>
      <c r="WZ306" s="334"/>
      <c r="XA306" s="334"/>
      <c r="XB306" s="224"/>
      <c r="XC306" s="382"/>
      <c r="XD306" s="382"/>
      <c r="XE306" s="332"/>
      <c r="XF306" s="333"/>
      <c r="XG306" s="382"/>
      <c r="XH306" s="224"/>
      <c r="XI306" s="224"/>
      <c r="XJ306" s="334"/>
      <c r="XK306" s="334"/>
      <c r="XL306" s="224"/>
      <c r="XM306" s="382"/>
      <c r="XN306" s="382"/>
      <c r="XO306" s="332"/>
      <c r="XP306" s="333"/>
      <c r="XQ306" s="382"/>
      <c r="XR306" s="224"/>
      <c r="XS306" s="224"/>
      <c r="XT306" s="334"/>
      <c r="XU306" s="334"/>
      <c r="XV306" s="224"/>
      <c r="XW306" s="382"/>
      <c r="XX306" s="382"/>
      <c r="XY306" s="332"/>
      <c r="XZ306" s="333"/>
      <c r="YA306" s="382"/>
      <c r="YB306" s="224"/>
      <c r="YC306" s="224"/>
      <c r="YD306" s="334"/>
      <c r="YE306" s="334"/>
      <c r="YF306" s="224"/>
      <c r="YG306" s="382"/>
      <c r="YH306" s="382"/>
      <c r="YI306" s="332"/>
      <c r="YJ306" s="333"/>
      <c r="YK306" s="382"/>
      <c r="YL306" s="224"/>
      <c r="YM306" s="224"/>
      <c r="YN306" s="334"/>
      <c r="YO306" s="334"/>
      <c r="YP306" s="224"/>
      <c r="YQ306" s="382"/>
      <c r="YR306" s="382"/>
      <c r="YS306" s="332"/>
      <c r="YT306" s="333"/>
      <c r="YU306" s="382"/>
      <c r="YV306" s="224"/>
      <c r="YW306" s="224"/>
      <c r="YX306" s="334"/>
      <c r="YY306" s="334"/>
      <c r="YZ306" s="224"/>
      <c r="ZA306" s="382"/>
      <c r="ZB306" s="382"/>
      <c r="ZC306" s="332"/>
      <c r="ZD306" s="333"/>
      <c r="ZE306" s="382"/>
      <c r="ZF306" s="224"/>
      <c r="ZG306" s="224"/>
      <c r="ZH306" s="334"/>
      <c r="ZI306" s="334"/>
      <c r="ZJ306" s="224"/>
      <c r="ZK306" s="382"/>
      <c r="ZL306" s="382"/>
      <c r="ZM306" s="332"/>
      <c r="ZN306" s="333"/>
      <c r="ZO306" s="382"/>
      <c r="ZP306" s="224"/>
      <c r="ZQ306" s="224"/>
      <c r="ZR306" s="334"/>
      <c r="ZS306" s="334"/>
      <c r="ZT306" s="224"/>
      <c r="ZU306" s="382"/>
      <c r="ZV306" s="382"/>
      <c r="ZW306" s="332"/>
      <c r="ZX306" s="333"/>
      <c r="ZY306" s="382"/>
      <c r="ZZ306" s="224"/>
      <c r="AAA306" s="224"/>
      <c r="AAB306" s="334"/>
      <c r="AAC306" s="334"/>
      <c r="AAD306" s="224"/>
      <c r="AAE306" s="382"/>
      <c r="AAF306" s="382"/>
      <c r="AAG306" s="332"/>
      <c r="AAH306" s="333"/>
      <c r="AAI306" s="382"/>
      <c r="AAJ306" s="224"/>
      <c r="AAK306" s="224"/>
      <c r="AAL306" s="334"/>
      <c r="AAM306" s="334"/>
      <c r="AAN306" s="224"/>
      <c r="AAO306" s="382"/>
      <c r="AAP306" s="382"/>
      <c r="AAQ306" s="332"/>
      <c r="AAR306" s="333"/>
      <c r="AAS306" s="382"/>
      <c r="AAT306" s="224"/>
      <c r="AAU306" s="224"/>
      <c r="AAV306" s="334"/>
      <c r="AAW306" s="334"/>
      <c r="AAX306" s="224"/>
      <c r="AAY306" s="382"/>
      <c r="AAZ306" s="382"/>
      <c r="ABA306" s="332"/>
      <c r="ABB306" s="333"/>
      <c r="ABC306" s="382"/>
      <c r="ABD306" s="224"/>
      <c r="ABE306" s="224"/>
      <c r="ABF306" s="334"/>
      <c r="ABG306" s="334"/>
      <c r="ABH306" s="224"/>
      <c r="ABI306" s="382"/>
      <c r="ABJ306" s="382"/>
      <c r="ABK306" s="332"/>
      <c r="ABL306" s="333"/>
      <c r="ABM306" s="382"/>
      <c r="ABN306" s="224"/>
      <c r="ABO306" s="224"/>
      <c r="ABP306" s="334"/>
      <c r="ABQ306" s="334"/>
      <c r="ABR306" s="224"/>
      <c r="ABS306" s="382"/>
      <c r="ABT306" s="382"/>
      <c r="ABU306" s="332"/>
      <c r="ABV306" s="333"/>
      <c r="ABW306" s="382"/>
      <c r="ABX306" s="224"/>
      <c r="ABY306" s="224"/>
      <c r="ABZ306" s="334"/>
      <c r="ACA306" s="334"/>
      <c r="ACB306" s="224"/>
      <c r="ACC306" s="382"/>
      <c r="ACD306" s="382"/>
      <c r="ACE306" s="332"/>
      <c r="ACF306" s="333"/>
      <c r="ACG306" s="382"/>
      <c r="ACH306" s="224"/>
      <c r="ACI306" s="224"/>
      <c r="ACJ306" s="334"/>
      <c r="ACK306" s="334"/>
      <c r="ACL306" s="224"/>
      <c r="ACM306" s="382"/>
      <c r="ACN306" s="382"/>
      <c r="ACO306" s="332"/>
      <c r="ACP306" s="333"/>
      <c r="ACQ306" s="382"/>
      <c r="ACR306" s="224"/>
      <c r="ACS306" s="224"/>
      <c r="ACT306" s="334"/>
      <c r="ACU306" s="334"/>
      <c r="ACV306" s="224"/>
      <c r="ACW306" s="382"/>
      <c r="ACX306" s="382"/>
      <c r="ACY306" s="332"/>
      <c r="ACZ306" s="333"/>
      <c r="ADA306" s="382"/>
      <c r="ADB306" s="224"/>
      <c r="ADC306" s="224"/>
      <c r="ADD306" s="334"/>
      <c r="ADE306" s="334"/>
      <c r="ADF306" s="224"/>
      <c r="ADG306" s="382"/>
      <c r="ADH306" s="382"/>
      <c r="ADI306" s="332"/>
      <c r="ADJ306" s="333"/>
      <c r="ADK306" s="382"/>
      <c r="ADL306" s="224"/>
      <c r="ADM306" s="224"/>
      <c r="ADN306" s="334"/>
      <c r="ADO306" s="334"/>
      <c r="ADP306" s="224"/>
      <c r="ADQ306" s="382"/>
      <c r="ADR306" s="382"/>
      <c r="ADS306" s="332"/>
      <c r="ADT306" s="333"/>
      <c r="ADU306" s="382"/>
      <c r="ADV306" s="224"/>
      <c r="ADW306" s="224"/>
      <c r="ADX306" s="334"/>
      <c r="ADY306" s="334"/>
      <c r="ADZ306" s="224"/>
      <c r="AEA306" s="382"/>
      <c r="AEB306" s="382"/>
      <c r="AEC306" s="332"/>
      <c r="AED306" s="333"/>
      <c r="AEE306" s="382"/>
      <c r="AEF306" s="224"/>
      <c r="AEG306" s="224"/>
      <c r="AEH306" s="334"/>
      <c r="AEI306" s="334"/>
      <c r="AEJ306" s="224"/>
      <c r="AEK306" s="382"/>
      <c r="AEL306" s="382"/>
      <c r="AEM306" s="332"/>
      <c r="AEN306" s="333"/>
      <c r="AEO306" s="382"/>
      <c r="AEP306" s="224"/>
      <c r="AEQ306" s="224"/>
      <c r="AER306" s="334"/>
      <c r="AES306" s="334"/>
      <c r="AET306" s="224"/>
      <c r="AEU306" s="382"/>
      <c r="AEV306" s="382"/>
      <c r="AEW306" s="332"/>
      <c r="AEX306" s="333"/>
      <c r="AEY306" s="382"/>
      <c r="AEZ306" s="224"/>
      <c r="AFA306" s="224"/>
      <c r="AFB306" s="334"/>
      <c r="AFC306" s="334"/>
      <c r="AFD306" s="224"/>
      <c r="AFE306" s="382"/>
      <c r="AFF306" s="382"/>
      <c r="AFG306" s="332"/>
      <c r="AFH306" s="333"/>
      <c r="AFI306" s="382"/>
      <c r="AFJ306" s="224"/>
      <c r="AFK306" s="224"/>
      <c r="AFL306" s="334"/>
      <c r="AFM306" s="334"/>
      <c r="AFN306" s="224"/>
      <c r="AFO306" s="382"/>
      <c r="AFP306" s="382"/>
      <c r="AFQ306" s="332"/>
      <c r="AFR306" s="333"/>
      <c r="AFS306" s="382"/>
      <c r="AFT306" s="224"/>
      <c r="AFU306" s="224"/>
      <c r="AFV306" s="334"/>
      <c r="AFW306" s="334"/>
      <c r="AFX306" s="224"/>
      <c r="AFY306" s="382"/>
      <c r="AFZ306" s="382"/>
      <c r="AGA306" s="332"/>
      <c r="AGB306" s="333"/>
      <c r="AGC306" s="382"/>
      <c r="AGD306" s="224"/>
      <c r="AGE306" s="224"/>
      <c r="AGF306" s="334"/>
      <c r="AGG306" s="334"/>
      <c r="AGH306" s="224"/>
      <c r="AGI306" s="382"/>
      <c r="AGJ306" s="382"/>
      <c r="AGK306" s="332"/>
      <c r="AGL306" s="333"/>
      <c r="AGM306" s="382"/>
      <c r="AGN306" s="224"/>
      <c r="AGO306" s="224"/>
      <c r="AGP306" s="334"/>
      <c r="AGQ306" s="334"/>
      <c r="AGR306" s="224"/>
      <c r="AGS306" s="382"/>
      <c r="AGT306" s="382"/>
      <c r="AGU306" s="332"/>
      <c r="AGV306" s="333"/>
      <c r="AGW306" s="382"/>
      <c r="AGX306" s="224"/>
      <c r="AGY306" s="224"/>
      <c r="AGZ306" s="334"/>
      <c r="AHA306" s="334"/>
      <c r="AHB306" s="224"/>
      <c r="AHC306" s="382"/>
      <c r="AHD306" s="382"/>
      <c r="AHE306" s="332"/>
      <c r="AHF306" s="333"/>
      <c r="AHG306" s="382"/>
      <c r="AHH306" s="224"/>
      <c r="AHI306" s="224"/>
      <c r="AHJ306" s="334"/>
      <c r="AHK306" s="334"/>
      <c r="AHL306" s="224"/>
      <c r="AHM306" s="382"/>
      <c r="AHN306" s="382"/>
      <c r="AHO306" s="332"/>
      <c r="AHP306" s="333"/>
      <c r="AHQ306" s="382"/>
      <c r="AHR306" s="224"/>
      <c r="AHS306" s="224"/>
      <c r="AHT306" s="334"/>
      <c r="AHU306" s="334"/>
      <c r="AHV306" s="224"/>
      <c r="AHW306" s="382"/>
      <c r="AHX306" s="382"/>
      <c r="AHY306" s="332"/>
      <c r="AHZ306" s="333"/>
      <c r="AIA306" s="382"/>
      <c r="AIB306" s="224"/>
      <c r="AIC306" s="224"/>
      <c r="AID306" s="334"/>
      <c r="AIE306" s="334"/>
      <c r="AIF306" s="224"/>
      <c r="AIG306" s="382"/>
      <c r="AIH306" s="382"/>
      <c r="AII306" s="332"/>
      <c r="AIJ306" s="333"/>
      <c r="AIK306" s="382"/>
      <c r="AIL306" s="224"/>
      <c r="AIM306" s="224"/>
      <c r="AIN306" s="334"/>
      <c r="AIO306" s="334"/>
      <c r="AIP306" s="224"/>
      <c r="AIQ306" s="382"/>
      <c r="AIR306" s="382"/>
      <c r="AIS306" s="332"/>
      <c r="AIT306" s="333"/>
      <c r="AIU306" s="382"/>
      <c r="AIV306" s="224"/>
      <c r="AIW306" s="224"/>
      <c r="AIX306" s="334"/>
      <c r="AIY306" s="334"/>
      <c r="AIZ306" s="224"/>
      <c r="AJA306" s="382"/>
      <c r="AJB306" s="382"/>
      <c r="AJC306" s="332"/>
      <c r="AJD306" s="333"/>
      <c r="AJE306" s="382"/>
      <c r="AJF306" s="224"/>
      <c r="AJG306" s="224"/>
      <c r="AJH306" s="334"/>
      <c r="AJI306" s="334"/>
      <c r="AJJ306" s="224"/>
      <c r="AJK306" s="382"/>
      <c r="AJL306" s="382"/>
      <c r="AJM306" s="332"/>
      <c r="AJN306" s="333"/>
      <c r="AJO306" s="382"/>
      <c r="AJP306" s="224"/>
      <c r="AJQ306" s="224"/>
      <c r="AJR306" s="334"/>
      <c r="AJS306" s="334"/>
      <c r="AJT306" s="224"/>
      <c r="AJU306" s="382"/>
      <c r="AJV306" s="382"/>
      <c r="AJW306" s="332"/>
      <c r="AJX306" s="333"/>
      <c r="AJY306" s="382"/>
      <c r="AJZ306" s="224"/>
      <c r="AKA306" s="224"/>
      <c r="AKB306" s="334"/>
      <c r="AKC306" s="334"/>
      <c r="AKD306" s="224"/>
      <c r="AKE306" s="382"/>
      <c r="AKF306" s="382"/>
      <c r="AKG306" s="332"/>
      <c r="AKH306" s="333"/>
      <c r="AKI306" s="382"/>
      <c r="AKJ306" s="224"/>
      <c r="AKK306" s="224"/>
      <c r="AKL306" s="334"/>
      <c r="AKM306" s="334"/>
      <c r="AKN306" s="224"/>
      <c r="AKO306" s="382"/>
      <c r="AKP306" s="382"/>
      <c r="AKQ306" s="332"/>
      <c r="AKR306" s="333"/>
      <c r="AKS306" s="382"/>
      <c r="AKT306" s="224"/>
      <c r="AKU306" s="224"/>
      <c r="AKV306" s="334"/>
      <c r="AKW306" s="334"/>
      <c r="AKX306" s="224"/>
      <c r="AKY306" s="382"/>
      <c r="AKZ306" s="382"/>
      <c r="ALA306" s="332"/>
      <c r="ALB306" s="333"/>
      <c r="ALC306" s="382"/>
      <c r="ALD306" s="224"/>
      <c r="ALE306" s="224"/>
      <c r="ALF306" s="334"/>
      <c r="ALG306" s="334"/>
      <c r="ALH306" s="224"/>
      <c r="ALI306" s="382"/>
      <c r="ALJ306" s="382"/>
      <c r="ALK306" s="332"/>
      <c r="ALL306" s="333"/>
      <c r="ALM306" s="382"/>
      <c r="ALN306" s="224"/>
      <c r="ALO306" s="224"/>
      <c r="ALP306" s="334"/>
      <c r="ALQ306" s="334"/>
      <c r="ALR306" s="224"/>
      <c r="ALS306" s="382"/>
      <c r="ALT306" s="382"/>
      <c r="ALU306" s="332"/>
      <c r="ALV306" s="333"/>
      <c r="ALW306" s="382"/>
      <c r="ALX306" s="224"/>
      <c r="ALY306" s="224"/>
      <c r="ALZ306" s="334"/>
      <c r="AMA306" s="334"/>
      <c r="AMB306" s="224"/>
      <c r="AMC306" s="382"/>
      <c r="AMD306" s="382"/>
      <c r="AME306" s="332"/>
      <c r="AMF306" s="333"/>
      <c r="AMG306" s="382"/>
      <c r="AMH306" s="224"/>
      <c r="AMI306" s="224"/>
      <c r="AMJ306" s="334"/>
      <c r="AMK306" s="334"/>
      <c r="AML306" s="224"/>
      <c r="AMM306" s="382"/>
      <c r="AMN306" s="382"/>
      <c r="AMO306" s="332"/>
      <c r="AMP306" s="333"/>
      <c r="AMQ306" s="382"/>
      <c r="AMR306" s="224"/>
      <c r="AMS306" s="224"/>
      <c r="AMT306" s="334"/>
      <c r="AMU306" s="334"/>
      <c r="AMV306" s="224"/>
      <c r="AMW306" s="382"/>
      <c r="AMX306" s="382"/>
      <c r="AMY306" s="332"/>
      <c r="AMZ306" s="333"/>
      <c r="ANA306" s="382"/>
      <c r="ANB306" s="224"/>
      <c r="ANC306" s="224"/>
      <c r="AND306" s="334"/>
      <c r="ANE306" s="334"/>
      <c r="ANF306" s="224"/>
      <c r="ANG306" s="382"/>
      <c r="ANH306" s="382"/>
      <c r="ANI306" s="332"/>
      <c r="ANJ306" s="333"/>
      <c r="ANK306" s="382"/>
      <c r="ANL306" s="224"/>
      <c r="ANM306" s="224"/>
      <c r="ANN306" s="334"/>
      <c r="ANO306" s="334"/>
      <c r="ANP306" s="224"/>
      <c r="ANQ306" s="382"/>
      <c r="ANR306" s="382"/>
      <c r="ANS306" s="332"/>
      <c r="ANT306" s="333"/>
      <c r="ANU306" s="382"/>
      <c r="ANV306" s="224"/>
      <c r="ANW306" s="224"/>
      <c r="ANX306" s="334"/>
      <c r="ANY306" s="334"/>
      <c r="ANZ306" s="224"/>
      <c r="AOA306" s="382"/>
      <c r="AOB306" s="382"/>
      <c r="AOC306" s="332"/>
      <c r="AOD306" s="333"/>
      <c r="AOE306" s="382"/>
      <c r="AOF306" s="224"/>
      <c r="AOG306" s="224"/>
      <c r="AOH306" s="334"/>
      <c r="AOI306" s="334"/>
      <c r="AOJ306" s="224"/>
      <c r="AOK306" s="382"/>
      <c r="AOL306" s="382"/>
      <c r="AOM306" s="332"/>
      <c r="AON306" s="333"/>
      <c r="AOO306" s="382"/>
      <c r="AOP306" s="224"/>
      <c r="AOQ306" s="224"/>
      <c r="AOR306" s="334"/>
      <c r="AOS306" s="334"/>
      <c r="AOT306" s="224"/>
      <c r="AOU306" s="382"/>
      <c r="AOV306" s="382"/>
      <c r="AOW306" s="332"/>
      <c r="AOX306" s="333"/>
      <c r="AOY306" s="382"/>
      <c r="AOZ306" s="224"/>
      <c r="APA306" s="224"/>
      <c r="APB306" s="334"/>
      <c r="APC306" s="334"/>
      <c r="APD306" s="224"/>
      <c r="APE306" s="382"/>
      <c r="APF306" s="382"/>
      <c r="APG306" s="332"/>
      <c r="APH306" s="333"/>
      <c r="API306" s="382"/>
      <c r="APJ306" s="224"/>
      <c r="APK306" s="224"/>
      <c r="APL306" s="334"/>
      <c r="APM306" s="334"/>
      <c r="APN306" s="224"/>
      <c r="APO306" s="382"/>
      <c r="APP306" s="382"/>
      <c r="APQ306" s="332"/>
      <c r="APR306" s="333"/>
      <c r="APS306" s="382"/>
      <c r="APT306" s="224"/>
      <c r="APU306" s="224"/>
      <c r="APV306" s="334"/>
      <c r="APW306" s="334"/>
      <c r="APX306" s="224"/>
      <c r="APY306" s="382"/>
      <c r="APZ306" s="382"/>
      <c r="AQA306" s="332"/>
      <c r="AQB306" s="333"/>
      <c r="AQC306" s="382"/>
      <c r="AQD306" s="224"/>
      <c r="AQE306" s="224"/>
      <c r="AQF306" s="334"/>
      <c r="AQG306" s="334"/>
      <c r="AQH306" s="224"/>
      <c r="AQI306" s="382"/>
      <c r="AQJ306" s="382"/>
      <c r="AQK306" s="332"/>
      <c r="AQL306" s="333"/>
      <c r="AQM306" s="382"/>
      <c r="AQN306" s="224"/>
      <c r="AQO306" s="224"/>
      <c r="AQP306" s="334"/>
      <c r="AQQ306" s="334"/>
      <c r="AQR306" s="224"/>
      <c r="AQS306" s="382"/>
      <c r="AQT306" s="382"/>
      <c r="AQU306" s="332"/>
      <c r="AQV306" s="333"/>
      <c r="AQW306" s="382"/>
      <c r="AQX306" s="224"/>
      <c r="AQY306" s="224"/>
      <c r="AQZ306" s="334"/>
      <c r="ARA306" s="334"/>
      <c r="ARB306" s="224"/>
      <c r="ARC306" s="382"/>
      <c r="ARD306" s="382"/>
      <c r="ARE306" s="332"/>
      <c r="ARF306" s="333"/>
      <c r="ARG306" s="382"/>
      <c r="ARH306" s="224"/>
      <c r="ARI306" s="224"/>
      <c r="ARJ306" s="334"/>
      <c r="ARK306" s="334"/>
      <c r="ARL306" s="224"/>
      <c r="ARM306" s="382"/>
      <c r="ARN306" s="382"/>
      <c r="ARO306" s="332"/>
      <c r="ARP306" s="333"/>
      <c r="ARQ306" s="382"/>
      <c r="ARR306" s="224"/>
      <c r="ARS306" s="224"/>
      <c r="ART306" s="334"/>
      <c r="ARU306" s="334"/>
      <c r="ARV306" s="224"/>
      <c r="ARW306" s="382"/>
      <c r="ARX306" s="382"/>
      <c r="ARY306" s="332"/>
      <c r="ARZ306" s="333"/>
      <c r="ASA306" s="382"/>
      <c r="ASB306" s="224"/>
      <c r="ASC306" s="224"/>
      <c r="ASD306" s="334"/>
      <c r="ASE306" s="334"/>
      <c r="ASF306" s="224"/>
      <c r="ASG306" s="382"/>
      <c r="ASH306" s="382"/>
      <c r="ASI306" s="332"/>
      <c r="ASJ306" s="333"/>
      <c r="ASK306" s="382"/>
      <c r="ASL306" s="224"/>
      <c r="ASM306" s="224"/>
      <c r="ASN306" s="334"/>
      <c r="ASO306" s="334"/>
      <c r="ASP306" s="224"/>
      <c r="ASQ306" s="382"/>
      <c r="ASR306" s="382"/>
      <c r="ASS306" s="332"/>
      <c r="AST306" s="333"/>
      <c r="ASU306" s="382"/>
      <c r="ASV306" s="224"/>
      <c r="ASW306" s="224"/>
      <c r="ASX306" s="334"/>
      <c r="ASY306" s="334"/>
      <c r="ASZ306" s="224"/>
      <c r="ATA306" s="382"/>
      <c r="ATB306" s="382"/>
      <c r="ATC306" s="332"/>
      <c r="ATD306" s="333"/>
      <c r="ATE306" s="382"/>
      <c r="ATF306" s="224"/>
      <c r="ATG306" s="224"/>
      <c r="ATH306" s="334"/>
      <c r="ATI306" s="334"/>
      <c r="ATJ306" s="224"/>
      <c r="ATK306" s="382"/>
      <c r="ATL306" s="382"/>
      <c r="ATM306" s="332"/>
      <c r="ATN306" s="333"/>
      <c r="ATO306" s="382"/>
      <c r="ATP306" s="224"/>
      <c r="ATQ306" s="224"/>
      <c r="ATR306" s="334"/>
      <c r="ATS306" s="334"/>
      <c r="ATT306" s="224"/>
      <c r="ATU306" s="382"/>
      <c r="ATV306" s="382"/>
      <c r="ATW306" s="332"/>
      <c r="ATX306" s="333"/>
      <c r="ATY306" s="382"/>
      <c r="ATZ306" s="224"/>
      <c r="AUA306" s="224"/>
      <c r="AUB306" s="334"/>
      <c r="AUC306" s="334"/>
      <c r="AUD306" s="224"/>
      <c r="AUE306" s="382"/>
      <c r="AUF306" s="382"/>
      <c r="AUG306" s="332"/>
      <c r="AUH306" s="333"/>
      <c r="AUI306" s="382"/>
      <c r="AUJ306" s="224"/>
      <c r="AUK306" s="224"/>
      <c r="AUL306" s="334"/>
      <c r="AUM306" s="334"/>
      <c r="AUN306" s="224"/>
      <c r="AUO306" s="382"/>
      <c r="AUP306" s="382"/>
      <c r="AUQ306" s="332"/>
      <c r="AUR306" s="333"/>
      <c r="AUS306" s="382"/>
      <c r="AUT306" s="224"/>
      <c r="AUU306" s="224"/>
      <c r="AUV306" s="334"/>
      <c r="AUW306" s="334"/>
      <c r="AUX306" s="224"/>
      <c r="AUY306" s="382"/>
      <c r="AUZ306" s="382"/>
      <c r="AVA306" s="332"/>
      <c r="AVB306" s="333"/>
      <c r="AVC306" s="382"/>
      <c r="AVD306" s="224"/>
      <c r="AVE306" s="224"/>
      <c r="AVF306" s="334"/>
      <c r="AVG306" s="334"/>
      <c r="AVH306" s="224"/>
      <c r="AVI306" s="382"/>
      <c r="AVJ306" s="382"/>
      <c r="AVK306" s="332"/>
      <c r="AVL306" s="333"/>
      <c r="AVM306" s="382"/>
      <c r="AVN306" s="224"/>
      <c r="AVO306" s="224"/>
      <c r="AVP306" s="334"/>
      <c r="AVQ306" s="334"/>
      <c r="AVR306" s="224"/>
      <c r="AVS306" s="382"/>
      <c r="AVT306" s="382"/>
      <c r="AVU306" s="332"/>
      <c r="AVV306" s="333"/>
      <c r="AVW306" s="382"/>
      <c r="AVX306" s="224"/>
      <c r="AVY306" s="224"/>
      <c r="AVZ306" s="334"/>
      <c r="AWA306" s="334"/>
      <c r="AWB306" s="224"/>
      <c r="AWC306" s="382"/>
      <c r="AWD306" s="382"/>
      <c r="AWE306" s="332"/>
      <c r="AWF306" s="333"/>
      <c r="AWG306" s="382"/>
      <c r="AWH306" s="224"/>
      <c r="AWI306" s="224"/>
      <c r="AWJ306" s="334"/>
      <c r="AWK306" s="334"/>
      <c r="AWL306" s="224"/>
      <c r="AWM306" s="382"/>
      <c r="AWN306" s="382"/>
      <c r="AWO306" s="332"/>
      <c r="AWP306" s="333"/>
      <c r="AWQ306" s="382"/>
      <c r="AWR306" s="224"/>
      <c r="AWS306" s="224"/>
      <c r="AWT306" s="334"/>
      <c r="AWU306" s="334"/>
      <c r="AWV306" s="224"/>
      <c r="AWW306" s="382"/>
      <c r="AWX306" s="382"/>
      <c r="AWY306" s="332"/>
      <c r="AWZ306" s="333"/>
      <c r="AXA306" s="382"/>
      <c r="AXB306" s="224"/>
      <c r="AXC306" s="224"/>
      <c r="AXD306" s="334"/>
      <c r="AXE306" s="334"/>
      <c r="AXF306" s="224"/>
      <c r="AXG306" s="382"/>
      <c r="AXH306" s="382"/>
      <c r="AXI306" s="332"/>
      <c r="AXJ306" s="333"/>
      <c r="AXK306" s="382"/>
      <c r="AXL306" s="224"/>
      <c r="AXM306" s="224"/>
      <c r="AXN306" s="334"/>
      <c r="AXO306" s="334"/>
      <c r="AXP306" s="224"/>
      <c r="AXQ306" s="382"/>
      <c r="AXR306" s="382"/>
      <c r="AXS306" s="332"/>
      <c r="AXT306" s="333"/>
      <c r="AXU306" s="382"/>
      <c r="AXV306" s="224"/>
      <c r="AXW306" s="224"/>
      <c r="AXX306" s="334"/>
      <c r="AXY306" s="334"/>
      <c r="AXZ306" s="224"/>
      <c r="AYA306" s="382"/>
      <c r="AYB306" s="382"/>
      <c r="AYC306" s="332"/>
      <c r="AYD306" s="333"/>
      <c r="AYE306" s="382"/>
      <c r="AYF306" s="224"/>
      <c r="AYG306" s="224"/>
      <c r="AYH306" s="334"/>
      <c r="AYI306" s="334"/>
      <c r="AYJ306" s="224"/>
      <c r="AYK306" s="382"/>
      <c r="AYL306" s="382"/>
      <c r="AYM306" s="332"/>
      <c r="AYN306" s="333"/>
      <c r="AYO306" s="382"/>
      <c r="AYP306" s="224"/>
      <c r="AYQ306" s="224"/>
      <c r="AYR306" s="334"/>
      <c r="AYS306" s="334"/>
      <c r="AYT306" s="224"/>
      <c r="AYU306" s="382"/>
      <c r="AYV306" s="382"/>
      <c r="AYW306" s="332"/>
      <c r="AYX306" s="333"/>
      <c r="AYY306" s="382"/>
      <c r="AYZ306" s="224"/>
      <c r="AZA306" s="224"/>
      <c r="AZB306" s="334"/>
      <c r="AZC306" s="334"/>
      <c r="AZD306" s="224"/>
      <c r="AZE306" s="382"/>
      <c r="AZF306" s="382"/>
      <c r="AZG306" s="332"/>
      <c r="AZH306" s="333"/>
      <c r="AZI306" s="382"/>
      <c r="AZJ306" s="224"/>
      <c r="AZK306" s="224"/>
      <c r="AZL306" s="334"/>
      <c r="AZM306" s="334"/>
      <c r="AZN306" s="224"/>
      <c r="AZO306" s="382"/>
      <c r="AZP306" s="382"/>
      <c r="AZQ306" s="332"/>
      <c r="AZR306" s="333"/>
      <c r="AZS306" s="382"/>
      <c r="AZT306" s="224"/>
      <c r="AZU306" s="224"/>
      <c r="AZV306" s="334"/>
      <c r="AZW306" s="334"/>
      <c r="AZX306" s="224"/>
      <c r="AZY306" s="382"/>
      <c r="AZZ306" s="382"/>
      <c r="BAA306" s="332"/>
      <c r="BAB306" s="333"/>
      <c r="BAC306" s="382"/>
      <c r="BAD306" s="224"/>
      <c r="BAE306" s="224"/>
      <c r="BAF306" s="334"/>
      <c r="BAG306" s="334"/>
      <c r="BAH306" s="224"/>
      <c r="BAI306" s="382"/>
      <c r="BAJ306" s="382"/>
      <c r="BAK306" s="332"/>
      <c r="BAL306" s="333"/>
      <c r="BAM306" s="382"/>
      <c r="BAN306" s="224"/>
      <c r="BAO306" s="224"/>
      <c r="BAP306" s="334"/>
      <c r="BAQ306" s="334"/>
      <c r="BAR306" s="224"/>
      <c r="BAS306" s="382"/>
      <c r="BAT306" s="382"/>
      <c r="BAU306" s="332"/>
      <c r="BAV306" s="333"/>
      <c r="BAW306" s="382"/>
      <c r="BAX306" s="224"/>
      <c r="BAY306" s="224"/>
      <c r="BAZ306" s="334"/>
      <c r="BBA306" s="334"/>
      <c r="BBB306" s="224"/>
      <c r="BBC306" s="382"/>
      <c r="BBD306" s="382"/>
      <c r="BBE306" s="332"/>
      <c r="BBF306" s="333"/>
      <c r="BBG306" s="382"/>
      <c r="BBH306" s="224"/>
      <c r="BBI306" s="224"/>
      <c r="BBJ306" s="334"/>
      <c r="BBK306" s="334"/>
      <c r="BBL306" s="224"/>
      <c r="BBM306" s="382"/>
      <c r="BBN306" s="382"/>
      <c r="BBO306" s="332"/>
      <c r="BBP306" s="333"/>
      <c r="BBQ306" s="382"/>
      <c r="BBR306" s="224"/>
      <c r="BBS306" s="224"/>
      <c r="BBT306" s="334"/>
      <c r="BBU306" s="334"/>
      <c r="BBV306" s="224"/>
      <c r="BBW306" s="382"/>
      <c r="BBX306" s="382"/>
      <c r="BBY306" s="332"/>
      <c r="BBZ306" s="333"/>
      <c r="BCA306" s="382"/>
      <c r="BCB306" s="224"/>
      <c r="BCC306" s="224"/>
      <c r="BCD306" s="334"/>
      <c r="BCE306" s="334"/>
      <c r="BCF306" s="224"/>
      <c r="BCG306" s="382"/>
      <c r="BCH306" s="382"/>
      <c r="BCI306" s="332"/>
      <c r="BCJ306" s="333"/>
      <c r="BCK306" s="382"/>
      <c r="BCL306" s="224"/>
      <c r="BCM306" s="224"/>
      <c r="BCN306" s="334"/>
      <c r="BCO306" s="334"/>
      <c r="BCP306" s="224"/>
      <c r="BCQ306" s="382"/>
      <c r="BCR306" s="382"/>
      <c r="BCS306" s="332"/>
      <c r="BCT306" s="333"/>
      <c r="BCU306" s="382"/>
      <c r="BCV306" s="224"/>
      <c r="BCW306" s="224"/>
      <c r="BCX306" s="334"/>
      <c r="BCY306" s="334"/>
      <c r="BCZ306" s="224"/>
      <c r="BDA306" s="382"/>
      <c r="BDB306" s="382"/>
      <c r="BDC306" s="332"/>
      <c r="BDD306" s="333"/>
      <c r="BDE306" s="382"/>
      <c r="BDF306" s="224"/>
      <c r="BDG306" s="224"/>
      <c r="BDH306" s="334"/>
      <c r="BDI306" s="334"/>
      <c r="BDJ306" s="224"/>
      <c r="BDK306" s="382"/>
      <c r="BDL306" s="382"/>
      <c r="BDM306" s="332"/>
      <c r="BDN306" s="333"/>
      <c r="BDO306" s="382"/>
      <c r="BDP306" s="224"/>
      <c r="BDQ306" s="224"/>
      <c r="BDR306" s="334"/>
      <c r="BDS306" s="334"/>
      <c r="BDT306" s="224"/>
      <c r="BDU306" s="382"/>
      <c r="BDV306" s="382"/>
      <c r="BDW306" s="332"/>
      <c r="BDX306" s="333"/>
      <c r="BDY306" s="382"/>
      <c r="BDZ306" s="224"/>
      <c r="BEA306" s="224"/>
      <c r="BEB306" s="334"/>
      <c r="BEC306" s="334"/>
      <c r="BED306" s="224"/>
      <c r="BEE306" s="382"/>
      <c r="BEF306" s="382"/>
      <c r="BEG306" s="332"/>
      <c r="BEH306" s="333"/>
      <c r="BEI306" s="382"/>
      <c r="BEJ306" s="224"/>
      <c r="BEK306" s="224"/>
      <c r="BEL306" s="334"/>
      <c r="BEM306" s="334"/>
      <c r="BEN306" s="224"/>
      <c r="BEO306" s="382"/>
      <c r="BEP306" s="382"/>
      <c r="BEQ306" s="332"/>
      <c r="BER306" s="333"/>
      <c r="BES306" s="382"/>
      <c r="BET306" s="224"/>
      <c r="BEU306" s="224"/>
      <c r="BEV306" s="334"/>
      <c r="BEW306" s="334"/>
      <c r="BEX306" s="224"/>
      <c r="BEY306" s="382"/>
      <c r="BEZ306" s="382"/>
      <c r="BFA306" s="332"/>
      <c r="BFB306" s="333"/>
      <c r="BFC306" s="382"/>
      <c r="BFD306" s="224"/>
      <c r="BFE306" s="224"/>
      <c r="BFF306" s="334"/>
      <c r="BFG306" s="334"/>
      <c r="BFH306" s="224"/>
      <c r="BFI306" s="382"/>
      <c r="BFJ306" s="382"/>
      <c r="BFK306" s="332"/>
      <c r="BFL306" s="333"/>
      <c r="BFM306" s="382"/>
      <c r="BFN306" s="224"/>
      <c r="BFO306" s="224"/>
      <c r="BFP306" s="334"/>
      <c r="BFQ306" s="334"/>
      <c r="BFR306" s="224"/>
      <c r="BFS306" s="382"/>
      <c r="BFT306" s="382"/>
      <c r="BFU306" s="332"/>
      <c r="BFV306" s="333"/>
      <c r="BFW306" s="382"/>
      <c r="BFX306" s="224"/>
      <c r="BFY306" s="224"/>
      <c r="BFZ306" s="334"/>
      <c r="BGA306" s="334"/>
      <c r="BGB306" s="224"/>
      <c r="BGC306" s="382"/>
      <c r="BGD306" s="382"/>
      <c r="BGE306" s="332"/>
      <c r="BGF306" s="333"/>
      <c r="BGG306" s="382"/>
      <c r="BGH306" s="224"/>
      <c r="BGI306" s="224"/>
      <c r="BGJ306" s="334"/>
      <c r="BGK306" s="334"/>
      <c r="BGL306" s="224"/>
      <c r="BGM306" s="382"/>
      <c r="BGN306" s="382"/>
      <c r="BGO306" s="332"/>
      <c r="BGP306" s="333"/>
      <c r="BGQ306" s="382"/>
      <c r="BGR306" s="224"/>
      <c r="BGS306" s="224"/>
      <c r="BGT306" s="334"/>
      <c r="BGU306" s="334"/>
      <c r="BGV306" s="224"/>
      <c r="BGW306" s="382"/>
      <c r="BGX306" s="382"/>
      <c r="BGY306" s="332"/>
      <c r="BGZ306" s="333"/>
      <c r="BHA306" s="382"/>
      <c r="BHB306" s="224"/>
      <c r="BHC306" s="224"/>
      <c r="BHD306" s="334"/>
      <c r="BHE306" s="334"/>
      <c r="BHF306" s="224"/>
      <c r="BHG306" s="382"/>
      <c r="BHH306" s="382"/>
      <c r="BHI306" s="332"/>
      <c r="BHJ306" s="333"/>
      <c r="BHK306" s="382"/>
      <c r="BHL306" s="224"/>
      <c r="BHM306" s="224"/>
      <c r="BHN306" s="334"/>
      <c r="BHO306" s="334"/>
      <c r="BHP306" s="224"/>
      <c r="BHQ306" s="382"/>
      <c r="BHR306" s="382"/>
      <c r="BHS306" s="332"/>
      <c r="BHT306" s="333"/>
      <c r="BHU306" s="382"/>
      <c r="BHV306" s="224"/>
      <c r="BHW306" s="224"/>
      <c r="BHX306" s="334"/>
      <c r="BHY306" s="334"/>
      <c r="BHZ306" s="224"/>
      <c r="BIA306" s="382"/>
      <c r="BIB306" s="382"/>
      <c r="BIC306" s="332"/>
      <c r="BID306" s="333"/>
      <c r="BIE306" s="382"/>
      <c r="BIF306" s="224"/>
      <c r="BIG306" s="224"/>
      <c r="BIH306" s="334"/>
      <c r="BII306" s="334"/>
      <c r="BIJ306" s="224"/>
      <c r="BIK306" s="382"/>
      <c r="BIL306" s="382"/>
      <c r="BIM306" s="332"/>
      <c r="BIN306" s="333"/>
      <c r="BIO306" s="382"/>
      <c r="BIP306" s="224"/>
      <c r="BIQ306" s="224"/>
      <c r="BIR306" s="334"/>
      <c r="BIS306" s="334"/>
      <c r="BIT306" s="224"/>
      <c r="BIU306" s="382"/>
      <c r="BIV306" s="382"/>
      <c r="BIW306" s="332"/>
      <c r="BIX306" s="333"/>
      <c r="BIY306" s="382"/>
      <c r="BIZ306" s="224"/>
      <c r="BJA306" s="224"/>
      <c r="BJB306" s="334"/>
      <c r="BJC306" s="334"/>
      <c r="BJD306" s="224"/>
      <c r="BJE306" s="382"/>
      <c r="BJF306" s="382"/>
      <c r="BJG306" s="332"/>
      <c r="BJH306" s="333"/>
      <c r="BJI306" s="382"/>
      <c r="BJJ306" s="224"/>
      <c r="BJK306" s="224"/>
      <c r="BJL306" s="334"/>
      <c r="BJM306" s="334"/>
      <c r="BJN306" s="224"/>
      <c r="BJO306" s="382"/>
      <c r="BJP306" s="382"/>
      <c r="BJQ306" s="332"/>
      <c r="BJR306" s="333"/>
      <c r="BJS306" s="382"/>
      <c r="BJT306" s="224"/>
      <c r="BJU306" s="224"/>
      <c r="BJV306" s="334"/>
      <c r="BJW306" s="334"/>
      <c r="BJX306" s="224"/>
      <c r="BJY306" s="382"/>
      <c r="BJZ306" s="382"/>
      <c r="BKA306" s="332"/>
      <c r="BKB306" s="333"/>
      <c r="BKC306" s="382"/>
      <c r="BKD306" s="224"/>
      <c r="BKE306" s="224"/>
      <c r="BKF306" s="334"/>
      <c r="BKG306" s="334"/>
      <c r="BKH306" s="224"/>
      <c r="BKI306" s="382"/>
      <c r="BKJ306" s="382"/>
      <c r="BKK306" s="332"/>
      <c r="BKL306" s="333"/>
      <c r="BKM306" s="382"/>
      <c r="BKN306" s="224"/>
      <c r="BKO306" s="224"/>
      <c r="BKP306" s="334"/>
      <c r="BKQ306" s="334"/>
      <c r="BKR306" s="224"/>
      <c r="BKS306" s="382"/>
      <c r="BKT306" s="382"/>
      <c r="BKU306" s="332"/>
      <c r="BKV306" s="333"/>
      <c r="BKW306" s="382"/>
      <c r="BKX306" s="224"/>
      <c r="BKY306" s="224"/>
      <c r="BKZ306" s="334"/>
      <c r="BLA306" s="334"/>
      <c r="BLB306" s="224"/>
      <c r="BLC306" s="382"/>
      <c r="BLD306" s="382"/>
      <c r="BLE306" s="332"/>
      <c r="BLF306" s="333"/>
      <c r="BLG306" s="382"/>
      <c r="BLH306" s="224"/>
      <c r="BLI306" s="224"/>
      <c r="BLJ306" s="334"/>
      <c r="BLK306" s="334"/>
      <c r="BLL306" s="224"/>
      <c r="BLM306" s="382"/>
      <c r="BLN306" s="382"/>
      <c r="BLO306" s="332"/>
      <c r="BLP306" s="333"/>
      <c r="BLQ306" s="382"/>
      <c r="BLR306" s="224"/>
      <c r="BLS306" s="224"/>
      <c r="BLT306" s="334"/>
      <c r="BLU306" s="334"/>
      <c r="BLV306" s="224"/>
      <c r="BLW306" s="382"/>
      <c r="BLX306" s="382"/>
      <c r="BLY306" s="332"/>
      <c r="BLZ306" s="333"/>
      <c r="BMA306" s="382"/>
      <c r="BMB306" s="224"/>
      <c r="BMC306" s="224"/>
      <c r="BMD306" s="334"/>
      <c r="BME306" s="334"/>
      <c r="BMF306" s="224"/>
      <c r="BMG306" s="382"/>
      <c r="BMH306" s="382"/>
      <c r="BMI306" s="332"/>
      <c r="BMJ306" s="333"/>
      <c r="BMK306" s="382"/>
      <c r="BML306" s="224"/>
      <c r="BMM306" s="224"/>
      <c r="BMN306" s="334"/>
      <c r="BMO306" s="334"/>
      <c r="BMP306" s="224"/>
      <c r="BMQ306" s="382"/>
      <c r="BMR306" s="382"/>
      <c r="BMS306" s="332"/>
      <c r="BMT306" s="333"/>
      <c r="BMU306" s="382"/>
      <c r="BMV306" s="224"/>
      <c r="BMW306" s="224"/>
      <c r="BMX306" s="334"/>
      <c r="BMY306" s="334"/>
      <c r="BMZ306" s="224"/>
      <c r="BNA306" s="382"/>
      <c r="BNB306" s="382"/>
      <c r="BNC306" s="332"/>
      <c r="BND306" s="333"/>
      <c r="BNE306" s="382"/>
      <c r="BNF306" s="224"/>
      <c r="BNG306" s="224"/>
      <c r="BNH306" s="334"/>
      <c r="BNI306" s="334"/>
      <c r="BNJ306" s="224"/>
      <c r="BNK306" s="382"/>
      <c r="BNL306" s="382"/>
      <c r="BNM306" s="332"/>
      <c r="BNN306" s="333"/>
      <c r="BNO306" s="382"/>
      <c r="BNP306" s="224"/>
      <c r="BNQ306" s="224"/>
      <c r="BNR306" s="334"/>
      <c r="BNS306" s="334"/>
      <c r="BNT306" s="224"/>
      <c r="BNU306" s="382"/>
      <c r="BNV306" s="382"/>
      <c r="BNW306" s="332"/>
      <c r="BNX306" s="333"/>
      <c r="BNY306" s="382"/>
      <c r="BNZ306" s="224"/>
      <c r="BOA306" s="224"/>
      <c r="BOB306" s="334"/>
      <c r="BOC306" s="334"/>
      <c r="BOD306" s="224"/>
      <c r="BOE306" s="382"/>
      <c r="BOF306" s="382"/>
      <c r="BOG306" s="332"/>
      <c r="BOH306" s="333"/>
      <c r="BOI306" s="382"/>
      <c r="BOJ306" s="224"/>
      <c r="BOK306" s="224"/>
      <c r="BOL306" s="334"/>
      <c r="BOM306" s="334"/>
      <c r="BON306" s="224"/>
      <c r="BOO306" s="382"/>
      <c r="BOP306" s="382"/>
      <c r="BOQ306" s="332"/>
      <c r="BOR306" s="333"/>
      <c r="BOS306" s="382"/>
      <c r="BOT306" s="224"/>
      <c r="BOU306" s="224"/>
      <c r="BOV306" s="334"/>
      <c r="BOW306" s="334"/>
      <c r="BOX306" s="224"/>
      <c r="BOY306" s="382"/>
      <c r="BOZ306" s="382"/>
      <c r="BPA306" s="332"/>
      <c r="BPB306" s="333"/>
      <c r="BPC306" s="382"/>
      <c r="BPD306" s="224"/>
      <c r="BPE306" s="224"/>
      <c r="BPF306" s="334"/>
      <c r="BPG306" s="334"/>
      <c r="BPH306" s="224"/>
      <c r="BPI306" s="382"/>
      <c r="BPJ306" s="382"/>
      <c r="BPK306" s="332"/>
      <c r="BPL306" s="333"/>
      <c r="BPM306" s="382"/>
      <c r="BPN306" s="224"/>
      <c r="BPO306" s="224"/>
      <c r="BPP306" s="334"/>
      <c r="BPQ306" s="334"/>
      <c r="BPR306" s="224"/>
      <c r="BPS306" s="382"/>
      <c r="BPT306" s="382"/>
      <c r="BPU306" s="332"/>
      <c r="BPV306" s="333"/>
      <c r="BPW306" s="382"/>
      <c r="BPX306" s="224"/>
      <c r="BPY306" s="224"/>
      <c r="BPZ306" s="334"/>
      <c r="BQA306" s="334"/>
      <c r="BQB306" s="224"/>
      <c r="BQC306" s="382"/>
      <c r="BQD306" s="382"/>
      <c r="BQE306" s="332"/>
      <c r="BQF306" s="333"/>
      <c r="BQG306" s="382"/>
      <c r="BQH306" s="224"/>
      <c r="BQI306" s="224"/>
      <c r="BQJ306" s="334"/>
      <c r="BQK306" s="334"/>
      <c r="BQL306" s="224"/>
      <c r="BQM306" s="382"/>
      <c r="BQN306" s="382"/>
      <c r="BQO306" s="332"/>
      <c r="BQP306" s="333"/>
      <c r="BQQ306" s="382"/>
      <c r="BQR306" s="224"/>
      <c r="BQS306" s="224"/>
      <c r="BQT306" s="334"/>
      <c r="BQU306" s="334"/>
      <c r="BQV306" s="224"/>
      <c r="BQW306" s="382"/>
      <c r="BQX306" s="382"/>
      <c r="BQY306" s="332"/>
      <c r="BQZ306" s="333"/>
      <c r="BRA306" s="382"/>
      <c r="BRB306" s="224"/>
      <c r="BRC306" s="224"/>
      <c r="BRD306" s="334"/>
      <c r="BRE306" s="334"/>
      <c r="BRF306" s="224"/>
      <c r="BRG306" s="382"/>
      <c r="BRH306" s="382"/>
      <c r="BRI306" s="332"/>
      <c r="BRJ306" s="333"/>
      <c r="BRK306" s="382"/>
      <c r="BRL306" s="224"/>
      <c r="BRM306" s="224"/>
      <c r="BRN306" s="334"/>
      <c r="BRO306" s="334"/>
      <c r="BRP306" s="224"/>
      <c r="BRQ306" s="382"/>
      <c r="BRR306" s="382"/>
      <c r="BRS306" s="332"/>
      <c r="BRT306" s="333"/>
      <c r="BRU306" s="382"/>
      <c r="BRV306" s="224"/>
      <c r="BRW306" s="224"/>
      <c r="BRX306" s="334"/>
      <c r="BRY306" s="334"/>
      <c r="BRZ306" s="224"/>
      <c r="BSA306" s="382"/>
      <c r="BSB306" s="382"/>
      <c r="BSC306" s="332"/>
      <c r="BSD306" s="333"/>
      <c r="BSE306" s="382"/>
      <c r="BSF306" s="224"/>
      <c r="BSG306" s="224"/>
      <c r="BSH306" s="334"/>
      <c r="BSI306" s="334"/>
      <c r="BSJ306" s="224"/>
      <c r="BSK306" s="382"/>
      <c r="BSL306" s="382"/>
      <c r="BSM306" s="332"/>
      <c r="BSN306" s="333"/>
      <c r="BSO306" s="382"/>
      <c r="BSP306" s="224"/>
      <c r="BSQ306" s="224"/>
      <c r="BSR306" s="334"/>
      <c r="BSS306" s="334"/>
      <c r="BST306" s="224"/>
      <c r="BSU306" s="382"/>
      <c r="BSV306" s="382"/>
      <c r="BSW306" s="332"/>
      <c r="BSX306" s="333"/>
      <c r="BSY306" s="382"/>
      <c r="BSZ306" s="224"/>
      <c r="BTA306" s="224"/>
      <c r="BTB306" s="334"/>
      <c r="BTC306" s="334"/>
      <c r="BTD306" s="224"/>
      <c r="BTE306" s="382"/>
      <c r="BTF306" s="382"/>
      <c r="BTG306" s="332"/>
      <c r="BTH306" s="333"/>
      <c r="BTI306" s="382"/>
      <c r="BTJ306" s="224"/>
      <c r="BTK306" s="224"/>
      <c r="BTL306" s="334"/>
      <c r="BTM306" s="334"/>
      <c r="BTN306" s="224"/>
      <c r="BTO306" s="382"/>
      <c r="BTP306" s="382"/>
      <c r="BTQ306" s="332"/>
      <c r="BTR306" s="333"/>
      <c r="BTS306" s="382"/>
      <c r="BTT306" s="224"/>
      <c r="BTU306" s="224"/>
      <c r="BTV306" s="334"/>
      <c r="BTW306" s="334"/>
      <c r="BTX306" s="224"/>
      <c r="BTY306" s="382"/>
      <c r="BTZ306" s="382"/>
      <c r="BUA306" s="332"/>
      <c r="BUB306" s="333"/>
      <c r="BUC306" s="382"/>
      <c r="BUD306" s="224"/>
      <c r="BUE306" s="224"/>
      <c r="BUF306" s="334"/>
      <c r="BUG306" s="334"/>
      <c r="BUH306" s="224"/>
      <c r="BUI306" s="382"/>
      <c r="BUJ306" s="382"/>
      <c r="BUK306" s="332"/>
      <c r="BUL306" s="333"/>
      <c r="BUM306" s="382"/>
      <c r="BUN306" s="224"/>
      <c r="BUO306" s="224"/>
      <c r="BUP306" s="334"/>
      <c r="BUQ306" s="334"/>
      <c r="BUR306" s="224"/>
      <c r="BUS306" s="382"/>
      <c r="BUT306" s="382"/>
      <c r="BUU306" s="332"/>
      <c r="BUV306" s="333"/>
      <c r="BUW306" s="382"/>
      <c r="BUX306" s="224"/>
      <c r="BUY306" s="224"/>
      <c r="BUZ306" s="334"/>
      <c r="BVA306" s="334"/>
      <c r="BVB306" s="224"/>
      <c r="BVC306" s="382"/>
      <c r="BVD306" s="382"/>
      <c r="BVE306" s="332"/>
      <c r="BVF306" s="333"/>
      <c r="BVG306" s="382"/>
      <c r="BVH306" s="224"/>
      <c r="BVI306" s="224"/>
      <c r="BVJ306" s="334"/>
      <c r="BVK306" s="334"/>
      <c r="BVL306" s="224"/>
      <c r="BVM306" s="382"/>
      <c r="BVN306" s="382"/>
      <c r="BVO306" s="332"/>
      <c r="BVP306" s="333"/>
      <c r="BVQ306" s="382"/>
      <c r="BVR306" s="224"/>
      <c r="BVS306" s="224"/>
      <c r="BVT306" s="334"/>
      <c r="BVU306" s="334"/>
      <c r="BVV306" s="224"/>
      <c r="BVW306" s="382"/>
      <c r="BVX306" s="382"/>
      <c r="BVY306" s="332"/>
      <c r="BVZ306" s="333"/>
      <c r="BWA306" s="382"/>
      <c r="BWB306" s="224"/>
      <c r="BWC306" s="224"/>
      <c r="BWD306" s="334"/>
      <c r="BWE306" s="334"/>
      <c r="BWF306" s="224"/>
      <c r="BWG306" s="382"/>
      <c r="BWH306" s="382"/>
      <c r="BWI306" s="332"/>
      <c r="BWJ306" s="333"/>
      <c r="BWK306" s="382"/>
      <c r="BWL306" s="224"/>
      <c r="BWM306" s="224"/>
      <c r="BWN306" s="334"/>
      <c r="BWO306" s="334"/>
      <c r="BWP306" s="224"/>
      <c r="BWQ306" s="382"/>
      <c r="BWR306" s="382"/>
      <c r="BWS306" s="332"/>
      <c r="BWT306" s="333"/>
      <c r="BWU306" s="382"/>
      <c r="BWV306" s="224"/>
      <c r="BWW306" s="224"/>
      <c r="BWX306" s="334"/>
      <c r="BWY306" s="334"/>
      <c r="BWZ306" s="224"/>
      <c r="BXA306" s="382"/>
      <c r="BXB306" s="382"/>
      <c r="BXC306" s="332"/>
      <c r="BXD306" s="333"/>
      <c r="BXE306" s="382"/>
      <c r="BXF306" s="224"/>
      <c r="BXG306" s="224"/>
      <c r="BXH306" s="334"/>
      <c r="BXI306" s="334"/>
      <c r="BXJ306" s="224"/>
      <c r="BXK306" s="382"/>
      <c r="BXL306" s="382"/>
      <c r="BXM306" s="332"/>
      <c r="BXN306" s="333"/>
      <c r="BXO306" s="382"/>
      <c r="BXP306" s="224"/>
      <c r="BXQ306" s="224"/>
      <c r="BXR306" s="334"/>
      <c r="BXS306" s="334"/>
      <c r="BXT306" s="224"/>
      <c r="BXU306" s="382"/>
      <c r="BXV306" s="382"/>
      <c r="BXW306" s="332"/>
      <c r="BXX306" s="333"/>
      <c r="BXY306" s="382"/>
      <c r="BXZ306" s="224"/>
      <c r="BYA306" s="224"/>
      <c r="BYB306" s="334"/>
      <c r="BYC306" s="334"/>
      <c r="BYD306" s="224"/>
      <c r="BYE306" s="382"/>
      <c r="BYF306" s="382"/>
      <c r="BYG306" s="332"/>
      <c r="BYH306" s="333"/>
      <c r="BYI306" s="382"/>
      <c r="BYJ306" s="224"/>
      <c r="BYK306" s="224"/>
      <c r="BYL306" s="334"/>
      <c r="BYM306" s="334"/>
      <c r="BYN306" s="224"/>
      <c r="BYO306" s="382"/>
      <c r="BYP306" s="382"/>
      <c r="BYQ306" s="332"/>
      <c r="BYR306" s="333"/>
      <c r="BYS306" s="382"/>
      <c r="BYT306" s="224"/>
      <c r="BYU306" s="224"/>
      <c r="BYV306" s="334"/>
      <c r="BYW306" s="334"/>
      <c r="BYX306" s="224"/>
      <c r="BYY306" s="382"/>
      <c r="BYZ306" s="382"/>
      <c r="BZA306" s="332"/>
      <c r="BZB306" s="333"/>
      <c r="BZC306" s="382"/>
      <c r="BZD306" s="224"/>
      <c r="BZE306" s="224"/>
      <c r="BZF306" s="334"/>
      <c r="BZG306" s="334"/>
      <c r="BZH306" s="224"/>
      <c r="BZI306" s="382"/>
      <c r="BZJ306" s="382"/>
      <c r="BZK306" s="332"/>
      <c r="BZL306" s="333"/>
      <c r="BZM306" s="382"/>
      <c r="BZN306" s="224"/>
      <c r="BZO306" s="224"/>
      <c r="BZP306" s="334"/>
      <c r="BZQ306" s="334"/>
      <c r="BZR306" s="224"/>
      <c r="BZS306" s="382"/>
      <c r="BZT306" s="382"/>
      <c r="BZU306" s="332"/>
      <c r="BZV306" s="333"/>
      <c r="BZW306" s="382"/>
      <c r="BZX306" s="224"/>
      <c r="BZY306" s="224"/>
      <c r="BZZ306" s="334"/>
      <c r="CAA306" s="334"/>
      <c r="CAB306" s="224"/>
      <c r="CAC306" s="382"/>
      <c r="CAD306" s="382"/>
      <c r="CAE306" s="332"/>
      <c r="CAF306" s="333"/>
      <c r="CAG306" s="382"/>
      <c r="CAH306" s="224"/>
      <c r="CAI306" s="224"/>
      <c r="CAJ306" s="334"/>
      <c r="CAK306" s="334"/>
      <c r="CAL306" s="224"/>
      <c r="CAM306" s="382"/>
      <c r="CAN306" s="382"/>
      <c r="CAO306" s="332"/>
      <c r="CAP306" s="333"/>
      <c r="CAQ306" s="382"/>
      <c r="CAR306" s="224"/>
      <c r="CAS306" s="224"/>
      <c r="CAT306" s="334"/>
      <c r="CAU306" s="334"/>
      <c r="CAV306" s="224"/>
      <c r="CAW306" s="382"/>
      <c r="CAX306" s="382"/>
      <c r="CAY306" s="332"/>
      <c r="CAZ306" s="333"/>
      <c r="CBA306" s="382"/>
      <c r="CBB306" s="224"/>
      <c r="CBC306" s="224"/>
      <c r="CBD306" s="334"/>
      <c r="CBE306" s="334"/>
      <c r="CBF306" s="224"/>
      <c r="CBG306" s="382"/>
      <c r="CBH306" s="382"/>
      <c r="CBI306" s="332"/>
      <c r="CBJ306" s="333"/>
      <c r="CBK306" s="382"/>
      <c r="CBL306" s="224"/>
      <c r="CBM306" s="224"/>
      <c r="CBN306" s="334"/>
      <c r="CBO306" s="334"/>
      <c r="CBP306" s="224"/>
      <c r="CBQ306" s="382"/>
      <c r="CBR306" s="382"/>
      <c r="CBS306" s="332"/>
      <c r="CBT306" s="333"/>
      <c r="CBU306" s="382"/>
      <c r="CBV306" s="224"/>
      <c r="CBW306" s="224"/>
      <c r="CBX306" s="334"/>
      <c r="CBY306" s="334"/>
      <c r="CBZ306" s="224"/>
      <c r="CCA306" s="382"/>
      <c r="CCB306" s="382"/>
      <c r="CCC306" s="332"/>
      <c r="CCD306" s="333"/>
      <c r="CCE306" s="382"/>
      <c r="CCF306" s="224"/>
      <c r="CCG306" s="224"/>
      <c r="CCH306" s="334"/>
      <c r="CCI306" s="334"/>
      <c r="CCJ306" s="224"/>
      <c r="CCK306" s="382"/>
      <c r="CCL306" s="382"/>
      <c r="CCM306" s="332"/>
      <c r="CCN306" s="333"/>
      <c r="CCO306" s="382"/>
      <c r="CCP306" s="224"/>
      <c r="CCQ306" s="224"/>
      <c r="CCR306" s="334"/>
      <c r="CCS306" s="334"/>
      <c r="CCT306" s="224"/>
      <c r="CCU306" s="382"/>
      <c r="CCV306" s="382"/>
      <c r="CCW306" s="332"/>
      <c r="CCX306" s="333"/>
      <c r="CCY306" s="382"/>
      <c r="CCZ306" s="224"/>
      <c r="CDA306" s="224"/>
      <c r="CDB306" s="334"/>
      <c r="CDC306" s="334"/>
      <c r="CDD306" s="224"/>
      <c r="CDE306" s="382"/>
      <c r="CDF306" s="382"/>
      <c r="CDG306" s="332"/>
      <c r="CDH306" s="333"/>
      <c r="CDI306" s="382"/>
      <c r="CDJ306" s="224"/>
      <c r="CDK306" s="224"/>
      <c r="CDL306" s="334"/>
      <c r="CDM306" s="334"/>
      <c r="CDN306" s="224"/>
      <c r="CDO306" s="382"/>
      <c r="CDP306" s="382"/>
      <c r="CDQ306" s="332"/>
      <c r="CDR306" s="333"/>
      <c r="CDS306" s="382"/>
      <c r="CDT306" s="224"/>
      <c r="CDU306" s="224"/>
      <c r="CDV306" s="334"/>
      <c r="CDW306" s="334"/>
      <c r="CDX306" s="224"/>
      <c r="CDY306" s="382"/>
      <c r="CDZ306" s="382"/>
      <c r="CEA306" s="332"/>
      <c r="CEB306" s="333"/>
      <c r="CEC306" s="382"/>
      <c r="CED306" s="224"/>
      <c r="CEE306" s="224"/>
      <c r="CEF306" s="334"/>
      <c r="CEG306" s="334"/>
      <c r="CEH306" s="224"/>
      <c r="CEI306" s="382"/>
      <c r="CEJ306" s="382"/>
      <c r="CEK306" s="332"/>
      <c r="CEL306" s="333"/>
      <c r="CEM306" s="382"/>
      <c r="CEN306" s="224"/>
      <c r="CEO306" s="224"/>
      <c r="CEP306" s="334"/>
      <c r="CEQ306" s="334"/>
      <c r="CER306" s="224"/>
      <c r="CES306" s="382"/>
      <c r="CET306" s="382"/>
      <c r="CEU306" s="332"/>
      <c r="CEV306" s="333"/>
      <c r="CEW306" s="382"/>
      <c r="CEX306" s="224"/>
      <c r="CEY306" s="224"/>
      <c r="CEZ306" s="334"/>
      <c r="CFA306" s="334"/>
      <c r="CFB306" s="224"/>
      <c r="CFC306" s="382"/>
      <c r="CFD306" s="382"/>
      <c r="CFE306" s="332"/>
      <c r="CFF306" s="333"/>
      <c r="CFG306" s="382"/>
      <c r="CFH306" s="224"/>
      <c r="CFI306" s="224"/>
      <c r="CFJ306" s="334"/>
      <c r="CFK306" s="334"/>
      <c r="CFL306" s="224"/>
      <c r="CFM306" s="382"/>
      <c r="CFN306" s="382"/>
      <c r="CFO306" s="332"/>
      <c r="CFP306" s="333"/>
      <c r="CFQ306" s="382"/>
      <c r="CFR306" s="224"/>
      <c r="CFS306" s="224"/>
      <c r="CFT306" s="334"/>
      <c r="CFU306" s="334"/>
      <c r="CFV306" s="224"/>
      <c r="CFW306" s="382"/>
      <c r="CFX306" s="382"/>
      <c r="CFY306" s="332"/>
      <c r="CFZ306" s="333"/>
      <c r="CGA306" s="382"/>
      <c r="CGB306" s="224"/>
      <c r="CGC306" s="224"/>
      <c r="CGD306" s="334"/>
      <c r="CGE306" s="334"/>
      <c r="CGF306" s="224"/>
      <c r="CGG306" s="382"/>
      <c r="CGH306" s="382"/>
      <c r="CGI306" s="332"/>
      <c r="CGJ306" s="333"/>
      <c r="CGK306" s="382"/>
      <c r="CGL306" s="224"/>
      <c r="CGM306" s="224"/>
      <c r="CGN306" s="334"/>
      <c r="CGO306" s="334"/>
      <c r="CGP306" s="224"/>
      <c r="CGQ306" s="382"/>
      <c r="CGR306" s="382"/>
      <c r="CGS306" s="332"/>
      <c r="CGT306" s="333"/>
      <c r="CGU306" s="382"/>
      <c r="CGV306" s="224"/>
      <c r="CGW306" s="224"/>
      <c r="CGX306" s="334"/>
      <c r="CGY306" s="334"/>
      <c r="CGZ306" s="224"/>
      <c r="CHA306" s="382"/>
      <c r="CHB306" s="382"/>
      <c r="CHC306" s="332"/>
      <c r="CHD306" s="333"/>
      <c r="CHE306" s="382"/>
      <c r="CHF306" s="224"/>
      <c r="CHG306" s="224"/>
      <c r="CHH306" s="334"/>
      <c r="CHI306" s="334"/>
      <c r="CHJ306" s="224"/>
      <c r="CHK306" s="382"/>
      <c r="CHL306" s="382"/>
      <c r="CHM306" s="332"/>
      <c r="CHN306" s="333"/>
      <c r="CHO306" s="382"/>
      <c r="CHP306" s="224"/>
      <c r="CHQ306" s="224"/>
      <c r="CHR306" s="334"/>
      <c r="CHS306" s="334"/>
      <c r="CHT306" s="224"/>
      <c r="CHU306" s="382"/>
      <c r="CHV306" s="382"/>
      <c r="CHW306" s="332"/>
      <c r="CHX306" s="333"/>
      <c r="CHY306" s="382"/>
      <c r="CHZ306" s="224"/>
      <c r="CIA306" s="224"/>
      <c r="CIB306" s="334"/>
      <c r="CIC306" s="334"/>
      <c r="CID306" s="224"/>
      <c r="CIE306" s="382"/>
      <c r="CIF306" s="382"/>
      <c r="CIG306" s="332"/>
      <c r="CIH306" s="333"/>
      <c r="CII306" s="382"/>
      <c r="CIJ306" s="224"/>
      <c r="CIK306" s="224"/>
      <c r="CIL306" s="334"/>
      <c r="CIM306" s="334"/>
      <c r="CIN306" s="224"/>
      <c r="CIO306" s="382"/>
      <c r="CIP306" s="382"/>
      <c r="CIQ306" s="332"/>
      <c r="CIR306" s="333"/>
      <c r="CIS306" s="382"/>
      <c r="CIT306" s="224"/>
      <c r="CIU306" s="224"/>
      <c r="CIV306" s="334"/>
      <c r="CIW306" s="334"/>
      <c r="CIX306" s="224"/>
      <c r="CIY306" s="382"/>
      <c r="CIZ306" s="382"/>
      <c r="CJA306" s="332"/>
      <c r="CJB306" s="333"/>
      <c r="CJC306" s="382"/>
      <c r="CJD306" s="224"/>
      <c r="CJE306" s="224"/>
      <c r="CJF306" s="334"/>
      <c r="CJG306" s="334"/>
      <c r="CJH306" s="224"/>
      <c r="CJI306" s="382"/>
      <c r="CJJ306" s="382"/>
      <c r="CJK306" s="332"/>
      <c r="CJL306" s="333"/>
      <c r="CJM306" s="382"/>
      <c r="CJN306" s="224"/>
      <c r="CJO306" s="224"/>
      <c r="CJP306" s="334"/>
      <c r="CJQ306" s="334"/>
      <c r="CJR306" s="224"/>
      <c r="CJS306" s="382"/>
      <c r="CJT306" s="382"/>
      <c r="CJU306" s="332"/>
      <c r="CJV306" s="333"/>
      <c r="CJW306" s="382"/>
      <c r="CJX306" s="224"/>
      <c r="CJY306" s="224"/>
      <c r="CJZ306" s="334"/>
      <c r="CKA306" s="334"/>
      <c r="CKB306" s="224"/>
      <c r="CKC306" s="382"/>
      <c r="CKD306" s="382"/>
      <c r="CKE306" s="332"/>
      <c r="CKF306" s="333"/>
      <c r="CKG306" s="382"/>
      <c r="CKH306" s="224"/>
      <c r="CKI306" s="224"/>
      <c r="CKJ306" s="334"/>
      <c r="CKK306" s="334"/>
      <c r="CKL306" s="224"/>
      <c r="CKM306" s="382"/>
      <c r="CKN306" s="382"/>
      <c r="CKO306" s="332"/>
      <c r="CKP306" s="333"/>
      <c r="CKQ306" s="382"/>
      <c r="CKR306" s="224"/>
      <c r="CKS306" s="224"/>
      <c r="CKT306" s="334"/>
      <c r="CKU306" s="334"/>
      <c r="CKV306" s="224"/>
      <c r="CKW306" s="382"/>
      <c r="CKX306" s="382"/>
      <c r="CKY306" s="332"/>
      <c r="CKZ306" s="333"/>
      <c r="CLA306" s="382"/>
      <c r="CLB306" s="224"/>
      <c r="CLC306" s="224"/>
      <c r="CLD306" s="334"/>
      <c r="CLE306" s="334"/>
      <c r="CLF306" s="224"/>
      <c r="CLG306" s="382"/>
      <c r="CLH306" s="382"/>
      <c r="CLI306" s="332"/>
      <c r="CLJ306" s="333"/>
      <c r="CLK306" s="382"/>
      <c r="CLL306" s="224"/>
      <c r="CLM306" s="224"/>
      <c r="CLN306" s="334"/>
      <c r="CLO306" s="334"/>
      <c r="CLP306" s="224"/>
      <c r="CLQ306" s="382"/>
      <c r="CLR306" s="382"/>
      <c r="CLS306" s="332"/>
      <c r="CLT306" s="333"/>
      <c r="CLU306" s="382"/>
      <c r="CLV306" s="224"/>
      <c r="CLW306" s="224"/>
      <c r="CLX306" s="334"/>
      <c r="CLY306" s="334"/>
      <c r="CLZ306" s="224"/>
      <c r="CMA306" s="382"/>
      <c r="CMB306" s="382"/>
      <c r="CMC306" s="332"/>
      <c r="CMD306" s="333"/>
      <c r="CME306" s="382"/>
      <c r="CMF306" s="224"/>
      <c r="CMG306" s="224"/>
      <c r="CMH306" s="334"/>
      <c r="CMI306" s="334"/>
      <c r="CMJ306" s="224"/>
      <c r="CMK306" s="382"/>
      <c r="CML306" s="382"/>
      <c r="CMM306" s="332"/>
      <c r="CMN306" s="333"/>
      <c r="CMO306" s="382"/>
      <c r="CMP306" s="224"/>
      <c r="CMQ306" s="224"/>
      <c r="CMR306" s="334"/>
      <c r="CMS306" s="334"/>
      <c r="CMT306" s="224"/>
      <c r="CMU306" s="382"/>
      <c r="CMV306" s="382"/>
      <c r="CMW306" s="332"/>
      <c r="CMX306" s="333"/>
      <c r="CMY306" s="382"/>
      <c r="CMZ306" s="224"/>
      <c r="CNA306" s="224"/>
      <c r="CNB306" s="334"/>
      <c r="CNC306" s="334"/>
      <c r="CND306" s="224"/>
      <c r="CNE306" s="382"/>
      <c r="CNF306" s="382"/>
      <c r="CNG306" s="332"/>
      <c r="CNH306" s="333"/>
      <c r="CNI306" s="382"/>
      <c r="CNJ306" s="224"/>
      <c r="CNK306" s="224"/>
      <c r="CNL306" s="334"/>
      <c r="CNM306" s="334"/>
      <c r="CNN306" s="224"/>
      <c r="CNO306" s="382"/>
      <c r="CNP306" s="382"/>
      <c r="CNQ306" s="332"/>
      <c r="CNR306" s="333"/>
      <c r="CNS306" s="382"/>
      <c r="CNT306" s="224"/>
      <c r="CNU306" s="224"/>
      <c r="CNV306" s="334"/>
      <c r="CNW306" s="334"/>
      <c r="CNX306" s="224"/>
      <c r="CNY306" s="382"/>
      <c r="CNZ306" s="382"/>
      <c r="COA306" s="332"/>
      <c r="COB306" s="333"/>
      <c r="COC306" s="382"/>
      <c r="COD306" s="224"/>
      <c r="COE306" s="224"/>
      <c r="COF306" s="334"/>
      <c r="COG306" s="334"/>
      <c r="COH306" s="224"/>
      <c r="COI306" s="382"/>
      <c r="COJ306" s="382"/>
      <c r="COK306" s="332"/>
      <c r="COL306" s="333"/>
      <c r="COM306" s="382"/>
      <c r="CON306" s="224"/>
      <c r="COO306" s="224"/>
      <c r="COP306" s="334"/>
      <c r="COQ306" s="334"/>
      <c r="COR306" s="224"/>
      <c r="COS306" s="382"/>
      <c r="COT306" s="382"/>
      <c r="COU306" s="332"/>
      <c r="COV306" s="333"/>
      <c r="COW306" s="382"/>
      <c r="COX306" s="224"/>
      <c r="COY306" s="224"/>
      <c r="COZ306" s="334"/>
      <c r="CPA306" s="334"/>
      <c r="CPB306" s="224"/>
      <c r="CPC306" s="382"/>
      <c r="CPD306" s="382"/>
      <c r="CPE306" s="332"/>
      <c r="CPF306" s="333"/>
      <c r="CPG306" s="382"/>
      <c r="CPH306" s="224"/>
      <c r="CPI306" s="224"/>
      <c r="CPJ306" s="334"/>
      <c r="CPK306" s="334"/>
      <c r="CPL306" s="224"/>
      <c r="CPM306" s="382"/>
      <c r="CPN306" s="382"/>
      <c r="CPO306" s="332"/>
      <c r="CPP306" s="333"/>
      <c r="CPQ306" s="382"/>
      <c r="CPR306" s="224"/>
      <c r="CPS306" s="224"/>
      <c r="CPT306" s="334"/>
      <c r="CPU306" s="334"/>
      <c r="CPV306" s="224"/>
      <c r="CPW306" s="382"/>
      <c r="CPX306" s="382"/>
      <c r="CPY306" s="332"/>
      <c r="CPZ306" s="333"/>
      <c r="CQA306" s="382"/>
      <c r="CQB306" s="224"/>
      <c r="CQC306" s="224"/>
      <c r="CQD306" s="334"/>
      <c r="CQE306" s="334"/>
      <c r="CQF306" s="224"/>
      <c r="CQG306" s="382"/>
      <c r="CQH306" s="382"/>
      <c r="CQI306" s="332"/>
      <c r="CQJ306" s="333"/>
      <c r="CQK306" s="382"/>
      <c r="CQL306" s="224"/>
      <c r="CQM306" s="224"/>
      <c r="CQN306" s="334"/>
      <c r="CQO306" s="334"/>
      <c r="CQP306" s="224"/>
      <c r="CQQ306" s="382"/>
      <c r="CQR306" s="382"/>
      <c r="CQS306" s="332"/>
      <c r="CQT306" s="333"/>
      <c r="CQU306" s="382"/>
      <c r="CQV306" s="224"/>
      <c r="CQW306" s="224"/>
      <c r="CQX306" s="334"/>
      <c r="CQY306" s="334"/>
      <c r="CQZ306" s="224"/>
      <c r="CRA306" s="382"/>
      <c r="CRB306" s="382"/>
      <c r="CRC306" s="332"/>
      <c r="CRD306" s="333"/>
      <c r="CRE306" s="382"/>
      <c r="CRF306" s="224"/>
      <c r="CRG306" s="224"/>
      <c r="CRH306" s="334"/>
      <c r="CRI306" s="334"/>
      <c r="CRJ306" s="224"/>
      <c r="CRK306" s="382"/>
      <c r="CRL306" s="382"/>
      <c r="CRM306" s="332"/>
      <c r="CRN306" s="333"/>
      <c r="CRO306" s="382"/>
      <c r="CRP306" s="224"/>
      <c r="CRQ306" s="224"/>
      <c r="CRR306" s="334"/>
      <c r="CRS306" s="334"/>
      <c r="CRT306" s="224"/>
      <c r="CRU306" s="382"/>
      <c r="CRV306" s="382"/>
      <c r="CRW306" s="332"/>
      <c r="CRX306" s="333"/>
      <c r="CRY306" s="382"/>
      <c r="CRZ306" s="224"/>
      <c r="CSA306" s="224"/>
      <c r="CSB306" s="334"/>
      <c r="CSC306" s="334"/>
      <c r="CSD306" s="224"/>
      <c r="CSE306" s="382"/>
      <c r="CSF306" s="382"/>
      <c r="CSG306" s="332"/>
      <c r="CSH306" s="333"/>
      <c r="CSI306" s="382"/>
      <c r="CSJ306" s="224"/>
      <c r="CSK306" s="224"/>
      <c r="CSL306" s="334"/>
      <c r="CSM306" s="334"/>
      <c r="CSN306" s="224"/>
      <c r="CSO306" s="382"/>
      <c r="CSP306" s="382"/>
      <c r="CSQ306" s="332"/>
      <c r="CSR306" s="333"/>
      <c r="CSS306" s="382"/>
      <c r="CST306" s="224"/>
      <c r="CSU306" s="224"/>
      <c r="CSV306" s="334"/>
      <c r="CSW306" s="334"/>
      <c r="CSX306" s="224"/>
      <c r="CSY306" s="382"/>
      <c r="CSZ306" s="382"/>
      <c r="CTA306" s="332"/>
      <c r="CTB306" s="333"/>
      <c r="CTC306" s="382"/>
      <c r="CTD306" s="224"/>
      <c r="CTE306" s="224"/>
      <c r="CTF306" s="334"/>
      <c r="CTG306" s="334"/>
      <c r="CTH306" s="224"/>
      <c r="CTI306" s="382"/>
      <c r="CTJ306" s="382"/>
      <c r="CTK306" s="332"/>
      <c r="CTL306" s="333"/>
      <c r="CTM306" s="382"/>
      <c r="CTN306" s="224"/>
      <c r="CTO306" s="224"/>
      <c r="CTP306" s="334"/>
      <c r="CTQ306" s="334"/>
      <c r="CTR306" s="224"/>
      <c r="CTS306" s="382"/>
      <c r="CTT306" s="382"/>
      <c r="CTU306" s="332"/>
      <c r="CTV306" s="333"/>
      <c r="CTW306" s="382"/>
      <c r="CTX306" s="224"/>
      <c r="CTY306" s="224"/>
      <c r="CTZ306" s="334"/>
      <c r="CUA306" s="334"/>
      <c r="CUB306" s="224"/>
      <c r="CUC306" s="382"/>
      <c r="CUD306" s="382"/>
      <c r="CUE306" s="332"/>
      <c r="CUF306" s="333"/>
      <c r="CUG306" s="382"/>
      <c r="CUH306" s="224"/>
      <c r="CUI306" s="224"/>
      <c r="CUJ306" s="334"/>
      <c r="CUK306" s="334"/>
      <c r="CUL306" s="224"/>
      <c r="CUM306" s="382"/>
      <c r="CUN306" s="382"/>
      <c r="CUO306" s="332"/>
      <c r="CUP306" s="333"/>
      <c r="CUQ306" s="382"/>
      <c r="CUR306" s="224"/>
      <c r="CUS306" s="224"/>
      <c r="CUT306" s="334"/>
      <c r="CUU306" s="334"/>
      <c r="CUV306" s="224"/>
      <c r="CUW306" s="382"/>
      <c r="CUX306" s="382"/>
      <c r="CUY306" s="332"/>
      <c r="CUZ306" s="333"/>
      <c r="CVA306" s="382"/>
      <c r="CVB306" s="224"/>
      <c r="CVC306" s="224"/>
      <c r="CVD306" s="334"/>
      <c r="CVE306" s="334"/>
      <c r="CVF306" s="224"/>
      <c r="CVG306" s="382"/>
      <c r="CVH306" s="382"/>
      <c r="CVI306" s="332"/>
      <c r="CVJ306" s="333"/>
      <c r="CVK306" s="382"/>
      <c r="CVL306" s="224"/>
      <c r="CVM306" s="224"/>
      <c r="CVN306" s="334"/>
      <c r="CVO306" s="334"/>
      <c r="CVP306" s="224"/>
      <c r="CVQ306" s="382"/>
      <c r="CVR306" s="382"/>
      <c r="CVS306" s="332"/>
      <c r="CVT306" s="333"/>
      <c r="CVU306" s="382"/>
      <c r="CVV306" s="224"/>
      <c r="CVW306" s="224"/>
      <c r="CVX306" s="334"/>
      <c r="CVY306" s="334"/>
      <c r="CVZ306" s="224"/>
      <c r="CWA306" s="382"/>
      <c r="CWB306" s="382"/>
      <c r="CWC306" s="332"/>
      <c r="CWD306" s="333"/>
      <c r="CWE306" s="382"/>
      <c r="CWF306" s="224"/>
      <c r="CWG306" s="224"/>
      <c r="CWH306" s="334"/>
      <c r="CWI306" s="334"/>
      <c r="CWJ306" s="224"/>
      <c r="CWK306" s="382"/>
      <c r="CWL306" s="382"/>
      <c r="CWM306" s="332"/>
      <c r="CWN306" s="333"/>
      <c r="CWO306" s="382"/>
      <c r="CWP306" s="224"/>
      <c r="CWQ306" s="224"/>
      <c r="CWR306" s="334"/>
      <c r="CWS306" s="334"/>
      <c r="CWT306" s="224"/>
      <c r="CWU306" s="382"/>
      <c r="CWV306" s="382"/>
      <c r="CWW306" s="332"/>
      <c r="CWX306" s="333"/>
      <c r="CWY306" s="382"/>
      <c r="CWZ306" s="224"/>
      <c r="CXA306" s="224"/>
      <c r="CXB306" s="334"/>
      <c r="CXC306" s="334"/>
      <c r="CXD306" s="224"/>
      <c r="CXE306" s="382"/>
      <c r="CXF306" s="382"/>
      <c r="CXG306" s="332"/>
      <c r="CXH306" s="333"/>
      <c r="CXI306" s="382"/>
      <c r="CXJ306" s="224"/>
      <c r="CXK306" s="224"/>
      <c r="CXL306" s="334"/>
      <c r="CXM306" s="334"/>
      <c r="CXN306" s="224"/>
      <c r="CXO306" s="382"/>
      <c r="CXP306" s="382"/>
      <c r="CXQ306" s="332"/>
      <c r="CXR306" s="333"/>
      <c r="CXS306" s="382"/>
      <c r="CXT306" s="224"/>
      <c r="CXU306" s="224"/>
      <c r="CXV306" s="334"/>
      <c r="CXW306" s="334"/>
      <c r="CXX306" s="224"/>
      <c r="CXY306" s="382"/>
      <c r="CXZ306" s="382"/>
      <c r="CYA306" s="332"/>
      <c r="CYB306" s="333"/>
      <c r="CYC306" s="382"/>
      <c r="CYD306" s="224"/>
      <c r="CYE306" s="224"/>
      <c r="CYF306" s="334"/>
      <c r="CYG306" s="334"/>
      <c r="CYH306" s="224"/>
      <c r="CYI306" s="382"/>
      <c r="CYJ306" s="382"/>
      <c r="CYK306" s="332"/>
      <c r="CYL306" s="333"/>
      <c r="CYM306" s="382"/>
      <c r="CYN306" s="224"/>
      <c r="CYO306" s="224"/>
      <c r="CYP306" s="334"/>
      <c r="CYQ306" s="334"/>
      <c r="CYR306" s="224"/>
      <c r="CYS306" s="382"/>
      <c r="CYT306" s="382"/>
      <c r="CYU306" s="332"/>
      <c r="CYV306" s="333"/>
      <c r="CYW306" s="382"/>
      <c r="CYX306" s="224"/>
      <c r="CYY306" s="224"/>
      <c r="CYZ306" s="334"/>
      <c r="CZA306" s="334"/>
      <c r="CZB306" s="224"/>
      <c r="CZC306" s="382"/>
      <c r="CZD306" s="382"/>
      <c r="CZE306" s="332"/>
      <c r="CZF306" s="333"/>
      <c r="CZG306" s="382"/>
      <c r="CZH306" s="224"/>
      <c r="CZI306" s="224"/>
      <c r="CZJ306" s="334"/>
      <c r="CZK306" s="334"/>
      <c r="CZL306" s="224"/>
      <c r="CZM306" s="382"/>
      <c r="CZN306" s="382"/>
      <c r="CZO306" s="332"/>
      <c r="CZP306" s="333"/>
      <c r="CZQ306" s="382"/>
      <c r="CZR306" s="224"/>
      <c r="CZS306" s="224"/>
      <c r="CZT306" s="334"/>
      <c r="CZU306" s="334"/>
      <c r="CZV306" s="224"/>
      <c r="CZW306" s="382"/>
      <c r="CZX306" s="382"/>
      <c r="CZY306" s="332"/>
      <c r="CZZ306" s="333"/>
      <c r="DAA306" s="382"/>
      <c r="DAB306" s="224"/>
      <c r="DAC306" s="224"/>
      <c r="DAD306" s="334"/>
      <c r="DAE306" s="334"/>
      <c r="DAF306" s="224"/>
      <c r="DAG306" s="382"/>
      <c r="DAH306" s="382"/>
      <c r="DAI306" s="332"/>
      <c r="DAJ306" s="333"/>
      <c r="DAK306" s="382"/>
      <c r="DAL306" s="224"/>
      <c r="DAM306" s="224"/>
      <c r="DAN306" s="334"/>
      <c r="DAO306" s="334"/>
      <c r="DAP306" s="224"/>
      <c r="DAQ306" s="382"/>
      <c r="DAR306" s="382"/>
      <c r="DAS306" s="332"/>
      <c r="DAT306" s="333"/>
      <c r="DAU306" s="382"/>
      <c r="DAV306" s="224"/>
      <c r="DAW306" s="224"/>
      <c r="DAX306" s="334"/>
      <c r="DAY306" s="334"/>
      <c r="DAZ306" s="224"/>
      <c r="DBA306" s="382"/>
      <c r="DBB306" s="382"/>
      <c r="DBC306" s="332"/>
      <c r="DBD306" s="333"/>
      <c r="DBE306" s="382"/>
      <c r="DBF306" s="224"/>
      <c r="DBG306" s="224"/>
      <c r="DBH306" s="334"/>
      <c r="DBI306" s="334"/>
      <c r="DBJ306" s="224"/>
      <c r="DBK306" s="382"/>
      <c r="DBL306" s="382"/>
      <c r="DBM306" s="332"/>
      <c r="DBN306" s="333"/>
      <c r="DBO306" s="382"/>
      <c r="DBP306" s="224"/>
      <c r="DBQ306" s="224"/>
      <c r="DBR306" s="334"/>
      <c r="DBS306" s="334"/>
      <c r="DBT306" s="224"/>
      <c r="DBU306" s="382"/>
      <c r="DBV306" s="382"/>
      <c r="DBW306" s="332"/>
      <c r="DBX306" s="333"/>
      <c r="DBY306" s="382"/>
      <c r="DBZ306" s="224"/>
      <c r="DCA306" s="224"/>
      <c r="DCB306" s="334"/>
      <c r="DCC306" s="334"/>
      <c r="DCD306" s="224"/>
      <c r="DCE306" s="382"/>
      <c r="DCF306" s="382"/>
      <c r="DCG306" s="332"/>
      <c r="DCH306" s="333"/>
      <c r="DCI306" s="382"/>
      <c r="DCJ306" s="224"/>
      <c r="DCK306" s="224"/>
      <c r="DCL306" s="334"/>
      <c r="DCM306" s="334"/>
      <c r="DCN306" s="224"/>
      <c r="DCO306" s="382"/>
      <c r="DCP306" s="382"/>
      <c r="DCQ306" s="332"/>
      <c r="DCR306" s="333"/>
      <c r="DCS306" s="382"/>
      <c r="DCT306" s="224"/>
      <c r="DCU306" s="224"/>
      <c r="DCV306" s="334"/>
      <c r="DCW306" s="334"/>
      <c r="DCX306" s="224"/>
      <c r="DCY306" s="382"/>
      <c r="DCZ306" s="382"/>
      <c r="DDA306" s="332"/>
      <c r="DDB306" s="333"/>
      <c r="DDC306" s="382"/>
      <c r="DDD306" s="224"/>
      <c r="DDE306" s="224"/>
      <c r="DDF306" s="334"/>
      <c r="DDG306" s="334"/>
      <c r="DDH306" s="224"/>
      <c r="DDI306" s="382"/>
      <c r="DDJ306" s="382"/>
      <c r="DDK306" s="332"/>
      <c r="DDL306" s="333"/>
      <c r="DDM306" s="382"/>
      <c r="DDN306" s="224"/>
      <c r="DDO306" s="224"/>
      <c r="DDP306" s="334"/>
      <c r="DDQ306" s="334"/>
      <c r="DDR306" s="224"/>
      <c r="DDS306" s="382"/>
      <c r="DDT306" s="382"/>
      <c r="DDU306" s="332"/>
      <c r="DDV306" s="333"/>
      <c r="DDW306" s="382"/>
      <c r="DDX306" s="224"/>
      <c r="DDY306" s="224"/>
      <c r="DDZ306" s="334"/>
      <c r="DEA306" s="334"/>
      <c r="DEB306" s="224"/>
      <c r="DEC306" s="382"/>
      <c r="DED306" s="382"/>
      <c r="DEE306" s="332"/>
      <c r="DEF306" s="333"/>
      <c r="DEG306" s="382"/>
      <c r="DEH306" s="224"/>
      <c r="DEI306" s="224"/>
      <c r="DEJ306" s="334"/>
      <c r="DEK306" s="334"/>
      <c r="DEL306" s="224"/>
      <c r="DEM306" s="382"/>
      <c r="DEN306" s="382"/>
      <c r="DEO306" s="332"/>
      <c r="DEP306" s="333"/>
      <c r="DEQ306" s="382"/>
      <c r="DER306" s="224"/>
      <c r="DES306" s="224"/>
      <c r="DET306" s="334"/>
      <c r="DEU306" s="334"/>
      <c r="DEV306" s="224"/>
      <c r="DEW306" s="382"/>
      <c r="DEX306" s="382"/>
      <c r="DEY306" s="332"/>
      <c r="DEZ306" s="333"/>
      <c r="DFA306" s="382"/>
      <c r="DFB306" s="224"/>
      <c r="DFC306" s="224"/>
      <c r="DFD306" s="334"/>
      <c r="DFE306" s="334"/>
      <c r="DFF306" s="224"/>
      <c r="DFG306" s="382"/>
      <c r="DFH306" s="382"/>
      <c r="DFI306" s="332"/>
      <c r="DFJ306" s="333"/>
      <c r="DFK306" s="382"/>
      <c r="DFL306" s="224"/>
      <c r="DFM306" s="224"/>
      <c r="DFN306" s="334"/>
      <c r="DFO306" s="334"/>
      <c r="DFP306" s="224"/>
      <c r="DFQ306" s="382"/>
      <c r="DFR306" s="382"/>
      <c r="DFS306" s="332"/>
      <c r="DFT306" s="333"/>
      <c r="DFU306" s="382"/>
      <c r="DFV306" s="224"/>
      <c r="DFW306" s="224"/>
      <c r="DFX306" s="334"/>
      <c r="DFY306" s="334"/>
      <c r="DFZ306" s="224"/>
      <c r="DGA306" s="382"/>
      <c r="DGB306" s="382"/>
      <c r="DGC306" s="332"/>
      <c r="DGD306" s="333"/>
      <c r="DGE306" s="382"/>
      <c r="DGF306" s="224"/>
      <c r="DGG306" s="224"/>
      <c r="DGH306" s="334"/>
      <c r="DGI306" s="334"/>
      <c r="DGJ306" s="224"/>
      <c r="DGK306" s="382"/>
      <c r="DGL306" s="382"/>
      <c r="DGM306" s="332"/>
      <c r="DGN306" s="333"/>
      <c r="DGO306" s="382"/>
      <c r="DGP306" s="224"/>
      <c r="DGQ306" s="224"/>
      <c r="DGR306" s="334"/>
      <c r="DGS306" s="334"/>
      <c r="DGT306" s="224"/>
      <c r="DGU306" s="382"/>
      <c r="DGV306" s="382"/>
      <c r="DGW306" s="332"/>
      <c r="DGX306" s="333"/>
      <c r="DGY306" s="382"/>
      <c r="DGZ306" s="224"/>
      <c r="DHA306" s="224"/>
      <c r="DHB306" s="334"/>
      <c r="DHC306" s="334"/>
      <c r="DHD306" s="224"/>
      <c r="DHE306" s="382"/>
      <c r="DHF306" s="382"/>
      <c r="DHG306" s="332"/>
      <c r="DHH306" s="333"/>
      <c r="DHI306" s="382"/>
      <c r="DHJ306" s="224"/>
      <c r="DHK306" s="224"/>
      <c r="DHL306" s="334"/>
      <c r="DHM306" s="334"/>
      <c r="DHN306" s="224"/>
      <c r="DHO306" s="382"/>
      <c r="DHP306" s="382"/>
      <c r="DHQ306" s="332"/>
      <c r="DHR306" s="333"/>
      <c r="DHS306" s="382"/>
      <c r="DHT306" s="224"/>
      <c r="DHU306" s="224"/>
      <c r="DHV306" s="334"/>
      <c r="DHW306" s="334"/>
      <c r="DHX306" s="224"/>
      <c r="DHY306" s="382"/>
      <c r="DHZ306" s="382"/>
      <c r="DIA306" s="332"/>
      <c r="DIB306" s="333"/>
      <c r="DIC306" s="382"/>
      <c r="DID306" s="224"/>
      <c r="DIE306" s="224"/>
      <c r="DIF306" s="334"/>
      <c r="DIG306" s="334"/>
      <c r="DIH306" s="224"/>
      <c r="DII306" s="382"/>
      <c r="DIJ306" s="382"/>
      <c r="DIK306" s="332"/>
      <c r="DIL306" s="333"/>
      <c r="DIM306" s="382"/>
      <c r="DIN306" s="224"/>
      <c r="DIO306" s="224"/>
      <c r="DIP306" s="334"/>
      <c r="DIQ306" s="334"/>
      <c r="DIR306" s="224"/>
      <c r="DIS306" s="382"/>
      <c r="DIT306" s="382"/>
      <c r="DIU306" s="332"/>
      <c r="DIV306" s="333"/>
      <c r="DIW306" s="382"/>
      <c r="DIX306" s="224"/>
      <c r="DIY306" s="224"/>
      <c r="DIZ306" s="334"/>
      <c r="DJA306" s="334"/>
      <c r="DJB306" s="224"/>
      <c r="DJC306" s="382"/>
      <c r="DJD306" s="382"/>
      <c r="DJE306" s="332"/>
      <c r="DJF306" s="333"/>
      <c r="DJG306" s="382"/>
      <c r="DJH306" s="224"/>
      <c r="DJI306" s="224"/>
      <c r="DJJ306" s="334"/>
      <c r="DJK306" s="334"/>
      <c r="DJL306" s="224"/>
      <c r="DJM306" s="382"/>
      <c r="DJN306" s="382"/>
      <c r="DJO306" s="332"/>
      <c r="DJP306" s="333"/>
      <c r="DJQ306" s="382"/>
      <c r="DJR306" s="224"/>
      <c r="DJS306" s="224"/>
      <c r="DJT306" s="334"/>
      <c r="DJU306" s="334"/>
      <c r="DJV306" s="224"/>
      <c r="DJW306" s="382"/>
      <c r="DJX306" s="382"/>
      <c r="DJY306" s="332"/>
      <c r="DJZ306" s="333"/>
      <c r="DKA306" s="382"/>
      <c r="DKB306" s="224"/>
      <c r="DKC306" s="224"/>
      <c r="DKD306" s="334"/>
      <c r="DKE306" s="334"/>
      <c r="DKF306" s="224"/>
      <c r="DKG306" s="382"/>
      <c r="DKH306" s="382"/>
      <c r="DKI306" s="332"/>
      <c r="DKJ306" s="333"/>
      <c r="DKK306" s="382"/>
      <c r="DKL306" s="224"/>
      <c r="DKM306" s="224"/>
      <c r="DKN306" s="334"/>
      <c r="DKO306" s="334"/>
      <c r="DKP306" s="224"/>
      <c r="DKQ306" s="382"/>
      <c r="DKR306" s="382"/>
      <c r="DKS306" s="332"/>
      <c r="DKT306" s="333"/>
      <c r="DKU306" s="382"/>
      <c r="DKV306" s="224"/>
      <c r="DKW306" s="224"/>
      <c r="DKX306" s="334"/>
      <c r="DKY306" s="334"/>
      <c r="DKZ306" s="224"/>
      <c r="DLA306" s="382"/>
      <c r="DLB306" s="382"/>
      <c r="DLC306" s="332"/>
      <c r="DLD306" s="333"/>
      <c r="DLE306" s="382"/>
      <c r="DLF306" s="224"/>
      <c r="DLG306" s="224"/>
      <c r="DLH306" s="334"/>
      <c r="DLI306" s="334"/>
      <c r="DLJ306" s="224"/>
      <c r="DLK306" s="382"/>
      <c r="DLL306" s="382"/>
      <c r="DLM306" s="332"/>
      <c r="DLN306" s="333"/>
      <c r="DLO306" s="382"/>
      <c r="DLP306" s="224"/>
      <c r="DLQ306" s="224"/>
      <c r="DLR306" s="334"/>
      <c r="DLS306" s="334"/>
      <c r="DLT306" s="224"/>
      <c r="DLU306" s="382"/>
      <c r="DLV306" s="382"/>
      <c r="DLW306" s="332"/>
      <c r="DLX306" s="333"/>
      <c r="DLY306" s="382"/>
      <c r="DLZ306" s="224"/>
      <c r="DMA306" s="224"/>
      <c r="DMB306" s="334"/>
      <c r="DMC306" s="334"/>
      <c r="DMD306" s="224"/>
      <c r="DME306" s="382"/>
      <c r="DMF306" s="382"/>
      <c r="DMG306" s="332"/>
      <c r="DMH306" s="333"/>
      <c r="DMI306" s="382"/>
      <c r="DMJ306" s="224"/>
      <c r="DMK306" s="224"/>
      <c r="DML306" s="334"/>
      <c r="DMM306" s="334"/>
      <c r="DMN306" s="224"/>
      <c r="DMO306" s="382"/>
      <c r="DMP306" s="382"/>
      <c r="DMQ306" s="332"/>
      <c r="DMR306" s="333"/>
      <c r="DMS306" s="382"/>
      <c r="DMT306" s="224"/>
      <c r="DMU306" s="224"/>
      <c r="DMV306" s="334"/>
      <c r="DMW306" s="334"/>
      <c r="DMX306" s="224"/>
      <c r="DMY306" s="382"/>
      <c r="DMZ306" s="382"/>
      <c r="DNA306" s="332"/>
      <c r="DNB306" s="333"/>
      <c r="DNC306" s="382"/>
      <c r="DND306" s="224"/>
      <c r="DNE306" s="224"/>
      <c r="DNF306" s="334"/>
      <c r="DNG306" s="334"/>
      <c r="DNH306" s="224"/>
      <c r="DNI306" s="382"/>
      <c r="DNJ306" s="382"/>
      <c r="DNK306" s="332"/>
      <c r="DNL306" s="333"/>
      <c r="DNM306" s="382"/>
      <c r="DNN306" s="224"/>
      <c r="DNO306" s="224"/>
      <c r="DNP306" s="334"/>
      <c r="DNQ306" s="334"/>
      <c r="DNR306" s="224"/>
      <c r="DNS306" s="382"/>
      <c r="DNT306" s="382"/>
      <c r="DNU306" s="332"/>
      <c r="DNV306" s="333"/>
      <c r="DNW306" s="382"/>
      <c r="DNX306" s="224"/>
      <c r="DNY306" s="224"/>
      <c r="DNZ306" s="334"/>
      <c r="DOA306" s="334"/>
      <c r="DOB306" s="224"/>
      <c r="DOC306" s="382"/>
      <c r="DOD306" s="382"/>
      <c r="DOE306" s="332"/>
      <c r="DOF306" s="333"/>
      <c r="DOG306" s="382"/>
      <c r="DOH306" s="224"/>
      <c r="DOI306" s="224"/>
      <c r="DOJ306" s="334"/>
      <c r="DOK306" s="334"/>
      <c r="DOL306" s="224"/>
      <c r="DOM306" s="382"/>
      <c r="DON306" s="382"/>
      <c r="DOO306" s="332"/>
      <c r="DOP306" s="333"/>
      <c r="DOQ306" s="382"/>
      <c r="DOR306" s="224"/>
      <c r="DOS306" s="224"/>
      <c r="DOT306" s="334"/>
      <c r="DOU306" s="334"/>
      <c r="DOV306" s="224"/>
      <c r="DOW306" s="382"/>
      <c r="DOX306" s="382"/>
      <c r="DOY306" s="332"/>
      <c r="DOZ306" s="333"/>
      <c r="DPA306" s="382"/>
      <c r="DPB306" s="224"/>
      <c r="DPC306" s="224"/>
      <c r="DPD306" s="334"/>
      <c r="DPE306" s="334"/>
      <c r="DPF306" s="224"/>
      <c r="DPG306" s="382"/>
      <c r="DPH306" s="382"/>
      <c r="DPI306" s="332"/>
      <c r="DPJ306" s="333"/>
      <c r="DPK306" s="382"/>
      <c r="DPL306" s="224"/>
      <c r="DPM306" s="224"/>
      <c r="DPN306" s="334"/>
      <c r="DPO306" s="334"/>
      <c r="DPP306" s="224"/>
      <c r="DPQ306" s="382"/>
      <c r="DPR306" s="382"/>
      <c r="DPS306" s="332"/>
      <c r="DPT306" s="333"/>
      <c r="DPU306" s="382"/>
      <c r="DPV306" s="224"/>
      <c r="DPW306" s="224"/>
      <c r="DPX306" s="334"/>
      <c r="DPY306" s="334"/>
      <c r="DPZ306" s="224"/>
      <c r="DQA306" s="382"/>
      <c r="DQB306" s="382"/>
      <c r="DQC306" s="332"/>
      <c r="DQD306" s="333"/>
      <c r="DQE306" s="382"/>
      <c r="DQF306" s="224"/>
      <c r="DQG306" s="224"/>
      <c r="DQH306" s="334"/>
      <c r="DQI306" s="334"/>
      <c r="DQJ306" s="224"/>
      <c r="DQK306" s="382"/>
      <c r="DQL306" s="382"/>
      <c r="DQM306" s="332"/>
      <c r="DQN306" s="333"/>
      <c r="DQO306" s="382"/>
      <c r="DQP306" s="224"/>
      <c r="DQQ306" s="224"/>
      <c r="DQR306" s="334"/>
      <c r="DQS306" s="334"/>
      <c r="DQT306" s="224"/>
      <c r="DQU306" s="382"/>
      <c r="DQV306" s="382"/>
      <c r="DQW306" s="332"/>
      <c r="DQX306" s="333"/>
      <c r="DQY306" s="382"/>
      <c r="DQZ306" s="224"/>
      <c r="DRA306" s="224"/>
      <c r="DRB306" s="334"/>
      <c r="DRC306" s="334"/>
      <c r="DRD306" s="224"/>
      <c r="DRE306" s="382"/>
      <c r="DRF306" s="382"/>
      <c r="DRG306" s="332"/>
      <c r="DRH306" s="333"/>
      <c r="DRI306" s="382"/>
      <c r="DRJ306" s="224"/>
      <c r="DRK306" s="224"/>
      <c r="DRL306" s="334"/>
      <c r="DRM306" s="334"/>
      <c r="DRN306" s="224"/>
      <c r="DRO306" s="382"/>
      <c r="DRP306" s="382"/>
      <c r="DRQ306" s="332"/>
      <c r="DRR306" s="333"/>
      <c r="DRS306" s="382"/>
      <c r="DRT306" s="224"/>
      <c r="DRU306" s="224"/>
      <c r="DRV306" s="334"/>
      <c r="DRW306" s="334"/>
      <c r="DRX306" s="224"/>
      <c r="DRY306" s="382"/>
      <c r="DRZ306" s="382"/>
      <c r="DSA306" s="332"/>
      <c r="DSB306" s="333"/>
      <c r="DSC306" s="382"/>
      <c r="DSD306" s="224"/>
      <c r="DSE306" s="224"/>
      <c r="DSF306" s="334"/>
      <c r="DSG306" s="334"/>
      <c r="DSH306" s="224"/>
      <c r="DSI306" s="382"/>
      <c r="DSJ306" s="382"/>
      <c r="DSK306" s="332"/>
      <c r="DSL306" s="333"/>
      <c r="DSM306" s="382"/>
      <c r="DSN306" s="224"/>
      <c r="DSO306" s="224"/>
      <c r="DSP306" s="334"/>
      <c r="DSQ306" s="334"/>
      <c r="DSR306" s="224"/>
      <c r="DSS306" s="382"/>
      <c r="DST306" s="382"/>
      <c r="DSU306" s="332"/>
      <c r="DSV306" s="333"/>
      <c r="DSW306" s="382"/>
      <c r="DSX306" s="224"/>
      <c r="DSY306" s="224"/>
      <c r="DSZ306" s="334"/>
      <c r="DTA306" s="334"/>
      <c r="DTB306" s="224"/>
      <c r="DTC306" s="382"/>
      <c r="DTD306" s="382"/>
      <c r="DTE306" s="332"/>
      <c r="DTF306" s="333"/>
      <c r="DTG306" s="382"/>
      <c r="DTH306" s="224"/>
      <c r="DTI306" s="224"/>
      <c r="DTJ306" s="334"/>
      <c r="DTK306" s="334"/>
      <c r="DTL306" s="224"/>
      <c r="DTM306" s="382"/>
      <c r="DTN306" s="382"/>
      <c r="DTO306" s="332"/>
      <c r="DTP306" s="333"/>
      <c r="DTQ306" s="382"/>
      <c r="DTR306" s="224"/>
      <c r="DTS306" s="224"/>
      <c r="DTT306" s="334"/>
      <c r="DTU306" s="334"/>
      <c r="DTV306" s="224"/>
      <c r="DTW306" s="382"/>
      <c r="DTX306" s="382"/>
      <c r="DTY306" s="332"/>
      <c r="DTZ306" s="333"/>
      <c r="DUA306" s="382"/>
      <c r="DUB306" s="224"/>
      <c r="DUC306" s="224"/>
      <c r="DUD306" s="334"/>
      <c r="DUE306" s="334"/>
      <c r="DUF306" s="224"/>
      <c r="DUG306" s="382"/>
      <c r="DUH306" s="382"/>
      <c r="DUI306" s="332"/>
      <c r="DUJ306" s="333"/>
      <c r="DUK306" s="382"/>
      <c r="DUL306" s="224"/>
      <c r="DUM306" s="224"/>
      <c r="DUN306" s="334"/>
      <c r="DUO306" s="334"/>
      <c r="DUP306" s="224"/>
      <c r="DUQ306" s="382"/>
      <c r="DUR306" s="382"/>
      <c r="DUS306" s="332"/>
      <c r="DUT306" s="333"/>
      <c r="DUU306" s="382"/>
      <c r="DUV306" s="224"/>
      <c r="DUW306" s="224"/>
      <c r="DUX306" s="334"/>
      <c r="DUY306" s="334"/>
      <c r="DUZ306" s="224"/>
      <c r="DVA306" s="382"/>
      <c r="DVB306" s="382"/>
      <c r="DVC306" s="332"/>
      <c r="DVD306" s="333"/>
      <c r="DVE306" s="382"/>
      <c r="DVF306" s="224"/>
      <c r="DVG306" s="224"/>
      <c r="DVH306" s="334"/>
      <c r="DVI306" s="334"/>
      <c r="DVJ306" s="224"/>
      <c r="DVK306" s="382"/>
      <c r="DVL306" s="382"/>
      <c r="DVM306" s="332"/>
      <c r="DVN306" s="333"/>
      <c r="DVO306" s="382"/>
      <c r="DVP306" s="224"/>
      <c r="DVQ306" s="224"/>
      <c r="DVR306" s="334"/>
      <c r="DVS306" s="334"/>
      <c r="DVT306" s="224"/>
      <c r="DVU306" s="382"/>
      <c r="DVV306" s="382"/>
      <c r="DVW306" s="332"/>
      <c r="DVX306" s="333"/>
      <c r="DVY306" s="382"/>
      <c r="DVZ306" s="224"/>
      <c r="DWA306" s="224"/>
      <c r="DWB306" s="334"/>
      <c r="DWC306" s="334"/>
      <c r="DWD306" s="224"/>
      <c r="DWE306" s="382"/>
      <c r="DWF306" s="382"/>
      <c r="DWG306" s="332"/>
      <c r="DWH306" s="333"/>
      <c r="DWI306" s="382"/>
      <c r="DWJ306" s="224"/>
      <c r="DWK306" s="224"/>
      <c r="DWL306" s="334"/>
      <c r="DWM306" s="334"/>
      <c r="DWN306" s="224"/>
      <c r="DWO306" s="382"/>
      <c r="DWP306" s="382"/>
      <c r="DWQ306" s="332"/>
      <c r="DWR306" s="333"/>
      <c r="DWS306" s="382"/>
      <c r="DWT306" s="224"/>
      <c r="DWU306" s="224"/>
      <c r="DWV306" s="334"/>
      <c r="DWW306" s="334"/>
      <c r="DWX306" s="224"/>
      <c r="DWY306" s="382"/>
      <c r="DWZ306" s="382"/>
      <c r="DXA306" s="332"/>
      <c r="DXB306" s="333"/>
      <c r="DXC306" s="382"/>
      <c r="DXD306" s="224"/>
      <c r="DXE306" s="224"/>
      <c r="DXF306" s="334"/>
      <c r="DXG306" s="334"/>
      <c r="DXH306" s="224"/>
      <c r="DXI306" s="382"/>
      <c r="DXJ306" s="382"/>
      <c r="DXK306" s="332"/>
      <c r="DXL306" s="333"/>
      <c r="DXM306" s="382"/>
      <c r="DXN306" s="224"/>
      <c r="DXO306" s="224"/>
      <c r="DXP306" s="334"/>
      <c r="DXQ306" s="334"/>
      <c r="DXR306" s="224"/>
      <c r="DXS306" s="382"/>
      <c r="DXT306" s="382"/>
      <c r="DXU306" s="332"/>
      <c r="DXV306" s="333"/>
      <c r="DXW306" s="382"/>
      <c r="DXX306" s="224"/>
      <c r="DXY306" s="224"/>
      <c r="DXZ306" s="334"/>
      <c r="DYA306" s="334"/>
      <c r="DYB306" s="224"/>
      <c r="DYC306" s="382"/>
      <c r="DYD306" s="382"/>
      <c r="DYE306" s="332"/>
      <c r="DYF306" s="333"/>
      <c r="DYG306" s="382"/>
      <c r="DYH306" s="224"/>
      <c r="DYI306" s="224"/>
      <c r="DYJ306" s="334"/>
      <c r="DYK306" s="334"/>
      <c r="DYL306" s="224"/>
      <c r="DYM306" s="382"/>
      <c r="DYN306" s="382"/>
      <c r="DYO306" s="332"/>
      <c r="DYP306" s="333"/>
      <c r="DYQ306" s="382"/>
      <c r="DYR306" s="224"/>
      <c r="DYS306" s="224"/>
      <c r="DYT306" s="334"/>
      <c r="DYU306" s="334"/>
      <c r="DYV306" s="224"/>
      <c r="DYW306" s="382"/>
      <c r="DYX306" s="382"/>
      <c r="DYY306" s="332"/>
      <c r="DYZ306" s="333"/>
      <c r="DZA306" s="382"/>
      <c r="DZB306" s="224"/>
      <c r="DZC306" s="224"/>
      <c r="DZD306" s="334"/>
      <c r="DZE306" s="334"/>
      <c r="DZF306" s="224"/>
      <c r="DZG306" s="382"/>
      <c r="DZH306" s="382"/>
      <c r="DZI306" s="332"/>
      <c r="DZJ306" s="333"/>
      <c r="DZK306" s="382"/>
      <c r="DZL306" s="224"/>
      <c r="DZM306" s="224"/>
      <c r="DZN306" s="334"/>
      <c r="DZO306" s="334"/>
      <c r="DZP306" s="224"/>
      <c r="DZQ306" s="382"/>
      <c r="DZR306" s="382"/>
      <c r="DZS306" s="332"/>
      <c r="DZT306" s="333"/>
      <c r="DZU306" s="382"/>
      <c r="DZV306" s="224"/>
      <c r="DZW306" s="224"/>
      <c r="DZX306" s="334"/>
      <c r="DZY306" s="334"/>
      <c r="DZZ306" s="224"/>
      <c r="EAA306" s="382"/>
      <c r="EAB306" s="382"/>
      <c r="EAC306" s="332"/>
      <c r="EAD306" s="333"/>
      <c r="EAE306" s="382"/>
      <c r="EAF306" s="224"/>
      <c r="EAG306" s="224"/>
      <c r="EAH306" s="334"/>
      <c r="EAI306" s="334"/>
      <c r="EAJ306" s="224"/>
      <c r="EAK306" s="382"/>
      <c r="EAL306" s="382"/>
      <c r="EAM306" s="332"/>
      <c r="EAN306" s="333"/>
      <c r="EAO306" s="382"/>
      <c r="EAP306" s="224"/>
      <c r="EAQ306" s="224"/>
      <c r="EAR306" s="334"/>
      <c r="EAS306" s="334"/>
      <c r="EAT306" s="224"/>
      <c r="EAU306" s="382"/>
      <c r="EAV306" s="382"/>
      <c r="EAW306" s="332"/>
      <c r="EAX306" s="333"/>
      <c r="EAY306" s="382"/>
      <c r="EAZ306" s="224"/>
      <c r="EBA306" s="224"/>
      <c r="EBB306" s="334"/>
      <c r="EBC306" s="334"/>
      <c r="EBD306" s="224"/>
      <c r="EBE306" s="382"/>
      <c r="EBF306" s="382"/>
      <c r="EBG306" s="332"/>
      <c r="EBH306" s="333"/>
      <c r="EBI306" s="382"/>
      <c r="EBJ306" s="224"/>
      <c r="EBK306" s="224"/>
      <c r="EBL306" s="334"/>
      <c r="EBM306" s="334"/>
      <c r="EBN306" s="224"/>
      <c r="EBO306" s="382"/>
      <c r="EBP306" s="382"/>
      <c r="EBQ306" s="332"/>
      <c r="EBR306" s="333"/>
      <c r="EBS306" s="382"/>
      <c r="EBT306" s="224"/>
      <c r="EBU306" s="224"/>
      <c r="EBV306" s="334"/>
      <c r="EBW306" s="334"/>
      <c r="EBX306" s="224"/>
      <c r="EBY306" s="382"/>
      <c r="EBZ306" s="382"/>
      <c r="ECA306" s="332"/>
      <c r="ECB306" s="333"/>
      <c r="ECC306" s="382"/>
      <c r="ECD306" s="224"/>
      <c r="ECE306" s="224"/>
      <c r="ECF306" s="334"/>
      <c r="ECG306" s="334"/>
      <c r="ECH306" s="224"/>
      <c r="ECI306" s="382"/>
      <c r="ECJ306" s="382"/>
      <c r="ECK306" s="332"/>
      <c r="ECL306" s="333"/>
      <c r="ECM306" s="382"/>
      <c r="ECN306" s="224"/>
      <c r="ECO306" s="224"/>
      <c r="ECP306" s="334"/>
      <c r="ECQ306" s="334"/>
      <c r="ECR306" s="224"/>
      <c r="ECS306" s="382"/>
      <c r="ECT306" s="382"/>
      <c r="ECU306" s="332"/>
      <c r="ECV306" s="333"/>
      <c r="ECW306" s="382"/>
      <c r="ECX306" s="224"/>
      <c r="ECY306" s="224"/>
      <c r="ECZ306" s="334"/>
      <c r="EDA306" s="334"/>
      <c r="EDB306" s="224"/>
      <c r="EDC306" s="382"/>
      <c r="EDD306" s="382"/>
      <c r="EDE306" s="332"/>
      <c r="EDF306" s="333"/>
      <c r="EDG306" s="382"/>
      <c r="EDH306" s="224"/>
      <c r="EDI306" s="224"/>
      <c r="EDJ306" s="334"/>
      <c r="EDK306" s="334"/>
      <c r="EDL306" s="224"/>
      <c r="EDM306" s="382"/>
      <c r="EDN306" s="382"/>
      <c r="EDO306" s="332"/>
      <c r="EDP306" s="333"/>
      <c r="EDQ306" s="382"/>
      <c r="EDR306" s="224"/>
      <c r="EDS306" s="224"/>
      <c r="EDT306" s="334"/>
      <c r="EDU306" s="334"/>
      <c r="EDV306" s="224"/>
      <c r="EDW306" s="382"/>
      <c r="EDX306" s="382"/>
      <c r="EDY306" s="332"/>
      <c r="EDZ306" s="333"/>
      <c r="EEA306" s="382"/>
      <c r="EEB306" s="224"/>
      <c r="EEC306" s="224"/>
      <c r="EED306" s="334"/>
      <c r="EEE306" s="334"/>
      <c r="EEF306" s="224"/>
      <c r="EEG306" s="382"/>
      <c r="EEH306" s="382"/>
      <c r="EEI306" s="332"/>
      <c r="EEJ306" s="333"/>
      <c r="EEK306" s="382"/>
      <c r="EEL306" s="224"/>
      <c r="EEM306" s="224"/>
      <c r="EEN306" s="334"/>
      <c r="EEO306" s="334"/>
      <c r="EEP306" s="224"/>
      <c r="EEQ306" s="382"/>
      <c r="EER306" s="382"/>
      <c r="EES306" s="332"/>
      <c r="EET306" s="333"/>
      <c r="EEU306" s="382"/>
      <c r="EEV306" s="224"/>
      <c r="EEW306" s="224"/>
      <c r="EEX306" s="334"/>
      <c r="EEY306" s="334"/>
      <c r="EEZ306" s="224"/>
      <c r="EFA306" s="382"/>
      <c r="EFB306" s="382"/>
      <c r="EFC306" s="332"/>
      <c r="EFD306" s="333"/>
      <c r="EFE306" s="382"/>
      <c r="EFF306" s="224"/>
      <c r="EFG306" s="224"/>
      <c r="EFH306" s="334"/>
      <c r="EFI306" s="334"/>
      <c r="EFJ306" s="224"/>
      <c r="EFK306" s="382"/>
      <c r="EFL306" s="382"/>
      <c r="EFM306" s="332"/>
      <c r="EFN306" s="333"/>
      <c r="EFO306" s="382"/>
      <c r="EFP306" s="224"/>
      <c r="EFQ306" s="224"/>
      <c r="EFR306" s="334"/>
      <c r="EFS306" s="334"/>
      <c r="EFT306" s="224"/>
      <c r="EFU306" s="382"/>
      <c r="EFV306" s="382"/>
      <c r="EFW306" s="332"/>
      <c r="EFX306" s="333"/>
      <c r="EFY306" s="382"/>
      <c r="EFZ306" s="224"/>
      <c r="EGA306" s="224"/>
      <c r="EGB306" s="334"/>
      <c r="EGC306" s="334"/>
      <c r="EGD306" s="224"/>
      <c r="EGE306" s="382"/>
      <c r="EGF306" s="382"/>
      <c r="EGG306" s="332"/>
      <c r="EGH306" s="333"/>
      <c r="EGI306" s="382"/>
      <c r="EGJ306" s="224"/>
      <c r="EGK306" s="224"/>
      <c r="EGL306" s="334"/>
      <c r="EGM306" s="334"/>
      <c r="EGN306" s="224"/>
      <c r="EGO306" s="382"/>
      <c r="EGP306" s="382"/>
      <c r="EGQ306" s="332"/>
      <c r="EGR306" s="333"/>
      <c r="EGS306" s="382"/>
      <c r="EGT306" s="224"/>
      <c r="EGU306" s="224"/>
      <c r="EGV306" s="334"/>
      <c r="EGW306" s="334"/>
      <c r="EGX306" s="224"/>
      <c r="EGY306" s="382"/>
      <c r="EGZ306" s="382"/>
      <c r="EHA306" s="332"/>
      <c r="EHB306" s="333"/>
      <c r="EHC306" s="382"/>
      <c r="EHD306" s="224"/>
      <c r="EHE306" s="224"/>
      <c r="EHF306" s="334"/>
      <c r="EHG306" s="334"/>
      <c r="EHH306" s="224"/>
      <c r="EHI306" s="382"/>
      <c r="EHJ306" s="382"/>
      <c r="EHK306" s="332"/>
      <c r="EHL306" s="333"/>
      <c r="EHM306" s="382"/>
      <c r="EHN306" s="224"/>
      <c r="EHO306" s="224"/>
      <c r="EHP306" s="334"/>
      <c r="EHQ306" s="334"/>
      <c r="EHR306" s="224"/>
      <c r="EHS306" s="382"/>
      <c r="EHT306" s="382"/>
      <c r="EHU306" s="332"/>
      <c r="EHV306" s="333"/>
      <c r="EHW306" s="382"/>
      <c r="EHX306" s="224"/>
      <c r="EHY306" s="224"/>
      <c r="EHZ306" s="334"/>
      <c r="EIA306" s="334"/>
      <c r="EIB306" s="224"/>
      <c r="EIC306" s="382"/>
      <c r="EID306" s="382"/>
      <c r="EIE306" s="332"/>
      <c r="EIF306" s="333"/>
      <c r="EIG306" s="382"/>
      <c r="EIH306" s="224"/>
      <c r="EII306" s="224"/>
      <c r="EIJ306" s="334"/>
      <c r="EIK306" s="334"/>
      <c r="EIL306" s="224"/>
      <c r="EIM306" s="382"/>
      <c r="EIN306" s="382"/>
      <c r="EIO306" s="332"/>
      <c r="EIP306" s="333"/>
      <c r="EIQ306" s="382"/>
      <c r="EIR306" s="224"/>
      <c r="EIS306" s="224"/>
      <c r="EIT306" s="334"/>
      <c r="EIU306" s="334"/>
      <c r="EIV306" s="224"/>
      <c r="EIW306" s="382"/>
      <c r="EIX306" s="382"/>
      <c r="EIY306" s="332"/>
      <c r="EIZ306" s="333"/>
      <c r="EJA306" s="382"/>
      <c r="EJB306" s="224"/>
      <c r="EJC306" s="224"/>
      <c r="EJD306" s="334"/>
      <c r="EJE306" s="334"/>
      <c r="EJF306" s="224"/>
      <c r="EJG306" s="382"/>
      <c r="EJH306" s="382"/>
      <c r="EJI306" s="332"/>
      <c r="EJJ306" s="333"/>
      <c r="EJK306" s="382"/>
      <c r="EJL306" s="224"/>
      <c r="EJM306" s="224"/>
      <c r="EJN306" s="334"/>
      <c r="EJO306" s="334"/>
      <c r="EJP306" s="224"/>
      <c r="EJQ306" s="382"/>
      <c r="EJR306" s="382"/>
      <c r="EJS306" s="332"/>
      <c r="EJT306" s="333"/>
      <c r="EJU306" s="382"/>
      <c r="EJV306" s="224"/>
      <c r="EJW306" s="224"/>
      <c r="EJX306" s="334"/>
      <c r="EJY306" s="334"/>
      <c r="EJZ306" s="224"/>
      <c r="EKA306" s="382"/>
      <c r="EKB306" s="382"/>
      <c r="EKC306" s="332"/>
      <c r="EKD306" s="333"/>
      <c r="EKE306" s="382"/>
      <c r="EKF306" s="224"/>
      <c r="EKG306" s="224"/>
      <c r="EKH306" s="334"/>
      <c r="EKI306" s="334"/>
      <c r="EKJ306" s="224"/>
      <c r="EKK306" s="382"/>
      <c r="EKL306" s="382"/>
      <c r="EKM306" s="332"/>
      <c r="EKN306" s="333"/>
      <c r="EKO306" s="382"/>
      <c r="EKP306" s="224"/>
      <c r="EKQ306" s="224"/>
      <c r="EKR306" s="334"/>
      <c r="EKS306" s="334"/>
      <c r="EKT306" s="224"/>
      <c r="EKU306" s="382"/>
      <c r="EKV306" s="382"/>
      <c r="EKW306" s="332"/>
      <c r="EKX306" s="333"/>
      <c r="EKY306" s="382"/>
      <c r="EKZ306" s="224"/>
      <c r="ELA306" s="224"/>
      <c r="ELB306" s="334"/>
      <c r="ELC306" s="334"/>
      <c r="ELD306" s="224"/>
      <c r="ELE306" s="382"/>
      <c r="ELF306" s="382"/>
      <c r="ELG306" s="332"/>
      <c r="ELH306" s="333"/>
      <c r="ELI306" s="382"/>
      <c r="ELJ306" s="224"/>
      <c r="ELK306" s="224"/>
      <c r="ELL306" s="334"/>
      <c r="ELM306" s="334"/>
      <c r="ELN306" s="224"/>
      <c r="ELO306" s="382"/>
      <c r="ELP306" s="382"/>
      <c r="ELQ306" s="332"/>
      <c r="ELR306" s="333"/>
      <c r="ELS306" s="382"/>
      <c r="ELT306" s="224"/>
      <c r="ELU306" s="224"/>
      <c r="ELV306" s="334"/>
      <c r="ELW306" s="334"/>
      <c r="ELX306" s="224"/>
      <c r="ELY306" s="382"/>
      <c r="ELZ306" s="382"/>
      <c r="EMA306" s="332"/>
      <c r="EMB306" s="333"/>
      <c r="EMC306" s="382"/>
      <c r="EMD306" s="224"/>
      <c r="EME306" s="224"/>
      <c r="EMF306" s="334"/>
      <c r="EMG306" s="334"/>
      <c r="EMH306" s="224"/>
      <c r="EMI306" s="382"/>
      <c r="EMJ306" s="382"/>
      <c r="EMK306" s="332"/>
      <c r="EML306" s="333"/>
      <c r="EMM306" s="382"/>
      <c r="EMN306" s="224"/>
      <c r="EMO306" s="224"/>
      <c r="EMP306" s="334"/>
      <c r="EMQ306" s="334"/>
      <c r="EMR306" s="224"/>
      <c r="EMS306" s="382"/>
      <c r="EMT306" s="382"/>
      <c r="EMU306" s="332"/>
      <c r="EMV306" s="333"/>
      <c r="EMW306" s="382"/>
      <c r="EMX306" s="224"/>
      <c r="EMY306" s="224"/>
      <c r="EMZ306" s="334"/>
      <c r="ENA306" s="334"/>
      <c r="ENB306" s="224"/>
      <c r="ENC306" s="382"/>
      <c r="END306" s="382"/>
      <c r="ENE306" s="332"/>
      <c r="ENF306" s="333"/>
      <c r="ENG306" s="382"/>
      <c r="ENH306" s="224"/>
      <c r="ENI306" s="224"/>
      <c r="ENJ306" s="334"/>
      <c r="ENK306" s="334"/>
      <c r="ENL306" s="224"/>
      <c r="ENM306" s="382"/>
      <c r="ENN306" s="382"/>
      <c r="ENO306" s="332"/>
      <c r="ENP306" s="333"/>
      <c r="ENQ306" s="382"/>
      <c r="ENR306" s="224"/>
      <c r="ENS306" s="224"/>
      <c r="ENT306" s="334"/>
      <c r="ENU306" s="334"/>
      <c r="ENV306" s="224"/>
      <c r="ENW306" s="382"/>
      <c r="ENX306" s="382"/>
      <c r="ENY306" s="332"/>
      <c r="ENZ306" s="333"/>
      <c r="EOA306" s="382"/>
      <c r="EOB306" s="224"/>
      <c r="EOC306" s="224"/>
      <c r="EOD306" s="334"/>
      <c r="EOE306" s="334"/>
      <c r="EOF306" s="224"/>
      <c r="EOG306" s="382"/>
      <c r="EOH306" s="382"/>
      <c r="EOI306" s="332"/>
      <c r="EOJ306" s="333"/>
      <c r="EOK306" s="382"/>
      <c r="EOL306" s="224"/>
      <c r="EOM306" s="224"/>
      <c r="EON306" s="334"/>
      <c r="EOO306" s="334"/>
      <c r="EOP306" s="224"/>
      <c r="EOQ306" s="382"/>
      <c r="EOR306" s="382"/>
      <c r="EOS306" s="332"/>
      <c r="EOT306" s="333"/>
      <c r="EOU306" s="382"/>
      <c r="EOV306" s="224"/>
      <c r="EOW306" s="224"/>
      <c r="EOX306" s="334"/>
      <c r="EOY306" s="334"/>
      <c r="EOZ306" s="224"/>
      <c r="EPA306" s="382"/>
      <c r="EPB306" s="382"/>
      <c r="EPC306" s="332"/>
      <c r="EPD306" s="333"/>
      <c r="EPE306" s="382"/>
      <c r="EPF306" s="224"/>
      <c r="EPG306" s="224"/>
      <c r="EPH306" s="334"/>
      <c r="EPI306" s="334"/>
      <c r="EPJ306" s="224"/>
      <c r="EPK306" s="382"/>
      <c r="EPL306" s="382"/>
      <c r="EPM306" s="332"/>
      <c r="EPN306" s="333"/>
      <c r="EPO306" s="382"/>
      <c r="EPP306" s="224"/>
      <c r="EPQ306" s="224"/>
      <c r="EPR306" s="334"/>
      <c r="EPS306" s="334"/>
      <c r="EPT306" s="224"/>
      <c r="EPU306" s="382"/>
      <c r="EPV306" s="382"/>
      <c r="EPW306" s="332"/>
      <c r="EPX306" s="333"/>
      <c r="EPY306" s="382"/>
      <c r="EPZ306" s="224"/>
      <c r="EQA306" s="224"/>
      <c r="EQB306" s="334"/>
      <c r="EQC306" s="334"/>
      <c r="EQD306" s="224"/>
      <c r="EQE306" s="382"/>
      <c r="EQF306" s="382"/>
      <c r="EQG306" s="332"/>
      <c r="EQH306" s="333"/>
      <c r="EQI306" s="382"/>
      <c r="EQJ306" s="224"/>
      <c r="EQK306" s="224"/>
      <c r="EQL306" s="334"/>
      <c r="EQM306" s="334"/>
      <c r="EQN306" s="224"/>
      <c r="EQO306" s="382"/>
      <c r="EQP306" s="382"/>
      <c r="EQQ306" s="332"/>
      <c r="EQR306" s="333"/>
      <c r="EQS306" s="382"/>
      <c r="EQT306" s="224"/>
      <c r="EQU306" s="224"/>
      <c r="EQV306" s="334"/>
      <c r="EQW306" s="334"/>
      <c r="EQX306" s="224"/>
      <c r="EQY306" s="382"/>
      <c r="EQZ306" s="382"/>
      <c r="ERA306" s="332"/>
      <c r="ERB306" s="333"/>
      <c r="ERC306" s="382"/>
      <c r="ERD306" s="224"/>
      <c r="ERE306" s="224"/>
      <c r="ERF306" s="334"/>
      <c r="ERG306" s="334"/>
      <c r="ERH306" s="224"/>
      <c r="ERI306" s="382"/>
      <c r="ERJ306" s="382"/>
      <c r="ERK306" s="332"/>
      <c r="ERL306" s="333"/>
      <c r="ERM306" s="382"/>
      <c r="ERN306" s="224"/>
      <c r="ERO306" s="224"/>
      <c r="ERP306" s="334"/>
      <c r="ERQ306" s="334"/>
      <c r="ERR306" s="224"/>
      <c r="ERS306" s="382"/>
      <c r="ERT306" s="382"/>
      <c r="ERU306" s="332"/>
      <c r="ERV306" s="333"/>
      <c r="ERW306" s="382"/>
      <c r="ERX306" s="224"/>
      <c r="ERY306" s="224"/>
      <c r="ERZ306" s="334"/>
      <c r="ESA306" s="334"/>
      <c r="ESB306" s="224"/>
      <c r="ESC306" s="382"/>
      <c r="ESD306" s="382"/>
      <c r="ESE306" s="332"/>
      <c r="ESF306" s="333"/>
      <c r="ESG306" s="382"/>
      <c r="ESH306" s="224"/>
      <c r="ESI306" s="224"/>
      <c r="ESJ306" s="334"/>
      <c r="ESK306" s="334"/>
      <c r="ESL306" s="224"/>
      <c r="ESM306" s="382"/>
      <c r="ESN306" s="382"/>
      <c r="ESO306" s="332"/>
      <c r="ESP306" s="333"/>
      <c r="ESQ306" s="382"/>
      <c r="ESR306" s="224"/>
      <c r="ESS306" s="224"/>
      <c r="EST306" s="334"/>
      <c r="ESU306" s="334"/>
      <c r="ESV306" s="224"/>
      <c r="ESW306" s="382"/>
      <c r="ESX306" s="382"/>
      <c r="ESY306" s="332"/>
      <c r="ESZ306" s="333"/>
      <c r="ETA306" s="382"/>
      <c r="ETB306" s="224"/>
      <c r="ETC306" s="224"/>
      <c r="ETD306" s="334"/>
      <c r="ETE306" s="334"/>
      <c r="ETF306" s="224"/>
      <c r="ETG306" s="382"/>
      <c r="ETH306" s="382"/>
      <c r="ETI306" s="332"/>
      <c r="ETJ306" s="333"/>
      <c r="ETK306" s="382"/>
      <c r="ETL306" s="224"/>
      <c r="ETM306" s="224"/>
      <c r="ETN306" s="334"/>
      <c r="ETO306" s="334"/>
      <c r="ETP306" s="224"/>
      <c r="ETQ306" s="382"/>
      <c r="ETR306" s="382"/>
      <c r="ETS306" s="332"/>
      <c r="ETT306" s="333"/>
      <c r="ETU306" s="382"/>
      <c r="ETV306" s="224"/>
      <c r="ETW306" s="224"/>
      <c r="ETX306" s="334"/>
      <c r="ETY306" s="334"/>
      <c r="ETZ306" s="224"/>
      <c r="EUA306" s="382"/>
      <c r="EUB306" s="382"/>
      <c r="EUC306" s="332"/>
      <c r="EUD306" s="333"/>
      <c r="EUE306" s="382"/>
      <c r="EUF306" s="224"/>
      <c r="EUG306" s="224"/>
      <c r="EUH306" s="334"/>
      <c r="EUI306" s="334"/>
      <c r="EUJ306" s="224"/>
      <c r="EUK306" s="382"/>
      <c r="EUL306" s="382"/>
      <c r="EUM306" s="332"/>
      <c r="EUN306" s="333"/>
      <c r="EUO306" s="382"/>
      <c r="EUP306" s="224"/>
      <c r="EUQ306" s="224"/>
      <c r="EUR306" s="334"/>
      <c r="EUS306" s="334"/>
      <c r="EUT306" s="224"/>
      <c r="EUU306" s="382"/>
      <c r="EUV306" s="382"/>
      <c r="EUW306" s="332"/>
      <c r="EUX306" s="333"/>
      <c r="EUY306" s="382"/>
      <c r="EUZ306" s="224"/>
      <c r="EVA306" s="224"/>
      <c r="EVB306" s="334"/>
      <c r="EVC306" s="334"/>
      <c r="EVD306" s="224"/>
      <c r="EVE306" s="382"/>
      <c r="EVF306" s="382"/>
      <c r="EVG306" s="332"/>
      <c r="EVH306" s="333"/>
      <c r="EVI306" s="382"/>
      <c r="EVJ306" s="224"/>
      <c r="EVK306" s="224"/>
      <c r="EVL306" s="334"/>
      <c r="EVM306" s="334"/>
      <c r="EVN306" s="224"/>
      <c r="EVO306" s="382"/>
      <c r="EVP306" s="382"/>
      <c r="EVQ306" s="332"/>
      <c r="EVR306" s="333"/>
      <c r="EVS306" s="382"/>
      <c r="EVT306" s="224"/>
      <c r="EVU306" s="224"/>
      <c r="EVV306" s="334"/>
      <c r="EVW306" s="334"/>
      <c r="EVX306" s="224"/>
      <c r="EVY306" s="382"/>
      <c r="EVZ306" s="382"/>
      <c r="EWA306" s="332"/>
      <c r="EWB306" s="333"/>
      <c r="EWC306" s="382"/>
      <c r="EWD306" s="224"/>
      <c r="EWE306" s="224"/>
      <c r="EWF306" s="334"/>
      <c r="EWG306" s="334"/>
      <c r="EWH306" s="224"/>
      <c r="EWI306" s="382"/>
      <c r="EWJ306" s="382"/>
      <c r="EWK306" s="332"/>
      <c r="EWL306" s="333"/>
      <c r="EWM306" s="382"/>
      <c r="EWN306" s="224"/>
      <c r="EWO306" s="224"/>
      <c r="EWP306" s="334"/>
      <c r="EWQ306" s="334"/>
      <c r="EWR306" s="224"/>
      <c r="EWS306" s="382"/>
      <c r="EWT306" s="382"/>
      <c r="EWU306" s="332"/>
      <c r="EWV306" s="333"/>
      <c r="EWW306" s="382"/>
      <c r="EWX306" s="224"/>
      <c r="EWY306" s="224"/>
      <c r="EWZ306" s="334"/>
      <c r="EXA306" s="334"/>
      <c r="EXB306" s="224"/>
      <c r="EXC306" s="382"/>
      <c r="EXD306" s="382"/>
      <c r="EXE306" s="332"/>
      <c r="EXF306" s="333"/>
      <c r="EXG306" s="382"/>
      <c r="EXH306" s="224"/>
      <c r="EXI306" s="224"/>
      <c r="EXJ306" s="334"/>
      <c r="EXK306" s="334"/>
      <c r="EXL306" s="224"/>
      <c r="EXM306" s="382"/>
      <c r="EXN306" s="382"/>
      <c r="EXO306" s="332"/>
      <c r="EXP306" s="333"/>
      <c r="EXQ306" s="382"/>
      <c r="EXR306" s="224"/>
      <c r="EXS306" s="224"/>
      <c r="EXT306" s="334"/>
      <c r="EXU306" s="334"/>
      <c r="EXV306" s="224"/>
      <c r="EXW306" s="382"/>
      <c r="EXX306" s="382"/>
      <c r="EXY306" s="332"/>
      <c r="EXZ306" s="333"/>
      <c r="EYA306" s="382"/>
      <c r="EYB306" s="224"/>
      <c r="EYC306" s="224"/>
      <c r="EYD306" s="334"/>
      <c r="EYE306" s="334"/>
      <c r="EYF306" s="224"/>
      <c r="EYG306" s="382"/>
      <c r="EYH306" s="382"/>
      <c r="EYI306" s="332"/>
      <c r="EYJ306" s="333"/>
      <c r="EYK306" s="382"/>
      <c r="EYL306" s="224"/>
      <c r="EYM306" s="224"/>
      <c r="EYN306" s="334"/>
      <c r="EYO306" s="334"/>
      <c r="EYP306" s="224"/>
      <c r="EYQ306" s="382"/>
      <c r="EYR306" s="382"/>
      <c r="EYS306" s="332"/>
      <c r="EYT306" s="333"/>
      <c r="EYU306" s="382"/>
      <c r="EYV306" s="224"/>
      <c r="EYW306" s="224"/>
      <c r="EYX306" s="334"/>
      <c r="EYY306" s="334"/>
      <c r="EYZ306" s="224"/>
      <c r="EZA306" s="382"/>
      <c r="EZB306" s="382"/>
      <c r="EZC306" s="332"/>
      <c r="EZD306" s="333"/>
      <c r="EZE306" s="382"/>
      <c r="EZF306" s="224"/>
      <c r="EZG306" s="224"/>
      <c r="EZH306" s="334"/>
      <c r="EZI306" s="334"/>
      <c r="EZJ306" s="224"/>
      <c r="EZK306" s="382"/>
      <c r="EZL306" s="382"/>
      <c r="EZM306" s="332"/>
      <c r="EZN306" s="333"/>
      <c r="EZO306" s="382"/>
      <c r="EZP306" s="224"/>
      <c r="EZQ306" s="224"/>
      <c r="EZR306" s="334"/>
      <c r="EZS306" s="334"/>
      <c r="EZT306" s="224"/>
      <c r="EZU306" s="382"/>
      <c r="EZV306" s="382"/>
      <c r="EZW306" s="332"/>
      <c r="EZX306" s="333"/>
      <c r="EZY306" s="382"/>
      <c r="EZZ306" s="224"/>
      <c r="FAA306" s="224"/>
      <c r="FAB306" s="334"/>
      <c r="FAC306" s="334"/>
      <c r="FAD306" s="224"/>
      <c r="FAE306" s="382"/>
      <c r="FAF306" s="382"/>
      <c r="FAG306" s="332"/>
      <c r="FAH306" s="333"/>
      <c r="FAI306" s="382"/>
      <c r="FAJ306" s="224"/>
      <c r="FAK306" s="224"/>
      <c r="FAL306" s="334"/>
      <c r="FAM306" s="334"/>
      <c r="FAN306" s="224"/>
      <c r="FAO306" s="382"/>
      <c r="FAP306" s="382"/>
      <c r="FAQ306" s="332"/>
      <c r="FAR306" s="333"/>
      <c r="FAS306" s="382"/>
      <c r="FAT306" s="224"/>
      <c r="FAU306" s="224"/>
      <c r="FAV306" s="334"/>
      <c r="FAW306" s="334"/>
      <c r="FAX306" s="224"/>
      <c r="FAY306" s="382"/>
      <c r="FAZ306" s="382"/>
      <c r="FBA306" s="332"/>
      <c r="FBB306" s="333"/>
      <c r="FBC306" s="382"/>
      <c r="FBD306" s="224"/>
      <c r="FBE306" s="224"/>
      <c r="FBF306" s="334"/>
      <c r="FBG306" s="334"/>
      <c r="FBH306" s="224"/>
      <c r="FBI306" s="382"/>
      <c r="FBJ306" s="382"/>
      <c r="FBK306" s="332"/>
      <c r="FBL306" s="333"/>
      <c r="FBM306" s="382"/>
      <c r="FBN306" s="224"/>
      <c r="FBO306" s="224"/>
      <c r="FBP306" s="334"/>
      <c r="FBQ306" s="334"/>
      <c r="FBR306" s="224"/>
      <c r="FBS306" s="382"/>
      <c r="FBT306" s="382"/>
      <c r="FBU306" s="332"/>
      <c r="FBV306" s="333"/>
      <c r="FBW306" s="382"/>
      <c r="FBX306" s="224"/>
      <c r="FBY306" s="224"/>
      <c r="FBZ306" s="334"/>
      <c r="FCA306" s="334"/>
      <c r="FCB306" s="224"/>
      <c r="FCC306" s="382"/>
      <c r="FCD306" s="382"/>
      <c r="FCE306" s="332"/>
      <c r="FCF306" s="333"/>
      <c r="FCG306" s="382"/>
      <c r="FCH306" s="224"/>
      <c r="FCI306" s="224"/>
      <c r="FCJ306" s="334"/>
      <c r="FCK306" s="334"/>
      <c r="FCL306" s="224"/>
      <c r="FCM306" s="382"/>
      <c r="FCN306" s="382"/>
      <c r="FCO306" s="332"/>
      <c r="FCP306" s="333"/>
      <c r="FCQ306" s="382"/>
      <c r="FCR306" s="224"/>
      <c r="FCS306" s="224"/>
      <c r="FCT306" s="334"/>
      <c r="FCU306" s="334"/>
      <c r="FCV306" s="224"/>
      <c r="FCW306" s="382"/>
      <c r="FCX306" s="382"/>
      <c r="FCY306" s="332"/>
      <c r="FCZ306" s="333"/>
      <c r="FDA306" s="382"/>
      <c r="FDB306" s="224"/>
      <c r="FDC306" s="224"/>
      <c r="FDD306" s="334"/>
      <c r="FDE306" s="334"/>
      <c r="FDF306" s="224"/>
      <c r="FDG306" s="382"/>
      <c r="FDH306" s="382"/>
      <c r="FDI306" s="332"/>
      <c r="FDJ306" s="333"/>
      <c r="FDK306" s="382"/>
      <c r="FDL306" s="224"/>
      <c r="FDM306" s="224"/>
      <c r="FDN306" s="334"/>
      <c r="FDO306" s="334"/>
      <c r="FDP306" s="224"/>
      <c r="FDQ306" s="382"/>
      <c r="FDR306" s="382"/>
      <c r="FDS306" s="332"/>
      <c r="FDT306" s="333"/>
      <c r="FDU306" s="382"/>
      <c r="FDV306" s="224"/>
      <c r="FDW306" s="224"/>
      <c r="FDX306" s="334"/>
      <c r="FDY306" s="334"/>
      <c r="FDZ306" s="224"/>
      <c r="FEA306" s="382"/>
      <c r="FEB306" s="382"/>
      <c r="FEC306" s="332"/>
      <c r="FED306" s="333"/>
      <c r="FEE306" s="382"/>
      <c r="FEF306" s="224"/>
      <c r="FEG306" s="224"/>
      <c r="FEH306" s="334"/>
      <c r="FEI306" s="334"/>
      <c r="FEJ306" s="224"/>
      <c r="FEK306" s="382"/>
      <c r="FEL306" s="382"/>
      <c r="FEM306" s="332"/>
      <c r="FEN306" s="333"/>
      <c r="FEO306" s="382"/>
      <c r="FEP306" s="224"/>
      <c r="FEQ306" s="224"/>
      <c r="FER306" s="334"/>
      <c r="FES306" s="334"/>
      <c r="FET306" s="224"/>
      <c r="FEU306" s="382"/>
      <c r="FEV306" s="382"/>
      <c r="FEW306" s="332"/>
      <c r="FEX306" s="333"/>
      <c r="FEY306" s="382"/>
      <c r="FEZ306" s="224"/>
      <c r="FFA306" s="224"/>
      <c r="FFB306" s="334"/>
      <c r="FFC306" s="334"/>
      <c r="FFD306" s="224"/>
      <c r="FFE306" s="382"/>
      <c r="FFF306" s="382"/>
      <c r="FFG306" s="332"/>
      <c r="FFH306" s="333"/>
      <c r="FFI306" s="382"/>
      <c r="FFJ306" s="224"/>
      <c r="FFK306" s="224"/>
      <c r="FFL306" s="334"/>
      <c r="FFM306" s="334"/>
      <c r="FFN306" s="224"/>
      <c r="FFO306" s="382"/>
      <c r="FFP306" s="382"/>
      <c r="FFQ306" s="332"/>
      <c r="FFR306" s="333"/>
      <c r="FFS306" s="382"/>
      <c r="FFT306" s="224"/>
      <c r="FFU306" s="224"/>
      <c r="FFV306" s="334"/>
      <c r="FFW306" s="334"/>
      <c r="FFX306" s="224"/>
      <c r="FFY306" s="382"/>
      <c r="FFZ306" s="382"/>
      <c r="FGA306" s="332"/>
      <c r="FGB306" s="333"/>
      <c r="FGC306" s="382"/>
      <c r="FGD306" s="224"/>
      <c r="FGE306" s="224"/>
      <c r="FGF306" s="334"/>
      <c r="FGG306" s="334"/>
      <c r="FGH306" s="224"/>
      <c r="FGI306" s="382"/>
      <c r="FGJ306" s="382"/>
      <c r="FGK306" s="332"/>
      <c r="FGL306" s="333"/>
      <c r="FGM306" s="382"/>
      <c r="FGN306" s="224"/>
      <c r="FGO306" s="224"/>
      <c r="FGP306" s="334"/>
      <c r="FGQ306" s="334"/>
      <c r="FGR306" s="224"/>
      <c r="FGS306" s="382"/>
      <c r="FGT306" s="382"/>
      <c r="FGU306" s="332"/>
      <c r="FGV306" s="333"/>
      <c r="FGW306" s="382"/>
      <c r="FGX306" s="224"/>
      <c r="FGY306" s="224"/>
      <c r="FGZ306" s="334"/>
      <c r="FHA306" s="334"/>
      <c r="FHB306" s="224"/>
      <c r="FHC306" s="382"/>
      <c r="FHD306" s="382"/>
      <c r="FHE306" s="332"/>
      <c r="FHF306" s="333"/>
      <c r="FHG306" s="382"/>
      <c r="FHH306" s="224"/>
      <c r="FHI306" s="224"/>
      <c r="FHJ306" s="334"/>
      <c r="FHK306" s="334"/>
      <c r="FHL306" s="224"/>
      <c r="FHM306" s="382"/>
      <c r="FHN306" s="382"/>
      <c r="FHO306" s="332"/>
      <c r="FHP306" s="333"/>
      <c r="FHQ306" s="382"/>
      <c r="FHR306" s="224"/>
      <c r="FHS306" s="224"/>
      <c r="FHT306" s="334"/>
      <c r="FHU306" s="334"/>
      <c r="FHV306" s="224"/>
      <c r="FHW306" s="382"/>
      <c r="FHX306" s="382"/>
      <c r="FHY306" s="332"/>
      <c r="FHZ306" s="333"/>
      <c r="FIA306" s="382"/>
      <c r="FIB306" s="224"/>
      <c r="FIC306" s="224"/>
      <c r="FID306" s="334"/>
      <c r="FIE306" s="334"/>
      <c r="FIF306" s="224"/>
      <c r="FIG306" s="382"/>
      <c r="FIH306" s="382"/>
      <c r="FII306" s="332"/>
      <c r="FIJ306" s="333"/>
      <c r="FIK306" s="382"/>
      <c r="FIL306" s="224"/>
      <c r="FIM306" s="224"/>
      <c r="FIN306" s="334"/>
      <c r="FIO306" s="334"/>
      <c r="FIP306" s="224"/>
      <c r="FIQ306" s="382"/>
      <c r="FIR306" s="382"/>
      <c r="FIS306" s="332"/>
      <c r="FIT306" s="333"/>
      <c r="FIU306" s="382"/>
      <c r="FIV306" s="224"/>
      <c r="FIW306" s="224"/>
      <c r="FIX306" s="334"/>
      <c r="FIY306" s="334"/>
      <c r="FIZ306" s="224"/>
      <c r="FJA306" s="382"/>
      <c r="FJB306" s="382"/>
      <c r="FJC306" s="332"/>
      <c r="FJD306" s="333"/>
      <c r="FJE306" s="382"/>
      <c r="FJF306" s="224"/>
      <c r="FJG306" s="224"/>
      <c r="FJH306" s="334"/>
      <c r="FJI306" s="334"/>
      <c r="FJJ306" s="224"/>
      <c r="FJK306" s="382"/>
      <c r="FJL306" s="382"/>
      <c r="FJM306" s="332"/>
      <c r="FJN306" s="333"/>
      <c r="FJO306" s="382"/>
      <c r="FJP306" s="224"/>
      <c r="FJQ306" s="224"/>
      <c r="FJR306" s="334"/>
      <c r="FJS306" s="334"/>
      <c r="FJT306" s="224"/>
      <c r="FJU306" s="382"/>
      <c r="FJV306" s="382"/>
      <c r="FJW306" s="332"/>
      <c r="FJX306" s="333"/>
      <c r="FJY306" s="382"/>
      <c r="FJZ306" s="224"/>
      <c r="FKA306" s="224"/>
      <c r="FKB306" s="334"/>
      <c r="FKC306" s="334"/>
      <c r="FKD306" s="224"/>
      <c r="FKE306" s="382"/>
      <c r="FKF306" s="382"/>
      <c r="FKG306" s="332"/>
      <c r="FKH306" s="333"/>
      <c r="FKI306" s="382"/>
      <c r="FKJ306" s="224"/>
      <c r="FKK306" s="224"/>
      <c r="FKL306" s="334"/>
      <c r="FKM306" s="334"/>
      <c r="FKN306" s="224"/>
      <c r="FKO306" s="382"/>
      <c r="FKP306" s="382"/>
      <c r="FKQ306" s="332"/>
      <c r="FKR306" s="333"/>
      <c r="FKS306" s="382"/>
      <c r="FKT306" s="224"/>
      <c r="FKU306" s="224"/>
      <c r="FKV306" s="334"/>
      <c r="FKW306" s="334"/>
      <c r="FKX306" s="224"/>
      <c r="FKY306" s="382"/>
      <c r="FKZ306" s="382"/>
      <c r="FLA306" s="332"/>
      <c r="FLB306" s="333"/>
      <c r="FLC306" s="382"/>
      <c r="FLD306" s="224"/>
      <c r="FLE306" s="224"/>
      <c r="FLF306" s="334"/>
      <c r="FLG306" s="334"/>
      <c r="FLH306" s="224"/>
      <c r="FLI306" s="382"/>
      <c r="FLJ306" s="382"/>
      <c r="FLK306" s="332"/>
      <c r="FLL306" s="333"/>
      <c r="FLM306" s="382"/>
      <c r="FLN306" s="224"/>
      <c r="FLO306" s="224"/>
      <c r="FLP306" s="334"/>
      <c r="FLQ306" s="334"/>
      <c r="FLR306" s="224"/>
      <c r="FLS306" s="382"/>
      <c r="FLT306" s="382"/>
      <c r="FLU306" s="332"/>
      <c r="FLV306" s="333"/>
      <c r="FLW306" s="382"/>
      <c r="FLX306" s="224"/>
      <c r="FLY306" s="224"/>
      <c r="FLZ306" s="334"/>
      <c r="FMA306" s="334"/>
      <c r="FMB306" s="224"/>
      <c r="FMC306" s="382"/>
      <c r="FMD306" s="382"/>
      <c r="FME306" s="332"/>
      <c r="FMF306" s="333"/>
      <c r="FMG306" s="382"/>
      <c r="FMH306" s="224"/>
      <c r="FMI306" s="224"/>
      <c r="FMJ306" s="334"/>
      <c r="FMK306" s="334"/>
      <c r="FML306" s="224"/>
      <c r="FMM306" s="382"/>
      <c r="FMN306" s="382"/>
      <c r="FMO306" s="332"/>
      <c r="FMP306" s="333"/>
      <c r="FMQ306" s="382"/>
      <c r="FMR306" s="224"/>
      <c r="FMS306" s="224"/>
      <c r="FMT306" s="334"/>
      <c r="FMU306" s="334"/>
      <c r="FMV306" s="224"/>
      <c r="FMW306" s="382"/>
      <c r="FMX306" s="382"/>
      <c r="FMY306" s="332"/>
      <c r="FMZ306" s="333"/>
      <c r="FNA306" s="382"/>
      <c r="FNB306" s="224"/>
      <c r="FNC306" s="224"/>
      <c r="FND306" s="334"/>
      <c r="FNE306" s="334"/>
      <c r="FNF306" s="224"/>
      <c r="FNG306" s="382"/>
      <c r="FNH306" s="382"/>
      <c r="FNI306" s="332"/>
      <c r="FNJ306" s="333"/>
      <c r="FNK306" s="382"/>
      <c r="FNL306" s="224"/>
      <c r="FNM306" s="224"/>
      <c r="FNN306" s="334"/>
      <c r="FNO306" s="334"/>
      <c r="FNP306" s="224"/>
      <c r="FNQ306" s="382"/>
      <c r="FNR306" s="382"/>
      <c r="FNS306" s="332"/>
      <c r="FNT306" s="333"/>
      <c r="FNU306" s="382"/>
      <c r="FNV306" s="224"/>
      <c r="FNW306" s="224"/>
      <c r="FNX306" s="334"/>
      <c r="FNY306" s="334"/>
      <c r="FNZ306" s="224"/>
      <c r="FOA306" s="382"/>
      <c r="FOB306" s="382"/>
      <c r="FOC306" s="332"/>
      <c r="FOD306" s="333"/>
      <c r="FOE306" s="382"/>
      <c r="FOF306" s="224"/>
      <c r="FOG306" s="224"/>
      <c r="FOH306" s="334"/>
      <c r="FOI306" s="334"/>
      <c r="FOJ306" s="224"/>
      <c r="FOK306" s="382"/>
      <c r="FOL306" s="382"/>
      <c r="FOM306" s="332"/>
      <c r="FON306" s="333"/>
      <c r="FOO306" s="382"/>
      <c r="FOP306" s="224"/>
      <c r="FOQ306" s="224"/>
      <c r="FOR306" s="334"/>
      <c r="FOS306" s="334"/>
      <c r="FOT306" s="224"/>
      <c r="FOU306" s="382"/>
      <c r="FOV306" s="382"/>
      <c r="FOW306" s="332"/>
      <c r="FOX306" s="333"/>
      <c r="FOY306" s="382"/>
      <c r="FOZ306" s="224"/>
      <c r="FPA306" s="224"/>
      <c r="FPB306" s="334"/>
      <c r="FPC306" s="334"/>
      <c r="FPD306" s="224"/>
      <c r="FPE306" s="382"/>
      <c r="FPF306" s="382"/>
      <c r="FPG306" s="332"/>
      <c r="FPH306" s="333"/>
      <c r="FPI306" s="382"/>
      <c r="FPJ306" s="224"/>
      <c r="FPK306" s="224"/>
      <c r="FPL306" s="334"/>
      <c r="FPM306" s="334"/>
      <c r="FPN306" s="224"/>
      <c r="FPO306" s="382"/>
      <c r="FPP306" s="382"/>
      <c r="FPQ306" s="332"/>
      <c r="FPR306" s="333"/>
      <c r="FPS306" s="382"/>
      <c r="FPT306" s="224"/>
      <c r="FPU306" s="224"/>
      <c r="FPV306" s="334"/>
      <c r="FPW306" s="334"/>
      <c r="FPX306" s="224"/>
      <c r="FPY306" s="382"/>
      <c r="FPZ306" s="382"/>
      <c r="FQA306" s="332"/>
      <c r="FQB306" s="333"/>
      <c r="FQC306" s="382"/>
      <c r="FQD306" s="224"/>
      <c r="FQE306" s="224"/>
      <c r="FQF306" s="334"/>
      <c r="FQG306" s="334"/>
      <c r="FQH306" s="224"/>
      <c r="FQI306" s="382"/>
      <c r="FQJ306" s="382"/>
      <c r="FQK306" s="332"/>
      <c r="FQL306" s="333"/>
      <c r="FQM306" s="382"/>
      <c r="FQN306" s="224"/>
      <c r="FQO306" s="224"/>
      <c r="FQP306" s="334"/>
      <c r="FQQ306" s="334"/>
      <c r="FQR306" s="224"/>
      <c r="FQS306" s="382"/>
      <c r="FQT306" s="382"/>
      <c r="FQU306" s="332"/>
      <c r="FQV306" s="333"/>
      <c r="FQW306" s="382"/>
      <c r="FQX306" s="224"/>
      <c r="FQY306" s="224"/>
      <c r="FQZ306" s="334"/>
      <c r="FRA306" s="334"/>
      <c r="FRB306" s="224"/>
      <c r="FRC306" s="382"/>
      <c r="FRD306" s="382"/>
      <c r="FRE306" s="332"/>
      <c r="FRF306" s="333"/>
      <c r="FRG306" s="382"/>
      <c r="FRH306" s="224"/>
      <c r="FRI306" s="224"/>
      <c r="FRJ306" s="334"/>
      <c r="FRK306" s="334"/>
      <c r="FRL306" s="224"/>
      <c r="FRM306" s="382"/>
      <c r="FRN306" s="382"/>
      <c r="FRO306" s="332"/>
      <c r="FRP306" s="333"/>
      <c r="FRQ306" s="382"/>
      <c r="FRR306" s="224"/>
      <c r="FRS306" s="224"/>
      <c r="FRT306" s="334"/>
      <c r="FRU306" s="334"/>
      <c r="FRV306" s="224"/>
      <c r="FRW306" s="382"/>
      <c r="FRX306" s="382"/>
      <c r="FRY306" s="332"/>
      <c r="FRZ306" s="333"/>
      <c r="FSA306" s="382"/>
      <c r="FSB306" s="224"/>
      <c r="FSC306" s="224"/>
      <c r="FSD306" s="334"/>
      <c r="FSE306" s="334"/>
      <c r="FSF306" s="224"/>
      <c r="FSG306" s="382"/>
      <c r="FSH306" s="382"/>
      <c r="FSI306" s="332"/>
      <c r="FSJ306" s="333"/>
      <c r="FSK306" s="382"/>
      <c r="FSL306" s="224"/>
      <c r="FSM306" s="224"/>
      <c r="FSN306" s="334"/>
      <c r="FSO306" s="334"/>
      <c r="FSP306" s="224"/>
      <c r="FSQ306" s="382"/>
      <c r="FSR306" s="382"/>
      <c r="FSS306" s="332"/>
      <c r="FST306" s="333"/>
      <c r="FSU306" s="382"/>
      <c r="FSV306" s="224"/>
      <c r="FSW306" s="224"/>
      <c r="FSX306" s="334"/>
      <c r="FSY306" s="334"/>
      <c r="FSZ306" s="224"/>
      <c r="FTA306" s="382"/>
      <c r="FTB306" s="382"/>
      <c r="FTC306" s="332"/>
      <c r="FTD306" s="333"/>
      <c r="FTE306" s="382"/>
      <c r="FTF306" s="224"/>
      <c r="FTG306" s="224"/>
      <c r="FTH306" s="334"/>
      <c r="FTI306" s="334"/>
      <c r="FTJ306" s="224"/>
      <c r="FTK306" s="382"/>
      <c r="FTL306" s="382"/>
      <c r="FTM306" s="332"/>
      <c r="FTN306" s="333"/>
      <c r="FTO306" s="382"/>
      <c r="FTP306" s="224"/>
      <c r="FTQ306" s="224"/>
      <c r="FTR306" s="334"/>
      <c r="FTS306" s="334"/>
      <c r="FTT306" s="224"/>
      <c r="FTU306" s="382"/>
      <c r="FTV306" s="382"/>
      <c r="FTW306" s="332"/>
      <c r="FTX306" s="333"/>
      <c r="FTY306" s="382"/>
      <c r="FTZ306" s="224"/>
      <c r="FUA306" s="224"/>
      <c r="FUB306" s="334"/>
      <c r="FUC306" s="334"/>
      <c r="FUD306" s="224"/>
      <c r="FUE306" s="382"/>
      <c r="FUF306" s="382"/>
      <c r="FUG306" s="332"/>
      <c r="FUH306" s="333"/>
      <c r="FUI306" s="382"/>
      <c r="FUJ306" s="224"/>
      <c r="FUK306" s="224"/>
      <c r="FUL306" s="334"/>
      <c r="FUM306" s="334"/>
      <c r="FUN306" s="224"/>
      <c r="FUO306" s="382"/>
      <c r="FUP306" s="382"/>
      <c r="FUQ306" s="332"/>
      <c r="FUR306" s="333"/>
      <c r="FUS306" s="382"/>
      <c r="FUT306" s="224"/>
      <c r="FUU306" s="224"/>
      <c r="FUV306" s="334"/>
      <c r="FUW306" s="334"/>
      <c r="FUX306" s="224"/>
      <c r="FUY306" s="382"/>
      <c r="FUZ306" s="382"/>
      <c r="FVA306" s="332"/>
      <c r="FVB306" s="333"/>
      <c r="FVC306" s="382"/>
      <c r="FVD306" s="224"/>
      <c r="FVE306" s="224"/>
      <c r="FVF306" s="334"/>
      <c r="FVG306" s="334"/>
      <c r="FVH306" s="224"/>
      <c r="FVI306" s="382"/>
      <c r="FVJ306" s="382"/>
      <c r="FVK306" s="332"/>
      <c r="FVL306" s="333"/>
      <c r="FVM306" s="382"/>
      <c r="FVN306" s="224"/>
      <c r="FVO306" s="224"/>
      <c r="FVP306" s="334"/>
      <c r="FVQ306" s="334"/>
      <c r="FVR306" s="224"/>
      <c r="FVS306" s="382"/>
      <c r="FVT306" s="382"/>
      <c r="FVU306" s="332"/>
      <c r="FVV306" s="333"/>
      <c r="FVW306" s="382"/>
      <c r="FVX306" s="224"/>
      <c r="FVY306" s="224"/>
      <c r="FVZ306" s="334"/>
      <c r="FWA306" s="334"/>
      <c r="FWB306" s="224"/>
      <c r="FWC306" s="382"/>
      <c r="FWD306" s="382"/>
      <c r="FWE306" s="332"/>
      <c r="FWF306" s="333"/>
      <c r="FWG306" s="382"/>
      <c r="FWH306" s="224"/>
      <c r="FWI306" s="224"/>
      <c r="FWJ306" s="334"/>
      <c r="FWK306" s="334"/>
      <c r="FWL306" s="224"/>
      <c r="FWM306" s="382"/>
      <c r="FWN306" s="382"/>
      <c r="FWO306" s="332"/>
      <c r="FWP306" s="333"/>
      <c r="FWQ306" s="382"/>
      <c r="FWR306" s="224"/>
      <c r="FWS306" s="224"/>
      <c r="FWT306" s="334"/>
      <c r="FWU306" s="334"/>
      <c r="FWV306" s="224"/>
      <c r="FWW306" s="382"/>
      <c r="FWX306" s="382"/>
      <c r="FWY306" s="332"/>
      <c r="FWZ306" s="333"/>
      <c r="FXA306" s="382"/>
      <c r="FXB306" s="224"/>
      <c r="FXC306" s="224"/>
      <c r="FXD306" s="334"/>
      <c r="FXE306" s="334"/>
      <c r="FXF306" s="224"/>
      <c r="FXG306" s="382"/>
      <c r="FXH306" s="382"/>
      <c r="FXI306" s="332"/>
      <c r="FXJ306" s="333"/>
      <c r="FXK306" s="382"/>
      <c r="FXL306" s="224"/>
      <c r="FXM306" s="224"/>
      <c r="FXN306" s="334"/>
      <c r="FXO306" s="334"/>
      <c r="FXP306" s="224"/>
      <c r="FXQ306" s="382"/>
      <c r="FXR306" s="382"/>
      <c r="FXS306" s="332"/>
      <c r="FXT306" s="333"/>
      <c r="FXU306" s="382"/>
      <c r="FXV306" s="224"/>
      <c r="FXW306" s="224"/>
      <c r="FXX306" s="334"/>
      <c r="FXY306" s="334"/>
      <c r="FXZ306" s="224"/>
      <c r="FYA306" s="382"/>
      <c r="FYB306" s="382"/>
      <c r="FYC306" s="332"/>
      <c r="FYD306" s="333"/>
      <c r="FYE306" s="382"/>
      <c r="FYF306" s="224"/>
      <c r="FYG306" s="224"/>
      <c r="FYH306" s="334"/>
      <c r="FYI306" s="334"/>
      <c r="FYJ306" s="224"/>
      <c r="FYK306" s="382"/>
      <c r="FYL306" s="382"/>
      <c r="FYM306" s="332"/>
      <c r="FYN306" s="333"/>
      <c r="FYO306" s="382"/>
      <c r="FYP306" s="224"/>
      <c r="FYQ306" s="224"/>
      <c r="FYR306" s="334"/>
      <c r="FYS306" s="334"/>
      <c r="FYT306" s="224"/>
      <c r="FYU306" s="382"/>
      <c r="FYV306" s="382"/>
      <c r="FYW306" s="332"/>
      <c r="FYX306" s="333"/>
      <c r="FYY306" s="382"/>
      <c r="FYZ306" s="224"/>
      <c r="FZA306" s="224"/>
      <c r="FZB306" s="334"/>
      <c r="FZC306" s="334"/>
      <c r="FZD306" s="224"/>
      <c r="FZE306" s="382"/>
      <c r="FZF306" s="382"/>
      <c r="FZG306" s="332"/>
      <c r="FZH306" s="333"/>
      <c r="FZI306" s="382"/>
      <c r="FZJ306" s="224"/>
      <c r="FZK306" s="224"/>
      <c r="FZL306" s="334"/>
      <c r="FZM306" s="334"/>
      <c r="FZN306" s="224"/>
      <c r="FZO306" s="382"/>
      <c r="FZP306" s="382"/>
      <c r="FZQ306" s="332"/>
      <c r="FZR306" s="333"/>
      <c r="FZS306" s="382"/>
      <c r="FZT306" s="224"/>
      <c r="FZU306" s="224"/>
      <c r="FZV306" s="334"/>
      <c r="FZW306" s="334"/>
      <c r="FZX306" s="224"/>
      <c r="FZY306" s="382"/>
      <c r="FZZ306" s="382"/>
      <c r="GAA306" s="332"/>
      <c r="GAB306" s="333"/>
      <c r="GAC306" s="382"/>
      <c r="GAD306" s="224"/>
      <c r="GAE306" s="224"/>
      <c r="GAF306" s="334"/>
      <c r="GAG306" s="334"/>
      <c r="GAH306" s="224"/>
      <c r="GAI306" s="382"/>
      <c r="GAJ306" s="382"/>
      <c r="GAK306" s="332"/>
      <c r="GAL306" s="333"/>
      <c r="GAM306" s="382"/>
      <c r="GAN306" s="224"/>
      <c r="GAO306" s="224"/>
      <c r="GAP306" s="334"/>
      <c r="GAQ306" s="334"/>
      <c r="GAR306" s="224"/>
      <c r="GAS306" s="382"/>
      <c r="GAT306" s="382"/>
      <c r="GAU306" s="332"/>
      <c r="GAV306" s="333"/>
      <c r="GAW306" s="382"/>
      <c r="GAX306" s="224"/>
      <c r="GAY306" s="224"/>
      <c r="GAZ306" s="334"/>
      <c r="GBA306" s="334"/>
      <c r="GBB306" s="224"/>
      <c r="GBC306" s="382"/>
      <c r="GBD306" s="382"/>
      <c r="GBE306" s="332"/>
      <c r="GBF306" s="333"/>
      <c r="GBG306" s="382"/>
      <c r="GBH306" s="224"/>
      <c r="GBI306" s="224"/>
      <c r="GBJ306" s="334"/>
      <c r="GBK306" s="334"/>
      <c r="GBL306" s="224"/>
      <c r="GBM306" s="382"/>
      <c r="GBN306" s="382"/>
      <c r="GBO306" s="332"/>
      <c r="GBP306" s="333"/>
      <c r="GBQ306" s="382"/>
      <c r="GBR306" s="224"/>
      <c r="GBS306" s="224"/>
      <c r="GBT306" s="334"/>
      <c r="GBU306" s="334"/>
      <c r="GBV306" s="224"/>
      <c r="GBW306" s="382"/>
      <c r="GBX306" s="382"/>
      <c r="GBY306" s="332"/>
      <c r="GBZ306" s="333"/>
      <c r="GCA306" s="382"/>
      <c r="GCB306" s="224"/>
      <c r="GCC306" s="224"/>
      <c r="GCD306" s="334"/>
      <c r="GCE306" s="334"/>
      <c r="GCF306" s="224"/>
      <c r="GCG306" s="382"/>
      <c r="GCH306" s="382"/>
      <c r="GCI306" s="332"/>
      <c r="GCJ306" s="333"/>
      <c r="GCK306" s="382"/>
      <c r="GCL306" s="224"/>
      <c r="GCM306" s="224"/>
      <c r="GCN306" s="334"/>
      <c r="GCO306" s="334"/>
      <c r="GCP306" s="224"/>
      <c r="GCQ306" s="382"/>
      <c r="GCR306" s="382"/>
      <c r="GCS306" s="332"/>
      <c r="GCT306" s="333"/>
      <c r="GCU306" s="382"/>
      <c r="GCV306" s="224"/>
      <c r="GCW306" s="224"/>
      <c r="GCX306" s="334"/>
      <c r="GCY306" s="334"/>
      <c r="GCZ306" s="224"/>
      <c r="GDA306" s="382"/>
      <c r="GDB306" s="382"/>
      <c r="GDC306" s="332"/>
      <c r="GDD306" s="333"/>
      <c r="GDE306" s="382"/>
      <c r="GDF306" s="224"/>
      <c r="GDG306" s="224"/>
      <c r="GDH306" s="334"/>
      <c r="GDI306" s="334"/>
      <c r="GDJ306" s="224"/>
      <c r="GDK306" s="382"/>
      <c r="GDL306" s="382"/>
      <c r="GDM306" s="332"/>
      <c r="GDN306" s="333"/>
      <c r="GDO306" s="382"/>
      <c r="GDP306" s="224"/>
      <c r="GDQ306" s="224"/>
      <c r="GDR306" s="334"/>
      <c r="GDS306" s="334"/>
      <c r="GDT306" s="224"/>
      <c r="GDU306" s="382"/>
      <c r="GDV306" s="382"/>
      <c r="GDW306" s="332"/>
      <c r="GDX306" s="333"/>
      <c r="GDY306" s="382"/>
      <c r="GDZ306" s="224"/>
      <c r="GEA306" s="224"/>
      <c r="GEB306" s="334"/>
      <c r="GEC306" s="334"/>
      <c r="GED306" s="224"/>
      <c r="GEE306" s="382"/>
      <c r="GEF306" s="382"/>
      <c r="GEG306" s="332"/>
      <c r="GEH306" s="333"/>
      <c r="GEI306" s="382"/>
      <c r="GEJ306" s="224"/>
      <c r="GEK306" s="224"/>
      <c r="GEL306" s="334"/>
      <c r="GEM306" s="334"/>
      <c r="GEN306" s="224"/>
      <c r="GEO306" s="382"/>
      <c r="GEP306" s="382"/>
      <c r="GEQ306" s="332"/>
      <c r="GER306" s="333"/>
      <c r="GES306" s="382"/>
      <c r="GET306" s="224"/>
      <c r="GEU306" s="224"/>
      <c r="GEV306" s="334"/>
      <c r="GEW306" s="334"/>
      <c r="GEX306" s="224"/>
      <c r="GEY306" s="382"/>
      <c r="GEZ306" s="382"/>
      <c r="GFA306" s="332"/>
      <c r="GFB306" s="333"/>
      <c r="GFC306" s="382"/>
      <c r="GFD306" s="224"/>
      <c r="GFE306" s="224"/>
      <c r="GFF306" s="334"/>
      <c r="GFG306" s="334"/>
      <c r="GFH306" s="224"/>
      <c r="GFI306" s="382"/>
      <c r="GFJ306" s="382"/>
      <c r="GFK306" s="332"/>
      <c r="GFL306" s="333"/>
      <c r="GFM306" s="382"/>
      <c r="GFN306" s="224"/>
      <c r="GFO306" s="224"/>
      <c r="GFP306" s="334"/>
      <c r="GFQ306" s="334"/>
      <c r="GFR306" s="224"/>
      <c r="GFS306" s="382"/>
      <c r="GFT306" s="382"/>
      <c r="GFU306" s="332"/>
      <c r="GFV306" s="333"/>
      <c r="GFW306" s="382"/>
      <c r="GFX306" s="224"/>
      <c r="GFY306" s="224"/>
      <c r="GFZ306" s="334"/>
      <c r="GGA306" s="334"/>
      <c r="GGB306" s="224"/>
      <c r="GGC306" s="382"/>
      <c r="GGD306" s="382"/>
      <c r="GGE306" s="332"/>
      <c r="GGF306" s="333"/>
      <c r="GGG306" s="382"/>
      <c r="GGH306" s="224"/>
      <c r="GGI306" s="224"/>
      <c r="GGJ306" s="334"/>
      <c r="GGK306" s="334"/>
      <c r="GGL306" s="224"/>
      <c r="GGM306" s="382"/>
      <c r="GGN306" s="382"/>
      <c r="GGO306" s="332"/>
      <c r="GGP306" s="333"/>
      <c r="GGQ306" s="382"/>
      <c r="GGR306" s="224"/>
      <c r="GGS306" s="224"/>
      <c r="GGT306" s="334"/>
      <c r="GGU306" s="334"/>
      <c r="GGV306" s="224"/>
      <c r="GGW306" s="382"/>
      <c r="GGX306" s="382"/>
      <c r="GGY306" s="332"/>
      <c r="GGZ306" s="333"/>
      <c r="GHA306" s="382"/>
      <c r="GHB306" s="224"/>
      <c r="GHC306" s="224"/>
      <c r="GHD306" s="334"/>
      <c r="GHE306" s="334"/>
      <c r="GHF306" s="224"/>
      <c r="GHG306" s="382"/>
      <c r="GHH306" s="382"/>
      <c r="GHI306" s="332"/>
      <c r="GHJ306" s="333"/>
      <c r="GHK306" s="382"/>
      <c r="GHL306" s="224"/>
      <c r="GHM306" s="224"/>
      <c r="GHN306" s="334"/>
      <c r="GHO306" s="334"/>
      <c r="GHP306" s="224"/>
      <c r="GHQ306" s="382"/>
      <c r="GHR306" s="382"/>
      <c r="GHS306" s="332"/>
      <c r="GHT306" s="333"/>
      <c r="GHU306" s="382"/>
      <c r="GHV306" s="224"/>
      <c r="GHW306" s="224"/>
      <c r="GHX306" s="334"/>
      <c r="GHY306" s="334"/>
      <c r="GHZ306" s="224"/>
      <c r="GIA306" s="382"/>
      <c r="GIB306" s="382"/>
      <c r="GIC306" s="332"/>
      <c r="GID306" s="333"/>
      <c r="GIE306" s="382"/>
      <c r="GIF306" s="224"/>
      <c r="GIG306" s="224"/>
      <c r="GIH306" s="334"/>
      <c r="GII306" s="334"/>
      <c r="GIJ306" s="224"/>
      <c r="GIK306" s="382"/>
      <c r="GIL306" s="382"/>
      <c r="GIM306" s="332"/>
      <c r="GIN306" s="333"/>
      <c r="GIO306" s="382"/>
      <c r="GIP306" s="224"/>
      <c r="GIQ306" s="224"/>
      <c r="GIR306" s="334"/>
      <c r="GIS306" s="334"/>
      <c r="GIT306" s="224"/>
      <c r="GIU306" s="382"/>
      <c r="GIV306" s="382"/>
      <c r="GIW306" s="332"/>
      <c r="GIX306" s="333"/>
      <c r="GIY306" s="382"/>
      <c r="GIZ306" s="224"/>
      <c r="GJA306" s="224"/>
      <c r="GJB306" s="334"/>
      <c r="GJC306" s="334"/>
      <c r="GJD306" s="224"/>
      <c r="GJE306" s="382"/>
      <c r="GJF306" s="382"/>
      <c r="GJG306" s="332"/>
      <c r="GJH306" s="333"/>
      <c r="GJI306" s="382"/>
      <c r="GJJ306" s="224"/>
      <c r="GJK306" s="224"/>
      <c r="GJL306" s="334"/>
      <c r="GJM306" s="334"/>
      <c r="GJN306" s="224"/>
      <c r="GJO306" s="382"/>
      <c r="GJP306" s="382"/>
      <c r="GJQ306" s="332"/>
      <c r="GJR306" s="333"/>
      <c r="GJS306" s="382"/>
      <c r="GJT306" s="224"/>
      <c r="GJU306" s="224"/>
      <c r="GJV306" s="334"/>
      <c r="GJW306" s="334"/>
      <c r="GJX306" s="224"/>
      <c r="GJY306" s="382"/>
      <c r="GJZ306" s="382"/>
      <c r="GKA306" s="332"/>
      <c r="GKB306" s="333"/>
      <c r="GKC306" s="382"/>
      <c r="GKD306" s="224"/>
      <c r="GKE306" s="224"/>
      <c r="GKF306" s="334"/>
      <c r="GKG306" s="334"/>
      <c r="GKH306" s="224"/>
      <c r="GKI306" s="382"/>
      <c r="GKJ306" s="382"/>
      <c r="GKK306" s="332"/>
      <c r="GKL306" s="333"/>
      <c r="GKM306" s="382"/>
      <c r="GKN306" s="224"/>
      <c r="GKO306" s="224"/>
      <c r="GKP306" s="334"/>
      <c r="GKQ306" s="334"/>
      <c r="GKR306" s="224"/>
      <c r="GKS306" s="382"/>
      <c r="GKT306" s="382"/>
      <c r="GKU306" s="332"/>
      <c r="GKV306" s="333"/>
      <c r="GKW306" s="382"/>
      <c r="GKX306" s="224"/>
      <c r="GKY306" s="224"/>
      <c r="GKZ306" s="334"/>
      <c r="GLA306" s="334"/>
      <c r="GLB306" s="224"/>
      <c r="GLC306" s="382"/>
      <c r="GLD306" s="382"/>
      <c r="GLE306" s="332"/>
      <c r="GLF306" s="333"/>
      <c r="GLG306" s="382"/>
      <c r="GLH306" s="224"/>
      <c r="GLI306" s="224"/>
      <c r="GLJ306" s="334"/>
      <c r="GLK306" s="334"/>
      <c r="GLL306" s="224"/>
      <c r="GLM306" s="382"/>
      <c r="GLN306" s="382"/>
      <c r="GLO306" s="332"/>
      <c r="GLP306" s="333"/>
      <c r="GLQ306" s="382"/>
      <c r="GLR306" s="224"/>
      <c r="GLS306" s="224"/>
      <c r="GLT306" s="334"/>
      <c r="GLU306" s="334"/>
      <c r="GLV306" s="224"/>
      <c r="GLW306" s="382"/>
      <c r="GLX306" s="382"/>
      <c r="GLY306" s="332"/>
      <c r="GLZ306" s="333"/>
      <c r="GMA306" s="382"/>
      <c r="GMB306" s="224"/>
      <c r="GMC306" s="224"/>
      <c r="GMD306" s="334"/>
      <c r="GME306" s="334"/>
      <c r="GMF306" s="224"/>
      <c r="GMG306" s="382"/>
      <c r="GMH306" s="382"/>
      <c r="GMI306" s="332"/>
      <c r="GMJ306" s="333"/>
      <c r="GMK306" s="382"/>
      <c r="GML306" s="224"/>
      <c r="GMM306" s="224"/>
      <c r="GMN306" s="334"/>
      <c r="GMO306" s="334"/>
      <c r="GMP306" s="224"/>
      <c r="GMQ306" s="382"/>
      <c r="GMR306" s="382"/>
      <c r="GMS306" s="332"/>
      <c r="GMT306" s="333"/>
      <c r="GMU306" s="382"/>
      <c r="GMV306" s="224"/>
      <c r="GMW306" s="224"/>
      <c r="GMX306" s="334"/>
      <c r="GMY306" s="334"/>
      <c r="GMZ306" s="224"/>
      <c r="GNA306" s="382"/>
      <c r="GNB306" s="382"/>
      <c r="GNC306" s="332"/>
      <c r="GND306" s="333"/>
      <c r="GNE306" s="382"/>
      <c r="GNF306" s="224"/>
      <c r="GNG306" s="224"/>
      <c r="GNH306" s="334"/>
      <c r="GNI306" s="334"/>
      <c r="GNJ306" s="224"/>
      <c r="GNK306" s="382"/>
      <c r="GNL306" s="382"/>
      <c r="GNM306" s="332"/>
      <c r="GNN306" s="333"/>
      <c r="GNO306" s="382"/>
      <c r="GNP306" s="224"/>
      <c r="GNQ306" s="224"/>
      <c r="GNR306" s="334"/>
      <c r="GNS306" s="334"/>
      <c r="GNT306" s="224"/>
      <c r="GNU306" s="382"/>
      <c r="GNV306" s="382"/>
      <c r="GNW306" s="332"/>
      <c r="GNX306" s="333"/>
      <c r="GNY306" s="382"/>
      <c r="GNZ306" s="224"/>
      <c r="GOA306" s="224"/>
      <c r="GOB306" s="334"/>
      <c r="GOC306" s="334"/>
      <c r="GOD306" s="224"/>
      <c r="GOE306" s="382"/>
      <c r="GOF306" s="382"/>
      <c r="GOG306" s="332"/>
      <c r="GOH306" s="333"/>
      <c r="GOI306" s="382"/>
      <c r="GOJ306" s="224"/>
      <c r="GOK306" s="224"/>
      <c r="GOL306" s="334"/>
      <c r="GOM306" s="334"/>
      <c r="GON306" s="224"/>
      <c r="GOO306" s="382"/>
      <c r="GOP306" s="382"/>
      <c r="GOQ306" s="332"/>
      <c r="GOR306" s="333"/>
      <c r="GOS306" s="382"/>
      <c r="GOT306" s="224"/>
      <c r="GOU306" s="224"/>
      <c r="GOV306" s="334"/>
      <c r="GOW306" s="334"/>
      <c r="GOX306" s="224"/>
      <c r="GOY306" s="382"/>
      <c r="GOZ306" s="382"/>
      <c r="GPA306" s="332"/>
      <c r="GPB306" s="333"/>
      <c r="GPC306" s="382"/>
      <c r="GPD306" s="224"/>
      <c r="GPE306" s="224"/>
      <c r="GPF306" s="334"/>
      <c r="GPG306" s="334"/>
      <c r="GPH306" s="224"/>
      <c r="GPI306" s="382"/>
      <c r="GPJ306" s="382"/>
      <c r="GPK306" s="332"/>
      <c r="GPL306" s="333"/>
      <c r="GPM306" s="382"/>
      <c r="GPN306" s="224"/>
      <c r="GPO306" s="224"/>
      <c r="GPP306" s="334"/>
      <c r="GPQ306" s="334"/>
      <c r="GPR306" s="224"/>
      <c r="GPS306" s="382"/>
      <c r="GPT306" s="382"/>
      <c r="GPU306" s="332"/>
      <c r="GPV306" s="333"/>
      <c r="GPW306" s="382"/>
      <c r="GPX306" s="224"/>
      <c r="GPY306" s="224"/>
      <c r="GPZ306" s="334"/>
      <c r="GQA306" s="334"/>
      <c r="GQB306" s="224"/>
      <c r="GQC306" s="382"/>
      <c r="GQD306" s="382"/>
      <c r="GQE306" s="332"/>
      <c r="GQF306" s="333"/>
      <c r="GQG306" s="382"/>
      <c r="GQH306" s="224"/>
      <c r="GQI306" s="224"/>
      <c r="GQJ306" s="334"/>
      <c r="GQK306" s="334"/>
      <c r="GQL306" s="224"/>
      <c r="GQM306" s="382"/>
      <c r="GQN306" s="382"/>
      <c r="GQO306" s="332"/>
      <c r="GQP306" s="333"/>
      <c r="GQQ306" s="382"/>
      <c r="GQR306" s="224"/>
      <c r="GQS306" s="224"/>
      <c r="GQT306" s="334"/>
      <c r="GQU306" s="334"/>
      <c r="GQV306" s="224"/>
      <c r="GQW306" s="382"/>
      <c r="GQX306" s="382"/>
      <c r="GQY306" s="332"/>
      <c r="GQZ306" s="333"/>
      <c r="GRA306" s="382"/>
      <c r="GRB306" s="224"/>
      <c r="GRC306" s="224"/>
      <c r="GRD306" s="334"/>
      <c r="GRE306" s="334"/>
      <c r="GRF306" s="224"/>
      <c r="GRG306" s="382"/>
      <c r="GRH306" s="382"/>
      <c r="GRI306" s="332"/>
      <c r="GRJ306" s="333"/>
      <c r="GRK306" s="382"/>
      <c r="GRL306" s="224"/>
      <c r="GRM306" s="224"/>
      <c r="GRN306" s="334"/>
      <c r="GRO306" s="334"/>
      <c r="GRP306" s="224"/>
      <c r="GRQ306" s="382"/>
      <c r="GRR306" s="382"/>
      <c r="GRS306" s="332"/>
      <c r="GRT306" s="333"/>
      <c r="GRU306" s="382"/>
      <c r="GRV306" s="224"/>
      <c r="GRW306" s="224"/>
      <c r="GRX306" s="334"/>
      <c r="GRY306" s="334"/>
      <c r="GRZ306" s="224"/>
      <c r="GSA306" s="382"/>
      <c r="GSB306" s="382"/>
      <c r="GSC306" s="332"/>
      <c r="GSD306" s="333"/>
      <c r="GSE306" s="382"/>
      <c r="GSF306" s="224"/>
      <c r="GSG306" s="224"/>
      <c r="GSH306" s="334"/>
      <c r="GSI306" s="334"/>
      <c r="GSJ306" s="224"/>
      <c r="GSK306" s="382"/>
      <c r="GSL306" s="382"/>
      <c r="GSM306" s="332"/>
      <c r="GSN306" s="333"/>
      <c r="GSO306" s="382"/>
      <c r="GSP306" s="224"/>
      <c r="GSQ306" s="224"/>
      <c r="GSR306" s="334"/>
      <c r="GSS306" s="334"/>
      <c r="GST306" s="224"/>
      <c r="GSU306" s="382"/>
      <c r="GSV306" s="382"/>
      <c r="GSW306" s="332"/>
      <c r="GSX306" s="333"/>
      <c r="GSY306" s="382"/>
      <c r="GSZ306" s="224"/>
      <c r="GTA306" s="224"/>
      <c r="GTB306" s="334"/>
      <c r="GTC306" s="334"/>
      <c r="GTD306" s="224"/>
      <c r="GTE306" s="382"/>
      <c r="GTF306" s="382"/>
      <c r="GTG306" s="332"/>
      <c r="GTH306" s="333"/>
      <c r="GTI306" s="382"/>
      <c r="GTJ306" s="224"/>
      <c r="GTK306" s="224"/>
      <c r="GTL306" s="334"/>
      <c r="GTM306" s="334"/>
      <c r="GTN306" s="224"/>
      <c r="GTO306" s="382"/>
      <c r="GTP306" s="382"/>
      <c r="GTQ306" s="332"/>
      <c r="GTR306" s="333"/>
      <c r="GTS306" s="382"/>
      <c r="GTT306" s="224"/>
      <c r="GTU306" s="224"/>
      <c r="GTV306" s="334"/>
      <c r="GTW306" s="334"/>
      <c r="GTX306" s="224"/>
      <c r="GTY306" s="382"/>
      <c r="GTZ306" s="382"/>
      <c r="GUA306" s="332"/>
      <c r="GUB306" s="333"/>
      <c r="GUC306" s="382"/>
      <c r="GUD306" s="224"/>
      <c r="GUE306" s="224"/>
      <c r="GUF306" s="334"/>
      <c r="GUG306" s="334"/>
      <c r="GUH306" s="224"/>
      <c r="GUI306" s="382"/>
      <c r="GUJ306" s="382"/>
      <c r="GUK306" s="332"/>
      <c r="GUL306" s="333"/>
      <c r="GUM306" s="382"/>
      <c r="GUN306" s="224"/>
      <c r="GUO306" s="224"/>
      <c r="GUP306" s="334"/>
      <c r="GUQ306" s="334"/>
      <c r="GUR306" s="224"/>
      <c r="GUS306" s="382"/>
      <c r="GUT306" s="382"/>
      <c r="GUU306" s="332"/>
      <c r="GUV306" s="333"/>
      <c r="GUW306" s="382"/>
      <c r="GUX306" s="224"/>
      <c r="GUY306" s="224"/>
      <c r="GUZ306" s="334"/>
      <c r="GVA306" s="334"/>
      <c r="GVB306" s="224"/>
      <c r="GVC306" s="382"/>
      <c r="GVD306" s="382"/>
      <c r="GVE306" s="332"/>
      <c r="GVF306" s="333"/>
      <c r="GVG306" s="382"/>
      <c r="GVH306" s="224"/>
      <c r="GVI306" s="224"/>
      <c r="GVJ306" s="334"/>
      <c r="GVK306" s="334"/>
      <c r="GVL306" s="224"/>
      <c r="GVM306" s="382"/>
      <c r="GVN306" s="382"/>
      <c r="GVO306" s="332"/>
      <c r="GVP306" s="333"/>
      <c r="GVQ306" s="382"/>
      <c r="GVR306" s="224"/>
      <c r="GVS306" s="224"/>
      <c r="GVT306" s="334"/>
      <c r="GVU306" s="334"/>
      <c r="GVV306" s="224"/>
      <c r="GVW306" s="382"/>
      <c r="GVX306" s="382"/>
      <c r="GVY306" s="332"/>
      <c r="GVZ306" s="333"/>
      <c r="GWA306" s="382"/>
      <c r="GWB306" s="224"/>
      <c r="GWC306" s="224"/>
      <c r="GWD306" s="334"/>
      <c r="GWE306" s="334"/>
      <c r="GWF306" s="224"/>
      <c r="GWG306" s="382"/>
      <c r="GWH306" s="382"/>
      <c r="GWI306" s="332"/>
      <c r="GWJ306" s="333"/>
      <c r="GWK306" s="382"/>
      <c r="GWL306" s="224"/>
      <c r="GWM306" s="224"/>
      <c r="GWN306" s="334"/>
      <c r="GWO306" s="334"/>
      <c r="GWP306" s="224"/>
      <c r="GWQ306" s="382"/>
      <c r="GWR306" s="382"/>
      <c r="GWS306" s="332"/>
      <c r="GWT306" s="333"/>
      <c r="GWU306" s="382"/>
      <c r="GWV306" s="224"/>
      <c r="GWW306" s="224"/>
      <c r="GWX306" s="334"/>
      <c r="GWY306" s="334"/>
      <c r="GWZ306" s="224"/>
      <c r="GXA306" s="382"/>
      <c r="GXB306" s="382"/>
      <c r="GXC306" s="332"/>
      <c r="GXD306" s="333"/>
      <c r="GXE306" s="382"/>
      <c r="GXF306" s="224"/>
      <c r="GXG306" s="224"/>
      <c r="GXH306" s="334"/>
      <c r="GXI306" s="334"/>
      <c r="GXJ306" s="224"/>
      <c r="GXK306" s="382"/>
      <c r="GXL306" s="382"/>
      <c r="GXM306" s="332"/>
      <c r="GXN306" s="333"/>
      <c r="GXO306" s="382"/>
      <c r="GXP306" s="224"/>
      <c r="GXQ306" s="224"/>
      <c r="GXR306" s="334"/>
      <c r="GXS306" s="334"/>
      <c r="GXT306" s="224"/>
      <c r="GXU306" s="382"/>
      <c r="GXV306" s="382"/>
      <c r="GXW306" s="332"/>
      <c r="GXX306" s="333"/>
      <c r="GXY306" s="382"/>
      <c r="GXZ306" s="224"/>
      <c r="GYA306" s="224"/>
      <c r="GYB306" s="334"/>
      <c r="GYC306" s="334"/>
      <c r="GYD306" s="224"/>
      <c r="GYE306" s="382"/>
      <c r="GYF306" s="382"/>
      <c r="GYG306" s="332"/>
      <c r="GYH306" s="333"/>
      <c r="GYI306" s="382"/>
      <c r="GYJ306" s="224"/>
      <c r="GYK306" s="224"/>
      <c r="GYL306" s="334"/>
      <c r="GYM306" s="334"/>
      <c r="GYN306" s="224"/>
      <c r="GYO306" s="382"/>
      <c r="GYP306" s="382"/>
      <c r="GYQ306" s="332"/>
      <c r="GYR306" s="333"/>
      <c r="GYS306" s="382"/>
      <c r="GYT306" s="224"/>
      <c r="GYU306" s="224"/>
      <c r="GYV306" s="334"/>
      <c r="GYW306" s="334"/>
      <c r="GYX306" s="224"/>
      <c r="GYY306" s="382"/>
      <c r="GYZ306" s="382"/>
      <c r="GZA306" s="332"/>
      <c r="GZB306" s="333"/>
      <c r="GZC306" s="382"/>
      <c r="GZD306" s="224"/>
      <c r="GZE306" s="224"/>
      <c r="GZF306" s="334"/>
      <c r="GZG306" s="334"/>
      <c r="GZH306" s="224"/>
      <c r="GZI306" s="382"/>
      <c r="GZJ306" s="382"/>
      <c r="GZK306" s="332"/>
      <c r="GZL306" s="333"/>
      <c r="GZM306" s="382"/>
      <c r="GZN306" s="224"/>
      <c r="GZO306" s="224"/>
      <c r="GZP306" s="334"/>
      <c r="GZQ306" s="334"/>
      <c r="GZR306" s="224"/>
      <c r="GZS306" s="382"/>
      <c r="GZT306" s="382"/>
      <c r="GZU306" s="332"/>
      <c r="GZV306" s="333"/>
      <c r="GZW306" s="382"/>
      <c r="GZX306" s="224"/>
      <c r="GZY306" s="224"/>
      <c r="GZZ306" s="334"/>
      <c r="HAA306" s="334"/>
      <c r="HAB306" s="224"/>
      <c r="HAC306" s="382"/>
      <c r="HAD306" s="382"/>
      <c r="HAE306" s="332"/>
      <c r="HAF306" s="333"/>
      <c r="HAG306" s="382"/>
      <c r="HAH306" s="224"/>
      <c r="HAI306" s="224"/>
      <c r="HAJ306" s="334"/>
      <c r="HAK306" s="334"/>
      <c r="HAL306" s="224"/>
      <c r="HAM306" s="382"/>
      <c r="HAN306" s="382"/>
      <c r="HAO306" s="332"/>
      <c r="HAP306" s="333"/>
      <c r="HAQ306" s="382"/>
      <c r="HAR306" s="224"/>
      <c r="HAS306" s="224"/>
      <c r="HAT306" s="334"/>
      <c r="HAU306" s="334"/>
      <c r="HAV306" s="224"/>
      <c r="HAW306" s="382"/>
      <c r="HAX306" s="382"/>
      <c r="HAY306" s="332"/>
      <c r="HAZ306" s="333"/>
      <c r="HBA306" s="382"/>
      <c r="HBB306" s="224"/>
      <c r="HBC306" s="224"/>
      <c r="HBD306" s="334"/>
      <c r="HBE306" s="334"/>
      <c r="HBF306" s="224"/>
      <c r="HBG306" s="382"/>
      <c r="HBH306" s="382"/>
      <c r="HBI306" s="332"/>
      <c r="HBJ306" s="333"/>
      <c r="HBK306" s="382"/>
      <c r="HBL306" s="224"/>
      <c r="HBM306" s="224"/>
      <c r="HBN306" s="334"/>
      <c r="HBO306" s="334"/>
      <c r="HBP306" s="224"/>
      <c r="HBQ306" s="382"/>
      <c r="HBR306" s="382"/>
      <c r="HBS306" s="332"/>
      <c r="HBT306" s="333"/>
      <c r="HBU306" s="382"/>
      <c r="HBV306" s="224"/>
      <c r="HBW306" s="224"/>
      <c r="HBX306" s="334"/>
      <c r="HBY306" s="334"/>
      <c r="HBZ306" s="224"/>
      <c r="HCA306" s="382"/>
      <c r="HCB306" s="382"/>
      <c r="HCC306" s="332"/>
      <c r="HCD306" s="333"/>
      <c r="HCE306" s="382"/>
      <c r="HCF306" s="224"/>
      <c r="HCG306" s="224"/>
      <c r="HCH306" s="334"/>
      <c r="HCI306" s="334"/>
      <c r="HCJ306" s="224"/>
      <c r="HCK306" s="382"/>
      <c r="HCL306" s="382"/>
      <c r="HCM306" s="332"/>
      <c r="HCN306" s="333"/>
      <c r="HCO306" s="382"/>
      <c r="HCP306" s="224"/>
      <c r="HCQ306" s="224"/>
      <c r="HCR306" s="334"/>
      <c r="HCS306" s="334"/>
      <c r="HCT306" s="224"/>
      <c r="HCU306" s="382"/>
      <c r="HCV306" s="382"/>
      <c r="HCW306" s="332"/>
      <c r="HCX306" s="333"/>
      <c r="HCY306" s="382"/>
      <c r="HCZ306" s="224"/>
      <c r="HDA306" s="224"/>
      <c r="HDB306" s="334"/>
      <c r="HDC306" s="334"/>
      <c r="HDD306" s="224"/>
      <c r="HDE306" s="382"/>
      <c r="HDF306" s="382"/>
      <c r="HDG306" s="332"/>
      <c r="HDH306" s="333"/>
      <c r="HDI306" s="382"/>
      <c r="HDJ306" s="224"/>
      <c r="HDK306" s="224"/>
      <c r="HDL306" s="334"/>
      <c r="HDM306" s="334"/>
      <c r="HDN306" s="224"/>
      <c r="HDO306" s="382"/>
      <c r="HDP306" s="382"/>
      <c r="HDQ306" s="332"/>
      <c r="HDR306" s="333"/>
      <c r="HDS306" s="382"/>
      <c r="HDT306" s="224"/>
      <c r="HDU306" s="224"/>
      <c r="HDV306" s="334"/>
      <c r="HDW306" s="334"/>
      <c r="HDX306" s="224"/>
      <c r="HDY306" s="382"/>
      <c r="HDZ306" s="382"/>
      <c r="HEA306" s="332"/>
      <c r="HEB306" s="333"/>
      <c r="HEC306" s="382"/>
      <c r="HED306" s="224"/>
      <c r="HEE306" s="224"/>
      <c r="HEF306" s="334"/>
      <c r="HEG306" s="334"/>
      <c r="HEH306" s="224"/>
      <c r="HEI306" s="382"/>
      <c r="HEJ306" s="382"/>
      <c r="HEK306" s="332"/>
      <c r="HEL306" s="333"/>
      <c r="HEM306" s="382"/>
      <c r="HEN306" s="224"/>
      <c r="HEO306" s="224"/>
      <c r="HEP306" s="334"/>
      <c r="HEQ306" s="334"/>
      <c r="HER306" s="224"/>
      <c r="HES306" s="382"/>
      <c r="HET306" s="382"/>
      <c r="HEU306" s="332"/>
      <c r="HEV306" s="333"/>
      <c r="HEW306" s="382"/>
      <c r="HEX306" s="224"/>
      <c r="HEY306" s="224"/>
      <c r="HEZ306" s="334"/>
      <c r="HFA306" s="334"/>
      <c r="HFB306" s="224"/>
      <c r="HFC306" s="382"/>
      <c r="HFD306" s="382"/>
      <c r="HFE306" s="332"/>
      <c r="HFF306" s="333"/>
      <c r="HFG306" s="382"/>
      <c r="HFH306" s="224"/>
      <c r="HFI306" s="224"/>
      <c r="HFJ306" s="334"/>
      <c r="HFK306" s="334"/>
      <c r="HFL306" s="224"/>
      <c r="HFM306" s="382"/>
      <c r="HFN306" s="382"/>
      <c r="HFO306" s="332"/>
      <c r="HFP306" s="333"/>
      <c r="HFQ306" s="382"/>
      <c r="HFR306" s="224"/>
      <c r="HFS306" s="224"/>
      <c r="HFT306" s="334"/>
      <c r="HFU306" s="334"/>
      <c r="HFV306" s="224"/>
      <c r="HFW306" s="382"/>
      <c r="HFX306" s="382"/>
      <c r="HFY306" s="332"/>
      <c r="HFZ306" s="333"/>
      <c r="HGA306" s="382"/>
      <c r="HGB306" s="224"/>
      <c r="HGC306" s="224"/>
      <c r="HGD306" s="334"/>
      <c r="HGE306" s="334"/>
      <c r="HGF306" s="224"/>
      <c r="HGG306" s="382"/>
      <c r="HGH306" s="382"/>
      <c r="HGI306" s="332"/>
      <c r="HGJ306" s="333"/>
      <c r="HGK306" s="382"/>
      <c r="HGL306" s="224"/>
      <c r="HGM306" s="224"/>
      <c r="HGN306" s="334"/>
      <c r="HGO306" s="334"/>
      <c r="HGP306" s="224"/>
      <c r="HGQ306" s="382"/>
      <c r="HGR306" s="382"/>
      <c r="HGS306" s="332"/>
      <c r="HGT306" s="333"/>
      <c r="HGU306" s="382"/>
      <c r="HGV306" s="224"/>
      <c r="HGW306" s="224"/>
      <c r="HGX306" s="334"/>
      <c r="HGY306" s="334"/>
      <c r="HGZ306" s="224"/>
      <c r="HHA306" s="382"/>
      <c r="HHB306" s="382"/>
      <c r="HHC306" s="332"/>
      <c r="HHD306" s="333"/>
      <c r="HHE306" s="382"/>
      <c r="HHF306" s="224"/>
      <c r="HHG306" s="224"/>
      <c r="HHH306" s="334"/>
      <c r="HHI306" s="334"/>
      <c r="HHJ306" s="224"/>
      <c r="HHK306" s="382"/>
      <c r="HHL306" s="382"/>
      <c r="HHM306" s="332"/>
      <c r="HHN306" s="333"/>
      <c r="HHO306" s="382"/>
      <c r="HHP306" s="224"/>
      <c r="HHQ306" s="224"/>
      <c r="HHR306" s="334"/>
      <c r="HHS306" s="334"/>
      <c r="HHT306" s="224"/>
      <c r="HHU306" s="382"/>
      <c r="HHV306" s="382"/>
      <c r="HHW306" s="332"/>
      <c r="HHX306" s="333"/>
      <c r="HHY306" s="382"/>
      <c r="HHZ306" s="224"/>
      <c r="HIA306" s="224"/>
      <c r="HIB306" s="334"/>
      <c r="HIC306" s="334"/>
      <c r="HID306" s="224"/>
      <c r="HIE306" s="382"/>
      <c r="HIF306" s="382"/>
      <c r="HIG306" s="332"/>
      <c r="HIH306" s="333"/>
      <c r="HII306" s="382"/>
      <c r="HIJ306" s="224"/>
      <c r="HIK306" s="224"/>
      <c r="HIL306" s="334"/>
      <c r="HIM306" s="334"/>
      <c r="HIN306" s="224"/>
      <c r="HIO306" s="382"/>
      <c r="HIP306" s="382"/>
      <c r="HIQ306" s="332"/>
      <c r="HIR306" s="333"/>
      <c r="HIS306" s="382"/>
      <c r="HIT306" s="224"/>
      <c r="HIU306" s="224"/>
      <c r="HIV306" s="334"/>
      <c r="HIW306" s="334"/>
      <c r="HIX306" s="224"/>
      <c r="HIY306" s="382"/>
      <c r="HIZ306" s="382"/>
      <c r="HJA306" s="332"/>
      <c r="HJB306" s="333"/>
      <c r="HJC306" s="382"/>
      <c r="HJD306" s="224"/>
      <c r="HJE306" s="224"/>
      <c r="HJF306" s="334"/>
      <c r="HJG306" s="334"/>
      <c r="HJH306" s="224"/>
      <c r="HJI306" s="382"/>
      <c r="HJJ306" s="382"/>
      <c r="HJK306" s="332"/>
      <c r="HJL306" s="333"/>
      <c r="HJM306" s="382"/>
      <c r="HJN306" s="224"/>
      <c r="HJO306" s="224"/>
      <c r="HJP306" s="334"/>
      <c r="HJQ306" s="334"/>
      <c r="HJR306" s="224"/>
      <c r="HJS306" s="382"/>
      <c r="HJT306" s="382"/>
      <c r="HJU306" s="332"/>
      <c r="HJV306" s="333"/>
      <c r="HJW306" s="382"/>
      <c r="HJX306" s="224"/>
      <c r="HJY306" s="224"/>
      <c r="HJZ306" s="334"/>
      <c r="HKA306" s="334"/>
      <c r="HKB306" s="224"/>
      <c r="HKC306" s="382"/>
      <c r="HKD306" s="382"/>
      <c r="HKE306" s="332"/>
      <c r="HKF306" s="333"/>
      <c r="HKG306" s="382"/>
      <c r="HKH306" s="224"/>
      <c r="HKI306" s="224"/>
      <c r="HKJ306" s="334"/>
      <c r="HKK306" s="334"/>
      <c r="HKL306" s="224"/>
      <c r="HKM306" s="382"/>
      <c r="HKN306" s="382"/>
      <c r="HKO306" s="332"/>
      <c r="HKP306" s="333"/>
      <c r="HKQ306" s="382"/>
      <c r="HKR306" s="224"/>
      <c r="HKS306" s="224"/>
      <c r="HKT306" s="334"/>
      <c r="HKU306" s="334"/>
      <c r="HKV306" s="224"/>
      <c r="HKW306" s="382"/>
      <c r="HKX306" s="382"/>
      <c r="HKY306" s="332"/>
      <c r="HKZ306" s="333"/>
      <c r="HLA306" s="382"/>
      <c r="HLB306" s="224"/>
      <c r="HLC306" s="224"/>
      <c r="HLD306" s="334"/>
      <c r="HLE306" s="334"/>
      <c r="HLF306" s="224"/>
      <c r="HLG306" s="382"/>
      <c r="HLH306" s="382"/>
      <c r="HLI306" s="332"/>
      <c r="HLJ306" s="333"/>
      <c r="HLK306" s="382"/>
      <c r="HLL306" s="224"/>
      <c r="HLM306" s="224"/>
      <c r="HLN306" s="334"/>
      <c r="HLO306" s="334"/>
      <c r="HLP306" s="224"/>
      <c r="HLQ306" s="382"/>
      <c r="HLR306" s="382"/>
      <c r="HLS306" s="332"/>
      <c r="HLT306" s="333"/>
      <c r="HLU306" s="382"/>
      <c r="HLV306" s="224"/>
      <c r="HLW306" s="224"/>
      <c r="HLX306" s="334"/>
      <c r="HLY306" s="334"/>
      <c r="HLZ306" s="224"/>
      <c r="HMA306" s="382"/>
      <c r="HMB306" s="382"/>
      <c r="HMC306" s="332"/>
      <c r="HMD306" s="333"/>
      <c r="HME306" s="382"/>
      <c r="HMF306" s="224"/>
      <c r="HMG306" s="224"/>
      <c r="HMH306" s="334"/>
      <c r="HMI306" s="334"/>
      <c r="HMJ306" s="224"/>
      <c r="HMK306" s="382"/>
      <c r="HML306" s="382"/>
      <c r="HMM306" s="332"/>
      <c r="HMN306" s="333"/>
      <c r="HMO306" s="382"/>
      <c r="HMP306" s="224"/>
      <c r="HMQ306" s="224"/>
      <c r="HMR306" s="334"/>
      <c r="HMS306" s="334"/>
      <c r="HMT306" s="224"/>
      <c r="HMU306" s="382"/>
      <c r="HMV306" s="382"/>
      <c r="HMW306" s="332"/>
      <c r="HMX306" s="333"/>
      <c r="HMY306" s="382"/>
      <c r="HMZ306" s="224"/>
      <c r="HNA306" s="224"/>
      <c r="HNB306" s="334"/>
      <c r="HNC306" s="334"/>
      <c r="HND306" s="224"/>
      <c r="HNE306" s="382"/>
      <c r="HNF306" s="382"/>
      <c r="HNG306" s="332"/>
      <c r="HNH306" s="333"/>
      <c r="HNI306" s="382"/>
      <c r="HNJ306" s="224"/>
      <c r="HNK306" s="224"/>
      <c r="HNL306" s="334"/>
      <c r="HNM306" s="334"/>
      <c r="HNN306" s="224"/>
      <c r="HNO306" s="382"/>
      <c r="HNP306" s="382"/>
      <c r="HNQ306" s="332"/>
      <c r="HNR306" s="333"/>
      <c r="HNS306" s="382"/>
      <c r="HNT306" s="224"/>
      <c r="HNU306" s="224"/>
      <c r="HNV306" s="334"/>
      <c r="HNW306" s="334"/>
      <c r="HNX306" s="224"/>
      <c r="HNY306" s="382"/>
      <c r="HNZ306" s="382"/>
      <c r="HOA306" s="332"/>
      <c r="HOB306" s="333"/>
      <c r="HOC306" s="382"/>
      <c r="HOD306" s="224"/>
      <c r="HOE306" s="224"/>
      <c r="HOF306" s="334"/>
      <c r="HOG306" s="334"/>
      <c r="HOH306" s="224"/>
      <c r="HOI306" s="382"/>
      <c r="HOJ306" s="382"/>
      <c r="HOK306" s="332"/>
      <c r="HOL306" s="333"/>
      <c r="HOM306" s="382"/>
      <c r="HON306" s="224"/>
      <c r="HOO306" s="224"/>
      <c r="HOP306" s="334"/>
      <c r="HOQ306" s="334"/>
      <c r="HOR306" s="224"/>
      <c r="HOS306" s="382"/>
      <c r="HOT306" s="382"/>
      <c r="HOU306" s="332"/>
      <c r="HOV306" s="333"/>
      <c r="HOW306" s="382"/>
      <c r="HOX306" s="224"/>
      <c r="HOY306" s="224"/>
      <c r="HOZ306" s="334"/>
      <c r="HPA306" s="334"/>
      <c r="HPB306" s="224"/>
      <c r="HPC306" s="382"/>
      <c r="HPD306" s="382"/>
      <c r="HPE306" s="332"/>
      <c r="HPF306" s="333"/>
      <c r="HPG306" s="382"/>
      <c r="HPH306" s="224"/>
      <c r="HPI306" s="224"/>
      <c r="HPJ306" s="334"/>
      <c r="HPK306" s="334"/>
      <c r="HPL306" s="224"/>
      <c r="HPM306" s="382"/>
      <c r="HPN306" s="382"/>
      <c r="HPO306" s="332"/>
      <c r="HPP306" s="333"/>
      <c r="HPQ306" s="382"/>
      <c r="HPR306" s="224"/>
      <c r="HPS306" s="224"/>
      <c r="HPT306" s="334"/>
      <c r="HPU306" s="334"/>
      <c r="HPV306" s="224"/>
      <c r="HPW306" s="382"/>
      <c r="HPX306" s="382"/>
      <c r="HPY306" s="332"/>
      <c r="HPZ306" s="333"/>
      <c r="HQA306" s="382"/>
      <c r="HQB306" s="224"/>
      <c r="HQC306" s="224"/>
      <c r="HQD306" s="334"/>
      <c r="HQE306" s="334"/>
      <c r="HQF306" s="224"/>
      <c r="HQG306" s="382"/>
      <c r="HQH306" s="382"/>
      <c r="HQI306" s="332"/>
      <c r="HQJ306" s="333"/>
      <c r="HQK306" s="382"/>
      <c r="HQL306" s="224"/>
      <c r="HQM306" s="224"/>
      <c r="HQN306" s="334"/>
      <c r="HQO306" s="334"/>
      <c r="HQP306" s="224"/>
      <c r="HQQ306" s="382"/>
      <c r="HQR306" s="382"/>
      <c r="HQS306" s="332"/>
      <c r="HQT306" s="333"/>
      <c r="HQU306" s="382"/>
      <c r="HQV306" s="224"/>
      <c r="HQW306" s="224"/>
      <c r="HQX306" s="334"/>
      <c r="HQY306" s="334"/>
      <c r="HQZ306" s="224"/>
      <c r="HRA306" s="382"/>
      <c r="HRB306" s="382"/>
      <c r="HRC306" s="332"/>
      <c r="HRD306" s="333"/>
      <c r="HRE306" s="382"/>
      <c r="HRF306" s="224"/>
      <c r="HRG306" s="224"/>
      <c r="HRH306" s="334"/>
      <c r="HRI306" s="334"/>
      <c r="HRJ306" s="224"/>
      <c r="HRK306" s="382"/>
      <c r="HRL306" s="382"/>
      <c r="HRM306" s="332"/>
      <c r="HRN306" s="333"/>
      <c r="HRO306" s="382"/>
      <c r="HRP306" s="224"/>
      <c r="HRQ306" s="224"/>
      <c r="HRR306" s="334"/>
      <c r="HRS306" s="334"/>
      <c r="HRT306" s="224"/>
      <c r="HRU306" s="382"/>
      <c r="HRV306" s="382"/>
      <c r="HRW306" s="332"/>
      <c r="HRX306" s="333"/>
      <c r="HRY306" s="382"/>
      <c r="HRZ306" s="224"/>
      <c r="HSA306" s="224"/>
      <c r="HSB306" s="334"/>
      <c r="HSC306" s="334"/>
      <c r="HSD306" s="224"/>
      <c r="HSE306" s="382"/>
      <c r="HSF306" s="382"/>
      <c r="HSG306" s="332"/>
      <c r="HSH306" s="333"/>
      <c r="HSI306" s="382"/>
      <c r="HSJ306" s="224"/>
      <c r="HSK306" s="224"/>
      <c r="HSL306" s="334"/>
      <c r="HSM306" s="334"/>
      <c r="HSN306" s="224"/>
      <c r="HSO306" s="382"/>
      <c r="HSP306" s="382"/>
      <c r="HSQ306" s="332"/>
      <c r="HSR306" s="333"/>
      <c r="HSS306" s="382"/>
      <c r="HST306" s="224"/>
      <c r="HSU306" s="224"/>
      <c r="HSV306" s="334"/>
      <c r="HSW306" s="334"/>
      <c r="HSX306" s="224"/>
      <c r="HSY306" s="382"/>
      <c r="HSZ306" s="382"/>
      <c r="HTA306" s="332"/>
      <c r="HTB306" s="333"/>
      <c r="HTC306" s="382"/>
      <c r="HTD306" s="224"/>
      <c r="HTE306" s="224"/>
      <c r="HTF306" s="334"/>
      <c r="HTG306" s="334"/>
      <c r="HTH306" s="224"/>
      <c r="HTI306" s="382"/>
      <c r="HTJ306" s="382"/>
      <c r="HTK306" s="332"/>
      <c r="HTL306" s="333"/>
      <c r="HTM306" s="382"/>
      <c r="HTN306" s="224"/>
      <c r="HTO306" s="224"/>
      <c r="HTP306" s="334"/>
      <c r="HTQ306" s="334"/>
      <c r="HTR306" s="224"/>
      <c r="HTS306" s="382"/>
      <c r="HTT306" s="382"/>
      <c r="HTU306" s="332"/>
      <c r="HTV306" s="333"/>
      <c r="HTW306" s="382"/>
      <c r="HTX306" s="224"/>
      <c r="HTY306" s="224"/>
      <c r="HTZ306" s="334"/>
      <c r="HUA306" s="334"/>
      <c r="HUB306" s="224"/>
      <c r="HUC306" s="382"/>
      <c r="HUD306" s="382"/>
      <c r="HUE306" s="332"/>
      <c r="HUF306" s="333"/>
      <c r="HUG306" s="382"/>
      <c r="HUH306" s="224"/>
      <c r="HUI306" s="224"/>
      <c r="HUJ306" s="334"/>
      <c r="HUK306" s="334"/>
      <c r="HUL306" s="224"/>
      <c r="HUM306" s="382"/>
      <c r="HUN306" s="382"/>
      <c r="HUO306" s="332"/>
      <c r="HUP306" s="333"/>
      <c r="HUQ306" s="382"/>
      <c r="HUR306" s="224"/>
      <c r="HUS306" s="224"/>
      <c r="HUT306" s="334"/>
      <c r="HUU306" s="334"/>
      <c r="HUV306" s="224"/>
      <c r="HUW306" s="382"/>
      <c r="HUX306" s="382"/>
      <c r="HUY306" s="332"/>
      <c r="HUZ306" s="333"/>
      <c r="HVA306" s="382"/>
      <c r="HVB306" s="224"/>
      <c r="HVC306" s="224"/>
      <c r="HVD306" s="334"/>
      <c r="HVE306" s="334"/>
      <c r="HVF306" s="224"/>
      <c r="HVG306" s="382"/>
      <c r="HVH306" s="382"/>
      <c r="HVI306" s="332"/>
      <c r="HVJ306" s="333"/>
      <c r="HVK306" s="382"/>
      <c r="HVL306" s="224"/>
      <c r="HVM306" s="224"/>
      <c r="HVN306" s="334"/>
      <c r="HVO306" s="334"/>
      <c r="HVP306" s="224"/>
      <c r="HVQ306" s="382"/>
      <c r="HVR306" s="382"/>
      <c r="HVS306" s="332"/>
      <c r="HVT306" s="333"/>
      <c r="HVU306" s="382"/>
      <c r="HVV306" s="224"/>
      <c r="HVW306" s="224"/>
      <c r="HVX306" s="334"/>
      <c r="HVY306" s="334"/>
      <c r="HVZ306" s="224"/>
      <c r="HWA306" s="382"/>
      <c r="HWB306" s="382"/>
      <c r="HWC306" s="332"/>
      <c r="HWD306" s="333"/>
      <c r="HWE306" s="382"/>
      <c r="HWF306" s="224"/>
      <c r="HWG306" s="224"/>
      <c r="HWH306" s="334"/>
      <c r="HWI306" s="334"/>
      <c r="HWJ306" s="224"/>
      <c r="HWK306" s="382"/>
      <c r="HWL306" s="382"/>
      <c r="HWM306" s="332"/>
      <c r="HWN306" s="333"/>
      <c r="HWO306" s="382"/>
      <c r="HWP306" s="224"/>
      <c r="HWQ306" s="224"/>
      <c r="HWR306" s="334"/>
      <c r="HWS306" s="334"/>
      <c r="HWT306" s="224"/>
      <c r="HWU306" s="382"/>
      <c r="HWV306" s="382"/>
      <c r="HWW306" s="332"/>
      <c r="HWX306" s="333"/>
      <c r="HWY306" s="382"/>
      <c r="HWZ306" s="224"/>
      <c r="HXA306" s="224"/>
      <c r="HXB306" s="334"/>
      <c r="HXC306" s="334"/>
      <c r="HXD306" s="224"/>
      <c r="HXE306" s="382"/>
      <c r="HXF306" s="382"/>
      <c r="HXG306" s="332"/>
      <c r="HXH306" s="333"/>
      <c r="HXI306" s="382"/>
      <c r="HXJ306" s="224"/>
      <c r="HXK306" s="224"/>
      <c r="HXL306" s="334"/>
      <c r="HXM306" s="334"/>
      <c r="HXN306" s="224"/>
      <c r="HXO306" s="382"/>
      <c r="HXP306" s="382"/>
      <c r="HXQ306" s="332"/>
      <c r="HXR306" s="333"/>
      <c r="HXS306" s="382"/>
      <c r="HXT306" s="224"/>
      <c r="HXU306" s="224"/>
      <c r="HXV306" s="334"/>
      <c r="HXW306" s="334"/>
      <c r="HXX306" s="224"/>
      <c r="HXY306" s="382"/>
      <c r="HXZ306" s="382"/>
      <c r="HYA306" s="332"/>
      <c r="HYB306" s="333"/>
      <c r="HYC306" s="382"/>
      <c r="HYD306" s="224"/>
      <c r="HYE306" s="224"/>
      <c r="HYF306" s="334"/>
      <c r="HYG306" s="334"/>
      <c r="HYH306" s="224"/>
      <c r="HYI306" s="382"/>
      <c r="HYJ306" s="382"/>
      <c r="HYK306" s="332"/>
      <c r="HYL306" s="333"/>
      <c r="HYM306" s="382"/>
      <c r="HYN306" s="224"/>
      <c r="HYO306" s="224"/>
      <c r="HYP306" s="334"/>
      <c r="HYQ306" s="334"/>
      <c r="HYR306" s="224"/>
      <c r="HYS306" s="382"/>
      <c r="HYT306" s="382"/>
      <c r="HYU306" s="332"/>
      <c r="HYV306" s="333"/>
      <c r="HYW306" s="382"/>
      <c r="HYX306" s="224"/>
      <c r="HYY306" s="224"/>
      <c r="HYZ306" s="334"/>
      <c r="HZA306" s="334"/>
      <c r="HZB306" s="224"/>
      <c r="HZC306" s="382"/>
      <c r="HZD306" s="382"/>
      <c r="HZE306" s="332"/>
      <c r="HZF306" s="333"/>
      <c r="HZG306" s="382"/>
      <c r="HZH306" s="224"/>
      <c r="HZI306" s="224"/>
      <c r="HZJ306" s="334"/>
      <c r="HZK306" s="334"/>
      <c r="HZL306" s="224"/>
      <c r="HZM306" s="382"/>
      <c r="HZN306" s="382"/>
      <c r="HZO306" s="332"/>
      <c r="HZP306" s="333"/>
      <c r="HZQ306" s="382"/>
      <c r="HZR306" s="224"/>
      <c r="HZS306" s="224"/>
      <c r="HZT306" s="334"/>
      <c r="HZU306" s="334"/>
      <c r="HZV306" s="224"/>
      <c r="HZW306" s="382"/>
      <c r="HZX306" s="382"/>
      <c r="HZY306" s="332"/>
      <c r="HZZ306" s="333"/>
      <c r="IAA306" s="382"/>
      <c r="IAB306" s="224"/>
      <c r="IAC306" s="224"/>
      <c r="IAD306" s="334"/>
      <c r="IAE306" s="334"/>
      <c r="IAF306" s="224"/>
      <c r="IAG306" s="382"/>
      <c r="IAH306" s="382"/>
      <c r="IAI306" s="332"/>
      <c r="IAJ306" s="333"/>
      <c r="IAK306" s="382"/>
      <c r="IAL306" s="224"/>
      <c r="IAM306" s="224"/>
      <c r="IAN306" s="334"/>
      <c r="IAO306" s="334"/>
      <c r="IAP306" s="224"/>
      <c r="IAQ306" s="382"/>
      <c r="IAR306" s="382"/>
      <c r="IAS306" s="332"/>
      <c r="IAT306" s="333"/>
      <c r="IAU306" s="382"/>
      <c r="IAV306" s="224"/>
      <c r="IAW306" s="224"/>
      <c r="IAX306" s="334"/>
      <c r="IAY306" s="334"/>
      <c r="IAZ306" s="224"/>
      <c r="IBA306" s="382"/>
      <c r="IBB306" s="382"/>
      <c r="IBC306" s="332"/>
      <c r="IBD306" s="333"/>
      <c r="IBE306" s="382"/>
      <c r="IBF306" s="224"/>
      <c r="IBG306" s="224"/>
      <c r="IBH306" s="334"/>
      <c r="IBI306" s="334"/>
      <c r="IBJ306" s="224"/>
      <c r="IBK306" s="382"/>
      <c r="IBL306" s="382"/>
      <c r="IBM306" s="332"/>
      <c r="IBN306" s="333"/>
      <c r="IBO306" s="382"/>
      <c r="IBP306" s="224"/>
      <c r="IBQ306" s="224"/>
      <c r="IBR306" s="334"/>
      <c r="IBS306" s="334"/>
      <c r="IBT306" s="224"/>
      <c r="IBU306" s="382"/>
      <c r="IBV306" s="382"/>
      <c r="IBW306" s="332"/>
      <c r="IBX306" s="333"/>
      <c r="IBY306" s="382"/>
      <c r="IBZ306" s="224"/>
      <c r="ICA306" s="224"/>
      <c r="ICB306" s="334"/>
      <c r="ICC306" s="334"/>
      <c r="ICD306" s="224"/>
      <c r="ICE306" s="382"/>
      <c r="ICF306" s="382"/>
      <c r="ICG306" s="332"/>
      <c r="ICH306" s="333"/>
      <c r="ICI306" s="382"/>
      <c r="ICJ306" s="224"/>
      <c r="ICK306" s="224"/>
      <c r="ICL306" s="334"/>
      <c r="ICM306" s="334"/>
      <c r="ICN306" s="224"/>
      <c r="ICO306" s="382"/>
      <c r="ICP306" s="382"/>
      <c r="ICQ306" s="332"/>
      <c r="ICR306" s="333"/>
      <c r="ICS306" s="382"/>
      <c r="ICT306" s="224"/>
      <c r="ICU306" s="224"/>
      <c r="ICV306" s="334"/>
      <c r="ICW306" s="334"/>
      <c r="ICX306" s="224"/>
      <c r="ICY306" s="382"/>
      <c r="ICZ306" s="382"/>
      <c r="IDA306" s="332"/>
      <c r="IDB306" s="333"/>
      <c r="IDC306" s="382"/>
      <c r="IDD306" s="224"/>
      <c r="IDE306" s="224"/>
      <c r="IDF306" s="334"/>
      <c r="IDG306" s="334"/>
      <c r="IDH306" s="224"/>
      <c r="IDI306" s="382"/>
      <c r="IDJ306" s="382"/>
      <c r="IDK306" s="332"/>
      <c r="IDL306" s="333"/>
      <c r="IDM306" s="382"/>
      <c r="IDN306" s="224"/>
      <c r="IDO306" s="224"/>
      <c r="IDP306" s="334"/>
      <c r="IDQ306" s="334"/>
      <c r="IDR306" s="224"/>
      <c r="IDS306" s="382"/>
      <c r="IDT306" s="382"/>
      <c r="IDU306" s="332"/>
      <c r="IDV306" s="333"/>
      <c r="IDW306" s="382"/>
      <c r="IDX306" s="224"/>
      <c r="IDY306" s="224"/>
      <c r="IDZ306" s="334"/>
      <c r="IEA306" s="334"/>
      <c r="IEB306" s="224"/>
      <c r="IEC306" s="382"/>
      <c r="IED306" s="382"/>
      <c r="IEE306" s="332"/>
      <c r="IEF306" s="333"/>
      <c r="IEG306" s="382"/>
      <c r="IEH306" s="224"/>
      <c r="IEI306" s="224"/>
      <c r="IEJ306" s="334"/>
      <c r="IEK306" s="334"/>
      <c r="IEL306" s="224"/>
      <c r="IEM306" s="382"/>
      <c r="IEN306" s="382"/>
      <c r="IEO306" s="332"/>
      <c r="IEP306" s="333"/>
      <c r="IEQ306" s="382"/>
      <c r="IER306" s="224"/>
      <c r="IES306" s="224"/>
      <c r="IET306" s="334"/>
      <c r="IEU306" s="334"/>
      <c r="IEV306" s="224"/>
      <c r="IEW306" s="382"/>
      <c r="IEX306" s="382"/>
      <c r="IEY306" s="332"/>
      <c r="IEZ306" s="333"/>
      <c r="IFA306" s="382"/>
      <c r="IFB306" s="224"/>
      <c r="IFC306" s="224"/>
      <c r="IFD306" s="334"/>
      <c r="IFE306" s="334"/>
      <c r="IFF306" s="224"/>
      <c r="IFG306" s="382"/>
      <c r="IFH306" s="382"/>
      <c r="IFI306" s="332"/>
      <c r="IFJ306" s="333"/>
      <c r="IFK306" s="382"/>
      <c r="IFL306" s="224"/>
      <c r="IFM306" s="224"/>
      <c r="IFN306" s="334"/>
      <c r="IFO306" s="334"/>
      <c r="IFP306" s="224"/>
      <c r="IFQ306" s="382"/>
      <c r="IFR306" s="382"/>
      <c r="IFS306" s="332"/>
      <c r="IFT306" s="333"/>
      <c r="IFU306" s="382"/>
      <c r="IFV306" s="224"/>
      <c r="IFW306" s="224"/>
      <c r="IFX306" s="334"/>
      <c r="IFY306" s="334"/>
      <c r="IFZ306" s="224"/>
      <c r="IGA306" s="382"/>
      <c r="IGB306" s="382"/>
      <c r="IGC306" s="332"/>
      <c r="IGD306" s="333"/>
      <c r="IGE306" s="382"/>
      <c r="IGF306" s="224"/>
      <c r="IGG306" s="224"/>
      <c r="IGH306" s="334"/>
      <c r="IGI306" s="334"/>
      <c r="IGJ306" s="224"/>
      <c r="IGK306" s="382"/>
      <c r="IGL306" s="382"/>
      <c r="IGM306" s="332"/>
      <c r="IGN306" s="333"/>
      <c r="IGO306" s="382"/>
      <c r="IGP306" s="224"/>
      <c r="IGQ306" s="224"/>
      <c r="IGR306" s="334"/>
      <c r="IGS306" s="334"/>
      <c r="IGT306" s="224"/>
      <c r="IGU306" s="382"/>
      <c r="IGV306" s="382"/>
      <c r="IGW306" s="332"/>
      <c r="IGX306" s="333"/>
      <c r="IGY306" s="382"/>
      <c r="IGZ306" s="224"/>
      <c r="IHA306" s="224"/>
      <c r="IHB306" s="334"/>
      <c r="IHC306" s="334"/>
      <c r="IHD306" s="224"/>
      <c r="IHE306" s="382"/>
      <c r="IHF306" s="382"/>
      <c r="IHG306" s="332"/>
      <c r="IHH306" s="333"/>
      <c r="IHI306" s="382"/>
      <c r="IHJ306" s="224"/>
      <c r="IHK306" s="224"/>
      <c r="IHL306" s="334"/>
      <c r="IHM306" s="334"/>
      <c r="IHN306" s="224"/>
      <c r="IHO306" s="382"/>
      <c r="IHP306" s="382"/>
      <c r="IHQ306" s="332"/>
      <c r="IHR306" s="333"/>
      <c r="IHS306" s="382"/>
      <c r="IHT306" s="224"/>
      <c r="IHU306" s="224"/>
      <c r="IHV306" s="334"/>
      <c r="IHW306" s="334"/>
      <c r="IHX306" s="224"/>
      <c r="IHY306" s="382"/>
      <c r="IHZ306" s="382"/>
      <c r="IIA306" s="332"/>
      <c r="IIB306" s="333"/>
      <c r="IIC306" s="382"/>
      <c r="IID306" s="224"/>
      <c r="IIE306" s="224"/>
      <c r="IIF306" s="334"/>
      <c r="IIG306" s="334"/>
      <c r="IIH306" s="224"/>
      <c r="III306" s="382"/>
      <c r="IIJ306" s="382"/>
      <c r="IIK306" s="332"/>
      <c r="IIL306" s="333"/>
      <c r="IIM306" s="382"/>
      <c r="IIN306" s="224"/>
      <c r="IIO306" s="224"/>
      <c r="IIP306" s="334"/>
      <c r="IIQ306" s="334"/>
      <c r="IIR306" s="224"/>
      <c r="IIS306" s="382"/>
      <c r="IIT306" s="382"/>
      <c r="IIU306" s="332"/>
      <c r="IIV306" s="333"/>
      <c r="IIW306" s="382"/>
      <c r="IIX306" s="224"/>
      <c r="IIY306" s="224"/>
      <c r="IIZ306" s="334"/>
      <c r="IJA306" s="334"/>
      <c r="IJB306" s="224"/>
      <c r="IJC306" s="382"/>
      <c r="IJD306" s="382"/>
      <c r="IJE306" s="332"/>
      <c r="IJF306" s="333"/>
      <c r="IJG306" s="382"/>
      <c r="IJH306" s="224"/>
      <c r="IJI306" s="224"/>
      <c r="IJJ306" s="334"/>
      <c r="IJK306" s="334"/>
      <c r="IJL306" s="224"/>
      <c r="IJM306" s="382"/>
      <c r="IJN306" s="382"/>
      <c r="IJO306" s="332"/>
      <c r="IJP306" s="333"/>
      <c r="IJQ306" s="382"/>
      <c r="IJR306" s="224"/>
      <c r="IJS306" s="224"/>
      <c r="IJT306" s="334"/>
      <c r="IJU306" s="334"/>
      <c r="IJV306" s="224"/>
      <c r="IJW306" s="382"/>
      <c r="IJX306" s="382"/>
      <c r="IJY306" s="332"/>
      <c r="IJZ306" s="333"/>
      <c r="IKA306" s="382"/>
      <c r="IKB306" s="224"/>
      <c r="IKC306" s="224"/>
      <c r="IKD306" s="334"/>
      <c r="IKE306" s="334"/>
      <c r="IKF306" s="224"/>
      <c r="IKG306" s="382"/>
      <c r="IKH306" s="382"/>
      <c r="IKI306" s="332"/>
      <c r="IKJ306" s="333"/>
      <c r="IKK306" s="382"/>
      <c r="IKL306" s="224"/>
      <c r="IKM306" s="224"/>
      <c r="IKN306" s="334"/>
      <c r="IKO306" s="334"/>
      <c r="IKP306" s="224"/>
      <c r="IKQ306" s="382"/>
      <c r="IKR306" s="382"/>
      <c r="IKS306" s="332"/>
      <c r="IKT306" s="333"/>
      <c r="IKU306" s="382"/>
      <c r="IKV306" s="224"/>
      <c r="IKW306" s="224"/>
      <c r="IKX306" s="334"/>
      <c r="IKY306" s="334"/>
      <c r="IKZ306" s="224"/>
      <c r="ILA306" s="382"/>
      <c r="ILB306" s="382"/>
      <c r="ILC306" s="332"/>
      <c r="ILD306" s="333"/>
      <c r="ILE306" s="382"/>
      <c r="ILF306" s="224"/>
      <c r="ILG306" s="224"/>
      <c r="ILH306" s="334"/>
      <c r="ILI306" s="334"/>
      <c r="ILJ306" s="224"/>
      <c r="ILK306" s="382"/>
      <c r="ILL306" s="382"/>
      <c r="ILM306" s="332"/>
      <c r="ILN306" s="333"/>
      <c r="ILO306" s="382"/>
      <c r="ILP306" s="224"/>
      <c r="ILQ306" s="224"/>
      <c r="ILR306" s="334"/>
      <c r="ILS306" s="334"/>
      <c r="ILT306" s="224"/>
      <c r="ILU306" s="382"/>
      <c r="ILV306" s="382"/>
      <c r="ILW306" s="332"/>
      <c r="ILX306" s="333"/>
      <c r="ILY306" s="382"/>
      <c r="ILZ306" s="224"/>
      <c r="IMA306" s="224"/>
      <c r="IMB306" s="334"/>
      <c r="IMC306" s="334"/>
      <c r="IMD306" s="224"/>
      <c r="IME306" s="382"/>
      <c r="IMF306" s="382"/>
      <c r="IMG306" s="332"/>
      <c r="IMH306" s="333"/>
      <c r="IMI306" s="382"/>
      <c r="IMJ306" s="224"/>
      <c r="IMK306" s="224"/>
      <c r="IML306" s="334"/>
      <c r="IMM306" s="334"/>
      <c r="IMN306" s="224"/>
      <c r="IMO306" s="382"/>
      <c r="IMP306" s="382"/>
      <c r="IMQ306" s="332"/>
      <c r="IMR306" s="333"/>
      <c r="IMS306" s="382"/>
      <c r="IMT306" s="224"/>
      <c r="IMU306" s="224"/>
      <c r="IMV306" s="334"/>
      <c r="IMW306" s="334"/>
      <c r="IMX306" s="224"/>
      <c r="IMY306" s="382"/>
      <c r="IMZ306" s="382"/>
      <c r="INA306" s="332"/>
      <c r="INB306" s="333"/>
      <c r="INC306" s="382"/>
      <c r="IND306" s="224"/>
      <c r="INE306" s="224"/>
      <c r="INF306" s="334"/>
      <c r="ING306" s="334"/>
      <c r="INH306" s="224"/>
      <c r="INI306" s="382"/>
      <c r="INJ306" s="382"/>
      <c r="INK306" s="332"/>
      <c r="INL306" s="333"/>
      <c r="INM306" s="382"/>
      <c r="INN306" s="224"/>
      <c r="INO306" s="224"/>
      <c r="INP306" s="334"/>
      <c r="INQ306" s="334"/>
      <c r="INR306" s="224"/>
      <c r="INS306" s="382"/>
      <c r="INT306" s="382"/>
      <c r="INU306" s="332"/>
      <c r="INV306" s="333"/>
      <c r="INW306" s="382"/>
      <c r="INX306" s="224"/>
      <c r="INY306" s="224"/>
      <c r="INZ306" s="334"/>
      <c r="IOA306" s="334"/>
      <c r="IOB306" s="224"/>
      <c r="IOC306" s="382"/>
      <c r="IOD306" s="382"/>
      <c r="IOE306" s="332"/>
      <c r="IOF306" s="333"/>
      <c r="IOG306" s="382"/>
      <c r="IOH306" s="224"/>
      <c r="IOI306" s="224"/>
      <c r="IOJ306" s="334"/>
      <c r="IOK306" s="334"/>
      <c r="IOL306" s="224"/>
      <c r="IOM306" s="382"/>
      <c r="ION306" s="382"/>
      <c r="IOO306" s="332"/>
      <c r="IOP306" s="333"/>
      <c r="IOQ306" s="382"/>
      <c r="IOR306" s="224"/>
      <c r="IOS306" s="224"/>
      <c r="IOT306" s="334"/>
      <c r="IOU306" s="334"/>
      <c r="IOV306" s="224"/>
      <c r="IOW306" s="382"/>
      <c r="IOX306" s="382"/>
      <c r="IOY306" s="332"/>
      <c r="IOZ306" s="333"/>
      <c r="IPA306" s="382"/>
      <c r="IPB306" s="224"/>
      <c r="IPC306" s="224"/>
      <c r="IPD306" s="334"/>
      <c r="IPE306" s="334"/>
      <c r="IPF306" s="224"/>
      <c r="IPG306" s="382"/>
      <c r="IPH306" s="382"/>
      <c r="IPI306" s="332"/>
      <c r="IPJ306" s="333"/>
      <c r="IPK306" s="382"/>
      <c r="IPL306" s="224"/>
      <c r="IPM306" s="224"/>
      <c r="IPN306" s="334"/>
      <c r="IPO306" s="334"/>
      <c r="IPP306" s="224"/>
      <c r="IPQ306" s="382"/>
      <c r="IPR306" s="382"/>
      <c r="IPS306" s="332"/>
      <c r="IPT306" s="333"/>
      <c r="IPU306" s="382"/>
      <c r="IPV306" s="224"/>
      <c r="IPW306" s="224"/>
      <c r="IPX306" s="334"/>
      <c r="IPY306" s="334"/>
      <c r="IPZ306" s="224"/>
      <c r="IQA306" s="382"/>
      <c r="IQB306" s="382"/>
      <c r="IQC306" s="332"/>
      <c r="IQD306" s="333"/>
      <c r="IQE306" s="382"/>
      <c r="IQF306" s="224"/>
      <c r="IQG306" s="224"/>
      <c r="IQH306" s="334"/>
      <c r="IQI306" s="334"/>
      <c r="IQJ306" s="224"/>
      <c r="IQK306" s="382"/>
      <c r="IQL306" s="382"/>
      <c r="IQM306" s="332"/>
      <c r="IQN306" s="333"/>
      <c r="IQO306" s="382"/>
      <c r="IQP306" s="224"/>
      <c r="IQQ306" s="224"/>
      <c r="IQR306" s="334"/>
      <c r="IQS306" s="334"/>
      <c r="IQT306" s="224"/>
      <c r="IQU306" s="382"/>
      <c r="IQV306" s="382"/>
      <c r="IQW306" s="332"/>
      <c r="IQX306" s="333"/>
      <c r="IQY306" s="382"/>
      <c r="IQZ306" s="224"/>
      <c r="IRA306" s="224"/>
      <c r="IRB306" s="334"/>
      <c r="IRC306" s="334"/>
      <c r="IRD306" s="224"/>
      <c r="IRE306" s="382"/>
      <c r="IRF306" s="382"/>
      <c r="IRG306" s="332"/>
      <c r="IRH306" s="333"/>
      <c r="IRI306" s="382"/>
      <c r="IRJ306" s="224"/>
      <c r="IRK306" s="224"/>
      <c r="IRL306" s="334"/>
      <c r="IRM306" s="334"/>
      <c r="IRN306" s="224"/>
      <c r="IRO306" s="382"/>
      <c r="IRP306" s="382"/>
      <c r="IRQ306" s="332"/>
      <c r="IRR306" s="333"/>
      <c r="IRS306" s="382"/>
      <c r="IRT306" s="224"/>
      <c r="IRU306" s="224"/>
      <c r="IRV306" s="334"/>
      <c r="IRW306" s="334"/>
      <c r="IRX306" s="224"/>
      <c r="IRY306" s="382"/>
      <c r="IRZ306" s="382"/>
      <c r="ISA306" s="332"/>
      <c r="ISB306" s="333"/>
      <c r="ISC306" s="382"/>
      <c r="ISD306" s="224"/>
      <c r="ISE306" s="224"/>
      <c r="ISF306" s="334"/>
      <c r="ISG306" s="334"/>
      <c r="ISH306" s="224"/>
      <c r="ISI306" s="382"/>
      <c r="ISJ306" s="382"/>
      <c r="ISK306" s="332"/>
      <c r="ISL306" s="333"/>
      <c r="ISM306" s="382"/>
      <c r="ISN306" s="224"/>
      <c r="ISO306" s="224"/>
      <c r="ISP306" s="334"/>
      <c r="ISQ306" s="334"/>
      <c r="ISR306" s="224"/>
      <c r="ISS306" s="382"/>
      <c r="IST306" s="382"/>
      <c r="ISU306" s="332"/>
      <c r="ISV306" s="333"/>
      <c r="ISW306" s="382"/>
      <c r="ISX306" s="224"/>
      <c r="ISY306" s="224"/>
      <c r="ISZ306" s="334"/>
      <c r="ITA306" s="334"/>
      <c r="ITB306" s="224"/>
      <c r="ITC306" s="382"/>
      <c r="ITD306" s="382"/>
      <c r="ITE306" s="332"/>
      <c r="ITF306" s="333"/>
      <c r="ITG306" s="382"/>
      <c r="ITH306" s="224"/>
      <c r="ITI306" s="224"/>
      <c r="ITJ306" s="334"/>
      <c r="ITK306" s="334"/>
      <c r="ITL306" s="224"/>
      <c r="ITM306" s="382"/>
      <c r="ITN306" s="382"/>
      <c r="ITO306" s="332"/>
      <c r="ITP306" s="333"/>
      <c r="ITQ306" s="382"/>
      <c r="ITR306" s="224"/>
      <c r="ITS306" s="224"/>
      <c r="ITT306" s="334"/>
      <c r="ITU306" s="334"/>
      <c r="ITV306" s="224"/>
      <c r="ITW306" s="382"/>
      <c r="ITX306" s="382"/>
      <c r="ITY306" s="332"/>
      <c r="ITZ306" s="333"/>
      <c r="IUA306" s="382"/>
      <c r="IUB306" s="224"/>
      <c r="IUC306" s="224"/>
      <c r="IUD306" s="334"/>
      <c r="IUE306" s="334"/>
      <c r="IUF306" s="224"/>
      <c r="IUG306" s="382"/>
      <c r="IUH306" s="382"/>
      <c r="IUI306" s="332"/>
      <c r="IUJ306" s="333"/>
      <c r="IUK306" s="382"/>
      <c r="IUL306" s="224"/>
      <c r="IUM306" s="224"/>
      <c r="IUN306" s="334"/>
      <c r="IUO306" s="334"/>
      <c r="IUP306" s="224"/>
      <c r="IUQ306" s="382"/>
      <c r="IUR306" s="382"/>
      <c r="IUS306" s="332"/>
      <c r="IUT306" s="333"/>
      <c r="IUU306" s="382"/>
      <c r="IUV306" s="224"/>
      <c r="IUW306" s="224"/>
      <c r="IUX306" s="334"/>
      <c r="IUY306" s="334"/>
      <c r="IUZ306" s="224"/>
      <c r="IVA306" s="382"/>
      <c r="IVB306" s="382"/>
      <c r="IVC306" s="332"/>
      <c r="IVD306" s="333"/>
      <c r="IVE306" s="382"/>
      <c r="IVF306" s="224"/>
      <c r="IVG306" s="224"/>
      <c r="IVH306" s="334"/>
      <c r="IVI306" s="334"/>
      <c r="IVJ306" s="224"/>
      <c r="IVK306" s="382"/>
      <c r="IVL306" s="382"/>
      <c r="IVM306" s="332"/>
      <c r="IVN306" s="333"/>
      <c r="IVO306" s="382"/>
      <c r="IVP306" s="224"/>
      <c r="IVQ306" s="224"/>
      <c r="IVR306" s="334"/>
      <c r="IVS306" s="334"/>
      <c r="IVT306" s="224"/>
      <c r="IVU306" s="382"/>
      <c r="IVV306" s="382"/>
      <c r="IVW306" s="332"/>
      <c r="IVX306" s="333"/>
      <c r="IVY306" s="382"/>
      <c r="IVZ306" s="224"/>
      <c r="IWA306" s="224"/>
      <c r="IWB306" s="334"/>
      <c r="IWC306" s="334"/>
      <c r="IWD306" s="224"/>
      <c r="IWE306" s="382"/>
      <c r="IWF306" s="382"/>
      <c r="IWG306" s="332"/>
      <c r="IWH306" s="333"/>
      <c r="IWI306" s="382"/>
      <c r="IWJ306" s="224"/>
      <c r="IWK306" s="224"/>
      <c r="IWL306" s="334"/>
      <c r="IWM306" s="334"/>
      <c r="IWN306" s="224"/>
      <c r="IWO306" s="382"/>
      <c r="IWP306" s="382"/>
      <c r="IWQ306" s="332"/>
      <c r="IWR306" s="333"/>
      <c r="IWS306" s="382"/>
      <c r="IWT306" s="224"/>
      <c r="IWU306" s="224"/>
      <c r="IWV306" s="334"/>
      <c r="IWW306" s="334"/>
      <c r="IWX306" s="224"/>
      <c r="IWY306" s="382"/>
      <c r="IWZ306" s="382"/>
      <c r="IXA306" s="332"/>
      <c r="IXB306" s="333"/>
      <c r="IXC306" s="382"/>
      <c r="IXD306" s="224"/>
      <c r="IXE306" s="224"/>
      <c r="IXF306" s="334"/>
      <c r="IXG306" s="334"/>
      <c r="IXH306" s="224"/>
      <c r="IXI306" s="382"/>
      <c r="IXJ306" s="382"/>
      <c r="IXK306" s="332"/>
      <c r="IXL306" s="333"/>
      <c r="IXM306" s="382"/>
      <c r="IXN306" s="224"/>
      <c r="IXO306" s="224"/>
      <c r="IXP306" s="334"/>
      <c r="IXQ306" s="334"/>
      <c r="IXR306" s="224"/>
      <c r="IXS306" s="382"/>
      <c r="IXT306" s="382"/>
      <c r="IXU306" s="332"/>
      <c r="IXV306" s="333"/>
      <c r="IXW306" s="382"/>
      <c r="IXX306" s="224"/>
      <c r="IXY306" s="224"/>
      <c r="IXZ306" s="334"/>
      <c r="IYA306" s="334"/>
      <c r="IYB306" s="224"/>
      <c r="IYC306" s="382"/>
      <c r="IYD306" s="382"/>
      <c r="IYE306" s="332"/>
      <c r="IYF306" s="333"/>
      <c r="IYG306" s="382"/>
      <c r="IYH306" s="224"/>
      <c r="IYI306" s="224"/>
      <c r="IYJ306" s="334"/>
      <c r="IYK306" s="334"/>
      <c r="IYL306" s="224"/>
      <c r="IYM306" s="382"/>
      <c r="IYN306" s="382"/>
      <c r="IYO306" s="332"/>
      <c r="IYP306" s="333"/>
      <c r="IYQ306" s="382"/>
      <c r="IYR306" s="224"/>
      <c r="IYS306" s="224"/>
      <c r="IYT306" s="334"/>
      <c r="IYU306" s="334"/>
      <c r="IYV306" s="224"/>
      <c r="IYW306" s="382"/>
      <c r="IYX306" s="382"/>
      <c r="IYY306" s="332"/>
      <c r="IYZ306" s="333"/>
      <c r="IZA306" s="382"/>
      <c r="IZB306" s="224"/>
      <c r="IZC306" s="224"/>
      <c r="IZD306" s="334"/>
      <c r="IZE306" s="334"/>
      <c r="IZF306" s="224"/>
      <c r="IZG306" s="382"/>
      <c r="IZH306" s="382"/>
      <c r="IZI306" s="332"/>
      <c r="IZJ306" s="333"/>
      <c r="IZK306" s="382"/>
      <c r="IZL306" s="224"/>
      <c r="IZM306" s="224"/>
      <c r="IZN306" s="334"/>
      <c r="IZO306" s="334"/>
      <c r="IZP306" s="224"/>
      <c r="IZQ306" s="382"/>
      <c r="IZR306" s="382"/>
      <c r="IZS306" s="332"/>
      <c r="IZT306" s="333"/>
      <c r="IZU306" s="382"/>
      <c r="IZV306" s="224"/>
      <c r="IZW306" s="224"/>
      <c r="IZX306" s="334"/>
      <c r="IZY306" s="334"/>
      <c r="IZZ306" s="224"/>
      <c r="JAA306" s="382"/>
      <c r="JAB306" s="382"/>
      <c r="JAC306" s="332"/>
      <c r="JAD306" s="333"/>
      <c r="JAE306" s="382"/>
      <c r="JAF306" s="224"/>
      <c r="JAG306" s="224"/>
      <c r="JAH306" s="334"/>
      <c r="JAI306" s="334"/>
      <c r="JAJ306" s="224"/>
      <c r="JAK306" s="382"/>
      <c r="JAL306" s="382"/>
      <c r="JAM306" s="332"/>
      <c r="JAN306" s="333"/>
      <c r="JAO306" s="382"/>
      <c r="JAP306" s="224"/>
      <c r="JAQ306" s="224"/>
      <c r="JAR306" s="334"/>
      <c r="JAS306" s="334"/>
      <c r="JAT306" s="224"/>
      <c r="JAU306" s="382"/>
      <c r="JAV306" s="382"/>
      <c r="JAW306" s="332"/>
      <c r="JAX306" s="333"/>
      <c r="JAY306" s="382"/>
      <c r="JAZ306" s="224"/>
      <c r="JBA306" s="224"/>
      <c r="JBB306" s="334"/>
      <c r="JBC306" s="334"/>
      <c r="JBD306" s="224"/>
      <c r="JBE306" s="382"/>
      <c r="JBF306" s="382"/>
      <c r="JBG306" s="332"/>
      <c r="JBH306" s="333"/>
      <c r="JBI306" s="382"/>
      <c r="JBJ306" s="224"/>
      <c r="JBK306" s="224"/>
      <c r="JBL306" s="334"/>
      <c r="JBM306" s="334"/>
      <c r="JBN306" s="224"/>
      <c r="JBO306" s="382"/>
      <c r="JBP306" s="382"/>
      <c r="JBQ306" s="332"/>
      <c r="JBR306" s="333"/>
      <c r="JBS306" s="382"/>
      <c r="JBT306" s="224"/>
      <c r="JBU306" s="224"/>
      <c r="JBV306" s="334"/>
      <c r="JBW306" s="334"/>
      <c r="JBX306" s="224"/>
      <c r="JBY306" s="382"/>
      <c r="JBZ306" s="382"/>
      <c r="JCA306" s="332"/>
      <c r="JCB306" s="333"/>
      <c r="JCC306" s="382"/>
      <c r="JCD306" s="224"/>
      <c r="JCE306" s="224"/>
      <c r="JCF306" s="334"/>
      <c r="JCG306" s="334"/>
      <c r="JCH306" s="224"/>
      <c r="JCI306" s="382"/>
      <c r="JCJ306" s="382"/>
      <c r="JCK306" s="332"/>
      <c r="JCL306" s="333"/>
      <c r="JCM306" s="382"/>
      <c r="JCN306" s="224"/>
      <c r="JCO306" s="224"/>
      <c r="JCP306" s="334"/>
      <c r="JCQ306" s="334"/>
      <c r="JCR306" s="224"/>
      <c r="JCS306" s="382"/>
      <c r="JCT306" s="382"/>
      <c r="JCU306" s="332"/>
      <c r="JCV306" s="333"/>
      <c r="JCW306" s="382"/>
      <c r="JCX306" s="224"/>
      <c r="JCY306" s="224"/>
      <c r="JCZ306" s="334"/>
      <c r="JDA306" s="334"/>
      <c r="JDB306" s="224"/>
      <c r="JDC306" s="382"/>
      <c r="JDD306" s="382"/>
      <c r="JDE306" s="332"/>
      <c r="JDF306" s="333"/>
      <c r="JDG306" s="382"/>
      <c r="JDH306" s="224"/>
      <c r="JDI306" s="224"/>
      <c r="JDJ306" s="334"/>
      <c r="JDK306" s="334"/>
      <c r="JDL306" s="224"/>
      <c r="JDM306" s="382"/>
      <c r="JDN306" s="382"/>
      <c r="JDO306" s="332"/>
      <c r="JDP306" s="333"/>
      <c r="JDQ306" s="382"/>
      <c r="JDR306" s="224"/>
      <c r="JDS306" s="224"/>
      <c r="JDT306" s="334"/>
      <c r="JDU306" s="334"/>
      <c r="JDV306" s="224"/>
      <c r="JDW306" s="382"/>
      <c r="JDX306" s="382"/>
      <c r="JDY306" s="332"/>
      <c r="JDZ306" s="333"/>
      <c r="JEA306" s="382"/>
      <c r="JEB306" s="224"/>
      <c r="JEC306" s="224"/>
      <c r="JED306" s="334"/>
      <c r="JEE306" s="334"/>
      <c r="JEF306" s="224"/>
      <c r="JEG306" s="382"/>
      <c r="JEH306" s="382"/>
      <c r="JEI306" s="332"/>
      <c r="JEJ306" s="333"/>
      <c r="JEK306" s="382"/>
      <c r="JEL306" s="224"/>
      <c r="JEM306" s="224"/>
      <c r="JEN306" s="334"/>
      <c r="JEO306" s="334"/>
      <c r="JEP306" s="224"/>
      <c r="JEQ306" s="382"/>
      <c r="JER306" s="382"/>
      <c r="JES306" s="332"/>
      <c r="JET306" s="333"/>
      <c r="JEU306" s="382"/>
      <c r="JEV306" s="224"/>
      <c r="JEW306" s="224"/>
      <c r="JEX306" s="334"/>
      <c r="JEY306" s="334"/>
      <c r="JEZ306" s="224"/>
      <c r="JFA306" s="382"/>
      <c r="JFB306" s="382"/>
      <c r="JFC306" s="332"/>
      <c r="JFD306" s="333"/>
      <c r="JFE306" s="382"/>
      <c r="JFF306" s="224"/>
      <c r="JFG306" s="224"/>
      <c r="JFH306" s="334"/>
      <c r="JFI306" s="334"/>
      <c r="JFJ306" s="224"/>
      <c r="JFK306" s="382"/>
      <c r="JFL306" s="382"/>
      <c r="JFM306" s="332"/>
      <c r="JFN306" s="333"/>
      <c r="JFO306" s="382"/>
      <c r="JFP306" s="224"/>
      <c r="JFQ306" s="224"/>
      <c r="JFR306" s="334"/>
      <c r="JFS306" s="334"/>
      <c r="JFT306" s="224"/>
      <c r="JFU306" s="382"/>
      <c r="JFV306" s="382"/>
      <c r="JFW306" s="332"/>
      <c r="JFX306" s="333"/>
      <c r="JFY306" s="382"/>
      <c r="JFZ306" s="224"/>
      <c r="JGA306" s="224"/>
      <c r="JGB306" s="334"/>
      <c r="JGC306" s="334"/>
      <c r="JGD306" s="224"/>
      <c r="JGE306" s="382"/>
      <c r="JGF306" s="382"/>
      <c r="JGG306" s="332"/>
      <c r="JGH306" s="333"/>
      <c r="JGI306" s="382"/>
      <c r="JGJ306" s="224"/>
      <c r="JGK306" s="224"/>
      <c r="JGL306" s="334"/>
      <c r="JGM306" s="334"/>
      <c r="JGN306" s="224"/>
      <c r="JGO306" s="382"/>
      <c r="JGP306" s="382"/>
      <c r="JGQ306" s="332"/>
      <c r="JGR306" s="333"/>
      <c r="JGS306" s="382"/>
      <c r="JGT306" s="224"/>
      <c r="JGU306" s="224"/>
      <c r="JGV306" s="334"/>
      <c r="JGW306" s="334"/>
      <c r="JGX306" s="224"/>
      <c r="JGY306" s="382"/>
      <c r="JGZ306" s="382"/>
      <c r="JHA306" s="332"/>
      <c r="JHB306" s="333"/>
      <c r="JHC306" s="382"/>
      <c r="JHD306" s="224"/>
      <c r="JHE306" s="224"/>
      <c r="JHF306" s="334"/>
      <c r="JHG306" s="334"/>
      <c r="JHH306" s="224"/>
      <c r="JHI306" s="382"/>
      <c r="JHJ306" s="382"/>
      <c r="JHK306" s="332"/>
      <c r="JHL306" s="333"/>
      <c r="JHM306" s="382"/>
      <c r="JHN306" s="224"/>
      <c r="JHO306" s="224"/>
      <c r="JHP306" s="334"/>
      <c r="JHQ306" s="334"/>
      <c r="JHR306" s="224"/>
      <c r="JHS306" s="382"/>
      <c r="JHT306" s="382"/>
      <c r="JHU306" s="332"/>
      <c r="JHV306" s="333"/>
      <c r="JHW306" s="382"/>
      <c r="JHX306" s="224"/>
      <c r="JHY306" s="224"/>
      <c r="JHZ306" s="334"/>
      <c r="JIA306" s="334"/>
      <c r="JIB306" s="224"/>
      <c r="JIC306" s="382"/>
      <c r="JID306" s="382"/>
      <c r="JIE306" s="332"/>
      <c r="JIF306" s="333"/>
      <c r="JIG306" s="382"/>
      <c r="JIH306" s="224"/>
      <c r="JII306" s="224"/>
      <c r="JIJ306" s="334"/>
      <c r="JIK306" s="334"/>
      <c r="JIL306" s="224"/>
      <c r="JIM306" s="382"/>
      <c r="JIN306" s="382"/>
      <c r="JIO306" s="332"/>
      <c r="JIP306" s="333"/>
      <c r="JIQ306" s="382"/>
      <c r="JIR306" s="224"/>
      <c r="JIS306" s="224"/>
      <c r="JIT306" s="334"/>
      <c r="JIU306" s="334"/>
      <c r="JIV306" s="224"/>
      <c r="JIW306" s="382"/>
      <c r="JIX306" s="382"/>
      <c r="JIY306" s="332"/>
      <c r="JIZ306" s="333"/>
      <c r="JJA306" s="382"/>
      <c r="JJB306" s="224"/>
      <c r="JJC306" s="224"/>
      <c r="JJD306" s="334"/>
      <c r="JJE306" s="334"/>
      <c r="JJF306" s="224"/>
      <c r="JJG306" s="382"/>
      <c r="JJH306" s="382"/>
      <c r="JJI306" s="332"/>
      <c r="JJJ306" s="333"/>
      <c r="JJK306" s="382"/>
      <c r="JJL306" s="224"/>
      <c r="JJM306" s="224"/>
      <c r="JJN306" s="334"/>
      <c r="JJO306" s="334"/>
      <c r="JJP306" s="224"/>
      <c r="JJQ306" s="382"/>
      <c r="JJR306" s="382"/>
      <c r="JJS306" s="332"/>
      <c r="JJT306" s="333"/>
      <c r="JJU306" s="382"/>
      <c r="JJV306" s="224"/>
      <c r="JJW306" s="224"/>
      <c r="JJX306" s="334"/>
      <c r="JJY306" s="334"/>
      <c r="JJZ306" s="224"/>
      <c r="JKA306" s="382"/>
      <c r="JKB306" s="382"/>
      <c r="JKC306" s="332"/>
      <c r="JKD306" s="333"/>
      <c r="JKE306" s="382"/>
      <c r="JKF306" s="224"/>
      <c r="JKG306" s="224"/>
      <c r="JKH306" s="334"/>
      <c r="JKI306" s="334"/>
      <c r="JKJ306" s="224"/>
      <c r="JKK306" s="382"/>
      <c r="JKL306" s="382"/>
      <c r="JKM306" s="332"/>
      <c r="JKN306" s="333"/>
      <c r="JKO306" s="382"/>
      <c r="JKP306" s="224"/>
      <c r="JKQ306" s="224"/>
      <c r="JKR306" s="334"/>
      <c r="JKS306" s="334"/>
      <c r="JKT306" s="224"/>
      <c r="JKU306" s="382"/>
      <c r="JKV306" s="382"/>
      <c r="JKW306" s="332"/>
      <c r="JKX306" s="333"/>
      <c r="JKY306" s="382"/>
      <c r="JKZ306" s="224"/>
      <c r="JLA306" s="224"/>
      <c r="JLB306" s="334"/>
      <c r="JLC306" s="334"/>
      <c r="JLD306" s="224"/>
      <c r="JLE306" s="382"/>
      <c r="JLF306" s="382"/>
      <c r="JLG306" s="332"/>
      <c r="JLH306" s="333"/>
      <c r="JLI306" s="382"/>
      <c r="JLJ306" s="224"/>
      <c r="JLK306" s="224"/>
      <c r="JLL306" s="334"/>
      <c r="JLM306" s="334"/>
      <c r="JLN306" s="224"/>
      <c r="JLO306" s="382"/>
      <c r="JLP306" s="382"/>
      <c r="JLQ306" s="332"/>
      <c r="JLR306" s="333"/>
      <c r="JLS306" s="382"/>
      <c r="JLT306" s="224"/>
      <c r="JLU306" s="224"/>
      <c r="JLV306" s="334"/>
      <c r="JLW306" s="334"/>
      <c r="JLX306" s="224"/>
      <c r="JLY306" s="382"/>
      <c r="JLZ306" s="382"/>
      <c r="JMA306" s="332"/>
      <c r="JMB306" s="333"/>
      <c r="JMC306" s="382"/>
      <c r="JMD306" s="224"/>
      <c r="JME306" s="224"/>
      <c r="JMF306" s="334"/>
      <c r="JMG306" s="334"/>
      <c r="JMH306" s="224"/>
      <c r="JMI306" s="382"/>
      <c r="JMJ306" s="382"/>
      <c r="JMK306" s="332"/>
      <c r="JML306" s="333"/>
      <c r="JMM306" s="382"/>
      <c r="JMN306" s="224"/>
      <c r="JMO306" s="224"/>
      <c r="JMP306" s="334"/>
      <c r="JMQ306" s="334"/>
      <c r="JMR306" s="224"/>
      <c r="JMS306" s="382"/>
      <c r="JMT306" s="382"/>
      <c r="JMU306" s="332"/>
      <c r="JMV306" s="333"/>
      <c r="JMW306" s="382"/>
      <c r="JMX306" s="224"/>
      <c r="JMY306" s="224"/>
      <c r="JMZ306" s="334"/>
      <c r="JNA306" s="334"/>
      <c r="JNB306" s="224"/>
      <c r="JNC306" s="382"/>
      <c r="JND306" s="382"/>
      <c r="JNE306" s="332"/>
      <c r="JNF306" s="333"/>
      <c r="JNG306" s="382"/>
      <c r="JNH306" s="224"/>
      <c r="JNI306" s="224"/>
      <c r="JNJ306" s="334"/>
      <c r="JNK306" s="334"/>
      <c r="JNL306" s="224"/>
      <c r="JNM306" s="382"/>
      <c r="JNN306" s="382"/>
      <c r="JNO306" s="332"/>
      <c r="JNP306" s="333"/>
      <c r="JNQ306" s="382"/>
      <c r="JNR306" s="224"/>
      <c r="JNS306" s="224"/>
      <c r="JNT306" s="334"/>
      <c r="JNU306" s="334"/>
      <c r="JNV306" s="224"/>
      <c r="JNW306" s="382"/>
      <c r="JNX306" s="382"/>
      <c r="JNY306" s="332"/>
      <c r="JNZ306" s="333"/>
      <c r="JOA306" s="382"/>
      <c r="JOB306" s="224"/>
      <c r="JOC306" s="224"/>
      <c r="JOD306" s="334"/>
      <c r="JOE306" s="334"/>
      <c r="JOF306" s="224"/>
      <c r="JOG306" s="382"/>
      <c r="JOH306" s="382"/>
      <c r="JOI306" s="332"/>
      <c r="JOJ306" s="333"/>
      <c r="JOK306" s="382"/>
      <c r="JOL306" s="224"/>
      <c r="JOM306" s="224"/>
      <c r="JON306" s="334"/>
      <c r="JOO306" s="334"/>
      <c r="JOP306" s="224"/>
      <c r="JOQ306" s="382"/>
      <c r="JOR306" s="382"/>
      <c r="JOS306" s="332"/>
      <c r="JOT306" s="333"/>
      <c r="JOU306" s="382"/>
      <c r="JOV306" s="224"/>
      <c r="JOW306" s="224"/>
      <c r="JOX306" s="334"/>
      <c r="JOY306" s="334"/>
      <c r="JOZ306" s="224"/>
      <c r="JPA306" s="382"/>
      <c r="JPB306" s="382"/>
      <c r="JPC306" s="332"/>
      <c r="JPD306" s="333"/>
      <c r="JPE306" s="382"/>
      <c r="JPF306" s="224"/>
      <c r="JPG306" s="224"/>
      <c r="JPH306" s="334"/>
      <c r="JPI306" s="334"/>
      <c r="JPJ306" s="224"/>
      <c r="JPK306" s="382"/>
      <c r="JPL306" s="382"/>
      <c r="JPM306" s="332"/>
      <c r="JPN306" s="333"/>
      <c r="JPO306" s="382"/>
      <c r="JPP306" s="224"/>
      <c r="JPQ306" s="224"/>
      <c r="JPR306" s="334"/>
      <c r="JPS306" s="334"/>
      <c r="JPT306" s="224"/>
      <c r="JPU306" s="382"/>
      <c r="JPV306" s="382"/>
      <c r="JPW306" s="332"/>
      <c r="JPX306" s="333"/>
      <c r="JPY306" s="382"/>
      <c r="JPZ306" s="224"/>
      <c r="JQA306" s="224"/>
      <c r="JQB306" s="334"/>
      <c r="JQC306" s="334"/>
      <c r="JQD306" s="224"/>
      <c r="JQE306" s="382"/>
      <c r="JQF306" s="382"/>
      <c r="JQG306" s="332"/>
      <c r="JQH306" s="333"/>
      <c r="JQI306" s="382"/>
      <c r="JQJ306" s="224"/>
      <c r="JQK306" s="224"/>
      <c r="JQL306" s="334"/>
      <c r="JQM306" s="334"/>
      <c r="JQN306" s="224"/>
      <c r="JQO306" s="382"/>
      <c r="JQP306" s="382"/>
      <c r="JQQ306" s="332"/>
      <c r="JQR306" s="333"/>
      <c r="JQS306" s="382"/>
      <c r="JQT306" s="224"/>
      <c r="JQU306" s="224"/>
      <c r="JQV306" s="334"/>
      <c r="JQW306" s="334"/>
      <c r="JQX306" s="224"/>
      <c r="JQY306" s="382"/>
      <c r="JQZ306" s="382"/>
      <c r="JRA306" s="332"/>
      <c r="JRB306" s="333"/>
      <c r="JRC306" s="382"/>
      <c r="JRD306" s="224"/>
      <c r="JRE306" s="224"/>
      <c r="JRF306" s="334"/>
      <c r="JRG306" s="334"/>
      <c r="JRH306" s="224"/>
      <c r="JRI306" s="382"/>
      <c r="JRJ306" s="382"/>
      <c r="JRK306" s="332"/>
      <c r="JRL306" s="333"/>
      <c r="JRM306" s="382"/>
      <c r="JRN306" s="224"/>
      <c r="JRO306" s="224"/>
      <c r="JRP306" s="334"/>
      <c r="JRQ306" s="334"/>
      <c r="JRR306" s="224"/>
      <c r="JRS306" s="382"/>
      <c r="JRT306" s="382"/>
      <c r="JRU306" s="332"/>
      <c r="JRV306" s="333"/>
      <c r="JRW306" s="382"/>
      <c r="JRX306" s="224"/>
      <c r="JRY306" s="224"/>
      <c r="JRZ306" s="334"/>
      <c r="JSA306" s="334"/>
      <c r="JSB306" s="224"/>
      <c r="JSC306" s="382"/>
      <c r="JSD306" s="382"/>
      <c r="JSE306" s="332"/>
      <c r="JSF306" s="333"/>
      <c r="JSG306" s="382"/>
      <c r="JSH306" s="224"/>
      <c r="JSI306" s="224"/>
      <c r="JSJ306" s="334"/>
      <c r="JSK306" s="334"/>
      <c r="JSL306" s="224"/>
      <c r="JSM306" s="382"/>
      <c r="JSN306" s="382"/>
      <c r="JSO306" s="332"/>
      <c r="JSP306" s="333"/>
      <c r="JSQ306" s="382"/>
      <c r="JSR306" s="224"/>
      <c r="JSS306" s="224"/>
      <c r="JST306" s="334"/>
      <c r="JSU306" s="334"/>
      <c r="JSV306" s="224"/>
      <c r="JSW306" s="382"/>
      <c r="JSX306" s="382"/>
      <c r="JSY306" s="332"/>
      <c r="JSZ306" s="333"/>
      <c r="JTA306" s="382"/>
      <c r="JTB306" s="224"/>
      <c r="JTC306" s="224"/>
      <c r="JTD306" s="334"/>
      <c r="JTE306" s="334"/>
      <c r="JTF306" s="224"/>
      <c r="JTG306" s="382"/>
      <c r="JTH306" s="382"/>
      <c r="JTI306" s="332"/>
      <c r="JTJ306" s="333"/>
      <c r="JTK306" s="382"/>
      <c r="JTL306" s="224"/>
      <c r="JTM306" s="224"/>
      <c r="JTN306" s="334"/>
      <c r="JTO306" s="334"/>
      <c r="JTP306" s="224"/>
      <c r="JTQ306" s="382"/>
      <c r="JTR306" s="382"/>
      <c r="JTS306" s="332"/>
      <c r="JTT306" s="333"/>
      <c r="JTU306" s="382"/>
      <c r="JTV306" s="224"/>
      <c r="JTW306" s="224"/>
      <c r="JTX306" s="334"/>
      <c r="JTY306" s="334"/>
      <c r="JTZ306" s="224"/>
      <c r="JUA306" s="382"/>
      <c r="JUB306" s="382"/>
      <c r="JUC306" s="332"/>
      <c r="JUD306" s="333"/>
      <c r="JUE306" s="382"/>
      <c r="JUF306" s="224"/>
      <c r="JUG306" s="224"/>
      <c r="JUH306" s="334"/>
      <c r="JUI306" s="334"/>
      <c r="JUJ306" s="224"/>
      <c r="JUK306" s="382"/>
      <c r="JUL306" s="382"/>
      <c r="JUM306" s="332"/>
      <c r="JUN306" s="333"/>
      <c r="JUO306" s="382"/>
      <c r="JUP306" s="224"/>
      <c r="JUQ306" s="224"/>
      <c r="JUR306" s="334"/>
      <c r="JUS306" s="334"/>
      <c r="JUT306" s="224"/>
      <c r="JUU306" s="382"/>
      <c r="JUV306" s="382"/>
      <c r="JUW306" s="332"/>
      <c r="JUX306" s="333"/>
      <c r="JUY306" s="382"/>
      <c r="JUZ306" s="224"/>
      <c r="JVA306" s="224"/>
      <c r="JVB306" s="334"/>
      <c r="JVC306" s="334"/>
      <c r="JVD306" s="224"/>
      <c r="JVE306" s="382"/>
      <c r="JVF306" s="382"/>
      <c r="JVG306" s="332"/>
      <c r="JVH306" s="333"/>
      <c r="JVI306" s="382"/>
      <c r="JVJ306" s="224"/>
      <c r="JVK306" s="224"/>
      <c r="JVL306" s="334"/>
      <c r="JVM306" s="334"/>
      <c r="JVN306" s="224"/>
      <c r="JVO306" s="382"/>
      <c r="JVP306" s="382"/>
      <c r="JVQ306" s="332"/>
      <c r="JVR306" s="333"/>
      <c r="JVS306" s="382"/>
      <c r="JVT306" s="224"/>
      <c r="JVU306" s="224"/>
      <c r="JVV306" s="334"/>
      <c r="JVW306" s="334"/>
      <c r="JVX306" s="224"/>
      <c r="JVY306" s="382"/>
      <c r="JVZ306" s="382"/>
      <c r="JWA306" s="332"/>
      <c r="JWB306" s="333"/>
      <c r="JWC306" s="382"/>
      <c r="JWD306" s="224"/>
      <c r="JWE306" s="224"/>
      <c r="JWF306" s="334"/>
      <c r="JWG306" s="334"/>
      <c r="JWH306" s="224"/>
      <c r="JWI306" s="382"/>
      <c r="JWJ306" s="382"/>
      <c r="JWK306" s="332"/>
      <c r="JWL306" s="333"/>
      <c r="JWM306" s="382"/>
      <c r="JWN306" s="224"/>
      <c r="JWO306" s="224"/>
      <c r="JWP306" s="334"/>
      <c r="JWQ306" s="334"/>
      <c r="JWR306" s="224"/>
      <c r="JWS306" s="382"/>
      <c r="JWT306" s="382"/>
      <c r="JWU306" s="332"/>
      <c r="JWV306" s="333"/>
      <c r="JWW306" s="382"/>
      <c r="JWX306" s="224"/>
      <c r="JWY306" s="224"/>
      <c r="JWZ306" s="334"/>
      <c r="JXA306" s="334"/>
      <c r="JXB306" s="224"/>
      <c r="JXC306" s="382"/>
      <c r="JXD306" s="382"/>
      <c r="JXE306" s="332"/>
      <c r="JXF306" s="333"/>
      <c r="JXG306" s="382"/>
      <c r="JXH306" s="224"/>
      <c r="JXI306" s="224"/>
      <c r="JXJ306" s="334"/>
      <c r="JXK306" s="334"/>
      <c r="JXL306" s="224"/>
      <c r="JXM306" s="382"/>
      <c r="JXN306" s="382"/>
      <c r="JXO306" s="332"/>
      <c r="JXP306" s="333"/>
      <c r="JXQ306" s="382"/>
      <c r="JXR306" s="224"/>
      <c r="JXS306" s="224"/>
      <c r="JXT306" s="334"/>
      <c r="JXU306" s="334"/>
      <c r="JXV306" s="224"/>
      <c r="JXW306" s="382"/>
      <c r="JXX306" s="382"/>
      <c r="JXY306" s="332"/>
      <c r="JXZ306" s="333"/>
      <c r="JYA306" s="382"/>
      <c r="JYB306" s="224"/>
      <c r="JYC306" s="224"/>
      <c r="JYD306" s="334"/>
      <c r="JYE306" s="334"/>
      <c r="JYF306" s="224"/>
      <c r="JYG306" s="382"/>
      <c r="JYH306" s="382"/>
      <c r="JYI306" s="332"/>
      <c r="JYJ306" s="333"/>
      <c r="JYK306" s="382"/>
      <c r="JYL306" s="224"/>
      <c r="JYM306" s="224"/>
      <c r="JYN306" s="334"/>
      <c r="JYO306" s="334"/>
      <c r="JYP306" s="224"/>
      <c r="JYQ306" s="382"/>
      <c r="JYR306" s="382"/>
      <c r="JYS306" s="332"/>
      <c r="JYT306" s="333"/>
      <c r="JYU306" s="382"/>
      <c r="JYV306" s="224"/>
      <c r="JYW306" s="224"/>
      <c r="JYX306" s="334"/>
      <c r="JYY306" s="334"/>
      <c r="JYZ306" s="224"/>
      <c r="JZA306" s="382"/>
      <c r="JZB306" s="382"/>
      <c r="JZC306" s="332"/>
      <c r="JZD306" s="333"/>
      <c r="JZE306" s="382"/>
      <c r="JZF306" s="224"/>
      <c r="JZG306" s="224"/>
      <c r="JZH306" s="334"/>
      <c r="JZI306" s="334"/>
      <c r="JZJ306" s="224"/>
      <c r="JZK306" s="382"/>
      <c r="JZL306" s="382"/>
      <c r="JZM306" s="332"/>
      <c r="JZN306" s="333"/>
      <c r="JZO306" s="382"/>
      <c r="JZP306" s="224"/>
      <c r="JZQ306" s="224"/>
      <c r="JZR306" s="334"/>
      <c r="JZS306" s="334"/>
      <c r="JZT306" s="224"/>
      <c r="JZU306" s="382"/>
      <c r="JZV306" s="382"/>
      <c r="JZW306" s="332"/>
      <c r="JZX306" s="333"/>
      <c r="JZY306" s="382"/>
      <c r="JZZ306" s="224"/>
      <c r="KAA306" s="224"/>
      <c r="KAB306" s="334"/>
      <c r="KAC306" s="334"/>
      <c r="KAD306" s="224"/>
      <c r="KAE306" s="382"/>
      <c r="KAF306" s="382"/>
      <c r="KAG306" s="332"/>
      <c r="KAH306" s="333"/>
      <c r="KAI306" s="382"/>
      <c r="KAJ306" s="224"/>
      <c r="KAK306" s="224"/>
      <c r="KAL306" s="334"/>
      <c r="KAM306" s="334"/>
      <c r="KAN306" s="224"/>
      <c r="KAO306" s="382"/>
      <c r="KAP306" s="382"/>
      <c r="KAQ306" s="332"/>
      <c r="KAR306" s="333"/>
      <c r="KAS306" s="382"/>
      <c r="KAT306" s="224"/>
      <c r="KAU306" s="224"/>
      <c r="KAV306" s="334"/>
      <c r="KAW306" s="334"/>
      <c r="KAX306" s="224"/>
      <c r="KAY306" s="382"/>
      <c r="KAZ306" s="382"/>
      <c r="KBA306" s="332"/>
      <c r="KBB306" s="333"/>
      <c r="KBC306" s="382"/>
      <c r="KBD306" s="224"/>
      <c r="KBE306" s="224"/>
      <c r="KBF306" s="334"/>
      <c r="KBG306" s="334"/>
      <c r="KBH306" s="224"/>
      <c r="KBI306" s="382"/>
      <c r="KBJ306" s="382"/>
      <c r="KBK306" s="332"/>
      <c r="KBL306" s="333"/>
      <c r="KBM306" s="382"/>
      <c r="KBN306" s="224"/>
      <c r="KBO306" s="224"/>
      <c r="KBP306" s="334"/>
      <c r="KBQ306" s="334"/>
      <c r="KBR306" s="224"/>
      <c r="KBS306" s="382"/>
      <c r="KBT306" s="382"/>
      <c r="KBU306" s="332"/>
      <c r="KBV306" s="333"/>
      <c r="KBW306" s="382"/>
      <c r="KBX306" s="224"/>
      <c r="KBY306" s="224"/>
      <c r="KBZ306" s="334"/>
      <c r="KCA306" s="334"/>
      <c r="KCB306" s="224"/>
      <c r="KCC306" s="382"/>
      <c r="KCD306" s="382"/>
      <c r="KCE306" s="332"/>
      <c r="KCF306" s="333"/>
      <c r="KCG306" s="382"/>
      <c r="KCH306" s="224"/>
      <c r="KCI306" s="224"/>
      <c r="KCJ306" s="334"/>
      <c r="KCK306" s="334"/>
      <c r="KCL306" s="224"/>
      <c r="KCM306" s="382"/>
      <c r="KCN306" s="382"/>
      <c r="KCO306" s="332"/>
      <c r="KCP306" s="333"/>
      <c r="KCQ306" s="382"/>
      <c r="KCR306" s="224"/>
      <c r="KCS306" s="224"/>
      <c r="KCT306" s="334"/>
      <c r="KCU306" s="334"/>
      <c r="KCV306" s="224"/>
      <c r="KCW306" s="382"/>
      <c r="KCX306" s="382"/>
      <c r="KCY306" s="332"/>
      <c r="KCZ306" s="333"/>
      <c r="KDA306" s="382"/>
      <c r="KDB306" s="224"/>
      <c r="KDC306" s="224"/>
      <c r="KDD306" s="334"/>
      <c r="KDE306" s="334"/>
      <c r="KDF306" s="224"/>
      <c r="KDG306" s="382"/>
      <c r="KDH306" s="382"/>
      <c r="KDI306" s="332"/>
      <c r="KDJ306" s="333"/>
      <c r="KDK306" s="382"/>
      <c r="KDL306" s="224"/>
      <c r="KDM306" s="224"/>
      <c r="KDN306" s="334"/>
      <c r="KDO306" s="334"/>
      <c r="KDP306" s="224"/>
      <c r="KDQ306" s="382"/>
      <c r="KDR306" s="382"/>
      <c r="KDS306" s="332"/>
      <c r="KDT306" s="333"/>
      <c r="KDU306" s="382"/>
      <c r="KDV306" s="224"/>
      <c r="KDW306" s="224"/>
      <c r="KDX306" s="334"/>
      <c r="KDY306" s="334"/>
      <c r="KDZ306" s="224"/>
      <c r="KEA306" s="382"/>
      <c r="KEB306" s="382"/>
      <c r="KEC306" s="332"/>
      <c r="KED306" s="333"/>
      <c r="KEE306" s="382"/>
      <c r="KEF306" s="224"/>
      <c r="KEG306" s="224"/>
      <c r="KEH306" s="334"/>
      <c r="KEI306" s="334"/>
      <c r="KEJ306" s="224"/>
      <c r="KEK306" s="382"/>
      <c r="KEL306" s="382"/>
      <c r="KEM306" s="332"/>
      <c r="KEN306" s="333"/>
      <c r="KEO306" s="382"/>
      <c r="KEP306" s="224"/>
      <c r="KEQ306" s="224"/>
      <c r="KER306" s="334"/>
      <c r="KES306" s="334"/>
      <c r="KET306" s="224"/>
      <c r="KEU306" s="382"/>
      <c r="KEV306" s="382"/>
      <c r="KEW306" s="332"/>
      <c r="KEX306" s="333"/>
      <c r="KEY306" s="382"/>
      <c r="KEZ306" s="224"/>
      <c r="KFA306" s="224"/>
      <c r="KFB306" s="334"/>
      <c r="KFC306" s="334"/>
      <c r="KFD306" s="224"/>
      <c r="KFE306" s="382"/>
      <c r="KFF306" s="382"/>
      <c r="KFG306" s="332"/>
      <c r="KFH306" s="333"/>
      <c r="KFI306" s="382"/>
      <c r="KFJ306" s="224"/>
      <c r="KFK306" s="224"/>
      <c r="KFL306" s="334"/>
      <c r="KFM306" s="334"/>
      <c r="KFN306" s="224"/>
      <c r="KFO306" s="382"/>
      <c r="KFP306" s="382"/>
      <c r="KFQ306" s="332"/>
      <c r="KFR306" s="333"/>
      <c r="KFS306" s="382"/>
      <c r="KFT306" s="224"/>
      <c r="KFU306" s="224"/>
      <c r="KFV306" s="334"/>
      <c r="KFW306" s="334"/>
      <c r="KFX306" s="224"/>
      <c r="KFY306" s="382"/>
      <c r="KFZ306" s="382"/>
      <c r="KGA306" s="332"/>
      <c r="KGB306" s="333"/>
      <c r="KGC306" s="382"/>
      <c r="KGD306" s="224"/>
      <c r="KGE306" s="224"/>
      <c r="KGF306" s="334"/>
      <c r="KGG306" s="334"/>
      <c r="KGH306" s="224"/>
      <c r="KGI306" s="382"/>
      <c r="KGJ306" s="382"/>
      <c r="KGK306" s="332"/>
      <c r="KGL306" s="333"/>
      <c r="KGM306" s="382"/>
      <c r="KGN306" s="224"/>
      <c r="KGO306" s="224"/>
      <c r="KGP306" s="334"/>
      <c r="KGQ306" s="334"/>
      <c r="KGR306" s="224"/>
      <c r="KGS306" s="382"/>
      <c r="KGT306" s="382"/>
      <c r="KGU306" s="332"/>
      <c r="KGV306" s="333"/>
      <c r="KGW306" s="382"/>
      <c r="KGX306" s="224"/>
      <c r="KGY306" s="224"/>
      <c r="KGZ306" s="334"/>
      <c r="KHA306" s="334"/>
      <c r="KHB306" s="224"/>
      <c r="KHC306" s="382"/>
      <c r="KHD306" s="382"/>
      <c r="KHE306" s="332"/>
      <c r="KHF306" s="333"/>
      <c r="KHG306" s="382"/>
      <c r="KHH306" s="224"/>
      <c r="KHI306" s="224"/>
      <c r="KHJ306" s="334"/>
      <c r="KHK306" s="334"/>
      <c r="KHL306" s="224"/>
      <c r="KHM306" s="382"/>
      <c r="KHN306" s="382"/>
      <c r="KHO306" s="332"/>
      <c r="KHP306" s="333"/>
      <c r="KHQ306" s="382"/>
      <c r="KHR306" s="224"/>
      <c r="KHS306" s="224"/>
      <c r="KHT306" s="334"/>
      <c r="KHU306" s="334"/>
      <c r="KHV306" s="224"/>
      <c r="KHW306" s="382"/>
      <c r="KHX306" s="382"/>
      <c r="KHY306" s="332"/>
      <c r="KHZ306" s="333"/>
      <c r="KIA306" s="382"/>
      <c r="KIB306" s="224"/>
      <c r="KIC306" s="224"/>
      <c r="KID306" s="334"/>
      <c r="KIE306" s="334"/>
      <c r="KIF306" s="224"/>
      <c r="KIG306" s="382"/>
      <c r="KIH306" s="382"/>
      <c r="KII306" s="332"/>
      <c r="KIJ306" s="333"/>
      <c r="KIK306" s="382"/>
      <c r="KIL306" s="224"/>
      <c r="KIM306" s="224"/>
      <c r="KIN306" s="334"/>
      <c r="KIO306" s="334"/>
      <c r="KIP306" s="224"/>
      <c r="KIQ306" s="382"/>
      <c r="KIR306" s="382"/>
      <c r="KIS306" s="332"/>
      <c r="KIT306" s="333"/>
      <c r="KIU306" s="382"/>
      <c r="KIV306" s="224"/>
      <c r="KIW306" s="224"/>
      <c r="KIX306" s="334"/>
      <c r="KIY306" s="334"/>
      <c r="KIZ306" s="224"/>
      <c r="KJA306" s="382"/>
      <c r="KJB306" s="382"/>
      <c r="KJC306" s="332"/>
      <c r="KJD306" s="333"/>
      <c r="KJE306" s="382"/>
      <c r="KJF306" s="224"/>
      <c r="KJG306" s="224"/>
      <c r="KJH306" s="334"/>
      <c r="KJI306" s="334"/>
      <c r="KJJ306" s="224"/>
      <c r="KJK306" s="382"/>
      <c r="KJL306" s="382"/>
      <c r="KJM306" s="332"/>
      <c r="KJN306" s="333"/>
      <c r="KJO306" s="382"/>
      <c r="KJP306" s="224"/>
      <c r="KJQ306" s="224"/>
      <c r="KJR306" s="334"/>
      <c r="KJS306" s="334"/>
      <c r="KJT306" s="224"/>
      <c r="KJU306" s="382"/>
      <c r="KJV306" s="382"/>
      <c r="KJW306" s="332"/>
      <c r="KJX306" s="333"/>
      <c r="KJY306" s="382"/>
      <c r="KJZ306" s="224"/>
      <c r="KKA306" s="224"/>
      <c r="KKB306" s="334"/>
      <c r="KKC306" s="334"/>
      <c r="KKD306" s="224"/>
      <c r="KKE306" s="382"/>
      <c r="KKF306" s="382"/>
      <c r="KKG306" s="332"/>
      <c r="KKH306" s="333"/>
      <c r="KKI306" s="382"/>
      <c r="KKJ306" s="224"/>
      <c r="KKK306" s="224"/>
      <c r="KKL306" s="334"/>
      <c r="KKM306" s="334"/>
      <c r="KKN306" s="224"/>
      <c r="KKO306" s="382"/>
      <c r="KKP306" s="382"/>
      <c r="KKQ306" s="332"/>
      <c r="KKR306" s="333"/>
      <c r="KKS306" s="382"/>
      <c r="KKT306" s="224"/>
      <c r="KKU306" s="224"/>
      <c r="KKV306" s="334"/>
      <c r="KKW306" s="334"/>
      <c r="KKX306" s="224"/>
      <c r="KKY306" s="382"/>
      <c r="KKZ306" s="382"/>
      <c r="KLA306" s="332"/>
      <c r="KLB306" s="333"/>
      <c r="KLC306" s="382"/>
      <c r="KLD306" s="224"/>
      <c r="KLE306" s="224"/>
      <c r="KLF306" s="334"/>
      <c r="KLG306" s="334"/>
      <c r="KLH306" s="224"/>
      <c r="KLI306" s="382"/>
      <c r="KLJ306" s="382"/>
      <c r="KLK306" s="332"/>
      <c r="KLL306" s="333"/>
      <c r="KLM306" s="382"/>
      <c r="KLN306" s="224"/>
      <c r="KLO306" s="224"/>
      <c r="KLP306" s="334"/>
      <c r="KLQ306" s="334"/>
      <c r="KLR306" s="224"/>
      <c r="KLS306" s="382"/>
      <c r="KLT306" s="382"/>
      <c r="KLU306" s="332"/>
      <c r="KLV306" s="333"/>
      <c r="KLW306" s="382"/>
      <c r="KLX306" s="224"/>
      <c r="KLY306" s="224"/>
      <c r="KLZ306" s="334"/>
      <c r="KMA306" s="334"/>
      <c r="KMB306" s="224"/>
      <c r="KMC306" s="382"/>
      <c r="KMD306" s="382"/>
      <c r="KME306" s="332"/>
      <c r="KMF306" s="333"/>
      <c r="KMG306" s="382"/>
      <c r="KMH306" s="224"/>
      <c r="KMI306" s="224"/>
      <c r="KMJ306" s="334"/>
      <c r="KMK306" s="334"/>
      <c r="KML306" s="224"/>
      <c r="KMM306" s="382"/>
      <c r="KMN306" s="382"/>
      <c r="KMO306" s="332"/>
      <c r="KMP306" s="333"/>
      <c r="KMQ306" s="382"/>
      <c r="KMR306" s="224"/>
      <c r="KMS306" s="224"/>
      <c r="KMT306" s="334"/>
      <c r="KMU306" s="334"/>
      <c r="KMV306" s="224"/>
      <c r="KMW306" s="382"/>
      <c r="KMX306" s="382"/>
      <c r="KMY306" s="332"/>
      <c r="KMZ306" s="333"/>
      <c r="KNA306" s="382"/>
      <c r="KNB306" s="224"/>
      <c r="KNC306" s="224"/>
      <c r="KND306" s="334"/>
      <c r="KNE306" s="334"/>
      <c r="KNF306" s="224"/>
      <c r="KNG306" s="382"/>
      <c r="KNH306" s="382"/>
      <c r="KNI306" s="332"/>
      <c r="KNJ306" s="333"/>
      <c r="KNK306" s="382"/>
      <c r="KNL306" s="224"/>
      <c r="KNM306" s="224"/>
      <c r="KNN306" s="334"/>
      <c r="KNO306" s="334"/>
      <c r="KNP306" s="224"/>
      <c r="KNQ306" s="382"/>
      <c r="KNR306" s="382"/>
      <c r="KNS306" s="332"/>
      <c r="KNT306" s="333"/>
      <c r="KNU306" s="382"/>
      <c r="KNV306" s="224"/>
      <c r="KNW306" s="224"/>
      <c r="KNX306" s="334"/>
      <c r="KNY306" s="334"/>
      <c r="KNZ306" s="224"/>
      <c r="KOA306" s="382"/>
      <c r="KOB306" s="382"/>
      <c r="KOC306" s="332"/>
      <c r="KOD306" s="333"/>
      <c r="KOE306" s="382"/>
      <c r="KOF306" s="224"/>
      <c r="KOG306" s="224"/>
      <c r="KOH306" s="334"/>
      <c r="KOI306" s="334"/>
      <c r="KOJ306" s="224"/>
      <c r="KOK306" s="382"/>
      <c r="KOL306" s="382"/>
      <c r="KOM306" s="332"/>
      <c r="KON306" s="333"/>
      <c r="KOO306" s="382"/>
      <c r="KOP306" s="224"/>
      <c r="KOQ306" s="224"/>
      <c r="KOR306" s="334"/>
      <c r="KOS306" s="334"/>
      <c r="KOT306" s="224"/>
      <c r="KOU306" s="382"/>
      <c r="KOV306" s="382"/>
      <c r="KOW306" s="332"/>
      <c r="KOX306" s="333"/>
      <c r="KOY306" s="382"/>
      <c r="KOZ306" s="224"/>
      <c r="KPA306" s="224"/>
      <c r="KPB306" s="334"/>
      <c r="KPC306" s="334"/>
      <c r="KPD306" s="224"/>
      <c r="KPE306" s="382"/>
      <c r="KPF306" s="382"/>
      <c r="KPG306" s="332"/>
      <c r="KPH306" s="333"/>
      <c r="KPI306" s="382"/>
      <c r="KPJ306" s="224"/>
      <c r="KPK306" s="224"/>
      <c r="KPL306" s="334"/>
      <c r="KPM306" s="334"/>
      <c r="KPN306" s="224"/>
      <c r="KPO306" s="382"/>
      <c r="KPP306" s="382"/>
      <c r="KPQ306" s="332"/>
      <c r="KPR306" s="333"/>
      <c r="KPS306" s="382"/>
      <c r="KPT306" s="224"/>
      <c r="KPU306" s="224"/>
      <c r="KPV306" s="334"/>
      <c r="KPW306" s="334"/>
      <c r="KPX306" s="224"/>
      <c r="KPY306" s="382"/>
      <c r="KPZ306" s="382"/>
      <c r="KQA306" s="332"/>
      <c r="KQB306" s="333"/>
      <c r="KQC306" s="382"/>
      <c r="KQD306" s="224"/>
      <c r="KQE306" s="224"/>
      <c r="KQF306" s="334"/>
      <c r="KQG306" s="334"/>
      <c r="KQH306" s="224"/>
      <c r="KQI306" s="382"/>
      <c r="KQJ306" s="382"/>
      <c r="KQK306" s="332"/>
      <c r="KQL306" s="333"/>
      <c r="KQM306" s="382"/>
      <c r="KQN306" s="224"/>
      <c r="KQO306" s="224"/>
      <c r="KQP306" s="334"/>
      <c r="KQQ306" s="334"/>
      <c r="KQR306" s="224"/>
      <c r="KQS306" s="382"/>
      <c r="KQT306" s="382"/>
      <c r="KQU306" s="332"/>
      <c r="KQV306" s="333"/>
      <c r="KQW306" s="382"/>
      <c r="KQX306" s="224"/>
      <c r="KQY306" s="224"/>
      <c r="KQZ306" s="334"/>
      <c r="KRA306" s="334"/>
      <c r="KRB306" s="224"/>
      <c r="KRC306" s="382"/>
      <c r="KRD306" s="382"/>
      <c r="KRE306" s="332"/>
      <c r="KRF306" s="333"/>
      <c r="KRG306" s="382"/>
      <c r="KRH306" s="224"/>
      <c r="KRI306" s="224"/>
      <c r="KRJ306" s="334"/>
      <c r="KRK306" s="334"/>
      <c r="KRL306" s="224"/>
      <c r="KRM306" s="382"/>
      <c r="KRN306" s="382"/>
      <c r="KRO306" s="332"/>
      <c r="KRP306" s="333"/>
      <c r="KRQ306" s="382"/>
      <c r="KRR306" s="224"/>
      <c r="KRS306" s="224"/>
      <c r="KRT306" s="334"/>
      <c r="KRU306" s="334"/>
      <c r="KRV306" s="224"/>
      <c r="KRW306" s="382"/>
      <c r="KRX306" s="382"/>
      <c r="KRY306" s="332"/>
      <c r="KRZ306" s="333"/>
      <c r="KSA306" s="382"/>
      <c r="KSB306" s="224"/>
      <c r="KSC306" s="224"/>
      <c r="KSD306" s="334"/>
      <c r="KSE306" s="334"/>
      <c r="KSF306" s="224"/>
      <c r="KSG306" s="382"/>
      <c r="KSH306" s="382"/>
      <c r="KSI306" s="332"/>
      <c r="KSJ306" s="333"/>
      <c r="KSK306" s="382"/>
      <c r="KSL306" s="224"/>
      <c r="KSM306" s="224"/>
      <c r="KSN306" s="334"/>
      <c r="KSO306" s="334"/>
      <c r="KSP306" s="224"/>
      <c r="KSQ306" s="382"/>
      <c r="KSR306" s="382"/>
      <c r="KSS306" s="332"/>
      <c r="KST306" s="333"/>
      <c r="KSU306" s="382"/>
      <c r="KSV306" s="224"/>
      <c r="KSW306" s="224"/>
      <c r="KSX306" s="334"/>
      <c r="KSY306" s="334"/>
      <c r="KSZ306" s="224"/>
      <c r="KTA306" s="382"/>
      <c r="KTB306" s="382"/>
      <c r="KTC306" s="332"/>
      <c r="KTD306" s="333"/>
      <c r="KTE306" s="382"/>
      <c r="KTF306" s="224"/>
      <c r="KTG306" s="224"/>
      <c r="KTH306" s="334"/>
      <c r="KTI306" s="334"/>
      <c r="KTJ306" s="224"/>
      <c r="KTK306" s="382"/>
      <c r="KTL306" s="382"/>
      <c r="KTM306" s="332"/>
      <c r="KTN306" s="333"/>
      <c r="KTO306" s="382"/>
      <c r="KTP306" s="224"/>
      <c r="KTQ306" s="224"/>
      <c r="KTR306" s="334"/>
      <c r="KTS306" s="334"/>
      <c r="KTT306" s="224"/>
      <c r="KTU306" s="382"/>
      <c r="KTV306" s="382"/>
      <c r="KTW306" s="332"/>
      <c r="KTX306" s="333"/>
      <c r="KTY306" s="382"/>
      <c r="KTZ306" s="224"/>
      <c r="KUA306" s="224"/>
      <c r="KUB306" s="334"/>
      <c r="KUC306" s="334"/>
      <c r="KUD306" s="224"/>
      <c r="KUE306" s="382"/>
      <c r="KUF306" s="382"/>
      <c r="KUG306" s="332"/>
      <c r="KUH306" s="333"/>
      <c r="KUI306" s="382"/>
      <c r="KUJ306" s="224"/>
      <c r="KUK306" s="224"/>
      <c r="KUL306" s="334"/>
      <c r="KUM306" s="334"/>
      <c r="KUN306" s="224"/>
      <c r="KUO306" s="382"/>
      <c r="KUP306" s="382"/>
      <c r="KUQ306" s="332"/>
      <c r="KUR306" s="333"/>
      <c r="KUS306" s="382"/>
      <c r="KUT306" s="224"/>
      <c r="KUU306" s="224"/>
      <c r="KUV306" s="334"/>
      <c r="KUW306" s="334"/>
      <c r="KUX306" s="224"/>
      <c r="KUY306" s="382"/>
      <c r="KUZ306" s="382"/>
      <c r="KVA306" s="332"/>
      <c r="KVB306" s="333"/>
      <c r="KVC306" s="382"/>
      <c r="KVD306" s="224"/>
      <c r="KVE306" s="224"/>
      <c r="KVF306" s="334"/>
      <c r="KVG306" s="334"/>
      <c r="KVH306" s="224"/>
      <c r="KVI306" s="382"/>
      <c r="KVJ306" s="382"/>
      <c r="KVK306" s="332"/>
      <c r="KVL306" s="333"/>
      <c r="KVM306" s="382"/>
      <c r="KVN306" s="224"/>
      <c r="KVO306" s="224"/>
      <c r="KVP306" s="334"/>
      <c r="KVQ306" s="334"/>
      <c r="KVR306" s="224"/>
      <c r="KVS306" s="382"/>
      <c r="KVT306" s="382"/>
      <c r="KVU306" s="332"/>
      <c r="KVV306" s="333"/>
      <c r="KVW306" s="382"/>
      <c r="KVX306" s="224"/>
      <c r="KVY306" s="224"/>
      <c r="KVZ306" s="334"/>
      <c r="KWA306" s="334"/>
      <c r="KWB306" s="224"/>
      <c r="KWC306" s="382"/>
      <c r="KWD306" s="382"/>
      <c r="KWE306" s="332"/>
      <c r="KWF306" s="333"/>
      <c r="KWG306" s="382"/>
      <c r="KWH306" s="224"/>
      <c r="KWI306" s="224"/>
      <c r="KWJ306" s="334"/>
      <c r="KWK306" s="334"/>
      <c r="KWL306" s="224"/>
      <c r="KWM306" s="382"/>
      <c r="KWN306" s="382"/>
      <c r="KWO306" s="332"/>
      <c r="KWP306" s="333"/>
      <c r="KWQ306" s="382"/>
      <c r="KWR306" s="224"/>
      <c r="KWS306" s="224"/>
      <c r="KWT306" s="334"/>
      <c r="KWU306" s="334"/>
      <c r="KWV306" s="224"/>
      <c r="KWW306" s="382"/>
      <c r="KWX306" s="382"/>
      <c r="KWY306" s="332"/>
      <c r="KWZ306" s="333"/>
      <c r="KXA306" s="382"/>
      <c r="KXB306" s="224"/>
      <c r="KXC306" s="224"/>
      <c r="KXD306" s="334"/>
      <c r="KXE306" s="334"/>
      <c r="KXF306" s="224"/>
      <c r="KXG306" s="382"/>
      <c r="KXH306" s="382"/>
      <c r="KXI306" s="332"/>
      <c r="KXJ306" s="333"/>
      <c r="KXK306" s="382"/>
      <c r="KXL306" s="224"/>
      <c r="KXM306" s="224"/>
      <c r="KXN306" s="334"/>
      <c r="KXO306" s="334"/>
      <c r="KXP306" s="224"/>
      <c r="KXQ306" s="382"/>
      <c r="KXR306" s="382"/>
      <c r="KXS306" s="332"/>
      <c r="KXT306" s="333"/>
      <c r="KXU306" s="382"/>
      <c r="KXV306" s="224"/>
      <c r="KXW306" s="224"/>
      <c r="KXX306" s="334"/>
      <c r="KXY306" s="334"/>
      <c r="KXZ306" s="224"/>
      <c r="KYA306" s="382"/>
      <c r="KYB306" s="382"/>
      <c r="KYC306" s="332"/>
      <c r="KYD306" s="333"/>
      <c r="KYE306" s="382"/>
      <c r="KYF306" s="224"/>
      <c r="KYG306" s="224"/>
      <c r="KYH306" s="334"/>
      <c r="KYI306" s="334"/>
      <c r="KYJ306" s="224"/>
      <c r="KYK306" s="382"/>
      <c r="KYL306" s="382"/>
      <c r="KYM306" s="332"/>
      <c r="KYN306" s="333"/>
      <c r="KYO306" s="382"/>
      <c r="KYP306" s="224"/>
      <c r="KYQ306" s="224"/>
      <c r="KYR306" s="334"/>
      <c r="KYS306" s="334"/>
      <c r="KYT306" s="224"/>
      <c r="KYU306" s="382"/>
      <c r="KYV306" s="382"/>
      <c r="KYW306" s="332"/>
      <c r="KYX306" s="333"/>
      <c r="KYY306" s="382"/>
      <c r="KYZ306" s="224"/>
      <c r="KZA306" s="224"/>
      <c r="KZB306" s="334"/>
      <c r="KZC306" s="334"/>
      <c r="KZD306" s="224"/>
      <c r="KZE306" s="382"/>
      <c r="KZF306" s="382"/>
      <c r="KZG306" s="332"/>
      <c r="KZH306" s="333"/>
      <c r="KZI306" s="382"/>
      <c r="KZJ306" s="224"/>
      <c r="KZK306" s="224"/>
      <c r="KZL306" s="334"/>
      <c r="KZM306" s="334"/>
      <c r="KZN306" s="224"/>
      <c r="KZO306" s="382"/>
      <c r="KZP306" s="382"/>
      <c r="KZQ306" s="332"/>
      <c r="KZR306" s="333"/>
      <c r="KZS306" s="382"/>
      <c r="KZT306" s="224"/>
      <c r="KZU306" s="224"/>
      <c r="KZV306" s="334"/>
      <c r="KZW306" s="334"/>
      <c r="KZX306" s="224"/>
      <c r="KZY306" s="382"/>
      <c r="KZZ306" s="382"/>
      <c r="LAA306" s="332"/>
      <c r="LAB306" s="333"/>
      <c r="LAC306" s="382"/>
      <c r="LAD306" s="224"/>
      <c r="LAE306" s="224"/>
      <c r="LAF306" s="334"/>
      <c r="LAG306" s="334"/>
      <c r="LAH306" s="224"/>
      <c r="LAI306" s="382"/>
      <c r="LAJ306" s="382"/>
      <c r="LAK306" s="332"/>
      <c r="LAL306" s="333"/>
      <c r="LAM306" s="382"/>
      <c r="LAN306" s="224"/>
      <c r="LAO306" s="224"/>
      <c r="LAP306" s="334"/>
      <c r="LAQ306" s="334"/>
      <c r="LAR306" s="224"/>
      <c r="LAS306" s="382"/>
      <c r="LAT306" s="382"/>
      <c r="LAU306" s="332"/>
      <c r="LAV306" s="333"/>
      <c r="LAW306" s="382"/>
      <c r="LAX306" s="224"/>
      <c r="LAY306" s="224"/>
      <c r="LAZ306" s="334"/>
      <c r="LBA306" s="334"/>
      <c r="LBB306" s="224"/>
      <c r="LBC306" s="382"/>
      <c r="LBD306" s="382"/>
      <c r="LBE306" s="332"/>
      <c r="LBF306" s="333"/>
      <c r="LBG306" s="382"/>
      <c r="LBH306" s="224"/>
      <c r="LBI306" s="224"/>
      <c r="LBJ306" s="334"/>
      <c r="LBK306" s="334"/>
      <c r="LBL306" s="224"/>
      <c r="LBM306" s="382"/>
      <c r="LBN306" s="382"/>
      <c r="LBO306" s="332"/>
      <c r="LBP306" s="333"/>
      <c r="LBQ306" s="382"/>
      <c r="LBR306" s="224"/>
      <c r="LBS306" s="224"/>
      <c r="LBT306" s="334"/>
      <c r="LBU306" s="334"/>
      <c r="LBV306" s="224"/>
      <c r="LBW306" s="382"/>
      <c r="LBX306" s="382"/>
      <c r="LBY306" s="332"/>
      <c r="LBZ306" s="333"/>
      <c r="LCA306" s="382"/>
      <c r="LCB306" s="224"/>
      <c r="LCC306" s="224"/>
      <c r="LCD306" s="334"/>
      <c r="LCE306" s="334"/>
      <c r="LCF306" s="224"/>
      <c r="LCG306" s="382"/>
      <c r="LCH306" s="382"/>
      <c r="LCI306" s="332"/>
      <c r="LCJ306" s="333"/>
      <c r="LCK306" s="382"/>
      <c r="LCL306" s="224"/>
      <c r="LCM306" s="224"/>
      <c r="LCN306" s="334"/>
      <c r="LCO306" s="334"/>
      <c r="LCP306" s="224"/>
      <c r="LCQ306" s="382"/>
      <c r="LCR306" s="382"/>
      <c r="LCS306" s="332"/>
      <c r="LCT306" s="333"/>
      <c r="LCU306" s="382"/>
      <c r="LCV306" s="224"/>
      <c r="LCW306" s="224"/>
      <c r="LCX306" s="334"/>
      <c r="LCY306" s="334"/>
      <c r="LCZ306" s="224"/>
      <c r="LDA306" s="382"/>
      <c r="LDB306" s="382"/>
      <c r="LDC306" s="332"/>
      <c r="LDD306" s="333"/>
      <c r="LDE306" s="382"/>
      <c r="LDF306" s="224"/>
      <c r="LDG306" s="224"/>
      <c r="LDH306" s="334"/>
      <c r="LDI306" s="334"/>
      <c r="LDJ306" s="224"/>
      <c r="LDK306" s="382"/>
      <c r="LDL306" s="382"/>
      <c r="LDM306" s="332"/>
      <c r="LDN306" s="333"/>
      <c r="LDO306" s="382"/>
      <c r="LDP306" s="224"/>
      <c r="LDQ306" s="224"/>
      <c r="LDR306" s="334"/>
      <c r="LDS306" s="334"/>
      <c r="LDT306" s="224"/>
      <c r="LDU306" s="382"/>
      <c r="LDV306" s="382"/>
      <c r="LDW306" s="332"/>
      <c r="LDX306" s="333"/>
      <c r="LDY306" s="382"/>
      <c r="LDZ306" s="224"/>
      <c r="LEA306" s="224"/>
      <c r="LEB306" s="334"/>
      <c r="LEC306" s="334"/>
      <c r="LED306" s="224"/>
      <c r="LEE306" s="382"/>
      <c r="LEF306" s="382"/>
      <c r="LEG306" s="332"/>
      <c r="LEH306" s="333"/>
      <c r="LEI306" s="382"/>
      <c r="LEJ306" s="224"/>
      <c r="LEK306" s="224"/>
      <c r="LEL306" s="334"/>
      <c r="LEM306" s="334"/>
      <c r="LEN306" s="224"/>
      <c r="LEO306" s="382"/>
      <c r="LEP306" s="382"/>
      <c r="LEQ306" s="332"/>
      <c r="LER306" s="333"/>
      <c r="LES306" s="382"/>
      <c r="LET306" s="224"/>
      <c r="LEU306" s="224"/>
      <c r="LEV306" s="334"/>
      <c r="LEW306" s="334"/>
      <c r="LEX306" s="224"/>
      <c r="LEY306" s="382"/>
      <c r="LEZ306" s="382"/>
      <c r="LFA306" s="332"/>
      <c r="LFB306" s="333"/>
      <c r="LFC306" s="382"/>
      <c r="LFD306" s="224"/>
      <c r="LFE306" s="224"/>
      <c r="LFF306" s="334"/>
      <c r="LFG306" s="334"/>
      <c r="LFH306" s="224"/>
      <c r="LFI306" s="382"/>
      <c r="LFJ306" s="382"/>
      <c r="LFK306" s="332"/>
      <c r="LFL306" s="333"/>
      <c r="LFM306" s="382"/>
      <c r="LFN306" s="224"/>
      <c r="LFO306" s="224"/>
      <c r="LFP306" s="334"/>
      <c r="LFQ306" s="334"/>
      <c r="LFR306" s="224"/>
      <c r="LFS306" s="382"/>
      <c r="LFT306" s="382"/>
      <c r="LFU306" s="332"/>
      <c r="LFV306" s="333"/>
      <c r="LFW306" s="382"/>
      <c r="LFX306" s="224"/>
      <c r="LFY306" s="224"/>
      <c r="LFZ306" s="334"/>
      <c r="LGA306" s="334"/>
      <c r="LGB306" s="224"/>
      <c r="LGC306" s="382"/>
      <c r="LGD306" s="382"/>
      <c r="LGE306" s="332"/>
      <c r="LGF306" s="333"/>
      <c r="LGG306" s="382"/>
      <c r="LGH306" s="224"/>
      <c r="LGI306" s="224"/>
      <c r="LGJ306" s="334"/>
      <c r="LGK306" s="334"/>
      <c r="LGL306" s="224"/>
      <c r="LGM306" s="382"/>
      <c r="LGN306" s="382"/>
      <c r="LGO306" s="332"/>
      <c r="LGP306" s="333"/>
      <c r="LGQ306" s="382"/>
      <c r="LGR306" s="224"/>
      <c r="LGS306" s="224"/>
      <c r="LGT306" s="334"/>
      <c r="LGU306" s="334"/>
      <c r="LGV306" s="224"/>
      <c r="LGW306" s="382"/>
      <c r="LGX306" s="382"/>
      <c r="LGY306" s="332"/>
      <c r="LGZ306" s="333"/>
      <c r="LHA306" s="382"/>
      <c r="LHB306" s="224"/>
      <c r="LHC306" s="224"/>
      <c r="LHD306" s="334"/>
      <c r="LHE306" s="334"/>
      <c r="LHF306" s="224"/>
      <c r="LHG306" s="382"/>
      <c r="LHH306" s="382"/>
      <c r="LHI306" s="332"/>
      <c r="LHJ306" s="333"/>
      <c r="LHK306" s="382"/>
      <c r="LHL306" s="224"/>
      <c r="LHM306" s="224"/>
      <c r="LHN306" s="334"/>
      <c r="LHO306" s="334"/>
      <c r="LHP306" s="224"/>
      <c r="LHQ306" s="382"/>
      <c r="LHR306" s="382"/>
      <c r="LHS306" s="332"/>
      <c r="LHT306" s="333"/>
      <c r="LHU306" s="382"/>
      <c r="LHV306" s="224"/>
      <c r="LHW306" s="224"/>
      <c r="LHX306" s="334"/>
      <c r="LHY306" s="334"/>
      <c r="LHZ306" s="224"/>
      <c r="LIA306" s="382"/>
      <c r="LIB306" s="382"/>
      <c r="LIC306" s="332"/>
      <c r="LID306" s="333"/>
      <c r="LIE306" s="382"/>
      <c r="LIF306" s="224"/>
      <c r="LIG306" s="224"/>
      <c r="LIH306" s="334"/>
      <c r="LII306" s="334"/>
      <c r="LIJ306" s="224"/>
      <c r="LIK306" s="382"/>
      <c r="LIL306" s="382"/>
      <c r="LIM306" s="332"/>
      <c r="LIN306" s="333"/>
      <c r="LIO306" s="382"/>
      <c r="LIP306" s="224"/>
      <c r="LIQ306" s="224"/>
      <c r="LIR306" s="334"/>
      <c r="LIS306" s="334"/>
      <c r="LIT306" s="224"/>
      <c r="LIU306" s="382"/>
      <c r="LIV306" s="382"/>
      <c r="LIW306" s="332"/>
      <c r="LIX306" s="333"/>
      <c r="LIY306" s="382"/>
      <c r="LIZ306" s="224"/>
      <c r="LJA306" s="224"/>
      <c r="LJB306" s="334"/>
      <c r="LJC306" s="334"/>
      <c r="LJD306" s="224"/>
      <c r="LJE306" s="382"/>
      <c r="LJF306" s="382"/>
      <c r="LJG306" s="332"/>
      <c r="LJH306" s="333"/>
      <c r="LJI306" s="382"/>
      <c r="LJJ306" s="224"/>
      <c r="LJK306" s="224"/>
      <c r="LJL306" s="334"/>
      <c r="LJM306" s="334"/>
      <c r="LJN306" s="224"/>
      <c r="LJO306" s="382"/>
      <c r="LJP306" s="382"/>
      <c r="LJQ306" s="332"/>
      <c r="LJR306" s="333"/>
      <c r="LJS306" s="382"/>
      <c r="LJT306" s="224"/>
      <c r="LJU306" s="224"/>
      <c r="LJV306" s="334"/>
      <c r="LJW306" s="334"/>
      <c r="LJX306" s="224"/>
      <c r="LJY306" s="382"/>
      <c r="LJZ306" s="382"/>
      <c r="LKA306" s="332"/>
      <c r="LKB306" s="333"/>
      <c r="LKC306" s="382"/>
      <c r="LKD306" s="224"/>
      <c r="LKE306" s="224"/>
      <c r="LKF306" s="334"/>
      <c r="LKG306" s="334"/>
      <c r="LKH306" s="224"/>
      <c r="LKI306" s="382"/>
      <c r="LKJ306" s="382"/>
      <c r="LKK306" s="332"/>
      <c r="LKL306" s="333"/>
      <c r="LKM306" s="382"/>
      <c r="LKN306" s="224"/>
      <c r="LKO306" s="224"/>
      <c r="LKP306" s="334"/>
      <c r="LKQ306" s="334"/>
      <c r="LKR306" s="224"/>
      <c r="LKS306" s="382"/>
      <c r="LKT306" s="382"/>
      <c r="LKU306" s="332"/>
      <c r="LKV306" s="333"/>
      <c r="LKW306" s="382"/>
      <c r="LKX306" s="224"/>
      <c r="LKY306" s="224"/>
      <c r="LKZ306" s="334"/>
      <c r="LLA306" s="334"/>
      <c r="LLB306" s="224"/>
      <c r="LLC306" s="382"/>
      <c r="LLD306" s="382"/>
      <c r="LLE306" s="332"/>
      <c r="LLF306" s="333"/>
      <c r="LLG306" s="382"/>
      <c r="LLH306" s="224"/>
      <c r="LLI306" s="224"/>
      <c r="LLJ306" s="334"/>
      <c r="LLK306" s="334"/>
      <c r="LLL306" s="224"/>
      <c r="LLM306" s="382"/>
      <c r="LLN306" s="382"/>
      <c r="LLO306" s="332"/>
      <c r="LLP306" s="333"/>
      <c r="LLQ306" s="382"/>
      <c r="LLR306" s="224"/>
      <c r="LLS306" s="224"/>
      <c r="LLT306" s="334"/>
      <c r="LLU306" s="334"/>
      <c r="LLV306" s="224"/>
      <c r="LLW306" s="382"/>
      <c r="LLX306" s="382"/>
      <c r="LLY306" s="332"/>
      <c r="LLZ306" s="333"/>
      <c r="LMA306" s="382"/>
      <c r="LMB306" s="224"/>
      <c r="LMC306" s="224"/>
      <c r="LMD306" s="334"/>
      <c r="LME306" s="334"/>
      <c r="LMF306" s="224"/>
      <c r="LMG306" s="382"/>
      <c r="LMH306" s="382"/>
      <c r="LMI306" s="332"/>
      <c r="LMJ306" s="333"/>
      <c r="LMK306" s="382"/>
      <c r="LML306" s="224"/>
      <c r="LMM306" s="224"/>
      <c r="LMN306" s="334"/>
      <c r="LMO306" s="334"/>
      <c r="LMP306" s="224"/>
      <c r="LMQ306" s="382"/>
      <c r="LMR306" s="382"/>
      <c r="LMS306" s="332"/>
      <c r="LMT306" s="333"/>
      <c r="LMU306" s="382"/>
      <c r="LMV306" s="224"/>
      <c r="LMW306" s="224"/>
      <c r="LMX306" s="334"/>
      <c r="LMY306" s="334"/>
      <c r="LMZ306" s="224"/>
      <c r="LNA306" s="382"/>
      <c r="LNB306" s="382"/>
      <c r="LNC306" s="332"/>
      <c r="LND306" s="333"/>
      <c r="LNE306" s="382"/>
      <c r="LNF306" s="224"/>
      <c r="LNG306" s="224"/>
      <c r="LNH306" s="334"/>
      <c r="LNI306" s="334"/>
      <c r="LNJ306" s="224"/>
      <c r="LNK306" s="382"/>
      <c r="LNL306" s="382"/>
      <c r="LNM306" s="332"/>
      <c r="LNN306" s="333"/>
      <c r="LNO306" s="382"/>
      <c r="LNP306" s="224"/>
      <c r="LNQ306" s="224"/>
      <c r="LNR306" s="334"/>
      <c r="LNS306" s="334"/>
      <c r="LNT306" s="224"/>
      <c r="LNU306" s="382"/>
      <c r="LNV306" s="382"/>
      <c r="LNW306" s="332"/>
      <c r="LNX306" s="333"/>
      <c r="LNY306" s="382"/>
      <c r="LNZ306" s="224"/>
      <c r="LOA306" s="224"/>
      <c r="LOB306" s="334"/>
      <c r="LOC306" s="334"/>
      <c r="LOD306" s="224"/>
      <c r="LOE306" s="382"/>
      <c r="LOF306" s="382"/>
      <c r="LOG306" s="332"/>
      <c r="LOH306" s="333"/>
      <c r="LOI306" s="382"/>
      <c r="LOJ306" s="224"/>
      <c r="LOK306" s="224"/>
      <c r="LOL306" s="334"/>
      <c r="LOM306" s="334"/>
      <c r="LON306" s="224"/>
      <c r="LOO306" s="382"/>
      <c r="LOP306" s="382"/>
      <c r="LOQ306" s="332"/>
      <c r="LOR306" s="333"/>
      <c r="LOS306" s="382"/>
      <c r="LOT306" s="224"/>
      <c r="LOU306" s="224"/>
      <c r="LOV306" s="334"/>
      <c r="LOW306" s="334"/>
      <c r="LOX306" s="224"/>
      <c r="LOY306" s="382"/>
      <c r="LOZ306" s="382"/>
      <c r="LPA306" s="332"/>
      <c r="LPB306" s="333"/>
      <c r="LPC306" s="382"/>
      <c r="LPD306" s="224"/>
      <c r="LPE306" s="224"/>
      <c r="LPF306" s="334"/>
      <c r="LPG306" s="334"/>
      <c r="LPH306" s="224"/>
      <c r="LPI306" s="382"/>
      <c r="LPJ306" s="382"/>
      <c r="LPK306" s="332"/>
      <c r="LPL306" s="333"/>
      <c r="LPM306" s="382"/>
      <c r="LPN306" s="224"/>
      <c r="LPO306" s="224"/>
      <c r="LPP306" s="334"/>
      <c r="LPQ306" s="334"/>
      <c r="LPR306" s="224"/>
      <c r="LPS306" s="382"/>
      <c r="LPT306" s="382"/>
      <c r="LPU306" s="332"/>
      <c r="LPV306" s="333"/>
      <c r="LPW306" s="382"/>
      <c r="LPX306" s="224"/>
      <c r="LPY306" s="224"/>
      <c r="LPZ306" s="334"/>
      <c r="LQA306" s="334"/>
      <c r="LQB306" s="224"/>
      <c r="LQC306" s="382"/>
      <c r="LQD306" s="382"/>
      <c r="LQE306" s="332"/>
      <c r="LQF306" s="333"/>
      <c r="LQG306" s="382"/>
      <c r="LQH306" s="224"/>
      <c r="LQI306" s="224"/>
      <c r="LQJ306" s="334"/>
      <c r="LQK306" s="334"/>
      <c r="LQL306" s="224"/>
      <c r="LQM306" s="382"/>
      <c r="LQN306" s="382"/>
      <c r="LQO306" s="332"/>
      <c r="LQP306" s="333"/>
      <c r="LQQ306" s="382"/>
      <c r="LQR306" s="224"/>
      <c r="LQS306" s="224"/>
      <c r="LQT306" s="334"/>
      <c r="LQU306" s="334"/>
      <c r="LQV306" s="224"/>
      <c r="LQW306" s="382"/>
      <c r="LQX306" s="382"/>
      <c r="LQY306" s="332"/>
      <c r="LQZ306" s="333"/>
      <c r="LRA306" s="382"/>
      <c r="LRB306" s="224"/>
      <c r="LRC306" s="224"/>
      <c r="LRD306" s="334"/>
      <c r="LRE306" s="334"/>
      <c r="LRF306" s="224"/>
      <c r="LRG306" s="382"/>
      <c r="LRH306" s="382"/>
      <c r="LRI306" s="332"/>
      <c r="LRJ306" s="333"/>
      <c r="LRK306" s="382"/>
      <c r="LRL306" s="224"/>
      <c r="LRM306" s="224"/>
      <c r="LRN306" s="334"/>
      <c r="LRO306" s="334"/>
      <c r="LRP306" s="224"/>
      <c r="LRQ306" s="382"/>
      <c r="LRR306" s="382"/>
      <c r="LRS306" s="332"/>
      <c r="LRT306" s="333"/>
      <c r="LRU306" s="382"/>
      <c r="LRV306" s="224"/>
      <c r="LRW306" s="224"/>
      <c r="LRX306" s="334"/>
      <c r="LRY306" s="334"/>
      <c r="LRZ306" s="224"/>
      <c r="LSA306" s="382"/>
      <c r="LSB306" s="382"/>
      <c r="LSC306" s="332"/>
      <c r="LSD306" s="333"/>
      <c r="LSE306" s="382"/>
      <c r="LSF306" s="224"/>
      <c r="LSG306" s="224"/>
      <c r="LSH306" s="334"/>
      <c r="LSI306" s="334"/>
      <c r="LSJ306" s="224"/>
      <c r="LSK306" s="382"/>
      <c r="LSL306" s="382"/>
      <c r="LSM306" s="332"/>
      <c r="LSN306" s="333"/>
      <c r="LSO306" s="382"/>
      <c r="LSP306" s="224"/>
      <c r="LSQ306" s="224"/>
      <c r="LSR306" s="334"/>
      <c r="LSS306" s="334"/>
      <c r="LST306" s="224"/>
      <c r="LSU306" s="382"/>
      <c r="LSV306" s="382"/>
      <c r="LSW306" s="332"/>
      <c r="LSX306" s="333"/>
      <c r="LSY306" s="382"/>
      <c r="LSZ306" s="224"/>
      <c r="LTA306" s="224"/>
      <c r="LTB306" s="334"/>
      <c r="LTC306" s="334"/>
      <c r="LTD306" s="224"/>
      <c r="LTE306" s="382"/>
      <c r="LTF306" s="382"/>
      <c r="LTG306" s="332"/>
      <c r="LTH306" s="333"/>
      <c r="LTI306" s="382"/>
      <c r="LTJ306" s="224"/>
      <c r="LTK306" s="224"/>
      <c r="LTL306" s="334"/>
      <c r="LTM306" s="334"/>
      <c r="LTN306" s="224"/>
      <c r="LTO306" s="382"/>
      <c r="LTP306" s="382"/>
      <c r="LTQ306" s="332"/>
      <c r="LTR306" s="333"/>
      <c r="LTS306" s="382"/>
      <c r="LTT306" s="224"/>
      <c r="LTU306" s="224"/>
      <c r="LTV306" s="334"/>
      <c r="LTW306" s="334"/>
      <c r="LTX306" s="224"/>
      <c r="LTY306" s="382"/>
      <c r="LTZ306" s="382"/>
      <c r="LUA306" s="332"/>
      <c r="LUB306" s="333"/>
      <c r="LUC306" s="382"/>
      <c r="LUD306" s="224"/>
      <c r="LUE306" s="224"/>
      <c r="LUF306" s="334"/>
      <c r="LUG306" s="334"/>
      <c r="LUH306" s="224"/>
      <c r="LUI306" s="382"/>
      <c r="LUJ306" s="382"/>
      <c r="LUK306" s="332"/>
      <c r="LUL306" s="333"/>
      <c r="LUM306" s="382"/>
      <c r="LUN306" s="224"/>
      <c r="LUO306" s="224"/>
      <c r="LUP306" s="334"/>
      <c r="LUQ306" s="334"/>
      <c r="LUR306" s="224"/>
      <c r="LUS306" s="382"/>
      <c r="LUT306" s="382"/>
      <c r="LUU306" s="332"/>
      <c r="LUV306" s="333"/>
      <c r="LUW306" s="382"/>
      <c r="LUX306" s="224"/>
      <c r="LUY306" s="224"/>
      <c r="LUZ306" s="334"/>
      <c r="LVA306" s="334"/>
      <c r="LVB306" s="224"/>
      <c r="LVC306" s="382"/>
      <c r="LVD306" s="382"/>
      <c r="LVE306" s="332"/>
      <c r="LVF306" s="333"/>
      <c r="LVG306" s="382"/>
      <c r="LVH306" s="224"/>
      <c r="LVI306" s="224"/>
      <c r="LVJ306" s="334"/>
      <c r="LVK306" s="334"/>
      <c r="LVL306" s="224"/>
      <c r="LVM306" s="382"/>
      <c r="LVN306" s="382"/>
      <c r="LVO306" s="332"/>
      <c r="LVP306" s="333"/>
      <c r="LVQ306" s="382"/>
      <c r="LVR306" s="224"/>
      <c r="LVS306" s="224"/>
      <c r="LVT306" s="334"/>
      <c r="LVU306" s="334"/>
      <c r="LVV306" s="224"/>
      <c r="LVW306" s="382"/>
      <c r="LVX306" s="382"/>
      <c r="LVY306" s="332"/>
      <c r="LVZ306" s="333"/>
      <c r="LWA306" s="382"/>
      <c r="LWB306" s="224"/>
      <c r="LWC306" s="224"/>
      <c r="LWD306" s="334"/>
      <c r="LWE306" s="334"/>
      <c r="LWF306" s="224"/>
      <c r="LWG306" s="382"/>
      <c r="LWH306" s="382"/>
      <c r="LWI306" s="332"/>
      <c r="LWJ306" s="333"/>
      <c r="LWK306" s="382"/>
      <c r="LWL306" s="224"/>
      <c r="LWM306" s="224"/>
      <c r="LWN306" s="334"/>
      <c r="LWO306" s="334"/>
      <c r="LWP306" s="224"/>
      <c r="LWQ306" s="382"/>
      <c r="LWR306" s="382"/>
      <c r="LWS306" s="332"/>
      <c r="LWT306" s="333"/>
      <c r="LWU306" s="382"/>
      <c r="LWV306" s="224"/>
      <c r="LWW306" s="224"/>
      <c r="LWX306" s="334"/>
      <c r="LWY306" s="334"/>
      <c r="LWZ306" s="224"/>
      <c r="LXA306" s="382"/>
      <c r="LXB306" s="382"/>
      <c r="LXC306" s="332"/>
      <c r="LXD306" s="333"/>
      <c r="LXE306" s="382"/>
      <c r="LXF306" s="224"/>
      <c r="LXG306" s="224"/>
      <c r="LXH306" s="334"/>
      <c r="LXI306" s="334"/>
      <c r="LXJ306" s="224"/>
      <c r="LXK306" s="382"/>
      <c r="LXL306" s="382"/>
      <c r="LXM306" s="332"/>
      <c r="LXN306" s="333"/>
      <c r="LXO306" s="382"/>
      <c r="LXP306" s="224"/>
      <c r="LXQ306" s="224"/>
      <c r="LXR306" s="334"/>
      <c r="LXS306" s="334"/>
      <c r="LXT306" s="224"/>
      <c r="LXU306" s="382"/>
      <c r="LXV306" s="382"/>
      <c r="LXW306" s="332"/>
      <c r="LXX306" s="333"/>
      <c r="LXY306" s="382"/>
      <c r="LXZ306" s="224"/>
      <c r="LYA306" s="224"/>
      <c r="LYB306" s="334"/>
      <c r="LYC306" s="334"/>
      <c r="LYD306" s="224"/>
      <c r="LYE306" s="382"/>
      <c r="LYF306" s="382"/>
      <c r="LYG306" s="332"/>
      <c r="LYH306" s="333"/>
      <c r="LYI306" s="382"/>
      <c r="LYJ306" s="224"/>
      <c r="LYK306" s="224"/>
      <c r="LYL306" s="334"/>
      <c r="LYM306" s="334"/>
      <c r="LYN306" s="224"/>
      <c r="LYO306" s="382"/>
      <c r="LYP306" s="382"/>
      <c r="LYQ306" s="332"/>
      <c r="LYR306" s="333"/>
      <c r="LYS306" s="382"/>
      <c r="LYT306" s="224"/>
      <c r="LYU306" s="224"/>
      <c r="LYV306" s="334"/>
      <c r="LYW306" s="334"/>
      <c r="LYX306" s="224"/>
      <c r="LYY306" s="382"/>
      <c r="LYZ306" s="382"/>
      <c r="LZA306" s="332"/>
      <c r="LZB306" s="333"/>
      <c r="LZC306" s="382"/>
      <c r="LZD306" s="224"/>
      <c r="LZE306" s="224"/>
      <c r="LZF306" s="334"/>
      <c r="LZG306" s="334"/>
      <c r="LZH306" s="224"/>
      <c r="LZI306" s="382"/>
      <c r="LZJ306" s="382"/>
      <c r="LZK306" s="332"/>
      <c r="LZL306" s="333"/>
      <c r="LZM306" s="382"/>
      <c r="LZN306" s="224"/>
      <c r="LZO306" s="224"/>
      <c r="LZP306" s="334"/>
      <c r="LZQ306" s="334"/>
      <c r="LZR306" s="224"/>
      <c r="LZS306" s="382"/>
      <c r="LZT306" s="382"/>
      <c r="LZU306" s="332"/>
      <c r="LZV306" s="333"/>
      <c r="LZW306" s="382"/>
      <c r="LZX306" s="224"/>
      <c r="LZY306" s="224"/>
      <c r="LZZ306" s="334"/>
      <c r="MAA306" s="334"/>
      <c r="MAB306" s="224"/>
      <c r="MAC306" s="382"/>
      <c r="MAD306" s="382"/>
      <c r="MAE306" s="332"/>
      <c r="MAF306" s="333"/>
      <c r="MAG306" s="382"/>
      <c r="MAH306" s="224"/>
      <c r="MAI306" s="224"/>
      <c r="MAJ306" s="334"/>
      <c r="MAK306" s="334"/>
      <c r="MAL306" s="224"/>
      <c r="MAM306" s="382"/>
      <c r="MAN306" s="382"/>
      <c r="MAO306" s="332"/>
      <c r="MAP306" s="333"/>
      <c r="MAQ306" s="382"/>
      <c r="MAR306" s="224"/>
      <c r="MAS306" s="224"/>
      <c r="MAT306" s="334"/>
      <c r="MAU306" s="334"/>
      <c r="MAV306" s="224"/>
      <c r="MAW306" s="382"/>
      <c r="MAX306" s="382"/>
      <c r="MAY306" s="332"/>
      <c r="MAZ306" s="333"/>
      <c r="MBA306" s="382"/>
      <c r="MBB306" s="224"/>
      <c r="MBC306" s="224"/>
      <c r="MBD306" s="334"/>
      <c r="MBE306" s="334"/>
      <c r="MBF306" s="224"/>
      <c r="MBG306" s="382"/>
      <c r="MBH306" s="382"/>
      <c r="MBI306" s="332"/>
      <c r="MBJ306" s="333"/>
      <c r="MBK306" s="382"/>
      <c r="MBL306" s="224"/>
      <c r="MBM306" s="224"/>
      <c r="MBN306" s="334"/>
      <c r="MBO306" s="334"/>
      <c r="MBP306" s="224"/>
      <c r="MBQ306" s="382"/>
      <c r="MBR306" s="382"/>
      <c r="MBS306" s="332"/>
      <c r="MBT306" s="333"/>
      <c r="MBU306" s="382"/>
      <c r="MBV306" s="224"/>
      <c r="MBW306" s="224"/>
      <c r="MBX306" s="334"/>
      <c r="MBY306" s="334"/>
      <c r="MBZ306" s="224"/>
      <c r="MCA306" s="382"/>
      <c r="MCB306" s="382"/>
      <c r="MCC306" s="332"/>
      <c r="MCD306" s="333"/>
      <c r="MCE306" s="382"/>
      <c r="MCF306" s="224"/>
      <c r="MCG306" s="224"/>
      <c r="MCH306" s="334"/>
      <c r="MCI306" s="334"/>
      <c r="MCJ306" s="224"/>
      <c r="MCK306" s="382"/>
      <c r="MCL306" s="382"/>
      <c r="MCM306" s="332"/>
      <c r="MCN306" s="333"/>
      <c r="MCO306" s="382"/>
      <c r="MCP306" s="224"/>
      <c r="MCQ306" s="224"/>
      <c r="MCR306" s="334"/>
      <c r="MCS306" s="334"/>
      <c r="MCT306" s="224"/>
      <c r="MCU306" s="382"/>
      <c r="MCV306" s="382"/>
      <c r="MCW306" s="332"/>
      <c r="MCX306" s="333"/>
      <c r="MCY306" s="382"/>
      <c r="MCZ306" s="224"/>
      <c r="MDA306" s="224"/>
      <c r="MDB306" s="334"/>
      <c r="MDC306" s="334"/>
      <c r="MDD306" s="224"/>
      <c r="MDE306" s="382"/>
      <c r="MDF306" s="382"/>
      <c r="MDG306" s="332"/>
      <c r="MDH306" s="333"/>
      <c r="MDI306" s="382"/>
      <c r="MDJ306" s="224"/>
      <c r="MDK306" s="224"/>
      <c r="MDL306" s="334"/>
      <c r="MDM306" s="334"/>
      <c r="MDN306" s="224"/>
      <c r="MDO306" s="382"/>
      <c r="MDP306" s="382"/>
      <c r="MDQ306" s="332"/>
      <c r="MDR306" s="333"/>
      <c r="MDS306" s="382"/>
      <c r="MDT306" s="224"/>
      <c r="MDU306" s="224"/>
      <c r="MDV306" s="334"/>
      <c r="MDW306" s="334"/>
      <c r="MDX306" s="224"/>
      <c r="MDY306" s="382"/>
      <c r="MDZ306" s="382"/>
      <c r="MEA306" s="332"/>
      <c r="MEB306" s="333"/>
      <c r="MEC306" s="382"/>
      <c r="MED306" s="224"/>
      <c r="MEE306" s="224"/>
      <c r="MEF306" s="334"/>
      <c r="MEG306" s="334"/>
      <c r="MEH306" s="224"/>
      <c r="MEI306" s="382"/>
      <c r="MEJ306" s="382"/>
      <c r="MEK306" s="332"/>
      <c r="MEL306" s="333"/>
      <c r="MEM306" s="382"/>
      <c r="MEN306" s="224"/>
      <c r="MEO306" s="224"/>
      <c r="MEP306" s="334"/>
      <c r="MEQ306" s="334"/>
      <c r="MER306" s="224"/>
      <c r="MES306" s="382"/>
      <c r="MET306" s="382"/>
      <c r="MEU306" s="332"/>
      <c r="MEV306" s="333"/>
      <c r="MEW306" s="382"/>
      <c r="MEX306" s="224"/>
      <c r="MEY306" s="224"/>
      <c r="MEZ306" s="334"/>
      <c r="MFA306" s="334"/>
      <c r="MFB306" s="224"/>
      <c r="MFC306" s="382"/>
      <c r="MFD306" s="382"/>
      <c r="MFE306" s="332"/>
      <c r="MFF306" s="333"/>
      <c r="MFG306" s="382"/>
      <c r="MFH306" s="224"/>
      <c r="MFI306" s="224"/>
      <c r="MFJ306" s="334"/>
      <c r="MFK306" s="334"/>
      <c r="MFL306" s="224"/>
      <c r="MFM306" s="382"/>
      <c r="MFN306" s="382"/>
      <c r="MFO306" s="332"/>
      <c r="MFP306" s="333"/>
      <c r="MFQ306" s="382"/>
      <c r="MFR306" s="224"/>
      <c r="MFS306" s="224"/>
      <c r="MFT306" s="334"/>
      <c r="MFU306" s="334"/>
      <c r="MFV306" s="224"/>
      <c r="MFW306" s="382"/>
      <c r="MFX306" s="382"/>
      <c r="MFY306" s="332"/>
      <c r="MFZ306" s="333"/>
      <c r="MGA306" s="382"/>
      <c r="MGB306" s="224"/>
      <c r="MGC306" s="224"/>
      <c r="MGD306" s="334"/>
      <c r="MGE306" s="334"/>
      <c r="MGF306" s="224"/>
      <c r="MGG306" s="382"/>
      <c r="MGH306" s="382"/>
      <c r="MGI306" s="332"/>
      <c r="MGJ306" s="333"/>
      <c r="MGK306" s="382"/>
      <c r="MGL306" s="224"/>
      <c r="MGM306" s="224"/>
      <c r="MGN306" s="334"/>
      <c r="MGO306" s="334"/>
      <c r="MGP306" s="224"/>
      <c r="MGQ306" s="382"/>
      <c r="MGR306" s="382"/>
      <c r="MGS306" s="332"/>
      <c r="MGT306" s="333"/>
      <c r="MGU306" s="382"/>
      <c r="MGV306" s="224"/>
      <c r="MGW306" s="224"/>
      <c r="MGX306" s="334"/>
      <c r="MGY306" s="334"/>
      <c r="MGZ306" s="224"/>
      <c r="MHA306" s="382"/>
      <c r="MHB306" s="382"/>
      <c r="MHC306" s="332"/>
      <c r="MHD306" s="333"/>
      <c r="MHE306" s="382"/>
      <c r="MHF306" s="224"/>
      <c r="MHG306" s="224"/>
      <c r="MHH306" s="334"/>
      <c r="MHI306" s="334"/>
      <c r="MHJ306" s="224"/>
      <c r="MHK306" s="382"/>
      <c r="MHL306" s="382"/>
      <c r="MHM306" s="332"/>
      <c r="MHN306" s="333"/>
      <c r="MHO306" s="382"/>
      <c r="MHP306" s="224"/>
      <c r="MHQ306" s="224"/>
      <c r="MHR306" s="334"/>
      <c r="MHS306" s="334"/>
      <c r="MHT306" s="224"/>
      <c r="MHU306" s="382"/>
      <c r="MHV306" s="382"/>
      <c r="MHW306" s="332"/>
      <c r="MHX306" s="333"/>
      <c r="MHY306" s="382"/>
      <c r="MHZ306" s="224"/>
      <c r="MIA306" s="224"/>
      <c r="MIB306" s="334"/>
      <c r="MIC306" s="334"/>
      <c r="MID306" s="224"/>
      <c r="MIE306" s="382"/>
      <c r="MIF306" s="382"/>
      <c r="MIG306" s="332"/>
      <c r="MIH306" s="333"/>
      <c r="MII306" s="382"/>
      <c r="MIJ306" s="224"/>
      <c r="MIK306" s="224"/>
      <c r="MIL306" s="334"/>
      <c r="MIM306" s="334"/>
      <c r="MIN306" s="224"/>
      <c r="MIO306" s="382"/>
      <c r="MIP306" s="382"/>
      <c r="MIQ306" s="332"/>
      <c r="MIR306" s="333"/>
      <c r="MIS306" s="382"/>
      <c r="MIT306" s="224"/>
      <c r="MIU306" s="224"/>
      <c r="MIV306" s="334"/>
      <c r="MIW306" s="334"/>
      <c r="MIX306" s="224"/>
      <c r="MIY306" s="382"/>
      <c r="MIZ306" s="382"/>
      <c r="MJA306" s="332"/>
      <c r="MJB306" s="333"/>
      <c r="MJC306" s="382"/>
      <c r="MJD306" s="224"/>
      <c r="MJE306" s="224"/>
      <c r="MJF306" s="334"/>
      <c r="MJG306" s="334"/>
      <c r="MJH306" s="224"/>
      <c r="MJI306" s="382"/>
      <c r="MJJ306" s="382"/>
      <c r="MJK306" s="332"/>
      <c r="MJL306" s="333"/>
      <c r="MJM306" s="382"/>
      <c r="MJN306" s="224"/>
      <c r="MJO306" s="224"/>
      <c r="MJP306" s="334"/>
      <c r="MJQ306" s="334"/>
      <c r="MJR306" s="224"/>
      <c r="MJS306" s="382"/>
      <c r="MJT306" s="382"/>
      <c r="MJU306" s="332"/>
      <c r="MJV306" s="333"/>
      <c r="MJW306" s="382"/>
      <c r="MJX306" s="224"/>
      <c r="MJY306" s="224"/>
      <c r="MJZ306" s="334"/>
      <c r="MKA306" s="334"/>
      <c r="MKB306" s="224"/>
      <c r="MKC306" s="382"/>
      <c r="MKD306" s="382"/>
      <c r="MKE306" s="332"/>
      <c r="MKF306" s="333"/>
      <c r="MKG306" s="382"/>
      <c r="MKH306" s="224"/>
      <c r="MKI306" s="224"/>
      <c r="MKJ306" s="334"/>
      <c r="MKK306" s="334"/>
      <c r="MKL306" s="224"/>
      <c r="MKM306" s="382"/>
      <c r="MKN306" s="382"/>
      <c r="MKO306" s="332"/>
      <c r="MKP306" s="333"/>
      <c r="MKQ306" s="382"/>
      <c r="MKR306" s="224"/>
      <c r="MKS306" s="224"/>
      <c r="MKT306" s="334"/>
      <c r="MKU306" s="334"/>
      <c r="MKV306" s="224"/>
      <c r="MKW306" s="382"/>
      <c r="MKX306" s="382"/>
      <c r="MKY306" s="332"/>
      <c r="MKZ306" s="333"/>
      <c r="MLA306" s="382"/>
      <c r="MLB306" s="224"/>
      <c r="MLC306" s="224"/>
      <c r="MLD306" s="334"/>
      <c r="MLE306" s="334"/>
      <c r="MLF306" s="224"/>
      <c r="MLG306" s="382"/>
      <c r="MLH306" s="382"/>
      <c r="MLI306" s="332"/>
      <c r="MLJ306" s="333"/>
      <c r="MLK306" s="382"/>
      <c r="MLL306" s="224"/>
      <c r="MLM306" s="224"/>
      <c r="MLN306" s="334"/>
      <c r="MLO306" s="334"/>
      <c r="MLP306" s="224"/>
      <c r="MLQ306" s="382"/>
      <c r="MLR306" s="382"/>
      <c r="MLS306" s="332"/>
      <c r="MLT306" s="333"/>
      <c r="MLU306" s="382"/>
      <c r="MLV306" s="224"/>
      <c r="MLW306" s="224"/>
      <c r="MLX306" s="334"/>
      <c r="MLY306" s="334"/>
      <c r="MLZ306" s="224"/>
      <c r="MMA306" s="382"/>
      <c r="MMB306" s="382"/>
      <c r="MMC306" s="332"/>
      <c r="MMD306" s="333"/>
      <c r="MME306" s="382"/>
      <c r="MMF306" s="224"/>
      <c r="MMG306" s="224"/>
      <c r="MMH306" s="334"/>
      <c r="MMI306" s="334"/>
      <c r="MMJ306" s="224"/>
      <c r="MMK306" s="382"/>
      <c r="MML306" s="382"/>
      <c r="MMM306" s="332"/>
      <c r="MMN306" s="333"/>
      <c r="MMO306" s="382"/>
      <c r="MMP306" s="224"/>
      <c r="MMQ306" s="224"/>
      <c r="MMR306" s="334"/>
      <c r="MMS306" s="334"/>
      <c r="MMT306" s="224"/>
      <c r="MMU306" s="382"/>
      <c r="MMV306" s="382"/>
      <c r="MMW306" s="332"/>
      <c r="MMX306" s="333"/>
      <c r="MMY306" s="382"/>
      <c r="MMZ306" s="224"/>
      <c r="MNA306" s="224"/>
      <c r="MNB306" s="334"/>
      <c r="MNC306" s="334"/>
      <c r="MND306" s="224"/>
      <c r="MNE306" s="382"/>
      <c r="MNF306" s="382"/>
      <c r="MNG306" s="332"/>
      <c r="MNH306" s="333"/>
      <c r="MNI306" s="382"/>
      <c r="MNJ306" s="224"/>
      <c r="MNK306" s="224"/>
      <c r="MNL306" s="334"/>
      <c r="MNM306" s="334"/>
      <c r="MNN306" s="224"/>
      <c r="MNO306" s="382"/>
      <c r="MNP306" s="382"/>
      <c r="MNQ306" s="332"/>
      <c r="MNR306" s="333"/>
      <c r="MNS306" s="382"/>
      <c r="MNT306" s="224"/>
      <c r="MNU306" s="224"/>
      <c r="MNV306" s="334"/>
      <c r="MNW306" s="334"/>
      <c r="MNX306" s="224"/>
      <c r="MNY306" s="382"/>
      <c r="MNZ306" s="382"/>
      <c r="MOA306" s="332"/>
      <c r="MOB306" s="333"/>
      <c r="MOC306" s="382"/>
      <c r="MOD306" s="224"/>
      <c r="MOE306" s="224"/>
      <c r="MOF306" s="334"/>
      <c r="MOG306" s="334"/>
      <c r="MOH306" s="224"/>
      <c r="MOI306" s="382"/>
      <c r="MOJ306" s="382"/>
      <c r="MOK306" s="332"/>
      <c r="MOL306" s="333"/>
      <c r="MOM306" s="382"/>
      <c r="MON306" s="224"/>
      <c r="MOO306" s="224"/>
      <c r="MOP306" s="334"/>
      <c r="MOQ306" s="334"/>
      <c r="MOR306" s="224"/>
      <c r="MOS306" s="382"/>
      <c r="MOT306" s="382"/>
      <c r="MOU306" s="332"/>
      <c r="MOV306" s="333"/>
      <c r="MOW306" s="382"/>
      <c r="MOX306" s="224"/>
      <c r="MOY306" s="224"/>
      <c r="MOZ306" s="334"/>
      <c r="MPA306" s="334"/>
      <c r="MPB306" s="224"/>
      <c r="MPC306" s="382"/>
      <c r="MPD306" s="382"/>
      <c r="MPE306" s="332"/>
      <c r="MPF306" s="333"/>
      <c r="MPG306" s="382"/>
      <c r="MPH306" s="224"/>
      <c r="MPI306" s="224"/>
      <c r="MPJ306" s="334"/>
      <c r="MPK306" s="334"/>
      <c r="MPL306" s="224"/>
      <c r="MPM306" s="382"/>
      <c r="MPN306" s="382"/>
      <c r="MPO306" s="332"/>
      <c r="MPP306" s="333"/>
      <c r="MPQ306" s="382"/>
      <c r="MPR306" s="224"/>
      <c r="MPS306" s="224"/>
      <c r="MPT306" s="334"/>
      <c r="MPU306" s="334"/>
      <c r="MPV306" s="224"/>
      <c r="MPW306" s="382"/>
      <c r="MPX306" s="382"/>
      <c r="MPY306" s="332"/>
      <c r="MPZ306" s="333"/>
      <c r="MQA306" s="382"/>
      <c r="MQB306" s="224"/>
      <c r="MQC306" s="224"/>
      <c r="MQD306" s="334"/>
      <c r="MQE306" s="334"/>
      <c r="MQF306" s="224"/>
      <c r="MQG306" s="382"/>
      <c r="MQH306" s="382"/>
      <c r="MQI306" s="332"/>
      <c r="MQJ306" s="333"/>
      <c r="MQK306" s="382"/>
      <c r="MQL306" s="224"/>
      <c r="MQM306" s="224"/>
      <c r="MQN306" s="334"/>
      <c r="MQO306" s="334"/>
      <c r="MQP306" s="224"/>
      <c r="MQQ306" s="382"/>
      <c r="MQR306" s="382"/>
      <c r="MQS306" s="332"/>
      <c r="MQT306" s="333"/>
      <c r="MQU306" s="382"/>
      <c r="MQV306" s="224"/>
      <c r="MQW306" s="224"/>
      <c r="MQX306" s="334"/>
      <c r="MQY306" s="334"/>
      <c r="MQZ306" s="224"/>
      <c r="MRA306" s="382"/>
      <c r="MRB306" s="382"/>
      <c r="MRC306" s="332"/>
      <c r="MRD306" s="333"/>
      <c r="MRE306" s="382"/>
      <c r="MRF306" s="224"/>
      <c r="MRG306" s="224"/>
      <c r="MRH306" s="334"/>
      <c r="MRI306" s="334"/>
      <c r="MRJ306" s="224"/>
      <c r="MRK306" s="382"/>
      <c r="MRL306" s="382"/>
      <c r="MRM306" s="332"/>
      <c r="MRN306" s="333"/>
      <c r="MRO306" s="382"/>
      <c r="MRP306" s="224"/>
      <c r="MRQ306" s="224"/>
      <c r="MRR306" s="334"/>
      <c r="MRS306" s="334"/>
      <c r="MRT306" s="224"/>
      <c r="MRU306" s="382"/>
      <c r="MRV306" s="382"/>
      <c r="MRW306" s="332"/>
      <c r="MRX306" s="333"/>
      <c r="MRY306" s="382"/>
      <c r="MRZ306" s="224"/>
      <c r="MSA306" s="224"/>
      <c r="MSB306" s="334"/>
      <c r="MSC306" s="334"/>
      <c r="MSD306" s="224"/>
      <c r="MSE306" s="382"/>
      <c r="MSF306" s="382"/>
      <c r="MSG306" s="332"/>
      <c r="MSH306" s="333"/>
      <c r="MSI306" s="382"/>
      <c r="MSJ306" s="224"/>
      <c r="MSK306" s="224"/>
      <c r="MSL306" s="334"/>
      <c r="MSM306" s="334"/>
      <c r="MSN306" s="224"/>
      <c r="MSO306" s="382"/>
      <c r="MSP306" s="382"/>
      <c r="MSQ306" s="332"/>
      <c r="MSR306" s="333"/>
      <c r="MSS306" s="382"/>
      <c r="MST306" s="224"/>
      <c r="MSU306" s="224"/>
      <c r="MSV306" s="334"/>
      <c r="MSW306" s="334"/>
      <c r="MSX306" s="224"/>
      <c r="MSY306" s="382"/>
      <c r="MSZ306" s="382"/>
      <c r="MTA306" s="332"/>
      <c r="MTB306" s="333"/>
      <c r="MTC306" s="382"/>
      <c r="MTD306" s="224"/>
      <c r="MTE306" s="224"/>
      <c r="MTF306" s="334"/>
      <c r="MTG306" s="334"/>
      <c r="MTH306" s="224"/>
      <c r="MTI306" s="382"/>
      <c r="MTJ306" s="382"/>
      <c r="MTK306" s="332"/>
      <c r="MTL306" s="333"/>
      <c r="MTM306" s="382"/>
      <c r="MTN306" s="224"/>
      <c r="MTO306" s="224"/>
      <c r="MTP306" s="334"/>
      <c r="MTQ306" s="334"/>
      <c r="MTR306" s="224"/>
      <c r="MTS306" s="382"/>
      <c r="MTT306" s="382"/>
      <c r="MTU306" s="332"/>
      <c r="MTV306" s="333"/>
      <c r="MTW306" s="382"/>
      <c r="MTX306" s="224"/>
      <c r="MTY306" s="224"/>
      <c r="MTZ306" s="334"/>
      <c r="MUA306" s="334"/>
      <c r="MUB306" s="224"/>
      <c r="MUC306" s="382"/>
      <c r="MUD306" s="382"/>
      <c r="MUE306" s="332"/>
      <c r="MUF306" s="333"/>
      <c r="MUG306" s="382"/>
      <c r="MUH306" s="224"/>
      <c r="MUI306" s="224"/>
      <c r="MUJ306" s="334"/>
      <c r="MUK306" s="334"/>
      <c r="MUL306" s="224"/>
      <c r="MUM306" s="382"/>
      <c r="MUN306" s="382"/>
      <c r="MUO306" s="332"/>
      <c r="MUP306" s="333"/>
      <c r="MUQ306" s="382"/>
      <c r="MUR306" s="224"/>
      <c r="MUS306" s="224"/>
      <c r="MUT306" s="334"/>
      <c r="MUU306" s="334"/>
      <c r="MUV306" s="224"/>
      <c r="MUW306" s="382"/>
      <c r="MUX306" s="382"/>
      <c r="MUY306" s="332"/>
      <c r="MUZ306" s="333"/>
      <c r="MVA306" s="382"/>
      <c r="MVB306" s="224"/>
      <c r="MVC306" s="224"/>
      <c r="MVD306" s="334"/>
      <c r="MVE306" s="334"/>
      <c r="MVF306" s="224"/>
      <c r="MVG306" s="382"/>
      <c r="MVH306" s="382"/>
      <c r="MVI306" s="332"/>
      <c r="MVJ306" s="333"/>
      <c r="MVK306" s="382"/>
      <c r="MVL306" s="224"/>
      <c r="MVM306" s="224"/>
      <c r="MVN306" s="334"/>
      <c r="MVO306" s="334"/>
      <c r="MVP306" s="224"/>
      <c r="MVQ306" s="382"/>
      <c r="MVR306" s="382"/>
      <c r="MVS306" s="332"/>
      <c r="MVT306" s="333"/>
      <c r="MVU306" s="382"/>
      <c r="MVV306" s="224"/>
      <c r="MVW306" s="224"/>
      <c r="MVX306" s="334"/>
      <c r="MVY306" s="334"/>
      <c r="MVZ306" s="224"/>
      <c r="MWA306" s="382"/>
      <c r="MWB306" s="382"/>
      <c r="MWC306" s="332"/>
      <c r="MWD306" s="333"/>
      <c r="MWE306" s="382"/>
      <c r="MWF306" s="224"/>
      <c r="MWG306" s="224"/>
      <c r="MWH306" s="334"/>
      <c r="MWI306" s="334"/>
      <c r="MWJ306" s="224"/>
      <c r="MWK306" s="382"/>
      <c r="MWL306" s="382"/>
      <c r="MWM306" s="332"/>
      <c r="MWN306" s="333"/>
      <c r="MWO306" s="382"/>
      <c r="MWP306" s="224"/>
      <c r="MWQ306" s="224"/>
      <c r="MWR306" s="334"/>
      <c r="MWS306" s="334"/>
      <c r="MWT306" s="224"/>
      <c r="MWU306" s="382"/>
      <c r="MWV306" s="382"/>
      <c r="MWW306" s="332"/>
      <c r="MWX306" s="333"/>
      <c r="MWY306" s="382"/>
      <c r="MWZ306" s="224"/>
      <c r="MXA306" s="224"/>
      <c r="MXB306" s="334"/>
      <c r="MXC306" s="334"/>
      <c r="MXD306" s="224"/>
      <c r="MXE306" s="382"/>
      <c r="MXF306" s="382"/>
      <c r="MXG306" s="332"/>
      <c r="MXH306" s="333"/>
      <c r="MXI306" s="382"/>
      <c r="MXJ306" s="224"/>
      <c r="MXK306" s="224"/>
      <c r="MXL306" s="334"/>
      <c r="MXM306" s="334"/>
      <c r="MXN306" s="224"/>
      <c r="MXO306" s="382"/>
      <c r="MXP306" s="382"/>
      <c r="MXQ306" s="332"/>
      <c r="MXR306" s="333"/>
      <c r="MXS306" s="382"/>
      <c r="MXT306" s="224"/>
      <c r="MXU306" s="224"/>
      <c r="MXV306" s="334"/>
      <c r="MXW306" s="334"/>
      <c r="MXX306" s="224"/>
      <c r="MXY306" s="382"/>
      <c r="MXZ306" s="382"/>
      <c r="MYA306" s="332"/>
      <c r="MYB306" s="333"/>
      <c r="MYC306" s="382"/>
      <c r="MYD306" s="224"/>
      <c r="MYE306" s="224"/>
      <c r="MYF306" s="334"/>
      <c r="MYG306" s="334"/>
      <c r="MYH306" s="224"/>
      <c r="MYI306" s="382"/>
      <c r="MYJ306" s="382"/>
      <c r="MYK306" s="332"/>
      <c r="MYL306" s="333"/>
      <c r="MYM306" s="382"/>
      <c r="MYN306" s="224"/>
      <c r="MYO306" s="224"/>
      <c r="MYP306" s="334"/>
      <c r="MYQ306" s="334"/>
      <c r="MYR306" s="224"/>
      <c r="MYS306" s="382"/>
      <c r="MYT306" s="382"/>
      <c r="MYU306" s="332"/>
      <c r="MYV306" s="333"/>
      <c r="MYW306" s="382"/>
      <c r="MYX306" s="224"/>
      <c r="MYY306" s="224"/>
      <c r="MYZ306" s="334"/>
      <c r="MZA306" s="334"/>
      <c r="MZB306" s="224"/>
      <c r="MZC306" s="382"/>
      <c r="MZD306" s="382"/>
      <c r="MZE306" s="332"/>
      <c r="MZF306" s="333"/>
      <c r="MZG306" s="382"/>
      <c r="MZH306" s="224"/>
      <c r="MZI306" s="224"/>
      <c r="MZJ306" s="334"/>
      <c r="MZK306" s="334"/>
      <c r="MZL306" s="224"/>
      <c r="MZM306" s="382"/>
      <c r="MZN306" s="382"/>
      <c r="MZO306" s="332"/>
      <c r="MZP306" s="333"/>
      <c r="MZQ306" s="382"/>
      <c r="MZR306" s="224"/>
      <c r="MZS306" s="224"/>
      <c r="MZT306" s="334"/>
      <c r="MZU306" s="334"/>
      <c r="MZV306" s="224"/>
      <c r="MZW306" s="382"/>
      <c r="MZX306" s="382"/>
      <c r="MZY306" s="332"/>
      <c r="MZZ306" s="333"/>
      <c r="NAA306" s="382"/>
      <c r="NAB306" s="224"/>
      <c r="NAC306" s="224"/>
      <c r="NAD306" s="334"/>
      <c r="NAE306" s="334"/>
      <c r="NAF306" s="224"/>
      <c r="NAG306" s="382"/>
      <c r="NAH306" s="382"/>
      <c r="NAI306" s="332"/>
      <c r="NAJ306" s="333"/>
      <c r="NAK306" s="382"/>
      <c r="NAL306" s="224"/>
      <c r="NAM306" s="224"/>
      <c r="NAN306" s="334"/>
      <c r="NAO306" s="334"/>
      <c r="NAP306" s="224"/>
      <c r="NAQ306" s="382"/>
      <c r="NAR306" s="382"/>
      <c r="NAS306" s="332"/>
      <c r="NAT306" s="333"/>
      <c r="NAU306" s="382"/>
      <c r="NAV306" s="224"/>
      <c r="NAW306" s="224"/>
      <c r="NAX306" s="334"/>
      <c r="NAY306" s="334"/>
      <c r="NAZ306" s="224"/>
      <c r="NBA306" s="382"/>
      <c r="NBB306" s="382"/>
      <c r="NBC306" s="332"/>
      <c r="NBD306" s="333"/>
      <c r="NBE306" s="382"/>
      <c r="NBF306" s="224"/>
      <c r="NBG306" s="224"/>
      <c r="NBH306" s="334"/>
      <c r="NBI306" s="334"/>
      <c r="NBJ306" s="224"/>
      <c r="NBK306" s="382"/>
      <c r="NBL306" s="382"/>
      <c r="NBM306" s="332"/>
      <c r="NBN306" s="333"/>
      <c r="NBO306" s="382"/>
      <c r="NBP306" s="224"/>
      <c r="NBQ306" s="224"/>
      <c r="NBR306" s="334"/>
      <c r="NBS306" s="334"/>
      <c r="NBT306" s="224"/>
      <c r="NBU306" s="382"/>
      <c r="NBV306" s="382"/>
      <c r="NBW306" s="332"/>
      <c r="NBX306" s="333"/>
      <c r="NBY306" s="382"/>
      <c r="NBZ306" s="224"/>
      <c r="NCA306" s="224"/>
      <c r="NCB306" s="334"/>
      <c r="NCC306" s="334"/>
      <c r="NCD306" s="224"/>
      <c r="NCE306" s="382"/>
      <c r="NCF306" s="382"/>
      <c r="NCG306" s="332"/>
      <c r="NCH306" s="333"/>
      <c r="NCI306" s="382"/>
      <c r="NCJ306" s="224"/>
      <c r="NCK306" s="224"/>
      <c r="NCL306" s="334"/>
      <c r="NCM306" s="334"/>
      <c r="NCN306" s="224"/>
      <c r="NCO306" s="382"/>
      <c r="NCP306" s="382"/>
      <c r="NCQ306" s="332"/>
      <c r="NCR306" s="333"/>
      <c r="NCS306" s="382"/>
      <c r="NCT306" s="224"/>
      <c r="NCU306" s="224"/>
      <c r="NCV306" s="334"/>
      <c r="NCW306" s="334"/>
      <c r="NCX306" s="224"/>
      <c r="NCY306" s="382"/>
      <c r="NCZ306" s="382"/>
      <c r="NDA306" s="332"/>
      <c r="NDB306" s="333"/>
      <c r="NDC306" s="382"/>
      <c r="NDD306" s="224"/>
      <c r="NDE306" s="224"/>
      <c r="NDF306" s="334"/>
      <c r="NDG306" s="334"/>
      <c r="NDH306" s="224"/>
      <c r="NDI306" s="382"/>
      <c r="NDJ306" s="382"/>
      <c r="NDK306" s="332"/>
      <c r="NDL306" s="333"/>
      <c r="NDM306" s="382"/>
      <c r="NDN306" s="224"/>
      <c r="NDO306" s="224"/>
      <c r="NDP306" s="334"/>
      <c r="NDQ306" s="334"/>
      <c r="NDR306" s="224"/>
      <c r="NDS306" s="382"/>
      <c r="NDT306" s="382"/>
      <c r="NDU306" s="332"/>
      <c r="NDV306" s="333"/>
      <c r="NDW306" s="382"/>
      <c r="NDX306" s="224"/>
      <c r="NDY306" s="224"/>
      <c r="NDZ306" s="334"/>
      <c r="NEA306" s="334"/>
      <c r="NEB306" s="224"/>
      <c r="NEC306" s="382"/>
      <c r="NED306" s="382"/>
      <c r="NEE306" s="332"/>
      <c r="NEF306" s="333"/>
      <c r="NEG306" s="382"/>
      <c r="NEH306" s="224"/>
      <c r="NEI306" s="224"/>
      <c r="NEJ306" s="334"/>
      <c r="NEK306" s="334"/>
      <c r="NEL306" s="224"/>
      <c r="NEM306" s="382"/>
      <c r="NEN306" s="382"/>
      <c r="NEO306" s="332"/>
      <c r="NEP306" s="333"/>
      <c r="NEQ306" s="382"/>
      <c r="NER306" s="224"/>
      <c r="NES306" s="224"/>
      <c r="NET306" s="334"/>
      <c r="NEU306" s="334"/>
      <c r="NEV306" s="224"/>
      <c r="NEW306" s="382"/>
      <c r="NEX306" s="382"/>
      <c r="NEY306" s="332"/>
      <c r="NEZ306" s="333"/>
      <c r="NFA306" s="382"/>
      <c r="NFB306" s="224"/>
      <c r="NFC306" s="224"/>
      <c r="NFD306" s="334"/>
      <c r="NFE306" s="334"/>
      <c r="NFF306" s="224"/>
      <c r="NFG306" s="382"/>
      <c r="NFH306" s="382"/>
      <c r="NFI306" s="332"/>
      <c r="NFJ306" s="333"/>
      <c r="NFK306" s="382"/>
      <c r="NFL306" s="224"/>
      <c r="NFM306" s="224"/>
      <c r="NFN306" s="334"/>
      <c r="NFO306" s="334"/>
      <c r="NFP306" s="224"/>
      <c r="NFQ306" s="382"/>
      <c r="NFR306" s="382"/>
      <c r="NFS306" s="332"/>
      <c r="NFT306" s="333"/>
      <c r="NFU306" s="382"/>
      <c r="NFV306" s="224"/>
      <c r="NFW306" s="224"/>
      <c r="NFX306" s="334"/>
      <c r="NFY306" s="334"/>
      <c r="NFZ306" s="224"/>
      <c r="NGA306" s="382"/>
      <c r="NGB306" s="382"/>
      <c r="NGC306" s="332"/>
      <c r="NGD306" s="333"/>
      <c r="NGE306" s="382"/>
      <c r="NGF306" s="224"/>
      <c r="NGG306" s="224"/>
      <c r="NGH306" s="334"/>
      <c r="NGI306" s="334"/>
      <c r="NGJ306" s="224"/>
      <c r="NGK306" s="382"/>
      <c r="NGL306" s="382"/>
      <c r="NGM306" s="332"/>
      <c r="NGN306" s="333"/>
      <c r="NGO306" s="382"/>
      <c r="NGP306" s="224"/>
      <c r="NGQ306" s="224"/>
      <c r="NGR306" s="334"/>
      <c r="NGS306" s="334"/>
      <c r="NGT306" s="224"/>
      <c r="NGU306" s="382"/>
      <c r="NGV306" s="382"/>
      <c r="NGW306" s="332"/>
      <c r="NGX306" s="333"/>
      <c r="NGY306" s="382"/>
      <c r="NGZ306" s="224"/>
      <c r="NHA306" s="224"/>
      <c r="NHB306" s="334"/>
      <c r="NHC306" s="334"/>
      <c r="NHD306" s="224"/>
      <c r="NHE306" s="382"/>
      <c r="NHF306" s="382"/>
      <c r="NHG306" s="332"/>
      <c r="NHH306" s="333"/>
      <c r="NHI306" s="382"/>
      <c r="NHJ306" s="224"/>
      <c r="NHK306" s="224"/>
      <c r="NHL306" s="334"/>
      <c r="NHM306" s="334"/>
      <c r="NHN306" s="224"/>
      <c r="NHO306" s="382"/>
      <c r="NHP306" s="382"/>
      <c r="NHQ306" s="332"/>
      <c r="NHR306" s="333"/>
      <c r="NHS306" s="382"/>
      <c r="NHT306" s="224"/>
      <c r="NHU306" s="224"/>
      <c r="NHV306" s="334"/>
      <c r="NHW306" s="334"/>
      <c r="NHX306" s="224"/>
      <c r="NHY306" s="382"/>
      <c r="NHZ306" s="382"/>
      <c r="NIA306" s="332"/>
      <c r="NIB306" s="333"/>
      <c r="NIC306" s="382"/>
      <c r="NID306" s="224"/>
      <c r="NIE306" s="224"/>
      <c r="NIF306" s="334"/>
      <c r="NIG306" s="334"/>
      <c r="NIH306" s="224"/>
      <c r="NII306" s="382"/>
      <c r="NIJ306" s="382"/>
      <c r="NIK306" s="332"/>
      <c r="NIL306" s="333"/>
      <c r="NIM306" s="382"/>
      <c r="NIN306" s="224"/>
      <c r="NIO306" s="224"/>
      <c r="NIP306" s="334"/>
      <c r="NIQ306" s="334"/>
      <c r="NIR306" s="224"/>
      <c r="NIS306" s="382"/>
      <c r="NIT306" s="382"/>
      <c r="NIU306" s="332"/>
      <c r="NIV306" s="333"/>
      <c r="NIW306" s="382"/>
      <c r="NIX306" s="224"/>
      <c r="NIY306" s="224"/>
      <c r="NIZ306" s="334"/>
      <c r="NJA306" s="334"/>
      <c r="NJB306" s="224"/>
      <c r="NJC306" s="382"/>
      <c r="NJD306" s="382"/>
      <c r="NJE306" s="332"/>
      <c r="NJF306" s="333"/>
      <c r="NJG306" s="382"/>
      <c r="NJH306" s="224"/>
      <c r="NJI306" s="224"/>
      <c r="NJJ306" s="334"/>
      <c r="NJK306" s="334"/>
      <c r="NJL306" s="224"/>
      <c r="NJM306" s="382"/>
      <c r="NJN306" s="382"/>
      <c r="NJO306" s="332"/>
      <c r="NJP306" s="333"/>
      <c r="NJQ306" s="382"/>
      <c r="NJR306" s="224"/>
      <c r="NJS306" s="224"/>
      <c r="NJT306" s="334"/>
      <c r="NJU306" s="334"/>
      <c r="NJV306" s="224"/>
      <c r="NJW306" s="382"/>
      <c r="NJX306" s="382"/>
      <c r="NJY306" s="332"/>
      <c r="NJZ306" s="333"/>
      <c r="NKA306" s="382"/>
      <c r="NKB306" s="224"/>
      <c r="NKC306" s="224"/>
      <c r="NKD306" s="334"/>
      <c r="NKE306" s="334"/>
      <c r="NKF306" s="224"/>
      <c r="NKG306" s="382"/>
      <c r="NKH306" s="382"/>
      <c r="NKI306" s="332"/>
      <c r="NKJ306" s="333"/>
      <c r="NKK306" s="382"/>
      <c r="NKL306" s="224"/>
      <c r="NKM306" s="224"/>
      <c r="NKN306" s="334"/>
      <c r="NKO306" s="334"/>
      <c r="NKP306" s="224"/>
      <c r="NKQ306" s="382"/>
      <c r="NKR306" s="382"/>
      <c r="NKS306" s="332"/>
      <c r="NKT306" s="333"/>
      <c r="NKU306" s="382"/>
      <c r="NKV306" s="224"/>
      <c r="NKW306" s="224"/>
      <c r="NKX306" s="334"/>
      <c r="NKY306" s="334"/>
      <c r="NKZ306" s="224"/>
      <c r="NLA306" s="382"/>
      <c r="NLB306" s="382"/>
      <c r="NLC306" s="332"/>
      <c r="NLD306" s="333"/>
      <c r="NLE306" s="382"/>
      <c r="NLF306" s="224"/>
      <c r="NLG306" s="224"/>
      <c r="NLH306" s="334"/>
      <c r="NLI306" s="334"/>
      <c r="NLJ306" s="224"/>
      <c r="NLK306" s="382"/>
      <c r="NLL306" s="382"/>
      <c r="NLM306" s="332"/>
      <c r="NLN306" s="333"/>
      <c r="NLO306" s="382"/>
      <c r="NLP306" s="224"/>
      <c r="NLQ306" s="224"/>
      <c r="NLR306" s="334"/>
      <c r="NLS306" s="334"/>
      <c r="NLT306" s="224"/>
      <c r="NLU306" s="382"/>
      <c r="NLV306" s="382"/>
      <c r="NLW306" s="332"/>
      <c r="NLX306" s="333"/>
      <c r="NLY306" s="382"/>
      <c r="NLZ306" s="224"/>
      <c r="NMA306" s="224"/>
      <c r="NMB306" s="334"/>
      <c r="NMC306" s="334"/>
      <c r="NMD306" s="224"/>
      <c r="NME306" s="382"/>
      <c r="NMF306" s="382"/>
      <c r="NMG306" s="332"/>
      <c r="NMH306" s="333"/>
      <c r="NMI306" s="382"/>
      <c r="NMJ306" s="224"/>
      <c r="NMK306" s="224"/>
      <c r="NML306" s="334"/>
      <c r="NMM306" s="334"/>
      <c r="NMN306" s="224"/>
      <c r="NMO306" s="382"/>
      <c r="NMP306" s="382"/>
      <c r="NMQ306" s="332"/>
      <c r="NMR306" s="333"/>
      <c r="NMS306" s="382"/>
      <c r="NMT306" s="224"/>
      <c r="NMU306" s="224"/>
      <c r="NMV306" s="334"/>
      <c r="NMW306" s="334"/>
      <c r="NMX306" s="224"/>
      <c r="NMY306" s="382"/>
      <c r="NMZ306" s="382"/>
      <c r="NNA306" s="332"/>
      <c r="NNB306" s="333"/>
      <c r="NNC306" s="382"/>
      <c r="NND306" s="224"/>
      <c r="NNE306" s="224"/>
      <c r="NNF306" s="334"/>
      <c r="NNG306" s="334"/>
      <c r="NNH306" s="224"/>
      <c r="NNI306" s="382"/>
      <c r="NNJ306" s="382"/>
      <c r="NNK306" s="332"/>
      <c r="NNL306" s="333"/>
      <c r="NNM306" s="382"/>
      <c r="NNN306" s="224"/>
      <c r="NNO306" s="224"/>
      <c r="NNP306" s="334"/>
      <c r="NNQ306" s="334"/>
      <c r="NNR306" s="224"/>
      <c r="NNS306" s="382"/>
      <c r="NNT306" s="382"/>
      <c r="NNU306" s="332"/>
      <c r="NNV306" s="333"/>
      <c r="NNW306" s="382"/>
      <c r="NNX306" s="224"/>
      <c r="NNY306" s="224"/>
      <c r="NNZ306" s="334"/>
      <c r="NOA306" s="334"/>
      <c r="NOB306" s="224"/>
      <c r="NOC306" s="382"/>
      <c r="NOD306" s="382"/>
      <c r="NOE306" s="332"/>
      <c r="NOF306" s="333"/>
      <c r="NOG306" s="382"/>
      <c r="NOH306" s="224"/>
      <c r="NOI306" s="224"/>
      <c r="NOJ306" s="334"/>
      <c r="NOK306" s="334"/>
      <c r="NOL306" s="224"/>
      <c r="NOM306" s="382"/>
      <c r="NON306" s="382"/>
      <c r="NOO306" s="332"/>
      <c r="NOP306" s="333"/>
      <c r="NOQ306" s="382"/>
      <c r="NOR306" s="224"/>
      <c r="NOS306" s="224"/>
      <c r="NOT306" s="334"/>
      <c r="NOU306" s="334"/>
      <c r="NOV306" s="224"/>
      <c r="NOW306" s="382"/>
      <c r="NOX306" s="382"/>
      <c r="NOY306" s="332"/>
      <c r="NOZ306" s="333"/>
      <c r="NPA306" s="382"/>
      <c r="NPB306" s="224"/>
      <c r="NPC306" s="224"/>
      <c r="NPD306" s="334"/>
      <c r="NPE306" s="334"/>
      <c r="NPF306" s="224"/>
      <c r="NPG306" s="382"/>
      <c r="NPH306" s="382"/>
      <c r="NPI306" s="332"/>
      <c r="NPJ306" s="333"/>
      <c r="NPK306" s="382"/>
      <c r="NPL306" s="224"/>
      <c r="NPM306" s="224"/>
      <c r="NPN306" s="334"/>
      <c r="NPO306" s="334"/>
      <c r="NPP306" s="224"/>
      <c r="NPQ306" s="382"/>
      <c r="NPR306" s="382"/>
      <c r="NPS306" s="332"/>
      <c r="NPT306" s="333"/>
      <c r="NPU306" s="382"/>
      <c r="NPV306" s="224"/>
      <c r="NPW306" s="224"/>
      <c r="NPX306" s="334"/>
      <c r="NPY306" s="334"/>
      <c r="NPZ306" s="224"/>
      <c r="NQA306" s="382"/>
      <c r="NQB306" s="382"/>
      <c r="NQC306" s="332"/>
      <c r="NQD306" s="333"/>
      <c r="NQE306" s="382"/>
      <c r="NQF306" s="224"/>
      <c r="NQG306" s="224"/>
      <c r="NQH306" s="334"/>
      <c r="NQI306" s="334"/>
      <c r="NQJ306" s="224"/>
      <c r="NQK306" s="382"/>
      <c r="NQL306" s="382"/>
      <c r="NQM306" s="332"/>
      <c r="NQN306" s="333"/>
      <c r="NQO306" s="382"/>
      <c r="NQP306" s="224"/>
      <c r="NQQ306" s="224"/>
      <c r="NQR306" s="334"/>
      <c r="NQS306" s="334"/>
      <c r="NQT306" s="224"/>
      <c r="NQU306" s="382"/>
      <c r="NQV306" s="382"/>
      <c r="NQW306" s="332"/>
      <c r="NQX306" s="333"/>
      <c r="NQY306" s="382"/>
      <c r="NQZ306" s="224"/>
      <c r="NRA306" s="224"/>
      <c r="NRB306" s="334"/>
      <c r="NRC306" s="334"/>
      <c r="NRD306" s="224"/>
      <c r="NRE306" s="382"/>
      <c r="NRF306" s="382"/>
      <c r="NRG306" s="332"/>
      <c r="NRH306" s="333"/>
      <c r="NRI306" s="382"/>
      <c r="NRJ306" s="224"/>
      <c r="NRK306" s="224"/>
      <c r="NRL306" s="334"/>
      <c r="NRM306" s="334"/>
      <c r="NRN306" s="224"/>
      <c r="NRO306" s="382"/>
      <c r="NRP306" s="382"/>
      <c r="NRQ306" s="332"/>
      <c r="NRR306" s="333"/>
      <c r="NRS306" s="382"/>
      <c r="NRT306" s="224"/>
      <c r="NRU306" s="224"/>
      <c r="NRV306" s="334"/>
      <c r="NRW306" s="334"/>
      <c r="NRX306" s="224"/>
      <c r="NRY306" s="382"/>
      <c r="NRZ306" s="382"/>
      <c r="NSA306" s="332"/>
      <c r="NSB306" s="333"/>
      <c r="NSC306" s="382"/>
      <c r="NSD306" s="224"/>
      <c r="NSE306" s="224"/>
      <c r="NSF306" s="334"/>
      <c r="NSG306" s="334"/>
      <c r="NSH306" s="224"/>
      <c r="NSI306" s="382"/>
      <c r="NSJ306" s="382"/>
      <c r="NSK306" s="332"/>
      <c r="NSL306" s="333"/>
      <c r="NSM306" s="382"/>
      <c r="NSN306" s="224"/>
      <c r="NSO306" s="224"/>
      <c r="NSP306" s="334"/>
      <c r="NSQ306" s="334"/>
      <c r="NSR306" s="224"/>
      <c r="NSS306" s="382"/>
      <c r="NST306" s="382"/>
      <c r="NSU306" s="332"/>
      <c r="NSV306" s="333"/>
      <c r="NSW306" s="382"/>
      <c r="NSX306" s="224"/>
      <c r="NSY306" s="224"/>
      <c r="NSZ306" s="334"/>
      <c r="NTA306" s="334"/>
      <c r="NTB306" s="224"/>
      <c r="NTC306" s="382"/>
      <c r="NTD306" s="382"/>
      <c r="NTE306" s="332"/>
      <c r="NTF306" s="333"/>
      <c r="NTG306" s="382"/>
      <c r="NTH306" s="224"/>
      <c r="NTI306" s="224"/>
      <c r="NTJ306" s="334"/>
      <c r="NTK306" s="334"/>
      <c r="NTL306" s="224"/>
      <c r="NTM306" s="382"/>
      <c r="NTN306" s="382"/>
      <c r="NTO306" s="332"/>
      <c r="NTP306" s="333"/>
      <c r="NTQ306" s="382"/>
      <c r="NTR306" s="224"/>
      <c r="NTS306" s="224"/>
      <c r="NTT306" s="334"/>
      <c r="NTU306" s="334"/>
      <c r="NTV306" s="224"/>
      <c r="NTW306" s="382"/>
      <c r="NTX306" s="382"/>
      <c r="NTY306" s="332"/>
      <c r="NTZ306" s="333"/>
      <c r="NUA306" s="382"/>
      <c r="NUB306" s="224"/>
      <c r="NUC306" s="224"/>
      <c r="NUD306" s="334"/>
      <c r="NUE306" s="334"/>
      <c r="NUF306" s="224"/>
      <c r="NUG306" s="382"/>
      <c r="NUH306" s="382"/>
      <c r="NUI306" s="332"/>
      <c r="NUJ306" s="333"/>
      <c r="NUK306" s="382"/>
      <c r="NUL306" s="224"/>
      <c r="NUM306" s="224"/>
      <c r="NUN306" s="334"/>
      <c r="NUO306" s="334"/>
      <c r="NUP306" s="224"/>
      <c r="NUQ306" s="382"/>
      <c r="NUR306" s="382"/>
      <c r="NUS306" s="332"/>
      <c r="NUT306" s="333"/>
      <c r="NUU306" s="382"/>
      <c r="NUV306" s="224"/>
      <c r="NUW306" s="224"/>
      <c r="NUX306" s="334"/>
      <c r="NUY306" s="334"/>
      <c r="NUZ306" s="224"/>
      <c r="NVA306" s="382"/>
      <c r="NVB306" s="382"/>
      <c r="NVC306" s="332"/>
      <c r="NVD306" s="333"/>
      <c r="NVE306" s="382"/>
      <c r="NVF306" s="224"/>
      <c r="NVG306" s="224"/>
      <c r="NVH306" s="334"/>
      <c r="NVI306" s="334"/>
      <c r="NVJ306" s="224"/>
      <c r="NVK306" s="382"/>
      <c r="NVL306" s="382"/>
      <c r="NVM306" s="332"/>
      <c r="NVN306" s="333"/>
      <c r="NVO306" s="382"/>
      <c r="NVP306" s="224"/>
      <c r="NVQ306" s="224"/>
      <c r="NVR306" s="334"/>
      <c r="NVS306" s="334"/>
      <c r="NVT306" s="224"/>
      <c r="NVU306" s="382"/>
      <c r="NVV306" s="382"/>
      <c r="NVW306" s="332"/>
      <c r="NVX306" s="333"/>
      <c r="NVY306" s="382"/>
      <c r="NVZ306" s="224"/>
      <c r="NWA306" s="224"/>
      <c r="NWB306" s="334"/>
      <c r="NWC306" s="334"/>
      <c r="NWD306" s="224"/>
      <c r="NWE306" s="382"/>
      <c r="NWF306" s="382"/>
      <c r="NWG306" s="332"/>
      <c r="NWH306" s="333"/>
      <c r="NWI306" s="382"/>
      <c r="NWJ306" s="224"/>
      <c r="NWK306" s="224"/>
      <c r="NWL306" s="334"/>
      <c r="NWM306" s="334"/>
      <c r="NWN306" s="224"/>
      <c r="NWO306" s="382"/>
      <c r="NWP306" s="382"/>
      <c r="NWQ306" s="332"/>
      <c r="NWR306" s="333"/>
      <c r="NWS306" s="382"/>
      <c r="NWT306" s="224"/>
      <c r="NWU306" s="224"/>
      <c r="NWV306" s="334"/>
      <c r="NWW306" s="334"/>
      <c r="NWX306" s="224"/>
      <c r="NWY306" s="382"/>
      <c r="NWZ306" s="382"/>
      <c r="NXA306" s="332"/>
      <c r="NXB306" s="333"/>
      <c r="NXC306" s="382"/>
      <c r="NXD306" s="224"/>
      <c r="NXE306" s="224"/>
      <c r="NXF306" s="334"/>
      <c r="NXG306" s="334"/>
      <c r="NXH306" s="224"/>
      <c r="NXI306" s="382"/>
      <c r="NXJ306" s="382"/>
      <c r="NXK306" s="332"/>
      <c r="NXL306" s="333"/>
      <c r="NXM306" s="382"/>
      <c r="NXN306" s="224"/>
      <c r="NXO306" s="224"/>
      <c r="NXP306" s="334"/>
      <c r="NXQ306" s="334"/>
      <c r="NXR306" s="224"/>
      <c r="NXS306" s="382"/>
      <c r="NXT306" s="382"/>
      <c r="NXU306" s="332"/>
      <c r="NXV306" s="333"/>
      <c r="NXW306" s="382"/>
      <c r="NXX306" s="224"/>
      <c r="NXY306" s="224"/>
      <c r="NXZ306" s="334"/>
      <c r="NYA306" s="334"/>
      <c r="NYB306" s="224"/>
      <c r="NYC306" s="382"/>
      <c r="NYD306" s="382"/>
      <c r="NYE306" s="332"/>
      <c r="NYF306" s="333"/>
      <c r="NYG306" s="382"/>
      <c r="NYH306" s="224"/>
      <c r="NYI306" s="224"/>
      <c r="NYJ306" s="334"/>
      <c r="NYK306" s="334"/>
      <c r="NYL306" s="224"/>
      <c r="NYM306" s="382"/>
      <c r="NYN306" s="382"/>
      <c r="NYO306" s="332"/>
      <c r="NYP306" s="333"/>
      <c r="NYQ306" s="382"/>
      <c r="NYR306" s="224"/>
      <c r="NYS306" s="224"/>
      <c r="NYT306" s="334"/>
      <c r="NYU306" s="334"/>
      <c r="NYV306" s="224"/>
      <c r="NYW306" s="382"/>
      <c r="NYX306" s="382"/>
      <c r="NYY306" s="332"/>
      <c r="NYZ306" s="333"/>
      <c r="NZA306" s="382"/>
      <c r="NZB306" s="224"/>
      <c r="NZC306" s="224"/>
      <c r="NZD306" s="334"/>
      <c r="NZE306" s="334"/>
      <c r="NZF306" s="224"/>
      <c r="NZG306" s="382"/>
      <c r="NZH306" s="382"/>
      <c r="NZI306" s="332"/>
      <c r="NZJ306" s="333"/>
      <c r="NZK306" s="382"/>
      <c r="NZL306" s="224"/>
      <c r="NZM306" s="224"/>
      <c r="NZN306" s="334"/>
      <c r="NZO306" s="334"/>
      <c r="NZP306" s="224"/>
      <c r="NZQ306" s="382"/>
      <c r="NZR306" s="382"/>
      <c r="NZS306" s="332"/>
      <c r="NZT306" s="333"/>
      <c r="NZU306" s="382"/>
      <c r="NZV306" s="224"/>
      <c r="NZW306" s="224"/>
      <c r="NZX306" s="334"/>
      <c r="NZY306" s="334"/>
      <c r="NZZ306" s="224"/>
      <c r="OAA306" s="382"/>
      <c r="OAB306" s="382"/>
      <c r="OAC306" s="332"/>
      <c r="OAD306" s="333"/>
      <c r="OAE306" s="382"/>
      <c r="OAF306" s="224"/>
      <c r="OAG306" s="224"/>
      <c r="OAH306" s="334"/>
      <c r="OAI306" s="334"/>
      <c r="OAJ306" s="224"/>
      <c r="OAK306" s="382"/>
      <c r="OAL306" s="382"/>
      <c r="OAM306" s="332"/>
      <c r="OAN306" s="333"/>
      <c r="OAO306" s="382"/>
      <c r="OAP306" s="224"/>
      <c r="OAQ306" s="224"/>
      <c r="OAR306" s="334"/>
      <c r="OAS306" s="334"/>
      <c r="OAT306" s="224"/>
      <c r="OAU306" s="382"/>
      <c r="OAV306" s="382"/>
      <c r="OAW306" s="332"/>
      <c r="OAX306" s="333"/>
      <c r="OAY306" s="382"/>
      <c r="OAZ306" s="224"/>
      <c r="OBA306" s="224"/>
      <c r="OBB306" s="334"/>
      <c r="OBC306" s="334"/>
      <c r="OBD306" s="224"/>
      <c r="OBE306" s="382"/>
      <c r="OBF306" s="382"/>
      <c r="OBG306" s="332"/>
      <c r="OBH306" s="333"/>
      <c r="OBI306" s="382"/>
      <c r="OBJ306" s="224"/>
      <c r="OBK306" s="224"/>
      <c r="OBL306" s="334"/>
      <c r="OBM306" s="334"/>
      <c r="OBN306" s="224"/>
      <c r="OBO306" s="382"/>
      <c r="OBP306" s="382"/>
      <c r="OBQ306" s="332"/>
      <c r="OBR306" s="333"/>
      <c r="OBS306" s="382"/>
      <c r="OBT306" s="224"/>
      <c r="OBU306" s="224"/>
      <c r="OBV306" s="334"/>
      <c r="OBW306" s="334"/>
      <c r="OBX306" s="224"/>
      <c r="OBY306" s="382"/>
      <c r="OBZ306" s="382"/>
      <c r="OCA306" s="332"/>
      <c r="OCB306" s="333"/>
      <c r="OCC306" s="382"/>
      <c r="OCD306" s="224"/>
      <c r="OCE306" s="224"/>
      <c r="OCF306" s="334"/>
      <c r="OCG306" s="334"/>
      <c r="OCH306" s="224"/>
      <c r="OCI306" s="382"/>
      <c r="OCJ306" s="382"/>
      <c r="OCK306" s="332"/>
      <c r="OCL306" s="333"/>
      <c r="OCM306" s="382"/>
      <c r="OCN306" s="224"/>
      <c r="OCO306" s="224"/>
      <c r="OCP306" s="334"/>
      <c r="OCQ306" s="334"/>
      <c r="OCR306" s="224"/>
      <c r="OCS306" s="382"/>
      <c r="OCT306" s="382"/>
      <c r="OCU306" s="332"/>
      <c r="OCV306" s="333"/>
      <c r="OCW306" s="382"/>
      <c r="OCX306" s="224"/>
      <c r="OCY306" s="224"/>
      <c r="OCZ306" s="334"/>
      <c r="ODA306" s="334"/>
      <c r="ODB306" s="224"/>
      <c r="ODC306" s="382"/>
      <c r="ODD306" s="382"/>
      <c r="ODE306" s="332"/>
      <c r="ODF306" s="333"/>
      <c r="ODG306" s="382"/>
      <c r="ODH306" s="224"/>
      <c r="ODI306" s="224"/>
      <c r="ODJ306" s="334"/>
      <c r="ODK306" s="334"/>
      <c r="ODL306" s="224"/>
      <c r="ODM306" s="382"/>
      <c r="ODN306" s="382"/>
      <c r="ODO306" s="332"/>
      <c r="ODP306" s="333"/>
      <c r="ODQ306" s="382"/>
      <c r="ODR306" s="224"/>
      <c r="ODS306" s="224"/>
      <c r="ODT306" s="334"/>
      <c r="ODU306" s="334"/>
      <c r="ODV306" s="224"/>
      <c r="ODW306" s="382"/>
      <c r="ODX306" s="382"/>
      <c r="ODY306" s="332"/>
      <c r="ODZ306" s="333"/>
      <c r="OEA306" s="382"/>
      <c r="OEB306" s="224"/>
      <c r="OEC306" s="224"/>
      <c r="OED306" s="334"/>
      <c r="OEE306" s="334"/>
      <c r="OEF306" s="224"/>
      <c r="OEG306" s="382"/>
      <c r="OEH306" s="382"/>
      <c r="OEI306" s="332"/>
      <c r="OEJ306" s="333"/>
      <c r="OEK306" s="382"/>
      <c r="OEL306" s="224"/>
      <c r="OEM306" s="224"/>
      <c r="OEN306" s="334"/>
      <c r="OEO306" s="334"/>
      <c r="OEP306" s="224"/>
      <c r="OEQ306" s="382"/>
      <c r="OER306" s="382"/>
      <c r="OES306" s="332"/>
      <c r="OET306" s="333"/>
      <c r="OEU306" s="382"/>
      <c r="OEV306" s="224"/>
      <c r="OEW306" s="224"/>
      <c r="OEX306" s="334"/>
      <c r="OEY306" s="334"/>
      <c r="OEZ306" s="224"/>
      <c r="OFA306" s="382"/>
      <c r="OFB306" s="382"/>
      <c r="OFC306" s="332"/>
      <c r="OFD306" s="333"/>
      <c r="OFE306" s="382"/>
      <c r="OFF306" s="224"/>
      <c r="OFG306" s="224"/>
      <c r="OFH306" s="334"/>
      <c r="OFI306" s="334"/>
      <c r="OFJ306" s="224"/>
      <c r="OFK306" s="382"/>
      <c r="OFL306" s="382"/>
      <c r="OFM306" s="332"/>
      <c r="OFN306" s="333"/>
      <c r="OFO306" s="382"/>
      <c r="OFP306" s="224"/>
      <c r="OFQ306" s="224"/>
      <c r="OFR306" s="334"/>
      <c r="OFS306" s="334"/>
      <c r="OFT306" s="224"/>
      <c r="OFU306" s="382"/>
      <c r="OFV306" s="382"/>
      <c r="OFW306" s="332"/>
      <c r="OFX306" s="333"/>
      <c r="OFY306" s="382"/>
      <c r="OFZ306" s="224"/>
      <c r="OGA306" s="224"/>
      <c r="OGB306" s="334"/>
      <c r="OGC306" s="334"/>
      <c r="OGD306" s="224"/>
      <c r="OGE306" s="382"/>
      <c r="OGF306" s="382"/>
      <c r="OGG306" s="332"/>
      <c r="OGH306" s="333"/>
      <c r="OGI306" s="382"/>
      <c r="OGJ306" s="224"/>
      <c r="OGK306" s="224"/>
      <c r="OGL306" s="334"/>
      <c r="OGM306" s="334"/>
      <c r="OGN306" s="224"/>
      <c r="OGO306" s="382"/>
      <c r="OGP306" s="382"/>
      <c r="OGQ306" s="332"/>
      <c r="OGR306" s="333"/>
      <c r="OGS306" s="382"/>
      <c r="OGT306" s="224"/>
      <c r="OGU306" s="224"/>
      <c r="OGV306" s="334"/>
      <c r="OGW306" s="334"/>
      <c r="OGX306" s="224"/>
      <c r="OGY306" s="382"/>
      <c r="OGZ306" s="382"/>
      <c r="OHA306" s="332"/>
      <c r="OHB306" s="333"/>
      <c r="OHC306" s="382"/>
      <c r="OHD306" s="224"/>
      <c r="OHE306" s="224"/>
      <c r="OHF306" s="334"/>
      <c r="OHG306" s="334"/>
      <c r="OHH306" s="224"/>
      <c r="OHI306" s="382"/>
      <c r="OHJ306" s="382"/>
      <c r="OHK306" s="332"/>
      <c r="OHL306" s="333"/>
      <c r="OHM306" s="382"/>
      <c r="OHN306" s="224"/>
      <c r="OHO306" s="224"/>
      <c r="OHP306" s="334"/>
      <c r="OHQ306" s="334"/>
      <c r="OHR306" s="224"/>
      <c r="OHS306" s="382"/>
      <c r="OHT306" s="382"/>
      <c r="OHU306" s="332"/>
      <c r="OHV306" s="333"/>
      <c r="OHW306" s="382"/>
      <c r="OHX306" s="224"/>
      <c r="OHY306" s="224"/>
      <c r="OHZ306" s="334"/>
      <c r="OIA306" s="334"/>
      <c r="OIB306" s="224"/>
      <c r="OIC306" s="382"/>
      <c r="OID306" s="382"/>
      <c r="OIE306" s="332"/>
      <c r="OIF306" s="333"/>
      <c r="OIG306" s="382"/>
      <c r="OIH306" s="224"/>
      <c r="OII306" s="224"/>
      <c r="OIJ306" s="334"/>
      <c r="OIK306" s="334"/>
      <c r="OIL306" s="224"/>
      <c r="OIM306" s="382"/>
      <c r="OIN306" s="382"/>
      <c r="OIO306" s="332"/>
      <c r="OIP306" s="333"/>
      <c r="OIQ306" s="382"/>
      <c r="OIR306" s="224"/>
      <c r="OIS306" s="224"/>
      <c r="OIT306" s="334"/>
      <c r="OIU306" s="334"/>
      <c r="OIV306" s="224"/>
      <c r="OIW306" s="382"/>
      <c r="OIX306" s="382"/>
      <c r="OIY306" s="332"/>
      <c r="OIZ306" s="333"/>
      <c r="OJA306" s="382"/>
      <c r="OJB306" s="224"/>
      <c r="OJC306" s="224"/>
      <c r="OJD306" s="334"/>
      <c r="OJE306" s="334"/>
      <c r="OJF306" s="224"/>
      <c r="OJG306" s="382"/>
      <c r="OJH306" s="382"/>
      <c r="OJI306" s="332"/>
      <c r="OJJ306" s="333"/>
      <c r="OJK306" s="382"/>
      <c r="OJL306" s="224"/>
      <c r="OJM306" s="224"/>
      <c r="OJN306" s="334"/>
      <c r="OJO306" s="334"/>
      <c r="OJP306" s="224"/>
      <c r="OJQ306" s="382"/>
      <c r="OJR306" s="382"/>
      <c r="OJS306" s="332"/>
      <c r="OJT306" s="333"/>
      <c r="OJU306" s="382"/>
      <c r="OJV306" s="224"/>
      <c r="OJW306" s="224"/>
      <c r="OJX306" s="334"/>
      <c r="OJY306" s="334"/>
      <c r="OJZ306" s="224"/>
      <c r="OKA306" s="382"/>
      <c r="OKB306" s="382"/>
      <c r="OKC306" s="332"/>
      <c r="OKD306" s="333"/>
      <c r="OKE306" s="382"/>
      <c r="OKF306" s="224"/>
      <c r="OKG306" s="224"/>
      <c r="OKH306" s="334"/>
      <c r="OKI306" s="334"/>
      <c r="OKJ306" s="224"/>
      <c r="OKK306" s="382"/>
      <c r="OKL306" s="382"/>
      <c r="OKM306" s="332"/>
      <c r="OKN306" s="333"/>
      <c r="OKO306" s="382"/>
      <c r="OKP306" s="224"/>
      <c r="OKQ306" s="224"/>
      <c r="OKR306" s="334"/>
      <c r="OKS306" s="334"/>
      <c r="OKT306" s="224"/>
      <c r="OKU306" s="382"/>
      <c r="OKV306" s="382"/>
      <c r="OKW306" s="332"/>
      <c r="OKX306" s="333"/>
      <c r="OKY306" s="382"/>
      <c r="OKZ306" s="224"/>
      <c r="OLA306" s="224"/>
      <c r="OLB306" s="334"/>
      <c r="OLC306" s="334"/>
      <c r="OLD306" s="224"/>
      <c r="OLE306" s="382"/>
      <c r="OLF306" s="382"/>
      <c r="OLG306" s="332"/>
      <c r="OLH306" s="333"/>
      <c r="OLI306" s="382"/>
      <c r="OLJ306" s="224"/>
      <c r="OLK306" s="224"/>
      <c r="OLL306" s="334"/>
      <c r="OLM306" s="334"/>
      <c r="OLN306" s="224"/>
      <c r="OLO306" s="382"/>
      <c r="OLP306" s="382"/>
      <c r="OLQ306" s="332"/>
      <c r="OLR306" s="333"/>
      <c r="OLS306" s="382"/>
      <c r="OLT306" s="224"/>
      <c r="OLU306" s="224"/>
      <c r="OLV306" s="334"/>
      <c r="OLW306" s="334"/>
      <c r="OLX306" s="224"/>
      <c r="OLY306" s="382"/>
      <c r="OLZ306" s="382"/>
      <c r="OMA306" s="332"/>
      <c r="OMB306" s="333"/>
      <c r="OMC306" s="382"/>
      <c r="OMD306" s="224"/>
      <c r="OME306" s="224"/>
      <c r="OMF306" s="334"/>
      <c r="OMG306" s="334"/>
      <c r="OMH306" s="224"/>
      <c r="OMI306" s="382"/>
      <c r="OMJ306" s="382"/>
      <c r="OMK306" s="332"/>
      <c r="OML306" s="333"/>
      <c r="OMM306" s="382"/>
      <c r="OMN306" s="224"/>
      <c r="OMO306" s="224"/>
      <c r="OMP306" s="334"/>
      <c r="OMQ306" s="334"/>
      <c r="OMR306" s="224"/>
      <c r="OMS306" s="382"/>
      <c r="OMT306" s="382"/>
      <c r="OMU306" s="332"/>
      <c r="OMV306" s="333"/>
      <c r="OMW306" s="382"/>
      <c r="OMX306" s="224"/>
      <c r="OMY306" s="224"/>
      <c r="OMZ306" s="334"/>
      <c r="ONA306" s="334"/>
      <c r="ONB306" s="224"/>
      <c r="ONC306" s="382"/>
      <c r="OND306" s="382"/>
      <c r="ONE306" s="332"/>
      <c r="ONF306" s="333"/>
      <c r="ONG306" s="382"/>
      <c r="ONH306" s="224"/>
      <c r="ONI306" s="224"/>
      <c r="ONJ306" s="334"/>
      <c r="ONK306" s="334"/>
      <c r="ONL306" s="224"/>
      <c r="ONM306" s="382"/>
      <c r="ONN306" s="382"/>
      <c r="ONO306" s="332"/>
      <c r="ONP306" s="333"/>
      <c r="ONQ306" s="382"/>
      <c r="ONR306" s="224"/>
      <c r="ONS306" s="224"/>
      <c r="ONT306" s="334"/>
      <c r="ONU306" s="334"/>
      <c r="ONV306" s="224"/>
      <c r="ONW306" s="382"/>
      <c r="ONX306" s="382"/>
      <c r="ONY306" s="332"/>
      <c r="ONZ306" s="333"/>
      <c r="OOA306" s="382"/>
      <c r="OOB306" s="224"/>
      <c r="OOC306" s="224"/>
      <c r="OOD306" s="334"/>
      <c r="OOE306" s="334"/>
      <c r="OOF306" s="224"/>
      <c r="OOG306" s="382"/>
      <c r="OOH306" s="382"/>
      <c r="OOI306" s="332"/>
      <c r="OOJ306" s="333"/>
      <c r="OOK306" s="382"/>
      <c r="OOL306" s="224"/>
      <c r="OOM306" s="224"/>
      <c r="OON306" s="334"/>
      <c r="OOO306" s="334"/>
      <c r="OOP306" s="224"/>
      <c r="OOQ306" s="382"/>
      <c r="OOR306" s="382"/>
      <c r="OOS306" s="332"/>
      <c r="OOT306" s="333"/>
      <c r="OOU306" s="382"/>
      <c r="OOV306" s="224"/>
      <c r="OOW306" s="224"/>
      <c r="OOX306" s="334"/>
      <c r="OOY306" s="334"/>
      <c r="OOZ306" s="224"/>
      <c r="OPA306" s="382"/>
      <c r="OPB306" s="382"/>
      <c r="OPC306" s="332"/>
      <c r="OPD306" s="333"/>
      <c r="OPE306" s="382"/>
      <c r="OPF306" s="224"/>
      <c r="OPG306" s="224"/>
      <c r="OPH306" s="334"/>
      <c r="OPI306" s="334"/>
      <c r="OPJ306" s="224"/>
      <c r="OPK306" s="382"/>
      <c r="OPL306" s="382"/>
      <c r="OPM306" s="332"/>
      <c r="OPN306" s="333"/>
      <c r="OPO306" s="382"/>
      <c r="OPP306" s="224"/>
      <c r="OPQ306" s="224"/>
      <c r="OPR306" s="334"/>
      <c r="OPS306" s="334"/>
      <c r="OPT306" s="224"/>
      <c r="OPU306" s="382"/>
      <c r="OPV306" s="382"/>
      <c r="OPW306" s="332"/>
      <c r="OPX306" s="333"/>
      <c r="OPY306" s="382"/>
      <c r="OPZ306" s="224"/>
      <c r="OQA306" s="224"/>
      <c r="OQB306" s="334"/>
      <c r="OQC306" s="334"/>
      <c r="OQD306" s="224"/>
      <c r="OQE306" s="382"/>
      <c r="OQF306" s="382"/>
      <c r="OQG306" s="332"/>
      <c r="OQH306" s="333"/>
      <c r="OQI306" s="382"/>
      <c r="OQJ306" s="224"/>
      <c r="OQK306" s="224"/>
      <c r="OQL306" s="334"/>
      <c r="OQM306" s="334"/>
      <c r="OQN306" s="224"/>
      <c r="OQO306" s="382"/>
      <c r="OQP306" s="382"/>
      <c r="OQQ306" s="332"/>
      <c r="OQR306" s="333"/>
      <c r="OQS306" s="382"/>
      <c r="OQT306" s="224"/>
      <c r="OQU306" s="224"/>
      <c r="OQV306" s="334"/>
      <c r="OQW306" s="334"/>
      <c r="OQX306" s="224"/>
      <c r="OQY306" s="382"/>
      <c r="OQZ306" s="382"/>
      <c r="ORA306" s="332"/>
      <c r="ORB306" s="333"/>
      <c r="ORC306" s="382"/>
      <c r="ORD306" s="224"/>
      <c r="ORE306" s="224"/>
      <c r="ORF306" s="334"/>
      <c r="ORG306" s="334"/>
      <c r="ORH306" s="224"/>
      <c r="ORI306" s="382"/>
      <c r="ORJ306" s="382"/>
      <c r="ORK306" s="332"/>
      <c r="ORL306" s="333"/>
      <c r="ORM306" s="382"/>
      <c r="ORN306" s="224"/>
      <c r="ORO306" s="224"/>
      <c r="ORP306" s="334"/>
      <c r="ORQ306" s="334"/>
      <c r="ORR306" s="224"/>
      <c r="ORS306" s="382"/>
      <c r="ORT306" s="382"/>
      <c r="ORU306" s="332"/>
      <c r="ORV306" s="333"/>
      <c r="ORW306" s="382"/>
      <c r="ORX306" s="224"/>
      <c r="ORY306" s="224"/>
      <c r="ORZ306" s="334"/>
      <c r="OSA306" s="334"/>
      <c r="OSB306" s="224"/>
      <c r="OSC306" s="382"/>
      <c r="OSD306" s="382"/>
      <c r="OSE306" s="332"/>
      <c r="OSF306" s="333"/>
      <c r="OSG306" s="382"/>
      <c r="OSH306" s="224"/>
      <c r="OSI306" s="224"/>
      <c r="OSJ306" s="334"/>
      <c r="OSK306" s="334"/>
      <c r="OSL306" s="224"/>
      <c r="OSM306" s="382"/>
      <c r="OSN306" s="382"/>
      <c r="OSO306" s="332"/>
      <c r="OSP306" s="333"/>
      <c r="OSQ306" s="382"/>
      <c r="OSR306" s="224"/>
      <c r="OSS306" s="224"/>
      <c r="OST306" s="334"/>
      <c r="OSU306" s="334"/>
      <c r="OSV306" s="224"/>
      <c r="OSW306" s="382"/>
      <c r="OSX306" s="382"/>
      <c r="OSY306" s="332"/>
      <c r="OSZ306" s="333"/>
      <c r="OTA306" s="382"/>
      <c r="OTB306" s="224"/>
      <c r="OTC306" s="224"/>
      <c r="OTD306" s="334"/>
      <c r="OTE306" s="334"/>
      <c r="OTF306" s="224"/>
      <c r="OTG306" s="382"/>
      <c r="OTH306" s="382"/>
      <c r="OTI306" s="332"/>
      <c r="OTJ306" s="333"/>
      <c r="OTK306" s="382"/>
      <c r="OTL306" s="224"/>
      <c r="OTM306" s="224"/>
      <c r="OTN306" s="334"/>
      <c r="OTO306" s="334"/>
      <c r="OTP306" s="224"/>
      <c r="OTQ306" s="382"/>
      <c r="OTR306" s="382"/>
      <c r="OTS306" s="332"/>
      <c r="OTT306" s="333"/>
      <c r="OTU306" s="382"/>
      <c r="OTV306" s="224"/>
      <c r="OTW306" s="224"/>
      <c r="OTX306" s="334"/>
      <c r="OTY306" s="334"/>
      <c r="OTZ306" s="224"/>
      <c r="OUA306" s="382"/>
      <c r="OUB306" s="382"/>
      <c r="OUC306" s="332"/>
      <c r="OUD306" s="333"/>
      <c r="OUE306" s="382"/>
      <c r="OUF306" s="224"/>
      <c r="OUG306" s="224"/>
      <c r="OUH306" s="334"/>
      <c r="OUI306" s="334"/>
      <c r="OUJ306" s="224"/>
      <c r="OUK306" s="382"/>
      <c r="OUL306" s="382"/>
      <c r="OUM306" s="332"/>
      <c r="OUN306" s="333"/>
      <c r="OUO306" s="382"/>
      <c r="OUP306" s="224"/>
      <c r="OUQ306" s="224"/>
      <c r="OUR306" s="334"/>
      <c r="OUS306" s="334"/>
      <c r="OUT306" s="224"/>
      <c r="OUU306" s="382"/>
      <c r="OUV306" s="382"/>
      <c r="OUW306" s="332"/>
      <c r="OUX306" s="333"/>
      <c r="OUY306" s="382"/>
      <c r="OUZ306" s="224"/>
      <c r="OVA306" s="224"/>
      <c r="OVB306" s="334"/>
      <c r="OVC306" s="334"/>
      <c r="OVD306" s="224"/>
      <c r="OVE306" s="382"/>
      <c r="OVF306" s="382"/>
      <c r="OVG306" s="332"/>
      <c r="OVH306" s="333"/>
      <c r="OVI306" s="382"/>
      <c r="OVJ306" s="224"/>
      <c r="OVK306" s="224"/>
      <c r="OVL306" s="334"/>
      <c r="OVM306" s="334"/>
      <c r="OVN306" s="224"/>
      <c r="OVO306" s="382"/>
      <c r="OVP306" s="382"/>
      <c r="OVQ306" s="332"/>
      <c r="OVR306" s="333"/>
      <c r="OVS306" s="382"/>
      <c r="OVT306" s="224"/>
      <c r="OVU306" s="224"/>
      <c r="OVV306" s="334"/>
      <c r="OVW306" s="334"/>
      <c r="OVX306" s="224"/>
      <c r="OVY306" s="382"/>
      <c r="OVZ306" s="382"/>
      <c r="OWA306" s="332"/>
      <c r="OWB306" s="333"/>
      <c r="OWC306" s="382"/>
      <c r="OWD306" s="224"/>
      <c r="OWE306" s="224"/>
      <c r="OWF306" s="334"/>
      <c r="OWG306" s="334"/>
      <c r="OWH306" s="224"/>
      <c r="OWI306" s="382"/>
      <c r="OWJ306" s="382"/>
      <c r="OWK306" s="332"/>
      <c r="OWL306" s="333"/>
      <c r="OWM306" s="382"/>
      <c r="OWN306" s="224"/>
      <c r="OWO306" s="224"/>
      <c r="OWP306" s="334"/>
      <c r="OWQ306" s="334"/>
      <c r="OWR306" s="224"/>
      <c r="OWS306" s="382"/>
      <c r="OWT306" s="382"/>
      <c r="OWU306" s="332"/>
      <c r="OWV306" s="333"/>
      <c r="OWW306" s="382"/>
      <c r="OWX306" s="224"/>
      <c r="OWY306" s="224"/>
      <c r="OWZ306" s="334"/>
      <c r="OXA306" s="334"/>
      <c r="OXB306" s="224"/>
      <c r="OXC306" s="382"/>
      <c r="OXD306" s="382"/>
      <c r="OXE306" s="332"/>
      <c r="OXF306" s="333"/>
      <c r="OXG306" s="382"/>
      <c r="OXH306" s="224"/>
      <c r="OXI306" s="224"/>
      <c r="OXJ306" s="334"/>
      <c r="OXK306" s="334"/>
      <c r="OXL306" s="224"/>
      <c r="OXM306" s="382"/>
      <c r="OXN306" s="382"/>
      <c r="OXO306" s="332"/>
      <c r="OXP306" s="333"/>
      <c r="OXQ306" s="382"/>
      <c r="OXR306" s="224"/>
      <c r="OXS306" s="224"/>
      <c r="OXT306" s="334"/>
      <c r="OXU306" s="334"/>
      <c r="OXV306" s="224"/>
      <c r="OXW306" s="382"/>
      <c r="OXX306" s="382"/>
      <c r="OXY306" s="332"/>
      <c r="OXZ306" s="333"/>
      <c r="OYA306" s="382"/>
      <c r="OYB306" s="224"/>
      <c r="OYC306" s="224"/>
      <c r="OYD306" s="334"/>
      <c r="OYE306" s="334"/>
      <c r="OYF306" s="224"/>
      <c r="OYG306" s="382"/>
      <c r="OYH306" s="382"/>
      <c r="OYI306" s="332"/>
      <c r="OYJ306" s="333"/>
      <c r="OYK306" s="382"/>
      <c r="OYL306" s="224"/>
      <c r="OYM306" s="224"/>
      <c r="OYN306" s="334"/>
      <c r="OYO306" s="334"/>
      <c r="OYP306" s="224"/>
      <c r="OYQ306" s="382"/>
      <c r="OYR306" s="382"/>
      <c r="OYS306" s="332"/>
      <c r="OYT306" s="333"/>
      <c r="OYU306" s="382"/>
      <c r="OYV306" s="224"/>
      <c r="OYW306" s="224"/>
      <c r="OYX306" s="334"/>
      <c r="OYY306" s="334"/>
      <c r="OYZ306" s="224"/>
      <c r="OZA306" s="382"/>
      <c r="OZB306" s="382"/>
      <c r="OZC306" s="332"/>
      <c r="OZD306" s="333"/>
      <c r="OZE306" s="382"/>
      <c r="OZF306" s="224"/>
      <c r="OZG306" s="224"/>
      <c r="OZH306" s="334"/>
      <c r="OZI306" s="334"/>
      <c r="OZJ306" s="224"/>
      <c r="OZK306" s="382"/>
      <c r="OZL306" s="382"/>
      <c r="OZM306" s="332"/>
      <c r="OZN306" s="333"/>
      <c r="OZO306" s="382"/>
      <c r="OZP306" s="224"/>
      <c r="OZQ306" s="224"/>
      <c r="OZR306" s="334"/>
      <c r="OZS306" s="334"/>
      <c r="OZT306" s="224"/>
      <c r="OZU306" s="382"/>
      <c r="OZV306" s="382"/>
      <c r="OZW306" s="332"/>
      <c r="OZX306" s="333"/>
      <c r="OZY306" s="382"/>
      <c r="OZZ306" s="224"/>
      <c r="PAA306" s="224"/>
      <c r="PAB306" s="334"/>
      <c r="PAC306" s="334"/>
      <c r="PAD306" s="224"/>
      <c r="PAE306" s="382"/>
      <c r="PAF306" s="382"/>
      <c r="PAG306" s="332"/>
      <c r="PAH306" s="333"/>
      <c r="PAI306" s="382"/>
      <c r="PAJ306" s="224"/>
      <c r="PAK306" s="224"/>
      <c r="PAL306" s="334"/>
      <c r="PAM306" s="334"/>
      <c r="PAN306" s="224"/>
      <c r="PAO306" s="382"/>
      <c r="PAP306" s="382"/>
      <c r="PAQ306" s="332"/>
      <c r="PAR306" s="333"/>
      <c r="PAS306" s="382"/>
      <c r="PAT306" s="224"/>
      <c r="PAU306" s="224"/>
      <c r="PAV306" s="334"/>
      <c r="PAW306" s="334"/>
      <c r="PAX306" s="224"/>
      <c r="PAY306" s="382"/>
      <c r="PAZ306" s="382"/>
      <c r="PBA306" s="332"/>
      <c r="PBB306" s="333"/>
      <c r="PBC306" s="382"/>
      <c r="PBD306" s="224"/>
      <c r="PBE306" s="224"/>
      <c r="PBF306" s="334"/>
      <c r="PBG306" s="334"/>
      <c r="PBH306" s="224"/>
      <c r="PBI306" s="382"/>
      <c r="PBJ306" s="382"/>
      <c r="PBK306" s="332"/>
      <c r="PBL306" s="333"/>
      <c r="PBM306" s="382"/>
      <c r="PBN306" s="224"/>
      <c r="PBO306" s="224"/>
      <c r="PBP306" s="334"/>
      <c r="PBQ306" s="334"/>
      <c r="PBR306" s="224"/>
      <c r="PBS306" s="382"/>
      <c r="PBT306" s="382"/>
      <c r="PBU306" s="332"/>
      <c r="PBV306" s="333"/>
      <c r="PBW306" s="382"/>
      <c r="PBX306" s="224"/>
      <c r="PBY306" s="224"/>
      <c r="PBZ306" s="334"/>
      <c r="PCA306" s="334"/>
      <c r="PCB306" s="224"/>
      <c r="PCC306" s="382"/>
      <c r="PCD306" s="382"/>
      <c r="PCE306" s="332"/>
      <c r="PCF306" s="333"/>
      <c r="PCG306" s="382"/>
      <c r="PCH306" s="224"/>
      <c r="PCI306" s="224"/>
      <c r="PCJ306" s="334"/>
      <c r="PCK306" s="334"/>
      <c r="PCL306" s="224"/>
      <c r="PCM306" s="382"/>
      <c r="PCN306" s="382"/>
      <c r="PCO306" s="332"/>
      <c r="PCP306" s="333"/>
      <c r="PCQ306" s="382"/>
      <c r="PCR306" s="224"/>
      <c r="PCS306" s="224"/>
      <c r="PCT306" s="334"/>
      <c r="PCU306" s="334"/>
      <c r="PCV306" s="224"/>
      <c r="PCW306" s="382"/>
      <c r="PCX306" s="382"/>
      <c r="PCY306" s="332"/>
      <c r="PCZ306" s="333"/>
      <c r="PDA306" s="382"/>
      <c r="PDB306" s="224"/>
      <c r="PDC306" s="224"/>
      <c r="PDD306" s="334"/>
      <c r="PDE306" s="334"/>
      <c r="PDF306" s="224"/>
      <c r="PDG306" s="382"/>
      <c r="PDH306" s="382"/>
      <c r="PDI306" s="332"/>
      <c r="PDJ306" s="333"/>
      <c r="PDK306" s="382"/>
      <c r="PDL306" s="224"/>
      <c r="PDM306" s="224"/>
      <c r="PDN306" s="334"/>
      <c r="PDO306" s="334"/>
      <c r="PDP306" s="224"/>
      <c r="PDQ306" s="382"/>
      <c r="PDR306" s="382"/>
      <c r="PDS306" s="332"/>
      <c r="PDT306" s="333"/>
      <c r="PDU306" s="382"/>
      <c r="PDV306" s="224"/>
      <c r="PDW306" s="224"/>
      <c r="PDX306" s="334"/>
      <c r="PDY306" s="334"/>
      <c r="PDZ306" s="224"/>
      <c r="PEA306" s="382"/>
      <c r="PEB306" s="382"/>
      <c r="PEC306" s="332"/>
      <c r="PED306" s="333"/>
      <c r="PEE306" s="382"/>
      <c r="PEF306" s="224"/>
      <c r="PEG306" s="224"/>
      <c r="PEH306" s="334"/>
      <c r="PEI306" s="334"/>
      <c r="PEJ306" s="224"/>
      <c r="PEK306" s="382"/>
      <c r="PEL306" s="382"/>
      <c r="PEM306" s="332"/>
      <c r="PEN306" s="333"/>
      <c r="PEO306" s="382"/>
      <c r="PEP306" s="224"/>
      <c r="PEQ306" s="224"/>
      <c r="PER306" s="334"/>
      <c r="PES306" s="334"/>
      <c r="PET306" s="224"/>
      <c r="PEU306" s="382"/>
      <c r="PEV306" s="382"/>
      <c r="PEW306" s="332"/>
      <c r="PEX306" s="333"/>
      <c r="PEY306" s="382"/>
      <c r="PEZ306" s="224"/>
      <c r="PFA306" s="224"/>
      <c r="PFB306" s="334"/>
      <c r="PFC306" s="334"/>
      <c r="PFD306" s="224"/>
      <c r="PFE306" s="382"/>
      <c r="PFF306" s="382"/>
      <c r="PFG306" s="332"/>
      <c r="PFH306" s="333"/>
      <c r="PFI306" s="382"/>
      <c r="PFJ306" s="224"/>
      <c r="PFK306" s="224"/>
      <c r="PFL306" s="334"/>
      <c r="PFM306" s="334"/>
      <c r="PFN306" s="224"/>
      <c r="PFO306" s="382"/>
      <c r="PFP306" s="382"/>
      <c r="PFQ306" s="332"/>
      <c r="PFR306" s="333"/>
      <c r="PFS306" s="382"/>
      <c r="PFT306" s="224"/>
      <c r="PFU306" s="224"/>
      <c r="PFV306" s="334"/>
      <c r="PFW306" s="334"/>
      <c r="PFX306" s="224"/>
      <c r="PFY306" s="382"/>
      <c r="PFZ306" s="382"/>
      <c r="PGA306" s="332"/>
      <c r="PGB306" s="333"/>
      <c r="PGC306" s="382"/>
      <c r="PGD306" s="224"/>
      <c r="PGE306" s="224"/>
      <c r="PGF306" s="334"/>
      <c r="PGG306" s="334"/>
      <c r="PGH306" s="224"/>
      <c r="PGI306" s="382"/>
      <c r="PGJ306" s="382"/>
      <c r="PGK306" s="332"/>
      <c r="PGL306" s="333"/>
      <c r="PGM306" s="382"/>
      <c r="PGN306" s="224"/>
      <c r="PGO306" s="224"/>
      <c r="PGP306" s="334"/>
      <c r="PGQ306" s="334"/>
      <c r="PGR306" s="224"/>
      <c r="PGS306" s="382"/>
      <c r="PGT306" s="382"/>
      <c r="PGU306" s="332"/>
      <c r="PGV306" s="333"/>
      <c r="PGW306" s="382"/>
      <c r="PGX306" s="224"/>
      <c r="PGY306" s="224"/>
      <c r="PGZ306" s="334"/>
      <c r="PHA306" s="334"/>
      <c r="PHB306" s="224"/>
      <c r="PHC306" s="382"/>
      <c r="PHD306" s="382"/>
      <c r="PHE306" s="332"/>
      <c r="PHF306" s="333"/>
      <c r="PHG306" s="382"/>
      <c r="PHH306" s="224"/>
      <c r="PHI306" s="224"/>
      <c r="PHJ306" s="334"/>
      <c r="PHK306" s="334"/>
      <c r="PHL306" s="224"/>
      <c r="PHM306" s="382"/>
      <c r="PHN306" s="382"/>
      <c r="PHO306" s="332"/>
      <c r="PHP306" s="333"/>
      <c r="PHQ306" s="382"/>
      <c r="PHR306" s="224"/>
      <c r="PHS306" s="224"/>
      <c r="PHT306" s="334"/>
      <c r="PHU306" s="334"/>
      <c r="PHV306" s="224"/>
      <c r="PHW306" s="382"/>
      <c r="PHX306" s="382"/>
      <c r="PHY306" s="332"/>
      <c r="PHZ306" s="333"/>
      <c r="PIA306" s="382"/>
      <c r="PIB306" s="224"/>
      <c r="PIC306" s="224"/>
      <c r="PID306" s="334"/>
      <c r="PIE306" s="334"/>
      <c r="PIF306" s="224"/>
      <c r="PIG306" s="382"/>
      <c r="PIH306" s="382"/>
      <c r="PII306" s="332"/>
      <c r="PIJ306" s="333"/>
      <c r="PIK306" s="382"/>
      <c r="PIL306" s="224"/>
      <c r="PIM306" s="224"/>
      <c r="PIN306" s="334"/>
      <c r="PIO306" s="334"/>
      <c r="PIP306" s="224"/>
      <c r="PIQ306" s="382"/>
      <c r="PIR306" s="382"/>
      <c r="PIS306" s="332"/>
      <c r="PIT306" s="333"/>
      <c r="PIU306" s="382"/>
      <c r="PIV306" s="224"/>
      <c r="PIW306" s="224"/>
      <c r="PIX306" s="334"/>
      <c r="PIY306" s="334"/>
      <c r="PIZ306" s="224"/>
      <c r="PJA306" s="382"/>
      <c r="PJB306" s="382"/>
      <c r="PJC306" s="332"/>
      <c r="PJD306" s="333"/>
      <c r="PJE306" s="382"/>
      <c r="PJF306" s="224"/>
      <c r="PJG306" s="224"/>
      <c r="PJH306" s="334"/>
      <c r="PJI306" s="334"/>
      <c r="PJJ306" s="224"/>
      <c r="PJK306" s="382"/>
      <c r="PJL306" s="382"/>
      <c r="PJM306" s="332"/>
      <c r="PJN306" s="333"/>
      <c r="PJO306" s="382"/>
      <c r="PJP306" s="224"/>
      <c r="PJQ306" s="224"/>
      <c r="PJR306" s="334"/>
      <c r="PJS306" s="334"/>
      <c r="PJT306" s="224"/>
      <c r="PJU306" s="382"/>
      <c r="PJV306" s="382"/>
      <c r="PJW306" s="332"/>
      <c r="PJX306" s="333"/>
      <c r="PJY306" s="382"/>
      <c r="PJZ306" s="224"/>
      <c r="PKA306" s="224"/>
      <c r="PKB306" s="334"/>
      <c r="PKC306" s="334"/>
      <c r="PKD306" s="224"/>
      <c r="PKE306" s="382"/>
      <c r="PKF306" s="382"/>
      <c r="PKG306" s="332"/>
      <c r="PKH306" s="333"/>
      <c r="PKI306" s="382"/>
      <c r="PKJ306" s="224"/>
      <c r="PKK306" s="224"/>
      <c r="PKL306" s="334"/>
      <c r="PKM306" s="334"/>
      <c r="PKN306" s="224"/>
      <c r="PKO306" s="382"/>
      <c r="PKP306" s="382"/>
      <c r="PKQ306" s="332"/>
      <c r="PKR306" s="333"/>
      <c r="PKS306" s="382"/>
      <c r="PKT306" s="224"/>
      <c r="PKU306" s="224"/>
      <c r="PKV306" s="334"/>
      <c r="PKW306" s="334"/>
      <c r="PKX306" s="224"/>
      <c r="PKY306" s="382"/>
      <c r="PKZ306" s="382"/>
      <c r="PLA306" s="332"/>
      <c r="PLB306" s="333"/>
      <c r="PLC306" s="382"/>
      <c r="PLD306" s="224"/>
      <c r="PLE306" s="224"/>
      <c r="PLF306" s="334"/>
      <c r="PLG306" s="334"/>
      <c r="PLH306" s="224"/>
      <c r="PLI306" s="382"/>
      <c r="PLJ306" s="382"/>
      <c r="PLK306" s="332"/>
      <c r="PLL306" s="333"/>
      <c r="PLM306" s="382"/>
      <c r="PLN306" s="224"/>
      <c r="PLO306" s="224"/>
      <c r="PLP306" s="334"/>
      <c r="PLQ306" s="334"/>
      <c r="PLR306" s="224"/>
      <c r="PLS306" s="382"/>
      <c r="PLT306" s="382"/>
      <c r="PLU306" s="332"/>
      <c r="PLV306" s="333"/>
      <c r="PLW306" s="382"/>
      <c r="PLX306" s="224"/>
      <c r="PLY306" s="224"/>
      <c r="PLZ306" s="334"/>
      <c r="PMA306" s="334"/>
      <c r="PMB306" s="224"/>
      <c r="PMC306" s="382"/>
      <c r="PMD306" s="382"/>
      <c r="PME306" s="332"/>
      <c r="PMF306" s="333"/>
      <c r="PMG306" s="382"/>
      <c r="PMH306" s="224"/>
      <c r="PMI306" s="224"/>
      <c r="PMJ306" s="334"/>
      <c r="PMK306" s="334"/>
      <c r="PML306" s="224"/>
      <c r="PMM306" s="382"/>
      <c r="PMN306" s="382"/>
      <c r="PMO306" s="332"/>
      <c r="PMP306" s="333"/>
      <c r="PMQ306" s="382"/>
      <c r="PMR306" s="224"/>
      <c r="PMS306" s="224"/>
      <c r="PMT306" s="334"/>
      <c r="PMU306" s="334"/>
      <c r="PMV306" s="224"/>
      <c r="PMW306" s="382"/>
      <c r="PMX306" s="382"/>
      <c r="PMY306" s="332"/>
      <c r="PMZ306" s="333"/>
      <c r="PNA306" s="382"/>
      <c r="PNB306" s="224"/>
      <c r="PNC306" s="224"/>
      <c r="PND306" s="334"/>
      <c r="PNE306" s="334"/>
      <c r="PNF306" s="224"/>
      <c r="PNG306" s="382"/>
      <c r="PNH306" s="382"/>
      <c r="PNI306" s="332"/>
      <c r="PNJ306" s="333"/>
      <c r="PNK306" s="382"/>
      <c r="PNL306" s="224"/>
      <c r="PNM306" s="224"/>
      <c r="PNN306" s="334"/>
      <c r="PNO306" s="334"/>
      <c r="PNP306" s="224"/>
      <c r="PNQ306" s="382"/>
      <c r="PNR306" s="382"/>
      <c r="PNS306" s="332"/>
      <c r="PNT306" s="333"/>
      <c r="PNU306" s="382"/>
      <c r="PNV306" s="224"/>
      <c r="PNW306" s="224"/>
      <c r="PNX306" s="334"/>
      <c r="PNY306" s="334"/>
      <c r="PNZ306" s="224"/>
      <c r="POA306" s="382"/>
      <c r="POB306" s="382"/>
      <c r="POC306" s="332"/>
      <c r="POD306" s="333"/>
      <c r="POE306" s="382"/>
      <c r="POF306" s="224"/>
      <c r="POG306" s="224"/>
      <c r="POH306" s="334"/>
      <c r="POI306" s="334"/>
      <c r="POJ306" s="224"/>
      <c r="POK306" s="382"/>
      <c r="POL306" s="382"/>
      <c r="POM306" s="332"/>
      <c r="PON306" s="333"/>
      <c r="POO306" s="382"/>
      <c r="POP306" s="224"/>
      <c r="POQ306" s="224"/>
      <c r="POR306" s="334"/>
      <c r="POS306" s="334"/>
      <c r="POT306" s="224"/>
      <c r="POU306" s="382"/>
      <c r="POV306" s="382"/>
      <c r="POW306" s="332"/>
      <c r="POX306" s="333"/>
      <c r="POY306" s="382"/>
      <c r="POZ306" s="224"/>
      <c r="PPA306" s="224"/>
      <c r="PPB306" s="334"/>
      <c r="PPC306" s="334"/>
      <c r="PPD306" s="224"/>
      <c r="PPE306" s="382"/>
      <c r="PPF306" s="382"/>
      <c r="PPG306" s="332"/>
      <c r="PPH306" s="333"/>
      <c r="PPI306" s="382"/>
      <c r="PPJ306" s="224"/>
      <c r="PPK306" s="224"/>
      <c r="PPL306" s="334"/>
      <c r="PPM306" s="334"/>
      <c r="PPN306" s="224"/>
      <c r="PPO306" s="382"/>
      <c r="PPP306" s="382"/>
      <c r="PPQ306" s="332"/>
      <c r="PPR306" s="333"/>
      <c r="PPS306" s="382"/>
      <c r="PPT306" s="224"/>
      <c r="PPU306" s="224"/>
      <c r="PPV306" s="334"/>
      <c r="PPW306" s="334"/>
      <c r="PPX306" s="224"/>
      <c r="PPY306" s="382"/>
      <c r="PPZ306" s="382"/>
      <c r="PQA306" s="332"/>
      <c r="PQB306" s="333"/>
      <c r="PQC306" s="382"/>
      <c r="PQD306" s="224"/>
      <c r="PQE306" s="224"/>
      <c r="PQF306" s="334"/>
      <c r="PQG306" s="334"/>
      <c r="PQH306" s="224"/>
      <c r="PQI306" s="382"/>
      <c r="PQJ306" s="382"/>
      <c r="PQK306" s="332"/>
      <c r="PQL306" s="333"/>
      <c r="PQM306" s="382"/>
      <c r="PQN306" s="224"/>
      <c r="PQO306" s="224"/>
      <c r="PQP306" s="334"/>
      <c r="PQQ306" s="334"/>
      <c r="PQR306" s="224"/>
      <c r="PQS306" s="382"/>
      <c r="PQT306" s="382"/>
      <c r="PQU306" s="332"/>
      <c r="PQV306" s="333"/>
      <c r="PQW306" s="382"/>
      <c r="PQX306" s="224"/>
      <c r="PQY306" s="224"/>
      <c r="PQZ306" s="334"/>
      <c r="PRA306" s="334"/>
      <c r="PRB306" s="224"/>
      <c r="PRC306" s="382"/>
      <c r="PRD306" s="382"/>
      <c r="PRE306" s="332"/>
      <c r="PRF306" s="333"/>
      <c r="PRG306" s="382"/>
      <c r="PRH306" s="224"/>
      <c r="PRI306" s="224"/>
      <c r="PRJ306" s="334"/>
      <c r="PRK306" s="334"/>
      <c r="PRL306" s="224"/>
      <c r="PRM306" s="382"/>
      <c r="PRN306" s="382"/>
      <c r="PRO306" s="332"/>
      <c r="PRP306" s="333"/>
      <c r="PRQ306" s="382"/>
      <c r="PRR306" s="224"/>
      <c r="PRS306" s="224"/>
      <c r="PRT306" s="334"/>
      <c r="PRU306" s="334"/>
      <c r="PRV306" s="224"/>
      <c r="PRW306" s="382"/>
      <c r="PRX306" s="382"/>
      <c r="PRY306" s="332"/>
      <c r="PRZ306" s="333"/>
      <c r="PSA306" s="382"/>
      <c r="PSB306" s="224"/>
      <c r="PSC306" s="224"/>
      <c r="PSD306" s="334"/>
      <c r="PSE306" s="334"/>
      <c r="PSF306" s="224"/>
      <c r="PSG306" s="382"/>
      <c r="PSH306" s="382"/>
      <c r="PSI306" s="332"/>
      <c r="PSJ306" s="333"/>
      <c r="PSK306" s="382"/>
      <c r="PSL306" s="224"/>
      <c r="PSM306" s="224"/>
      <c r="PSN306" s="334"/>
      <c r="PSO306" s="334"/>
      <c r="PSP306" s="224"/>
      <c r="PSQ306" s="382"/>
      <c r="PSR306" s="382"/>
      <c r="PSS306" s="332"/>
      <c r="PST306" s="333"/>
      <c r="PSU306" s="382"/>
      <c r="PSV306" s="224"/>
      <c r="PSW306" s="224"/>
      <c r="PSX306" s="334"/>
      <c r="PSY306" s="334"/>
      <c r="PSZ306" s="224"/>
      <c r="PTA306" s="382"/>
      <c r="PTB306" s="382"/>
      <c r="PTC306" s="332"/>
      <c r="PTD306" s="333"/>
      <c r="PTE306" s="382"/>
      <c r="PTF306" s="224"/>
      <c r="PTG306" s="224"/>
      <c r="PTH306" s="334"/>
      <c r="PTI306" s="334"/>
      <c r="PTJ306" s="224"/>
      <c r="PTK306" s="382"/>
      <c r="PTL306" s="382"/>
      <c r="PTM306" s="332"/>
      <c r="PTN306" s="333"/>
      <c r="PTO306" s="382"/>
      <c r="PTP306" s="224"/>
      <c r="PTQ306" s="224"/>
      <c r="PTR306" s="334"/>
      <c r="PTS306" s="334"/>
      <c r="PTT306" s="224"/>
      <c r="PTU306" s="382"/>
      <c r="PTV306" s="382"/>
      <c r="PTW306" s="332"/>
      <c r="PTX306" s="333"/>
      <c r="PTY306" s="382"/>
      <c r="PTZ306" s="224"/>
      <c r="PUA306" s="224"/>
      <c r="PUB306" s="334"/>
      <c r="PUC306" s="334"/>
      <c r="PUD306" s="224"/>
      <c r="PUE306" s="382"/>
      <c r="PUF306" s="382"/>
      <c r="PUG306" s="332"/>
      <c r="PUH306" s="333"/>
      <c r="PUI306" s="382"/>
      <c r="PUJ306" s="224"/>
      <c r="PUK306" s="224"/>
      <c r="PUL306" s="334"/>
      <c r="PUM306" s="334"/>
      <c r="PUN306" s="224"/>
      <c r="PUO306" s="382"/>
      <c r="PUP306" s="382"/>
      <c r="PUQ306" s="332"/>
      <c r="PUR306" s="333"/>
      <c r="PUS306" s="382"/>
      <c r="PUT306" s="224"/>
      <c r="PUU306" s="224"/>
      <c r="PUV306" s="334"/>
      <c r="PUW306" s="334"/>
      <c r="PUX306" s="224"/>
      <c r="PUY306" s="382"/>
      <c r="PUZ306" s="382"/>
      <c r="PVA306" s="332"/>
      <c r="PVB306" s="333"/>
      <c r="PVC306" s="382"/>
      <c r="PVD306" s="224"/>
      <c r="PVE306" s="224"/>
      <c r="PVF306" s="334"/>
      <c r="PVG306" s="334"/>
      <c r="PVH306" s="224"/>
      <c r="PVI306" s="382"/>
      <c r="PVJ306" s="382"/>
      <c r="PVK306" s="332"/>
      <c r="PVL306" s="333"/>
      <c r="PVM306" s="382"/>
      <c r="PVN306" s="224"/>
      <c r="PVO306" s="224"/>
      <c r="PVP306" s="334"/>
      <c r="PVQ306" s="334"/>
      <c r="PVR306" s="224"/>
      <c r="PVS306" s="382"/>
      <c r="PVT306" s="382"/>
      <c r="PVU306" s="332"/>
      <c r="PVV306" s="333"/>
      <c r="PVW306" s="382"/>
      <c r="PVX306" s="224"/>
      <c r="PVY306" s="224"/>
      <c r="PVZ306" s="334"/>
      <c r="PWA306" s="334"/>
      <c r="PWB306" s="224"/>
      <c r="PWC306" s="382"/>
      <c r="PWD306" s="382"/>
      <c r="PWE306" s="332"/>
      <c r="PWF306" s="333"/>
      <c r="PWG306" s="382"/>
      <c r="PWH306" s="224"/>
      <c r="PWI306" s="224"/>
      <c r="PWJ306" s="334"/>
      <c r="PWK306" s="334"/>
      <c r="PWL306" s="224"/>
      <c r="PWM306" s="382"/>
      <c r="PWN306" s="382"/>
      <c r="PWO306" s="332"/>
      <c r="PWP306" s="333"/>
      <c r="PWQ306" s="382"/>
      <c r="PWR306" s="224"/>
      <c r="PWS306" s="224"/>
      <c r="PWT306" s="334"/>
      <c r="PWU306" s="334"/>
      <c r="PWV306" s="224"/>
      <c r="PWW306" s="382"/>
      <c r="PWX306" s="382"/>
      <c r="PWY306" s="332"/>
      <c r="PWZ306" s="333"/>
      <c r="PXA306" s="382"/>
      <c r="PXB306" s="224"/>
      <c r="PXC306" s="224"/>
      <c r="PXD306" s="334"/>
      <c r="PXE306" s="334"/>
      <c r="PXF306" s="224"/>
      <c r="PXG306" s="382"/>
      <c r="PXH306" s="382"/>
      <c r="PXI306" s="332"/>
      <c r="PXJ306" s="333"/>
      <c r="PXK306" s="382"/>
      <c r="PXL306" s="224"/>
      <c r="PXM306" s="224"/>
      <c r="PXN306" s="334"/>
      <c r="PXO306" s="334"/>
      <c r="PXP306" s="224"/>
      <c r="PXQ306" s="382"/>
      <c r="PXR306" s="382"/>
      <c r="PXS306" s="332"/>
      <c r="PXT306" s="333"/>
      <c r="PXU306" s="382"/>
      <c r="PXV306" s="224"/>
      <c r="PXW306" s="224"/>
      <c r="PXX306" s="334"/>
      <c r="PXY306" s="334"/>
      <c r="PXZ306" s="224"/>
      <c r="PYA306" s="382"/>
      <c r="PYB306" s="382"/>
      <c r="PYC306" s="332"/>
      <c r="PYD306" s="333"/>
      <c r="PYE306" s="382"/>
      <c r="PYF306" s="224"/>
      <c r="PYG306" s="224"/>
      <c r="PYH306" s="334"/>
      <c r="PYI306" s="334"/>
      <c r="PYJ306" s="224"/>
      <c r="PYK306" s="382"/>
      <c r="PYL306" s="382"/>
      <c r="PYM306" s="332"/>
      <c r="PYN306" s="333"/>
      <c r="PYO306" s="382"/>
      <c r="PYP306" s="224"/>
      <c r="PYQ306" s="224"/>
      <c r="PYR306" s="334"/>
      <c r="PYS306" s="334"/>
      <c r="PYT306" s="224"/>
      <c r="PYU306" s="382"/>
      <c r="PYV306" s="382"/>
      <c r="PYW306" s="332"/>
      <c r="PYX306" s="333"/>
      <c r="PYY306" s="382"/>
      <c r="PYZ306" s="224"/>
      <c r="PZA306" s="224"/>
      <c r="PZB306" s="334"/>
      <c r="PZC306" s="334"/>
      <c r="PZD306" s="224"/>
      <c r="PZE306" s="382"/>
      <c r="PZF306" s="382"/>
      <c r="PZG306" s="332"/>
      <c r="PZH306" s="333"/>
      <c r="PZI306" s="382"/>
      <c r="PZJ306" s="224"/>
      <c r="PZK306" s="224"/>
      <c r="PZL306" s="334"/>
      <c r="PZM306" s="334"/>
      <c r="PZN306" s="224"/>
      <c r="PZO306" s="382"/>
      <c r="PZP306" s="382"/>
      <c r="PZQ306" s="332"/>
      <c r="PZR306" s="333"/>
      <c r="PZS306" s="382"/>
      <c r="PZT306" s="224"/>
      <c r="PZU306" s="224"/>
      <c r="PZV306" s="334"/>
      <c r="PZW306" s="334"/>
      <c r="PZX306" s="224"/>
      <c r="PZY306" s="382"/>
      <c r="PZZ306" s="382"/>
      <c r="QAA306" s="332"/>
      <c r="QAB306" s="333"/>
      <c r="QAC306" s="382"/>
      <c r="QAD306" s="224"/>
      <c r="QAE306" s="224"/>
      <c r="QAF306" s="334"/>
      <c r="QAG306" s="334"/>
      <c r="QAH306" s="224"/>
      <c r="QAI306" s="382"/>
      <c r="QAJ306" s="382"/>
      <c r="QAK306" s="332"/>
      <c r="QAL306" s="333"/>
      <c r="QAM306" s="382"/>
      <c r="QAN306" s="224"/>
      <c r="QAO306" s="224"/>
      <c r="QAP306" s="334"/>
      <c r="QAQ306" s="334"/>
      <c r="QAR306" s="224"/>
      <c r="QAS306" s="382"/>
      <c r="QAT306" s="382"/>
      <c r="QAU306" s="332"/>
      <c r="QAV306" s="333"/>
      <c r="QAW306" s="382"/>
      <c r="QAX306" s="224"/>
      <c r="QAY306" s="224"/>
      <c r="QAZ306" s="334"/>
      <c r="QBA306" s="334"/>
      <c r="QBB306" s="224"/>
      <c r="QBC306" s="382"/>
      <c r="QBD306" s="382"/>
      <c r="QBE306" s="332"/>
      <c r="QBF306" s="333"/>
      <c r="QBG306" s="382"/>
      <c r="QBH306" s="224"/>
      <c r="QBI306" s="224"/>
      <c r="QBJ306" s="334"/>
      <c r="QBK306" s="334"/>
      <c r="QBL306" s="224"/>
      <c r="QBM306" s="382"/>
      <c r="QBN306" s="382"/>
      <c r="QBO306" s="332"/>
      <c r="QBP306" s="333"/>
      <c r="QBQ306" s="382"/>
      <c r="QBR306" s="224"/>
      <c r="QBS306" s="224"/>
      <c r="QBT306" s="334"/>
      <c r="QBU306" s="334"/>
      <c r="QBV306" s="224"/>
      <c r="QBW306" s="382"/>
      <c r="QBX306" s="382"/>
      <c r="QBY306" s="332"/>
      <c r="QBZ306" s="333"/>
      <c r="QCA306" s="382"/>
      <c r="QCB306" s="224"/>
      <c r="QCC306" s="224"/>
      <c r="QCD306" s="334"/>
      <c r="QCE306" s="334"/>
      <c r="QCF306" s="224"/>
      <c r="QCG306" s="382"/>
      <c r="QCH306" s="382"/>
      <c r="QCI306" s="332"/>
      <c r="QCJ306" s="333"/>
      <c r="QCK306" s="382"/>
      <c r="QCL306" s="224"/>
      <c r="QCM306" s="224"/>
      <c r="QCN306" s="334"/>
      <c r="QCO306" s="334"/>
      <c r="QCP306" s="224"/>
      <c r="QCQ306" s="382"/>
      <c r="QCR306" s="382"/>
      <c r="QCS306" s="332"/>
      <c r="QCT306" s="333"/>
      <c r="QCU306" s="382"/>
      <c r="QCV306" s="224"/>
      <c r="QCW306" s="224"/>
      <c r="QCX306" s="334"/>
      <c r="QCY306" s="334"/>
      <c r="QCZ306" s="224"/>
      <c r="QDA306" s="382"/>
      <c r="QDB306" s="382"/>
      <c r="QDC306" s="332"/>
      <c r="QDD306" s="333"/>
      <c r="QDE306" s="382"/>
      <c r="QDF306" s="224"/>
      <c r="QDG306" s="224"/>
      <c r="QDH306" s="334"/>
      <c r="QDI306" s="334"/>
      <c r="QDJ306" s="224"/>
      <c r="QDK306" s="382"/>
      <c r="QDL306" s="382"/>
      <c r="QDM306" s="332"/>
      <c r="QDN306" s="333"/>
      <c r="QDO306" s="382"/>
      <c r="QDP306" s="224"/>
      <c r="QDQ306" s="224"/>
      <c r="QDR306" s="334"/>
      <c r="QDS306" s="334"/>
      <c r="QDT306" s="224"/>
      <c r="QDU306" s="382"/>
      <c r="QDV306" s="382"/>
      <c r="QDW306" s="332"/>
      <c r="QDX306" s="333"/>
      <c r="QDY306" s="382"/>
      <c r="QDZ306" s="224"/>
      <c r="QEA306" s="224"/>
      <c r="QEB306" s="334"/>
      <c r="QEC306" s="334"/>
      <c r="QED306" s="224"/>
      <c r="QEE306" s="382"/>
      <c r="QEF306" s="382"/>
      <c r="QEG306" s="332"/>
      <c r="QEH306" s="333"/>
      <c r="QEI306" s="382"/>
      <c r="QEJ306" s="224"/>
      <c r="QEK306" s="224"/>
      <c r="QEL306" s="334"/>
      <c r="QEM306" s="334"/>
      <c r="QEN306" s="224"/>
      <c r="QEO306" s="382"/>
      <c r="QEP306" s="382"/>
      <c r="QEQ306" s="332"/>
      <c r="QER306" s="333"/>
      <c r="QES306" s="382"/>
      <c r="QET306" s="224"/>
      <c r="QEU306" s="224"/>
      <c r="QEV306" s="334"/>
      <c r="QEW306" s="334"/>
      <c r="QEX306" s="224"/>
      <c r="QEY306" s="382"/>
      <c r="QEZ306" s="382"/>
      <c r="QFA306" s="332"/>
      <c r="QFB306" s="333"/>
      <c r="QFC306" s="382"/>
      <c r="QFD306" s="224"/>
      <c r="QFE306" s="224"/>
      <c r="QFF306" s="334"/>
      <c r="QFG306" s="334"/>
      <c r="QFH306" s="224"/>
      <c r="QFI306" s="382"/>
      <c r="QFJ306" s="382"/>
      <c r="QFK306" s="332"/>
      <c r="QFL306" s="333"/>
      <c r="QFM306" s="382"/>
      <c r="QFN306" s="224"/>
      <c r="QFO306" s="224"/>
      <c r="QFP306" s="334"/>
      <c r="QFQ306" s="334"/>
      <c r="QFR306" s="224"/>
      <c r="QFS306" s="382"/>
      <c r="QFT306" s="382"/>
      <c r="QFU306" s="332"/>
      <c r="QFV306" s="333"/>
      <c r="QFW306" s="382"/>
      <c r="QFX306" s="224"/>
      <c r="QFY306" s="224"/>
      <c r="QFZ306" s="334"/>
      <c r="QGA306" s="334"/>
      <c r="QGB306" s="224"/>
      <c r="QGC306" s="382"/>
      <c r="QGD306" s="382"/>
      <c r="QGE306" s="332"/>
      <c r="QGF306" s="333"/>
      <c r="QGG306" s="382"/>
      <c r="QGH306" s="224"/>
      <c r="QGI306" s="224"/>
      <c r="QGJ306" s="334"/>
      <c r="QGK306" s="334"/>
      <c r="QGL306" s="224"/>
      <c r="QGM306" s="382"/>
      <c r="QGN306" s="382"/>
      <c r="QGO306" s="332"/>
      <c r="QGP306" s="333"/>
      <c r="QGQ306" s="382"/>
      <c r="QGR306" s="224"/>
      <c r="QGS306" s="224"/>
      <c r="QGT306" s="334"/>
      <c r="QGU306" s="334"/>
      <c r="QGV306" s="224"/>
      <c r="QGW306" s="382"/>
      <c r="QGX306" s="382"/>
      <c r="QGY306" s="332"/>
      <c r="QGZ306" s="333"/>
      <c r="QHA306" s="382"/>
      <c r="QHB306" s="224"/>
      <c r="QHC306" s="224"/>
      <c r="QHD306" s="334"/>
      <c r="QHE306" s="334"/>
      <c r="QHF306" s="224"/>
      <c r="QHG306" s="382"/>
      <c r="QHH306" s="382"/>
      <c r="QHI306" s="332"/>
      <c r="QHJ306" s="333"/>
      <c r="QHK306" s="382"/>
      <c r="QHL306" s="224"/>
      <c r="QHM306" s="224"/>
      <c r="QHN306" s="334"/>
      <c r="QHO306" s="334"/>
      <c r="QHP306" s="224"/>
      <c r="QHQ306" s="382"/>
      <c r="QHR306" s="382"/>
      <c r="QHS306" s="332"/>
      <c r="QHT306" s="333"/>
      <c r="QHU306" s="382"/>
      <c r="QHV306" s="224"/>
      <c r="QHW306" s="224"/>
      <c r="QHX306" s="334"/>
      <c r="QHY306" s="334"/>
      <c r="QHZ306" s="224"/>
      <c r="QIA306" s="382"/>
      <c r="QIB306" s="382"/>
      <c r="QIC306" s="332"/>
      <c r="QID306" s="333"/>
      <c r="QIE306" s="382"/>
      <c r="QIF306" s="224"/>
      <c r="QIG306" s="224"/>
      <c r="QIH306" s="334"/>
      <c r="QII306" s="334"/>
      <c r="QIJ306" s="224"/>
      <c r="QIK306" s="382"/>
      <c r="QIL306" s="382"/>
      <c r="QIM306" s="332"/>
      <c r="QIN306" s="333"/>
      <c r="QIO306" s="382"/>
      <c r="QIP306" s="224"/>
      <c r="QIQ306" s="224"/>
      <c r="QIR306" s="334"/>
      <c r="QIS306" s="334"/>
      <c r="QIT306" s="224"/>
      <c r="QIU306" s="382"/>
      <c r="QIV306" s="382"/>
      <c r="QIW306" s="332"/>
      <c r="QIX306" s="333"/>
      <c r="QIY306" s="382"/>
      <c r="QIZ306" s="224"/>
      <c r="QJA306" s="224"/>
      <c r="QJB306" s="334"/>
      <c r="QJC306" s="334"/>
      <c r="QJD306" s="224"/>
      <c r="QJE306" s="382"/>
      <c r="QJF306" s="382"/>
      <c r="QJG306" s="332"/>
      <c r="QJH306" s="333"/>
      <c r="QJI306" s="382"/>
      <c r="QJJ306" s="224"/>
      <c r="QJK306" s="224"/>
      <c r="QJL306" s="334"/>
      <c r="QJM306" s="334"/>
      <c r="QJN306" s="224"/>
      <c r="QJO306" s="382"/>
      <c r="QJP306" s="382"/>
      <c r="QJQ306" s="332"/>
      <c r="QJR306" s="333"/>
      <c r="QJS306" s="382"/>
      <c r="QJT306" s="224"/>
      <c r="QJU306" s="224"/>
      <c r="QJV306" s="334"/>
      <c r="QJW306" s="334"/>
      <c r="QJX306" s="224"/>
      <c r="QJY306" s="382"/>
      <c r="QJZ306" s="382"/>
      <c r="QKA306" s="332"/>
      <c r="QKB306" s="333"/>
      <c r="QKC306" s="382"/>
      <c r="QKD306" s="224"/>
      <c r="QKE306" s="224"/>
      <c r="QKF306" s="334"/>
      <c r="QKG306" s="334"/>
      <c r="QKH306" s="224"/>
      <c r="QKI306" s="382"/>
      <c r="QKJ306" s="382"/>
      <c r="QKK306" s="332"/>
      <c r="QKL306" s="333"/>
      <c r="QKM306" s="382"/>
      <c r="QKN306" s="224"/>
      <c r="QKO306" s="224"/>
      <c r="QKP306" s="334"/>
      <c r="QKQ306" s="334"/>
      <c r="QKR306" s="224"/>
      <c r="QKS306" s="382"/>
      <c r="QKT306" s="382"/>
      <c r="QKU306" s="332"/>
      <c r="QKV306" s="333"/>
      <c r="QKW306" s="382"/>
      <c r="QKX306" s="224"/>
      <c r="QKY306" s="224"/>
      <c r="QKZ306" s="334"/>
      <c r="QLA306" s="334"/>
      <c r="QLB306" s="224"/>
      <c r="QLC306" s="382"/>
      <c r="QLD306" s="382"/>
      <c r="QLE306" s="332"/>
      <c r="QLF306" s="333"/>
      <c r="QLG306" s="382"/>
      <c r="QLH306" s="224"/>
      <c r="QLI306" s="224"/>
      <c r="QLJ306" s="334"/>
      <c r="QLK306" s="334"/>
      <c r="QLL306" s="224"/>
      <c r="QLM306" s="382"/>
      <c r="QLN306" s="382"/>
      <c r="QLO306" s="332"/>
      <c r="QLP306" s="333"/>
      <c r="QLQ306" s="382"/>
      <c r="QLR306" s="224"/>
      <c r="QLS306" s="224"/>
      <c r="QLT306" s="334"/>
      <c r="QLU306" s="334"/>
      <c r="QLV306" s="224"/>
      <c r="QLW306" s="382"/>
      <c r="QLX306" s="382"/>
      <c r="QLY306" s="332"/>
      <c r="QLZ306" s="333"/>
      <c r="QMA306" s="382"/>
      <c r="QMB306" s="224"/>
      <c r="QMC306" s="224"/>
      <c r="QMD306" s="334"/>
      <c r="QME306" s="334"/>
      <c r="QMF306" s="224"/>
      <c r="QMG306" s="382"/>
      <c r="QMH306" s="382"/>
      <c r="QMI306" s="332"/>
      <c r="QMJ306" s="333"/>
      <c r="QMK306" s="382"/>
      <c r="QML306" s="224"/>
      <c r="QMM306" s="224"/>
      <c r="QMN306" s="334"/>
      <c r="QMO306" s="334"/>
      <c r="QMP306" s="224"/>
      <c r="QMQ306" s="382"/>
      <c r="QMR306" s="382"/>
      <c r="QMS306" s="332"/>
      <c r="QMT306" s="333"/>
      <c r="QMU306" s="382"/>
      <c r="QMV306" s="224"/>
      <c r="QMW306" s="224"/>
      <c r="QMX306" s="334"/>
      <c r="QMY306" s="334"/>
      <c r="QMZ306" s="224"/>
      <c r="QNA306" s="382"/>
      <c r="QNB306" s="382"/>
      <c r="QNC306" s="332"/>
      <c r="QND306" s="333"/>
      <c r="QNE306" s="382"/>
      <c r="QNF306" s="224"/>
      <c r="QNG306" s="224"/>
      <c r="QNH306" s="334"/>
      <c r="QNI306" s="334"/>
      <c r="QNJ306" s="224"/>
      <c r="QNK306" s="382"/>
      <c r="QNL306" s="382"/>
      <c r="QNM306" s="332"/>
      <c r="QNN306" s="333"/>
      <c r="QNO306" s="382"/>
      <c r="QNP306" s="224"/>
      <c r="QNQ306" s="224"/>
      <c r="QNR306" s="334"/>
      <c r="QNS306" s="334"/>
      <c r="QNT306" s="224"/>
      <c r="QNU306" s="382"/>
      <c r="QNV306" s="382"/>
      <c r="QNW306" s="332"/>
      <c r="QNX306" s="333"/>
      <c r="QNY306" s="382"/>
      <c r="QNZ306" s="224"/>
      <c r="QOA306" s="224"/>
      <c r="QOB306" s="334"/>
      <c r="QOC306" s="334"/>
      <c r="QOD306" s="224"/>
      <c r="QOE306" s="382"/>
      <c r="QOF306" s="382"/>
      <c r="QOG306" s="332"/>
      <c r="QOH306" s="333"/>
      <c r="QOI306" s="382"/>
      <c r="QOJ306" s="224"/>
      <c r="QOK306" s="224"/>
      <c r="QOL306" s="334"/>
      <c r="QOM306" s="334"/>
      <c r="QON306" s="224"/>
      <c r="QOO306" s="382"/>
      <c r="QOP306" s="382"/>
      <c r="QOQ306" s="332"/>
      <c r="QOR306" s="333"/>
      <c r="QOS306" s="382"/>
      <c r="QOT306" s="224"/>
      <c r="QOU306" s="224"/>
      <c r="QOV306" s="334"/>
      <c r="QOW306" s="334"/>
      <c r="QOX306" s="224"/>
      <c r="QOY306" s="382"/>
      <c r="QOZ306" s="382"/>
      <c r="QPA306" s="332"/>
      <c r="QPB306" s="333"/>
      <c r="QPC306" s="382"/>
      <c r="QPD306" s="224"/>
      <c r="QPE306" s="224"/>
      <c r="QPF306" s="334"/>
      <c r="QPG306" s="334"/>
      <c r="QPH306" s="224"/>
      <c r="QPI306" s="382"/>
      <c r="QPJ306" s="382"/>
      <c r="QPK306" s="332"/>
      <c r="QPL306" s="333"/>
      <c r="QPM306" s="382"/>
      <c r="QPN306" s="224"/>
      <c r="QPO306" s="224"/>
      <c r="QPP306" s="334"/>
      <c r="QPQ306" s="334"/>
      <c r="QPR306" s="224"/>
      <c r="QPS306" s="382"/>
      <c r="QPT306" s="382"/>
      <c r="QPU306" s="332"/>
      <c r="QPV306" s="333"/>
      <c r="QPW306" s="382"/>
      <c r="QPX306" s="224"/>
      <c r="QPY306" s="224"/>
      <c r="QPZ306" s="334"/>
      <c r="QQA306" s="334"/>
      <c r="QQB306" s="224"/>
      <c r="QQC306" s="382"/>
      <c r="QQD306" s="382"/>
      <c r="QQE306" s="332"/>
      <c r="QQF306" s="333"/>
      <c r="QQG306" s="382"/>
      <c r="QQH306" s="224"/>
      <c r="QQI306" s="224"/>
      <c r="QQJ306" s="334"/>
      <c r="QQK306" s="334"/>
      <c r="QQL306" s="224"/>
      <c r="QQM306" s="382"/>
      <c r="QQN306" s="382"/>
      <c r="QQO306" s="332"/>
      <c r="QQP306" s="333"/>
      <c r="QQQ306" s="382"/>
      <c r="QQR306" s="224"/>
      <c r="QQS306" s="224"/>
      <c r="QQT306" s="334"/>
      <c r="QQU306" s="334"/>
      <c r="QQV306" s="224"/>
      <c r="QQW306" s="382"/>
      <c r="QQX306" s="382"/>
      <c r="QQY306" s="332"/>
      <c r="QQZ306" s="333"/>
      <c r="QRA306" s="382"/>
      <c r="QRB306" s="224"/>
      <c r="QRC306" s="224"/>
      <c r="QRD306" s="334"/>
      <c r="QRE306" s="334"/>
      <c r="QRF306" s="224"/>
      <c r="QRG306" s="382"/>
      <c r="QRH306" s="382"/>
      <c r="QRI306" s="332"/>
      <c r="QRJ306" s="333"/>
      <c r="QRK306" s="382"/>
      <c r="QRL306" s="224"/>
      <c r="QRM306" s="224"/>
      <c r="QRN306" s="334"/>
      <c r="QRO306" s="334"/>
      <c r="QRP306" s="224"/>
      <c r="QRQ306" s="382"/>
      <c r="QRR306" s="382"/>
      <c r="QRS306" s="332"/>
      <c r="QRT306" s="333"/>
      <c r="QRU306" s="382"/>
      <c r="QRV306" s="224"/>
      <c r="QRW306" s="224"/>
      <c r="QRX306" s="334"/>
      <c r="QRY306" s="334"/>
      <c r="QRZ306" s="224"/>
      <c r="QSA306" s="382"/>
      <c r="QSB306" s="382"/>
      <c r="QSC306" s="332"/>
      <c r="QSD306" s="333"/>
      <c r="QSE306" s="382"/>
      <c r="QSF306" s="224"/>
      <c r="QSG306" s="224"/>
      <c r="QSH306" s="334"/>
      <c r="QSI306" s="334"/>
      <c r="QSJ306" s="224"/>
      <c r="QSK306" s="382"/>
      <c r="QSL306" s="382"/>
      <c r="QSM306" s="332"/>
      <c r="QSN306" s="333"/>
      <c r="QSO306" s="382"/>
      <c r="QSP306" s="224"/>
      <c r="QSQ306" s="224"/>
      <c r="QSR306" s="334"/>
      <c r="QSS306" s="334"/>
      <c r="QST306" s="224"/>
      <c r="QSU306" s="382"/>
      <c r="QSV306" s="382"/>
      <c r="QSW306" s="332"/>
      <c r="QSX306" s="333"/>
      <c r="QSY306" s="382"/>
      <c r="QSZ306" s="224"/>
      <c r="QTA306" s="224"/>
      <c r="QTB306" s="334"/>
      <c r="QTC306" s="334"/>
      <c r="QTD306" s="224"/>
      <c r="QTE306" s="382"/>
      <c r="QTF306" s="382"/>
      <c r="QTG306" s="332"/>
      <c r="QTH306" s="333"/>
      <c r="QTI306" s="382"/>
      <c r="QTJ306" s="224"/>
      <c r="QTK306" s="224"/>
      <c r="QTL306" s="334"/>
      <c r="QTM306" s="334"/>
      <c r="QTN306" s="224"/>
      <c r="QTO306" s="382"/>
      <c r="QTP306" s="382"/>
      <c r="QTQ306" s="332"/>
      <c r="QTR306" s="333"/>
      <c r="QTS306" s="382"/>
      <c r="QTT306" s="224"/>
      <c r="QTU306" s="224"/>
      <c r="QTV306" s="334"/>
      <c r="QTW306" s="334"/>
      <c r="QTX306" s="224"/>
      <c r="QTY306" s="382"/>
      <c r="QTZ306" s="382"/>
      <c r="QUA306" s="332"/>
      <c r="QUB306" s="333"/>
      <c r="QUC306" s="382"/>
      <c r="QUD306" s="224"/>
      <c r="QUE306" s="224"/>
      <c r="QUF306" s="334"/>
      <c r="QUG306" s="334"/>
      <c r="QUH306" s="224"/>
      <c r="QUI306" s="382"/>
      <c r="QUJ306" s="382"/>
      <c r="QUK306" s="332"/>
      <c r="QUL306" s="333"/>
      <c r="QUM306" s="382"/>
      <c r="QUN306" s="224"/>
      <c r="QUO306" s="224"/>
      <c r="QUP306" s="334"/>
      <c r="QUQ306" s="334"/>
      <c r="QUR306" s="224"/>
      <c r="QUS306" s="382"/>
      <c r="QUT306" s="382"/>
      <c r="QUU306" s="332"/>
      <c r="QUV306" s="333"/>
      <c r="QUW306" s="382"/>
      <c r="QUX306" s="224"/>
      <c r="QUY306" s="224"/>
      <c r="QUZ306" s="334"/>
      <c r="QVA306" s="334"/>
      <c r="QVB306" s="224"/>
      <c r="QVC306" s="382"/>
      <c r="QVD306" s="382"/>
      <c r="QVE306" s="332"/>
      <c r="QVF306" s="333"/>
      <c r="QVG306" s="382"/>
      <c r="QVH306" s="224"/>
      <c r="QVI306" s="224"/>
      <c r="QVJ306" s="334"/>
      <c r="QVK306" s="334"/>
      <c r="QVL306" s="224"/>
      <c r="QVM306" s="382"/>
      <c r="QVN306" s="382"/>
      <c r="QVO306" s="332"/>
      <c r="QVP306" s="333"/>
      <c r="QVQ306" s="382"/>
      <c r="QVR306" s="224"/>
      <c r="QVS306" s="224"/>
      <c r="QVT306" s="334"/>
      <c r="QVU306" s="334"/>
      <c r="QVV306" s="224"/>
      <c r="QVW306" s="382"/>
      <c r="QVX306" s="382"/>
      <c r="QVY306" s="332"/>
      <c r="QVZ306" s="333"/>
      <c r="QWA306" s="382"/>
      <c r="QWB306" s="224"/>
      <c r="QWC306" s="224"/>
      <c r="QWD306" s="334"/>
      <c r="QWE306" s="334"/>
      <c r="QWF306" s="224"/>
      <c r="QWG306" s="382"/>
      <c r="QWH306" s="382"/>
      <c r="QWI306" s="332"/>
      <c r="QWJ306" s="333"/>
      <c r="QWK306" s="382"/>
      <c r="QWL306" s="224"/>
      <c r="QWM306" s="224"/>
      <c r="QWN306" s="334"/>
      <c r="QWO306" s="334"/>
      <c r="QWP306" s="224"/>
      <c r="QWQ306" s="382"/>
      <c r="QWR306" s="382"/>
      <c r="QWS306" s="332"/>
      <c r="QWT306" s="333"/>
      <c r="QWU306" s="382"/>
      <c r="QWV306" s="224"/>
      <c r="QWW306" s="224"/>
      <c r="QWX306" s="334"/>
      <c r="QWY306" s="334"/>
      <c r="QWZ306" s="224"/>
      <c r="QXA306" s="382"/>
      <c r="QXB306" s="382"/>
      <c r="QXC306" s="332"/>
      <c r="QXD306" s="333"/>
      <c r="QXE306" s="382"/>
      <c r="QXF306" s="224"/>
      <c r="QXG306" s="224"/>
      <c r="QXH306" s="334"/>
      <c r="QXI306" s="334"/>
      <c r="QXJ306" s="224"/>
      <c r="QXK306" s="382"/>
      <c r="QXL306" s="382"/>
      <c r="QXM306" s="332"/>
      <c r="QXN306" s="333"/>
      <c r="QXO306" s="382"/>
      <c r="QXP306" s="224"/>
      <c r="QXQ306" s="224"/>
      <c r="QXR306" s="334"/>
      <c r="QXS306" s="334"/>
      <c r="QXT306" s="224"/>
      <c r="QXU306" s="382"/>
      <c r="QXV306" s="382"/>
      <c r="QXW306" s="332"/>
      <c r="QXX306" s="333"/>
      <c r="QXY306" s="382"/>
      <c r="QXZ306" s="224"/>
      <c r="QYA306" s="224"/>
      <c r="QYB306" s="334"/>
      <c r="QYC306" s="334"/>
      <c r="QYD306" s="224"/>
      <c r="QYE306" s="382"/>
      <c r="QYF306" s="382"/>
      <c r="QYG306" s="332"/>
      <c r="QYH306" s="333"/>
      <c r="QYI306" s="382"/>
      <c r="QYJ306" s="224"/>
      <c r="QYK306" s="224"/>
      <c r="QYL306" s="334"/>
      <c r="QYM306" s="334"/>
      <c r="QYN306" s="224"/>
      <c r="QYO306" s="382"/>
      <c r="QYP306" s="382"/>
      <c r="QYQ306" s="332"/>
      <c r="QYR306" s="333"/>
      <c r="QYS306" s="382"/>
      <c r="QYT306" s="224"/>
      <c r="QYU306" s="224"/>
      <c r="QYV306" s="334"/>
      <c r="QYW306" s="334"/>
      <c r="QYX306" s="224"/>
      <c r="QYY306" s="382"/>
      <c r="QYZ306" s="382"/>
      <c r="QZA306" s="332"/>
      <c r="QZB306" s="333"/>
      <c r="QZC306" s="382"/>
      <c r="QZD306" s="224"/>
      <c r="QZE306" s="224"/>
      <c r="QZF306" s="334"/>
      <c r="QZG306" s="334"/>
      <c r="QZH306" s="224"/>
      <c r="QZI306" s="382"/>
      <c r="QZJ306" s="382"/>
      <c r="QZK306" s="332"/>
      <c r="QZL306" s="333"/>
      <c r="QZM306" s="382"/>
      <c r="QZN306" s="224"/>
      <c r="QZO306" s="224"/>
      <c r="QZP306" s="334"/>
      <c r="QZQ306" s="334"/>
      <c r="QZR306" s="224"/>
      <c r="QZS306" s="382"/>
      <c r="QZT306" s="382"/>
      <c r="QZU306" s="332"/>
      <c r="QZV306" s="333"/>
      <c r="QZW306" s="382"/>
      <c r="QZX306" s="224"/>
      <c r="QZY306" s="224"/>
      <c r="QZZ306" s="334"/>
      <c r="RAA306" s="334"/>
      <c r="RAB306" s="224"/>
      <c r="RAC306" s="382"/>
      <c r="RAD306" s="382"/>
      <c r="RAE306" s="332"/>
      <c r="RAF306" s="333"/>
      <c r="RAG306" s="382"/>
      <c r="RAH306" s="224"/>
      <c r="RAI306" s="224"/>
      <c r="RAJ306" s="334"/>
      <c r="RAK306" s="334"/>
      <c r="RAL306" s="224"/>
      <c r="RAM306" s="382"/>
      <c r="RAN306" s="382"/>
      <c r="RAO306" s="332"/>
      <c r="RAP306" s="333"/>
      <c r="RAQ306" s="382"/>
      <c r="RAR306" s="224"/>
      <c r="RAS306" s="224"/>
      <c r="RAT306" s="334"/>
      <c r="RAU306" s="334"/>
      <c r="RAV306" s="224"/>
      <c r="RAW306" s="382"/>
      <c r="RAX306" s="382"/>
      <c r="RAY306" s="332"/>
      <c r="RAZ306" s="333"/>
      <c r="RBA306" s="382"/>
      <c r="RBB306" s="224"/>
      <c r="RBC306" s="224"/>
      <c r="RBD306" s="334"/>
      <c r="RBE306" s="334"/>
      <c r="RBF306" s="224"/>
      <c r="RBG306" s="382"/>
      <c r="RBH306" s="382"/>
      <c r="RBI306" s="332"/>
      <c r="RBJ306" s="333"/>
      <c r="RBK306" s="382"/>
      <c r="RBL306" s="224"/>
      <c r="RBM306" s="224"/>
      <c r="RBN306" s="334"/>
      <c r="RBO306" s="334"/>
      <c r="RBP306" s="224"/>
      <c r="RBQ306" s="382"/>
      <c r="RBR306" s="382"/>
      <c r="RBS306" s="332"/>
      <c r="RBT306" s="333"/>
      <c r="RBU306" s="382"/>
      <c r="RBV306" s="224"/>
      <c r="RBW306" s="224"/>
      <c r="RBX306" s="334"/>
      <c r="RBY306" s="334"/>
      <c r="RBZ306" s="224"/>
      <c r="RCA306" s="382"/>
      <c r="RCB306" s="382"/>
      <c r="RCC306" s="332"/>
      <c r="RCD306" s="333"/>
      <c r="RCE306" s="382"/>
      <c r="RCF306" s="224"/>
      <c r="RCG306" s="224"/>
      <c r="RCH306" s="334"/>
      <c r="RCI306" s="334"/>
      <c r="RCJ306" s="224"/>
      <c r="RCK306" s="382"/>
      <c r="RCL306" s="382"/>
      <c r="RCM306" s="332"/>
      <c r="RCN306" s="333"/>
      <c r="RCO306" s="382"/>
      <c r="RCP306" s="224"/>
      <c r="RCQ306" s="224"/>
      <c r="RCR306" s="334"/>
      <c r="RCS306" s="334"/>
      <c r="RCT306" s="224"/>
      <c r="RCU306" s="382"/>
      <c r="RCV306" s="382"/>
      <c r="RCW306" s="332"/>
      <c r="RCX306" s="333"/>
      <c r="RCY306" s="382"/>
      <c r="RCZ306" s="224"/>
      <c r="RDA306" s="224"/>
      <c r="RDB306" s="334"/>
      <c r="RDC306" s="334"/>
      <c r="RDD306" s="224"/>
      <c r="RDE306" s="382"/>
      <c r="RDF306" s="382"/>
      <c r="RDG306" s="332"/>
      <c r="RDH306" s="333"/>
      <c r="RDI306" s="382"/>
      <c r="RDJ306" s="224"/>
      <c r="RDK306" s="224"/>
      <c r="RDL306" s="334"/>
      <c r="RDM306" s="334"/>
      <c r="RDN306" s="224"/>
      <c r="RDO306" s="382"/>
      <c r="RDP306" s="382"/>
      <c r="RDQ306" s="332"/>
      <c r="RDR306" s="333"/>
      <c r="RDS306" s="382"/>
      <c r="RDT306" s="224"/>
      <c r="RDU306" s="224"/>
      <c r="RDV306" s="334"/>
      <c r="RDW306" s="334"/>
      <c r="RDX306" s="224"/>
      <c r="RDY306" s="382"/>
      <c r="RDZ306" s="382"/>
      <c r="REA306" s="332"/>
      <c r="REB306" s="333"/>
      <c r="REC306" s="382"/>
      <c r="RED306" s="224"/>
      <c r="REE306" s="224"/>
      <c r="REF306" s="334"/>
      <c r="REG306" s="334"/>
      <c r="REH306" s="224"/>
      <c r="REI306" s="382"/>
      <c r="REJ306" s="382"/>
      <c r="REK306" s="332"/>
      <c r="REL306" s="333"/>
      <c r="REM306" s="382"/>
      <c r="REN306" s="224"/>
      <c r="REO306" s="224"/>
      <c r="REP306" s="334"/>
      <c r="REQ306" s="334"/>
      <c r="RER306" s="224"/>
      <c r="RES306" s="382"/>
      <c r="RET306" s="382"/>
      <c r="REU306" s="332"/>
      <c r="REV306" s="333"/>
      <c r="REW306" s="382"/>
      <c r="REX306" s="224"/>
      <c r="REY306" s="224"/>
      <c r="REZ306" s="334"/>
      <c r="RFA306" s="334"/>
      <c r="RFB306" s="224"/>
      <c r="RFC306" s="382"/>
      <c r="RFD306" s="382"/>
      <c r="RFE306" s="332"/>
      <c r="RFF306" s="333"/>
      <c r="RFG306" s="382"/>
      <c r="RFH306" s="224"/>
      <c r="RFI306" s="224"/>
      <c r="RFJ306" s="334"/>
      <c r="RFK306" s="334"/>
      <c r="RFL306" s="224"/>
      <c r="RFM306" s="382"/>
      <c r="RFN306" s="382"/>
      <c r="RFO306" s="332"/>
      <c r="RFP306" s="333"/>
      <c r="RFQ306" s="382"/>
      <c r="RFR306" s="224"/>
      <c r="RFS306" s="224"/>
      <c r="RFT306" s="334"/>
      <c r="RFU306" s="334"/>
      <c r="RFV306" s="224"/>
      <c r="RFW306" s="382"/>
      <c r="RFX306" s="382"/>
      <c r="RFY306" s="332"/>
      <c r="RFZ306" s="333"/>
      <c r="RGA306" s="382"/>
      <c r="RGB306" s="224"/>
      <c r="RGC306" s="224"/>
      <c r="RGD306" s="334"/>
      <c r="RGE306" s="334"/>
      <c r="RGF306" s="224"/>
      <c r="RGG306" s="382"/>
      <c r="RGH306" s="382"/>
      <c r="RGI306" s="332"/>
      <c r="RGJ306" s="333"/>
      <c r="RGK306" s="382"/>
      <c r="RGL306" s="224"/>
      <c r="RGM306" s="224"/>
      <c r="RGN306" s="334"/>
      <c r="RGO306" s="334"/>
      <c r="RGP306" s="224"/>
      <c r="RGQ306" s="382"/>
      <c r="RGR306" s="382"/>
      <c r="RGS306" s="332"/>
      <c r="RGT306" s="333"/>
      <c r="RGU306" s="382"/>
      <c r="RGV306" s="224"/>
      <c r="RGW306" s="224"/>
      <c r="RGX306" s="334"/>
      <c r="RGY306" s="334"/>
      <c r="RGZ306" s="224"/>
      <c r="RHA306" s="382"/>
      <c r="RHB306" s="382"/>
      <c r="RHC306" s="332"/>
      <c r="RHD306" s="333"/>
      <c r="RHE306" s="382"/>
      <c r="RHF306" s="224"/>
      <c r="RHG306" s="224"/>
      <c r="RHH306" s="334"/>
      <c r="RHI306" s="334"/>
      <c r="RHJ306" s="224"/>
      <c r="RHK306" s="382"/>
      <c r="RHL306" s="382"/>
      <c r="RHM306" s="332"/>
      <c r="RHN306" s="333"/>
      <c r="RHO306" s="382"/>
      <c r="RHP306" s="224"/>
      <c r="RHQ306" s="224"/>
      <c r="RHR306" s="334"/>
      <c r="RHS306" s="334"/>
      <c r="RHT306" s="224"/>
      <c r="RHU306" s="382"/>
      <c r="RHV306" s="382"/>
      <c r="RHW306" s="332"/>
      <c r="RHX306" s="333"/>
      <c r="RHY306" s="382"/>
      <c r="RHZ306" s="224"/>
      <c r="RIA306" s="224"/>
      <c r="RIB306" s="334"/>
      <c r="RIC306" s="334"/>
      <c r="RID306" s="224"/>
      <c r="RIE306" s="382"/>
      <c r="RIF306" s="382"/>
      <c r="RIG306" s="332"/>
      <c r="RIH306" s="333"/>
      <c r="RII306" s="382"/>
      <c r="RIJ306" s="224"/>
      <c r="RIK306" s="224"/>
      <c r="RIL306" s="334"/>
      <c r="RIM306" s="334"/>
      <c r="RIN306" s="224"/>
      <c r="RIO306" s="382"/>
      <c r="RIP306" s="382"/>
      <c r="RIQ306" s="332"/>
      <c r="RIR306" s="333"/>
      <c r="RIS306" s="382"/>
      <c r="RIT306" s="224"/>
      <c r="RIU306" s="224"/>
      <c r="RIV306" s="334"/>
      <c r="RIW306" s="334"/>
      <c r="RIX306" s="224"/>
      <c r="RIY306" s="382"/>
      <c r="RIZ306" s="382"/>
      <c r="RJA306" s="332"/>
      <c r="RJB306" s="333"/>
      <c r="RJC306" s="382"/>
      <c r="RJD306" s="224"/>
      <c r="RJE306" s="224"/>
      <c r="RJF306" s="334"/>
      <c r="RJG306" s="334"/>
      <c r="RJH306" s="224"/>
      <c r="RJI306" s="382"/>
      <c r="RJJ306" s="382"/>
      <c r="RJK306" s="332"/>
      <c r="RJL306" s="333"/>
      <c r="RJM306" s="382"/>
      <c r="RJN306" s="224"/>
      <c r="RJO306" s="224"/>
      <c r="RJP306" s="334"/>
      <c r="RJQ306" s="334"/>
      <c r="RJR306" s="224"/>
      <c r="RJS306" s="382"/>
      <c r="RJT306" s="382"/>
      <c r="RJU306" s="332"/>
      <c r="RJV306" s="333"/>
      <c r="RJW306" s="382"/>
      <c r="RJX306" s="224"/>
      <c r="RJY306" s="224"/>
      <c r="RJZ306" s="334"/>
      <c r="RKA306" s="334"/>
      <c r="RKB306" s="224"/>
      <c r="RKC306" s="382"/>
      <c r="RKD306" s="382"/>
      <c r="RKE306" s="332"/>
      <c r="RKF306" s="333"/>
      <c r="RKG306" s="382"/>
      <c r="RKH306" s="224"/>
      <c r="RKI306" s="224"/>
      <c r="RKJ306" s="334"/>
      <c r="RKK306" s="334"/>
      <c r="RKL306" s="224"/>
      <c r="RKM306" s="382"/>
      <c r="RKN306" s="382"/>
      <c r="RKO306" s="332"/>
      <c r="RKP306" s="333"/>
      <c r="RKQ306" s="382"/>
      <c r="RKR306" s="224"/>
      <c r="RKS306" s="224"/>
      <c r="RKT306" s="334"/>
      <c r="RKU306" s="334"/>
      <c r="RKV306" s="224"/>
      <c r="RKW306" s="382"/>
      <c r="RKX306" s="382"/>
      <c r="RKY306" s="332"/>
      <c r="RKZ306" s="333"/>
      <c r="RLA306" s="382"/>
      <c r="RLB306" s="224"/>
      <c r="RLC306" s="224"/>
      <c r="RLD306" s="334"/>
      <c r="RLE306" s="334"/>
      <c r="RLF306" s="224"/>
      <c r="RLG306" s="382"/>
      <c r="RLH306" s="382"/>
      <c r="RLI306" s="332"/>
      <c r="RLJ306" s="333"/>
      <c r="RLK306" s="382"/>
      <c r="RLL306" s="224"/>
      <c r="RLM306" s="224"/>
      <c r="RLN306" s="334"/>
      <c r="RLO306" s="334"/>
      <c r="RLP306" s="224"/>
      <c r="RLQ306" s="382"/>
      <c r="RLR306" s="382"/>
      <c r="RLS306" s="332"/>
      <c r="RLT306" s="333"/>
      <c r="RLU306" s="382"/>
      <c r="RLV306" s="224"/>
      <c r="RLW306" s="224"/>
      <c r="RLX306" s="334"/>
      <c r="RLY306" s="334"/>
      <c r="RLZ306" s="224"/>
      <c r="RMA306" s="382"/>
      <c r="RMB306" s="382"/>
      <c r="RMC306" s="332"/>
      <c r="RMD306" s="333"/>
      <c r="RME306" s="382"/>
      <c r="RMF306" s="224"/>
      <c r="RMG306" s="224"/>
      <c r="RMH306" s="334"/>
      <c r="RMI306" s="334"/>
      <c r="RMJ306" s="224"/>
      <c r="RMK306" s="382"/>
      <c r="RML306" s="382"/>
      <c r="RMM306" s="332"/>
      <c r="RMN306" s="333"/>
      <c r="RMO306" s="382"/>
      <c r="RMP306" s="224"/>
      <c r="RMQ306" s="224"/>
      <c r="RMR306" s="334"/>
      <c r="RMS306" s="334"/>
      <c r="RMT306" s="224"/>
      <c r="RMU306" s="382"/>
      <c r="RMV306" s="382"/>
      <c r="RMW306" s="332"/>
      <c r="RMX306" s="333"/>
      <c r="RMY306" s="382"/>
      <c r="RMZ306" s="224"/>
      <c r="RNA306" s="224"/>
      <c r="RNB306" s="334"/>
      <c r="RNC306" s="334"/>
      <c r="RND306" s="224"/>
      <c r="RNE306" s="382"/>
      <c r="RNF306" s="382"/>
      <c r="RNG306" s="332"/>
      <c r="RNH306" s="333"/>
      <c r="RNI306" s="382"/>
      <c r="RNJ306" s="224"/>
      <c r="RNK306" s="224"/>
      <c r="RNL306" s="334"/>
      <c r="RNM306" s="334"/>
      <c r="RNN306" s="224"/>
      <c r="RNO306" s="382"/>
      <c r="RNP306" s="382"/>
      <c r="RNQ306" s="332"/>
      <c r="RNR306" s="333"/>
      <c r="RNS306" s="382"/>
      <c r="RNT306" s="224"/>
      <c r="RNU306" s="224"/>
      <c r="RNV306" s="334"/>
      <c r="RNW306" s="334"/>
      <c r="RNX306" s="224"/>
      <c r="RNY306" s="382"/>
      <c r="RNZ306" s="382"/>
      <c r="ROA306" s="332"/>
      <c r="ROB306" s="333"/>
      <c r="ROC306" s="382"/>
      <c r="ROD306" s="224"/>
      <c r="ROE306" s="224"/>
      <c r="ROF306" s="334"/>
      <c r="ROG306" s="334"/>
      <c r="ROH306" s="224"/>
      <c r="ROI306" s="382"/>
      <c r="ROJ306" s="382"/>
      <c r="ROK306" s="332"/>
      <c r="ROL306" s="333"/>
      <c r="ROM306" s="382"/>
      <c r="RON306" s="224"/>
      <c r="ROO306" s="224"/>
      <c r="ROP306" s="334"/>
      <c r="ROQ306" s="334"/>
      <c r="ROR306" s="224"/>
      <c r="ROS306" s="382"/>
      <c r="ROT306" s="382"/>
      <c r="ROU306" s="332"/>
      <c r="ROV306" s="333"/>
      <c r="ROW306" s="382"/>
      <c r="ROX306" s="224"/>
      <c r="ROY306" s="224"/>
      <c r="ROZ306" s="334"/>
      <c r="RPA306" s="334"/>
      <c r="RPB306" s="224"/>
      <c r="RPC306" s="382"/>
      <c r="RPD306" s="382"/>
      <c r="RPE306" s="332"/>
      <c r="RPF306" s="333"/>
      <c r="RPG306" s="382"/>
      <c r="RPH306" s="224"/>
      <c r="RPI306" s="224"/>
      <c r="RPJ306" s="334"/>
      <c r="RPK306" s="334"/>
      <c r="RPL306" s="224"/>
      <c r="RPM306" s="382"/>
      <c r="RPN306" s="382"/>
      <c r="RPO306" s="332"/>
      <c r="RPP306" s="333"/>
      <c r="RPQ306" s="382"/>
      <c r="RPR306" s="224"/>
      <c r="RPS306" s="224"/>
      <c r="RPT306" s="334"/>
      <c r="RPU306" s="334"/>
      <c r="RPV306" s="224"/>
      <c r="RPW306" s="382"/>
      <c r="RPX306" s="382"/>
      <c r="RPY306" s="332"/>
      <c r="RPZ306" s="333"/>
      <c r="RQA306" s="382"/>
      <c r="RQB306" s="224"/>
      <c r="RQC306" s="224"/>
      <c r="RQD306" s="334"/>
      <c r="RQE306" s="334"/>
      <c r="RQF306" s="224"/>
      <c r="RQG306" s="382"/>
      <c r="RQH306" s="382"/>
      <c r="RQI306" s="332"/>
      <c r="RQJ306" s="333"/>
      <c r="RQK306" s="382"/>
      <c r="RQL306" s="224"/>
      <c r="RQM306" s="224"/>
      <c r="RQN306" s="334"/>
      <c r="RQO306" s="334"/>
      <c r="RQP306" s="224"/>
      <c r="RQQ306" s="382"/>
      <c r="RQR306" s="382"/>
      <c r="RQS306" s="332"/>
      <c r="RQT306" s="333"/>
      <c r="RQU306" s="382"/>
      <c r="RQV306" s="224"/>
      <c r="RQW306" s="224"/>
      <c r="RQX306" s="334"/>
      <c r="RQY306" s="334"/>
      <c r="RQZ306" s="224"/>
      <c r="RRA306" s="382"/>
      <c r="RRB306" s="382"/>
      <c r="RRC306" s="332"/>
      <c r="RRD306" s="333"/>
      <c r="RRE306" s="382"/>
      <c r="RRF306" s="224"/>
      <c r="RRG306" s="224"/>
      <c r="RRH306" s="334"/>
      <c r="RRI306" s="334"/>
      <c r="RRJ306" s="224"/>
      <c r="RRK306" s="382"/>
      <c r="RRL306" s="382"/>
      <c r="RRM306" s="332"/>
      <c r="RRN306" s="333"/>
      <c r="RRO306" s="382"/>
      <c r="RRP306" s="224"/>
      <c r="RRQ306" s="224"/>
      <c r="RRR306" s="334"/>
      <c r="RRS306" s="334"/>
      <c r="RRT306" s="224"/>
      <c r="RRU306" s="382"/>
      <c r="RRV306" s="382"/>
      <c r="RRW306" s="332"/>
      <c r="RRX306" s="333"/>
      <c r="RRY306" s="382"/>
      <c r="RRZ306" s="224"/>
      <c r="RSA306" s="224"/>
      <c r="RSB306" s="334"/>
      <c r="RSC306" s="334"/>
      <c r="RSD306" s="224"/>
      <c r="RSE306" s="382"/>
      <c r="RSF306" s="382"/>
      <c r="RSG306" s="332"/>
      <c r="RSH306" s="333"/>
      <c r="RSI306" s="382"/>
      <c r="RSJ306" s="224"/>
      <c r="RSK306" s="224"/>
      <c r="RSL306" s="334"/>
      <c r="RSM306" s="334"/>
      <c r="RSN306" s="224"/>
      <c r="RSO306" s="382"/>
      <c r="RSP306" s="382"/>
      <c r="RSQ306" s="332"/>
      <c r="RSR306" s="333"/>
      <c r="RSS306" s="382"/>
      <c r="RST306" s="224"/>
      <c r="RSU306" s="224"/>
      <c r="RSV306" s="334"/>
      <c r="RSW306" s="334"/>
      <c r="RSX306" s="224"/>
      <c r="RSY306" s="382"/>
      <c r="RSZ306" s="382"/>
      <c r="RTA306" s="332"/>
      <c r="RTB306" s="333"/>
      <c r="RTC306" s="382"/>
      <c r="RTD306" s="224"/>
      <c r="RTE306" s="224"/>
      <c r="RTF306" s="334"/>
      <c r="RTG306" s="334"/>
      <c r="RTH306" s="224"/>
      <c r="RTI306" s="382"/>
      <c r="RTJ306" s="382"/>
      <c r="RTK306" s="332"/>
      <c r="RTL306" s="333"/>
      <c r="RTM306" s="382"/>
      <c r="RTN306" s="224"/>
      <c r="RTO306" s="224"/>
      <c r="RTP306" s="334"/>
      <c r="RTQ306" s="334"/>
      <c r="RTR306" s="224"/>
      <c r="RTS306" s="382"/>
      <c r="RTT306" s="382"/>
      <c r="RTU306" s="332"/>
      <c r="RTV306" s="333"/>
      <c r="RTW306" s="382"/>
      <c r="RTX306" s="224"/>
      <c r="RTY306" s="224"/>
      <c r="RTZ306" s="334"/>
      <c r="RUA306" s="334"/>
      <c r="RUB306" s="224"/>
      <c r="RUC306" s="382"/>
      <c r="RUD306" s="382"/>
      <c r="RUE306" s="332"/>
      <c r="RUF306" s="333"/>
      <c r="RUG306" s="382"/>
      <c r="RUH306" s="224"/>
      <c r="RUI306" s="224"/>
      <c r="RUJ306" s="334"/>
      <c r="RUK306" s="334"/>
      <c r="RUL306" s="224"/>
      <c r="RUM306" s="382"/>
      <c r="RUN306" s="382"/>
      <c r="RUO306" s="332"/>
      <c r="RUP306" s="333"/>
      <c r="RUQ306" s="382"/>
      <c r="RUR306" s="224"/>
      <c r="RUS306" s="224"/>
      <c r="RUT306" s="334"/>
      <c r="RUU306" s="334"/>
      <c r="RUV306" s="224"/>
      <c r="RUW306" s="382"/>
      <c r="RUX306" s="382"/>
      <c r="RUY306" s="332"/>
      <c r="RUZ306" s="333"/>
      <c r="RVA306" s="382"/>
      <c r="RVB306" s="224"/>
      <c r="RVC306" s="224"/>
      <c r="RVD306" s="334"/>
      <c r="RVE306" s="334"/>
      <c r="RVF306" s="224"/>
      <c r="RVG306" s="382"/>
      <c r="RVH306" s="382"/>
      <c r="RVI306" s="332"/>
      <c r="RVJ306" s="333"/>
      <c r="RVK306" s="382"/>
      <c r="RVL306" s="224"/>
      <c r="RVM306" s="224"/>
      <c r="RVN306" s="334"/>
      <c r="RVO306" s="334"/>
      <c r="RVP306" s="224"/>
      <c r="RVQ306" s="382"/>
      <c r="RVR306" s="382"/>
      <c r="RVS306" s="332"/>
      <c r="RVT306" s="333"/>
      <c r="RVU306" s="382"/>
      <c r="RVV306" s="224"/>
      <c r="RVW306" s="224"/>
      <c r="RVX306" s="334"/>
      <c r="RVY306" s="334"/>
      <c r="RVZ306" s="224"/>
      <c r="RWA306" s="382"/>
      <c r="RWB306" s="382"/>
      <c r="RWC306" s="332"/>
      <c r="RWD306" s="333"/>
      <c r="RWE306" s="382"/>
      <c r="RWF306" s="224"/>
      <c r="RWG306" s="224"/>
      <c r="RWH306" s="334"/>
      <c r="RWI306" s="334"/>
      <c r="RWJ306" s="224"/>
      <c r="RWK306" s="382"/>
      <c r="RWL306" s="382"/>
      <c r="RWM306" s="332"/>
      <c r="RWN306" s="333"/>
      <c r="RWO306" s="382"/>
      <c r="RWP306" s="224"/>
      <c r="RWQ306" s="224"/>
      <c r="RWR306" s="334"/>
      <c r="RWS306" s="334"/>
      <c r="RWT306" s="224"/>
      <c r="RWU306" s="382"/>
      <c r="RWV306" s="382"/>
      <c r="RWW306" s="332"/>
      <c r="RWX306" s="333"/>
      <c r="RWY306" s="382"/>
      <c r="RWZ306" s="224"/>
      <c r="RXA306" s="224"/>
      <c r="RXB306" s="334"/>
      <c r="RXC306" s="334"/>
      <c r="RXD306" s="224"/>
      <c r="RXE306" s="382"/>
      <c r="RXF306" s="382"/>
      <c r="RXG306" s="332"/>
      <c r="RXH306" s="333"/>
      <c r="RXI306" s="382"/>
      <c r="RXJ306" s="224"/>
      <c r="RXK306" s="224"/>
      <c r="RXL306" s="334"/>
      <c r="RXM306" s="334"/>
      <c r="RXN306" s="224"/>
      <c r="RXO306" s="382"/>
      <c r="RXP306" s="382"/>
      <c r="RXQ306" s="332"/>
      <c r="RXR306" s="333"/>
      <c r="RXS306" s="382"/>
      <c r="RXT306" s="224"/>
      <c r="RXU306" s="224"/>
      <c r="RXV306" s="334"/>
      <c r="RXW306" s="334"/>
      <c r="RXX306" s="224"/>
      <c r="RXY306" s="382"/>
      <c r="RXZ306" s="382"/>
      <c r="RYA306" s="332"/>
      <c r="RYB306" s="333"/>
      <c r="RYC306" s="382"/>
      <c r="RYD306" s="224"/>
      <c r="RYE306" s="224"/>
      <c r="RYF306" s="334"/>
      <c r="RYG306" s="334"/>
      <c r="RYH306" s="224"/>
      <c r="RYI306" s="382"/>
      <c r="RYJ306" s="382"/>
      <c r="RYK306" s="332"/>
      <c r="RYL306" s="333"/>
      <c r="RYM306" s="382"/>
      <c r="RYN306" s="224"/>
      <c r="RYO306" s="224"/>
      <c r="RYP306" s="334"/>
      <c r="RYQ306" s="334"/>
      <c r="RYR306" s="224"/>
      <c r="RYS306" s="382"/>
      <c r="RYT306" s="382"/>
      <c r="RYU306" s="332"/>
      <c r="RYV306" s="333"/>
      <c r="RYW306" s="382"/>
      <c r="RYX306" s="224"/>
      <c r="RYY306" s="224"/>
      <c r="RYZ306" s="334"/>
      <c r="RZA306" s="334"/>
      <c r="RZB306" s="224"/>
      <c r="RZC306" s="382"/>
      <c r="RZD306" s="382"/>
      <c r="RZE306" s="332"/>
      <c r="RZF306" s="333"/>
      <c r="RZG306" s="382"/>
      <c r="RZH306" s="224"/>
      <c r="RZI306" s="224"/>
      <c r="RZJ306" s="334"/>
      <c r="RZK306" s="334"/>
      <c r="RZL306" s="224"/>
      <c r="RZM306" s="382"/>
      <c r="RZN306" s="382"/>
      <c r="RZO306" s="332"/>
      <c r="RZP306" s="333"/>
      <c r="RZQ306" s="382"/>
      <c r="RZR306" s="224"/>
      <c r="RZS306" s="224"/>
      <c r="RZT306" s="334"/>
      <c r="RZU306" s="334"/>
      <c r="RZV306" s="224"/>
      <c r="RZW306" s="382"/>
      <c r="RZX306" s="382"/>
      <c r="RZY306" s="332"/>
      <c r="RZZ306" s="333"/>
      <c r="SAA306" s="382"/>
      <c r="SAB306" s="224"/>
      <c r="SAC306" s="224"/>
      <c r="SAD306" s="334"/>
      <c r="SAE306" s="334"/>
      <c r="SAF306" s="224"/>
      <c r="SAG306" s="382"/>
      <c r="SAH306" s="382"/>
      <c r="SAI306" s="332"/>
      <c r="SAJ306" s="333"/>
      <c r="SAK306" s="382"/>
      <c r="SAL306" s="224"/>
      <c r="SAM306" s="224"/>
      <c r="SAN306" s="334"/>
      <c r="SAO306" s="334"/>
      <c r="SAP306" s="224"/>
      <c r="SAQ306" s="382"/>
      <c r="SAR306" s="382"/>
      <c r="SAS306" s="332"/>
      <c r="SAT306" s="333"/>
      <c r="SAU306" s="382"/>
      <c r="SAV306" s="224"/>
      <c r="SAW306" s="224"/>
      <c r="SAX306" s="334"/>
      <c r="SAY306" s="334"/>
      <c r="SAZ306" s="224"/>
      <c r="SBA306" s="382"/>
      <c r="SBB306" s="382"/>
      <c r="SBC306" s="332"/>
      <c r="SBD306" s="333"/>
      <c r="SBE306" s="382"/>
      <c r="SBF306" s="224"/>
      <c r="SBG306" s="224"/>
      <c r="SBH306" s="334"/>
      <c r="SBI306" s="334"/>
      <c r="SBJ306" s="224"/>
      <c r="SBK306" s="382"/>
      <c r="SBL306" s="382"/>
      <c r="SBM306" s="332"/>
      <c r="SBN306" s="333"/>
      <c r="SBO306" s="382"/>
      <c r="SBP306" s="224"/>
      <c r="SBQ306" s="224"/>
      <c r="SBR306" s="334"/>
      <c r="SBS306" s="334"/>
      <c r="SBT306" s="224"/>
      <c r="SBU306" s="382"/>
      <c r="SBV306" s="382"/>
      <c r="SBW306" s="332"/>
      <c r="SBX306" s="333"/>
      <c r="SBY306" s="382"/>
      <c r="SBZ306" s="224"/>
      <c r="SCA306" s="224"/>
      <c r="SCB306" s="334"/>
      <c r="SCC306" s="334"/>
      <c r="SCD306" s="224"/>
      <c r="SCE306" s="382"/>
      <c r="SCF306" s="382"/>
      <c r="SCG306" s="332"/>
      <c r="SCH306" s="333"/>
      <c r="SCI306" s="382"/>
      <c r="SCJ306" s="224"/>
      <c r="SCK306" s="224"/>
      <c r="SCL306" s="334"/>
      <c r="SCM306" s="334"/>
      <c r="SCN306" s="224"/>
      <c r="SCO306" s="382"/>
      <c r="SCP306" s="382"/>
      <c r="SCQ306" s="332"/>
      <c r="SCR306" s="333"/>
      <c r="SCS306" s="382"/>
      <c r="SCT306" s="224"/>
      <c r="SCU306" s="224"/>
      <c r="SCV306" s="334"/>
      <c r="SCW306" s="334"/>
      <c r="SCX306" s="224"/>
      <c r="SCY306" s="382"/>
      <c r="SCZ306" s="382"/>
      <c r="SDA306" s="332"/>
      <c r="SDB306" s="333"/>
      <c r="SDC306" s="382"/>
      <c r="SDD306" s="224"/>
      <c r="SDE306" s="224"/>
      <c r="SDF306" s="334"/>
      <c r="SDG306" s="334"/>
      <c r="SDH306" s="224"/>
      <c r="SDI306" s="382"/>
      <c r="SDJ306" s="382"/>
      <c r="SDK306" s="332"/>
      <c r="SDL306" s="333"/>
      <c r="SDM306" s="382"/>
      <c r="SDN306" s="224"/>
      <c r="SDO306" s="224"/>
      <c r="SDP306" s="334"/>
      <c r="SDQ306" s="334"/>
      <c r="SDR306" s="224"/>
      <c r="SDS306" s="382"/>
      <c r="SDT306" s="382"/>
      <c r="SDU306" s="332"/>
      <c r="SDV306" s="333"/>
      <c r="SDW306" s="382"/>
      <c r="SDX306" s="224"/>
      <c r="SDY306" s="224"/>
      <c r="SDZ306" s="334"/>
      <c r="SEA306" s="334"/>
      <c r="SEB306" s="224"/>
      <c r="SEC306" s="382"/>
      <c r="SED306" s="382"/>
      <c r="SEE306" s="332"/>
      <c r="SEF306" s="333"/>
      <c r="SEG306" s="382"/>
      <c r="SEH306" s="224"/>
      <c r="SEI306" s="224"/>
      <c r="SEJ306" s="334"/>
      <c r="SEK306" s="334"/>
      <c r="SEL306" s="224"/>
      <c r="SEM306" s="382"/>
      <c r="SEN306" s="382"/>
      <c r="SEO306" s="332"/>
      <c r="SEP306" s="333"/>
      <c r="SEQ306" s="382"/>
      <c r="SER306" s="224"/>
      <c r="SES306" s="224"/>
      <c r="SET306" s="334"/>
      <c r="SEU306" s="334"/>
      <c r="SEV306" s="224"/>
      <c r="SEW306" s="382"/>
      <c r="SEX306" s="382"/>
      <c r="SEY306" s="332"/>
      <c r="SEZ306" s="333"/>
      <c r="SFA306" s="382"/>
      <c r="SFB306" s="224"/>
      <c r="SFC306" s="224"/>
      <c r="SFD306" s="334"/>
      <c r="SFE306" s="334"/>
      <c r="SFF306" s="224"/>
      <c r="SFG306" s="382"/>
      <c r="SFH306" s="382"/>
      <c r="SFI306" s="332"/>
      <c r="SFJ306" s="333"/>
      <c r="SFK306" s="382"/>
      <c r="SFL306" s="224"/>
      <c r="SFM306" s="224"/>
      <c r="SFN306" s="334"/>
      <c r="SFO306" s="334"/>
      <c r="SFP306" s="224"/>
      <c r="SFQ306" s="382"/>
      <c r="SFR306" s="382"/>
      <c r="SFS306" s="332"/>
      <c r="SFT306" s="333"/>
      <c r="SFU306" s="382"/>
      <c r="SFV306" s="224"/>
      <c r="SFW306" s="224"/>
      <c r="SFX306" s="334"/>
      <c r="SFY306" s="334"/>
      <c r="SFZ306" s="224"/>
      <c r="SGA306" s="382"/>
      <c r="SGB306" s="382"/>
      <c r="SGC306" s="332"/>
      <c r="SGD306" s="333"/>
      <c r="SGE306" s="382"/>
      <c r="SGF306" s="224"/>
      <c r="SGG306" s="224"/>
      <c r="SGH306" s="334"/>
      <c r="SGI306" s="334"/>
      <c r="SGJ306" s="224"/>
      <c r="SGK306" s="382"/>
      <c r="SGL306" s="382"/>
      <c r="SGM306" s="332"/>
      <c r="SGN306" s="333"/>
      <c r="SGO306" s="382"/>
      <c r="SGP306" s="224"/>
      <c r="SGQ306" s="224"/>
      <c r="SGR306" s="334"/>
      <c r="SGS306" s="334"/>
      <c r="SGT306" s="224"/>
      <c r="SGU306" s="382"/>
      <c r="SGV306" s="382"/>
      <c r="SGW306" s="332"/>
      <c r="SGX306" s="333"/>
      <c r="SGY306" s="382"/>
      <c r="SGZ306" s="224"/>
      <c r="SHA306" s="224"/>
      <c r="SHB306" s="334"/>
      <c r="SHC306" s="334"/>
      <c r="SHD306" s="224"/>
      <c r="SHE306" s="382"/>
      <c r="SHF306" s="382"/>
      <c r="SHG306" s="332"/>
      <c r="SHH306" s="333"/>
      <c r="SHI306" s="382"/>
      <c r="SHJ306" s="224"/>
      <c r="SHK306" s="224"/>
      <c r="SHL306" s="334"/>
      <c r="SHM306" s="334"/>
      <c r="SHN306" s="224"/>
      <c r="SHO306" s="382"/>
      <c r="SHP306" s="382"/>
      <c r="SHQ306" s="332"/>
      <c r="SHR306" s="333"/>
      <c r="SHS306" s="382"/>
      <c r="SHT306" s="224"/>
      <c r="SHU306" s="224"/>
      <c r="SHV306" s="334"/>
      <c r="SHW306" s="334"/>
      <c r="SHX306" s="224"/>
      <c r="SHY306" s="382"/>
      <c r="SHZ306" s="382"/>
      <c r="SIA306" s="332"/>
      <c r="SIB306" s="333"/>
      <c r="SIC306" s="382"/>
      <c r="SID306" s="224"/>
      <c r="SIE306" s="224"/>
      <c r="SIF306" s="334"/>
      <c r="SIG306" s="334"/>
      <c r="SIH306" s="224"/>
      <c r="SII306" s="382"/>
      <c r="SIJ306" s="382"/>
      <c r="SIK306" s="332"/>
      <c r="SIL306" s="333"/>
      <c r="SIM306" s="382"/>
      <c r="SIN306" s="224"/>
      <c r="SIO306" s="224"/>
      <c r="SIP306" s="334"/>
      <c r="SIQ306" s="334"/>
      <c r="SIR306" s="224"/>
      <c r="SIS306" s="382"/>
      <c r="SIT306" s="382"/>
      <c r="SIU306" s="332"/>
      <c r="SIV306" s="333"/>
      <c r="SIW306" s="382"/>
      <c r="SIX306" s="224"/>
      <c r="SIY306" s="224"/>
      <c r="SIZ306" s="334"/>
      <c r="SJA306" s="334"/>
      <c r="SJB306" s="224"/>
      <c r="SJC306" s="382"/>
      <c r="SJD306" s="382"/>
      <c r="SJE306" s="332"/>
      <c r="SJF306" s="333"/>
      <c r="SJG306" s="382"/>
      <c r="SJH306" s="224"/>
      <c r="SJI306" s="224"/>
      <c r="SJJ306" s="334"/>
      <c r="SJK306" s="334"/>
      <c r="SJL306" s="224"/>
      <c r="SJM306" s="382"/>
      <c r="SJN306" s="382"/>
      <c r="SJO306" s="332"/>
      <c r="SJP306" s="333"/>
      <c r="SJQ306" s="382"/>
      <c r="SJR306" s="224"/>
      <c r="SJS306" s="224"/>
      <c r="SJT306" s="334"/>
      <c r="SJU306" s="334"/>
      <c r="SJV306" s="224"/>
      <c r="SJW306" s="382"/>
      <c r="SJX306" s="382"/>
      <c r="SJY306" s="332"/>
      <c r="SJZ306" s="333"/>
      <c r="SKA306" s="382"/>
      <c r="SKB306" s="224"/>
      <c r="SKC306" s="224"/>
      <c r="SKD306" s="334"/>
      <c r="SKE306" s="334"/>
      <c r="SKF306" s="224"/>
      <c r="SKG306" s="382"/>
      <c r="SKH306" s="382"/>
      <c r="SKI306" s="332"/>
      <c r="SKJ306" s="333"/>
      <c r="SKK306" s="382"/>
      <c r="SKL306" s="224"/>
      <c r="SKM306" s="224"/>
      <c r="SKN306" s="334"/>
      <c r="SKO306" s="334"/>
      <c r="SKP306" s="224"/>
      <c r="SKQ306" s="382"/>
      <c r="SKR306" s="382"/>
      <c r="SKS306" s="332"/>
      <c r="SKT306" s="333"/>
      <c r="SKU306" s="382"/>
      <c r="SKV306" s="224"/>
      <c r="SKW306" s="224"/>
      <c r="SKX306" s="334"/>
      <c r="SKY306" s="334"/>
      <c r="SKZ306" s="224"/>
      <c r="SLA306" s="382"/>
      <c r="SLB306" s="382"/>
      <c r="SLC306" s="332"/>
      <c r="SLD306" s="333"/>
      <c r="SLE306" s="382"/>
      <c r="SLF306" s="224"/>
      <c r="SLG306" s="224"/>
      <c r="SLH306" s="334"/>
      <c r="SLI306" s="334"/>
      <c r="SLJ306" s="224"/>
      <c r="SLK306" s="382"/>
      <c r="SLL306" s="382"/>
      <c r="SLM306" s="332"/>
      <c r="SLN306" s="333"/>
      <c r="SLO306" s="382"/>
      <c r="SLP306" s="224"/>
      <c r="SLQ306" s="224"/>
      <c r="SLR306" s="334"/>
      <c r="SLS306" s="334"/>
      <c r="SLT306" s="224"/>
      <c r="SLU306" s="382"/>
      <c r="SLV306" s="382"/>
      <c r="SLW306" s="332"/>
      <c r="SLX306" s="333"/>
      <c r="SLY306" s="382"/>
      <c r="SLZ306" s="224"/>
      <c r="SMA306" s="224"/>
      <c r="SMB306" s="334"/>
      <c r="SMC306" s="334"/>
      <c r="SMD306" s="224"/>
      <c r="SME306" s="382"/>
      <c r="SMF306" s="382"/>
      <c r="SMG306" s="332"/>
      <c r="SMH306" s="333"/>
      <c r="SMI306" s="382"/>
      <c r="SMJ306" s="224"/>
      <c r="SMK306" s="224"/>
      <c r="SML306" s="334"/>
      <c r="SMM306" s="334"/>
      <c r="SMN306" s="224"/>
      <c r="SMO306" s="382"/>
      <c r="SMP306" s="382"/>
      <c r="SMQ306" s="332"/>
      <c r="SMR306" s="333"/>
      <c r="SMS306" s="382"/>
      <c r="SMT306" s="224"/>
      <c r="SMU306" s="224"/>
      <c r="SMV306" s="334"/>
      <c r="SMW306" s="334"/>
      <c r="SMX306" s="224"/>
      <c r="SMY306" s="382"/>
      <c r="SMZ306" s="382"/>
      <c r="SNA306" s="332"/>
      <c r="SNB306" s="333"/>
      <c r="SNC306" s="382"/>
      <c r="SND306" s="224"/>
      <c r="SNE306" s="224"/>
      <c r="SNF306" s="334"/>
      <c r="SNG306" s="334"/>
      <c r="SNH306" s="224"/>
      <c r="SNI306" s="382"/>
      <c r="SNJ306" s="382"/>
      <c r="SNK306" s="332"/>
      <c r="SNL306" s="333"/>
      <c r="SNM306" s="382"/>
      <c r="SNN306" s="224"/>
      <c r="SNO306" s="224"/>
      <c r="SNP306" s="334"/>
      <c r="SNQ306" s="334"/>
      <c r="SNR306" s="224"/>
      <c r="SNS306" s="382"/>
      <c r="SNT306" s="382"/>
      <c r="SNU306" s="332"/>
      <c r="SNV306" s="333"/>
      <c r="SNW306" s="382"/>
      <c r="SNX306" s="224"/>
      <c r="SNY306" s="224"/>
      <c r="SNZ306" s="334"/>
      <c r="SOA306" s="334"/>
      <c r="SOB306" s="224"/>
      <c r="SOC306" s="382"/>
      <c r="SOD306" s="382"/>
      <c r="SOE306" s="332"/>
      <c r="SOF306" s="333"/>
      <c r="SOG306" s="382"/>
      <c r="SOH306" s="224"/>
      <c r="SOI306" s="224"/>
      <c r="SOJ306" s="334"/>
      <c r="SOK306" s="334"/>
      <c r="SOL306" s="224"/>
      <c r="SOM306" s="382"/>
      <c r="SON306" s="382"/>
      <c r="SOO306" s="332"/>
      <c r="SOP306" s="333"/>
      <c r="SOQ306" s="382"/>
      <c r="SOR306" s="224"/>
      <c r="SOS306" s="224"/>
      <c r="SOT306" s="334"/>
      <c r="SOU306" s="334"/>
      <c r="SOV306" s="224"/>
      <c r="SOW306" s="382"/>
      <c r="SOX306" s="382"/>
      <c r="SOY306" s="332"/>
      <c r="SOZ306" s="333"/>
      <c r="SPA306" s="382"/>
      <c r="SPB306" s="224"/>
      <c r="SPC306" s="224"/>
      <c r="SPD306" s="334"/>
      <c r="SPE306" s="334"/>
      <c r="SPF306" s="224"/>
      <c r="SPG306" s="382"/>
      <c r="SPH306" s="382"/>
      <c r="SPI306" s="332"/>
      <c r="SPJ306" s="333"/>
      <c r="SPK306" s="382"/>
      <c r="SPL306" s="224"/>
      <c r="SPM306" s="224"/>
      <c r="SPN306" s="334"/>
      <c r="SPO306" s="334"/>
      <c r="SPP306" s="224"/>
      <c r="SPQ306" s="382"/>
      <c r="SPR306" s="382"/>
      <c r="SPS306" s="332"/>
      <c r="SPT306" s="333"/>
      <c r="SPU306" s="382"/>
      <c r="SPV306" s="224"/>
      <c r="SPW306" s="224"/>
      <c r="SPX306" s="334"/>
      <c r="SPY306" s="334"/>
      <c r="SPZ306" s="224"/>
      <c r="SQA306" s="382"/>
      <c r="SQB306" s="382"/>
      <c r="SQC306" s="332"/>
      <c r="SQD306" s="333"/>
      <c r="SQE306" s="382"/>
      <c r="SQF306" s="224"/>
      <c r="SQG306" s="224"/>
      <c r="SQH306" s="334"/>
      <c r="SQI306" s="334"/>
      <c r="SQJ306" s="224"/>
      <c r="SQK306" s="382"/>
      <c r="SQL306" s="382"/>
      <c r="SQM306" s="332"/>
      <c r="SQN306" s="333"/>
      <c r="SQO306" s="382"/>
      <c r="SQP306" s="224"/>
      <c r="SQQ306" s="224"/>
      <c r="SQR306" s="334"/>
      <c r="SQS306" s="334"/>
      <c r="SQT306" s="224"/>
      <c r="SQU306" s="382"/>
      <c r="SQV306" s="382"/>
      <c r="SQW306" s="332"/>
      <c r="SQX306" s="333"/>
      <c r="SQY306" s="382"/>
      <c r="SQZ306" s="224"/>
      <c r="SRA306" s="224"/>
      <c r="SRB306" s="334"/>
      <c r="SRC306" s="334"/>
      <c r="SRD306" s="224"/>
      <c r="SRE306" s="382"/>
      <c r="SRF306" s="382"/>
      <c r="SRG306" s="332"/>
      <c r="SRH306" s="333"/>
      <c r="SRI306" s="382"/>
      <c r="SRJ306" s="224"/>
      <c r="SRK306" s="224"/>
      <c r="SRL306" s="334"/>
      <c r="SRM306" s="334"/>
      <c r="SRN306" s="224"/>
      <c r="SRO306" s="382"/>
      <c r="SRP306" s="382"/>
      <c r="SRQ306" s="332"/>
      <c r="SRR306" s="333"/>
      <c r="SRS306" s="382"/>
      <c r="SRT306" s="224"/>
      <c r="SRU306" s="224"/>
      <c r="SRV306" s="334"/>
      <c r="SRW306" s="334"/>
      <c r="SRX306" s="224"/>
      <c r="SRY306" s="382"/>
      <c r="SRZ306" s="382"/>
      <c r="SSA306" s="332"/>
      <c r="SSB306" s="333"/>
      <c r="SSC306" s="382"/>
      <c r="SSD306" s="224"/>
      <c r="SSE306" s="224"/>
      <c r="SSF306" s="334"/>
      <c r="SSG306" s="334"/>
      <c r="SSH306" s="224"/>
      <c r="SSI306" s="382"/>
      <c r="SSJ306" s="382"/>
      <c r="SSK306" s="332"/>
      <c r="SSL306" s="333"/>
      <c r="SSM306" s="382"/>
      <c r="SSN306" s="224"/>
      <c r="SSO306" s="224"/>
      <c r="SSP306" s="334"/>
      <c r="SSQ306" s="334"/>
      <c r="SSR306" s="224"/>
      <c r="SSS306" s="382"/>
      <c r="SST306" s="382"/>
      <c r="SSU306" s="332"/>
      <c r="SSV306" s="333"/>
      <c r="SSW306" s="382"/>
      <c r="SSX306" s="224"/>
      <c r="SSY306" s="224"/>
      <c r="SSZ306" s="334"/>
      <c r="STA306" s="334"/>
      <c r="STB306" s="224"/>
      <c r="STC306" s="382"/>
      <c r="STD306" s="382"/>
      <c r="STE306" s="332"/>
      <c r="STF306" s="333"/>
      <c r="STG306" s="382"/>
      <c r="STH306" s="224"/>
      <c r="STI306" s="224"/>
      <c r="STJ306" s="334"/>
      <c r="STK306" s="334"/>
      <c r="STL306" s="224"/>
      <c r="STM306" s="382"/>
      <c r="STN306" s="382"/>
      <c r="STO306" s="332"/>
      <c r="STP306" s="333"/>
      <c r="STQ306" s="382"/>
      <c r="STR306" s="224"/>
      <c r="STS306" s="224"/>
      <c r="STT306" s="334"/>
      <c r="STU306" s="334"/>
      <c r="STV306" s="224"/>
      <c r="STW306" s="382"/>
      <c r="STX306" s="382"/>
      <c r="STY306" s="332"/>
      <c r="STZ306" s="333"/>
      <c r="SUA306" s="382"/>
      <c r="SUB306" s="224"/>
      <c r="SUC306" s="224"/>
      <c r="SUD306" s="334"/>
      <c r="SUE306" s="334"/>
      <c r="SUF306" s="224"/>
      <c r="SUG306" s="382"/>
      <c r="SUH306" s="382"/>
      <c r="SUI306" s="332"/>
      <c r="SUJ306" s="333"/>
      <c r="SUK306" s="382"/>
      <c r="SUL306" s="224"/>
      <c r="SUM306" s="224"/>
      <c r="SUN306" s="334"/>
      <c r="SUO306" s="334"/>
      <c r="SUP306" s="224"/>
      <c r="SUQ306" s="382"/>
      <c r="SUR306" s="382"/>
      <c r="SUS306" s="332"/>
      <c r="SUT306" s="333"/>
      <c r="SUU306" s="382"/>
      <c r="SUV306" s="224"/>
      <c r="SUW306" s="224"/>
      <c r="SUX306" s="334"/>
      <c r="SUY306" s="334"/>
      <c r="SUZ306" s="224"/>
      <c r="SVA306" s="382"/>
      <c r="SVB306" s="382"/>
      <c r="SVC306" s="332"/>
      <c r="SVD306" s="333"/>
      <c r="SVE306" s="382"/>
      <c r="SVF306" s="224"/>
      <c r="SVG306" s="224"/>
      <c r="SVH306" s="334"/>
      <c r="SVI306" s="334"/>
      <c r="SVJ306" s="224"/>
      <c r="SVK306" s="382"/>
      <c r="SVL306" s="382"/>
      <c r="SVM306" s="332"/>
      <c r="SVN306" s="333"/>
      <c r="SVO306" s="382"/>
      <c r="SVP306" s="224"/>
      <c r="SVQ306" s="224"/>
      <c r="SVR306" s="334"/>
      <c r="SVS306" s="334"/>
      <c r="SVT306" s="224"/>
      <c r="SVU306" s="382"/>
      <c r="SVV306" s="382"/>
      <c r="SVW306" s="332"/>
      <c r="SVX306" s="333"/>
      <c r="SVY306" s="382"/>
      <c r="SVZ306" s="224"/>
      <c r="SWA306" s="224"/>
      <c r="SWB306" s="334"/>
      <c r="SWC306" s="334"/>
      <c r="SWD306" s="224"/>
      <c r="SWE306" s="382"/>
      <c r="SWF306" s="382"/>
      <c r="SWG306" s="332"/>
      <c r="SWH306" s="333"/>
      <c r="SWI306" s="382"/>
      <c r="SWJ306" s="224"/>
      <c r="SWK306" s="224"/>
      <c r="SWL306" s="334"/>
      <c r="SWM306" s="334"/>
      <c r="SWN306" s="224"/>
      <c r="SWO306" s="382"/>
      <c r="SWP306" s="382"/>
      <c r="SWQ306" s="332"/>
      <c r="SWR306" s="333"/>
      <c r="SWS306" s="382"/>
      <c r="SWT306" s="224"/>
      <c r="SWU306" s="224"/>
      <c r="SWV306" s="334"/>
      <c r="SWW306" s="334"/>
      <c r="SWX306" s="224"/>
      <c r="SWY306" s="382"/>
      <c r="SWZ306" s="382"/>
      <c r="SXA306" s="332"/>
      <c r="SXB306" s="333"/>
      <c r="SXC306" s="382"/>
      <c r="SXD306" s="224"/>
      <c r="SXE306" s="224"/>
      <c r="SXF306" s="334"/>
      <c r="SXG306" s="334"/>
      <c r="SXH306" s="224"/>
      <c r="SXI306" s="382"/>
      <c r="SXJ306" s="382"/>
      <c r="SXK306" s="332"/>
      <c r="SXL306" s="333"/>
      <c r="SXM306" s="382"/>
      <c r="SXN306" s="224"/>
      <c r="SXO306" s="224"/>
      <c r="SXP306" s="334"/>
      <c r="SXQ306" s="334"/>
      <c r="SXR306" s="224"/>
      <c r="SXS306" s="382"/>
      <c r="SXT306" s="382"/>
      <c r="SXU306" s="332"/>
      <c r="SXV306" s="333"/>
      <c r="SXW306" s="382"/>
      <c r="SXX306" s="224"/>
      <c r="SXY306" s="224"/>
      <c r="SXZ306" s="334"/>
      <c r="SYA306" s="334"/>
      <c r="SYB306" s="224"/>
      <c r="SYC306" s="382"/>
      <c r="SYD306" s="382"/>
      <c r="SYE306" s="332"/>
      <c r="SYF306" s="333"/>
      <c r="SYG306" s="382"/>
      <c r="SYH306" s="224"/>
      <c r="SYI306" s="224"/>
      <c r="SYJ306" s="334"/>
      <c r="SYK306" s="334"/>
      <c r="SYL306" s="224"/>
      <c r="SYM306" s="382"/>
      <c r="SYN306" s="382"/>
      <c r="SYO306" s="332"/>
      <c r="SYP306" s="333"/>
      <c r="SYQ306" s="382"/>
      <c r="SYR306" s="224"/>
      <c r="SYS306" s="224"/>
      <c r="SYT306" s="334"/>
      <c r="SYU306" s="334"/>
      <c r="SYV306" s="224"/>
      <c r="SYW306" s="382"/>
      <c r="SYX306" s="382"/>
      <c r="SYY306" s="332"/>
      <c r="SYZ306" s="333"/>
      <c r="SZA306" s="382"/>
      <c r="SZB306" s="224"/>
      <c r="SZC306" s="224"/>
      <c r="SZD306" s="334"/>
      <c r="SZE306" s="334"/>
      <c r="SZF306" s="224"/>
      <c r="SZG306" s="382"/>
      <c r="SZH306" s="382"/>
      <c r="SZI306" s="332"/>
      <c r="SZJ306" s="333"/>
      <c r="SZK306" s="382"/>
      <c r="SZL306" s="224"/>
      <c r="SZM306" s="224"/>
      <c r="SZN306" s="334"/>
      <c r="SZO306" s="334"/>
      <c r="SZP306" s="224"/>
      <c r="SZQ306" s="382"/>
      <c r="SZR306" s="382"/>
      <c r="SZS306" s="332"/>
      <c r="SZT306" s="333"/>
      <c r="SZU306" s="382"/>
      <c r="SZV306" s="224"/>
      <c r="SZW306" s="224"/>
      <c r="SZX306" s="334"/>
      <c r="SZY306" s="334"/>
      <c r="SZZ306" s="224"/>
      <c r="TAA306" s="382"/>
      <c r="TAB306" s="382"/>
      <c r="TAC306" s="332"/>
      <c r="TAD306" s="333"/>
      <c r="TAE306" s="382"/>
      <c r="TAF306" s="224"/>
      <c r="TAG306" s="224"/>
      <c r="TAH306" s="334"/>
      <c r="TAI306" s="334"/>
      <c r="TAJ306" s="224"/>
      <c r="TAK306" s="382"/>
      <c r="TAL306" s="382"/>
      <c r="TAM306" s="332"/>
      <c r="TAN306" s="333"/>
      <c r="TAO306" s="382"/>
      <c r="TAP306" s="224"/>
      <c r="TAQ306" s="224"/>
      <c r="TAR306" s="334"/>
      <c r="TAS306" s="334"/>
      <c r="TAT306" s="224"/>
      <c r="TAU306" s="382"/>
      <c r="TAV306" s="382"/>
      <c r="TAW306" s="332"/>
      <c r="TAX306" s="333"/>
      <c r="TAY306" s="382"/>
      <c r="TAZ306" s="224"/>
      <c r="TBA306" s="224"/>
      <c r="TBB306" s="334"/>
      <c r="TBC306" s="334"/>
      <c r="TBD306" s="224"/>
      <c r="TBE306" s="382"/>
      <c r="TBF306" s="382"/>
      <c r="TBG306" s="332"/>
      <c r="TBH306" s="333"/>
      <c r="TBI306" s="382"/>
      <c r="TBJ306" s="224"/>
      <c r="TBK306" s="224"/>
      <c r="TBL306" s="334"/>
      <c r="TBM306" s="334"/>
      <c r="TBN306" s="224"/>
      <c r="TBO306" s="382"/>
      <c r="TBP306" s="382"/>
      <c r="TBQ306" s="332"/>
      <c r="TBR306" s="333"/>
      <c r="TBS306" s="382"/>
      <c r="TBT306" s="224"/>
      <c r="TBU306" s="224"/>
      <c r="TBV306" s="334"/>
      <c r="TBW306" s="334"/>
      <c r="TBX306" s="224"/>
      <c r="TBY306" s="382"/>
      <c r="TBZ306" s="382"/>
      <c r="TCA306" s="332"/>
      <c r="TCB306" s="333"/>
      <c r="TCC306" s="382"/>
      <c r="TCD306" s="224"/>
      <c r="TCE306" s="224"/>
      <c r="TCF306" s="334"/>
      <c r="TCG306" s="334"/>
      <c r="TCH306" s="224"/>
      <c r="TCI306" s="382"/>
      <c r="TCJ306" s="382"/>
      <c r="TCK306" s="332"/>
      <c r="TCL306" s="333"/>
      <c r="TCM306" s="382"/>
      <c r="TCN306" s="224"/>
      <c r="TCO306" s="224"/>
      <c r="TCP306" s="334"/>
      <c r="TCQ306" s="334"/>
      <c r="TCR306" s="224"/>
      <c r="TCS306" s="382"/>
      <c r="TCT306" s="382"/>
      <c r="TCU306" s="332"/>
      <c r="TCV306" s="333"/>
      <c r="TCW306" s="382"/>
      <c r="TCX306" s="224"/>
      <c r="TCY306" s="224"/>
      <c r="TCZ306" s="334"/>
      <c r="TDA306" s="334"/>
      <c r="TDB306" s="224"/>
      <c r="TDC306" s="382"/>
      <c r="TDD306" s="382"/>
      <c r="TDE306" s="332"/>
      <c r="TDF306" s="333"/>
      <c r="TDG306" s="382"/>
      <c r="TDH306" s="224"/>
      <c r="TDI306" s="224"/>
      <c r="TDJ306" s="334"/>
      <c r="TDK306" s="334"/>
      <c r="TDL306" s="224"/>
      <c r="TDM306" s="382"/>
      <c r="TDN306" s="382"/>
      <c r="TDO306" s="332"/>
      <c r="TDP306" s="333"/>
      <c r="TDQ306" s="382"/>
      <c r="TDR306" s="224"/>
      <c r="TDS306" s="224"/>
      <c r="TDT306" s="334"/>
      <c r="TDU306" s="334"/>
      <c r="TDV306" s="224"/>
      <c r="TDW306" s="382"/>
      <c r="TDX306" s="382"/>
      <c r="TDY306" s="332"/>
      <c r="TDZ306" s="333"/>
      <c r="TEA306" s="382"/>
      <c r="TEB306" s="224"/>
      <c r="TEC306" s="224"/>
      <c r="TED306" s="334"/>
      <c r="TEE306" s="334"/>
      <c r="TEF306" s="224"/>
      <c r="TEG306" s="382"/>
      <c r="TEH306" s="382"/>
      <c r="TEI306" s="332"/>
      <c r="TEJ306" s="333"/>
      <c r="TEK306" s="382"/>
      <c r="TEL306" s="224"/>
      <c r="TEM306" s="224"/>
      <c r="TEN306" s="334"/>
      <c r="TEO306" s="334"/>
      <c r="TEP306" s="224"/>
      <c r="TEQ306" s="382"/>
      <c r="TER306" s="382"/>
      <c r="TES306" s="332"/>
      <c r="TET306" s="333"/>
      <c r="TEU306" s="382"/>
      <c r="TEV306" s="224"/>
      <c r="TEW306" s="224"/>
      <c r="TEX306" s="334"/>
      <c r="TEY306" s="334"/>
      <c r="TEZ306" s="224"/>
      <c r="TFA306" s="382"/>
      <c r="TFB306" s="382"/>
      <c r="TFC306" s="332"/>
      <c r="TFD306" s="333"/>
      <c r="TFE306" s="382"/>
      <c r="TFF306" s="224"/>
      <c r="TFG306" s="224"/>
      <c r="TFH306" s="334"/>
      <c r="TFI306" s="334"/>
      <c r="TFJ306" s="224"/>
      <c r="TFK306" s="382"/>
      <c r="TFL306" s="382"/>
      <c r="TFM306" s="332"/>
      <c r="TFN306" s="333"/>
      <c r="TFO306" s="382"/>
      <c r="TFP306" s="224"/>
      <c r="TFQ306" s="224"/>
      <c r="TFR306" s="334"/>
      <c r="TFS306" s="334"/>
      <c r="TFT306" s="224"/>
      <c r="TFU306" s="382"/>
      <c r="TFV306" s="382"/>
      <c r="TFW306" s="332"/>
      <c r="TFX306" s="333"/>
      <c r="TFY306" s="382"/>
      <c r="TFZ306" s="224"/>
      <c r="TGA306" s="224"/>
      <c r="TGB306" s="334"/>
      <c r="TGC306" s="334"/>
      <c r="TGD306" s="224"/>
      <c r="TGE306" s="382"/>
      <c r="TGF306" s="382"/>
      <c r="TGG306" s="332"/>
      <c r="TGH306" s="333"/>
      <c r="TGI306" s="382"/>
      <c r="TGJ306" s="224"/>
      <c r="TGK306" s="224"/>
      <c r="TGL306" s="334"/>
      <c r="TGM306" s="334"/>
      <c r="TGN306" s="224"/>
      <c r="TGO306" s="382"/>
      <c r="TGP306" s="382"/>
      <c r="TGQ306" s="332"/>
      <c r="TGR306" s="333"/>
      <c r="TGS306" s="382"/>
      <c r="TGT306" s="224"/>
      <c r="TGU306" s="224"/>
      <c r="TGV306" s="334"/>
      <c r="TGW306" s="334"/>
      <c r="TGX306" s="224"/>
      <c r="TGY306" s="382"/>
      <c r="TGZ306" s="382"/>
      <c r="THA306" s="332"/>
      <c r="THB306" s="333"/>
      <c r="THC306" s="382"/>
      <c r="THD306" s="224"/>
      <c r="THE306" s="224"/>
      <c r="THF306" s="334"/>
      <c r="THG306" s="334"/>
      <c r="THH306" s="224"/>
      <c r="THI306" s="382"/>
      <c r="THJ306" s="382"/>
      <c r="THK306" s="332"/>
      <c r="THL306" s="333"/>
      <c r="THM306" s="382"/>
      <c r="THN306" s="224"/>
      <c r="THO306" s="224"/>
      <c r="THP306" s="334"/>
      <c r="THQ306" s="334"/>
      <c r="THR306" s="224"/>
      <c r="THS306" s="382"/>
      <c r="THT306" s="382"/>
      <c r="THU306" s="332"/>
      <c r="THV306" s="333"/>
      <c r="THW306" s="382"/>
      <c r="THX306" s="224"/>
      <c r="THY306" s="224"/>
      <c r="THZ306" s="334"/>
      <c r="TIA306" s="334"/>
      <c r="TIB306" s="224"/>
      <c r="TIC306" s="382"/>
      <c r="TID306" s="382"/>
      <c r="TIE306" s="332"/>
      <c r="TIF306" s="333"/>
      <c r="TIG306" s="382"/>
      <c r="TIH306" s="224"/>
      <c r="TII306" s="224"/>
      <c r="TIJ306" s="334"/>
      <c r="TIK306" s="334"/>
      <c r="TIL306" s="224"/>
      <c r="TIM306" s="382"/>
      <c r="TIN306" s="382"/>
      <c r="TIO306" s="332"/>
      <c r="TIP306" s="333"/>
      <c r="TIQ306" s="382"/>
      <c r="TIR306" s="224"/>
      <c r="TIS306" s="224"/>
      <c r="TIT306" s="334"/>
      <c r="TIU306" s="334"/>
      <c r="TIV306" s="224"/>
      <c r="TIW306" s="382"/>
      <c r="TIX306" s="382"/>
      <c r="TIY306" s="332"/>
      <c r="TIZ306" s="333"/>
      <c r="TJA306" s="382"/>
      <c r="TJB306" s="224"/>
      <c r="TJC306" s="224"/>
      <c r="TJD306" s="334"/>
      <c r="TJE306" s="334"/>
      <c r="TJF306" s="224"/>
      <c r="TJG306" s="382"/>
      <c r="TJH306" s="382"/>
      <c r="TJI306" s="332"/>
      <c r="TJJ306" s="333"/>
      <c r="TJK306" s="382"/>
      <c r="TJL306" s="224"/>
      <c r="TJM306" s="224"/>
      <c r="TJN306" s="334"/>
      <c r="TJO306" s="334"/>
      <c r="TJP306" s="224"/>
      <c r="TJQ306" s="382"/>
      <c r="TJR306" s="382"/>
      <c r="TJS306" s="332"/>
      <c r="TJT306" s="333"/>
      <c r="TJU306" s="382"/>
      <c r="TJV306" s="224"/>
      <c r="TJW306" s="224"/>
      <c r="TJX306" s="334"/>
      <c r="TJY306" s="334"/>
      <c r="TJZ306" s="224"/>
      <c r="TKA306" s="382"/>
      <c r="TKB306" s="382"/>
      <c r="TKC306" s="332"/>
      <c r="TKD306" s="333"/>
      <c r="TKE306" s="382"/>
      <c r="TKF306" s="224"/>
      <c r="TKG306" s="224"/>
      <c r="TKH306" s="334"/>
      <c r="TKI306" s="334"/>
      <c r="TKJ306" s="224"/>
      <c r="TKK306" s="382"/>
      <c r="TKL306" s="382"/>
      <c r="TKM306" s="332"/>
      <c r="TKN306" s="333"/>
      <c r="TKO306" s="382"/>
      <c r="TKP306" s="224"/>
      <c r="TKQ306" s="224"/>
      <c r="TKR306" s="334"/>
      <c r="TKS306" s="334"/>
      <c r="TKT306" s="224"/>
      <c r="TKU306" s="382"/>
      <c r="TKV306" s="382"/>
      <c r="TKW306" s="332"/>
      <c r="TKX306" s="333"/>
      <c r="TKY306" s="382"/>
      <c r="TKZ306" s="224"/>
      <c r="TLA306" s="224"/>
      <c r="TLB306" s="334"/>
      <c r="TLC306" s="334"/>
      <c r="TLD306" s="224"/>
      <c r="TLE306" s="382"/>
      <c r="TLF306" s="382"/>
      <c r="TLG306" s="332"/>
      <c r="TLH306" s="333"/>
      <c r="TLI306" s="382"/>
      <c r="TLJ306" s="224"/>
      <c r="TLK306" s="224"/>
      <c r="TLL306" s="334"/>
      <c r="TLM306" s="334"/>
      <c r="TLN306" s="224"/>
      <c r="TLO306" s="382"/>
      <c r="TLP306" s="382"/>
      <c r="TLQ306" s="332"/>
      <c r="TLR306" s="333"/>
      <c r="TLS306" s="382"/>
      <c r="TLT306" s="224"/>
      <c r="TLU306" s="224"/>
      <c r="TLV306" s="334"/>
      <c r="TLW306" s="334"/>
      <c r="TLX306" s="224"/>
      <c r="TLY306" s="382"/>
      <c r="TLZ306" s="382"/>
      <c r="TMA306" s="332"/>
      <c r="TMB306" s="333"/>
      <c r="TMC306" s="382"/>
      <c r="TMD306" s="224"/>
      <c r="TME306" s="224"/>
      <c r="TMF306" s="334"/>
      <c r="TMG306" s="334"/>
      <c r="TMH306" s="224"/>
      <c r="TMI306" s="382"/>
      <c r="TMJ306" s="382"/>
      <c r="TMK306" s="332"/>
      <c r="TML306" s="333"/>
      <c r="TMM306" s="382"/>
      <c r="TMN306" s="224"/>
      <c r="TMO306" s="224"/>
      <c r="TMP306" s="334"/>
      <c r="TMQ306" s="334"/>
      <c r="TMR306" s="224"/>
      <c r="TMS306" s="382"/>
      <c r="TMT306" s="382"/>
      <c r="TMU306" s="332"/>
      <c r="TMV306" s="333"/>
      <c r="TMW306" s="382"/>
      <c r="TMX306" s="224"/>
      <c r="TMY306" s="224"/>
      <c r="TMZ306" s="334"/>
      <c r="TNA306" s="334"/>
      <c r="TNB306" s="224"/>
      <c r="TNC306" s="382"/>
      <c r="TND306" s="382"/>
      <c r="TNE306" s="332"/>
      <c r="TNF306" s="333"/>
      <c r="TNG306" s="382"/>
      <c r="TNH306" s="224"/>
      <c r="TNI306" s="224"/>
      <c r="TNJ306" s="334"/>
      <c r="TNK306" s="334"/>
      <c r="TNL306" s="224"/>
      <c r="TNM306" s="382"/>
      <c r="TNN306" s="382"/>
      <c r="TNO306" s="332"/>
      <c r="TNP306" s="333"/>
      <c r="TNQ306" s="382"/>
      <c r="TNR306" s="224"/>
      <c r="TNS306" s="224"/>
      <c r="TNT306" s="334"/>
      <c r="TNU306" s="334"/>
      <c r="TNV306" s="224"/>
      <c r="TNW306" s="382"/>
      <c r="TNX306" s="382"/>
      <c r="TNY306" s="332"/>
      <c r="TNZ306" s="333"/>
      <c r="TOA306" s="382"/>
      <c r="TOB306" s="224"/>
      <c r="TOC306" s="224"/>
      <c r="TOD306" s="334"/>
      <c r="TOE306" s="334"/>
      <c r="TOF306" s="224"/>
      <c r="TOG306" s="382"/>
      <c r="TOH306" s="382"/>
      <c r="TOI306" s="332"/>
      <c r="TOJ306" s="333"/>
      <c r="TOK306" s="382"/>
      <c r="TOL306" s="224"/>
      <c r="TOM306" s="224"/>
      <c r="TON306" s="334"/>
      <c r="TOO306" s="334"/>
      <c r="TOP306" s="224"/>
      <c r="TOQ306" s="382"/>
      <c r="TOR306" s="382"/>
      <c r="TOS306" s="332"/>
      <c r="TOT306" s="333"/>
      <c r="TOU306" s="382"/>
      <c r="TOV306" s="224"/>
      <c r="TOW306" s="224"/>
      <c r="TOX306" s="334"/>
      <c r="TOY306" s="334"/>
      <c r="TOZ306" s="224"/>
      <c r="TPA306" s="382"/>
      <c r="TPB306" s="382"/>
      <c r="TPC306" s="332"/>
      <c r="TPD306" s="333"/>
      <c r="TPE306" s="382"/>
      <c r="TPF306" s="224"/>
      <c r="TPG306" s="224"/>
      <c r="TPH306" s="334"/>
      <c r="TPI306" s="334"/>
      <c r="TPJ306" s="224"/>
      <c r="TPK306" s="382"/>
      <c r="TPL306" s="382"/>
      <c r="TPM306" s="332"/>
      <c r="TPN306" s="333"/>
      <c r="TPO306" s="382"/>
      <c r="TPP306" s="224"/>
      <c r="TPQ306" s="224"/>
      <c r="TPR306" s="334"/>
      <c r="TPS306" s="334"/>
      <c r="TPT306" s="224"/>
      <c r="TPU306" s="382"/>
      <c r="TPV306" s="382"/>
      <c r="TPW306" s="332"/>
      <c r="TPX306" s="333"/>
      <c r="TPY306" s="382"/>
      <c r="TPZ306" s="224"/>
      <c r="TQA306" s="224"/>
      <c r="TQB306" s="334"/>
      <c r="TQC306" s="334"/>
      <c r="TQD306" s="224"/>
      <c r="TQE306" s="382"/>
      <c r="TQF306" s="382"/>
      <c r="TQG306" s="332"/>
      <c r="TQH306" s="333"/>
      <c r="TQI306" s="382"/>
      <c r="TQJ306" s="224"/>
      <c r="TQK306" s="224"/>
      <c r="TQL306" s="334"/>
      <c r="TQM306" s="334"/>
      <c r="TQN306" s="224"/>
      <c r="TQO306" s="382"/>
      <c r="TQP306" s="382"/>
      <c r="TQQ306" s="332"/>
      <c r="TQR306" s="333"/>
      <c r="TQS306" s="382"/>
      <c r="TQT306" s="224"/>
      <c r="TQU306" s="224"/>
      <c r="TQV306" s="334"/>
      <c r="TQW306" s="334"/>
      <c r="TQX306" s="224"/>
      <c r="TQY306" s="382"/>
      <c r="TQZ306" s="382"/>
      <c r="TRA306" s="332"/>
      <c r="TRB306" s="333"/>
      <c r="TRC306" s="382"/>
      <c r="TRD306" s="224"/>
      <c r="TRE306" s="224"/>
      <c r="TRF306" s="334"/>
      <c r="TRG306" s="334"/>
      <c r="TRH306" s="224"/>
      <c r="TRI306" s="382"/>
      <c r="TRJ306" s="382"/>
      <c r="TRK306" s="332"/>
      <c r="TRL306" s="333"/>
      <c r="TRM306" s="382"/>
      <c r="TRN306" s="224"/>
      <c r="TRO306" s="224"/>
      <c r="TRP306" s="334"/>
      <c r="TRQ306" s="334"/>
      <c r="TRR306" s="224"/>
      <c r="TRS306" s="382"/>
      <c r="TRT306" s="382"/>
      <c r="TRU306" s="332"/>
      <c r="TRV306" s="333"/>
      <c r="TRW306" s="382"/>
      <c r="TRX306" s="224"/>
      <c r="TRY306" s="224"/>
      <c r="TRZ306" s="334"/>
      <c r="TSA306" s="334"/>
      <c r="TSB306" s="224"/>
      <c r="TSC306" s="382"/>
      <c r="TSD306" s="382"/>
      <c r="TSE306" s="332"/>
      <c r="TSF306" s="333"/>
      <c r="TSG306" s="382"/>
      <c r="TSH306" s="224"/>
      <c r="TSI306" s="224"/>
      <c r="TSJ306" s="334"/>
      <c r="TSK306" s="334"/>
      <c r="TSL306" s="224"/>
      <c r="TSM306" s="382"/>
      <c r="TSN306" s="382"/>
      <c r="TSO306" s="332"/>
      <c r="TSP306" s="333"/>
      <c r="TSQ306" s="382"/>
      <c r="TSR306" s="224"/>
      <c r="TSS306" s="224"/>
      <c r="TST306" s="334"/>
      <c r="TSU306" s="334"/>
      <c r="TSV306" s="224"/>
      <c r="TSW306" s="382"/>
      <c r="TSX306" s="382"/>
      <c r="TSY306" s="332"/>
      <c r="TSZ306" s="333"/>
      <c r="TTA306" s="382"/>
      <c r="TTB306" s="224"/>
      <c r="TTC306" s="224"/>
      <c r="TTD306" s="334"/>
      <c r="TTE306" s="334"/>
      <c r="TTF306" s="224"/>
      <c r="TTG306" s="382"/>
      <c r="TTH306" s="382"/>
      <c r="TTI306" s="332"/>
      <c r="TTJ306" s="333"/>
      <c r="TTK306" s="382"/>
      <c r="TTL306" s="224"/>
      <c r="TTM306" s="224"/>
      <c r="TTN306" s="334"/>
      <c r="TTO306" s="334"/>
      <c r="TTP306" s="224"/>
      <c r="TTQ306" s="382"/>
      <c r="TTR306" s="382"/>
      <c r="TTS306" s="332"/>
      <c r="TTT306" s="333"/>
      <c r="TTU306" s="382"/>
      <c r="TTV306" s="224"/>
      <c r="TTW306" s="224"/>
      <c r="TTX306" s="334"/>
      <c r="TTY306" s="334"/>
      <c r="TTZ306" s="224"/>
      <c r="TUA306" s="382"/>
      <c r="TUB306" s="382"/>
      <c r="TUC306" s="332"/>
      <c r="TUD306" s="333"/>
      <c r="TUE306" s="382"/>
      <c r="TUF306" s="224"/>
      <c r="TUG306" s="224"/>
      <c r="TUH306" s="334"/>
      <c r="TUI306" s="334"/>
      <c r="TUJ306" s="224"/>
      <c r="TUK306" s="382"/>
      <c r="TUL306" s="382"/>
      <c r="TUM306" s="332"/>
      <c r="TUN306" s="333"/>
      <c r="TUO306" s="382"/>
      <c r="TUP306" s="224"/>
      <c r="TUQ306" s="224"/>
      <c r="TUR306" s="334"/>
      <c r="TUS306" s="334"/>
      <c r="TUT306" s="224"/>
      <c r="TUU306" s="382"/>
      <c r="TUV306" s="382"/>
      <c r="TUW306" s="332"/>
      <c r="TUX306" s="333"/>
      <c r="TUY306" s="382"/>
      <c r="TUZ306" s="224"/>
      <c r="TVA306" s="224"/>
      <c r="TVB306" s="334"/>
      <c r="TVC306" s="334"/>
      <c r="TVD306" s="224"/>
      <c r="TVE306" s="382"/>
      <c r="TVF306" s="382"/>
      <c r="TVG306" s="332"/>
      <c r="TVH306" s="333"/>
      <c r="TVI306" s="382"/>
      <c r="TVJ306" s="224"/>
      <c r="TVK306" s="224"/>
      <c r="TVL306" s="334"/>
      <c r="TVM306" s="334"/>
      <c r="TVN306" s="224"/>
      <c r="TVO306" s="382"/>
      <c r="TVP306" s="382"/>
      <c r="TVQ306" s="332"/>
      <c r="TVR306" s="333"/>
      <c r="TVS306" s="382"/>
      <c r="TVT306" s="224"/>
      <c r="TVU306" s="224"/>
      <c r="TVV306" s="334"/>
      <c r="TVW306" s="334"/>
      <c r="TVX306" s="224"/>
      <c r="TVY306" s="382"/>
      <c r="TVZ306" s="382"/>
      <c r="TWA306" s="332"/>
      <c r="TWB306" s="333"/>
      <c r="TWC306" s="382"/>
      <c r="TWD306" s="224"/>
      <c r="TWE306" s="224"/>
      <c r="TWF306" s="334"/>
      <c r="TWG306" s="334"/>
      <c r="TWH306" s="224"/>
      <c r="TWI306" s="382"/>
      <c r="TWJ306" s="382"/>
      <c r="TWK306" s="332"/>
      <c r="TWL306" s="333"/>
      <c r="TWM306" s="382"/>
      <c r="TWN306" s="224"/>
      <c r="TWO306" s="224"/>
      <c r="TWP306" s="334"/>
      <c r="TWQ306" s="334"/>
      <c r="TWR306" s="224"/>
      <c r="TWS306" s="382"/>
      <c r="TWT306" s="382"/>
      <c r="TWU306" s="332"/>
      <c r="TWV306" s="333"/>
      <c r="TWW306" s="382"/>
      <c r="TWX306" s="224"/>
      <c r="TWY306" s="224"/>
      <c r="TWZ306" s="334"/>
      <c r="TXA306" s="334"/>
      <c r="TXB306" s="224"/>
      <c r="TXC306" s="382"/>
      <c r="TXD306" s="382"/>
      <c r="TXE306" s="332"/>
      <c r="TXF306" s="333"/>
      <c r="TXG306" s="382"/>
      <c r="TXH306" s="224"/>
      <c r="TXI306" s="224"/>
      <c r="TXJ306" s="334"/>
      <c r="TXK306" s="334"/>
      <c r="TXL306" s="224"/>
      <c r="TXM306" s="382"/>
      <c r="TXN306" s="382"/>
      <c r="TXO306" s="332"/>
      <c r="TXP306" s="333"/>
      <c r="TXQ306" s="382"/>
      <c r="TXR306" s="224"/>
      <c r="TXS306" s="224"/>
      <c r="TXT306" s="334"/>
      <c r="TXU306" s="334"/>
      <c r="TXV306" s="224"/>
      <c r="TXW306" s="382"/>
      <c r="TXX306" s="382"/>
      <c r="TXY306" s="332"/>
      <c r="TXZ306" s="333"/>
      <c r="TYA306" s="382"/>
      <c r="TYB306" s="224"/>
      <c r="TYC306" s="224"/>
      <c r="TYD306" s="334"/>
      <c r="TYE306" s="334"/>
      <c r="TYF306" s="224"/>
      <c r="TYG306" s="382"/>
      <c r="TYH306" s="382"/>
      <c r="TYI306" s="332"/>
      <c r="TYJ306" s="333"/>
      <c r="TYK306" s="382"/>
      <c r="TYL306" s="224"/>
      <c r="TYM306" s="224"/>
      <c r="TYN306" s="334"/>
      <c r="TYO306" s="334"/>
      <c r="TYP306" s="224"/>
      <c r="TYQ306" s="382"/>
      <c r="TYR306" s="382"/>
      <c r="TYS306" s="332"/>
      <c r="TYT306" s="333"/>
      <c r="TYU306" s="382"/>
      <c r="TYV306" s="224"/>
      <c r="TYW306" s="224"/>
      <c r="TYX306" s="334"/>
      <c r="TYY306" s="334"/>
      <c r="TYZ306" s="224"/>
      <c r="TZA306" s="382"/>
      <c r="TZB306" s="382"/>
      <c r="TZC306" s="332"/>
      <c r="TZD306" s="333"/>
      <c r="TZE306" s="382"/>
      <c r="TZF306" s="224"/>
      <c r="TZG306" s="224"/>
      <c r="TZH306" s="334"/>
      <c r="TZI306" s="334"/>
      <c r="TZJ306" s="224"/>
      <c r="TZK306" s="382"/>
      <c r="TZL306" s="382"/>
      <c r="TZM306" s="332"/>
      <c r="TZN306" s="333"/>
      <c r="TZO306" s="382"/>
      <c r="TZP306" s="224"/>
      <c r="TZQ306" s="224"/>
      <c r="TZR306" s="334"/>
      <c r="TZS306" s="334"/>
      <c r="TZT306" s="224"/>
      <c r="TZU306" s="382"/>
      <c r="TZV306" s="382"/>
      <c r="TZW306" s="332"/>
      <c r="TZX306" s="333"/>
      <c r="TZY306" s="382"/>
      <c r="TZZ306" s="224"/>
      <c r="UAA306" s="224"/>
      <c r="UAB306" s="334"/>
      <c r="UAC306" s="334"/>
      <c r="UAD306" s="224"/>
      <c r="UAE306" s="382"/>
      <c r="UAF306" s="382"/>
      <c r="UAG306" s="332"/>
      <c r="UAH306" s="333"/>
      <c r="UAI306" s="382"/>
      <c r="UAJ306" s="224"/>
      <c r="UAK306" s="224"/>
      <c r="UAL306" s="334"/>
      <c r="UAM306" s="334"/>
      <c r="UAN306" s="224"/>
      <c r="UAO306" s="382"/>
      <c r="UAP306" s="382"/>
      <c r="UAQ306" s="332"/>
      <c r="UAR306" s="333"/>
      <c r="UAS306" s="382"/>
      <c r="UAT306" s="224"/>
      <c r="UAU306" s="224"/>
      <c r="UAV306" s="334"/>
      <c r="UAW306" s="334"/>
      <c r="UAX306" s="224"/>
      <c r="UAY306" s="382"/>
      <c r="UAZ306" s="382"/>
      <c r="UBA306" s="332"/>
      <c r="UBB306" s="333"/>
      <c r="UBC306" s="382"/>
      <c r="UBD306" s="224"/>
      <c r="UBE306" s="224"/>
      <c r="UBF306" s="334"/>
      <c r="UBG306" s="334"/>
      <c r="UBH306" s="224"/>
      <c r="UBI306" s="382"/>
      <c r="UBJ306" s="382"/>
      <c r="UBK306" s="332"/>
      <c r="UBL306" s="333"/>
      <c r="UBM306" s="382"/>
      <c r="UBN306" s="224"/>
      <c r="UBO306" s="224"/>
      <c r="UBP306" s="334"/>
      <c r="UBQ306" s="334"/>
      <c r="UBR306" s="224"/>
      <c r="UBS306" s="382"/>
      <c r="UBT306" s="382"/>
      <c r="UBU306" s="332"/>
      <c r="UBV306" s="333"/>
      <c r="UBW306" s="382"/>
      <c r="UBX306" s="224"/>
      <c r="UBY306" s="224"/>
      <c r="UBZ306" s="334"/>
      <c r="UCA306" s="334"/>
      <c r="UCB306" s="224"/>
      <c r="UCC306" s="382"/>
      <c r="UCD306" s="382"/>
      <c r="UCE306" s="332"/>
      <c r="UCF306" s="333"/>
      <c r="UCG306" s="382"/>
      <c r="UCH306" s="224"/>
      <c r="UCI306" s="224"/>
      <c r="UCJ306" s="334"/>
      <c r="UCK306" s="334"/>
      <c r="UCL306" s="224"/>
      <c r="UCM306" s="382"/>
      <c r="UCN306" s="382"/>
      <c r="UCO306" s="332"/>
      <c r="UCP306" s="333"/>
      <c r="UCQ306" s="382"/>
      <c r="UCR306" s="224"/>
      <c r="UCS306" s="224"/>
      <c r="UCT306" s="334"/>
      <c r="UCU306" s="334"/>
      <c r="UCV306" s="224"/>
      <c r="UCW306" s="382"/>
      <c r="UCX306" s="382"/>
      <c r="UCY306" s="332"/>
      <c r="UCZ306" s="333"/>
      <c r="UDA306" s="382"/>
      <c r="UDB306" s="224"/>
      <c r="UDC306" s="224"/>
      <c r="UDD306" s="334"/>
      <c r="UDE306" s="334"/>
      <c r="UDF306" s="224"/>
      <c r="UDG306" s="382"/>
      <c r="UDH306" s="382"/>
      <c r="UDI306" s="332"/>
      <c r="UDJ306" s="333"/>
      <c r="UDK306" s="382"/>
      <c r="UDL306" s="224"/>
      <c r="UDM306" s="224"/>
      <c r="UDN306" s="334"/>
      <c r="UDO306" s="334"/>
      <c r="UDP306" s="224"/>
      <c r="UDQ306" s="382"/>
      <c r="UDR306" s="382"/>
      <c r="UDS306" s="332"/>
      <c r="UDT306" s="333"/>
      <c r="UDU306" s="382"/>
      <c r="UDV306" s="224"/>
      <c r="UDW306" s="224"/>
      <c r="UDX306" s="334"/>
      <c r="UDY306" s="334"/>
      <c r="UDZ306" s="224"/>
      <c r="UEA306" s="382"/>
      <c r="UEB306" s="382"/>
      <c r="UEC306" s="332"/>
      <c r="UED306" s="333"/>
      <c r="UEE306" s="382"/>
      <c r="UEF306" s="224"/>
      <c r="UEG306" s="224"/>
      <c r="UEH306" s="334"/>
      <c r="UEI306" s="334"/>
      <c r="UEJ306" s="224"/>
      <c r="UEK306" s="382"/>
      <c r="UEL306" s="382"/>
      <c r="UEM306" s="332"/>
      <c r="UEN306" s="333"/>
      <c r="UEO306" s="382"/>
      <c r="UEP306" s="224"/>
      <c r="UEQ306" s="224"/>
      <c r="UER306" s="334"/>
      <c r="UES306" s="334"/>
      <c r="UET306" s="224"/>
      <c r="UEU306" s="382"/>
      <c r="UEV306" s="382"/>
      <c r="UEW306" s="332"/>
      <c r="UEX306" s="333"/>
      <c r="UEY306" s="382"/>
      <c r="UEZ306" s="224"/>
      <c r="UFA306" s="224"/>
      <c r="UFB306" s="334"/>
      <c r="UFC306" s="334"/>
      <c r="UFD306" s="224"/>
      <c r="UFE306" s="382"/>
      <c r="UFF306" s="382"/>
      <c r="UFG306" s="332"/>
      <c r="UFH306" s="333"/>
      <c r="UFI306" s="382"/>
      <c r="UFJ306" s="224"/>
      <c r="UFK306" s="224"/>
      <c r="UFL306" s="334"/>
      <c r="UFM306" s="334"/>
      <c r="UFN306" s="224"/>
      <c r="UFO306" s="382"/>
      <c r="UFP306" s="382"/>
      <c r="UFQ306" s="332"/>
      <c r="UFR306" s="333"/>
      <c r="UFS306" s="382"/>
      <c r="UFT306" s="224"/>
      <c r="UFU306" s="224"/>
      <c r="UFV306" s="334"/>
      <c r="UFW306" s="334"/>
      <c r="UFX306" s="224"/>
      <c r="UFY306" s="382"/>
      <c r="UFZ306" s="382"/>
      <c r="UGA306" s="332"/>
      <c r="UGB306" s="333"/>
      <c r="UGC306" s="382"/>
      <c r="UGD306" s="224"/>
      <c r="UGE306" s="224"/>
      <c r="UGF306" s="334"/>
      <c r="UGG306" s="334"/>
      <c r="UGH306" s="224"/>
      <c r="UGI306" s="382"/>
      <c r="UGJ306" s="382"/>
      <c r="UGK306" s="332"/>
      <c r="UGL306" s="333"/>
      <c r="UGM306" s="382"/>
      <c r="UGN306" s="224"/>
      <c r="UGO306" s="224"/>
      <c r="UGP306" s="334"/>
      <c r="UGQ306" s="334"/>
      <c r="UGR306" s="224"/>
      <c r="UGS306" s="382"/>
      <c r="UGT306" s="382"/>
      <c r="UGU306" s="332"/>
      <c r="UGV306" s="333"/>
      <c r="UGW306" s="382"/>
      <c r="UGX306" s="224"/>
      <c r="UGY306" s="224"/>
      <c r="UGZ306" s="334"/>
      <c r="UHA306" s="334"/>
      <c r="UHB306" s="224"/>
      <c r="UHC306" s="382"/>
      <c r="UHD306" s="382"/>
      <c r="UHE306" s="332"/>
      <c r="UHF306" s="333"/>
      <c r="UHG306" s="382"/>
      <c r="UHH306" s="224"/>
      <c r="UHI306" s="224"/>
      <c r="UHJ306" s="334"/>
      <c r="UHK306" s="334"/>
      <c r="UHL306" s="224"/>
      <c r="UHM306" s="382"/>
      <c r="UHN306" s="382"/>
      <c r="UHO306" s="332"/>
      <c r="UHP306" s="333"/>
      <c r="UHQ306" s="382"/>
      <c r="UHR306" s="224"/>
      <c r="UHS306" s="224"/>
      <c r="UHT306" s="334"/>
      <c r="UHU306" s="334"/>
      <c r="UHV306" s="224"/>
      <c r="UHW306" s="382"/>
      <c r="UHX306" s="382"/>
      <c r="UHY306" s="332"/>
      <c r="UHZ306" s="333"/>
      <c r="UIA306" s="382"/>
      <c r="UIB306" s="224"/>
      <c r="UIC306" s="224"/>
      <c r="UID306" s="334"/>
      <c r="UIE306" s="334"/>
      <c r="UIF306" s="224"/>
      <c r="UIG306" s="382"/>
      <c r="UIH306" s="382"/>
      <c r="UII306" s="332"/>
      <c r="UIJ306" s="333"/>
      <c r="UIK306" s="382"/>
      <c r="UIL306" s="224"/>
      <c r="UIM306" s="224"/>
      <c r="UIN306" s="334"/>
      <c r="UIO306" s="334"/>
      <c r="UIP306" s="224"/>
      <c r="UIQ306" s="382"/>
      <c r="UIR306" s="382"/>
      <c r="UIS306" s="332"/>
      <c r="UIT306" s="333"/>
      <c r="UIU306" s="382"/>
      <c r="UIV306" s="224"/>
      <c r="UIW306" s="224"/>
      <c r="UIX306" s="334"/>
      <c r="UIY306" s="334"/>
      <c r="UIZ306" s="224"/>
      <c r="UJA306" s="382"/>
      <c r="UJB306" s="382"/>
      <c r="UJC306" s="332"/>
      <c r="UJD306" s="333"/>
      <c r="UJE306" s="382"/>
      <c r="UJF306" s="224"/>
      <c r="UJG306" s="224"/>
      <c r="UJH306" s="334"/>
      <c r="UJI306" s="334"/>
      <c r="UJJ306" s="224"/>
      <c r="UJK306" s="382"/>
      <c r="UJL306" s="382"/>
      <c r="UJM306" s="332"/>
      <c r="UJN306" s="333"/>
      <c r="UJO306" s="382"/>
      <c r="UJP306" s="224"/>
      <c r="UJQ306" s="224"/>
      <c r="UJR306" s="334"/>
      <c r="UJS306" s="334"/>
      <c r="UJT306" s="224"/>
      <c r="UJU306" s="382"/>
      <c r="UJV306" s="382"/>
      <c r="UJW306" s="332"/>
      <c r="UJX306" s="333"/>
      <c r="UJY306" s="382"/>
      <c r="UJZ306" s="224"/>
      <c r="UKA306" s="224"/>
      <c r="UKB306" s="334"/>
      <c r="UKC306" s="334"/>
      <c r="UKD306" s="224"/>
      <c r="UKE306" s="382"/>
      <c r="UKF306" s="382"/>
      <c r="UKG306" s="332"/>
      <c r="UKH306" s="333"/>
      <c r="UKI306" s="382"/>
      <c r="UKJ306" s="224"/>
      <c r="UKK306" s="224"/>
      <c r="UKL306" s="334"/>
      <c r="UKM306" s="334"/>
      <c r="UKN306" s="224"/>
      <c r="UKO306" s="382"/>
      <c r="UKP306" s="382"/>
      <c r="UKQ306" s="332"/>
      <c r="UKR306" s="333"/>
      <c r="UKS306" s="382"/>
      <c r="UKT306" s="224"/>
      <c r="UKU306" s="224"/>
      <c r="UKV306" s="334"/>
      <c r="UKW306" s="334"/>
      <c r="UKX306" s="224"/>
      <c r="UKY306" s="382"/>
      <c r="UKZ306" s="382"/>
      <c r="ULA306" s="332"/>
      <c r="ULB306" s="333"/>
      <c r="ULC306" s="382"/>
      <c r="ULD306" s="224"/>
      <c r="ULE306" s="224"/>
      <c r="ULF306" s="334"/>
      <c r="ULG306" s="334"/>
      <c r="ULH306" s="224"/>
      <c r="ULI306" s="382"/>
      <c r="ULJ306" s="382"/>
      <c r="ULK306" s="332"/>
      <c r="ULL306" s="333"/>
      <c r="ULM306" s="382"/>
      <c r="ULN306" s="224"/>
      <c r="ULO306" s="224"/>
      <c r="ULP306" s="334"/>
      <c r="ULQ306" s="334"/>
      <c r="ULR306" s="224"/>
      <c r="ULS306" s="382"/>
      <c r="ULT306" s="382"/>
      <c r="ULU306" s="332"/>
      <c r="ULV306" s="333"/>
      <c r="ULW306" s="382"/>
      <c r="ULX306" s="224"/>
      <c r="ULY306" s="224"/>
      <c r="ULZ306" s="334"/>
      <c r="UMA306" s="334"/>
      <c r="UMB306" s="224"/>
      <c r="UMC306" s="382"/>
      <c r="UMD306" s="382"/>
      <c r="UME306" s="332"/>
      <c r="UMF306" s="333"/>
      <c r="UMG306" s="382"/>
      <c r="UMH306" s="224"/>
      <c r="UMI306" s="224"/>
      <c r="UMJ306" s="334"/>
      <c r="UMK306" s="334"/>
      <c r="UML306" s="224"/>
      <c r="UMM306" s="382"/>
      <c r="UMN306" s="382"/>
      <c r="UMO306" s="332"/>
      <c r="UMP306" s="333"/>
      <c r="UMQ306" s="382"/>
      <c r="UMR306" s="224"/>
      <c r="UMS306" s="224"/>
      <c r="UMT306" s="334"/>
      <c r="UMU306" s="334"/>
      <c r="UMV306" s="224"/>
      <c r="UMW306" s="382"/>
      <c r="UMX306" s="382"/>
      <c r="UMY306" s="332"/>
      <c r="UMZ306" s="333"/>
      <c r="UNA306" s="382"/>
      <c r="UNB306" s="224"/>
      <c r="UNC306" s="224"/>
      <c r="UND306" s="334"/>
      <c r="UNE306" s="334"/>
      <c r="UNF306" s="224"/>
      <c r="UNG306" s="382"/>
      <c r="UNH306" s="382"/>
      <c r="UNI306" s="332"/>
      <c r="UNJ306" s="333"/>
      <c r="UNK306" s="382"/>
      <c r="UNL306" s="224"/>
      <c r="UNM306" s="224"/>
      <c r="UNN306" s="334"/>
      <c r="UNO306" s="334"/>
      <c r="UNP306" s="224"/>
      <c r="UNQ306" s="382"/>
      <c r="UNR306" s="382"/>
      <c r="UNS306" s="332"/>
      <c r="UNT306" s="333"/>
      <c r="UNU306" s="382"/>
      <c r="UNV306" s="224"/>
      <c r="UNW306" s="224"/>
      <c r="UNX306" s="334"/>
      <c r="UNY306" s="334"/>
      <c r="UNZ306" s="224"/>
      <c r="UOA306" s="382"/>
      <c r="UOB306" s="382"/>
      <c r="UOC306" s="332"/>
      <c r="UOD306" s="333"/>
      <c r="UOE306" s="382"/>
      <c r="UOF306" s="224"/>
      <c r="UOG306" s="224"/>
      <c r="UOH306" s="334"/>
      <c r="UOI306" s="334"/>
      <c r="UOJ306" s="224"/>
      <c r="UOK306" s="382"/>
      <c r="UOL306" s="382"/>
      <c r="UOM306" s="332"/>
      <c r="UON306" s="333"/>
      <c r="UOO306" s="382"/>
      <c r="UOP306" s="224"/>
      <c r="UOQ306" s="224"/>
      <c r="UOR306" s="334"/>
      <c r="UOS306" s="334"/>
      <c r="UOT306" s="224"/>
      <c r="UOU306" s="382"/>
      <c r="UOV306" s="382"/>
      <c r="UOW306" s="332"/>
      <c r="UOX306" s="333"/>
      <c r="UOY306" s="382"/>
      <c r="UOZ306" s="224"/>
      <c r="UPA306" s="224"/>
      <c r="UPB306" s="334"/>
      <c r="UPC306" s="334"/>
      <c r="UPD306" s="224"/>
      <c r="UPE306" s="382"/>
      <c r="UPF306" s="382"/>
      <c r="UPG306" s="332"/>
      <c r="UPH306" s="333"/>
      <c r="UPI306" s="382"/>
      <c r="UPJ306" s="224"/>
      <c r="UPK306" s="224"/>
      <c r="UPL306" s="334"/>
      <c r="UPM306" s="334"/>
      <c r="UPN306" s="224"/>
      <c r="UPO306" s="382"/>
      <c r="UPP306" s="382"/>
      <c r="UPQ306" s="332"/>
      <c r="UPR306" s="333"/>
      <c r="UPS306" s="382"/>
      <c r="UPT306" s="224"/>
      <c r="UPU306" s="224"/>
      <c r="UPV306" s="334"/>
      <c r="UPW306" s="334"/>
      <c r="UPX306" s="224"/>
      <c r="UPY306" s="382"/>
      <c r="UPZ306" s="382"/>
      <c r="UQA306" s="332"/>
      <c r="UQB306" s="333"/>
      <c r="UQC306" s="382"/>
      <c r="UQD306" s="224"/>
      <c r="UQE306" s="224"/>
      <c r="UQF306" s="334"/>
      <c r="UQG306" s="334"/>
      <c r="UQH306" s="224"/>
      <c r="UQI306" s="382"/>
      <c r="UQJ306" s="382"/>
      <c r="UQK306" s="332"/>
      <c r="UQL306" s="333"/>
      <c r="UQM306" s="382"/>
      <c r="UQN306" s="224"/>
      <c r="UQO306" s="224"/>
      <c r="UQP306" s="334"/>
      <c r="UQQ306" s="334"/>
      <c r="UQR306" s="224"/>
      <c r="UQS306" s="382"/>
      <c r="UQT306" s="382"/>
      <c r="UQU306" s="332"/>
      <c r="UQV306" s="333"/>
      <c r="UQW306" s="382"/>
      <c r="UQX306" s="224"/>
      <c r="UQY306" s="224"/>
      <c r="UQZ306" s="334"/>
      <c r="URA306" s="334"/>
      <c r="URB306" s="224"/>
      <c r="URC306" s="382"/>
      <c r="URD306" s="382"/>
      <c r="URE306" s="332"/>
      <c r="URF306" s="333"/>
      <c r="URG306" s="382"/>
      <c r="URH306" s="224"/>
      <c r="URI306" s="224"/>
      <c r="URJ306" s="334"/>
      <c r="URK306" s="334"/>
      <c r="URL306" s="224"/>
      <c r="URM306" s="382"/>
      <c r="URN306" s="382"/>
      <c r="URO306" s="332"/>
      <c r="URP306" s="333"/>
      <c r="URQ306" s="382"/>
      <c r="URR306" s="224"/>
      <c r="URS306" s="224"/>
      <c r="URT306" s="334"/>
      <c r="URU306" s="334"/>
      <c r="URV306" s="224"/>
      <c r="URW306" s="382"/>
      <c r="URX306" s="382"/>
      <c r="URY306" s="332"/>
      <c r="URZ306" s="333"/>
      <c r="USA306" s="382"/>
      <c r="USB306" s="224"/>
      <c r="USC306" s="224"/>
      <c r="USD306" s="334"/>
      <c r="USE306" s="334"/>
      <c r="USF306" s="224"/>
      <c r="USG306" s="382"/>
      <c r="USH306" s="382"/>
      <c r="USI306" s="332"/>
      <c r="USJ306" s="333"/>
      <c r="USK306" s="382"/>
      <c r="USL306" s="224"/>
      <c r="USM306" s="224"/>
      <c r="USN306" s="334"/>
      <c r="USO306" s="334"/>
      <c r="USP306" s="224"/>
      <c r="USQ306" s="382"/>
      <c r="USR306" s="382"/>
      <c r="USS306" s="332"/>
      <c r="UST306" s="333"/>
      <c r="USU306" s="382"/>
      <c r="USV306" s="224"/>
      <c r="USW306" s="224"/>
      <c r="USX306" s="334"/>
      <c r="USY306" s="334"/>
      <c r="USZ306" s="224"/>
      <c r="UTA306" s="382"/>
      <c r="UTB306" s="382"/>
      <c r="UTC306" s="332"/>
      <c r="UTD306" s="333"/>
      <c r="UTE306" s="382"/>
      <c r="UTF306" s="224"/>
      <c r="UTG306" s="224"/>
      <c r="UTH306" s="334"/>
      <c r="UTI306" s="334"/>
      <c r="UTJ306" s="224"/>
      <c r="UTK306" s="382"/>
      <c r="UTL306" s="382"/>
      <c r="UTM306" s="332"/>
      <c r="UTN306" s="333"/>
      <c r="UTO306" s="382"/>
      <c r="UTP306" s="224"/>
      <c r="UTQ306" s="224"/>
      <c r="UTR306" s="334"/>
      <c r="UTS306" s="334"/>
      <c r="UTT306" s="224"/>
      <c r="UTU306" s="382"/>
      <c r="UTV306" s="382"/>
      <c r="UTW306" s="332"/>
      <c r="UTX306" s="333"/>
      <c r="UTY306" s="382"/>
      <c r="UTZ306" s="224"/>
      <c r="UUA306" s="224"/>
      <c r="UUB306" s="334"/>
      <c r="UUC306" s="334"/>
      <c r="UUD306" s="224"/>
      <c r="UUE306" s="382"/>
      <c r="UUF306" s="382"/>
      <c r="UUG306" s="332"/>
      <c r="UUH306" s="333"/>
      <c r="UUI306" s="382"/>
      <c r="UUJ306" s="224"/>
      <c r="UUK306" s="224"/>
      <c r="UUL306" s="334"/>
      <c r="UUM306" s="334"/>
      <c r="UUN306" s="224"/>
      <c r="UUO306" s="382"/>
      <c r="UUP306" s="382"/>
      <c r="UUQ306" s="332"/>
      <c r="UUR306" s="333"/>
      <c r="UUS306" s="382"/>
      <c r="UUT306" s="224"/>
      <c r="UUU306" s="224"/>
      <c r="UUV306" s="334"/>
      <c r="UUW306" s="334"/>
      <c r="UUX306" s="224"/>
      <c r="UUY306" s="382"/>
      <c r="UUZ306" s="382"/>
      <c r="UVA306" s="332"/>
      <c r="UVB306" s="333"/>
      <c r="UVC306" s="382"/>
      <c r="UVD306" s="224"/>
      <c r="UVE306" s="224"/>
      <c r="UVF306" s="334"/>
      <c r="UVG306" s="334"/>
      <c r="UVH306" s="224"/>
      <c r="UVI306" s="382"/>
      <c r="UVJ306" s="382"/>
      <c r="UVK306" s="332"/>
      <c r="UVL306" s="333"/>
      <c r="UVM306" s="382"/>
      <c r="UVN306" s="224"/>
      <c r="UVO306" s="224"/>
      <c r="UVP306" s="334"/>
      <c r="UVQ306" s="334"/>
      <c r="UVR306" s="224"/>
      <c r="UVS306" s="382"/>
      <c r="UVT306" s="382"/>
      <c r="UVU306" s="332"/>
      <c r="UVV306" s="333"/>
      <c r="UVW306" s="382"/>
      <c r="UVX306" s="224"/>
      <c r="UVY306" s="224"/>
      <c r="UVZ306" s="334"/>
      <c r="UWA306" s="334"/>
      <c r="UWB306" s="224"/>
      <c r="UWC306" s="382"/>
      <c r="UWD306" s="382"/>
      <c r="UWE306" s="332"/>
      <c r="UWF306" s="333"/>
      <c r="UWG306" s="382"/>
      <c r="UWH306" s="224"/>
      <c r="UWI306" s="224"/>
      <c r="UWJ306" s="334"/>
      <c r="UWK306" s="334"/>
      <c r="UWL306" s="224"/>
      <c r="UWM306" s="382"/>
      <c r="UWN306" s="382"/>
      <c r="UWO306" s="332"/>
      <c r="UWP306" s="333"/>
      <c r="UWQ306" s="382"/>
      <c r="UWR306" s="224"/>
      <c r="UWS306" s="224"/>
      <c r="UWT306" s="334"/>
      <c r="UWU306" s="334"/>
      <c r="UWV306" s="224"/>
      <c r="UWW306" s="382"/>
      <c r="UWX306" s="382"/>
      <c r="UWY306" s="332"/>
      <c r="UWZ306" s="333"/>
      <c r="UXA306" s="382"/>
      <c r="UXB306" s="224"/>
      <c r="UXC306" s="224"/>
      <c r="UXD306" s="334"/>
      <c r="UXE306" s="334"/>
      <c r="UXF306" s="224"/>
      <c r="UXG306" s="382"/>
      <c r="UXH306" s="382"/>
      <c r="UXI306" s="332"/>
      <c r="UXJ306" s="333"/>
      <c r="UXK306" s="382"/>
      <c r="UXL306" s="224"/>
      <c r="UXM306" s="224"/>
      <c r="UXN306" s="334"/>
      <c r="UXO306" s="334"/>
      <c r="UXP306" s="224"/>
      <c r="UXQ306" s="382"/>
      <c r="UXR306" s="382"/>
      <c r="UXS306" s="332"/>
      <c r="UXT306" s="333"/>
      <c r="UXU306" s="382"/>
      <c r="UXV306" s="224"/>
      <c r="UXW306" s="224"/>
      <c r="UXX306" s="334"/>
      <c r="UXY306" s="334"/>
      <c r="UXZ306" s="224"/>
      <c r="UYA306" s="382"/>
      <c r="UYB306" s="382"/>
      <c r="UYC306" s="332"/>
      <c r="UYD306" s="333"/>
      <c r="UYE306" s="382"/>
      <c r="UYF306" s="224"/>
      <c r="UYG306" s="224"/>
      <c r="UYH306" s="334"/>
      <c r="UYI306" s="334"/>
      <c r="UYJ306" s="224"/>
      <c r="UYK306" s="382"/>
      <c r="UYL306" s="382"/>
      <c r="UYM306" s="332"/>
      <c r="UYN306" s="333"/>
      <c r="UYO306" s="382"/>
      <c r="UYP306" s="224"/>
      <c r="UYQ306" s="224"/>
      <c r="UYR306" s="334"/>
      <c r="UYS306" s="334"/>
      <c r="UYT306" s="224"/>
      <c r="UYU306" s="382"/>
      <c r="UYV306" s="382"/>
      <c r="UYW306" s="332"/>
      <c r="UYX306" s="333"/>
      <c r="UYY306" s="382"/>
      <c r="UYZ306" s="224"/>
      <c r="UZA306" s="224"/>
      <c r="UZB306" s="334"/>
      <c r="UZC306" s="334"/>
      <c r="UZD306" s="224"/>
      <c r="UZE306" s="382"/>
      <c r="UZF306" s="382"/>
      <c r="UZG306" s="332"/>
      <c r="UZH306" s="333"/>
      <c r="UZI306" s="382"/>
      <c r="UZJ306" s="224"/>
      <c r="UZK306" s="224"/>
      <c r="UZL306" s="334"/>
      <c r="UZM306" s="334"/>
      <c r="UZN306" s="224"/>
      <c r="UZO306" s="382"/>
      <c r="UZP306" s="382"/>
      <c r="UZQ306" s="332"/>
      <c r="UZR306" s="333"/>
      <c r="UZS306" s="382"/>
      <c r="UZT306" s="224"/>
      <c r="UZU306" s="224"/>
      <c r="UZV306" s="334"/>
      <c r="UZW306" s="334"/>
      <c r="UZX306" s="224"/>
      <c r="UZY306" s="382"/>
      <c r="UZZ306" s="382"/>
      <c r="VAA306" s="332"/>
      <c r="VAB306" s="333"/>
      <c r="VAC306" s="382"/>
      <c r="VAD306" s="224"/>
      <c r="VAE306" s="224"/>
      <c r="VAF306" s="334"/>
      <c r="VAG306" s="334"/>
      <c r="VAH306" s="224"/>
      <c r="VAI306" s="382"/>
      <c r="VAJ306" s="382"/>
      <c r="VAK306" s="332"/>
      <c r="VAL306" s="333"/>
      <c r="VAM306" s="382"/>
      <c r="VAN306" s="224"/>
      <c r="VAO306" s="224"/>
      <c r="VAP306" s="334"/>
      <c r="VAQ306" s="334"/>
      <c r="VAR306" s="224"/>
      <c r="VAS306" s="382"/>
      <c r="VAT306" s="382"/>
      <c r="VAU306" s="332"/>
      <c r="VAV306" s="333"/>
      <c r="VAW306" s="382"/>
      <c r="VAX306" s="224"/>
      <c r="VAY306" s="224"/>
      <c r="VAZ306" s="334"/>
      <c r="VBA306" s="334"/>
      <c r="VBB306" s="224"/>
      <c r="VBC306" s="382"/>
      <c r="VBD306" s="382"/>
      <c r="VBE306" s="332"/>
      <c r="VBF306" s="333"/>
      <c r="VBG306" s="382"/>
      <c r="VBH306" s="224"/>
      <c r="VBI306" s="224"/>
      <c r="VBJ306" s="334"/>
      <c r="VBK306" s="334"/>
      <c r="VBL306" s="224"/>
      <c r="VBM306" s="382"/>
      <c r="VBN306" s="382"/>
      <c r="VBO306" s="332"/>
      <c r="VBP306" s="333"/>
      <c r="VBQ306" s="382"/>
      <c r="VBR306" s="224"/>
      <c r="VBS306" s="224"/>
      <c r="VBT306" s="334"/>
      <c r="VBU306" s="334"/>
      <c r="VBV306" s="224"/>
      <c r="VBW306" s="382"/>
      <c r="VBX306" s="382"/>
      <c r="VBY306" s="332"/>
      <c r="VBZ306" s="333"/>
      <c r="VCA306" s="382"/>
      <c r="VCB306" s="224"/>
      <c r="VCC306" s="224"/>
      <c r="VCD306" s="334"/>
      <c r="VCE306" s="334"/>
      <c r="VCF306" s="224"/>
      <c r="VCG306" s="382"/>
      <c r="VCH306" s="382"/>
      <c r="VCI306" s="332"/>
      <c r="VCJ306" s="333"/>
      <c r="VCK306" s="382"/>
      <c r="VCL306" s="224"/>
      <c r="VCM306" s="224"/>
      <c r="VCN306" s="334"/>
      <c r="VCO306" s="334"/>
      <c r="VCP306" s="224"/>
      <c r="VCQ306" s="382"/>
      <c r="VCR306" s="382"/>
      <c r="VCS306" s="332"/>
      <c r="VCT306" s="333"/>
      <c r="VCU306" s="382"/>
      <c r="VCV306" s="224"/>
      <c r="VCW306" s="224"/>
      <c r="VCX306" s="334"/>
      <c r="VCY306" s="334"/>
      <c r="VCZ306" s="224"/>
      <c r="VDA306" s="382"/>
      <c r="VDB306" s="382"/>
      <c r="VDC306" s="332"/>
      <c r="VDD306" s="333"/>
      <c r="VDE306" s="382"/>
      <c r="VDF306" s="224"/>
      <c r="VDG306" s="224"/>
      <c r="VDH306" s="334"/>
      <c r="VDI306" s="334"/>
      <c r="VDJ306" s="224"/>
      <c r="VDK306" s="382"/>
      <c r="VDL306" s="382"/>
      <c r="VDM306" s="332"/>
      <c r="VDN306" s="333"/>
      <c r="VDO306" s="382"/>
      <c r="VDP306" s="224"/>
      <c r="VDQ306" s="224"/>
      <c r="VDR306" s="334"/>
      <c r="VDS306" s="334"/>
      <c r="VDT306" s="224"/>
      <c r="VDU306" s="382"/>
      <c r="VDV306" s="382"/>
      <c r="VDW306" s="332"/>
      <c r="VDX306" s="333"/>
      <c r="VDY306" s="382"/>
      <c r="VDZ306" s="224"/>
      <c r="VEA306" s="224"/>
      <c r="VEB306" s="334"/>
      <c r="VEC306" s="334"/>
      <c r="VED306" s="224"/>
      <c r="VEE306" s="382"/>
      <c r="VEF306" s="382"/>
      <c r="VEG306" s="332"/>
      <c r="VEH306" s="333"/>
      <c r="VEI306" s="382"/>
      <c r="VEJ306" s="224"/>
      <c r="VEK306" s="224"/>
      <c r="VEL306" s="334"/>
      <c r="VEM306" s="334"/>
      <c r="VEN306" s="224"/>
      <c r="VEO306" s="382"/>
      <c r="VEP306" s="382"/>
      <c r="VEQ306" s="332"/>
      <c r="VER306" s="333"/>
      <c r="VES306" s="382"/>
      <c r="VET306" s="224"/>
      <c r="VEU306" s="224"/>
      <c r="VEV306" s="334"/>
      <c r="VEW306" s="334"/>
      <c r="VEX306" s="224"/>
      <c r="VEY306" s="382"/>
      <c r="VEZ306" s="382"/>
      <c r="VFA306" s="332"/>
      <c r="VFB306" s="333"/>
      <c r="VFC306" s="382"/>
      <c r="VFD306" s="224"/>
      <c r="VFE306" s="224"/>
      <c r="VFF306" s="334"/>
      <c r="VFG306" s="334"/>
      <c r="VFH306" s="224"/>
      <c r="VFI306" s="382"/>
      <c r="VFJ306" s="382"/>
      <c r="VFK306" s="332"/>
      <c r="VFL306" s="333"/>
      <c r="VFM306" s="382"/>
      <c r="VFN306" s="224"/>
      <c r="VFO306" s="224"/>
      <c r="VFP306" s="334"/>
      <c r="VFQ306" s="334"/>
      <c r="VFR306" s="224"/>
      <c r="VFS306" s="382"/>
      <c r="VFT306" s="382"/>
      <c r="VFU306" s="332"/>
      <c r="VFV306" s="333"/>
      <c r="VFW306" s="382"/>
      <c r="VFX306" s="224"/>
      <c r="VFY306" s="224"/>
      <c r="VFZ306" s="334"/>
      <c r="VGA306" s="334"/>
      <c r="VGB306" s="224"/>
      <c r="VGC306" s="382"/>
      <c r="VGD306" s="382"/>
      <c r="VGE306" s="332"/>
      <c r="VGF306" s="333"/>
      <c r="VGG306" s="382"/>
      <c r="VGH306" s="224"/>
      <c r="VGI306" s="224"/>
      <c r="VGJ306" s="334"/>
      <c r="VGK306" s="334"/>
      <c r="VGL306" s="224"/>
      <c r="VGM306" s="382"/>
      <c r="VGN306" s="382"/>
      <c r="VGO306" s="332"/>
      <c r="VGP306" s="333"/>
      <c r="VGQ306" s="382"/>
      <c r="VGR306" s="224"/>
      <c r="VGS306" s="224"/>
      <c r="VGT306" s="334"/>
      <c r="VGU306" s="334"/>
      <c r="VGV306" s="224"/>
      <c r="VGW306" s="382"/>
      <c r="VGX306" s="382"/>
      <c r="VGY306" s="332"/>
      <c r="VGZ306" s="333"/>
      <c r="VHA306" s="382"/>
      <c r="VHB306" s="224"/>
      <c r="VHC306" s="224"/>
      <c r="VHD306" s="334"/>
      <c r="VHE306" s="334"/>
      <c r="VHF306" s="224"/>
      <c r="VHG306" s="382"/>
      <c r="VHH306" s="382"/>
      <c r="VHI306" s="332"/>
      <c r="VHJ306" s="333"/>
      <c r="VHK306" s="382"/>
      <c r="VHL306" s="224"/>
      <c r="VHM306" s="224"/>
      <c r="VHN306" s="334"/>
      <c r="VHO306" s="334"/>
      <c r="VHP306" s="224"/>
      <c r="VHQ306" s="382"/>
      <c r="VHR306" s="382"/>
      <c r="VHS306" s="332"/>
      <c r="VHT306" s="333"/>
      <c r="VHU306" s="382"/>
      <c r="VHV306" s="224"/>
      <c r="VHW306" s="224"/>
      <c r="VHX306" s="334"/>
      <c r="VHY306" s="334"/>
      <c r="VHZ306" s="224"/>
      <c r="VIA306" s="382"/>
      <c r="VIB306" s="382"/>
      <c r="VIC306" s="332"/>
      <c r="VID306" s="333"/>
      <c r="VIE306" s="382"/>
      <c r="VIF306" s="224"/>
      <c r="VIG306" s="224"/>
      <c r="VIH306" s="334"/>
      <c r="VII306" s="334"/>
      <c r="VIJ306" s="224"/>
      <c r="VIK306" s="382"/>
      <c r="VIL306" s="382"/>
      <c r="VIM306" s="332"/>
      <c r="VIN306" s="333"/>
      <c r="VIO306" s="382"/>
      <c r="VIP306" s="224"/>
      <c r="VIQ306" s="224"/>
      <c r="VIR306" s="334"/>
      <c r="VIS306" s="334"/>
      <c r="VIT306" s="224"/>
      <c r="VIU306" s="382"/>
      <c r="VIV306" s="382"/>
      <c r="VIW306" s="332"/>
      <c r="VIX306" s="333"/>
      <c r="VIY306" s="382"/>
      <c r="VIZ306" s="224"/>
      <c r="VJA306" s="224"/>
      <c r="VJB306" s="334"/>
      <c r="VJC306" s="334"/>
      <c r="VJD306" s="224"/>
      <c r="VJE306" s="382"/>
      <c r="VJF306" s="382"/>
      <c r="VJG306" s="332"/>
      <c r="VJH306" s="333"/>
      <c r="VJI306" s="382"/>
      <c r="VJJ306" s="224"/>
      <c r="VJK306" s="224"/>
      <c r="VJL306" s="334"/>
      <c r="VJM306" s="334"/>
      <c r="VJN306" s="224"/>
      <c r="VJO306" s="382"/>
      <c r="VJP306" s="382"/>
      <c r="VJQ306" s="332"/>
      <c r="VJR306" s="333"/>
      <c r="VJS306" s="382"/>
      <c r="VJT306" s="224"/>
      <c r="VJU306" s="224"/>
      <c r="VJV306" s="334"/>
      <c r="VJW306" s="334"/>
      <c r="VJX306" s="224"/>
      <c r="VJY306" s="382"/>
      <c r="VJZ306" s="382"/>
      <c r="VKA306" s="332"/>
      <c r="VKB306" s="333"/>
      <c r="VKC306" s="382"/>
      <c r="VKD306" s="224"/>
      <c r="VKE306" s="224"/>
      <c r="VKF306" s="334"/>
      <c r="VKG306" s="334"/>
      <c r="VKH306" s="224"/>
      <c r="VKI306" s="382"/>
      <c r="VKJ306" s="382"/>
      <c r="VKK306" s="332"/>
      <c r="VKL306" s="333"/>
      <c r="VKM306" s="382"/>
      <c r="VKN306" s="224"/>
      <c r="VKO306" s="224"/>
      <c r="VKP306" s="334"/>
      <c r="VKQ306" s="334"/>
      <c r="VKR306" s="224"/>
      <c r="VKS306" s="382"/>
      <c r="VKT306" s="382"/>
      <c r="VKU306" s="332"/>
      <c r="VKV306" s="333"/>
      <c r="VKW306" s="382"/>
      <c r="VKX306" s="224"/>
      <c r="VKY306" s="224"/>
      <c r="VKZ306" s="334"/>
      <c r="VLA306" s="334"/>
      <c r="VLB306" s="224"/>
      <c r="VLC306" s="382"/>
      <c r="VLD306" s="382"/>
      <c r="VLE306" s="332"/>
      <c r="VLF306" s="333"/>
      <c r="VLG306" s="382"/>
      <c r="VLH306" s="224"/>
      <c r="VLI306" s="224"/>
      <c r="VLJ306" s="334"/>
      <c r="VLK306" s="334"/>
      <c r="VLL306" s="224"/>
      <c r="VLM306" s="382"/>
      <c r="VLN306" s="382"/>
      <c r="VLO306" s="332"/>
      <c r="VLP306" s="333"/>
      <c r="VLQ306" s="382"/>
      <c r="VLR306" s="224"/>
      <c r="VLS306" s="224"/>
      <c r="VLT306" s="334"/>
      <c r="VLU306" s="334"/>
      <c r="VLV306" s="224"/>
      <c r="VLW306" s="382"/>
      <c r="VLX306" s="382"/>
      <c r="VLY306" s="332"/>
      <c r="VLZ306" s="333"/>
      <c r="VMA306" s="382"/>
      <c r="VMB306" s="224"/>
      <c r="VMC306" s="224"/>
      <c r="VMD306" s="334"/>
      <c r="VME306" s="334"/>
      <c r="VMF306" s="224"/>
      <c r="VMG306" s="382"/>
      <c r="VMH306" s="382"/>
      <c r="VMI306" s="332"/>
      <c r="VMJ306" s="333"/>
      <c r="VMK306" s="382"/>
      <c r="VML306" s="224"/>
      <c r="VMM306" s="224"/>
      <c r="VMN306" s="334"/>
      <c r="VMO306" s="334"/>
      <c r="VMP306" s="224"/>
      <c r="VMQ306" s="382"/>
      <c r="VMR306" s="382"/>
      <c r="VMS306" s="332"/>
      <c r="VMT306" s="333"/>
      <c r="VMU306" s="382"/>
      <c r="VMV306" s="224"/>
      <c r="VMW306" s="224"/>
      <c r="VMX306" s="334"/>
      <c r="VMY306" s="334"/>
      <c r="VMZ306" s="224"/>
      <c r="VNA306" s="382"/>
      <c r="VNB306" s="382"/>
      <c r="VNC306" s="332"/>
      <c r="VND306" s="333"/>
      <c r="VNE306" s="382"/>
      <c r="VNF306" s="224"/>
      <c r="VNG306" s="224"/>
      <c r="VNH306" s="334"/>
      <c r="VNI306" s="334"/>
      <c r="VNJ306" s="224"/>
      <c r="VNK306" s="382"/>
      <c r="VNL306" s="382"/>
      <c r="VNM306" s="332"/>
      <c r="VNN306" s="333"/>
      <c r="VNO306" s="382"/>
      <c r="VNP306" s="224"/>
      <c r="VNQ306" s="224"/>
      <c r="VNR306" s="334"/>
      <c r="VNS306" s="334"/>
      <c r="VNT306" s="224"/>
      <c r="VNU306" s="382"/>
      <c r="VNV306" s="382"/>
      <c r="VNW306" s="332"/>
      <c r="VNX306" s="333"/>
      <c r="VNY306" s="382"/>
      <c r="VNZ306" s="224"/>
      <c r="VOA306" s="224"/>
      <c r="VOB306" s="334"/>
      <c r="VOC306" s="334"/>
      <c r="VOD306" s="224"/>
      <c r="VOE306" s="382"/>
      <c r="VOF306" s="382"/>
      <c r="VOG306" s="332"/>
      <c r="VOH306" s="333"/>
      <c r="VOI306" s="382"/>
      <c r="VOJ306" s="224"/>
      <c r="VOK306" s="224"/>
      <c r="VOL306" s="334"/>
      <c r="VOM306" s="334"/>
      <c r="VON306" s="224"/>
      <c r="VOO306" s="382"/>
      <c r="VOP306" s="382"/>
      <c r="VOQ306" s="332"/>
      <c r="VOR306" s="333"/>
      <c r="VOS306" s="382"/>
      <c r="VOT306" s="224"/>
      <c r="VOU306" s="224"/>
      <c r="VOV306" s="334"/>
      <c r="VOW306" s="334"/>
      <c r="VOX306" s="224"/>
      <c r="VOY306" s="382"/>
      <c r="VOZ306" s="382"/>
      <c r="VPA306" s="332"/>
      <c r="VPB306" s="333"/>
      <c r="VPC306" s="382"/>
      <c r="VPD306" s="224"/>
      <c r="VPE306" s="224"/>
      <c r="VPF306" s="334"/>
      <c r="VPG306" s="334"/>
      <c r="VPH306" s="224"/>
      <c r="VPI306" s="382"/>
      <c r="VPJ306" s="382"/>
      <c r="VPK306" s="332"/>
      <c r="VPL306" s="333"/>
      <c r="VPM306" s="382"/>
      <c r="VPN306" s="224"/>
      <c r="VPO306" s="224"/>
      <c r="VPP306" s="334"/>
      <c r="VPQ306" s="334"/>
      <c r="VPR306" s="224"/>
      <c r="VPS306" s="382"/>
      <c r="VPT306" s="382"/>
      <c r="VPU306" s="332"/>
      <c r="VPV306" s="333"/>
      <c r="VPW306" s="382"/>
      <c r="VPX306" s="224"/>
      <c r="VPY306" s="224"/>
      <c r="VPZ306" s="334"/>
      <c r="VQA306" s="334"/>
      <c r="VQB306" s="224"/>
      <c r="VQC306" s="382"/>
      <c r="VQD306" s="382"/>
      <c r="VQE306" s="332"/>
      <c r="VQF306" s="333"/>
      <c r="VQG306" s="382"/>
      <c r="VQH306" s="224"/>
      <c r="VQI306" s="224"/>
      <c r="VQJ306" s="334"/>
      <c r="VQK306" s="334"/>
      <c r="VQL306" s="224"/>
      <c r="VQM306" s="382"/>
      <c r="VQN306" s="382"/>
      <c r="VQO306" s="332"/>
      <c r="VQP306" s="333"/>
      <c r="VQQ306" s="382"/>
      <c r="VQR306" s="224"/>
      <c r="VQS306" s="224"/>
      <c r="VQT306" s="334"/>
      <c r="VQU306" s="334"/>
      <c r="VQV306" s="224"/>
      <c r="VQW306" s="382"/>
      <c r="VQX306" s="382"/>
      <c r="VQY306" s="332"/>
      <c r="VQZ306" s="333"/>
      <c r="VRA306" s="382"/>
      <c r="VRB306" s="224"/>
      <c r="VRC306" s="224"/>
      <c r="VRD306" s="334"/>
      <c r="VRE306" s="334"/>
      <c r="VRF306" s="224"/>
      <c r="VRG306" s="382"/>
      <c r="VRH306" s="382"/>
      <c r="VRI306" s="332"/>
      <c r="VRJ306" s="333"/>
      <c r="VRK306" s="382"/>
      <c r="VRL306" s="224"/>
      <c r="VRM306" s="224"/>
      <c r="VRN306" s="334"/>
      <c r="VRO306" s="334"/>
      <c r="VRP306" s="224"/>
      <c r="VRQ306" s="382"/>
      <c r="VRR306" s="382"/>
      <c r="VRS306" s="332"/>
      <c r="VRT306" s="333"/>
      <c r="VRU306" s="382"/>
      <c r="VRV306" s="224"/>
      <c r="VRW306" s="224"/>
      <c r="VRX306" s="334"/>
      <c r="VRY306" s="334"/>
      <c r="VRZ306" s="224"/>
      <c r="VSA306" s="382"/>
      <c r="VSB306" s="382"/>
      <c r="VSC306" s="332"/>
      <c r="VSD306" s="333"/>
      <c r="VSE306" s="382"/>
      <c r="VSF306" s="224"/>
      <c r="VSG306" s="224"/>
      <c r="VSH306" s="334"/>
      <c r="VSI306" s="334"/>
      <c r="VSJ306" s="224"/>
      <c r="VSK306" s="382"/>
      <c r="VSL306" s="382"/>
      <c r="VSM306" s="332"/>
      <c r="VSN306" s="333"/>
      <c r="VSO306" s="382"/>
      <c r="VSP306" s="224"/>
      <c r="VSQ306" s="224"/>
      <c r="VSR306" s="334"/>
      <c r="VSS306" s="334"/>
      <c r="VST306" s="224"/>
      <c r="VSU306" s="382"/>
      <c r="VSV306" s="382"/>
      <c r="VSW306" s="332"/>
      <c r="VSX306" s="333"/>
      <c r="VSY306" s="382"/>
      <c r="VSZ306" s="224"/>
      <c r="VTA306" s="224"/>
      <c r="VTB306" s="334"/>
      <c r="VTC306" s="334"/>
      <c r="VTD306" s="224"/>
      <c r="VTE306" s="382"/>
      <c r="VTF306" s="382"/>
      <c r="VTG306" s="332"/>
      <c r="VTH306" s="333"/>
      <c r="VTI306" s="382"/>
      <c r="VTJ306" s="224"/>
      <c r="VTK306" s="224"/>
      <c r="VTL306" s="334"/>
      <c r="VTM306" s="334"/>
      <c r="VTN306" s="224"/>
      <c r="VTO306" s="382"/>
      <c r="VTP306" s="382"/>
      <c r="VTQ306" s="332"/>
      <c r="VTR306" s="333"/>
      <c r="VTS306" s="382"/>
      <c r="VTT306" s="224"/>
      <c r="VTU306" s="224"/>
      <c r="VTV306" s="334"/>
      <c r="VTW306" s="334"/>
      <c r="VTX306" s="224"/>
      <c r="VTY306" s="382"/>
      <c r="VTZ306" s="382"/>
      <c r="VUA306" s="332"/>
      <c r="VUB306" s="333"/>
      <c r="VUC306" s="382"/>
      <c r="VUD306" s="224"/>
      <c r="VUE306" s="224"/>
      <c r="VUF306" s="334"/>
      <c r="VUG306" s="334"/>
      <c r="VUH306" s="224"/>
      <c r="VUI306" s="382"/>
      <c r="VUJ306" s="382"/>
      <c r="VUK306" s="332"/>
      <c r="VUL306" s="333"/>
      <c r="VUM306" s="382"/>
      <c r="VUN306" s="224"/>
      <c r="VUO306" s="224"/>
      <c r="VUP306" s="334"/>
      <c r="VUQ306" s="334"/>
      <c r="VUR306" s="224"/>
      <c r="VUS306" s="382"/>
      <c r="VUT306" s="382"/>
      <c r="VUU306" s="332"/>
      <c r="VUV306" s="333"/>
      <c r="VUW306" s="382"/>
      <c r="VUX306" s="224"/>
      <c r="VUY306" s="224"/>
      <c r="VUZ306" s="334"/>
      <c r="VVA306" s="334"/>
      <c r="VVB306" s="224"/>
      <c r="VVC306" s="382"/>
      <c r="VVD306" s="382"/>
      <c r="VVE306" s="332"/>
      <c r="VVF306" s="333"/>
      <c r="VVG306" s="382"/>
      <c r="VVH306" s="224"/>
      <c r="VVI306" s="224"/>
      <c r="VVJ306" s="334"/>
      <c r="VVK306" s="334"/>
      <c r="VVL306" s="224"/>
      <c r="VVM306" s="382"/>
      <c r="VVN306" s="382"/>
      <c r="VVO306" s="332"/>
      <c r="VVP306" s="333"/>
      <c r="VVQ306" s="382"/>
      <c r="VVR306" s="224"/>
      <c r="VVS306" s="224"/>
      <c r="VVT306" s="334"/>
      <c r="VVU306" s="334"/>
      <c r="VVV306" s="224"/>
      <c r="VVW306" s="382"/>
      <c r="VVX306" s="382"/>
      <c r="VVY306" s="332"/>
      <c r="VVZ306" s="333"/>
      <c r="VWA306" s="382"/>
      <c r="VWB306" s="224"/>
      <c r="VWC306" s="224"/>
      <c r="VWD306" s="334"/>
      <c r="VWE306" s="334"/>
      <c r="VWF306" s="224"/>
      <c r="VWG306" s="382"/>
      <c r="VWH306" s="382"/>
      <c r="VWI306" s="332"/>
      <c r="VWJ306" s="333"/>
      <c r="VWK306" s="382"/>
      <c r="VWL306" s="224"/>
      <c r="VWM306" s="224"/>
      <c r="VWN306" s="334"/>
      <c r="VWO306" s="334"/>
      <c r="VWP306" s="224"/>
      <c r="VWQ306" s="382"/>
      <c r="VWR306" s="382"/>
      <c r="VWS306" s="332"/>
      <c r="VWT306" s="333"/>
      <c r="VWU306" s="382"/>
      <c r="VWV306" s="224"/>
      <c r="VWW306" s="224"/>
      <c r="VWX306" s="334"/>
      <c r="VWY306" s="334"/>
      <c r="VWZ306" s="224"/>
      <c r="VXA306" s="382"/>
      <c r="VXB306" s="382"/>
      <c r="VXC306" s="332"/>
      <c r="VXD306" s="333"/>
      <c r="VXE306" s="382"/>
      <c r="VXF306" s="224"/>
      <c r="VXG306" s="224"/>
      <c r="VXH306" s="334"/>
      <c r="VXI306" s="334"/>
      <c r="VXJ306" s="224"/>
      <c r="VXK306" s="382"/>
      <c r="VXL306" s="382"/>
      <c r="VXM306" s="332"/>
      <c r="VXN306" s="333"/>
      <c r="VXO306" s="382"/>
      <c r="VXP306" s="224"/>
      <c r="VXQ306" s="224"/>
      <c r="VXR306" s="334"/>
      <c r="VXS306" s="334"/>
      <c r="VXT306" s="224"/>
      <c r="VXU306" s="382"/>
      <c r="VXV306" s="382"/>
      <c r="VXW306" s="332"/>
      <c r="VXX306" s="333"/>
      <c r="VXY306" s="382"/>
      <c r="VXZ306" s="224"/>
      <c r="VYA306" s="224"/>
      <c r="VYB306" s="334"/>
      <c r="VYC306" s="334"/>
      <c r="VYD306" s="224"/>
      <c r="VYE306" s="382"/>
      <c r="VYF306" s="382"/>
      <c r="VYG306" s="332"/>
      <c r="VYH306" s="333"/>
      <c r="VYI306" s="382"/>
      <c r="VYJ306" s="224"/>
      <c r="VYK306" s="224"/>
      <c r="VYL306" s="334"/>
      <c r="VYM306" s="334"/>
      <c r="VYN306" s="224"/>
      <c r="VYO306" s="382"/>
      <c r="VYP306" s="382"/>
      <c r="VYQ306" s="332"/>
      <c r="VYR306" s="333"/>
      <c r="VYS306" s="382"/>
      <c r="VYT306" s="224"/>
      <c r="VYU306" s="224"/>
      <c r="VYV306" s="334"/>
      <c r="VYW306" s="334"/>
      <c r="VYX306" s="224"/>
      <c r="VYY306" s="382"/>
      <c r="VYZ306" s="382"/>
      <c r="VZA306" s="332"/>
      <c r="VZB306" s="333"/>
      <c r="VZC306" s="382"/>
      <c r="VZD306" s="224"/>
      <c r="VZE306" s="224"/>
      <c r="VZF306" s="334"/>
      <c r="VZG306" s="334"/>
      <c r="VZH306" s="224"/>
      <c r="VZI306" s="382"/>
      <c r="VZJ306" s="382"/>
      <c r="VZK306" s="332"/>
      <c r="VZL306" s="333"/>
      <c r="VZM306" s="382"/>
      <c r="VZN306" s="224"/>
      <c r="VZO306" s="224"/>
      <c r="VZP306" s="334"/>
      <c r="VZQ306" s="334"/>
      <c r="VZR306" s="224"/>
      <c r="VZS306" s="382"/>
      <c r="VZT306" s="382"/>
      <c r="VZU306" s="332"/>
      <c r="VZV306" s="333"/>
      <c r="VZW306" s="382"/>
      <c r="VZX306" s="224"/>
      <c r="VZY306" s="224"/>
      <c r="VZZ306" s="334"/>
      <c r="WAA306" s="334"/>
      <c r="WAB306" s="224"/>
      <c r="WAC306" s="382"/>
      <c r="WAD306" s="382"/>
      <c r="WAE306" s="332"/>
      <c r="WAF306" s="333"/>
      <c r="WAG306" s="382"/>
      <c r="WAH306" s="224"/>
      <c r="WAI306" s="224"/>
      <c r="WAJ306" s="334"/>
      <c r="WAK306" s="334"/>
      <c r="WAL306" s="224"/>
      <c r="WAM306" s="382"/>
      <c r="WAN306" s="382"/>
      <c r="WAO306" s="332"/>
      <c r="WAP306" s="333"/>
      <c r="WAQ306" s="382"/>
      <c r="WAR306" s="224"/>
      <c r="WAS306" s="224"/>
      <c r="WAT306" s="334"/>
      <c r="WAU306" s="334"/>
      <c r="WAV306" s="224"/>
      <c r="WAW306" s="382"/>
      <c r="WAX306" s="382"/>
      <c r="WAY306" s="332"/>
      <c r="WAZ306" s="333"/>
      <c r="WBA306" s="382"/>
      <c r="WBB306" s="224"/>
      <c r="WBC306" s="224"/>
      <c r="WBD306" s="334"/>
      <c r="WBE306" s="334"/>
      <c r="WBF306" s="224"/>
      <c r="WBG306" s="382"/>
      <c r="WBH306" s="382"/>
      <c r="WBI306" s="332"/>
      <c r="WBJ306" s="333"/>
      <c r="WBK306" s="382"/>
      <c r="WBL306" s="224"/>
      <c r="WBM306" s="224"/>
      <c r="WBN306" s="334"/>
      <c r="WBO306" s="334"/>
      <c r="WBP306" s="224"/>
      <c r="WBQ306" s="382"/>
      <c r="WBR306" s="382"/>
      <c r="WBS306" s="332"/>
      <c r="WBT306" s="333"/>
      <c r="WBU306" s="382"/>
      <c r="WBV306" s="224"/>
      <c r="WBW306" s="224"/>
      <c r="WBX306" s="334"/>
      <c r="WBY306" s="334"/>
      <c r="WBZ306" s="224"/>
      <c r="WCA306" s="382"/>
      <c r="WCB306" s="382"/>
      <c r="WCC306" s="332"/>
      <c r="WCD306" s="333"/>
      <c r="WCE306" s="382"/>
      <c r="WCF306" s="224"/>
      <c r="WCG306" s="224"/>
      <c r="WCH306" s="334"/>
      <c r="WCI306" s="334"/>
      <c r="WCJ306" s="224"/>
      <c r="WCK306" s="382"/>
      <c r="WCL306" s="382"/>
      <c r="WCM306" s="332"/>
      <c r="WCN306" s="333"/>
      <c r="WCO306" s="382"/>
      <c r="WCP306" s="224"/>
      <c r="WCQ306" s="224"/>
      <c r="WCR306" s="334"/>
      <c r="WCS306" s="334"/>
      <c r="WCT306" s="224"/>
      <c r="WCU306" s="382"/>
      <c r="WCV306" s="382"/>
      <c r="WCW306" s="332"/>
      <c r="WCX306" s="333"/>
      <c r="WCY306" s="382"/>
      <c r="WCZ306" s="224"/>
      <c r="WDA306" s="224"/>
      <c r="WDB306" s="334"/>
      <c r="WDC306" s="334"/>
      <c r="WDD306" s="224"/>
      <c r="WDE306" s="382"/>
      <c r="WDF306" s="382"/>
      <c r="WDG306" s="332"/>
      <c r="WDH306" s="333"/>
      <c r="WDI306" s="382"/>
      <c r="WDJ306" s="224"/>
      <c r="WDK306" s="224"/>
      <c r="WDL306" s="334"/>
      <c r="WDM306" s="334"/>
      <c r="WDN306" s="224"/>
      <c r="WDO306" s="382"/>
      <c r="WDP306" s="382"/>
      <c r="WDQ306" s="332"/>
      <c r="WDR306" s="333"/>
      <c r="WDS306" s="382"/>
      <c r="WDT306" s="224"/>
      <c r="WDU306" s="224"/>
      <c r="WDV306" s="334"/>
      <c r="WDW306" s="334"/>
      <c r="WDX306" s="224"/>
      <c r="WDY306" s="382"/>
      <c r="WDZ306" s="382"/>
      <c r="WEA306" s="332"/>
      <c r="WEB306" s="333"/>
      <c r="WEC306" s="382"/>
      <c r="WED306" s="224"/>
      <c r="WEE306" s="224"/>
      <c r="WEF306" s="334"/>
      <c r="WEG306" s="334"/>
      <c r="WEH306" s="224"/>
      <c r="WEI306" s="382"/>
      <c r="WEJ306" s="382"/>
      <c r="WEK306" s="332"/>
      <c r="WEL306" s="333"/>
      <c r="WEM306" s="382"/>
      <c r="WEN306" s="224"/>
      <c r="WEO306" s="224"/>
      <c r="WEP306" s="334"/>
      <c r="WEQ306" s="334"/>
      <c r="WER306" s="224"/>
      <c r="WES306" s="382"/>
      <c r="WET306" s="382"/>
      <c r="WEU306" s="332"/>
      <c r="WEV306" s="333"/>
      <c r="WEW306" s="382"/>
      <c r="WEX306" s="224"/>
      <c r="WEY306" s="224"/>
      <c r="WEZ306" s="334"/>
      <c r="WFA306" s="334"/>
      <c r="WFB306" s="224"/>
      <c r="WFC306" s="382"/>
      <c r="WFD306" s="382"/>
      <c r="WFE306" s="332"/>
      <c r="WFF306" s="333"/>
      <c r="WFG306" s="382"/>
      <c r="WFH306" s="224"/>
      <c r="WFI306" s="224"/>
      <c r="WFJ306" s="334"/>
      <c r="WFK306" s="334"/>
      <c r="WFL306" s="224"/>
      <c r="WFM306" s="382"/>
      <c r="WFN306" s="382"/>
      <c r="WFO306" s="332"/>
      <c r="WFP306" s="333"/>
      <c r="WFQ306" s="382"/>
      <c r="WFR306" s="224"/>
      <c r="WFS306" s="224"/>
      <c r="WFT306" s="334"/>
      <c r="WFU306" s="334"/>
      <c r="WFV306" s="224"/>
      <c r="WFW306" s="382"/>
      <c r="WFX306" s="382"/>
      <c r="WFY306" s="332"/>
      <c r="WFZ306" s="333"/>
      <c r="WGA306" s="382"/>
      <c r="WGB306" s="224"/>
      <c r="WGC306" s="224"/>
      <c r="WGD306" s="334"/>
      <c r="WGE306" s="334"/>
      <c r="WGF306" s="224"/>
      <c r="WGG306" s="382"/>
      <c r="WGH306" s="382"/>
      <c r="WGI306" s="332"/>
      <c r="WGJ306" s="333"/>
      <c r="WGK306" s="382"/>
      <c r="WGL306" s="224"/>
      <c r="WGM306" s="224"/>
      <c r="WGN306" s="334"/>
      <c r="WGO306" s="334"/>
      <c r="WGP306" s="224"/>
      <c r="WGQ306" s="382"/>
      <c r="WGR306" s="382"/>
      <c r="WGS306" s="332"/>
      <c r="WGT306" s="333"/>
      <c r="WGU306" s="382"/>
      <c r="WGV306" s="224"/>
      <c r="WGW306" s="224"/>
      <c r="WGX306" s="334"/>
      <c r="WGY306" s="334"/>
      <c r="WGZ306" s="224"/>
      <c r="WHA306" s="382"/>
      <c r="WHB306" s="382"/>
      <c r="WHC306" s="332"/>
      <c r="WHD306" s="333"/>
      <c r="WHE306" s="382"/>
      <c r="WHF306" s="224"/>
      <c r="WHG306" s="224"/>
      <c r="WHH306" s="334"/>
      <c r="WHI306" s="334"/>
      <c r="WHJ306" s="224"/>
      <c r="WHK306" s="382"/>
      <c r="WHL306" s="382"/>
      <c r="WHM306" s="332"/>
      <c r="WHN306" s="333"/>
      <c r="WHO306" s="382"/>
      <c r="WHP306" s="224"/>
      <c r="WHQ306" s="224"/>
      <c r="WHR306" s="334"/>
      <c r="WHS306" s="334"/>
      <c r="WHT306" s="224"/>
      <c r="WHU306" s="382"/>
      <c r="WHV306" s="382"/>
      <c r="WHW306" s="332"/>
      <c r="WHX306" s="333"/>
      <c r="WHY306" s="382"/>
      <c r="WHZ306" s="224"/>
      <c r="WIA306" s="224"/>
      <c r="WIB306" s="334"/>
      <c r="WIC306" s="334"/>
      <c r="WID306" s="224"/>
      <c r="WIE306" s="382"/>
      <c r="WIF306" s="382"/>
      <c r="WIG306" s="332"/>
      <c r="WIH306" s="333"/>
      <c r="WII306" s="382"/>
      <c r="WIJ306" s="224"/>
      <c r="WIK306" s="224"/>
      <c r="WIL306" s="334"/>
      <c r="WIM306" s="334"/>
      <c r="WIN306" s="224"/>
      <c r="WIO306" s="382"/>
      <c r="WIP306" s="382"/>
      <c r="WIQ306" s="332"/>
      <c r="WIR306" s="333"/>
      <c r="WIS306" s="382"/>
      <c r="WIT306" s="224"/>
      <c r="WIU306" s="224"/>
      <c r="WIV306" s="334"/>
      <c r="WIW306" s="334"/>
      <c r="WIX306" s="224"/>
      <c r="WIY306" s="382"/>
      <c r="WIZ306" s="382"/>
      <c r="WJA306" s="332"/>
      <c r="WJB306" s="333"/>
      <c r="WJC306" s="382"/>
      <c r="WJD306" s="224"/>
      <c r="WJE306" s="224"/>
      <c r="WJF306" s="334"/>
      <c r="WJG306" s="334"/>
      <c r="WJH306" s="224"/>
      <c r="WJI306" s="382"/>
      <c r="WJJ306" s="382"/>
      <c r="WJK306" s="332"/>
      <c r="WJL306" s="333"/>
      <c r="WJM306" s="382"/>
      <c r="WJN306" s="224"/>
      <c r="WJO306" s="224"/>
      <c r="WJP306" s="334"/>
      <c r="WJQ306" s="334"/>
      <c r="WJR306" s="224"/>
      <c r="WJS306" s="382"/>
      <c r="WJT306" s="382"/>
      <c r="WJU306" s="332"/>
      <c r="WJV306" s="333"/>
      <c r="WJW306" s="382"/>
      <c r="WJX306" s="224"/>
      <c r="WJY306" s="224"/>
      <c r="WJZ306" s="334"/>
      <c r="WKA306" s="334"/>
      <c r="WKB306" s="224"/>
      <c r="WKC306" s="382"/>
      <c r="WKD306" s="382"/>
      <c r="WKE306" s="332"/>
      <c r="WKF306" s="333"/>
      <c r="WKG306" s="382"/>
      <c r="WKH306" s="224"/>
      <c r="WKI306" s="224"/>
      <c r="WKJ306" s="334"/>
      <c r="WKK306" s="334"/>
      <c r="WKL306" s="224"/>
      <c r="WKM306" s="382"/>
      <c r="WKN306" s="382"/>
      <c r="WKO306" s="332"/>
      <c r="WKP306" s="333"/>
      <c r="WKQ306" s="382"/>
      <c r="WKR306" s="224"/>
      <c r="WKS306" s="224"/>
      <c r="WKT306" s="334"/>
      <c r="WKU306" s="334"/>
      <c r="WKV306" s="224"/>
      <c r="WKW306" s="382"/>
      <c r="WKX306" s="382"/>
      <c r="WKY306" s="332"/>
      <c r="WKZ306" s="333"/>
      <c r="WLA306" s="382"/>
      <c r="WLB306" s="224"/>
      <c r="WLC306" s="224"/>
      <c r="WLD306" s="334"/>
      <c r="WLE306" s="334"/>
      <c r="WLF306" s="224"/>
      <c r="WLG306" s="382"/>
      <c r="WLH306" s="382"/>
      <c r="WLI306" s="332"/>
      <c r="WLJ306" s="333"/>
      <c r="WLK306" s="382"/>
      <c r="WLL306" s="224"/>
      <c r="WLM306" s="224"/>
      <c r="WLN306" s="334"/>
      <c r="WLO306" s="334"/>
      <c r="WLP306" s="224"/>
      <c r="WLQ306" s="382"/>
      <c r="WLR306" s="382"/>
      <c r="WLS306" s="332"/>
      <c r="WLT306" s="333"/>
      <c r="WLU306" s="382"/>
      <c r="WLV306" s="224"/>
      <c r="WLW306" s="224"/>
      <c r="WLX306" s="334"/>
      <c r="WLY306" s="334"/>
      <c r="WLZ306" s="224"/>
      <c r="WMA306" s="382"/>
      <c r="WMB306" s="382"/>
      <c r="WMC306" s="332"/>
      <c r="WMD306" s="333"/>
      <c r="WME306" s="382"/>
      <c r="WMF306" s="224"/>
      <c r="WMG306" s="224"/>
      <c r="WMH306" s="334"/>
      <c r="WMI306" s="334"/>
      <c r="WMJ306" s="224"/>
      <c r="WMK306" s="382"/>
      <c r="WML306" s="382"/>
      <c r="WMM306" s="332"/>
      <c r="WMN306" s="333"/>
      <c r="WMO306" s="382"/>
      <c r="WMP306" s="224"/>
      <c r="WMQ306" s="224"/>
      <c r="WMR306" s="334"/>
      <c r="WMS306" s="334"/>
      <c r="WMT306" s="224"/>
      <c r="WMU306" s="382"/>
      <c r="WMV306" s="382"/>
      <c r="WMW306" s="332"/>
      <c r="WMX306" s="333"/>
      <c r="WMY306" s="382"/>
      <c r="WMZ306" s="224"/>
      <c r="WNA306" s="224"/>
      <c r="WNB306" s="334"/>
      <c r="WNC306" s="334"/>
      <c r="WND306" s="224"/>
      <c r="WNE306" s="382"/>
      <c r="WNF306" s="382"/>
      <c r="WNG306" s="332"/>
      <c r="WNH306" s="333"/>
      <c r="WNI306" s="382"/>
      <c r="WNJ306" s="224"/>
      <c r="WNK306" s="224"/>
      <c r="WNL306" s="334"/>
      <c r="WNM306" s="334"/>
      <c r="WNN306" s="224"/>
      <c r="WNO306" s="382"/>
      <c r="WNP306" s="382"/>
      <c r="WNQ306" s="332"/>
      <c r="WNR306" s="333"/>
      <c r="WNS306" s="382"/>
      <c r="WNT306" s="224"/>
      <c r="WNU306" s="224"/>
      <c r="WNV306" s="334"/>
      <c r="WNW306" s="334"/>
      <c r="WNX306" s="224"/>
      <c r="WNY306" s="382"/>
      <c r="WNZ306" s="382"/>
      <c r="WOA306" s="332"/>
      <c r="WOB306" s="333"/>
      <c r="WOC306" s="382"/>
      <c r="WOD306" s="224"/>
      <c r="WOE306" s="224"/>
      <c r="WOF306" s="334"/>
      <c r="WOG306" s="334"/>
      <c r="WOH306" s="224"/>
      <c r="WOI306" s="382"/>
      <c r="WOJ306" s="382"/>
      <c r="WOK306" s="332"/>
      <c r="WOL306" s="333"/>
      <c r="WOM306" s="382"/>
      <c r="WON306" s="224"/>
      <c r="WOO306" s="224"/>
      <c r="WOP306" s="334"/>
      <c r="WOQ306" s="334"/>
      <c r="WOR306" s="224"/>
      <c r="WOS306" s="382"/>
      <c r="WOT306" s="382"/>
      <c r="WOU306" s="332"/>
      <c r="WOV306" s="333"/>
      <c r="WOW306" s="382"/>
      <c r="WOX306" s="224"/>
      <c r="WOY306" s="224"/>
      <c r="WOZ306" s="334"/>
      <c r="WPA306" s="334"/>
      <c r="WPB306" s="224"/>
      <c r="WPC306" s="382"/>
      <c r="WPD306" s="382"/>
      <c r="WPE306" s="332"/>
      <c r="WPF306" s="333"/>
      <c r="WPG306" s="382"/>
      <c r="WPH306" s="224"/>
      <c r="WPI306" s="224"/>
      <c r="WPJ306" s="334"/>
      <c r="WPK306" s="334"/>
      <c r="WPL306" s="224"/>
      <c r="WPM306" s="382"/>
      <c r="WPN306" s="382"/>
      <c r="WPO306" s="332"/>
      <c r="WPP306" s="333"/>
      <c r="WPQ306" s="382"/>
      <c r="WPR306" s="224"/>
      <c r="WPS306" s="224"/>
      <c r="WPT306" s="334"/>
      <c r="WPU306" s="334"/>
      <c r="WPV306" s="224"/>
      <c r="WPW306" s="382"/>
      <c r="WPX306" s="382"/>
      <c r="WPY306" s="332"/>
      <c r="WPZ306" s="333"/>
      <c r="WQA306" s="382"/>
      <c r="WQB306" s="224"/>
      <c r="WQC306" s="224"/>
      <c r="WQD306" s="334"/>
      <c r="WQE306" s="334"/>
      <c r="WQF306" s="224"/>
      <c r="WQG306" s="382"/>
      <c r="WQH306" s="382"/>
      <c r="WQI306" s="332"/>
      <c r="WQJ306" s="333"/>
      <c r="WQK306" s="382"/>
      <c r="WQL306" s="224"/>
      <c r="WQM306" s="224"/>
      <c r="WQN306" s="334"/>
      <c r="WQO306" s="334"/>
      <c r="WQP306" s="224"/>
      <c r="WQQ306" s="382"/>
      <c r="WQR306" s="382"/>
      <c r="WQS306" s="332"/>
      <c r="WQT306" s="333"/>
      <c r="WQU306" s="382"/>
      <c r="WQV306" s="224"/>
      <c r="WQW306" s="224"/>
      <c r="WQX306" s="334"/>
      <c r="WQY306" s="334"/>
      <c r="WQZ306" s="224"/>
      <c r="WRA306" s="382"/>
      <c r="WRB306" s="382"/>
      <c r="WRC306" s="332"/>
      <c r="WRD306" s="333"/>
      <c r="WRE306" s="382"/>
      <c r="WRF306" s="224"/>
      <c r="WRG306" s="224"/>
      <c r="WRH306" s="334"/>
      <c r="WRI306" s="334"/>
      <c r="WRJ306" s="224"/>
      <c r="WRK306" s="382"/>
      <c r="WRL306" s="382"/>
      <c r="WRM306" s="332"/>
      <c r="WRN306" s="333"/>
      <c r="WRO306" s="382"/>
      <c r="WRP306" s="224"/>
      <c r="WRQ306" s="224"/>
      <c r="WRR306" s="334"/>
      <c r="WRS306" s="334"/>
      <c r="WRT306" s="224"/>
      <c r="WRU306" s="382"/>
      <c r="WRV306" s="382"/>
      <c r="WRW306" s="332"/>
      <c r="WRX306" s="333"/>
      <c r="WRY306" s="382"/>
      <c r="WRZ306" s="224"/>
      <c r="WSA306" s="224"/>
      <c r="WSB306" s="334"/>
      <c r="WSC306" s="334"/>
      <c r="WSD306" s="224"/>
      <c r="WSE306" s="382"/>
      <c r="WSF306" s="382"/>
      <c r="WSG306" s="332"/>
      <c r="WSH306" s="333"/>
      <c r="WSI306" s="382"/>
      <c r="WSJ306" s="224"/>
      <c r="WSK306" s="224"/>
      <c r="WSL306" s="334"/>
      <c r="WSM306" s="334"/>
      <c r="WSN306" s="224"/>
      <c r="WSO306" s="382"/>
      <c r="WSP306" s="382"/>
      <c r="WSQ306" s="332"/>
      <c r="WSR306" s="333"/>
      <c r="WSS306" s="382"/>
      <c r="WST306" s="224"/>
      <c r="WSU306" s="224"/>
      <c r="WSV306" s="334"/>
      <c r="WSW306" s="334"/>
      <c r="WSX306" s="224"/>
      <c r="WSY306" s="382"/>
      <c r="WSZ306" s="382"/>
      <c r="WTA306" s="332"/>
      <c r="WTB306" s="333"/>
      <c r="WTC306" s="382"/>
      <c r="WTD306" s="224"/>
      <c r="WTE306" s="224"/>
      <c r="WTF306" s="334"/>
      <c r="WTG306" s="334"/>
      <c r="WTH306" s="224"/>
      <c r="WTI306" s="382"/>
      <c r="WTJ306" s="382"/>
      <c r="WTK306" s="332"/>
      <c r="WTL306" s="333"/>
      <c r="WTM306" s="382"/>
      <c r="WTN306" s="224"/>
      <c r="WTO306" s="224"/>
      <c r="WTP306" s="334"/>
      <c r="WTQ306" s="334"/>
      <c r="WTR306" s="224"/>
      <c r="WTS306" s="382"/>
      <c r="WTT306" s="382"/>
      <c r="WTU306" s="332"/>
      <c r="WTV306" s="333"/>
      <c r="WTW306" s="382"/>
      <c r="WTX306" s="224"/>
      <c r="WTY306" s="224"/>
      <c r="WTZ306" s="334"/>
      <c r="WUA306" s="334"/>
      <c r="WUB306" s="224"/>
      <c r="WUC306" s="382"/>
      <c r="WUD306" s="382"/>
      <c r="WUE306" s="332"/>
      <c r="WUF306" s="333"/>
      <c r="WUG306" s="382"/>
      <c r="WUH306" s="224"/>
      <c r="WUI306" s="224"/>
      <c r="WUJ306" s="334"/>
      <c r="WUK306" s="334"/>
      <c r="WUL306" s="224"/>
      <c r="WUM306" s="382"/>
      <c r="WUN306" s="382"/>
      <c r="WUO306" s="332"/>
      <c r="WUP306" s="333"/>
      <c r="WUQ306" s="382"/>
      <c r="WUR306" s="224"/>
      <c r="WUS306" s="224"/>
      <c r="WUT306" s="334"/>
      <c r="WUU306" s="334"/>
      <c r="WUV306" s="224"/>
      <c r="WUW306" s="382"/>
      <c r="WUX306" s="382"/>
      <c r="WUY306" s="332"/>
      <c r="WUZ306" s="333"/>
      <c r="WVA306" s="382"/>
      <c r="WVB306" s="224"/>
      <c r="WVC306" s="224"/>
      <c r="WVD306" s="334"/>
      <c r="WVE306" s="334"/>
      <c r="WVF306" s="224"/>
      <c r="WVG306" s="382"/>
      <c r="WVH306" s="382"/>
      <c r="WVI306" s="332"/>
      <c r="WVJ306" s="333"/>
      <c r="WVK306" s="382"/>
      <c r="WVL306" s="224"/>
      <c r="WVM306" s="224"/>
      <c r="WVN306" s="334"/>
      <c r="WVO306" s="334"/>
      <c r="WVP306" s="224"/>
      <c r="WVQ306" s="382"/>
      <c r="WVR306" s="382"/>
      <c r="WVS306" s="332"/>
      <c r="WVT306" s="333"/>
      <c r="WVU306" s="382"/>
      <c r="WVV306" s="224"/>
      <c r="WVW306" s="224"/>
      <c r="WVX306" s="334"/>
      <c r="WVY306" s="334"/>
      <c r="WVZ306" s="224"/>
      <c r="WWA306" s="382"/>
      <c r="WWB306" s="382"/>
      <c r="WWC306" s="332"/>
      <c r="WWD306" s="333"/>
      <c r="WWE306" s="382"/>
      <c r="WWF306" s="224"/>
      <c r="WWG306" s="224"/>
      <c r="WWH306" s="334"/>
      <c r="WWI306" s="334"/>
      <c r="WWJ306" s="224"/>
      <c r="WWK306" s="382"/>
      <c r="WWL306" s="382"/>
      <c r="WWM306" s="332"/>
      <c r="WWN306" s="333"/>
      <c r="WWO306" s="382"/>
      <c r="WWP306" s="224"/>
      <c r="WWQ306" s="224"/>
      <c r="WWR306" s="334"/>
      <c r="WWS306" s="334"/>
      <c r="WWT306" s="224"/>
      <c r="WWU306" s="382"/>
      <c r="WWV306" s="382"/>
      <c r="WWW306" s="332"/>
      <c r="WWX306" s="333"/>
      <c r="WWY306" s="382"/>
      <c r="WWZ306" s="224"/>
      <c r="WXA306" s="224"/>
      <c r="WXB306" s="334"/>
      <c r="WXC306" s="334"/>
      <c r="WXD306" s="224"/>
      <c r="WXE306" s="382"/>
      <c r="WXF306" s="382"/>
      <c r="WXG306" s="332"/>
      <c r="WXH306" s="333"/>
      <c r="WXI306" s="382"/>
      <c r="WXJ306" s="224"/>
      <c r="WXK306" s="224"/>
      <c r="WXL306" s="334"/>
      <c r="WXM306" s="334"/>
      <c r="WXN306" s="224"/>
      <c r="WXO306" s="382"/>
      <c r="WXP306" s="382"/>
      <c r="WXQ306" s="332"/>
      <c r="WXR306" s="333"/>
      <c r="WXS306" s="382"/>
      <c r="WXT306" s="224"/>
      <c r="WXU306" s="224"/>
      <c r="WXV306" s="334"/>
      <c r="WXW306" s="334"/>
      <c r="WXX306" s="224"/>
      <c r="WXY306" s="382"/>
      <c r="WXZ306" s="382"/>
      <c r="WYA306" s="332"/>
      <c r="WYB306" s="333"/>
      <c r="WYC306" s="382"/>
      <c r="WYD306" s="224"/>
      <c r="WYE306" s="224"/>
      <c r="WYF306" s="334"/>
      <c r="WYG306" s="334"/>
      <c r="WYH306" s="224"/>
      <c r="WYI306" s="382"/>
      <c r="WYJ306" s="382"/>
      <c r="WYK306" s="332"/>
      <c r="WYL306" s="333"/>
      <c r="WYM306" s="382"/>
      <c r="WYN306" s="224"/>
      <c r="WYO306" s="224"/>
      <c r="WYP306" s="334"/>
      <c r="WYQ306" s="334"/>
      <c r="WYR306" s="224"/>
      <c r="WYS306" s="382"/>
      <c r="WYT306" s="382"/>
      <c r="WYU306" s="332"/>
      <c r="WYV306" s="333"/>
      <c r="WYW306" s="382"/>
      <c r="WYX306" s="224"/>
      <c r="WYY306" s="224"/>
      <c r="WYZ306" s="334"/>
      <c r="WZA306" s="334"/>
      <c r="WZB306" s="224"/>
      <c r="WZC306" s="382"/>
      <c r="WZD306" s="382"/>
      <c r="WZE306" s="332"/>
      <c r="WZF306" s="333"/>
      <c r="WZG306" s="382"/>
      <c r="WZH306" s="224"/>
      <c r="WZI306" s="224"/>
      <c r="WZJ306" s="334"/>
      <c r="WZK306" s="334"/>
      <c r="WZL306" s="224"/>
      <c r="WZM306" s="382"/>
      <c r="WZN306" s="382"/>
      <c r="WZO306" s="332"/>
      <c r="WZP306" s="333"/>
      <c r="WZQ306" s="382"/>
      <c r="WZR306" s="224"/>
      <c r="WZS306" s="224"/>
      <c r="WZT306" s="334"/>
      <c r="WZU306" s="334"/>
      <c r="WZV306" s="224"/>
      <c r="WZW306" s="382"/>
      <c r="WZX306" s="382"/>
      <c r="WZY306" s="332"/>
      <c r="WZZ306" s="333"/>
      <c r="XAA306" s="382"/>
      <c r="XAB306" s="224"/>
      <c r="XAC306" s="224"/>
      <c r="XAD306" s="334"/>
      <c r="XAE306" s="334"/>
      <c r="XAF306" s="224"/>
      <c r="XAG306" s="382"/>
      <c r="XAH306" s="382"/>
      <c r="XAI306" s="332"/>
      <c r="XAJ306" s="333"/>
      <c r="XAK306" s="382"/>
      <c r="XAL306" s="224"/>
      <c r="XAM306" s="224"/>
      <c r="XAN306" s="334"/>
      <c r="XAO306" s="334"/>
      <c r="XAP306" s="224"/>
      <c r="XAQ306" s="382"/>
      <c r="XAR306" s="382"/>
      <c r="XAS306" s="332"/>
      <c r="XAT306" s="333"/>
      <c r="XAU306" s="382"/>
      <c r="XAV306" s="224"/>
      <c r="XAW306" s="224"/>
      <c r="XAX306" s="334"/>
      <c r="XAY306" s="334"/>
      <c r="XAZ306" s="224"/>
      <c r="XBA306" s="382"/>
      <c r="XBB306" s="382"/>
      <c r="XBC306" s="332"/>
      <c r="XBD306" s="333"/>
      <c r="XBE306" s="382"/>
      <c r="XBF306" s="224"/>
      <c r="XBG306" s="224"/>
      <c r="XBH306" s="334"/>
      <c r="XBI306" s="334"/>
      <c r="XBJ306" s="224"/>
      <c r="XBK306" s="382"/>
      <c r="XBL306" s="382"/>
      <c r="XBM306" s="332"/>
      <c r="XBN306" s="333"/>
      <c r="XBO306" s="382"/>
      <c r="XBP306" s="224"/>
      <c r="XBQ306" s="224"/>
      <c r="XBR306" s="334"/>
      <c r="XBS306" s="334"/>
      <c r="XBT306" s="224"/>
      <c r="XBU306" s="382"/>
      <c r="XBV306" s="382"/>
      <c r="XBW306" s="332"/>
      <c r="XBX306" s="333"/>
      <c r="XBY306" s="382"/>
      <c r="XBZ306" s="224"/>
      <c r="XCA306" s="224"/>
      <c r="XCB306" s="334"/>
      <c r="XCC306" s="334"/>
      <c r="XCD306" s="224"/>
      <c r="XCE306" s="382"/>
      <c r="XCF306" s="382"/>
      <c r="XCG306" s="332"/>
      <c r="XCH306" s="333"/>
      <c r="XCI306" s="382"/>
      <c r="XCJ306" s="224"/>
      <c r="XCK306" s="224"/>
      <c r="XCL306" s="334"/>
      <c r="XCM306" s="334"/>
      <c r="XCN306" s="224"/>
      <c r="XCO306" s="382"/>
      <c r="XCP306" s="382"/>
      <c r="XCQ306" s="332"/>
      <c r="XCR306" s="333"/>
      <c r="XCS306" s="382"/>
      <c r="XCT306" s="224"/>
      <c r="XCU306" s="224"/>
      <c r="XCV306" s="334"/>
      <c r="XCW306" s="334"/>
      <c r="XCX306" s="224"/>
      <c r="XCY306" s="382"/>
      <c r="XCZ306" s="382"/>
      <c r="XDA306" s="332"/>
      <c r="XDB306" s="333"/>
      <c r="XDC306" s="382"/>
      <c r="XDD306" s="224"/>
      <c r="XDE306" s="224"/>
      <c r="XDF306" s="334"/>
      <c r="XDG306" s="334"/>
      <c r="XDH306" s="224"/>
      <c r="XDI306" s="382"/>
      <c r="XDJ306" s="382"/>
      <c r="XDK306" s="332"/>
      <c r="XDL306" s="333"/>
      <c r="XDM306" s="382"/>
      <c r="XDN306" s="224"/>
      <c r="XDO306" s="224"/>
      <c r="XDP306" s="334"/>
      <c r="XDQ306" s="334"/>
      <c r="XDR306" s="224"/>
      <c r="XDS306" s="382"/>
      <c r="XDT306" s="382"/>
      <c r="XDU306" s="332"/>
      <c r="XDV306" s="333"/>
      <c r="XDW306" s="382"/>
      <c r="XDX306" s="224"/>
      <c r="XDY306" s="224"/>
      <c r="XDZ306" s="334"/>
      <c r="XEA306" s="334"/>
      <c r="XEB306" s="224"/>
      <c r="XEC306" s="382"/>
      <c r="XED306" s="382"/>
      <c r="XEE306" s="332"/>
      <c r="XEF306" s="333"/>
      <c r="XEG306" s="382"/>
      <c r="XEH306" s="224"/>
      <c r="XEI306" s="224"/>
      <c r="XEJ306" s="334"/>
      <c r="XEK306" s="334"/>
      <c r="XEL306" s="224"/>
      <c r="XEM306" s="382"/>
      <c r="XEN306" s="382"/>
      <c r="XEO306" s="332"/>
      <c r="XEP306" s="333"/>
    </row>
    <row r="307" spans="1:16370" s="372" customFormat="1" ht="23.25" customHeight="1">
      <c r="A307" s="313" t="s">
        <v>2710</v>
      </c>
      <c r="B307" s="313" t="s">
        <v>1170</v>
      </c>
      <c r="C307" s="313" t="s">
        <v>2705</v>
      </c>
      <c r="D307" s="602" t="s">
        <v>2704</v>
      </c>
      <c r="E307" s="313" t="s">
        <v>485</v>
      </c>
      <c r="F307" s="697">
        <v>1</v>
      </c>
      <c r="G307" s="316">
        <f t="shared" ref="G307" si="90">$J$4</f>
        <v>0.24940000000000001</v>
      </c>
      <c r="H307" s="315"/>
      <c r="I307" s="530">
        <f t="shared" ref="I307" si="91">H307*(1+G307)</f>
        <v>0</v>
      </c>
      <c r="J307" s="315">
        <f t="shared" ref="J307" si="92">F307*I307</f>
        <v>0</v>
      </c>
      <c r="K307" s="416"/>
      <c r="L307" s="224"/>
      <c r="M307" s="224"/>
      <c r="N307" s="334"/>
      <c r="O307" s="334"/>
      <c r="P307" s="224"/>
      <c r="Q307" s="416"/>
      <c r="R307" s="416"/>
      <c r="S307" s="332"/>
      <c r="T307" s="333"/>
      <c r="U307" s="416"/>
      <c r="V307" s="224"/>
      <c r="W307" s="224"/>
      <c r="X307" s="334"/>
      <c r="Y307" s="334"/>
      <c r="Z307" s="224"/>
      <c r="AA307" s="416"/>
      <c r="AB307" s="416"/>
      <c r="AC307" s="332"/>
      <c r="AD307" s="333"/>
      <c r="AE307" s="416"/>
      <c r="AF307" s="224"/>
      <c r="AG307" s="224"/>
      <c r="AH307" s="334"/>
      <c r="AI307" s="334"/>
      <c r="AJ307" s="224"/>
      <c r="AK307" s="416"/>
      <c r="AL307" s="416"/>
      <c r="AM307" s="332"/>
      <c r="AN307" s="333"/>
      <c r="AO307" s="416"/>
      <c r="AP307" s="224"/>
      <c r="AQ307" s="224"/>
      <c r="AR307" s="334"/>
      <c r="AS307" s="334"/>
      <c r="AT307" s="224"/>
      <c r="AU307" s="416"/>
      <c r="AV307" s="416"/>
      <c r="AW307" s="332"/>
      <c r="AX307" s="333"/>
      <c r="AY307" s="416"/>
      <c r="AZ307" s="224"/>
      <c r="BA307" s="224"/>
      <c r="BB307" s="334"/>
      <c r="BC307" s="334"/>
      <c r="BD307" s="224"/>
      <c r="BE307" s="416"/>
      <c r="BF307" s="416"/>
      <c r="BG307" s="332"/>
      <c r="BH307" s="333"/>
      <c r="BI307" s="416"/>
      <c r="BJ307" s="224"/>
      <c r="BK307" s="224"/>
      <c r="BL307" s="334"/>
      <c r="BM307" s="334"/>
      <c r="BN307" s="224"/>
      <c r="BO307" s="416"/>
      <c r="BP307" s="416"/>
      <c r="BQ307" s="332"/>
      <c r="BR307" s="333"/>
      <c r="BS307" s="416"/>
      <c r="BT307" s="224"/>
      <c r="BU307" s="224"/>
      <c r="BV307" s="334"/>
      <c r="BW307" s="334"/>
      <c r="BX307" s="224"/>
      <c r="BY307" s="416"/>
      <c r="BZ307" s="416"/>
      <c r="CA307" s="332"/>
      <c r="CB307" s="333"/>
      <c r="CC307" s="416"/>
      <c r="CD307" s="224"/>
      <c r="CE307" s="224"/>
      <c r="CF307" s="334"/>
      <c r="CG307" s="334"/>
      <c r="CH307" s="224"/>
      <c r="CI307" s="416"/>
      <c r="CJ307" s="416"/>
      <c r="CK307" s="332"/>
      <c r="CL307" s="333"/>
      <c r="CM307" s="416"/>
      <c r="CN307" s="224"/>
      <c r="CO307" s="224"/>
      <c r="CP307" s="334"/>
      <c r="CQ307" s="334"/>
      <c r="CR307" s="224"/>
      <c r="CS307" s="416"/>
      <c r="CT307" s="416"/>
      <c r="CU307" s="332"/>
      <c r="CV307" s="333"/>
      <c r="CW307" s="416"/>
      <c r="CX307" s="224"/>
      <c r="CY307" s="224"/>
      <c r="CZ307" s="334"/>
      <c r="DA307" s="334"/>
      <c r="DB307" s="224"/>
      <c r="DC307" s="416"/>
      <c r="DD307" s="416"/>
      <c r="DE307" s="332"/>
      <c r="DF307" s="333"/>
      <c r="DG307" s="416"/>
      <c r="DH307" s="224"/>
      <c r="DI307" s="224"/>
      <c r="DJ307" s="334"/>
      <c r="DK307" s="334"/>
      <c r="DL307" s="224"/>
      <c r="DM307" s="416"/>
      <c r="DN307" s="416"/>
      <c r="DO307" s="332"/>
      <c r="DP307" s="333"/>
      <c r="DQ307" s="416"/>
      <c r="DR307" s="224"/>
      <c r="DS307" s="224"/>
      <c r="DT307" s="334"/>
      <c r="DU307" s="334"/>
      <c r="DV307" s="224"/>
      <c r="DW307" s="416"/>
      <c r="DX307" s="416"/>
      <c r="DY307" s="332"/>
      <c r="DZ307" s="333"/>
      <c r="EA307" s="416"/>
      <c r="EB307" s="224"/>
      <c r="EC307" s="224"/>
      <c r="ED307" s="334"/>
      <c r="EE307" s="334"/>
      <c r="EF307" s="224"/>
      <c r="EG307" s="416"/>
      <c r="EH307" s="416"/>
      <c r="EI307" s="332"/>
      <c r="EJ307" s="333"/>
      <c r="EK307" s="416"/>
      <c r="EL307" s="224"/>
      <c r="EM307" s="224"/>
      <c r="EN307" s="334"/>
      <c r="EO307" s="334"/>
      <c r="EP307" s="224"/>
      <c r="EQ307" s="416"/>
      <c r="ER307" s="416"/>
      <c r="ES307" s="332"/>
      <c r="ET307" s="333"/>
      <c r="EU307" s="416"/>
      <c r="EV307" s="224"/>
      <c r="EW307" s="224"/>
      <c r="EX307" s="334"/>
      <c r="EY307" s="334"/>
      <c r="EZ307" s="224"/>
      <c r="FA307" s="416"/>
      <c r="FB307" s="416"/>
      <c r="FC307" s="332"/>
      <c r="FD307" s="333"/>
      <c r="FE307" s="416"/>
      <c r="FF307" s="224"/>
      <c r="FG307" s="224"/>
      <c r="FH307" s="334"/>
      <c r="FI307" s="334"/>
      <c r="FJ307" s="224"/>
      <c r="FK307" s="416"/>
      <c r="FL307" s="416"/>
      <c r="FM307" s="332"/>
      <c r="FN307" s="333"/>
      <c r="FO307" s="416"/>
      <c r="FP307" s="224"/>
      <c r="FQ307" s="224"/>
      <c r="FR307" s="334"/>
      <c r="FS307" s="334"/>
      <c r="FT307" s="224"/>
      <c r="FU307" s="416"/>
      <c r="FV307" s="416"/>
      <c r="FW307" s="332"/>
      <c r="FX307" s="333"/>
      <c r="FY307" s="416"/>
      <c r="FZ307" s="224"/>
      <c r="GA307" s="224"/>
      <c r="GB307" s="334"/>
      <c r="GC307" s="334"/>
      <c r="GD307" s="224"/>
      <c r="GE307" s="416"/>
      <c r="GF307" s="416"/>
      <c r="GG307" s="332"/>
      <c r="GH307" s="333"/>
      <c r="GI307" s="416"/>
      <c r="GJ307" s="224"/>
      <c r="GK307" s="224"/>
      <c r="GL307" s="334"/>
      <c r="GM307" s="334"/>
      <c r="GN307" s="224"/>
      <c r="GO307" s="416"/>
      <c r="GP307" s="416"/>
      <c r="GQ307" s="332"/>
      <c r="GR307" s="333"/>
      <c r="GS307" s="416"/>
      <c r="GT307" s="224"/>
      <c r="GU307" s="224"/>
      <c r="GV307" s="334"/>
      <c r="GW307" s="334"/>
      <c r="GX307" s="224"/>
      <c r="GY307" s="416"/>
      <c r="GZ307" s="416"/>
      <c r="HA307" s="332"/>
      <c r="HB307" s="333"/>
      <c r="HC307" s="416"/>
      <c r="HD307" s="224"/>
      <c r="HE307" s="224"/>
      <c r="HF307" s="334"/>
      <c r="HG307" s="334"/>
      <c r="HH307" s="224"/>
      <c r="HI307" s="416"/>
      <c r="HJ307" s="416"/>
      <c r="HK307" s="332"/>
      <c r="HL307" s="333"/>
      <c r="HM307" s="416"/>
      <c r="HN307" s="224"/>
      <c r="HO307" s="224"/>
      <c r="HP307" s="334"/>
      <c r="HQ307" s="334"/>
      <c r="HR307" s="224"/>
      <c r="HS307" s="416"/>
      <c r="HT307" s="416"/>
      <c r="HU307" s="332"/>
      <c r="HV307" s="333"/>
      <c r="HW307" s="416"/>
      <c r="HX307" s="224"/>
      <c r="HY307" s="224"/>
      <c r="HZ307" s="334"/>
      <c r="IA307" s="334"/>
      <c r="IB307" s="224"/>
      <c r="IC307" s="416"/>
      <c r="ID307" s="416"/>
      <c r="IE307" s="332"/>
      <c r="IF307" s="333"/>
      <c r="IG307" s="416"/>
      <c r="IH307" s="224"/>
      <c r="II307" s="224"/>
      <c r="IJ307" s="334"/>
      <c r="IK307" s="334"/>
      <c r="IL307" s="224"/>
      <c r="IM307" s="416"/>
      <c r="IN307" s="416"/>
      <c r="IO307" s="332"/>
      <c r="IP307" s="333"/>
      <c r="IQ307" s="416"/>
      <c r="IR307" s="224"/>
      <c r="IS307" s="224"/>
      <c r="IT307" s="334"/>
      <c r="IU307" s="334"/>
      <c r="IV307" s="224"/>
      <c r="IW307" s="416"/>
      <c r="IX307" s="416"/>
      <c r="IY307" s="332"/>
      <c r="IZ307" s="333"/>
      <c r="JA307" s="416"/>
      <c r="JB307" s="224"/>
      <c r="JC307" s="224"/>
      <c r="JD307" s="334"/>
      <c r="JE307" s="334"/>
      <c r="JF307" s="224"/>
      <c r="JG307" s="416"/>
      <c r="JH307" s="416"/>
      <c r="JI307" s="332"/>
      <c r="JJ307" s="333"/>
      <c r="JK307" s="416"/>
      <c r="JL307" s="224"/>
      <c r="JM307" s="224"/>
      <c r="JN307" s="334"/>
      <c r="JO307" s="334"/>
      <c r="JP307" s="224"/>
      <c r="JQ307" s="416"/>
      <c r="JR307" s="416"/>
      <c r="JS307" s="332"/>
      <c r="JT307" s="333"/>
      <c r="JU307" s="416"/>
      <c r="JV307" s="224"/>
      <c r="JW307" s="224"/>
      <c r="JX307" s="334"/>
      <c r="JY307" s="334"/>
      <c r="JZ307" s="224"/>
      <c r="KA307" s="416"/>
      <c r="KB307" s="416"/>
      <c r="KC307" s="332"/>
      <c r="KD307" s="333"/>
      <c r="KE307" s="416"/>
      <c r="KF307" s="224"/>
      <c r="KG307" s="224"/>
      <c r="KH307" s="334"/>
      <c r="KI307" s="334"/>
      <c r="KJ307" s="224"/>
      <c r="KK307" s="416"/>
      <c r="KL307" s="416"/>
      <c r="KM307" s="332"/>
      <c r="KN307" s="333"/>
      <c r="KO307" s="416"/>
      <c r="KP307" s="224"/>
      <c r="KQ307" s="224"/>
      <c r="KR307" s="334"/>
      <c r="KS307" s="334"/>
      <c r="KT307" s="224"/>
      <c r="KU307" s="416"/>
      <c r="KV307" s="416"/>
      <c r="KW307" s="332"/>
      <c r="KX307" s="333"/>
      <c r="KY307" s="416"/>
      <c r="KZ307" s="224"/>
      <c r="LA307" s="224"/>
      <c r="LB307" s="334"/>
      <c r="LC307" s="334"/>
      <c r="LD307" s="224"/>
      <c r="LE307" s="416"/>
      <c r="LF307" s="416"/>
      <c r="LG307" s="332"/>
      <c r="LH307" s="333"/>
      <c r="LI307" s="416"/>
      <c r="LJ307" s="224"/>
      <c r="LK307" s="224"/>
      <c r="LL307" s="334"/>
      <c r="LM307" s="334"/>
      <c r="LN307" s="224"/>
      <c r="LO307" s="416"/>
      <c r="LP307" s="416"/>
      <c r="LQ307" s="332"/>
      <c r="LR307" s="333"/>
      <c r="LS307" s="416"/>
      <c r="LT307" s="224"/>
      <c r="LU307" s="224"/>
      <c r="LV307" s="334"/>
      <c r="LW307" s="334"/>
      <c r="LX307" s="224"/>
      <c r="LY307" s="416"/>
      <c r="LZ307" s="416"/>
      <c r="MA307" s="332"/>
      <c r="MB307" s="333"/>
      <c r="MC307" s="416"/>
      <c r="MD307" s="224"/>
      <c r="ME307" s="224"/>
      <c r="MF307" s="334"/>
      <c r="MG307" s="334"/>
      <c r="MH307" s="224"/>
      <c r="MI307" s="416"/>
      <c r="MJ307" s="416"/>
      <c r="MK307" s="332"/>
      <c r="ML307" s="333"/>
      <c r="MM307" s="416"/>
      <c r="MN307" s="224"/>
      <c r="MO307" s="224"/>
      <c r="MP307" s="334"/>
      <c r="MQ307" s="334"/>
      <c r="MR307" s="224"/>
      <c r="MS307" s="416"/>
      <c r="MT307" s="416"/>
      <c r="MU307" s="332"/>
      <c r="MV307" s="333"/>
      <c r="MW307" s="416"/>
      <c r="MX307" s="224"/>
      <c r="MY307" s="224"/>
      <c r="MZ307" s="334"/>
      <c r="NA307" s="334"/>
      <c r="NB307" s="224"/>
      <c r="NC307" s="416"/>
      <c r="ND307" s="416"/>
      <c r="NE307" s="332"/>
      <c r="NF307" s="333"/>
      <c r="NG307" s="416"/>
      <c r="NH307" s="224"/>
      <c r="NI307" s="224"/>
      <c r="NJ307" s="334"/>
      <c r="NK307" s="334"/>
      <c r="NL307" s="224"/>
      <c r="NM307" s="416"/>
      <c r="NN307" s="416"/>
      <c r="NO307" s="332"/>
      <c r="NP307" s="333"/>
      <c r="NQ307" s="416"/>
      <c r="NR307" s="224"/>
      <c r="NS307" s="224"/>
      <c r="NT307" s="334"/>
      <c r="NU307" s="334"/>
      <c r="NV307" s="224"/>
      <c r="NW307" s="416"/>
      <c r="NX307" s="416"/>
      <c r="NY307" s="332"/>
      <c r="NZ307" s="333"/>
      <c r="OA307" s="416"/>
      <c r="OB307" s="224"/>
      <c r="OC307" s="224"/>
      <c r="OD307" s="334"/>
      <c r="OE307" s="334"/>
      <c r="OF307" s="224"/>
      <c r="OG307" s="416"/>
      <c r="OH307" s="416"/>
      <c r="OI307" s="332"/>
      <c r="OJ307" s="333"/>
      <c r="OK307" s="416"/>
      <c r="OL307" s="224"/>
      <c r="OM307" s="224"/>
      <c r="ON307" s="334"/>
      <c r="OO307" s="334"/>
      <c r="OP307" s="224"/>
      <c r="OQ307" s="416"/>
      <c r="OR307" s="416"/>
      <c r="OS307" s="332"/>
      <c r="OT307" s="333"/>
      <c r="OU307" s="416"/>
      <c r="OV307" s="224"/>
      <c r="OW307" s="224"/>
      <c r="OX307" s="334"/>
      <c r="OY307" s="334"/>
      <c r="OZ307" s="224"/>
      <c r="PA307" s="416"/>
      <c r="PB307" s="416"/>
      <c r="PC307" s="332"/>
      <c r="PD307" s="333"/>
      <c r="PE307" s="416"/>
      <c r="PF307" s="224"/>
      <c r="PG307" s="224"/>
      <c r="PH307" s="334"/>
      <c r="PI307" s="334"/>
      <c r="PJ307" s="224"/>
      <c r="PK307" s="416"/>
      <c r="PL307" s="416"/>
      <c r="PM307" s="332"/>
      <c r="PN307" s="333"/>
      <c r="PO307" s="416"/>
      <c r="PP307" s="224"/>
      <c r="PQ307" s="224"/>
      <c r="PR307" s="334"/>
      <c r="PS307" s="334"/>
      <c r="PT307" s="224"/>
      <c r="PU307" s="416"/>
      <c r="PV307" s="416"/>
      <c r="PW307" s="332"/>
      <c r="PX307" s="333"/>
      <c r="PY307" s="416"/>
      <c r="PZ307" s="224"/>
      <c r="QA307" s="224"/>
      <c r="QB307" s="334"/>
      <c r="QC307" s="334"/>
      <c r="QD307" s="224"/>
      <c r="QE307" s="416"/>
      <c r="QF307" s="416"/>
      <c r="QG307" s="332"/>
      <c r="QH307" s="333"/>
      <c r="QI307" s="416"/>
      <c r="QJ307" s="224"/>
      <c r="QK307" s="224"/>
      <c r="QL307" s="334"/>
      <c r="QM307" s="334"/>
      <c r="QN307" s="224"/>
      <c r="QO307" s="416"/>
      <c r="QP307" s="416"/>
      <c r="QQ307" s="332"/>
      <c r="QR307" s="333"/>
      <c r="QS307" s="416"/>
      <c r="QT307" s="224"/>
      <c r="QU307" s="224"/>
      <c r="QV307" s="334"/>
      <c r="QW307" s="334"/>
      <c r="QX307" s="224"/>
      <c r="QY307" s="416"/>
      <c r="QZ307" s="416"/>
      <c r="RA307" s="332"/>
      <c r="RB307" s="333"/>
      <c r="RC307" s="416"/>
      <c r="RD307" s="224"/>
      <c r="RE307" s="224"/>
      <c r="RF307" s="334"/>
      <c r="RG307" s="334"/>
      <c r="RH307" s="224"/>
      <c r="RI307" s="416"/>
      <c r="RJ307" s="416"/>
      <c r="RK307" s="332"/>
      <c r="RL307" s="333"/>
      <c r="RM307" s="416"/>
      <c r="RN307" s="224"/>
      <c r="RO307" s="224"/>
      <c r="RP307" s="334"/>
      <c r="RQ307" s="334"/>
      <c r="RR307" s="224"/>
      <c r="RS307" s="416"/>
      <c r="RT307" s="416"/>
      <c r="RU307" s="332"/>
      <c r="RV307" s="333"/>
      <c r="RW307" s="416"/>
      <c r="RX307" s="224"/>
      <c r="RY307" s="224"/>
      <c r="RZ307" s="334"/>
      <c r="SA307" s="334"/>
      <c r="SB307" s="224"/>
      <c r="SC307" s="416"/>
      <c r="SD307" s="416"/>
      <c r="SE307" s="332"/>
      <c r="SF307" s="333"/>
      <c r="SG307" s="416"/>
      <c r="SH307" s="224"/>
      <c r="SI307" s="224"/>
      <c r="SJ307" s="334"/>
      <c r="SK307" s="334"/>
      <c r="SL307" s="224"/>
      <c r="SM307" s="416"/>
      <c r="SN307" s="416"/>
      <c r="SO307" s="332"/>
      <c r="SP307" s="333"/>
      <c r="SQ307" s="416"/>
      <c r="SR307" s="224"/>
      <c r="SS307" s="224"/>
      <c r="ST307" s="334"/>
      <c r="SU307" s="334"/>
      <c r="SV307" s="224"/>
      <c r="SW307" s="416"/>
      <c r="SX307" s="416"/>
      <c r="SY307" s="332"/>
      <c r="SZ307" s="333"/>
      <c r="TA307" s="416"/>
      <c r="TB307" s="224"/>
      <c r="TC307" s="224"/>
      <c r="TD307" s="334"/>
      <c r="TE307" s="334"/>
      <c r="TF307" s="224"/>
      <c r="TG307" s="416"/>
      <c r="TH307" s="416"/>
      <c r="TI307" s="332"/>
      <c r="TJ307" s="333"/>
      <c r="TK307" s="416"/>
      <c r="TL307" s="224"/>
      <c r="TM307" s="224"/>
      <c r="TN307" s="334"/>
      <c r="TO307" s="334"/>
      <c r="TP307" s="224"/>
      <c r="TQ307" s="416"/>
      <c r="TR307" s="416"/>
      <c r="TS307" s="332"/>
      <c r="TT307" s="333"/>
      <c r="TU307" s="416"/>
      <c r="TV307" s="224"/>
      <c r="TW307" s="224"/>
      <c r="TX307" s="334"/>
      <c r="TY307" s="334"/>
      <c r="TZ307" s="224"/>
      <c r="UA307" s="416"/>
      <c r="UB307" s="416"/>
      <c r="UC307" s="332"/>
      <c r="UD307" s="333"/>
      <c r="UE307" s="416"/>
      <c r="UF307" s="224"/>
      <c r="UG307" s="224"/>
      <c r="UH307" s="334"/>
      <c r="UI307" s="334"/>
      <c r="UJ307" s="224"/>
      <c r="UK307" s="416"/>
      <c r="UL307" s="416"/>
      <c r="UM307" s="332"/>
      <c r="UN307" s="333"/>
      <c r="UO307" s="416"/>
      <c r="UP307" s="224"/>
      <c r="UQ307" s="224"/>
      <c r="UR307" s="334"/>
      <c r="US307" s="334"/>
      <c r="UT307" s="224"/>
      <c r="UU307" s="416"/>
      <c r="UV307" s="416"/>
      <c r="UW307" s="332"/>
      <c r="UX307" s="333"/>
      <c r="UY307" s="416"/>
      <c r="UZ307" s="224"/>
      <c r="VA307" s="224"/>
      <c r="VB307" s="334"/>
      <c r="VC307" s="334"/>
      <c r="VD307" s="224"/>
      <c r="VE307" s="416"/>
      <c r="VF307" s="416"/>
      <c r="VG307" s="332"/>
      <c r="VH307" s="333"/>
      <c r="VI307" s="416"/>
      <c r="VJ307" s="224"/>
      <c r="VK307" s="224"/>
      <c r="VL307" s="334"/>
      <c r="VM307" s="334"/>
      <c r="VN307" s="224"/>
      <c r="VO307" s="416"/>
      <c r="VP307" s="416"/>
      <c r="VQ307" s="332"/>
      <c r="VR307" s="333"/>
      <c r="VS307" s="416"/>
      <c r="VT307" s="224"/>
      <c r="VU307" s="224"/>
      <c r="VV307" s="334"/>
      <c r="VW307" s="334"/>
      <c r="VX307" s="224"/>
      <c r="VY307" s="416"/>
      <c r="VZ307" s="416"/>
      <c r="WA307" s="332"/>
      <c r="WB307" s="333"/>
      <c r="WC307" s="416"/>
      <c r="WD307" s="224"/>
      <c r="WE307" s="224"/>
      <c r="WF307" s="334"/>
      <c r="WG307" s="334"/>
      <c r="WH307" s="224"/>
      <c r="WI307" s="416"/>
      <c r="WJ307" s="416"/>
      <c r="WK307" s="332"/>
      <c r="WL307" s="333"/>
      <c r="WM307" s="416"/>
      <c r="WN307" s="224"/>
      <c r="WO307" s="224"/>
      <c r="WP307" s="334"/>
      <c r="WQ307" s="334"/>
      <c r="WR307" s="224"/>
      <c r="WS307" s="416"/>
      <c r="WT307" s="416"/>
      <c r="WU307" s="332"/>
      <c r="WV307" s="333"/>
      <c r="WW307" s="416"/>
      <c r="WX307" s="224"/>
      <c r="WY307" s="224"/>
      <c r="WZ307" s="334"/>
      <c r="XA307" s="334"/>
      <c r="XB307" s="224"/>
      <c r="XC307" s="416"/>
      <c r="XD307" s="416"/>
      <c r="XE307" s="332"/>
      <c r="XF307" s="333"/>
      <c r="XG307" s="416"/>
      <c r="XH307" s="224"/>
      <c r="XI307" s="224"/>
      <c r="XJ307" s="334"/>
      <c r="XK307" s="334"/>
      <c r="XL307" s="224"/>
      <c r="XM307" s="416"/>
      <c r="XN307" s="416"/>
      <c r="XO307" s="332"/>
      <c r="XP307" s="333"/>
      <c r="XQ307" s="416"/>
      <c r="XR307" s="224"/>
      <c r="XS307" s="224"/>
      <c r="XT307" s="334"/>
      <c r="XU307" s="334"/>
      <c r="XV307" s="224"/>
      <c r="XW307" s="416"/>
      <c r="XX307" s="416"/>
      <c r="XY307" s="332"/>
      <c r="XZ307" s="333"/>
      <c r="YA307" s="416"/>
      <c r="YB307" s="224"/>
      <c r="YC307" s="224"/>
      <c r="YD307" s="334"/>
      <c r="YE307" s="334"/>
      <c r="YF307" s="224"/>
      <c r="YG307" s="416"/>
      <c r="YH307" s="416"/>
      <c r="YI307" s="332"/>
      <c r="YJ307" s="333"/>
      <c r="YK307" s="416"/>
      <c r="YL307" s="224"/>
      <c r="YM307" s="224"/>
      <c r="YN307" s="334"/>
      <c r="YO307" s="334"/>
      <c r="YP307" s="224"/>
      <c r="YQ307" s="416"/>
      <c r="YR307" s="416"/>
      <c r="YS307" s="332"/>
      <c r="YT307" s="333"/>
      <c r="YU307" s="416"/>
      <c r="YV307" s="224"/>
      <c r="YW307" s="224"/>
      <c r="YX307" s="334"/>
      <c r="YY307" s="334"/>
      <c r="YZ307" s="224"/>
      <c r="ZA307" s="416"/>
      <c r="ZB307" s="416"/>
      <c r="ZC307" s="332"/>
      <c r="ZD307" s="333"/>
      <c r="ZE307" s="416"/>
      <c r="ZF307" s="224"/>
      <c r="ZG307" s="224"/>
      <c r="ZH307" s="334"/>
      <c r="ZI307" s="334"/>
      <c r="ZJ307" s="224"/>
      <c r="ZK307" s="416"/>
      <c r="ZL307" s="416"/>
      <c r="ZM307" s="332"/>
      <c r="ZN307" s="333"/>
      <c r="ZO307" s="416"/>
      <c r="ZP307" s="224"/>
      <c r="ZQ307" s="224"/>
      <c r="ZR307" s="334"/>
      <c r="ZS307" s="334"/>
      <c r="ZT307" s="224"/>
      <c r="ZU307" s="416"/>
      <c r="ZV307" s="416"/>
      <c r="ZW307" s="332"/>
      <c r="ZX307" s="333"/>
      <c r="ZY307" s="416"/>
      <c r="ZZ307" s="224"/>
      <c r="AAA307" s="224"/>
      <c r="AAB307" s="334"/>
      <c r="AAC307" s="334"/>
      <c r="AAD307" s="224"/>
      <c r="AAE307" s="416"/>
      <c r="AAF307" s="416"/>
      <c r="AAG307" s="332"/>
      <c r="AAH307" s="333"/>
      <c r="AAI307" s="416"/>
      <c r="AAJ307" s="224"/>
      <c r="AAK307" s="224"/>
      <c r="AAL307" s="334"/>
      <c r="AAM307" s="334"/>
      <c r="AAN307" s="224"/>
      <c r="AAO307" s="416"/>
      <c r="AAP307" s="416"/>
      <c r="AAQ307" s="332"/>
      <c r="AAR307" s="333"/>
      <c r="AAS307" s="416"/>
      <c r="AAT307" s="224"/>
      <c r="AAU307" s="224"/>
      <c r="AAV307" s="334"/>
      <c r="AAW307" s="334"/>
      <c r="AAX307" s="224"/>
      <c r="AAY307" s="416"/>
      <c r="AAZ307" s="416"/>
      <c r="ABA307" s="332"/>
      <c r="ABB307" s="333"/>
      <c r="ABC307" s="416"/>
      <c r="ABD307" s="224"/>
      <c r="ABE307" s="224"/>
      <c r="ABF307" s="334"/>
      <c r="ABG307" s="334"/>
      <c r="ABH307" s="224"/>
      <c r="ABI307" s="416"/>
      <c r="ABJ307" s="416"/>
      <c r="ABK307" s="332"/>
      <c r="ABL307" s="333"/>
      <c r="ABM307" s="416"/>
      <c r="ABN307" s="224"/>
      <c r="ABO307" s="224"/>
      <c r="ABP307" s="334"/>
      <c r="ABQ307" s="334"/>
      <c r="ABR307" s="224"/>
      <c r="ABS307" s="416"/>
      <c r="ABT307" s="416"/>
      <c r="ABU307" s="332"/>
      <c r="ABV307" s="333"/>
      <c r="ABW307" s="416"/>
      <c r="ABX307" s="224"/>
      <c r="ABY307" s="224"/>
      <c r="ABZ307" s="334"/>
      <c r="ACA307" s="334"/>
      <c r="ACB307" s="224"/>
      <c r="ACC307" s="416"/>
      <c r="ACD307" s="416"/>
      <c r="ACE307" s="332"/>
      <c r="ACF307" s="333"/>
      <c r="ACG307" s="416"/>
      <c r="ACH307" s="224"/>
      <c r="ACI307" s="224"/>
      <c r="ACJ307" s="334"/>
      <c r="ACK307" s="334"/>
      <c r="ACL307" s="224"/>
      <c r="ACM307" s="416"/>
      <c r="ACN307" s="416"/>
      <c r="ACO307" s="332"/>
      <c r="ACP307" s="333"/>
      <c r="ACQ307" s="416"/>
      <c r="ACR307" s="224"/>
      <c r="ACS307" s="224"/>
      <c r="ACT307" s="334"/>
      <c r="ACU307" s="334"/>
      <c r="ACV307" s="224"/>
      <c r="ACW307" s="416"/>
      <c r="ACX307" s="416"/>
      <c r="ACY307" s="332"/>
      <c r="ACZ307" s="333"/>
      <c r="ADA307" s="416"/>
      <c r="ADB307" s="224"/>
      <c r="ADC307" s="224"/>
      <c r="ADD307" s="334"/>
      <c r="ADE307" s="334"/>
      <c r="ADF307" s="224"/>
      <c r="ADG307" s="416"/>
      <c r="ADH307" s="416"/>
      <c r="ADI307" s="332"/>
      <c r="ADJ307" s="333"/>
      <c r="ADK307" s="416"/>
      <c r="ADL307" s="224"/>
      <c r="ADM307" s="224"/>
      <c r="ADN307" s="334"/>
      <c r="ADO307" s="334"/>
      <c r="ADP307" s="224"/>
      <c r="ADQ307" s="416"/>
      <c r="ADR307" s="416"/>
      <c r="ADS307" s="332"/>
      <c r="ADT307" s="333"/>
      <c r="ADU307" s="416"/>
      <c r="ADV307" s="224"/>
      <c r="ADW307" s="224"/>
      <c r="ADX307" s="334"/>
      <c r="ADY307" s="334"/>
      <c r="ADZ307" s="224"/>
      <c r="AEA307" s="416"/>
      <c r="AEB307" s="416"/>
      <c r="AEC307" s="332"/>
      <c r="AED307" s="333"/>
      <c r="AEE307" s="416"/>
      <c r="AEF307" s="224"/>
      <c r="AEG307" s="224"/>
      <c r="AEH307" s="334"/>
      <c r="AEI307" s="334"/>
      <c r="AEJ307" s="224"/>
      <c r="AEK307" s="416"/>
      <c r="AEL307" s="416"/>
      <c r="AEM307" s="332"/>
      <c r="AEN307" s="333"/>
      <c r="AEO307" s="416"/>
      <c r="AEP307" s="224"/>
      <c r="AEQ307" s="224"/>
      <c r="AER307" s="334"/>
      <c r="AES307" s="334"/>
      <c r="AET307" s="224"/>
      <c r="AEU307" s="416"/>
      <c r="AEV307" s="416"/>
      <c r="AEW307" s="332"/>
      <c r="AEX307" s="333"/>
      <c r="AEY307" s="416"/>
      <c r="AEZ307" s="224"/>
      <c r="AFA307" s="224"/>
      <c r="AFB307" s="334"/>
      <c r="AFC307" s="334"/>
      <c r="AFD307" s="224"/>
      <c r="AFE307" s="416"/>
      <c r="AFF307" s="416"/>
      <c r="AFG307" s="332"/>
      <c r="AFH307" s="333"/>
      <c r="AFI307" s="416"/>
      <c r="AFJ307" s="224"/>
      <c r="AFK307" s="224"/>
      <c r="AFL307" s="334"/>
      <c r="AFM307" s="334"/>
      <c r="AFN307" s="224"/>
      <c r="AFO307" s="416"/>
      <c r="AFP307" s="416"/>
      <c r="AFQ307" s="332"/>
      <c r="AFR307" s="333"/>
      <c r="AFS307" s="416"/>
      <c r="AFT307" s="224"/>
      <c r="AFU307" s="224"/>
      <c r="AFV307" s="334"/>
      <c r="AFW307" s="334"/>
      <c r="AFX307" s="224"/>
      <c r="AFY307" s="416"/>
      <c r="AFZ307" s="416"/>
      <c r="AGA307" s="332"/>
      <c r="AGB307" s="333"/>
      <c r="AGC307" s="416"/>
      <c r="AGD307" s="224"/>
      <c r="AGE307" s="224"/>
      <c r="AGF307" s="334"/>
      <c r="AGG307" s="334"/>
      <c r="AGH307" s="224"/>
      <c r="AGI307" s="416"/>
      <c r="AGJ307" s="416"/>
      <c r="AGK307" s="332"/>
      <c r="AGL307" s="333"/>
      <c r="AGM307" s="416"/>
      <c r="AGN307" s="224"/>
      <c r="AGO307" s="224"/>
      <c r="AGP307" s="334"/>
      <c r="AGQ307" s="334"/>
      <c r="AGR307" s="224"/>
      <c r="AGS307" s="416"/>
      <c r="AGT307" s="416"/>
      <c r="AGU307" s="332"/>
      <c r="AGV307" s="333"/>
      <c r="AGW307" s="416"/>
      <c r="AGX307" s="224"/>
      <c r="AGY307" s="224"/>
      <c r="AGZ307" s="334"/>
      <c r="AHA307" s="334"/>
      <c r="AHB307" s="224"/>
      <c r="AHC307" s="416"/>
      <c r="AHD307" s="416"/>
      <c r="AHE307" s="332"/>
      <c r="AHF307" s="333"/>
      <c r="AHG307" s="416"/>
      <c r="AHH307" s="224"/>
      <c r="AHI307" s="224"/>
      <c r="AHJ307" s="334"/>
      <c r="AHK307" s="334"/>
      <c r="AHL307" s="224"/>
      <c r="AHM307" s="416"/>
      <c r="AHN307" s="416"/>
      <c r="AHO307" s="332"/>
      <c r="AHP307" s="333"/>
      <c r="AHQ307" s="416"/>
      <c r="AHR307" s="224"/>
      <c r="AHS307" s="224"/>
      <c r="AHT307" s="334"/>
      <c r="AHU307" s="334"/>
      <c r="AHV307" s="224"/>
      <c r="AHW307" s="416"/>
      <c r="AHX307" s="416"/>
      <c r="AHY307" s="332"/>
      <c r="AHZ307" s="333"/>
      <c r="AIA307" s="416"/>
      <c r="AIB307" s="224"/>
      <c r="AIC307" s="224"/>
      <c r="AID307" s="334"/>
      <c r="AIE307" s="334"/>
      <c r="AIF307" s="224"/>
      <c r="AIG307" s="416"/>
      <c r="AIH307" s="416"/>
      <c r="AII307" s="332"/>
      <c r="AIJ307" s="333"/>
      <c r="AIK307" s="416"/>
      <c r="AIL307" s="224"/>
      <c r="AIM307" s="224"/>
      <c r="AIN307" s="334"/>
      <c r="AIO307" s="334"/>
      <c r="AIP307" s="224"/>
      <c r="AIQ307" s="416"/>
      <c r="AIR307" s="416"/>
      <c r="AIS307" s="332"/>
      <c r="AIT307" s="333"/>
      <c r="AIU307" s="416"/>
      <c r="AIV307" s="224"/>
      <c r="AIW307" s="224"/>
      <c r="AIX307" s="334"/>
      <c r="AIY307" s="334"/>
      <c r="AIZ307" s="224"/>
      <c r="AJA307" s="416"/>
      <c r="AJB307" s="416"/>
      <c r="AJC307" s="332"/>
      <c r="AJD307" s="333"/>
      <c r="AJE307" s="416"/>
      <c r="AJF307" s="224"/>
      <c r="AJG307" s="224"/>
      <c r="AJH307" s="334"/>
      <c r="AJI307" s="334"/>
      <c r="AJJ307" s="224"/>
      <c r="AJK307" s="416"/>
      <c r="AJL307" s="416"/>
      <c r="AJM307" s="332"/>
      <c r="AJN307" s="333"/>
      <c r="AJO307" s="416"/>
      <c r="AJP307" s="224"/>
      <c r="AJQ307" s="224"/>
      <c r="AJR307" s="334"/>
      <c r="AJS307" s="334"/>
      <c r="AJT307" s="224"/>
      <c r="AJU307" s="416"/>
      <c r="AJV307" s="416"/>
      <c r="AJW307" s="332"/>
      <c r="AJX307" s="333"/>
      <c r="AJY307" s="416"/>
      <c r="AJZ307" s="224"/>
      <c r="AKA307" s="224"/>
      <c r="AKB307" s="334"/>
      <c r="AKC307" s="334"/>
      <c r="AKD307" s="224"/>
      <c r="AKE307" s="416"/>
      <c r="AKF307" s="416"/>
      <c r="AKG307" s="332"/>
      <c r="AKH307" s="333"/>
      <c r="AKI307" s="416"/>
      <c r="AKJ307" s="224"/>
      <c r="AKK307" s="224"/>
      <c r="AKL307" s="334"/>
      <c r="AKM307" s="334"/>
      <c r="AKN307" s="224"/>
      <c r="AKO307" s="416"/>
      <c r="AKP307" s="416"/>
      <c r="AKQ307" s="332"/>
      <c r="AKR307" s="333"/>
      <c r="AKS307" s="416"/>
      <c r="AKT307" s="224"/>
      <c r="AKU307" s="224"/>
      <c r="AKV307" s="334"/>
      <c r="AKW307" s="334"/>
      <c r="AKX307" s="224"/>
      <c r="AKY307" s="416"/>
      <c r="AKZ307" s="416"/>
      <c r="ALA307" s="332"/>
      <c r="ALB307" s="333"/>
      <c r="ALC307" s="416"/>
      <c r="ALD307" s="224"/>
      <c r="ALE307" s="224"/>
      <c r="ALF307" s="334"/>
      <c r="ALG307" s="334"/>
      <c r="ALH307" s="224"/>
      <c r="ALI307" s="416"/>
      <c r="ALJ307" s="416"/>
      <c r="ALK307" s="332"/>
      <c r="ALL307" s="333"/>
      <c r="ALM307" s="416"/>
      <c r="ALN307" s="224"/>
      <c r="ALO307" s="224"/>
      <c r="ALP307" s="334"/>
      <c r="ALQ307" s="334"/>
      <c r="ALR307" s="224"/>
      <c r="ALS307" s="416"/>
      <c r="ALT307" s="416"/>
      <c r="ALU307" s="332"/>
      <c r="ALV307" s="333"/>
      <c r="ALW307" s="416"/>
      <c r="ALX307" s="224"/>
      <c r="ALY307" s="224"/>
      <c r="ALZ307" s="334"/>
      <c r="AMA307" s="334"/>
      <c r="AMB307" s="224"/>
      <c r="AMC307" s="416"/>
      <c r="AMD307" s="416"/>
      <c r="AME307" s="332"/>
      <c r="AMF307" s="333"/>
      <c r="AMG307" s="416"/>
      <c r="AMH307" s="224"/>
      <c r="AMI307" s="224"/>
      <c r="AMJ307" s="334"/>
      <c r="AMK307" s="334"/>
      <c r="AML307" s="224"/>
      <c r="AMM307" s="416"/>
      <c r="AMN307" s="416"/>
      <c r="AMO307" s="332"/>
      <c r="AMP307" s="333"/>
      <c r="AMQ307" s="416"/>
      <c r="AMR307" s="224"/>
      <c r="AMS307" s="224"/>
      <c r="AMT307" s="334"/>
      <c r="AMU307" s="334"/>
      <c r="AMV307" s="224"/>
      <c r="AMW307" s="416"/>
      <c r="AMX307" s="416"/>
      <c r="AMY307" s="332"/>
      <c r="AMZ307" s="333"/>
      <c r="ANA307" s="416"/>
      <c r="ANB307" s="224"/>
      <c r="ANC307" s="224"/>
      <c r="AND307" s="334"/>
      <c r="ANE307" s="334"/>
      <c r="ANF307" s="224"/>
      <c r="ANG307" s="416"/>
      <c r="ANH307" s="416"/>
      <c r="ANI307" s="332"/>
      <c r="ANJ307" s="333"/>
      <c r="ANK307" s="416"/>
      <c r="ANL307" s="224"/>
      <c r="ANM307" s="224"/>
      <c r="ANN307" s="334"/>
      <c r="ANO307" s="334"/>
      <c r="ANP307" s="224"/>
      <c r="ANQ307" s="416"/>
      <c r="ANR307" s="416"/>
      <c r="ANS307" s="332"/>
      <c r="ANT307" s="333"/>
      <c r="ANU307" s="416"/>
      <c r="ANV307" s="224"/>
      <c r="ANW307" s="224"/>
      <c r="ANX307" s="334"/>
      <c r="ANY307" s="334"/>
      <c r="ANZ307" s="224"/>
      <c r="AOA307" s="416"/>
      <c r="AOB307" s="416"/>
      <c r="AOC307" s="332"/>
      <c r="AOD307" s="333"/>
      <c r="AOE307" s="416"/>
      <c r="AOF307" s="224"/>
      <c r="AOG307" s="224"/>
      <c r="AOH307" s="334"/>
      <c r="AOI307" s="334"/>
      <c r="AOJ307" s="224"/>
      <c r="AOK307" s="416"/>
      <c r="AOL307" s="416"/>
      <c r="AOM307" s="332"/>
      <c r="AON307" s="333"/>
      <c r="AOO307" s="416"/>
      <c r="AOP307" s="224"/>
      <c r="AOQ307" s="224"/>
      <c r="AOR307" s="334"/>
      <c r="AOS307" s="334"/>
      <c r="AOT307" s="224"/>
      <c r="AOU307" s="416"/>
      <c r="AOV307" s="416"/>
      <c r="AOW307" s="332"/>
      <c r="AOX307" s="333"/>
      <c r="AOY307" s="416"/>
      <c r="AOZ307" s="224"/>
      <c r="APA307" s="224"/>
      <c r="APB307" s="334"/>
      <c r="APC307" s="334"/>
      <c r="APD307" s="224"/>
      <c r="APE307" s="416"/>
      <c r="APF307" s="416"/>
      <c r="APG307" s="332"/>
      <c r="APH307" s="333"/>
      <c r="API307" s="416"/>
      <c r="APJ307" s="224"/>
      <c r="APK307" s="224"/>
      <c r="APL307" s="334"/>
      <c r="APM307" s="334"/>
      <c r="APN307" s="224"/>
      <c r="APO307" s="416"/>
      <c r="APP307" s="416"/>
      <c r="APQ307" s="332"/>
      <c r="APR307" s="333"/>
      <c r="APS307" s="416"/>
      <c r="APT307" s="224"/>
      <c r="APU307" s="224"/>
      <c r="APV307" s="334"/>
      <c r="APW307" s="334"/>
      <c r="APX307" s="224"/>
      <c r="APY307" s="416"/>
      <c r="APZ307" s="416"/>
      <c r="AQA307" s="332"/>
      <c r="AQB307" s="333"/>
      <c r="AQC307" s="416"/>
      <c r="AQD307" s="224"/>
      <c r="AQE307" s="224"/>
      <c r="AQF307" s="334"/>
      <c r="AQG307" s="334"/>
      <c r="AQH307" s="224"/>
      <c r="AQI307" s="416"/>
      <c r="AQJ307" s="416"/>
      <c r="AQK307" s="332"/>
      <c r="AQL307" s="333"/>
      <c r="AQM307" s="416"/>
      <c r="AQN307" s="224"/>
      <c r="AQO307" s="224"/>
      <c r="AQP307" s="334"/>
      <c r="AQQ307" s="334"/>
      <c r="AQR307" s="224"/>
      <c r="AQS307" s="416"/>
      <c r="AQT307" s="416"/>
      <c r="AQU307" s="332"/>
      <c r="AQV307" s="333"/>
      <c r="AQW307" s="416"/>
      <c r="AQX307" s="224"/>
      <c r="AQY307" s="224"/>
      <c r="AQZ307" s="334"/>
      <c r="ARA307" s="334"/>
      <c r="ARB307" s="224"/>
      <c r="ARC307" s="416"/>
      <c r="ARD307" s="416"/>
      <c r="ARE307" s="332"/>
      <c r="ARF307" s="333"/>
      <c r="ARG307" s="416"/>
      <c r="ARH307" s="224"/>
      <c r="ARI307" s="224"/>
      <c r="ARJ307" s="334"/>
      <c r="ARK307" s="334"/>
      <c r="ARL307" s="224"/>
      <c r="ARM307" s="416"/>
      <c r="ARN307" s="416"/>
      <c r="ARO307" s="332"/>
      <c r="ARP307" s="333"/>
      <c r="ARQ307" s="416"/>
      <c r="ARR307" s="224"/>
      <c r="ARS307" s="224"/>
      <c r="ART307" s="334"/>
      <c r="ARU307" s="334"/>
      <c r="ARV307" s="224"/>
      <c r="ARW307" s="416"/>
      <c r="ARX307" s="416"/>
      <c r="ARY307" s="332"/>
      <c r="ARZ307" s="333"/>
      <c r="ASA307" s="416"/>
      <c r="ASB307" s="224"/>
      <c r="ASC307" s="224"/>
      <c r="ASD307" s="334"/>
      <c r="ASE307" s="334"/>
      <c r="ASF307" s="224"/>
      <c r="ASG307" s="416"/>
      <c r="ASH307" s="416"/>
      <c r="ASI307" s="332"/>
      <c r="ASJ307" s="333"/>
      <c r="ASK307" s="416"/>
      <c r="ASL307" s="224"/>
      <c r="ASM307" s="224"/>
      <c r="ASN307" s="334"/>
      <c r="ASO307" s="334"/>
      <c r="ASP307" s="224"/>
      <c r="ASQ307" s="416"/>
      <c r="ASR307" s="416"/>
      <c r="ASS307" s="332"/>
      <c r="AST307" s="333"/>
      <c r="ASU307" s="416"/>
      <c r="ASV307" s="224"/>
      <c r="ASW307" s="224"/>
      <c r="ASX307" s="334"/>
      <c r="ASY307" s="334"/>
      <c r="ASZ307" s="224"/>
      <c r="ATA307" s="416"/>
      <c r="ATB307" s="416"/>
      <c r="ATC307" s="332"/>
      <c r="ATD307" s="333"/>
      <c r="ATE307" s="416"/>
      <c r="ATF307" s="224"/>
      <c r="ATG307" s="224"/>
      <c r="ATH307" s="334"/>
      <c r="ATI307" s="334"/>
      <c r="ATJ307" s="224"/>
      <c r="ATK307" s="416"/>
      <c r="ATL307" s="416"/>
      <c r="ATM307" s="332"/>
      <c r="ATN307" s="333"/>
      <c r="ATO307" s="416"/>
      <c r="ATP307" s="224"/>
      <c r="ATQ307" s="224"/>
      <c r="ATR307" s="334"/>
      <c r="ATS307" s="334"/>
      <c r="ATT307" s="224"/>
      <c r="ATU307" s="416"/>
      <c r="ATV307" s="416"/>
      <c r="ATW307" s="332"/>
      <c r="ATX307" s="333"/>
      <c r="ATY307" s="416"/>
      <c r="ATZ307" s="224"/>
      <c r="AUA307" s="224"/>
      <c r="AUB307" s="334"/>
      <c r="AUC307" s="334"/>
      <c r="AUD307" s="224"/>
      <c r="AUE307" s="416"/>
      <c r="AUF307" s="416"/>
      <c r="AUG307" s="332"/>
      <c r="AUH307" s="333"/>
      <c r="AUI307" s="416"/>
      <c r="AUJ307" s="224"/>
      <c r="AUK307" s="224"/>
      <c r="AUL307" s="334"/>
      <c r="AUM307" s="334"/>
      <c r="AUN307" s="224"/>
      <c r="AUO307" s="416"/>
      <c r="AUP307" s="416"/>
      <c r="AUQ307" s="332"/>
      <c r="AUR307" s="333"/>
      <c r="AUS307" s="416"/>
      <c r="AUT307" s="224"/>
      <c r="AUU307" s="224"/>
      <c r="AUV307" s="334"/>
      <c r="AUW307" s="334"/>
      <c r="AUX307" s="224"/>
      <c r="AUY307" s="416"/>
      <c r="AUZ307" s="416"/>
      <c r="AVA307" s="332"/>
      <c r="AVB307" s="333"/>
      <c r="AVC307" s="416"/>
      <c r="AVD307" s="224"/>
      <c r="AVE307" s="224"/>
      <c r="AVF307" s="334"/>
      <c r="AVG307" s="334"/>
      <c r="AVH307" s="224"/>
      <c r="AVI307" s="416"/>
      <c r="AVJ307" s="416"/>
      <c r="AVK307" s="332"/>
      <c r="AVL307" s="333"/>
      <c r="AVM307" s="416"/>
      <c r="AVN307" s="224"/>
      <c r="AVO307" s="224"/>
      <c r="AVP307" s="334"/>
      <c r="AVQ307" s="334"/>
      <c r="AVR307" s="224"/>
      <c r="AVS307" s="416"/>
      <c r="AVT307" s="416"/>
      <c r="AVU307" s="332"/>
      <c r="AVV307" s="333"/>
      <c r="AVW307" s="416"/>
      <c r="AVX307" s="224"/>
      <c r="AVY307" s="224"/>
      <c r="AVZ307" s="334"/>
      <c r="AWA307" s="334"/>
      <c r="AWB307" s="224"/>
      <c r="AWC307" s="416"/>
      <c r="AWD307" s="416"/>
      <c r="AWE307" s="332"/>
      <c r="AWF307" s="333"/>
      <c r="AWG307" s="416"/>
      <c r="AWH307" s="224"/>
      <c r="AWI307" s="224"/>
      <c r="AWJ307" s="334"/>
      <c r="AWK307" s="334"/>
      <c r="AWL307" s="224"/>
      <c r="AWM307" s="416"/>
      <c r="AWN307" s="416"/>
      <c r="AWO307" s="332"/>
      <c r="AWP307" s="333"/>
      <c r="AWQ307" s="416"/>
      <c r="AWR307" s="224"/>
      <c r="AWS307" s="224"/>
      <c r="AWT307" s="334"/>
      <c r="AWU307" s="334"/>
      <c r="AWV307" s="224"/>
      <c r="AWW307" s="416"/>
      <c r="AWX307" s="416"/>
      <c r="AWY307" s="332"/>
      <c r="AWZ307" s="333"/>
      <c r="AXA307" s="416"/>
      <c r="AXB307" s="224"/>
      <c r="AXC307" s="224"/>
      <c r="AXD307" s="334"/>
      <c r="AXE307" s="334"/>
      <c r="AXF307" s="224"/>
      <c r="AXG307" s="416"/>
      <c r="AXH307" s="416"/>
      <c r="AXI307" s="332"/>
      <c r="AXJ307" s="333"/>
      <c r="AXK307" s="416"/>
      <c r="AXL307" s="224"/>
      <c r="AXM307" s="224"/>
      <c r="AXN307" s="334"/>
      <c r="AXO307" s="334"/>
      <c r="AXP307" s="224"/>
      <c r="AXQ307" s="416"/>
      <c r="AXR307" s="416"/>
      <c r="AXS307" s="332"/>
      <c r="AXT307" s="333"/>
      <c r="AXU307" s="416"/>
      <c r="AXV307" s="224"/>
      <c r="AXW307" s="224"/>
      <c r="AXX307" s="334"/>
      <c r="AXY307" s="334"/>
      <c r="AXZ307" s="224"/>
      <c r="AYA307" s="416"/>
      <c r="AYB307" s="416"/>
      <c r="AYC307" s="332"/>
      <c r="AYD307" s="333"/>
      <c r="AYE307" s="416"/>
      <c r="AYF307" s="224"/>
      <c r="AYG307" s="224"/>
      <c r="AYH307" s="334"/>
      <c r="AYI307" s="334"/>
      <c r="AYJ307" s="224"/>
      <c r="AYK307" s="416"/>
      <c r="AYL307" s="416"/>
      <c r="AYM307" s="332"/>
      <c r="AYN307" s="333"/>
      <c r="AYO307" s="416"/>
      <c r="AYP307" s="224"/>
      <c r="AYQ307" s="224"/>
      <c r="AYR307" s="334"/>
      <c r="AYS307" s="334"/>
      <c r="AYT307" s="224"/>
      <c r="AYU307" s="416"/>
      <c r="AYV307" s="416"/>
      <c r="AYW307" s="332"/>
      <c r="AYX307" s="333"/>
      <c r="AYY307" s="416"/>
      <c r="AYZ307" s="224"/>
      <c r="AZA307" s="224"/>
      <c r="AZB307" s="334"/>
      <c r="AZC307" s="334"/>
      <c r="AZD307" s="224"/>
      <c r="AZE307" s="416"/>
      <c r="AZF307" s="416"/>
      <c r="AZG307" s="332"/>
      <c r="AZH307" s="333"/>
      <c r="AZI307" s="416"/>
      <c r="AZJ307" s="224"/>
      <c r="AZK307" s="224"/>
      <c r="AZL307" s="334"/>
      <c r="AZM307" s="334"/>
      <c r="AZN307" s="224"/>
      <c r="AZO307" s="416"/>
      <c r="AZP307" s="416"/>
      <c r="AZQ307" s="332"/>
      <c r="AZR307" s="333"/>
      <c r="AZS307" s="416"/>
      <c r="AZT307" s="224"/>
      <c r="AZU307" s="224"/>
      <c r="AZV307" s="334"/>
      <c r="AZW307" s="334"/>
      <c r="AZX307" s="224"/>
      <c r="AZY307" s="416"/>
      <c r="AZZ307" s="416"/>
      <c r="BAA307" s="332"/>
      <c r="BAB307" s="333"/>
      <c r="BAC307" s="416"/>
      <c r="BAD307" s="224"/>
      <c r="BAE307" s="224"/>
      <c r="BAF307" s="334"/>
      <c r="BAG307" s="334"/>
      <c r="BAH307" s="224"/>
      <c r="BAI307" s="416"/>
      <c r="BAJ307" s="416"/>
      <c r="BAK307" s="332"/>
      <c r="BAL307" s="333"/>
      <c r="BAM307" s="416"/>
      <c r="BAN307" s="224"/>
      <c r="BAO307" s="224"/>
      <c r="BAP307" s="334"/>
      <c r="BAQ307" s="334"/>
      <c r="BAR307" s="224"/>
      <c r="BAS307" s="416"/>
      <c r="BAT307" s="416"/>
      <c r="BAU307" s="332"/>
      <c r="BAV307" s="333"/>
      <c r="BAW307" s="416"/>
      <c r="BAX307" s="224"/>
      <c r="BAY307" s="224"/>
      <c r="BAZ307" s="334"/>
      <c r="BBA307" s="334"/>
      <c r="BBB307" s="224"/>
      <c r="BBC307" s="416"/>
      <c r="BBD307" s="416"/>
      <c r="BBE307" s="332"/>
      <c r="BBF307" s="333"/>
      <c r="BBG307" s="416"/>
      <c r="BBH307" s="224"/>
      <c r="BBI307" s="224"/>
      <c r="BBJ307" s="334"/>
      <c r="BBK307" s="334"/>
      <c r="BBL307" s="224"/>
      <c r="BBM307" s="416"/>
      <c r="BBN307" s="416"/>
      <c r="BBO307" s="332"/>
      <c r="BBP307" s="333"/>
      <c r="BBQ307" s="416"/>
      <c r="BBR307" s="224"/>
      <c r="BBS307" s="224"/>
      <c r="BBT307" s="334"/>
      <c r="BBU307" s="334"/>
      <c r="BBV307" s="224"/>
      <c r="BBW307" s="416"/>
      <c r="BBX307" s="416"/>
      <c r="BBY307" s="332"/>
      <c r="BBZ307" s="333"/>
      <c r="BCA307" s="416"/>
      <c r="BCB307" s="224"/>
      <c r="BCC307" s="224"/>
      <c r="BCD307" s="334"/>
      <c r="BCE307" s="334"/>
      <c r="BCF307" s="224"/>
      <c r="BCG307" s="416"/>
      <c r="BCH307" s="416"/>
      <c r="BCI307" s="332"/>
      <c r="BCJ307" s="333"/>
      <c r="BCK307" s="416"/>
      <c r="BCL307" s="224"/>
      <c r="BCM307" s="224"/>
      <c r="BCN307" s="334"/>
      <c r="BCO307" s="334"/>
      <c r="BCP307" s="224"/>
      <c r="BCQ307" s="416"/>
      <c r="BCR307" s="416"/>
      <c r="BCS307" s="332"/>
      <c r="BCT307" s="333"/>
      <c r="BCU307" s="416"/>
      <c r="BCV307" s="224"/>
      <c r="BCW307" s="224"/>
      <c r="BCX307" s="334"/>
      <c r="BCY307" s="334"/>
      <c r="BCZ307" s="224"/>
      <c r="BDA307" s="416"/>
      <c r="BDB307" s="416"/>
      <c r="BDC307" s="332"/>
      <c r="BDD307" s="333"/>
      <c r="BDE307" s="416"/>
      <c r="BDF307" s="224"/>
      <c r="BDG307" s="224"/>
      <c r="BDH307" s="334"/>
      <c r="BDI307" s="334"/>
      <c r="BDJ307" s="224"/>
      <c r="BDK307" s="416"/>
      <c r="BDL307" s="416"/>
      <c r="BDM307" s="332"/>
      <c r="BDN307" s="333"/>
      <c r="BDO307" s="416"/>
      <c r="BDP307" s="224"/>
      <c r="BDQ307" s="224"/>
      <c r="BDR307" s="334"/>
      <c r="BDS307" s="334"/>
      <c r="BDT307" s="224"/>
      <c r="BDU307" s="416"/>
      <c r="BDV307" s="416"/>
      <c r="BDW307" s="332"/>
      <c r="BDX307" s="333"/>
      <c r="BDY307" s="416"/>
      <c r="BDZ307" s="224"/>
      <c r="BEA307" s="224"/>
      <c r="BEB307" s="334"/>
      <c r="BEC307" s="334"/>
      <c r="BED307" s="224"/>
      <c r="BEE307" s="416"/>
      <c r="BEF307" s="416"/>
      <c r="BEG307" s="332"/>
      <c r="BEH307" s="333"/>
      <c r="BEI307" s="416"/>
      <c r="BEJ307" s="224"/>
      <c r="BEK307" s="224"/>
      <c r="BEL307" s="334"/>
      <c r="BEM307" s="334"/>
      <c r="BEN307" s="224"/>
      <c r="BEO307" s="416"/>
      <c r="BEP307" s="416"/>
      <c r="BEQ307" s="332"/>
      <c r="BER307" s="333"/>
      <c r="BES307" s="416"/>
      <c r="BET307" s="224"/>
      <c r="BEU307" s="224"/>
      <c r="BEV307" s="334"/>
      <c r="BEW307" s="334"/>
      <c r="BEX307" s="224"/>
      <c r="BEY307" s="416"/>
      <c r="BEZ307" s="416"/>
      <c r="BFA307" s="332"/>
      <c r="BFB307" s="333"/>
      <c r="BFC307" s="416"/>
      <c r="BFD307" s="224"/>
      <c r="BFE307" s="224"/>
      <c r="BFF307" s="334"/>
      <c r="BFG307" s="334"/>
      <c r="BFH307" s="224"/>
      <c r="BFI307" s="416"/>
      <c r="BFJ307" s="416"/>
      <c r="BFK307" s="332"/>
      <c r="BFL307" s="333"/>
      <c r="BFM307" s="416"/>
      <c r="BFN307" s="224"/>
      <c r="BFO307" s="224"/>
      <c r="BFP307" s="334"/>
      <c r="BFQ307" s="334"/>
      <c r="BFR307" s="224"/>
      <c r="BFS307" s="416"/>
      <c r="BFT307" s="416"/>
      <c r="BFU307" s="332"/>
      <c r="BFV307" s="333"/>
      <c r="BFW307" s="416"/>
      <c r="BFX307" s="224"/>
      <c r="BFY307" s="224"/>
      <c r="BFZ307" s="334"/>
      <c r="BGA307" s="334"/>
      <c r="BGB307" s="224"/>
      <c r="BGC307" s="416"/>
      <c r="BGD307" s="416"/>
      <c r="BGE307" s="332"/>
      <c r="BGF307" s="333"/>
      <c r="BGG307" s="416"/>
      <c r="BGH307" s="224"/>
      <c r="BGI307" s="224"/>
      <c r="BGJ307" s="334"/>
      <c r="BGK307" s="334"/>
      <c r="BGL307" s="224"/>
      <c r="BGM307" s="416"/>
      <c r="BGN307" s="416"/>
      <c r="BGO307" s="332"/>
      <c r="BGP307" s="333"/>
      <c r="BGQ307" s="416"/>
      <c r="BGR307" s="224"/>
      <c r="BGS307" s="224"/>
      <c r="BGT307" s="334"/>
      <c r="BGU307" s="334"/>
      <c r="BGV307" s="224"/>
      <c r="BGW307" s="416"/>
      <c r="BGX307" s="416"/>
      <c r="BGY307" s="332"/>
      <c r="BGZ307" s="333"/>
      <c r="BHA307" s="416"/>
      <c r="BHB307" s="224"/>
      <c r="BHC307" s="224"/>
      <c r="BHD307" s="334"/>
      <c r="BHE307" s="334"/>
      <c r="BHF307" s="224"/>
      <c r="BHG307" s="416"/>
      <c r="BHH307" s="416"/>
      <c r="BHI307" s="332"/>
      <c r="BHJ307" s="333"/>
      <c r="BHK307" s="416"/>
      <c r="BHL307" s="224"/>
      <c r="BHM307" s="224"/>
      <c r="BHN307" s="334"/>
      <c r="BHO307" s="334"/>
      <c r="BHP307" s="224"/>
      <c r="BHQ307" s="416"/>
      <c r="BHR307" s="416"/>
      <c r="BHS307" s="332"/>
      <c r="BHT307" s="333"/>
      <c r="BHU307" s="416"/>
      <c r="BHV307" s="224"/>
      <c r="BHW307" s="224"/>
      <c r="BHX307" s="334"/>
      <c r="BHY307" s="334"/>
      <c r="BHZ307" s="224"/>
      <c r="BIA307" s="416"/>
      <c r="BIB307" s="416"/>
      <c r="BIC307" s="332"/>
      <c r="BID307" s="333"/>
      <c r="BIE307" s="416"/>
      <c r="BIF307" s="224"/>
      <c r="BIG307" s="224"/>
      <c r="BIH307" s="334"/>
      <c r="BII307" s="334"/>
      <c r="BIJ307" s="224"/>
      <c r="BIK307" s="416"/>
      <c r="BIL307" s="416"/>
      <c r="BIM307" s="332"/>
      <c r="BIN307" s="333"/>
      <c r="BIO307" s="416"/>
      <c r="BIP307" s="224"/>
      <c r="BIQ307" s="224"/>
      <c r="BIR307" s="334"/>
      <c r="BIS307" s="334"/>
      <c r="BIT307" s="224"/>
      <c r="BIU307" s="416"/>
      <c r="BIV307" s="416"/>
      <c r="BIW307" s="332"/>
      <c r="BIX307" s="333"/>
      <c r="BIY307" s="416"/>
      <c r="BIZ307" s="224"/>
      <c r="BJA307" s="224"/>
      <c r="BJB307" s="334"/>
      <c r="BJC307" s="334"/>
      <c r="BJD307" s="224"/>
      <c r="BJE307" s="416"/>
      <c r="BJF307" s="416"/>
      <c r="BJG307" s="332"/>
      <c r="BJH307" s="333"/>
      <c r="BJI307" s="416"/>
      <c r="BJJ307" s="224"/>
      <c r="BJK307" s="224"/>
      <c r="BJL307" s="334"/>
      <c r="BJM307" s="334"/>
      <c r="BJN307" s="224"/>
      <c r="BJO307" s="416"/>
      <c r="BJP307" s="416"/>
      <c r="BJQ307" s="332"/>
      <c r="BJR307" s="333"/>
      <c r="BJS307" s="416"/>
      <c r="BJT307" s="224"/>
      <c r="BJU307" s="224"/>
      <c r="BJV307" s="334"/>
      <c r="BJW307" s="334"/>
      <c r="BJX307" s="224"/>
      <c r="BJY307" s="416"/>
      <c r="BJZ307" s="416"/>
      <c r="BKA307" s="332"/>
      <c r="BKB307" s="333"/>
      <c r="BKC307" s="416"/>
      <c r="BKD307" s="224"/>
      <c r="BKE307" s="224"/>
      <c r="BKF307" s="334"/>
      <c r="BKG307" s="334"/>
      <c r="BKH307" s="224"/>
      <c r="BKI307" s="416"/>
      <c r="BKJ307" s="416"/>
      <c r="BKK307" s="332"/>
      <c r="BKL307" s="333"/>
      <c r="BKM307" s="416"/>
      <c r="BKN307" s="224"/>
      <c r="BKO307" s="224"/>
      <c r="BKP307" s="334"/>
      <c r="BKQ307" s="334"/>
      <c r="BKR307" s="224"/>
      <c r="BKS307" s="416"/>
      <c r="BKT307" s="416"/>
      <c r="BKU307" s="332"/>
      <c r="BKV307" s="333"/>
      <c r="BKW307" s="416"/>
      <c r="BKX307" s="224"/>
      <c r="BKY307" s="224"/>
      <c r="BKZ307" s="334"/>
      <c r="BLA307" s="334"/>
      <c r="BLB307" s="224"/>
      <c r="BLC307" s="416"/>
      <c r="BLD307" s="416"/>
      <c r="BLE307" s="332"/>
      <c r="BLF307" s="333"/>
      <c r="BLG307" s="416"/>
      <c r="BLH307" s="224"/>
      <c r="BLI307" s="224"/>
      <c r="BLJ307" s="334"/>
      <c r="BLK307" s="334"/>
      <c r="BLL307" s="224"/>
      <c r="BLM307" s="416"/>
      <c r="BLN307" s="416"/>
      <c r="BLO307" s="332"/>
      <c r="BLP307" s="333"/>
      <c r="BLQ307" s="416"/>
      <c r="BLR307" s="224"/>
      <c r="BLS307" s="224"/>
      <c r="BLT307" s="334"/>
      <c r="BLU307" s="334"/>
      <c r="BLV307" s="224"/>
      <c r="BLW307" s="416"/>
      <c r="BLX307" s="416"/>
      <c r="BLY307" s="332"/>
      <c r="BLZ307" s="333"/>
      <c r="BMA307" s="416"/>
      <c r="BMB307" s="224"/>
      <c r="BMC307" s="224"/>
      <c r="BMD307" s="334"/>
      <c r="BME307" s="334"/>
      <c r="BMF307" s="224"/>
      <c r="BMG307" s="416"/>
      <c r="BMH307" s="416"/>
      <c r="BMI307" s="332"/>
      <c r="BMJ307" s="333"/>
      <c r="BMK307" s="416"/>
      <c r="BML307" s="224"/>
      <c r="BMM307" s="224"/>
      <c r="BMN307" s="334"/>
      <c r="BMO307" s="334"/>
      <c r="BMP307" s="224"/>
      <c r="BMQ307" s="416"/>
      <c r="BMR307" s="416"/>
      <c r="BMS307" s="332"/>
      <c r="BMT307" s="333"/>
      <c r="BMU307" s="416"/>
      <c r="BMV307" s="224"/>
      <c r="BMW307" s="224"/>
      <c r="BMX307" s="334"/>
      <c r="BMY307" s="334"/>
      <c r="BMZ307" s="224"/>
      <c r="BNA307" s="416"/>
      <c r="BNB307" s="416"/>
      <c r="BNC307" s="332"/>
      <c r="BND307" s="333"/>
      <c r="BNE307" s="416"/>
      <c r="BNF307" s="224"/>
      <c r="BNG307" s="224"/>
      <c r="BNH307" s="334"/>
      <c r="BNI307" s="334"/>
      <c r="BNJ307" s="224"/>
      <c r="BNK307" s="416"/>
      <c r="BNL307" s="416"/>
      <c r="BNM307" s="332"/>
      <c r="BNN307" s="333"/>
      <c r="BNO307" s="416"/>
      <c r="BNP307" s="224"/>
      <c r="BNQ307" s="224"/>
      <c r="BNR307" s="334"/>
      <c r="BNS307" s="334"/>
      <c r="BNT307" s="224"/>
      <c r="BNU307" s="416"/>
      <c r="BNV307" s="416"/>
      <c r="BNW307" s="332"/>
      <c r="BNX307" s="333"/>
      <c r="BNY307" s="416"/>
      <c r="BNZ307" s="224"/>
      <c r="BOA307" s="224"/>
      <c r="BOB307" s="334"/>
      <c r="BOC307" s="334"/>
      <c r="BOD307" s="224"/>
      <c r="BOE307" s="416"/>
      <c r="BOF307" s="416"/>
      <c r="BOG307" s="332"/>
      <c r="BOH307" s="333"/>
      <c r="BOI307" s="416"/>
      <c r="BOJ307" s="224"/>
      <c r="BOK307" s="224"/>
      <c r="BOL307" s="334"/>
      <c r="BOM307" s="334"/>
      <c r="BON307" s="224"/>
      <c r="BOO307" s="416"/>
      <c r="BOP307" s="416"/>
      <c r="BOQ307" s="332"/>
      <c r="BOR307" s="333"/>
      <c r="BOS307" s="416"/>
      <c r="BOT307" s="224"/>
      <c r="BOU307" s="224"/>
      <c r="BOV307" s="334"/>
      <c r="BOW307" s="334"/>
      <c r="BOX307" s="224"/>
      <c r="BOY307" s="416"/>
      <c r="BOZ307" s="416"/>
      <c r="BPA307" s="332"/>
      <c r="BPB307" s="333"/>
      <c r="BPC307" s="416"/>
      <c r="BPD307" s="224"/>
      <c r="BPE307" s="224"/>
      <c r="BPF307" s="334"/>
      <c r="BPG307" s="334"/>
      <c r="BPH307" s="224"/>
      <c r="BPI307" s="416"/>
      <c r="BPJ307" s="416"/>
      <c r="BPK307" s="332"/>
      <c r="BPL307" s="333"/>
      <c r="BPM307" s="416"/>
      <c r="BPN307" s="224"/>
      <c r="BPO307" s="224"/>
      <c r="BPP307" s="334"/>
      <c r="BPQ307" s="334"/>
      <c r="BPR307" s="224"/>
      <c r="BPS307" s="416"/>
      <c r="BPT307" s="416"/>
      <c r="BPU307" s="332"/>
      <c r="BPV307" s="333"/>
      <c r="BPW307" s="416"/>
      <c r="BPX307" s="224"/>
      <c r="BPY307" s="224"/>
      <c r="BPZ307" s="334"/>
      <c r="BQA307" s="334"/>
      <c r="BQB307" s="224"/>
      <c r="BQC307" s="416"/>
      <c r="BQD307" s="416"/>
      <c r="BQE307" s="332"/>
      <c r="BQF307" s="333"/>
      <c r="BQG307" s="416"/>
      <c r="BQH307" s="224"/>
      <c r="BQI307" s="224"/>
      <c r="BQJ307" s="334"/>
      <c r="BQK307" s="334"/>
      <c r="BQL307" s="224"/>
      <c r="BQM307" s="416"/>
      <c r="BQN307" s="416"/>
      <c r="BQO307" s="332"/>
      <c r="BQP307" s="333"/>
      <c r="BQQ307" s="416"/>
      <c r="BQR307" s="224"/>
      <c r="BQS307" s="224"/>
      <c r="BQT307" s="334"/>
      <c r="BQU307" s="334"/>
      <c r="BQV307" s="224"/>
      <c r="BQW307" s="416"/>
      <c r="BQX307" s="416"/>
      <c r="BQY307" s="332"/>
      <c r="BQZ307" s="333"/>
      <c r="BRA307" s="416"/>
      <c r="BRB307" s="224"/>
      <c r="BRC307" s="224"/>
      <c r="BRD307" s="334"/>
      <c r="BRE307" s="334"/>
      <c r="BRF307" s="224"/>
      <c r="BRG307" s="416"/>
      <c r="BRH307" s="416"/>
      <c r="BRI307" s="332"/>
      <c r="BRJ307" s="333"/>
      <c r="BRK307" s="416"/>
      <c r="BRL307" s="224"/>
      <c r="BRM307" s="224"/>
      <c r="BRN307" s="334"/>
      <c r="BRO307" s="334"/>
      <c r="BRP307" s="224"/>
      <c r="BRQ307" s="416"/>
      <c r="BRR307" s="416"/>
      <c r="BRS307" s="332"/>
      <c r="BRT307" s="333"/>
      <c r="BRU307" s="416"/>
      <c r="BRV307" s="224"/>
      <c r="BRW307" s="224"/>
      <c r="BRX307" s="334"/>
      <c r="BRY307" s="334"/>
      <c r="BRZ307" s="224"/>
      <c r="BSA307" s="416"/>
      <c r="BSB307" s="416"/>
      <c r="BSC307" s="332"/>
      <c r="BSD307" s="333"/>
      <c r="BSE307" s="416"/>
      <c r="BSF307" s="224"/>
      <c r="BSG307" s="224"/>
      <c r="BSH307" s="334"/>
      <c r="BSI307" s="334"/>
      <c r="BSJ307" s="224"/>
      <c r="BSK307" s="416"/>
      <c r="BSL307" s="416"/>
      <c r="BSM307" s="332"/>
      <c r="BSN307" s="333"/>
      <c r="BSO307" s="416"/>
      <c r="BSP307" s="224"/>
      <c r="BSQ307" s="224"/>
      <c r="BSR307" s="334"/>
      <c r="BSS307" s="334"/>
      <c r="BST307" s="224"/>
      <c r="BSU307" s="416"/>
      <c r="BSV307" s="416"/>
      <c r="BSW307" s="332"/>
      <c r="BSX307" s="333"/>
      <c r="BSY307" s="416"/>
      <c r="BSZ307" s="224"/>
      <c r="BTA307" s="224"/>
      <c r="BTB307" s="334"/>
      <c r="BTC307" s="334"/>
      <c r="BTD307" s="224"/>
      <c r="BTE307" s="416"/>
      <c r="BTF307" s="416"/>
      <c r="BTG307" s="332"/>
      <c r="BTH307" s="333"/>
      <c r="BTI307" s="416"/>
      <c r="BTJ307" s="224"/>
      <c r="BTK307" s="224"/>
      <c r="BTL307" s="334"/>
      <c r="BTM307" s="334"/>
      <c r="BTN307" s="224"/>
      <c r="BTO307" s="416"/>
      <c r="BTP307" s="416"/>
      <c r="BTQ307" s="332"/>
      <c r="BTR307" s="333"/>
      <c r="BTS307" s="416"/>
      <c r="BTT307" s="224"/>
      <c r="BTU307" s="224"/>
      <c r="BTV307" s="334"/>
      <c r="BTW307" s="334"/>
      <c r="BTX307" s="224"/>
      <c r="BTY307" s="416"/>
      <c r="BTZ307" s="416"/>
      <c r="BUA307" s="332"/>
      <c r="BUB307" s="333"/>
      <c r="BUC307" s="416"/>
      <c r="BUD307" s="224"/>
      <c r="BUE307" s="224"/>
      <c r="BUF307" s="334"/>
      <c r="BUG307" s="334"/>
      <c r="BUH307" s="224"/>
      <c r="BUI307" s="416"/>
      <c r="BUJ307" s="416"/>
      <c r="BUK307" s="332"/>
      <c r="BUL307" s="333"/>
      <c r="BUM307" s="416"/>
      <c r="BUN307" s="224"/>
      <c r="BUO307" s="224"/>
      <c r="BUP307" s="334"/>
      <c r="BUQ307" s="334"/>
      <c r="BUR307" s="224"/>
      <c r="BUS307" s="416"/>
      <c r="BUT307" s="416"/>
      <c r="BUU307" s="332"/>
      <c r="BUV307" s="333"/>
      <c r="BUW307" s="416"/>
      <c r="BUX307" s="224"/>
      <c r="BUY307" s="224"/>
      <c r="BUZ307" s="334"/>
      <c r="BVA307" s="334"/>
      <c r="BVB307" s="224"/>
      <c r="BVC307" s="416"/>
      <c r="BVD307" s="416"/>
      <c r="BVE307" s="332"/>
      <c r="BVF307" s="333"/>
      <c r="BVG307" s="416"/>
      <c r="BVH307" s="224"/>
      <c r="BVI307" s="224"/>
      <c r="BVJ307" s="334"/>
      <c r="BVK307" s="334"/>
      <c r="BVL307" s="224"/>
      <c r="BVM307" s="416"/>
      <c r="BVN307" s="416"/>
      <c r="BVO307" s="332"/>
      <c r="BVP307" s="333"/>
      <c r="BVQ307" s="416"/>
      <c r="BVR307" s="224"/>
      <c r="BVS307" s="224"/>
      <c r="BVT307" s="334"/>
      <c r="BVU307" s="334"/>
      <c r="BVV307" s="224"/>
      <c r="BVW307" s="416"/>
      <c r="BVX307" s="416"/>
      <c r="BVY307" s="332"/>
      <c r="BVZ307" s="333"/>
      <c r="BWA307" s="416"/>
      <c r="BWB307" s="224"/>
      <c r="BWC307" s="224"/>
      <c r="BWD307" s="334"/>
      <c r="BWE307" s="334"/>
      <c r="BWF307" s="224"/>
      <c r="BWG307" s="416"/>
      <c r="BWH307" s="416"/>
      <c r="BWI307" s="332"/>
      <c r="BWJ307" s="333"/>
      <c r="BWK307" s="416"/>
      <c r="BWL307" s="224"/>
      <c r="BWM307" s="224"/>
      <c r="BWN307" s="334"/>
      <c r="BWO307" s="334"/>
      <c r="BWP307" s="224"/>
      <c r="BWQ307" s="416"/>
      <c r="BWR307" s="416"/>
      <c r="BWS307" s="332"/>
      <c r="BWT307" s="333"/>
      <c r="BWU307" s="416"/>
      <c r="BWV307" s="224"/>
      <c r="BWW307" s="224"/>
      <c r="BWX307" s="334"/>
      <c r="BWY307" s="334"/>
      <c r="BWZ307" s="224"/>
      <c r="BXA307" s="416"/>
      <c r="BXB307" s="416"/>
      <c r="BXC307" s="332"/>
      <c r="BXD307" s="333"/>
      <c r="BXE307" s="416"/>
      <c r="BXF307" s="224"/>
      <c r="BXG307" s="224"/>
      <c r="BXH307" s="334"/>
      <c r="BXI307" s="334"/>
      <c r="BXJ307" s="224"/>
      <c r="BXK307" s="416"/>
      <c r="BXL307" s="416"/>
      <c r="BXM307" s="332"/>
      <c r="BXN307" s="333"/>
      <c r="BXO307" s="416"/>
      <c r="BXP307" s="224"/>
      <c r="BXQ307" s="224"/>
      <c r="BXR307" s="334"/>
      <c r="BXS307" s="334"/>
      <c r="BXT307" s="224"/>
      <c r="BXU307" s="416"/>
      <c r="BXV307" s="416"/>
      <c r="BXW307" s="332"/>
      <c r="BXX307" s="333"/>
      <c r="BXY307" s="416"/>
      <c r="BXZ307" s="224"/>
      <c r="BYA307" s="224"/>
      <c r="BYB307" s="334"/>
      <c r="BYC307" s="334"/>
      <c r="BYD307" s="224"/>
      <c r="BYE307" s="416"/>
      <c r="BYF307" s="416"/>
      <c r="BYG307" s="332"/>
      <c r="BYH307" s="333"/>
      <c r="BYI307" s="416"/>
      <c r="BYJ307" s="224"/>
      <c r="BYK307" s="224"/>
      <c r="BYL307" s="334"/>
      <c r="BYM307" s="334"/>
      <c r="BYN307" s="224"/>
      <c r="BYO307" s="416"/>
      <c r="BYP307" s="416"/>
      <c r="BYQ307" s="332"/>
      <c r="BYR307" s="333"/>
      <c r="BYS307" s="416"/>
      <c r="BYT307" s="224"/>
      <c r="BYU307" s="224"/>
      <c r="BYV307" s="334"/>
      <c r="BYW307" s="334"/>
      <c r="BYX307" s="224"/>
      <c r="BYY307" s="416"/>
      <c r="BYZ307" s="416"/>
      <c r="BZA307" s="332"/>
      <c r="BZB307" s="333"/>
      <c r="BZC307" s="416"/>
      <c r="BZD307" s="224"/>
      <c r="BZE307" s="224"/>
      <c r="BZF307" s="334"/>
      <c r="BZG307" s="334"/>
      <c r="BZH307" s="224"/>
      <c r="BZI307" s="416"/>
      <c r="BZJ307" s="416"/>
      <c r="BZK307" s="332"/>
      <c r="BZL307" s="333"/>
      <c r="BZM307" s="416"/>
      <c r="BZN307" s="224"/>
      <c r="BZO307" s="224"/>
      <c r="BZP307" s="334"/>
      <c r="BZQ307" s="334"/>
      <c r="BZR307" s="224"/>
      <c r="BZS307" s="416"/>
      <c r="BZT307" s="416"/>
      <c r="BZU307" s="332"/>
      <c r="BZV307" s="333"/>
      <c r="BZW307" s="416"/>
      <c r="BZX307" s="224"/>
      <c r="BZY307" s="224"/>
      <c r="BZZ307" s="334"/>
      <c r="CAA307" s="334"/>
      <c r="CAB307" s="224"/>
      <c r="CAC307" s="416"/>
      <c r="CAD307" s="416"/>
      <c r="CAE307" s="332"/>
      <c r="CAF307" s="333"/>
      <c r="CAG307" s="416"/>
      <c r="CAH307" s="224"/>
      <c r="CAI307" s="224"/>
      <c r="CAJ307" s="334"/>
      <c r="CAK307" s="334"/>
      <c r="CAL307" s="224"/>
      <c r="CAM307" s="416"/>
      <c r="CAN307" s="416"/>
      <c r="CAO307" s="332"/>
      <c r="CAP307" s="333"/>
      <c r="CAQ307" s="416"/>
      <c r="CAR307" s="224"/>
      <c r="CAS307" s="224"/>
      <c r="CAT307" s="334"/>
      <c r="CAU307" s="334"/>
      <c r="CAV307" s="224"/>
      <c r="CAW307" s="416"/>
      <c r="CAX307" s="416"/>
      <c r="CAY307" s="332"/>
      <c r="CAZ307" s="333"/>
      <c r="CBA307" s="416"/>
      <c r="CBB307" s="224"/>
      <c r="CBC307" s="224"/>
      <c r="CBD307" s="334"/>
      <c r="CBE307" s="334"/>
      <c r="CBF307" s="224"/>
      <c r="CBG307" s="416"/>
      <c r="CBH307" s="416"/>
      <c r="CBI307" s="332"/>
      <c r="CBJ307" s="333"/>
      <c r="CBK307" s="416"/>
      <c r="CBL307" s="224"/>
      <c r="CBM307" s="224"/>
      <c r="CBN307" s="334"/>
      <c r="CBO307" s="334"/>
      <c r="CBP307" s="224"/>
      <c r="CBQ307" s="416"/>
      <c r="CBR307" s="416"/>
      <c r="CBS307" s="332"/>
      <c r="CBT307" s="333"/>
      <c r="CBU307" s="416"/>
      <c r="CBV307" s="224"/>
      <c r="CBW307" s="224"/>
      <c r="CBX307" s="334"/>
      <c r="CBY307" s="334"/>
      <c r="CBZ307" s="224"/>
      <c r="CCA307" s="416"/>
      <c r="CCB307" s="416"/>
      <c r="CCC307" s="332"/>
      <c r="CCD307" s="333"/>
      <c r="CCE307" s="416"/>
      <c r="CCF307" s="224"/>
      <c r="CCG307" s="224"/>
      <c r="CCH307" s="334"/>
      <c r="CCI307" s="334"/>
      <c r="CCJ307" s="224"/>
      <c r="CCK307" s="416"/>
      <c r="CCL307" s="416"/>
      <c r="CCM307" s="332"/>
      <c r="CCN307" s="333"/>
      <c r="CCO307" s="416"/>
      <c r="CCP307" s="224"/>
      <c r="CCQ307" s="224"/>
      <c r="CCR307" s="334"/>
      <c r="CCS307" s="334"/>
      <c r="CCT307" s="224"/>
      <c r="CCU307" s="416"/>
      <c r="CCV307" s="416"/>
      <c r="CCW307" s="332"/>
      <c r="CCX307" s="333"/>
      <c r="CCY307" s="416"/>
      <c r="CCZ307" s="224"/>
      <c r="CDA307" s="224"/>
      <c r="CDB307" s="334"/>
      <c r="CDC307" s="334"/>
      <c r="CDD307" s="224"/>
      <c r="CDE307" s="416"/>
      <c r="CDF307" s="416"/>
      <c r="CDG307" s="332"/>
      <c r="CDH307" s="333"/>
      <c r="CDI307" s="416"/>
      <c r="CDJ307" s="224"/>
      <c r="CDK307" s="224"/>
      <c r="CDL307" s="334"/>
      <c r="CDM307" s="334"/>
      <c r="CDN307" s="224"/>
      <c r="CDO307" s="416"/>
      <c r="CDP307" s="416"/>
      <c r="CDQ307" s="332"/>
      <c r="CDR307" s="333"/>
      <c r="CDS307" s="416"/>
      <c r="CDT307" s="224"/>
      <c r="CDU307" s="224"/>
      <c r="CDV307" s="334"/>
      <c r="CDW307" s="334"/>
      <c r="CDX307" s="224"/>
      <c r="CDY307" s="416"/>
      <c r="CDZ307" s="416"/>
      <c r="CEA307" s="332"/>
      <c r="CEB307" s="333"/>
      <c r="CEC307" s="416"/>
      <c r="CED307" s="224"/>
      <c r="CEE307" s="224"/>
      <c r="CEF307" s="334"/>
      <c r="CEG307" s="334"/>
      <c r="CEH307" s="224"/>
      <c r="CEI307" s="416"/>
      <c r="CEJ307" s="416"/>
      <c r="CEK307" s="332"/>
      <c r="CEL307" s="333"/>
      <c r="CEM307" s="416"/>
      <c r="CEN307" s="224"/>
      <c r="CEO307" s="224"/>
      <c r="CEP307" s="334"/>
      <c r="CEQ307" s="334"/>
      <c r="CER307" s="224"/>
      <c r="CES307" s="416"/>
      <c r="CET307" s="416"/>
      <c r="CEU307" s="332"/>
      <c r="CEV307" s="333"/>
      <c r="CEW307" s="416"/>
      <c r="CEX307" s="224"/>
      <c r="CEY307" s="224"/>
      <c r="CEZ307" s="334"/>
      <c r="CFA307" s="334"/>
      <c r="CFB307" s="224"/>
      <c r="CFC307" s="416"/>
      <c r="CFD307" s="416"/>
      <c r="CFE307" s="332"/>
      <c r="CFF307" s="333"/>
      <c r="CFG307" s="416"/>
      <c r="CFH307" s="224"/>
      <c r="CFI307" s="224"/>
      <c r="CFJ307" s="334"/>
      <c r="CFK307" s="334"/>
      <c r="CFL307" s="224"/>
      <c r="CFM307" s="416"/>
      <c r="CFN307" s="416"/>
      <c r="CFO307" s="332"/>
      <c r="CFP307" s="333"/>
      <c r="CFQ307" s="416"/>
      <c r="CFR307" s="224"/>
      <c r="CFS307" s="224"/>
      <c r="CFT307" s="334"/>
      <c r="CFU307" s="334"/>
      <c r="CFV307" s="224"/>
      <c r="CFW307" s="416"/>
      <c r="CFX307" s="416"/>
      <c r="CFY307" s="332"/>
      <c r="CFZ307" s="333"/>
      <c r="CGA307" s="416"/>
      <c r="CGB307" s="224"/>
      <c r="CGC307" s="224"/>
      <c r="CGD307" s="334"/>
      <c r="CGE307" s="334"/>
      <c r="CGF307" s="224"/>
      <c r="CGG307" s="416"/>
      <c r="CGH307" s="416"/>
      <c r="CGI307" s="332"/>
      <c r="CGJ307" s="333"/>
      <c r="CGK307" s="416"/>
      <c r="CGL307" s="224"/>
      <c r="CGM307" s="224"/>
      <c r="CGN307" s="334"/>
      <c r="CGO307" s="334"/>
      <c r="CGP307" s="224"/>
      <c r="CGQ307" s="416"/>
      <c r="CGR307" s="416"/>
      <c r="CGS307" s="332"/>
      <c r="CGT307" s="333"/>
      <c r="CGU307" s="416"/>
      <c r="CGV307" s="224"/>
      <c r="CGW307" s="224"/>
      <c r="CGX307" s="334"/>
      <c r="CGY307" s="334"/>
      <c r="CGZ307" s="224"/>
      <c r="CHA307" s="416"/>
      <c r="CHB307" s="416"/>
      <c r="CHC307" s="332"/>
      <c r="CHD307" s="333"/>
      <c r="CHE307" s="416"/>
      <c r="CHF307" s="224"/>
      <c r="CHG307" s="224"/>
      <c r="CHH307" s="334"/>
      <c r="CHI307" s="334"/>
      <c r="CHJ307" s="224"/>
      <c r="CHK307" s="416"/>
      <c r="CHL307" s="416"/>
      <c r="CHM307" s="332"/>
      <c r="CHN307" s="333"/>
      <c r="CHO307" s="416"/>
      <c r="CHP307" s="224"/>
      <c r="CHQ307" s="224"/>
      <c r="CHR307" s="334"/>
      <c r="CHS307" s="334"/>
      <c r="CHT307" s="224"/>
      <c r="CHU307" s="416"/>
      <c r="CHV307" s="416"/>
      <c r="CHW307" s="332"/>
      <c r="CHX307" s="333"/>
      <c r="CHY307" s="416"/>
      <c r="CHZ307" s="224"/>
      <c r="CIA307" s="224"/>
      <c r="CIB307" s="334"/>
      <c r="CIC307" s="334"/>
      <c r="CID307" s="224"/>
      <c r="CIE307" s="416"/>
      <c r="CIF307" s="416"/>
      <c r="CIG307" s="332"/>
      <c r="CIH307" s="333"/>
      <c r="CII307" s="416"/>
      <c r="CIJ307" s="224"/>
      <c r="CIK307" s="224"/>
      <c r="CIL307" s="334"/>
      <c r="CIM307" s="334"/>
      <c r="CIN307" s="224"/>
      <c r="CIO307" s="416"/>
      <c r="CIP307" s="416"/>
      <c r="CIQ307" s="332"/>
      <c r="CIR307" s="333"/>
      <c r="CIS307" s="416"/>
      <c r="CIT307" s="224"/>
      <c r="CIU307" s="224"/>
      <c r="CIV307" s="334"/>
      <c r="CIW307" s="334"/>
      <c r="CIX307" s="224"/>
      <c r="CIY307" s="416"/>
      <c r="CIZ307" s="416"/>
      <c r="CJA307" s="332"/>
      <c r="CJB307" s="333"/>
      <c r="CJC307" s="416"/>
      <c r="CJD307" s="224"/>
      <c r="CJE307" s="224"/>
      <c r="CJF307" s="334"/>
      <c r="CJG307" s="334"/>
      <c r="CJH307" s="224"/>
      <c r="CJI307" s="416"/>
      <c r="CJJ307" s="416"/>
      <c r="CJK307" s="332"/>
      <c r="CJL307" s="333"/>
      <c r="CJM307" s="416"/>
      <c r="CJN307" s="224"/>
      <c r="CJO307" s="224"/>
      <c r="CJP307" s="334"/>
      <c r="CJQ307" s="334"/>
      <c r="CJR307" s="224"/>
      <c r="CJS307" s="416"/>
      <c r="CJT307" s="416"/>
      <c r="CJU307" s="332"/>
      <c r="CJV307" s="333"/>
      <c r="CJW307" s="416"/>
      <c r="CJX307" s="224"/>
      <c r="CJY307" s="224"/>
      <c r="CJZ307" s="334"/>
      <c r="CKA307" s="334"/>
      <c r="CKB307" s="224"/>
      <c r="CKC307" s="416"/>
      <c r="CKD307" s="416"/>
      <c r="CKE307" s="332"/>
      <c r="CKF307" s="333"/>
      <c r="CKG307" s="416"/>
      <c r="CKH307" s="224"/>
      <c r="CKI307" s="224"/>
      <c r="CKJ307" s="334"/>
      <c r="CKK307" s="334"/>
      <c r="CKL307" s="224"/>
      <c r="CKM307" s="416"/>
      <c r="CKN307" s="416"/>
      <c r="CKO307" s="332"/>
      <c r="CKP307" s="333"/>
      <c r="CKQ307" s="416"/>
      <c r="CKR307" s="224"/>
      <c r="CKS307" s="224"/>
      <c r="CKT307" s="334"/>
      <c r="CKU307" s="334"/>
      <c r="CKV307" s="224"/>
      <c r="CKW307" s="416"/>
      <c r="CKX307" s="416"/>
      <c r="CKY307" s="332"/>
      <c r="CKZ307" s="333"/>
      <c r="CLA307" s="416"/>
      <c r="CLB307" s="224"/>
      <c r="CLC307" s="224"/>
      <c r="CLD307" s="334"/>
      <c r="CLE307" s="334"/>
      <c r="CLF307" s="224"/>
      <c r="CLG307" s="416"/>
      <c r="CLH307" s="416"/>
      <c r="CLI307" s="332"/>
      <c r="CLJ307" s="333"/>
      <c r="CLK307" s="416"/>
      <c r="CLL307" s="224"/>
      <c r="CLM307" s="224"/>
      <c r="CLN307" s="334"/>
      <c r="CLO307" s="334"/>
      <c r="CLP307" s="224"/>
      <c r="CLQ307" s="416"/>
      <c r="CLR307" s="416"/>
      <c r="CLS307" s="332"/>
      <c r="CLT307" s="333"/>
      <c r="CLU307" s="416"/>
      <c r="CLV307" s="224"/>
      <c r="CLW307" s="224"/>
      <c r="CLX307" s="334"/>
      <c r="CLY307" s="334"/>
      <c r="CLZ307" s="224"/>
      <c r="CMA307" s="416"/>
      <c r="CMB307" s="416"/>
      <c r="CMC307" s="332"/>
      <c r="CMD307" s="333"/>
      <c r="CME307" s="416"/>
      <c r="CMF307" s="224"/>
      <c r="CMG307" s="224"/>
      <c r="CMH307" s="334"/>
      <c r="CMI307" s="334"/>
      <c r="CMJ307" s="224"/>
      <c r="CMK307" s="416"/>
      <c r="CML307" s="416"/>
      <c r="CMM307" s="332"/>
      <c r="CMN307" s="333"/>
      <c r="CMO307" s="416"/>
      <c r="CMP307" s="224"/>
      <c r="CMQ307" s="224"/>
      <c r="CMR307" s="334"/>
      <c r="CMS307" s="334"/>
      <c r="CMT307" s="224"/>
      <c r="CMU307" s="416"/>
      <c r="CMV307" s="416"/>
      <c r="CMW307" s="332"/>
      <c r="CMX307" s="333"/>
      <c r="CMY307" s="416"/>
      <c r="CMZ307" s="224"/>
      <c r="CNA307" s="224"/>
      <c r="CNB307" s="334"/>
      <c r="CNC307" s="334"/>
      <c r="CND307" s="224"/>
      <c r="CNE307" s="416"/>
      <c r="CNF307" s="416"/>
      <c r="CNG307" s="332"/>
      <c r="CNH307" s="333"/>
      <c r="CNI307" s="416"/>
      <c r="CNJ307" s="224"/>
      <c r="CNK307" s="224"/>
      <c r="CNL307" s="334"/>
      <c r="CNM307" s="334"/>
      <c r="CNN307" s="224"/>
      <c r="CNO307" s="416"/>
      <c r="CNP307" s="416"/>
      <c r="CNQ307" s="332"/>
      <c r="CNR307" s="333"/>
      <c r="CNS307" s="416"/>
      <c r="CNT307" s="224"/>
      <c r="CNU307" s="224"/>
      <c r="CNV307" s="334"/>
      <c r="CNW307" s="334"/>
      <c r="CNX307" s="224"/>
      <c r="CNY307" s="416"/>
      <c r="CNZ307" s="416"/>
      <c r="COA307" s="332"/>
      <c r="COB307" s="333"/>
      <c r="COC307" s="416"/>
      <c r="COD307" s="224"/>
      <c r="COE307" s="224"/>
      <c r="COF307" s="334"/>
      <c r="COG307" s="334"/>
      <c r="COH307" s="224"/>
      <c r="COI307" s="416"/>
      <c r="COJ307" s="416"/>
      <c r="COK307" s="332"/>
      <c r="COL307" s="333"/>
      <c r="COM307" s="416"/>
      <c r="CON307" s="224"/>
      <c r="COO307" s="224"/>
      <c r="COP307" s="334"/>
      <c r="COQ307" s="334"/>
      <c r="COR307" s="224"/>
      <c r="COS307" s="416"/>
      <c r="COT307" s="416"/>
      <c r="COU307" s="332"/>
      <c r="COV307" s="333"/>
      <c r="COW307" s="416"/>
      <c r="COX307" s="224"/>
      <c r="COY307" s="224"/>
      <c r="COZ307" s="334"/>
      <c r="CPA307" s="334"/>
      <c r="CPB307" s="224"/>
      <c r="CPC307" s="416"/>
      <c r="CPD307" s="416"/>
      <c r="CPE307" s="332"/>
      <c r="CPF307" s="333"/>
      <c r="CPG307" s="416"/>
      <c r="CPH307" s="224"/>
      <c r="CPI307" s="224"/>
      <c r="CPJ307" s="334"/>
      <c r="CPK307" s="334"/>
      <c r="CPL307" s="224"/>
      <c r="CPM307" s="416"/>
      <c r="CPN307" s="416"/>
      <c r="CPO307" s="332"/>
      <c r="CPP307" s="333"/>
      <c r="CPQ307" s="416"/>
      <c r="CPR307" s="224"/>
      <c r="CPS307" s="224"/>
      <c r="CPT307" s="334"/>
      <c r="CPU307" s="334"/>
      <c r="CPV307" s="224"/>
      <c r="CPW307" s="416"/>
      <c r="CPX307" s="416"/>
      <c r="CPY307" s="332"/>
      <c r="CPZ307" s="333"/>
      <c r="CQA307" s="416"/>
      <c r="CQB307" s="224"/>
      <c r="CQC307" s="224"/>
      <c r="CQD307" s="334"/>
      <c r="CQE307" s="334"/>
      <c r="CQF307" s="224"/>
      <c r="CQG307" s="416"/>
      <c r="CQH307" s="416"/>
      <c r="CQI307" s="332"/>
      <c r="CQJ307" s="333"/>
      <c r="CQK307" s="416"/>
      <c r="CQL307" s="224"/>
      <c r="CQM307" s="224"/>
      <c r="CQN307" s="334"/>
      <c r="CQO307" s="334"/>
      <c r="CQP307" s="224"/>
      <c r="CQQ307" s="416"/>
      <c r="CQR307" s="416"/>
      <c r="CQS307" s="332"/>
      <c r="CQT307" s="333"/>
      <c r="CQU307" s="416"/>
      <c r="CQV307" s="224"/>
      <c r="CQW307" s="224"/>
      <c r="CQX307" s="334"/>
      <c r="CQY307" s="334"/>
      <c r="CQZ307" s="224"/>
      <c r="CRA307" s="416"/>
      <c r="CRB307" s="416"/>
      <c r="CRC307" s="332"/>
      <c r="CRD307" s="333"/>
      <c r="CRE307" s="416"/>
      <c r="CRF307" s="224"/>
      <c r="CRG307" s="224"/>
      <c r="CRH307" s="334"/>
      <c r="CRI307" s="334"/>
      <c r="CRJ307" s="224"/>
      <c r="CRK307" s="416"/>
      <c r="CRL307" s="416"/>
      <c r="CRM307" s="332"/>
      <c r="CRN307" s="333"/>
      <c r="CRO307" s="416"/>
      <c r="CRP307" s="224"/>
      <c r="CRQ307" s="224"/>
      <c r="CRR307" s="334"/>
      <c r="CRS307" s="334"/>
      <c r="CRT307" s="224"/>
      <c r="CRU307" s="416"/>
      <c r="CRV307" s="416"/>
      <c r="CRW307" s="332"/>
      <c r="CRX307" s="333"/>
      <c r="CRY307" s="416"/>
      <c r="CRZ307" s="224"/>
      <c r="CSA307" s="224"/>
      <c r="CSB307" s="334"/>
      <c r="CSC307" s="334"/>
      <c r="CSD307" s="224"/>
      <c r="CSE307" s="416"/>
      <c r="CSF307" s="416"/>
      <c r="CSG307" s="332"/>
      <c r="CSH307" s="333"/>
      <c r="CSI307" s="416"/>
      <c r="CSJ307" s="224"/>
      <c r="CSK307" s="224"/>
      <c r="CSL307" s="334"/>
      <c r="CSM307" s="334"/>
      <c r="CSN307" s="224"/>
      <c r="CSO307" s="416"/>
      <c r="CSP307" s="416"/>
      <c r="CSQ307" s="332"/>
      <c r="CSR307" s="333"/>
      <c r="CSS307" s="416"/>
      <c r="CST307" s="224"/>
      <c r="CSU307" s="224"/>
      <c r="CSV307" s="334"/>
      <c r="CSW307" s="334"/>
      <c r="CSX307" s="224"/>
      <c r="CSY307" s="416"/>
      <c r="CSZ307" s="416"/>
      <c r="CTA307" s="332"/>
      <c r="CTB307" s="333"/>
      <c r="CTC307" s="416"/>
      <c r="CTD307" s="224"/>
      <c r="CTE307" s="224"/>
      <c r="CTF307" s="334"/>
      <c r="CTG307" s="334"/>
      <c r="CTH307" s="224"/>
      <c r="CTI307" s="416"/>
      <c r="CTJ307" s="416"/>
      <c r="CTK307" s="332"/>
      <c r="CTL307" s="333"/>
      <c r="CTM307" s="416"/>
      <c r="CTN307" s="224"/>
      <c r="CTO307" s="224"/>
      <c r="CTP307" s="334"/>
      <c r="CTQ307" s="334"/>
      <c r="CTR307" s="224"/>
      <c r="CTS307" s="416"/>
      <c r="CTT307" s="416"/>
      <c r="CTU307" s="332"/>
      <c r="CTV307" s="333"/>
      <c r="CTW307" s="416"/>
      <c r="CTX307" s="224"/>
      <c r="CTY307" s="224"/>
      <c r="CTZ307" s="334"/>
      <c r="CUA307" s="334"/>
      <c r="CUB307" s="224"/>
      <c r="CUC307" s="416"/>
      <c r="CUD307" s="416"/>
      <c r="CUE307" s="332"/>
      <c r="CUF307" s="333"/>
      <c r="CUG307" s="416"/>
      <c r="CUH307" s="224"/>
      <c r="CUI307" s="224"/>
      <c r="CUJ307" s="334"/>
      <c r="CUK307" s="334"/>
      <c r="CUL307" s="224"/>
      <c r="CUM307" s="416"/>
      <c r="CUN307" s="416"/>
      <c r="CUO307" s="332"/>
      <c r="CUP307" s="333"/>
      <c r="CUQ307" s="416"/>
      <c r="CUR307" s="224"/>
      <c r="CUS307" s="224"/>
      <c r="CUT307" s="334"/>
      <c r="CUU307" s="334"/>
      <c r="CUV307" s="224"/>
      <c r="CUW307" s="416"/>
      <c r="CUX307" s="416"/>
      <c r="CUY307" s="332"/>
      <c r="CUZ307" s="333"/>
      <c r="CVA307" s="416"/>
      <c r="CVB307" s="224"/>
      <c r="CVC307" s="224"/>
      <c r="CVD307" s="334"/>
      <c r="CVE307" s="334"/>
      <c r="CVF307" s="224"/>
      <c r="CVG307" s="416"/>
      <c r="CVH307" s="416"/>
      <c r="CVI307" s="332"/>
      <c r="CVJ307" s="333"/>
      <c r="CVK307" s="416"/>
      <c r="CVL307" s="224"/>
      <c r="CVM307" s="224"/>
      <c r="CVN307" s="334"/>
      <c r="CVO307" s="334"/>
      <c r="CVP307" s="224"/>
      <c r="CVQ307" s="416"/>
      <c r="CVR307" s="416"/>
      <c r="CVS307" s="332"/>
      <c r="CVT307" s="333"/>
      <c r="CVU307" s="416"/>
      <c r="CVV307" s="224"/>
      <c r="CVW307" s="224"/>
      <c r="CVX307" s="334"/>
      <c r="CVY307" s="334"/>
      <c r="CVZ307" s="224"/>
      <c r="CWA307" s="416"/>
      <c r="CWB307" s="416"/>
      <c r="CWC307" s="332"/>
      <c r="CWD307" s="333"/>
      <c r="CWE307" s="416"/>
      <c r="CWF307" s="224"/>
      <c r="CWG307" s="224"/>
      <c r="CWH307" s="334"/>
      <c r="CWI307" s="334"/>
      <c r="CWJ307" s="224"/>
      <c r="CWK307" s="416"/>
      <c r="CWL307" s="416"/>
      <c r="CWM307" s="332"/>
      <c r="CWN307" s="333"/>
      <c r="CWO307" s="416"/>
      <c r="CWP307" s="224"/>
      <c r="CWQ307" s="224"/>
      <c r="CWR307" s="334"/>
      <c r="CWS307" s="334"/>
      <c r="CWT307" s="224"/>
      <c r="CWU307" s="416"/>
      <c r="CWV307" s="416"/>
      <c r="CWW307" s="332"/>
      <c r="CWX307" s="333"/>
      <c r="CWY307" s="416"/>
      <c r="CWZ307" s="224"/>
      <c r="CXA307" s="224"/>
      <c r="CXB307" s="334"/>
      <c r="CXC307" s="334"/>
      <c r="CXD307" s="224"/>
      <c r="CXE307" s="416"/>
      <c r="CXF307" s="416"/>
      <c r="CXG307" s="332"/>
      <c r="CXH307" s="333"/>
      <c r="CXI307" s="416"/>
      <c r="CXJ307" s="224"/>
      <c r="CXK307" s="224"/>
      <c r="CXL307" s="334"/>
      <c r="CXM307" s="334"/>
      <c r="CXN307" s="224"/>
      <c r="CXO307" s="416"/>
      <c r="CXP307" s="416"/>
      <c r="CXQ307" s="332"/>
      <c r="CXR307" s="333"/>
      <c r="CXS307" s="416"/>
      <c r="CXT307" s="224"/>
      <c r="CXU307" s="224"/>
      <c r="CXV307" s="334"/>
      <c r="CXW307" s="334"/>
      <c r="CXX307" s="224"/>
      <c r="CXY307" s="416"/>
      <c r="CXZ307" s="416"/>
      <c r="CYA307" s="332"/>
      <c r="CYB307" s="333"/>
      <c r="CYC307" s="416"/>
      <c r="CYD307" s="224"/>
      <c r="CYE307" s="224"/>
      <c r="CYF307" s="334"/>
      <c r="CYG307" s="334"/>
      <c r="CYH307" s="224"/>
      <c r="CYI307" s="416"/>
      <c r="CYJ307" s="416"/>
      <c r="CYK307" s="332"/>
      <c r="CYL307" s="333"/>
      <c r="CYM307" s="416"/>
      <c r="CYN307" s="224"/>
      <c r="CYO307" s="224"/>
      <c r="CYP307" s="334"/>
      <c r="CYQ307" s="334"/>
      <c r="CYR307" s="224"/>
      <c r="CYS307" s="416"/>
      <c r="CYT307" s="416"/>
      <c r="CYU307" s="332"/>
      <c r="CYV307" s="333"/>
      <c r="CYW307" s="416"/>
      <c r="CYX307" s="224"/>
      <c r="CYY307" s="224"/>
      <c r="CYZ307" s="334"/>
      <c r="CZA307" s="334"/>
      <c r="CZB307" s="224"/>
      <c r="CZC307" s="416"/>
      <c r="CZD307" s="416"/>
      <c r="CZE307" s="332"/>
      <c r="CZF307" s="333"/>
      <c r="CZG307" s="416"/>
      <c r="CZH307" s="224"/>
      <c r="CZI307" s="224"/>
      <c r="CZJ307" s="334"/>
      <c r="CZK307" s="334"/>
      <c r="CZL307" s="224"/>
      <c r="CZM307" s="416"/>
      <c r="CZN307" s="416"/>
      <c r="CZO307" s="332"/>
      <c r="CZP307" s="333"/>
      <c r="CZQ307" s="416"/>
      <c r="CZR307" s="224"/>
      <c r="CZS307" s="224"/>
      <c r="CZT307" s="334"/>
      <c r="CZU307" s="334"/>
      <c r="CZV307" s="224"/>
      <c r="CZW307" s="416"/>
      <c r="CZX307" s="416"/>
      <c r="CZY307" s="332"/>
      <c r="CZZ307" s="333"/>
      <c r="DAA307" s="416"/>
      <c r="DAB307" s="224"/>
      <c r="DAC307" s="224"/>
      <c r="DAD307" s="334"/>
      <c r="DAE307" s="334"/>
      <c r="DAF307" s="224"/>
      <c r="DAG307" s="416"/>
      <c r="DAH307" s="416"/>
      <c r="DAI307" s="332"/>
      <c r="DAJ307" s="333"/>
      <c r="DAK307" s="416"/>
      <c r="DAL307" s="224"/>
      <c r="DAM307" s="224"/>
      <c r="DAN307" s="334"/>
      <c r="DAO307" s="334"/>
      <c r="DAP307" s="224"/>
      <c r="DAQ307" s="416"/>
      <c r="DAR307" s="416"/>
      <c r="DAS307" s="332"/>
      <c r="DAT307" s="333"/>
      <c r="DAU307" s="416"/>
      <c r="DAV307" s="224"/>
      <c r="DAW307" s="224"/>
      <c r="DAX307" s="334"/>
      <c r="DAY307" s="334"/>
      <c r="DAZ307" s="224"/>
      <c r="DBA307" s="416"/>
      <c r="DBB307" s="416"/>
      <c r="DBC307" s="332"/>
      <c r="DBD307" s="333"/>
      <c r="DBE307" s="416"/>
      <c r="DBF307" s="224"/>
      <c r="DBG307" s="224"/>
      <c r="DBH307" s="334"/>
      <c r="DBI307" s="334"/>
      <c r="DBJ307" s="224"/>
      <c r="DBK307" s="416"/>
      <c r="DBL307" s="416"/>
      <c r="DBM307" s="332"/>
      <c r="DBN307" s="333"/>
      <c r="DBO307" s="416"/>
      <c r="DBP307" s="224"/>
      <c r="DBQ307" s="224"/>
      <c r="DBR307" s="334"/>
      <c r="DBS307" s="334"/>
      <c r="DBT307" s="224"/>
      <c r="DBU307" s="416"/>
      <c r="DBV307" s="416"/>
      <c r="DBW307" s="332"/>
      <c r="DBX307" s="333"/>
      <c r="DBY307" s="416"/>
      <c r="DBZ307" s="224"/>
      <c r="DCA307" s="224"/>
      <c r="DCB307" s="334"/>
      <c r="DCC307" s="334"/>
      <c r="DCD307" s="224"/>
      <c r="DCE307" s="416"/>
      <c r="DCF307" s="416"/>
      <c r="DCG307" s="332"/>
      <c r="DCH307" s="333"/>
      <c r="DCI307" s="416"/>
      <c r="DCJ307" s="224"/>
      <c r="DCK307" s="224"/>
      <c r="DCL307" s="334"/>
      <c r="DCM307" s="334"/>
      <c r="DCN307" s="224"/>
      <c r="DCO307" s="416"/>
      <c r="DCP307" s="416"/>
      <c r="DCQ307" s="332"/>
      <c r="DCR307" s="333"/>
      <c r="DCS307" s="416"/>
      <c r="DCT307" s="224"/>
      <c r="DCU307" s="224"/>
      <c r="DCV307" s="334"/>
      <c r="DCW307" s="334"/>
      <c r="DCX307" s="224"/>
      <c r="DCY307" s="416"/>
      <c r="DCZ307" s="416"/>
      <c r="DDA307" s="332"/>
      <c r="DDB307" s="333"/>
      <c r="DDC307" s="416"/>
      <c r="DDD307" s="224"/>
      <c r="DDE307" s="224"/>
      <c r="DDF307" s="334"/>
      <c r="DDG307" s="334"/>
      <c r="DDH307" s="224"/>
      <c r="DDI307" s="416"/>
      <c r="DDJ307" s="416"/>
      <c r="DDK307" s="332"/>
      <c r="DDL307" s="333"/>
      <c r="DDM307" s="416"/>
      <c r="DDN307" s="224"/>
      <c r="DDO307" s="224"/>
      <c r="DDP307" s="334"/>
      <c r="DDQ307" s="334"/>
      <c r="DDR307" s="224"/>
      <c r="DDS307" s="416"/>
      <c r="DDT307" s="416"/>
      <c r="DDU307" s="332"/>
      <c r="DDV307" s="333"/>
      <c r="DDW307" s="416"/>
      <c r="DDX307" s="224"/>
      <c r="DDY307" s="224"/>
      <c r="DDZ307" s="334"/>
      <c r="DEA307" s="334"/>
      <c r="DEB307" s="224"/>
      <c r="DEC307" s="416"/>
      <c r="DED307" s="416"/>
      <c r="DEE307" s="332"/>
      <c r="DEF307" s="333"/>
      <c r="DEG307" s="416"/>
      <c r="DEH307" s="224"/>
      <c r="DEI307" s="224"/>
      <c r="DEJ307" s="334"/>
      <c r="DEK307" s="334"/>
      <c r="DEL307" s="224"/>
      <c r="DEM307" s="416"/>
      <c r="DEN307" s="416"/>
      <c r="DEO307" s="332"/>
      <c r="DEP307" s="333"/>
      <c r="DEQ307" s="416"/>
      <c r="DER307" s="224"/>
      <c r="DES307" s="224"/>
      <c r="DET307" s="334"/>
      <c r="DEU307" s="334"/>
      <c r="DEV307" s="224"/>
      <c r="DEW307" s="416"/>
      <c r="DEX307" s="416"/>
      <c r="DEY307" s="332"/>
      <c r="DEZ307" s="333"/>
      <c r="DFA307" s="416"/>
      <c r="DFB307" s="224"/>
      <c r="DFC307" s="224"/>
      <c r="DFD307" s="334"/>
      <c r="DFE307" s="334"/>
      <c r="DFF307" s="224"/>
      <c r="DFG307" s="416"/>
      <c r="DFH307" s="416"/>
      <c r="DFI307" s="332"/>
      <c r="DFJ307" s="333"/>
      <c r="DFK307" s="416"/>
      <c r="DFL307" s="224"/>
      <c r="DFM307" s="224"/>
      <c r="DFN307" s="334"/>
      <c r="DFO307" s="334"/>
      <c r="DFP307" s="224"/>
      <c r="DFQ307" s="416"/>
      <c r="DFR307" s="416"/>
      <c r="DFS307" s="332"/>
      <c r="DFT307" s="333"/>
      <c r="DFU307" s="416"/>
      <c r="DFV307" s="224"/>
      <c r="DFW307" s="224"/>
      <c r="DFX307" s="334"/>
      <c r="DFY307" s="334"/>
      <c r="DFZ307" s="224"/>
      <c r="DGA307" s="416"/>
      <c r="DGB307" s="416"/>
      <c r="DGC307" s="332"/>
      <c r="DGD307" s="333"/>
      <c r="DGE307" s="416"/>
      <c r="DGF307" s="224"/>
      <c r="DGG307" s="224"/>
      <c r="DGH307" s="334"/>
      <c r="DGI307" s="334"/>
      <c r="DGJ307" s="224"/>
      <c r="DGK307" s="416"/>
      <c r="DGL307" s="416"/>
      <c r="DGM307" s="332"/>
      <c r="DGN307" s="333"/>
      <c r="DGO307" s="416"/>
      <c r="DGP307" s="224"/>
      <c r="DGQ307" s="224"/>
      <c r="DGR307" s="334"/>
      <c r="DGS307" s="334"/>
      <c r="DGT307" s="224"/>
      <c r="DGU307" s="416"/>
      <c r="DGV307" s="416"/>
      <c r="DGW307" s="332"/>
      <c r="DGX307" s="333"/>
      <c r="DGY307" s="416"/>
      <c r="DGZ307" s="224"/>
      <c r="DHA307" s="224"/>
      <c r="DHB307" s="334"/>
      <c r="DHC307" s="334"/>
      <c r="DHD307" s="224"/>
      <c r="DHE307" s="416"/>
      <c r="DHF307" s="416"/>
      <c r="DHG307" s="332"/>
      <c r="DHH307" s="333"/>
      <c r="DHI307" s="416"/>
      <c r="DHJ307" s="224"/>
      <c r="DHK307" s="224"/>
      <c r="DHL307" s="334"/>
      <c r="DHM307" s="334"/>
      <c r="DHN307" s="224"/>
      <c r="DHO307" s="416"/>
      <c r="DHP307" s="416"/>
      <c r="DHQ307" s="332"/>
      <c r="DHR307" s="333"/>
      <c r="DHS307" s="416"/>
      <c r="DHT307" s="224"/>
      <c r="DHU307" s="224"/>
      <c r="DHV307" s="334"/>
      <c r="DHW307" s="334"/>
      <c r="DHX307" s="224"/>
      <c r="DHY307" s="416"/>
      <c r="DHZ307" s="416"/>
      <c r="DIA307" s="332"/>
      <c r="DIB307" s="333"/>
      <c r="DIC307" s="416"/>
      <c r="DID307" s="224"/>
      <c r="DIE307" s="224"/>
      <c r="DIF307" s="334"/>
      <c r="DIG307" s="334"/>
      <c r="DIH307" s="224"/>
      <c r="DII307" s="416"/>
      <c r="DIJ307" s="416"/>
      <c r="DIK307" s="332"/>
      <c r="DIL307" s="333"/>
      <c r="DIM307" s="416"/>
      <c r="DIN307" s="224"/>
      <c r="DIO307" s="224"/>
      <c r="DIP307" s="334"/>
      <c r="DIQ307" s="334"/>
      <c r="DIR307" s="224"/>
      <c r="DIS307" s="416"/>
      <c r="DIT307" s="416"/>
      <c r="DIU307" s="332"/>
      <c r="DIV307" s="333"/>
      <c r="DIW307" s="416"/>
      <c r="DIX307" s="224"/>
      <c r="DIY307" s="224"/>
      <c r="DIZ307" s="334"/>
      <c r="DJA307" s="334"/>
      <c r="DJB307" s="224"/>
      <c r="DJC307" s="416"/>
      <c r="DJD307" s="416"/>
      <c r="DJE307" s="332"/>
      <c r="DJF307" s="333"/>
      <c r="DJG307" s="416"/>
      <c r="DJH307" s="224"/>
      <c r="DJI307" s="224"/>
      <c r="DJJ307" s="334"/>
      <c r="DJK307" s="334"/>
      <c r="DJL307" s="224"/>
      <c r="DJM307" s="416"/>
      <c r="DJN307" s="416"/>
      <c r="DJO307" s="332"/>
      <c r="DJP307" s="333"/>
      <c r="DJQ307" s="416"/>
      <c r="DJR307" s="224"/>
      <c r="DJS307" s="224"/>
      <c r="DJT307" s="334"/>
      <c r="DJU307" s="334"/>
      <c r="DJV307" s="224"/>
      <c r="DJW307" s="416"/>
      <c r="DJX307" s="416"/>
      <c r="DJY307" s="332"/>
      <c r="DJZ307" s="333"/>
      <c r="DKA307" s="416"/>
      <c r="DKB307" s="224"/>
      <c r="DKC307" s="224"/>
      <c r="DKD307" s="334"/>
      <c r="DKE307" s="334"/>
      <c r="DKF307" s="224"/>
      <c r="DKG307" s="416"/>
      <c r="DKH307" s="416"/>
      <c r="DKI307" s="332"/>
      <c r="DKJ307" s="333"/>
      <c r="DKK307" s="416"/>
      <c r="DKL307" s="224"/>
      <c r="DKM307" s="224"/>
      <c r="DKN307" s="334"/>
      <c r="DKO307" s="334"/>
      <c r="DKP307" s="224"/>
      <c r="DKQ307" s="416"/>
      <c r="DKR307" s="416"/>
      <c r="DKS307" s="332"/>
      <c r="DKT307" s="333"/>
      <c r="DKU307" s="416"/>
      <c r="DKV307" s="224"/>
      <c r="DKW307" s="224"/>
      <c r="DKX307" s="334"/>
      <c r="DKY307" s="334"/>
      <c r="DKZ307" s="224"/>
      <c r="DLA307" s="416"/>
      <c r="DLB307" s="416"/>
      <c r="DLC307" s="332"/>
      <c r="DLD307" s="333"/>
      <c r="DLE307" s="416"/>
      <c r="DLF307" s="224"/>
      <c r="DLG307" s="224"/>
      <c r="DLH307" s="334"/>
      <c r="DLI307" s="334"/>
      <c r="DLJ307" s="224"/>
      <c r="DLK307" s="416"/>
      <c r="DLL307" s="416"/>
      <c r="DLM307" s="332"/>
      <c r="DLN307" s="333"/>
      <c r="DLO307" s="416"/>
      <c r="DLP307" s="224"/>
      <c r="DLQ307" s="224"/>
      <c r="DLR307" s="334"/>
      <c r="DLS307" s="334"/>
      <c r="DLT307" s="224"/>
      <c r="DLU307" s="416"/>
      <c r="DLV307" s="416"/>
      <c r="DLW307" s="332"/>
      <c r="DLX307" s="333"/>
      <c r="DLY307" s="416"/>
      <c r="DLZ307" s="224"/>
      <c r="DMA307" s="224"/>
      <c r="DMB307" s="334"/>
      <c r="DMC307" s="334"/>
      <c r="DMD307" s="224"/>
      <c r="DME307" s="416"/>
      <c r="DMF307" s="416"/>
      <c r="DMG307" s="332"/>
      <c r="DMH307" s="333"/>
      <c r="DMI307" s="416"/>
      <c r="DMJ307" s="224"/>
      <c r="DMK307" s="224"/>
      <c r="DML307" s="334"/>
      <c r="DMM307" s="334"/>
      <c r="DMN307" s="224"/>
      <c r="DMO307" s="416"/>
      <c r="DMP307" s="416"/>
      <c r="DMQ307" s="332"/>
      <c r="DMR307" s="333"/>
      <c r="DMS307" s="416"/>
      <c r="DMT307" s="224"/>
      <c r="DMU307" s="224"/>
      <c r="DMV307" s="334"/>
      <c r="DMW307" s="334"/>
      <c r="DMX307" s="224"/>
      <c r="DMY307" s="416"/>
      <c r="DMZ307" s="416"/>
      <c r="DNA307" s="332"/>
      <c r="DNB307" s="333"/>
      <c r="DNC307" s="416"/>
      <c r="DND307" s="224"/>
      <c r="DNE307" s="224"/>
      <c r="DNF307" s="334"/>
      <c r="DNG307" s="334"/>
      <c r="DNH307" s="224"/>
      <c r="DNI307" s="416"/>
      <c r="DNJ307" s="416"/>
      <c r="DNK307" s="332"/>
      <c r="DNL307" s="333"/>
      <c r="DNM307" s="416"/>
      <c r="DNN307" s="224"/>
      <c r="DNO307" s="224"/>
      <c r="DNP307" s="334"/>
      <c r="DNQ307" s="334"/>
      <c r="DNR307" s="224"/>
      <c r="DNS307" s="416"/>
      <c r="DNT307" s="416"/>
      <c r="DNU307" s="332"/>
      <c r="DNV307" s="333"/>
      <c r="DNW307" s="416"/>
      <c r="DNX307" s="224"/>
      <c r="DNY307" s="224"/>
      <c r="DNZ307" s="334"/>
      <c r="DOA307" s="334"/>
      <c r="DOB307" s="224"/>
      <c r="DOC307" s="416"/>
      <c r="DOD307" s="416"/>
      <c r="DOE307" s="332"/>
      <c r="DOF307" s="333"/>
      <c r="DOG307" s="416"/>
      <c r="DOH307" s="224"/>
      <c r="DOI307" s="224"/>
      <c r="DOJ307" s="334"/>
      <c r="DOK307" s="334"/>
      <c r="DOL307" s="224"/>
      <c r="DOM307" s="416"/>
      <c r="DON307" s="416"/>
      <c r="DOO307" s="332"/>
      <c r="DOP307" s="333"/>
      <c r="DOQ307" s="416"/>
      <c r="DOR307" s="224"/>
      <c r="DOS307" s="224"/>
      <c r="DOT307" s="334"/>
      <c r="DOU307" s="334"/>
      <c r="DOV307" s="224"/>
      <c r="DOW307" s="416"/>
      <c r="DOX307" s="416"/>
      <c r="DOY307" s="332"/>
      <c r="DOZ307" s="333"/>
      <c r="DPA307" s="416"/>
      <c r="DPB307" s="224"/>
      <c r="DPC307" s="224"/>
      <c r="DPD307" s="334"/>
      <c r="DPE307" s="334"/>
      <c r="DPF307" s="224"/>
      <c r="DPG307" s="416"/>
      <c r="DPH307" s="416"/>
      <c r="DPI307" s="332"/>
      <c r="DPJ307" s="333"/>
      <c r="DPK307" s="416"/>
      <c r="DPL307" s="224"/>
      <c r="DPM307" s="224"/>
      <c r="DPN307" s="334"/>
      <c r="DPO307" s="334"/>
      <c r="DPP307" s="224"/>
      <c r="DPQ307" s="416"/>
      <c r="DPR307" s="416"/>
      <c r="DPS307" s="332"/>
      <c r="DPT307" s="333"/>
      <c r="DPU307" s="416"/>
      <c r="DPV307" s="224"/>
      <c r="DPW307" s="224"/>
      <c r="DPX307" s="334"/>
      <c r="DPY307" s="334"/>
      <c r="DPZ307" s="224"/>
      <c r="DQA307" s="416"/>
      <c r="DQB307" s="416"/>
      <c r="DQC307" s="332"/>
      <c r="DQD307" s="333"/>
      <c r="DQE307" s="416"/>
      <c r="DQF307" s="224"/>
      <c r="DQG307" s="224"/>
      <c r="DQH307" s="334"/>
      <c r="DQI307" s="334"/>
      <c r="DQJ307" s="224"/>
      <c r="DQK307" s="416"/>
      <c r="DQL307" s="416"/>
      <c r="DQM307" s="332"/>
      <c r="DQN307" s="333"/>
      <c r="DQO307" s="416"/>
      <c r="DQP307" s="224"/>
      <c r="DQQ307" s="224"/>
      <c r="DQR307" s="334"/>
      <c r="DQS307" s="334"/>
      <c r="DQT307" s="224"/>
      <c r="DQU307" s="416"/>
      <c r="DQV307" s="416"/>
      <c r="DQW307" s="332"/>
      <c r="DQX307" s="333"/>
      <c r="DQY307" s="416"/>
      <c r="DQZ307" s="224"/>
      <c r="DRA307" s="224"/>
      <c r="DRB307" s="334"/>
      <c r="DRC307" s="334"/>
      <c r="DRD307" s="224"/>
      <c r="DRE307" s="416"/>
      <c r="DRF307" s="416"/>
      <c r="DRG307" s="332"/>
      <c r="DRH307" s="333"/>
      <c r="DRI307" s="416"/>
      <c r="DRJ307" s="224"/>
      <c r="DRK307" s="224"/>
      <c r="DRL307" s="334"/>
      <c r="DRM307" s="334"/>
      <c r="DRN307" s="224"/>
      <c r="DRO307" s="416"/>
      <c r="DRP307" s="416"/>
      <c r="DRQ307" s="332"/>
      <c r="DRR307" s="333"/>
      <c r="DRS307" s="416"/>
      <c r="DRT307" s="224"/>
      <c r="DRU307" s="224"/>
      <c r="DRV307" s="334"/>
      <c r="DRW307" s="334"/>
      <c r="DRX307" s="224"/>
      <c r="DRY307" s="416"/>
      <c r="DRZ307" s="416"/>
      <c r="DSA307" s="332"/>
      <c r="DSB307" s="333"/>
      <c r="DSC307" s="416"/>
      <c r="DSD307" s="224"/>
      <c r="DSE307" s="224"/>
      <c r="DSF307" s="334"/>
      <c r="DSG307" s="334"/>
      <c r="DSH307" s="224"/>
      <c r="DSI307" s="416"/>
      <c r="DSJ307" s="416"/>
      <c r="DSK307" s="332"/>
      <c r="DSL307" s="333"/>
      <c r="DSM307" s="416"/>
      <c r="DSN307" s="224"/>
      <c r="DSO307" s="224"/>
      <c r="DSP307" s="334"/>
      <c r="DSQ307" s="334"/>
      <c r="DSR307" s="224"/>
      <c r="DSS307" s="416"/>
      <c r="DST307" s="416"/>
      <c r="DSU307" s="332"/>
      <c r="DSV307" s="333"/>
      <c r="DSW307" s="416"/>
      <c r="DSX307" s="224"/>
      <c r="DSY307" s="224"/>
      <c r="DSZ307" s="334"/>
      <c r="DTA307" s="334"/>
      <c r="DTB307" s="224"/>
      <c r="DTC307" s="416"/>
      <c r="DTD307" s="416"/>
      <c r="DTE307" s="332"/>
      <c r="DTF307" s="333"/>
      <c r="DTG307" s="416"/>
      <c r="DTH307" s="224"/>
      <c r="DTI307" s="224"/>
      <c r="DTJ307" s="334"/>
      <c r="DTK307" s="334"/>
      <c r="DTL307" s="224"/>
      <c r="DTM307" s="416"/>
      <c r="DTN307" s="416"/>
      <c r="DTO307" s="332"/>
      <c r="DTP307" s="333"/>
      <c r="DTQ307" s="416"/>
      <c r="DTR307" s="224"/>
      <c r="DTS307" s="224"/>
      <c r="DTT307" s="334"/>
      <c r="DTU307" s="334"/>
      <c r="DTV307" s="224"/>
      <c r="DTW307" s="416"/>
      <c r="DTX307" s="416"/>
      <c r="DTY307" s="332"/>
      <c r="DTZ307" s="333"/>
      <c r="DUA307" s="416"/>
      <c r="DUB307" s="224"/>
      <c r="DUC307" s="224"/>
      <c r="DUD307" s="334"/>
      <c r="DUE307" s="334"/>
      <c r="DUF307" s="224"/>
      <c r="DUG307" s="416"/>
      <c r="DUH307" s="416"/>
      <c r="DUI307" s="332"/>
      <c r="DUJ307" s="333"/>
      <c r="DUK307" s="416"/>
      <c r="DUL307" s="224"/>
      <c r="DUM307" s="224"/>
      <c r="DUN307" s="334"/>
      <c r="DUO307" s="334"/>
      <c r="DUP307" s="224"/>
      <c r="DUQ307" s="416"/>
      <c r="DUR307" s="416"/>
      <c r="DUS307" s="332"/>
      <c r="DUT307" s="333"/>
      <c r="DUU307" s="416"/>
      <c r="DUV307" s="224"/>
      <c r="DUW307" s="224"/>
      <c r="DUX307" s="334"/>
      <c r="DUY307" s="334"/>
      <c r="DUZ307" s="224"/>
      <c r="DVA307" s="416"/>
      <c r="DVB307" s="416"/>
      <c r="DVC307" s="332"/>
      <c r="DVD307" s="333"/>
      <c r="DVE307" s="416"/>
      <c r="DVF307" s="224"/>
      <c r="DVG307" s="224"/>
      <c r="DVH307" s="334"/>
      <c r="DVI307" s="334"/>
      <c r="DVJ307" s="224"/>
      <c r="DVK307" s="416"/>
      <c r="DVL307" s="416"/>
      <c r="DVM307" s="332"/>
      <c r="DVN307" s="333"/>
      <c r="DVO307" s="416"/>
      <c r="DVP307" s="224"/>
      <c r="DVQ307" s="224"/>
      <c r="DVR307" s="334"/>
      <c r="DVS307" s="334"/>
      <c r="DVT307" s="224"/>
      <c r="DVU307" s="416"/>
      <c r="DVV307" s="416"/>
      <c r="DVW307" s="332"/>
      <c r="DVX307" s="333"/>
      <c r="DVY307" s="416"/>
      <c r="DVZ307" s="224"/>
      <c r="DWA307" s="224"/>
      <c r="DWB307" s="334"/>
      <c r="DWC307" s="334"/>
      <c r="DWD307" s="224"/>
      <c r="DWE307" s="416"/>
      <c r="DWF307" s="416"/>
      <c r="DWG307" s="332"/>
      <c r="DWH307" s="333"/>
      <c r="DWI307" s="416"/>
      <c r="DWJ307" s="224"/>
      <c r="DWK307" s="224"/>
      <c r="DWL307" s="334"/>
      <c r="DWM307" s="334"/>
      <c r="DWN307" s="224"/>
      <c r="DWO307" s="416"/>
      <c r="DWP307" s="416"/>
      <c r="DWQ307" s="332"/>
      <c r="DWR307" s="333"/>
      <c r="DWS307" s="416"/>
      <c r="DWT307" s="224"/>
      <c r="DWU307" s="224"/>
      <c r="DWV307" s="334"/>
      <c r="DWW307" s="334"/>
      <c r="DWX307" s="224"/>
      <c r="DWY307" s="416"/>
      <c r="DWZ307" s="416"/>
      <c r="DXA307" s="332"/>
      <c r="DXB307" s="333"/>
      <c r="DXC307" s="416"/>
      <c r="DXD307" s="224"/>
      <c r="DXE307" s="224"/>
      <c r="DXF307" s="334"/>
      <c r="DXG307" s="334"/>
      <c r="DXH307" s="224"/>
      <c r="DXI307" s="416"/>
      <c r="DXJ307" s="416"/>
      <c r="DXK307" s="332"/>
      <c r="DXL307" s="333"/>
      <c r="DXM307" s="416"/>
      <c r="DXN307" s="224"/>
      <c r="DXO307" s="224"/>
      <c r="DXP307" s="334"/>
      <c r="DXQ307" s="334"/>
      <c r="DXR307" s="224"/>
      <c r="DXS307" s="416"/>
      <c r="DXT307" s="416"/>
      <c r="DXU307" s="332"/>
      <c r="DXV307" s="333"/>
      <c r="DXW307" s="416"/>
      <c r="DXX307" s="224"/>
      <c r="DXY307" s="224"/>
      <c r="DXZ307" s="334"/>
      <c r="DYA307" s="334"/>
      <c r="DYB307" s="224"/>
      <c r="DYC307" s="416"/>
      <c r="DYD307" s="416"/>
      <c r="DYE307" s="332"/>
      <c r="DYF307" s="333"/>
      <c r="DYG307" s="416"/>
      <c r="DYH307" s="224"/>
      <c r="DYI307" s="224"/>
      <c r="DYJ307" s="334"/>
      <c r="DYK307" s="334"/>
      <c r="DYL307" s="224"/>
      <c r="DYM307" s="416"/>
      <c r="DYN307" s="416"/>
      <c r="DYO307" s="332"/>
      <c r="DYP307" s="333"/>
      <c r="DYQ307" s="416"/>
      <c r="DYR307" s="224"/>
      <c r="DYS307" s="224"/>
      <c r="DYT307" s="334"/>
      <c r="DYU307" s="334"/>
      <c r="DYV307" s="224"/>
      <c r="DYW307" s="416"/>
      <c r="DYX307" s="416"/>
      <c r="DYY307" s="332"/>
      <c r="DYZ307" s="333"/>
      <c r="DZA307" s="416"/>
      <c r="DZB307" s="224"/>
      <c r="DZC307" s="224"/>
      <c r="DZD307" s="334"/>
      <c r="DZE307" s="334"/>
      <c r="DZF307" s="224"/>
      <c r="DZG307" s="416"/>
      <c r="DZH307" s="416"/>
      <c r="DZI307" s="332"/>
      <c r="DZJ307" s="333"/>
      <c r="DZK307" s="416"/>
      <c r="DZL307" s="224"/>
      <c r="DZM307" s="224"/>
      <c r="DZN307" s="334"/>
      <c r="DZO307" s="334"/>
      <c r="DZP307" s="224"/>
      <c r="DZQ307" s="416"/>
      <c r="DZR307" s="416"/>
      <c r="DZS307" s="332"/>
      <c r="DZT307" s="333"/>
      <c r="DZU307" s="416"/>
      <c r="DZV307" s="224"/>
      <c r="DZW307" s="224"/>
      <c r="DZX307" s="334"/>
      <c r="DZY307" s="334"/>
      <c r="DZZ307" s="224"/>
      <c r="EAA307" s="416"/>
      <c r="EAB307" s="416"/>
      <c r="EAC307" s="332"/>
      <c r="EAD307" s="333"/>
      <c r="EAE307" s="416"/>
      <c r="EAF307" s="224"/>
      <c r="EAG307" s="224"/>
      <c r="EAH307" s="334"/>
      <c r="EAI307" s="334"/>
      <c r="EAJ307" s="224"/>
      <c r="EAK307" s="416"/>
      <c r="EAL307" s="416"/>
      <c r="EAM307" s="332"/>
      <c r="EAN307" s="333"/>
      <c r="EAO307" s="416"/>
      <c r="EAP307" s="224"/>
      <c r="EAQ307" s="224"/>
      <c r="EAR307" s="334"/>
      <c r="EAS307" s="334"/>
      <c r="EAT307" s="224"/>
      <c r="EAU307" s="416"/>
      <c r="EAV307" s="416"/>
      <c r="EAW307" s="332"/>
      <c r="EAX307" s="333"/>
      <c r="EAY307" s="416"/>
      <c r="EAZ307" s="224"/>
      <c r="EBA307" s="224"/>
      <c r="EBB307" s="334"/>
      <c r="EBC307" s="334"/>
      <c r="EBD307" s="224"/>
      <c r="EBE307" s="416"/>
      <c r="EBF307" s="416"/>
      <c r="EBG307" s="332"/>
      <c r="EBH307" s="333"/>
      <c r="EBI307" s="416"/>
      <c r="EBJ307" s="224"/>
      <c r="EBK307" s="224"/>
      <c r="EBL307" s="334"/>
      <c r="EBM307" s="334"/>
      <c r="EBN307" s="224"/>
      <c r="EBO307" s="416"/>
      <c r="EBP307" s="416"/>
      <c r="EBQ307" s="332"/>
      <c r="EBR307" s="333"/>
      <c r="EBS307" s="416"/>
      <c r="EBT307" s="224"/>
      <c r="EBU307" s="224"/>
      <c r="EBV307" s="334"/>
      <c r="EBW307" s="334"/>
      <c r="EBX307" s="224"/>
      <c r="EBY307" s="416"/>
      <c r="EBZ307" s="416"/>
      <c r="ECA307" s="332"/>
      <c r="ECB307" s="333"/>
      <c r="ECC307" s="416"/>
      <c r="ECD307" s="224"/>
      <c r="ECE307" s="224"/>
      <c r="ECF307" s="334"/>
      <c r="ECG307" s="334"/>
      <c r="ECH307" s="224"/>
      <c r="ECI307" s="416"/>
      <c r="ECJ307" s="416"/>
      <c r="ECK307" s="332"/>
      <c r="ECL307" s="333"/>
      <c r="ECM307" s="416"/>
      <c r="ECN307" s="224"/>
      <c r="ECO307" s="224"/>
      <c r="ECP307" s="334"/>
      <c r="ECQ307" s="334"/>
      <c r="ECR307" s="224"/>
      <c r="ECS307" s="416"/>
      <c r="ECT307" s="416"/>
      <c r="ECU307" s="332"/>
      <c r="ECV307" s="333"/>
      <c r="ECW307" s="416"/>
      <c r="ECX307" s="224"/>
      <c r="ECY307" s="224"/>
      <c r="ECZ307" s="334"/>
      <c r="EDA307" s="334"/>
      <c r="EDB307" s="224"/>
      <c r="EDC307" s="416"/>
      <c r="EDD307" s="416"/>
      <c r="EDE307" s="332"/>
      <c r="EDF307" s="333"/>
      <c r="EDG307" s="416"/>
      <c r="EDH307" s="224"/>
      <c r="EDI307" s="224"/>
      <c r="EDJ307" s="334"/>
      <c r="EDK307" s="334"/>
      <c r="EDL307" s="224"/>
      <c r="EDM307" s="416"/>
      <c r="EDN307" s="416"/>
      <c r="EDO307" s="332"/>
      <c r="EDP307" s="333"/>
      <c r="EDQ307" s="416"/>
      <c r="EDR307" s="224"/>
      <c r="EDS307" s="224"/>
      <c r="EDT307" s="334"/>
      <c r="EDU307" s="334"/>
      <c r="EDV307" s="224"/>
      <c r="EDW307" s="416"/>
      <c r="EDX307" s="416"/>
      <c r="EDY307" s="332"/>
      <c r="EDZ307" s="333"/>
      <c r="EEA307" s="416"/>
      <c r="EEB307" s="224"/>
      <c r="EEC307" s="224"/>
      <c r="EED307" s="334"/>
      <c r="EEE307" s="334"/>
      <c r="EEF307" s="224"/>
      <c r="EEG307" s="416"/>
      <c r="EEH307" s="416"/>
      <c r="EEI307" s="332"/>
      <c r="EEJ307" s="333"/>
      <c r="EEK307" s="416"/>
      <c r="EEL307" s="224"/>
      <c r="EEM307" s="224"/>
      <c r="EEN307" s="334"/>
      <c r="EEO307" s="334"/>
      <c r="EEP307" s="224"/>
      <c r="EEQ307" s="416"/>
      <c r="EER307" s="416"/>
      <c r="EES307" s="332"/>
      <c r="EET307" s="333"/>
      <c r="EEU307" s="416"/>
      <c r="EEV307" s="224"/>
      <c r="EEW307" s="224"/>
      <c r="EEX307" s="334"/>
      <c r="EEY307" s="334"/>
      <c r="EEZ307" s="224"/>
      <c r="EFA307" s="416"/>
      <c r="EFB307" s="416"/>
      <c r="EFC307" s="332"/>
      <c r="EFD307" s="333"/>
      <c r="EFE307" s="416"/>
      <c r="EFF307" s="224"/>
      <c r="EFG307" s="224"/>
      <c r="EFH307" s="334"/>
      <c r="EFI307" s="334"/>
      <c r="EFJ307" s="224"/>
      <c r="EFK307" s="416"/>
      <c r="EFL307" s="416"/>
      <c r="EFM307" s="332"/>
      <c r="EFN307" s="333"/>
      <c r="EFO307" s="416"/>
      <c r="EFP307" s="224"/>
      <c r="EFQ307" s="224"/>
      <c r="EFR307" s="334"/>
      <c r="EFS307" s="334"/>
      <c r="EFT307" s="224"/>
      <c r="EFU307" s="416"/>
      <c r="EFV307" s="416"/>
      <c r="EFW307" s="332"/>
      <c r="EFX307" s="333"/>
      <c r="EFY307" s="416"/>
      <c r="EFZ307" s="224"/>
      <c r="EGA307" s="224"/>
      <c r="EGB307" s="334"/>
      <c r="EGC307" s="334"/>
      <c r="EGD307" s="224"/>
      <c r="EGE307" s="416"/>
      <c r="EGF307" s="416"/>
      <c r="EGG307" s="332"/>
      <c r="EGH307" s="333"/>
      <c r="EGI307" s="416"/>
      <c r="EGJ307" s="224"/>
      <c r="EGK307" s="224"/>
      <c r="EGL307" s="334"/>
      <c r="EGM307" s="334"/>
      <c r="EGN307" s="224"/>
      <c r="EGO307" s="416"/>
      <c r="EGP307" s="416"/>
      <c r="EGQ307" s="332"/>
      <c r="EGR307" s="333"/>
      <c r="EGS307" s="416"/>
      <c r="EGT307" s="224"/>
      <c r="EGU307" s="224"/>
      <c r="EGV307" s="334"/>
      <c r="EGW307" s="334"/>
      <c r="EGX307" s="224"/>
      <c r="EGY307" s="416"/>
      <c r="EGZ307" s="416"/>
      <c r="EHA307" s="332"/>
      <c r="EHB307" s="333"/>
      <c r="EHC307" s="416"/>
      <c r="EHD307" s="224"/>
      <c r="EHE307" s="224"/>
      <c r="EHF307" s="334"/>
      <c r="EHG307" s="334"/>
      <c r="EHH307" s="224"/>
      <c r="EHI307" s="416"/>
      <c r="EHJ307" s="416"/>
      <c r="EHK307" s="332"/>
      <c r="EHL307" s="333"/>
      <c r="EHM307" s="416"/>
      <c r="EHN307" s="224"/>
      <c r="EHO307" s="224"/>
      <c r="EHP307" s="334"/>
      <c r="EHQ307" s="334"/>
      <c r="EHR307" s="224"/>
      <c r="EHS307" s="416"/>
      <c r="EHT307" s="416"/>
      <c r="EHU307" s="332"/>
      <c r="EHV307" s="333"/>
      <c r="EHW307" s="416"/>
      <c r="EHX307" s="224"/>
      <c r="EHY307" s="224"/>
      <c r="EHZ307" s="334"/>
      <c r="EIA307" s="334"/>
      <c r="EIB307" s="224"/>
      <c r="EIC307" s="416"/>
      <c r="EID307" s="416"/>
      <c r="EIE307" s="332"/>
      <c r="EIF307" s="333"/>
      <c r="EIG307" s="416"/>
      <c r="EIH307" s="224"/>
      <c r="EII307" s="224"/>
      <c r="EIJ307" s="334"/>
      <c r="EIK307" s="334"/>
      <c r="EIL307" s="224"/>
      <c r="EIM307" s="416"/>
      <c r="EIN307" s="416"/>
      <c r="EIO307" s="332"/>
      <c r="EIP307" s="333"/>
      <c r="EIQ307" s="416"/>
      <c r="EIR307" s="224"/>
      <c r="EIS307" s="224"/>
      <c r="EIT307" s="334"/>
      <c r="EIU307" s="334"/>
      <c r="EIV307" s="224"/>
      <c r="EIW307" s="416"/>
      <c r="EIX307" s="416"/>
      <c r="EIY307" s="332"/>
      <c r="EIZ307" s="333"/>
      <c r="EJA307" s="416"/>
      <c r="EJB307" s="224"/>
      <c r="EJC307" s="224"/>
      <c r="EJD307" s="334"/>
      <c r="EJE307" s="334"/>
      <c r="EJF307" s="224"/>
      <c r="EJG307" s="416"/>
      <c r="EJH307" s="416"/>
      <c r="EJI307" s="332"/>
      <c r="EJJ307" s="333"/>
      <c r="EJK307" s="416"/>
      <c r="EJL307" s="224"/>
      <c r="EJM307" s="224"/>
      <c r="EJN307" s="334"/>
      <c r="EJO307" s="334"/>
      <c r="EJP307" s="224"/>
      <c r="EJQ307" s="416"/>
      <c r="EJR307" s="416"/>
      <c r="EJS307" s="332"/>
      <c r="EJT307" s="333"/>
      <c r="EJU307" s="416"/>
      <c r="EJV307" s="224"/>
      <c r="EJW307" s="224"/>
      <c r="EJX307" s="334"/>
      <c r="EJY307" s="334"/>
      <c r="EJZ307" s="224"/>
      <c r="EKA307" s="416"/>
      <c r="EKB307" s="416"/>
      <c r="EKC307" s="332"/>
      <c r="EKD307" s="333"/>
      <c r="EKE307" s="416"/>
      <c r="EKF307" s="224"/>
      <c r="EKG307" s="224"/>
      <c r="EKH307" s="334"/>
      <c r="EKI307" s="334"/>
      <c r="EKJ307" s="224"/>
      <c r="EKK307" s="416"/>
      <c r="EKL307" s="416"/>
      <c r="EKM307" s="332"/>
      <c r="EKN307" s="333"/>
      <c r="EKO307" s="416"/>
      <c r="EKP307" s="224"/>
      <c r="EKQ307" s="224"/>
      <c r="EKR307" s="334"/>
      <c r="EKS307" s="334"/>
      <c r="EKT307" s="224"/>
      <c r="EKU307" s="416"/>
      <c r="EKV307" s="416"/>
      <c r="EKW307" s="332"/>
      <c r="EKX307" s="333"/>
      <c r="EKY307" s="416"/>
      <c r="EKZ307" s="224"/>
      <c r="ELA307" s="224"/>
      <c r="ELB307" s="334"/>
      <c r="ELC307" s="334"/>
      <c r="ELD307" s="224"/>
      <c r="ELE307" s="416"/>
      <c r="ELF307" s="416"/>
      <c r="ELG307" s="332"/>
      <c r="ELH307" s="333"/>
      <c r="ELI307" s="416"/>
      <c r="ELJ307" s="224"/>
      <c r="ELK307" s="224"/>
      <c r="ELL307" s="334"/>
      <c r="ELM307" s="334"/>
      <c r="ELN307" s="224"/>
      <c r="ELO307" s="416"/>
      <c r="ELP307" s="416"/>
      <c r="ELQ307" s="332"/>
      <c r="ELR307" s="333"/>
      <c r="ELS307" s="416"/>
      <c r="ELT307" s="224"/>
      <c r="ELU307" s="224"/>
      <c r="ELV307" s="334"/>
      <c r="ELW307" s="334"/>
      <c r="ELX307" s="224"/>
      <c r="ELY307" s="416"/>
      <c r="ELZ307" s="416"/>
      <c r="EMA307" s="332"/>
      <c r="EMB307" s="333"/>
      <c r="EMC307" s="416"/>
      <c r="EMD307" s="224"/>
      <c r="EME307" s="224"/>
      <c r="EMF307" s="334"/>
      <c r="EMG307" s="334"/>
      <c r="EMH307" s="224"/>
      <c r="EMI307" s="416"/>
      <c r="EMJ307" s="416"/>
      <c r="EMK307" s="332"/>
      <c r="EML307" s="333"/>
      <c r="EMM307" s="416"/>
      <c r="EMN307" s="224"/>
      <c r="EMO307" s="224"/>
      <c r="EMP307" s="334"/>
      <c r="EMQ307" s="334"/>
      <c r="EMR307" s="224"/>
      <c r="EMS307" s="416"/>
      <c r="EMT307" s="416"/>
      <c r="EMU307" s="332"/>
      <c r="EMV307" s="333"/>
      <c r="EMW307" s="416"/>
      <c r="EMX307" s="224"/>
      <c r="EMY307" s="224"/>
      <c r="EMZ307" s="334"/>
      <c r="ENA307" s="334"/>
      <c r="ENB307" s="224"/>
      <c r="ENC307" s="416"/>
      <c r="END307" s="416"/>
      <c r="ENE307" s="332"/>
      <c r="ENF307" s="333"/>
      <c r="ENG307" s="416"/>
      <c r="ENH307" s="224"/>
      <c r="ENI307" s="224"/>
      <c r="ENJ307" s="334"/>
      <c r="ENK307" s="334"/>
      <c r="ENL307" s="224"/>
      <c r="ENM307" s="416"/>
      <c r="ENN307" s="416"/>
      <c r="ENO307" s="332"/>
      <c r="ENP307" s="333"/>
      <c r="ENQ307" s="416"/>
      <c r="ENR307" s="224"/>
      <c r="ENS307" s="224"/>
      <c r="ENT307" s="334"/>
      <c r="ENU307" s="334"/>
      <c r="ENV307" s="224"/>
      <c r="ENW307" s="416"/>
      <c r="ENX307" s="416"/>
      <c r="ENY307" s="332"/>
      <c r="ENZ307" s="333"/>
      <c r="EOA307" s="416"/>
      <c r="EOB307" s="224"/>
      <c r="EOC307" s="224"/>
      <c r="EOD307" s="334"/>
      <c r="EOE307" s="334"/>
      <c r="EOF307" s="224"/>
      <c r="EOG307" s="416"/>
      <c r="EOH307" s="416"/>
      <c r="EOI307" s="332"/>
      <c r="EOJ307" s="333"/>
      <c r="EOK307" s="416"/>
      <c r="EOL307" s="224"/>
      <c r="EOM307" s="224"/>
      <c r="EON307" s="334"/>
      <c r="EOO307" s="334"/>
      <c r="EOP307" s="224"/>
      <c r="EOQ307" s="416"/>
      <c r="EOR307" s="416"/>
      <c r="EOS307" s="332"/>
      <c r="EOT307" s="333"/>
      <c r="EOU307" s="416"/>
      <c r="EOV307" s="224"/>
      <c r="EOW307" s="224"/>
      <c r="EOX307" s="334"/>
      <c r="EOY307" s="334"/>
      <c r="EOZ307" s="224"/>
      <c r="EPA307" s="416"/>
      <c r="EPB307" s="416"/>
      <c r="EPC307" s="332"/>
      <c r="EPD307" s="333"/>
      <c r="EPE307" s="416"/>
      <c r="EPF307" s="224"/>
      <c r="EPG307" s="224"/>
      <c r="EPH307" s="334"/>
      <c r="EPI307" s="334"/>
      <c r="EPJ307" s="224"/>
      <c r="EPK307" s="416"/>
      <c r="EPL307" s="416"/>
      <c r="EPM307" s="332"/>
      <c r="EPN307" s="333"/>
      <c r="EPO307" s="416"/>
      <c r="EPP307" s="224"/>
      <c r="EPQ307" s="224"/>
      <c r="EPR307" s="334"/>
      <c r="EPS307" s="334"/>
      <c r="EPT307" s="224"/>
      <c r="EPU307" s="416"/>
      <c r="EPV307" s="416"/>
      <c r="EPW307" s="332"/>
      <c r="EPX307" s="333"/>
      <c r="EPY307" s="416"/>
      <c r="EPZ307" s="224"/>
      <c r="EQA307" s="224"/>
      <c r="EQB307" s="334"/>
      <c r="EQC307" s="334"/>
      <c r="EQD307" s="224"/>
      <c r="EQE307" s="416"/>
      <c r="EQF307" s="416"/>
      <c r="EQG307" s="332"/>
      <c r="EQH307" s="333"/>
      <c r="EQI307" s="416"/>
      <c r="EQJ307" s="224"/>
      <c r="EQK307" s="224"/>
      <c r="EQL307" s="334"/>
      <c r="EQM307" s="334"/>
      <c r="EQN307" s="224"/>
      <c r="EQO307" s="416"/>
      <c r="EQP307" s="416"/>
      <c r="EQQ307" s="332"/>
      <c r="EQR307" s="333"/>
      <c r="EQS307" s="416"/>
      <c r="EQT307" s="224"/>
      <c r="EQU307" s="224"/>
      <c r="EQV307" s="334"/>
      <c r="EQW307" s="334"/>
      <c r="EQX307" s="224"/>
      <c r="EQY307" s="416"/>
      <c r="EQZ307" s="416"/>
      <c r="ERA307" s="332"/>
      <c r="ERB307" s="333"/>
      <c r="ERC307" s="416"/>
      <c r="ERD307" s="224"/>
      <c r="ERE307" s="224"/>
      <c r="ERF307" s="334"/>
      <c r="ERG307" s="334"/>
      <c r="ERH307" s="224"/>
      <c r="ERI307" s="416"/>
      <c r="ERJ307" s="416"/>
      <c r="ERK307" s="332"/>
      <c r="ERL307" s="333"/>
      <c r="ERM307" s="416"/>
      <c r="ERN307" s="224"/>
      <c r="ERO307" s="224"/>
      <c r="ERP307" s="334"/>
      <c r="ERQ307" s="334"/>
      <c r="ERR307" s="224"/>
      <c r="ERS307" s="416"/>
      <c r="ERT307" s="416"/>
      <c r="ERU307" s="332"/>
      <c r="ERV307" s="333"/>
      <c r="ERW307" s="416"/>
      <c r="ERX307" s="224"/>
      <c r="ERY307" s="224"/>
      <c r="ERZ307" s="334"/>
      <c r="ESA307" s="334"/>
      <c r="ESB307" s="224"/>
      <c r="ESC307" s="416"/>
      <c r="ESD307" s="416"/>
      <c r="ESE307" s="332"/>
      <c r="ESF307" s="333"/>
      <c r="ESG307" s="416"/>
      <c r="ESH307" s="224"/>
      <c r="ESI307" s="224"/>
      <c r="ESJ307" s="334"/>
      <c r="ESK307" s="334"/>
      <c r="ESL307" s="224"/>
      <c r="ESM307" s="416"/>
      <c r="ESN307" s="416"/>
      <c r="ESO307" s="332"/>
      <c r="ESP307" s="333"/>
      <c r="ESQ307" s="416"/>
      <c r="ESR307" s="224"/>
      <c r="ESS307" s="224"/>
      <c r="EST307" s="334"/>
      <c r="ESU307" s="334"/>
      <c r="ESV307" s="224"/>
      <c r="ESW307" s="416"/>
      <c r="ESX307" s="416"/>
      <c r="ESY307" s="332"/>
      <c r="ESZ307" s="333"/>
      <c r="ETA307" s="416"/>
      <c r="ETB307" s="224"/>
      <c r="ETC307" s="224"/>
      <c r="ETD307" s="334"/>
      <c r="ETE307" s="334"/>
      <c r="ETF307" s="224"/>
      <c r="ETG307" s="416"/>
      <c r="ETH307" s="416"/>
      <c r="ETI307" s="332"/>
      <c r="ETJ307" s="333"/>
      <c r="ETK307" s="416"/>
      <c r="ETL307" s="224"/>
      <c r="ETM307" s="224"/>
      <c r="ETN307" s="334"/>
      <c r="ETO307" s="334"/>
      <c r="ETP307" s="224"/>
      <c r="ETQ307" s="416"/>
      <c r="ETR307" s="416"/>
      <c r="ETS307" s="332"/>
      <c r="ETT307" s="333"/>
      <c r="ETU307" s="416"/>
      <c r="ETV307" s="224"/>
      <c r="ETW307" s="224"/>
      <c r="ETX307" s="334"/>
      <c r="ETY307" s="334"/>
      <c r="ETZ307" s="224"/>
      <c r="EUA307" s="416"/>
      <c r="EUB307" s="416"/>
      <c r="EUC307" s="332"/>
      <c r="EUD307" s="333"/>
      <c r="EUE307" s="416"/>
      <c r="EUF307" s="224"/>
      <c r="EUG307" s="224"/>
      <c r="EUH307" s="334"/>
      <c r="EUI307" s="334"/>
      <c r="EUJ307" s="224"/>
      <c r="EUK307" s="416"/>
      <c r="EUL307" s="416"/>
      <c r="EUM307" s="332"/>
      <c r="EUN307" s="333"/>
      <c r="EUO307" s="416"/>
      <c r="EUP307" s="224"/>
      <c r="EUQ307" s="224"/>
      <c r="EUR307" s="334"/>
      <c r="EUS307" s="334"/>
      <c r="EUT307" s="224"/>
      <c r="EUU307" s="416"/>
      <c r="EUV307" s="416"/>
      <c r="EUW307" s="332"/>
      <c r="EUX307" s="333"/>
      <c r="EUY307" s="416"/>
      <c r="EUZ307" s="224"/>
      <c r="EVA307" s="224"/>
      <c r="EVB307" s="334"/>
      <c r="EVC307" s="334"/>
      <c r="EVD307" s="224"/>
      <c r="EVE307" s="416"/>
      <c r="EVF307" s="416"/>
      <c r="EVG307" s="332"/>
      <c r="EVH307" s="333"/>
      <c r="EVI307" s="416"/>
      <c r="EVJ307" s="224"/>
      <c r="EVK307" s="224"/>
      <c r="EVL307" s="334"/>
      <c r="EVM307" s="334"/>
      <c r="EVN307" s="224"/>
      <c r="EVO307" s="416"/>
      <c r="EVP307" s="416"/>
      <c r="EVQ307" s="332"/>
      <c r="EVR307" s="333"/>
      <c r="EVS307" s="416"/>
      <c r="EVT307" s="224"/>
      <c r="EVU307" s="224"/>
      <c r="EVV307" s="334"/>
      <c r="EVW307" s="334"/>
      <c r="EVX307" s="224"/>
      <c r="EVY307" s="416"/>
      <c r="EVZ307" s="416"/>
      <c r="EWA307" s="332"/>
      <c r="EWB307" s="333"/>
      <c r="EWC307" s="416"/>
      <c r="EWD307" s="224"/>
      <c r="EWE307" s="224"/>
      <c r="EWF307" s="334"/>
      <c r="EWG307" s="334"/>
      <c r="EWH307" s="224"/>
      <c r="EWI307" s="416"/>
      <c r="EWJ307" s="416"/>
      <c r="EWK307" s="332"/>
      <c r="EWL307" s="333"/>
      <c r="EWM307" s="416"/>
      <c r="EWN307" s="224"/>
      <c r="EWO307" s="224"/>
      <c r="EWP307" s="334"/>
      <c r="EWQ307" s="334"/>
      <c r="EWR307" s="224"/>
      <c r="EWS307" s="416"/>
      <c r="EWT307" s="416"/>
      <c r="EWU307" s="332"/>
      <c r="EWV307" s="333"/>
      <c r="EWW307" s="416"/>
      <c r="EWX307" s="224"/>
      <c r="EWY307" s="224"/>
      <c r="EWZ307" s="334"/>
      <c r="EXA307" s="334"/>
      <c r="EXB307" s="224"/>
      <c r="EXC307" s="416"/>
      <c r="EXD307" s="416"/>
      <c r="EXE307" s="332"/>
      <c r="EXF307" s="333"/>
      <c r="EXG307" s="416"/>
      <c r="EXH307" s="224"/>
      <c r="EXI307" s="224"/>
      <c r="EXJ307" s="334"/>
      <c r="EXK307" s="334"/>
      <c r="EXL307" s="224"/>
      <c r="EXM307" s="416"/>
      <c r="EXN307" s="416"/>
      <c r="EXO307" s="332"/>
      <c r="EXP307" s="333"/>
      <c r="EXQ307" s="416"/>
      <c r="EXR307" s="224"/>
      <c r="EXS307" s="224"/>
      <c r="EXT307" s="334"/>
      <c r="EXU307" s="334"/>
      <c r="EXV307" s="224"/>
      <c r="EXW307" s="416"/>
      <c r="EXX307" s="416"/>
      <c r="EXY307" s="332"/>
      <c r="EXZ307" s="333"/>
      <c r="EYA307" s="416"/>
      <c r="EYB307" s="224"/>
      <c r="EYC307" s="224"/>
      <c r="EYD307" s="334"/>
      <c r="EYE307" s="334"/>
      <c r="EYF307" s="224"/>
      <c r="EYG307" s="416"/>
      <c r="EYH307" s="416"/>
      <c r="EYI307" s="332"/>
      <c r="EYJ307" s="333"/>
      <c r="EYK307" s="416"/>
      <c r="EYL307" s="224"/>
      <c r="EYM307" s="224"/>
      <c r="EYN307" s="334"/>
      <c r="EYO307" s="334"/>
      <c r="EYP307" s="224"/>
      <c r="EYQ307" s="416"/>
      <c r="EYR307" s="416"/>
      <c r="EYS307" s="332"/>
      <c r="EYT307" s="333"/>
      <c r="EYU307" s="416"/>
      <c r="EYV307" s="224"/>
      <c r="EYW307" s="224"/>
      <c r="EYX307" s="334"/>
      <c r="EYY307" s="334"/>
      <c r="EYZ307" s="224"/>
      <c r="EZA307" s="416"/>
      <c r="EZB307" s="416"/>
      <c r="EZC307" s="332"/>
      <c r="EZD307" s="333"/>
      <c r="EZE307" s="416"/>
      <c r="EZF307" s="224"/>
      <c r="EZG307" s="224"/>
      <c r="EZH307" s="334"/>
      <c r="EZI307" s="334"/>
      <c r="EZJ307" s="224"/>
      <c r="EZK307" s="416"/>
      <c r="EZL307" s="416"/>
      <c r="EZM307" s="332"/>
      <c r="EZN307" s="333"/>
      <c r="EZO307" s="416"/>
      <c r="EZP307" s="224"/>
      <c r="EZQ307" s="224"/>
      <c r="EZR307" s="334"/>
      <c r="EZS307" s="334"/>
      <c r="EZT307" s="224"/>
      <c r="EZU307" s="416"/>
      <c r="EZV307" s="416"/>
      <c r="EZW307" s="332"/>
      <c r="EZX307" s="333"/>
      <c r="EZY307" s="416"/>
      <c r="EZZ307" s="224"/>
      <c r="FAA307" s="224"/>
      <c r="FAB307" s="334"/>
      <c r="FAC307" s="334"/>
      <c r="FAD307" s="224"/>
      <c r="FAE307" s="416"/>
      <c r="FAF307" s="416"/>
      <c r="FAG307" s="332"/>
      <c r="FAH307" s="333"/>
      <c r="FAI307" s="416"/>
      <c r="FAJ307" s="224"/>
      <c r="FAK307" s="224"/>
      <c r="FAL307" s="334"/>
      <c r="FAM307" s="334"/>
      <c r="FAN307" s="224"/>
      <c r="FAO307" s="416"/>
      <c r="FAP307" s="416"/>
      <c r="FAQ307" s="332"/>
      <c r="FAR307" s="333"/>
      <c r="FAS307" s="416"/>
      <c r="FAT307" s="224"/>
      <c r="FAU307" s="224"/>
      <c r="FAV307" s="334"/>
      <c r="FAW307" s="334"/>
      <c r="FAX307" s="224"/>
      <c r="FAY307" s="416"/>
      <c r="FAZ307" s="416"/>
      <c r="FBA307" s="332"/>
      <c r="FBB307" s="333"/>
      <c r="FBC307" s="416"/>
      <c r="FBD307" s="224"/>
      <c r="FBE307" s="224"/>
      <c r="FBF307" s="334"/>
      <c r="FBG307" s="334"/>
      <c r="FBH307" s="224"/>
      <c r="FBI307" s="416"/>
      <c r="FBJ307" s="416"/>
      <c r="FBK307" s="332"/>
      <c r="FBL307" s="333"/>
      <c r="FBM307" s="416"/>
      <c r="FBN307" s="224"/>
      <c r="FBO307" s="224"/>
      <c r="FBP307" s="334"/>
      <c r="FBQ307" s="334"/>
      <c r="FBR307" s="224"/>
      <c r="FBS307" s="416"/>
      <c r="FBT307" s="416"/>
      <c r="FBU307" s="332"/>
      <c r="FBV307" s="333"/>
      <c r="FBW307" s="416"/>
      <c r="FBX307" s="224"/>
      <c r="FBY307" s="224"/>
      <c r="FBZ307" s="334"/>
      <c r="FCA307" s="334"/>
      <c r="FCB307" s="224"/>
      <c r="FCC307" s="416"/>
      <c r="FCD307" s="416"/>
      <c r="FCE307" s="332"/>
      <c r="FCF307" s="333"/>
      <c r="FCG307" s="416"/>
      <c r="FCH307" s="224"/>
      <c r="FCI307" s="224"/>
      <c r="FCJ307" s="334"/>
      <c r="FCK307" s="334"/>
      <c r="FCL307" s="224"/>
      <c r="FCM307" s="416"/>
      <c r="FCN307" s="416"/>
      <c r="FCO307" s="332"/>
      <c r="FCP307" s="333"/>
      <c r="FCQ307" s="416"/>
      <c r="FCR307" s="224"/>
      <c r="FCS307" s="224"/>
      <c r="FCT307" s="334"/>
      <c r="FCU307" s="334"/>
      <c r="FCV307" s="224"/>
      <c r="FCW307" s="416"/>
      <c r="FCX307" s="416"/>
      <c r="FCY307" s="332"/>
      <c r="FCZ307" s="333"/>
      <c r="FDA307" s="416"/>
      <c r="FDB307" s="224"/>
      <c r="FDC307" s="224"/>
      <c r="FDD307" s="334"/>
      <c r="FDE307" s="334"/>
      <c r="FDF307" s="224"/>
      <c r="FDG307" s="416"/>
      <c r="FDH307" s="416"/>
      <c r="FDI307" s="332"/>
      <c r="FDJ307" s="333"/>
      <c r="FDK307" s="416"/>
      <c r="FDL307" s="224"/>
      <c r="FDM307" s="224"/>
      <c r="FDN307" s="334"/>
      <c r="FDO307" s="334"/>
      <c r="FDP307" s="224"/>
      <c r="FDQ307" s="416"/>
      <c r="FDR307" s="416"/>
      <c r="FDS307" s="332"/>
      <c r="FDT307" s="333"/>
      <c r="FDU307" s="416"/>
      <c r="FDV307" s="224"/>
      <c r="FDW307" s="224"/>
      <c r="FDX307" s="334"/>
      <c r="FDY307" s="334"/>
      <c r="FDZ307" s="224"/>
      <c r="FEA307" s="416"/>
      <c r="FEB307" s="416"/>
      <c r="FEC307" s="332"/>
      <c r="FED307" s="333"/>
      <c r="FEE307" s="416"/>
      <c r="FEF307" s="224"/>
      <c r="FEG307" s="224"/>
      <c r="FEH307" s="334"/>
      <c r="FEI307" s="334"/>
      <c r="FEJ307" s="224"/>
      <c r="FEK307" s="416"/>
      <c r="FEL307" s="416"/>
      <c r="FEM307" s="332"/>
      <c r="FEN307" s="333"/>
      <c r="FEO307" s="416"/>
      <c r="FEP307" s="224"/>
      <c r="FEQ307" s="224"/>
      <c r="FER307" s="334"/>
      <c r="FES307" s="334"/>
      <c r="FET307" s="224"/>
      <c r="FEU307" s="416"/>
      <c r="FEV307" s="416"/>
      <c r="FEW307" s="332"/>
      <c r="FEX307" s="333"/>
      <c r="FEY307" s="416"/>
      <c r="FEZ307" s="224"/>
      <c r="FFA307" s="224"/>
      <c r="FFB307" s="334"/>
      <c r="FFC307" s="334"/>
      <c r="FFD307" s="224"/>
      <c r="FFE307" s="416"/>
      <c r="FFF307" s="416"/>
      <c r="FFG307" s="332"/>
      <c r="FFH307" s="333"/>
      <c r="FFI307" s="416"/>
      <c r="FFJ307" s="224"/>
      <c r="FFK307" s="224"/>
      <c r="FFL307" s="334"/>
      <c r="FFM307" s="334"/>
      <c r="FFN307" s="224"/>
      <c r="FFO307" s="416"/>
      <c r="FFP307" s="416"/>
      <c r="FFQ307" s="332"/>
      <c r="FFR307" s="333"/>
      <c r="FFS307" s="416"/>
      <c r="FFT307" s="224"/>
      <c r="FFU307" s="224"/>
      <c r="FFV307" s="334"/>
      <c r="FFW307" s="334"/>
      <c r="FFX307" s="224"/>
      <c r="FFY307" s="416"/>
      <c r="FFZ307" s="416"/>
      <c r="FGA307" s="332"/>
      <c r="FGB307" s="333"/>
      <c r="FGC307" s="416"/>
      <c r="FGD307" s="224"/>
      <c r="FGE307" s="224"/>
      <c r="FGF307" s="334"/>
      <c r="FGG307" s="334"/>
      <c r="FGH307" s="224"/>
      <c r="FGI307" s="416"/>
      <c r="FGJ307" s="416"/>
      <c r="FGK307" s="332"/>
      <c r="FGL307" s="333"/>
      <c r="FGM307" s="416"/>
      <c r="FGN307" s="224"/>
      <c r="FGO307" s="224"/>
      <c r="FGP307" s="334"/>
      <c r="FGQ307" s="334"/>
      <c r="FGR307" s="224"/>
      <c r="FGS307" s="416"/>
      <c r="FGT307" s="416"/>
      <c r="FGU307" s="332"/>
      <c r="FGV307" s="333"/>
      <c r="FGW307" s="416"/>
      <c r="FGX307" s="224"/>
      <c r="FGY307" s="224"/>
      <c r="FGZ307" s="334"/>
      <c r="FHA307" s="334"/>
      <c r="FHB307" s="224"/>
      <c r="FHC307" s="416"/>
      <c r="FHD307" s="416"/>
      <c r="FHE307" s="332"/>
      <c r="FHF307" s="333"/>
      <c r="FHG307" s="416"/>
      <c r="FHH307" s="224"/>
      <c r="FHI307" s="224"/>
      <c r="FHJ307" s="334"/>
      <c r="FHK307" s="334"/>
      <c r="FHL307" s="224"/>
      <c r="FHM307" s="416"/>
      <c r="FHN307" s="416"/>
      <c r="FHO307" s="332"/>
      <c r="FHP307" s="333"/>
      <c r="FHQ307" s="416"/>
      <c r="FHR307" s="224"/>
      <c r="FHS307" s="224"/>
      <c r="FHT307" s="334"/>
      <c r="FHU307" s="334"/>
      <c r="FHV307" s="224"/>
      <c r="FHW307" s="416"/>
      <c r="FHX307" s="416"/>
      <c r="FHY307" s="332"/>
      <c r="FHZ307" s="333"/>
      <c r="FIA307" s="416"/>
      <c r="FIB307" s="224"/>
      <c r="FIC307" s="224"/>
      <c r="FID307" s="334"/>
      <c r="FIE307" s="334"/>
      <c r="FIF307" s="224"/>
      <c r="FIG307" s="416"/>
      <c r="FIH307" s="416"/>
      <c r="FII307" s="332"/>
      <c r="FIJ307" s="333"/>
      <c r="FIK307" s="416"/>
      <c r="FIL307" s="224"/>
      <c r="FIM307" s="224"/>
      <c r="FIN307" s="334"/>
      <c r="FIO307" s="334"/>
      <c r="FIP307" s="224"/>
      <c r="FIQ307" s="416"/>
      <c r="FIR307" s="416"/>
      <c r="FIS307" s="332"/>
      <c r="FIT307" s="333"/>
      <c r="FIU307" s="416"/>
      <c r="FIV307" s="224"/>
      <c r="FIW307" s="224"/>
      <c r="FIX307" s="334"/>
      <c r="FIY307" s="334"/>
      <c r="FIZ307" s="224"/>
      <c r="FJA307" s="416"/>
      <c r="FJB307" s="416"/>
      <c r="FJC307" s="332"/>
      <c r="FJD307" s="333"/>
      <c r="FJE307" s="416"/>
      <c r="FJF307" s="224"/>
      <c r="FJG307" s="224"/>
      <c r="FJH307" s="334"/>
      <c r="FJI307" s="334"/>
      <c r="FJJ307" s="224"/>
      <c r="FJK307" s="416"/>
      <c r="FJL307" s="416"/>
      <c r="FJM307" s="332"/>
      <c r="FJN307" s="333"/>
      <c r="FJO307" s="416"/>
      <c r="FJP307" s="224"/>
      <c r="FJQ307" s="224"/>
      <c r="FJR307" s="334"/>
      <c r="FJS307" s="334"/>
      <c r="FJT307" s="224"/>
      <c r="FJU307" s="416"/>
      <c r="FJV307" s="416"/>
      <c r="FJW307" s="332"/>
      <c r="FJX307" s="333"/>
      <c r="FJY307" s="416"/>
      <c r="FJZ307" s="224"/>
      <c r="FKA307" s="224"/>
      <c r="FKB307" s="334"/>
      <c r="FKC307" s="334"/>
      <c r="FKD307" s="224"/>
      <c r="FKE307" s="416"/>
      <c r="FKF307" s="416"/>
      <c r="FKG307" s="332"/>
      <c r="FKH307" s="333"/>
      <c r="FKI307" s="416"/>
      <c r="FKJ307" s="224"/>
      <c r="FKK307" s="224"/>
      <c r="FKL307" s="334"/>
      <c r="FKM307" s="334"/>
      <c r="FKN307" s="224"/>
      <c r="FKO307" s="416"/>
      <c r="FKP307" s="416"/>
      <c r="FKQ307" s="332"/>
      <c r="FKR307" s="333"/>
      <c r="FKS307" s="416"/>
      <c r="FKT307" s="224"/>
      <c r="FKU307" s="224"/>
      <c r="FKV307" s="334"/>
      <c r="FKW307" s="334"/>
      <c r="FKX307" s="224"/>
      <c r="FKY307" s="416"/>
      <c r="FKZ307" s="416"/>
      <c r="FLA307" s="332"/>
      <c r="FLB307" s="333"/>
      <c r="FLC307" s="416"/>
      <c r="FLD307" s="224"/>
      <c r="FLE307" s="224"/>
      <c r="FLF307" s="334"/>
      <c r="FLG307" s="334"/>
      <c r="FLH307" s="224"/>
      <c r="FLI307" s="416"/>
      <c r="FLJ307" s="416"/>
      <c r="FLK307" s="332"/>
      <c r="FLL307" s="333"/>
      <c r="FLM307" s="416"/>
      <c r="FLN307" s="224"/>
      <c r="FLO307" s="224"/>
      <c r="FLP307" s="334"/>
      <c r="FLQ307" s="334"/>
      <c r="FLR307" s="224"/>
      <c r="FLS307" s="416"/>
      <c r="FLT307" s="416"/>
      <c r="FLU307" s="332"/>
      <c r="FLV307" s="333"/>
      <c r="FLW307" s="416"/>
      <c r="FLX307" s="224"/>
      <c r="FLY307" s="224"/>
      <c r="FLZ307" s="334"/>
      <c r="FMA307" s="334"/>
      <c r="FMB307" s="224"/>
      <c r="FMC307" s="416"/>
      <c r="FMD307" s="416"/>
      <c r="FME307" s="332"/>
      <c r="FMF307" s="333"/>
      <c r="FMG307" s="416"/>
      <c r="FMH307" s="224"/>
      <c r="FMI307" s="224"/>
      <c r="FMJ307" s="334"/>
      <c r="FMK307" s="334"/>
      <c r="FML307" s="224"/>
      <c r="FMM307" s="416"/>
      <c r="FMN307" s="416"/>
      <c r="FMO307" s="332"/>
      <c r="FMP307" s="333"/>
      <c r="FMQ307" s="416"/>
      <c r="FMR307" s="224"/>
      <c r="FMS307" s="224"/>
      <c r="FMT307" s="334"/>
      <c r="FMU307" s="334"/>
      <c r="FMV307" s="224"/>
      <c r="FMW307" s="416"/>
      <c r="FMX307" s="416"/>
      <c r="FMY307" s="332"/>
      <c r="FMZ307" s="333"/>
      <c r="FNA307" s="416"/>
      <c r="FNB307" s="224"/>
      <c r="FNC307" s="224"/>
      <c r="FND307" s="334"/>
      <c r="FNE307" s="334"/>
      <c r="FNF307" s="224"/>
      <c r="FNG307" s="416"/>
      <c r="FNH307" s="416"/>
      <c r="FNI307" s="332"/>
      <c r="FNJ307" s="333"/>
      <c r="FNK307" s="416"/>
      <c r="FNL307" s="224"/>
      <c r="FNM307" s="224"/>
      <c r="FNN307" s="334"/>
      <c r="FNO307" s="334"/>
      <c r="FNP307" s="224"/>
      <c r="FNQ307" s="416"/>
      <c r="FNR307" s="416"/>
      <c r="FNS307" s="332"/>
      <c r="FNT307" s="333"/>
      <c r="FNU307" s="416"/>
      <c r="FNV307" s="224"/>
      <c r="FNW307" s="224"/>
      <c r="FNX307" s="334"/>
      <c r="FNY307" s="334"/>
      <c r="FNZ307" s="224"/>
      <c r="FOA307" s="416"/>
      <c r="FOB307" s="416"/>
      <c r="FOC307" s="332"/>
      <c r="FOD307" s="333"/>
      <c r="FOE307" s="416"/>
      <c r="FOF307" s="224"/>
      <c r="FOG307" s="224"/>
      <c r="FOH307" s="334"/>
      <c r="FOI307" s="334"/>
      <c r="FOJ307" s="224"/>
      <c r="FOK307" s="416"/>
      <c r="FOL307" s="416"/>
      <c r="FOM307" s="332"/>
      <c r="FON307" s="333"/>
      <c r="FOO307" s="416"/>
      <c r="FOP307" s="224"/>
      <c r="FOQ307" s="224"/>
      <c r="FOR307" s="334"/>
      <c r="FOS307" s="334"/>
      <c r="FOT307" s="224"/>
      <c r="FOU307" s="416"/>
      <c r="FOV307" s="416"/>
      <c r="FOW307" s="332"/>
      <c r="FOX307" s="333"/>
      <c r="FOY307" s="416"/>
      <c r="FOZ307" s="224"/>
      <c r="FPA307" s="224"/>
      <c r="FPB307" s="334"/>
      <c r="FPC307" s="334"/>
      <c r="FPD307" s="224"/>
      <c r="FPE307" s="416"/>
      <c r="FPF307" s="416"/>
      <c r="FPG307" s="332"/>
      <c r="FPH307" s="333"/>
      <c r="FPI307" s="416"/>
      <c r="FPJ307" s="224"/>
      <c r="FPK307" s="224"/>
      <c r="FPL307" s="334"/>
      <c r="FPM307" s="334"/>
      <c r="FPN307" s="224"/>
      <c r="FPO307" s="416"/>
      <c r="FPP307" s="416"/>
      <c r="FPQ307" s="332"/>
      <c r="FPR307" s="333"/>
      <c r="FPS307" s="416"/>
      <c r="FPT307" s="224"/>
      <c r="FPU307" s="224"/>
      <c r="FPV307" s="334"/>
      <c r="FPW307" s="334"/>
      <c r="FPX307" s="224"/>
      <c r="FPY307" s="416"/>
      <c r="FPZ307" s="416"/>
      <c r="FQA307" s="332"/>
      <c r="FQB307" s="333"/>
      <c r="FQC307" s="416"/>
      <c r="FQD307" s="224"/>
      <c r="FQE307" s="224"/>
      <c r="FQF307" s="334"/>
      <c r="FQG307" s="334"/>
      <c r="FQH307" s="224"/>
      <c r="FQI307" s="416"/>
      <c r="FQJ307" s="416"/>
      <c r="FQK307" s="332"/>
      <c r="FQL307" s="333"/>
      <c r="FQM307" s="416"/>
      <c r="FQN307" s="224"/>
      <c r="FQO307" s="224"/>
      <c r="FQP307" s="334"/>
      <c r="FQQ307" s="334"/>
      <c r="FQR307" s="224"/>
      <c r="FQS307" s="416"/>
      <c r="FQT307" s="416"/>
      <c r="FQU307" s="332"/>
      <c r="FQV307" s="333"/>
      <c r="FQW307" s="416"/>
      <c r="FQX307" s="224"/>
      <c r="FQY307" s="224"/>
      <c r="FQZ307" s="334"/>
      <c r="FRA307" s="334"/>
      <c r="FRB307" s="224"/>
      <c r="FRC307" s="416"/>
      <c r="FRD307" s="416"/>
      <c r="FRE307" s="332"/>
      <c r="FRF307" s="333"/>
      <c r="FRG307" s="416"/>
      <c r="FRH307" s="224"/>
      <c r="FRI307" s="224"/>
      <c r="FRJ307" s="334"/>
      <c r="FRK307" s="334"/>
      <c r="FRL307" s="224"/>
      <c r="FRM307" s="416"/>
      <c r="FRN307" s="416"/>
      <c r="FRO307" s="332"/>
      <c r="FRP307" s="333"/>
      <c r="FRQ307" s="416"/>
      <c r="FRR307" s="224"/>
      <c r="FRS307" s="224"/>
      <c r="FRT307" s="334"/>
      <c r="FRU307" s="334"/>
      <c r="FRV307" s="224"/>
      <c r="FRW307" s="416"/>
      <c r="FRX307" s="416"/>
      <c r="FRY307" s="332"/>
      <c r="FRZ307" s="333"/>
      <c r="FSA307" s="416"/>
      <c r="FSB307" s="224"/>
      <c r="FSC307" s="224"/>
      <c r="FSD307" s="334"/>
      <c r="FSE307" s="334"/>
      <c r="FSF307" s="224"/>
      <c r="FSG307" s="416"/>
      <c r="FSH307" s="416"/>
      <c r="FSI307" s="332"/>
      <c r="FSJ307" s="333"/>
      <c r="FSK307" s="416"/>
      <c r="FSL307" s="224"/>
      <c r="FSM307" s="224"/>
      <c r="FSN307" s="334"/>
      <c r="FSO307" s="334"/>
      <c r="FSP307" s="224"/>
      <c r="FSQ307" s="416"/>
      <c r="FSR307" s="416"/>
      <c r="FSS307" s="332"/>
      <c r="FST307" s="333"/>
      <c r="FSU307" s="416"/>
      <c r="FSV307" s="224"/>
      <c r="FSW307" s="224"/>
      <c r="FSX307" s="334"/>
      <c r="FSY307" s="334"/>
      <c r="FSZ307" s="224"/>
      <c r="FTA307" s="416"/>
      <c r="FTB307" s="416"/>
      <c r="FTC307" s="332"/>
      <c r="FTD307" s="333"/>
      <c r="FTE307" s="416"/>
      <c r="FTF307" s="224"/>
      <c r="FTG307" s="224"/>
      <c r="FTH307" s="334"/>
      <c r="FTI307" s="334"/>
      <c r="FTJ307" s="224"/>
      <c r="FTK307" s="416"/>
      <c r="FTL307" s="416"/>
      <c r="FTM307" s="332"/>
      <c r="FTN307" s="333"/>
      <c r="FTO307" s="416"/>
      <c r="FTP307" s="224"/>
      <c r="FTQ307" s="224"/>
      <c r="FTR307" s="334"/>
      <c r="FTS307" s="334"/>
      <c r="FTT307" s="224"/>
      <c r="FTU307" s="416"/>
      <c r="FTV307" s="416"/>
      <c r="FTW307" s="332"/>
      <c r="FTX307" s="333"/>
      <c r="FTY307" s="416"/>
      <c r="FTZ307" s="224"/>
      <c r="FUA307" s="224"/>
      <c r="FUB307" s="334"/>
      <c r="FUC307" s="334"/>
      <c r="FUD307" s="224"/>
      <c r="FUE307" s="416"/>
      <c r="FUF307" s="416"/>
      <c r="FUG307" s="332"/>
      <c r="FUH307" s="333"/>
      <c r="FUI307" s="416"/>
      <c r="FUJ307" s="224"/>
      <c r="FUK307" s="224"/>
      <c r="FUL307" s="334"/>
      <c r="FUM307" s="334"/>
      <c r="FUN307" s="224"/>
      <c r="FUO307" s="416"/>
      <c r="FUP307" s="416"/>
      <c r="FUQ307" s="332"/>
      <c r="FUR307" s="333"/>
      <c r="FUS307" s="416"/>
      <c r="FUT307" s="224"/>
      <c r="FUU307" s="224"/>
      <c r="FUV307" s="334"/>
      <c r="FUW307" s="334"/>
      <c r="FUX307" s="224"/>
      <c r="FUY307" s="416"/>
      <c r="FUZ307" s="416"/>
      <c r="FVA307" s="332"/>
      <c r="FVB307" s="333"/>
      <c r="FVC307" s="416"/>
      <c r="FVD307" s="224"/>
      <c r="FVE307" s="224"/>
      <c r="FVF307" s="334"/>
      <c r="FVG307" s="334"/>
      <c r="FVH307" s="224"/>
      <c r="FVI307" s="416"/>
      <c r="FVJ307" s="416"/>
      <c r="FVK307" s="332"/>
      <c r="FVL307" s="333"/>
      <c r="FVM307" s="416"/>
      <c r="FVN307" s="224"/>
      <c r="FVO307" s="224"/>
      <c r="FVP307" s="334"/>
      <c r="FVQ307" s="334"/>
      <c r="FVR307" s="224"/>
      <c r="FVS307" s="416"/>
      <c r="FVT307" s="416"/>
      <c r="FVU307" s="332"/>
      <c r="FVV307" s="333"/>
      <c r="FVW307" s="416"/>
      <c r="FVX307" s="224"/>
      <c r="FVY307" s="224"/>
      <c r="FVZ307" s="334"/>
      <c r="FWA307" s="334"/>
      <c r="FWB307" s="224"/>
      <c r="FWC307" s="416"/>
      <c r="FWD307" s="416"/>
      <c r="FWE307" s="332"/>
      <c r="FWF307" s="333"/>
      <c r="FWG307" s="416"/>
      <c r="FWH307" s="224"/>
      <c r="FWI307" s="224"/>
      <c r="FWJ307" s="334"/>
      <c r="FWK307" s="334"/>
      <c r="FWL307" s="224"/>
      <c r="FWM307" s="416"/>
      <c r="FWN307" s="416"/>
      <c r="FWO307" s="332"/>
      <c r="FWP307" s="333"/>
      <c r="FWQ307" s="416"/>
      <c r="FWR307" s="224"/>
      <c r="FWS307" s="224"/>
      <c r="FWT307" s="334"/>
      <c r="FWU307" s="334"/>
      <c r="FWV307" s="224"/>
      <c r="FWW307" s="416"/>
      <c r="FWX307" s="416"/>
      <c r="FWY307" s="332"/>
      <c r="FWZ307" s="333"/>
      <c r="FXA307" s="416"/>
      <c r="FXB307" s="224"/>
      <c r="FXC307" s="224"/>
      <c r="FXD307" s="334"/>
      <c r="FXE307" s="334"/>
      <c r="FXF307" s="224"/>
      <c r="FXG307" s="416"/>
      <c r="FXH307" s="416"/>
      <c r="FXI307" s="332"/>
      <c r="FXJ307" s="333"/>
      <c r="FXK307" s="416"/>
      <c r="FXL307" s="224"/>
      <c r="FXM307" s="224"/>
      <c r="FXN307" s="334"/>
      <c r="FXO307" s="334"/>
      <c r="FXP307" s="224"/>
      <c r="FXQ307" s="416"/>
      <c r="FXR307" s="416"/>
      <c r="FXS307" s="332"/>
      <c r="FXT307" s="333"/>
      <c r="FXU307" s="416"/>
      <c r="FXV307" s="224"/>
      <c r="FXW307" s="224"/>
      <c r="FXX307" s="334"/>
      <c r="FXY307" s="334"/>
      <c r="FXZ307" s="224"/>
      <c r="FYA307" s="416"/>
      <c r="FYB307" s="416"/>
      <c r="FYC307" s="332"/>
      <c r="FYD307" s="333"/>
      <c r="FYE307" s="416"/>
      <c r="FYF307" s="224"/>
      <c r="FYG307" s="224"/>
      <c r="FYH307" s="334"/>
      <c r="FYI307" s="334"/>
      <c r="FYJ307" s="224"/>
      <c r="FYK307" s="416"/>
      <c r="FYL307" s="416"/>
      <c r="FYM307" s="332"/>
      <c r="FYN307" s="333"/>
      <c r="FYO307" s="416"/>
      <c r="FYP307" s="224"/>
      <c r="FYQ307" s="224"/>
      <c r="FYR307" s="334"/>
      <c r="FYS307" s="334"/>
      <c r="FYT307" s="224"/>
      <c r="FYU307" s="416"/>
      <c r="FYV307" s="416"/>
      <c r="FYW307" s="332"/>
      <c r="FYX307" s="333"/>
      <c r="FYY307" s="416"/>
      <c r="FYZ307" s="224"/>
      <c r="FZA307" s="224"/>
      <c r="FZB307" s="334"/>
      <c r="FZC307" s="334"/>
      <c r="FZD307" s="224"/>
      <c r="FZE307" s="416"/>
      <c r="FZF307" s="416"/>
      <c r="FZG307" s="332"/>
      <c r="FZH307" s="333"/>
      <c r="FZI307" s="416"/>
      <c r="FZJ307" s="224"/>
      <c r="FZK307" s="224"/>
      <c r="FZL307" s="334"/>
      <c r="FZM307" s="334"/>
      <c r="FZN307" s="224"/>
      <c r="FZO307" s="416"/>
      <c r="FZP307" s="416"/>
      <c r="FZQ307" s="332"/>
      <c r="FZR307" s="333"/>
      <c r="FZS307" s="416"/>
      <c r="FZT307" s="224"/>
      <c r="FZU307" s="224"/>
      <c r="FZV307" s="334"/>
      <c r="FZW307" s="334"/>
      <c r="FZX307" s="224"/>
      <c r="FZY307" s="416"/>
      <c r="FZZ307" s="416"/>
      <c r="GAA307" s="332"/>
      <c r="GAB307" s="333"/>
      <c r="GAC307" s="416"/>
      <c r="GAD307" s="224"/>
      <c r="GAE307" s="224"/>
      <c r="GAF307" s="334"/>
      <c r="GAG307" s="334"/>
      <c r="GAH307" s="224"/>
      <c r="GAI307" s="416"/>
      <c r="GAJ307" s="416"/>
      <c r="GAK307" s="332"/>
      <c r="GAL307" s="333"/>
      <c r="GAM307" s="416"/>
      <c r="GAN307" s="224"/>
      <c r="GAO307" s="224"/>
      <c r="GAP307" s="334"/>
      <c r="GAQ307" s="334"/>
      <c r="GAR307" s="224"/>
      <c r="GAS307" s="416"/>
      <c r="GAT307" s="416"/>
      <c r="GAU307" s="332"/>
      <c r="GAV307" s="333"/>
      <c r="GAW307" s="416"/>
      <c r="GAX307" s="224"/>
      <c r="GAY307" s="224"/>
      <c r="GAZ307" s="334"/>
      <c r="GBA307" s="334"/>
      <c r="GBB307" s="224"/>
      <c r="GBC307" s="416"/>
      <c r="GBD307" s="416"/>
      <c r="GBE307" s="332"/>
      <c r="GBF307" s="333"/>
      <c r="GBG307" s="416"/>
      <c r="GBH307" s="224"/>
      <c r="GBI307" s="224"/>
      <c r="GBJ307" s="334"/>
      <c r="GBK307" s="334"/>
      <c r="GBL307" s="224"/>
      <c r="GBM307" s="416"/>
      <c r="GBN307" s="416"/>
      <c r="GBO307" s="332"/>
      <c r="GBP307" s="333"/>
      <c r="GBQ307" s="416"/>
      <c r="GBR307" s="224"/>
      <c r="GBS307" s="224"/>
      <c r="GBT307" s="334"/>
      <c r="GBU307" s="334"/>
      <c r="GBV307" s="224"/>
      <c r="GBW307" s="416"/>
      <c r="GBX307" s="416"/>
      <c r="GBY307" s="332"/>
      <c r="GBZ307" s="333"/>
      <c r="GCA307" s="416"/>
      <c r="GCB307" s="224"/>
      <c r="GCC307" s="224"/>
      <c r="GCD307" s="334"/>
      <c r="GCE307" s="334"/>
      <c r="GCF307" s="224"/>
      <c r="GCG307" s="416"/>
      <c r="GCH307" s="416"/>
      <c r="GCI307" s="332"/>
      <c r="GCJ307" s="333"/>
      <c r="GCK307" s="416"/>
      <c r="GCL307" s="224"/>
      <c r="GCM307" s="224"/>
      <c r="GCN307" s="334"/>
      <c r="GCO307" s="334"/>
      <c r="GCP307" s="224"/>
      <c r="GCQ307" s="416"/>
      <c r="GCR307" s="416"/>
      <c r="GCS307" s="332"/>
      <c r="GCT307" s="333"/>
      <c r="GCU307" s="416"/>
      <c r="GCV307" s="224"/>
      <c r="GCW307" s="224"/>
      <c r="GCX307" s="334"/>
      <c r="GCY307" s="334"/>
      <c r="GCZ307" s="224"/>
      <c r="GDA307" s="416"/>
      <c r="GDB307" s="416"/>
      <c r="GDC307" s="332"/>
      <c r="GDD307" s="333"/>
      <c r="GDE307" s="416"/>
      <c r="GDF307" s="224"/>
      <c r="GDG307" s="224"/>
      <c r="GDH307" s="334"/>
      <c r="GDI307" s="334"/>
      <c r="GDJ307" s="224"/>
      <c r="GDK307" s="416"/>
      <c r="GDL307" s="416"/>
      <c r="GDM307" s="332"/>
      <c r="GDN307" s="333"/>
      <c r="GDO307" s="416"/>
      <c r="GDP307" s="224"/>
      <c r="GDQ307" s="224"/>
      <c r="GDR307" s="334"/>
      <c r="GDS307" s="334"/>
      <c r="GDT307" s="224"/>
      <c r="GDU307" s="416"/>
      <c r="GDV307" s="416"/>
      <c r="GDW307" s="332"/>
      <c r="GDX307" s="333"/>
      <c r="GDY307" s="416"/>
      <c r="GDZ307" s="224"/>
      <c r="GEA307" s="224"/>
      <c r="GEB307" s="334"/>
      <c r="GEC307" s="334"/>
      <c r="GED307" s="224"/>
      <c r="GEE307" s="416"/>
      <c r="GEF307" s="416"/>
      <c r="GEG307" s="332"/>
      <c r="GEH307" s="333"/>
      <c r="GEI307" s="416"/>
      <c r="GEJ307" s="224"/>
      <c r="GEK307" s="224"/>
      <c r="GEL307" s="334"/>
      <c r="GEM307" s="334"/>
      <c r="GEN307" s="224"/>
      <c r="GEO307" s="416"/>
      <c r="GEP307" s="416"/>
      <c r="GEQ307" s="332"/>
      <c r="GER307" s="333"/>
      <c r="GES307" s="416"/>
      <c r="GET307" s="224"/>
      <c r="GEU307" s="224"/>
      <c r="GEV307" s="334"/>
      <c r="GEW307" s="334"/>
      <c r="GEX307" s="224"/>
      <c r="GEY307" s="416"/>
      <c r="GEZ307" s="416"/>
      <c r="GFA307" s="332"/>
      <c r="GFB307" s="333"/>
      <c r="GFC307" s="416"/>
      <c r="GFD307" s="224"/>
      <c r="GFE307" s="224"/>
      <c r="GFF307" s="334"/>
      <c r="GFG307" s="334"/>
      <c r="GFH307" s="224"/>
      <c r="GFI307" s="416"/>
      <c r="GFJ307" s="416"/>
      <c r="GFK307" s="332"/>
      <c r="GFL307" s="333"/>
      <c r="GFM307" s="416"/>
      <c r="GFN307" s="224"/>
      <c r="GFO307" s="224"/>
      <c r="GFP307" s="334"/>
      <c r="GFQ307" s="334"/>
      <c r="GFR307" s="224"/>
      <c r="GFS307" s="416"/>
      <c r="GFT307" s="416"/>
      <c r="GFU307" s="332"/>
      <c r="GFV307" s="333"/>
      <c r="GFW307" s="416"/>
      <c r="GFX307" s="224"/>
      <c r="GFY307" s="224"/>
      <c r="GFZ307" s="334"/>
      <c r="GGA307" s="334"/>
      <c r="GGB307" s="224"/>
      <c r="GGC307" s="416"/>
      <c r="GGD307" s="416"/>
      <c r="GGE307" s="332"/>
      <c r="GGF307" s="333"/>
      <c r="GGG307" s="416"/>
      <c r="GGH307" s="224"/>
      <c r="GGI307" s="224"/>
      <c r="GGJ307" s="334"/>
      <c r="GGK307" s="334"/>
      <c r="GGL307" s="224"/>
      <c r="GGM307" s="416"/>
      <c r="GGN307" s="416"/>
      <c r="GGO307" s="332"/>
      <c r="GGP307" s="333"/>
      <c r="GGQ307" s="416"/>
      <c r="GGR307" s="224"/>
      <c r="GGS307" s="224"/>
      <c r="GGT307" s="334"/>
      <c r="GGU307" s="334"/>
      <c r="GGV307" s="224"/>
      <c r="GGW307" s="416"/>
      <c r="GGX307" s="416"/>
      <c r="GGY307" s="332"/>
      <c r="GGZ307" s="333"/>
      <c r="GHA307" s="416"/>
      <c r="GHB307" s="224"/>
      <c r="GHC307" s="224"/>
      <c r="GHD307" s="334"/>
      <c r="GHE307" s="334"/>
      <c r="GHF307" s="224"/>
      <c r="GHG307" s="416"/>
      <c r="GHH307" s="416"/>
      <c r="GHI307" s="332"/>
      <c r="GHJ307" s="333"/>
      <c r="GHK307" s="416"/>
      <c r="GHL307" s="224"/>
      <c r="GHM307" s="224"/>
      <c r="GHN307" s="334"/>
      <c r="GHO307" s="334"/>
      <c r="GHP307" s="224"/>
      <c r="GHQ307" s="416"/>
      <c r="GHR307" s="416"/>
      <c r="GHS307" s="332"/>
      <c r="GHT307" s="333"/>
      <c r="GHU307" s="416"/>
      <c r="GHV307" s="224"/>
      <c r="GHW307" s="224"/>
      <c r="GHX307" s="334"/>
      <c r="GHY307" s="334"/>
      <c r="GHZ307" s="224"/>
      <c r="GIA307" s="416"/>
      <c r="GIB307" s="416"/>
      <c r="GIC307" s="332"/>
      <c r="GID307" s="333"/>
      <c r="GIE307" s="416"/>
      <c r="GIF307" s="224"/>
      <c r="GIG307" s="224"/>
      <c r="GIH307" s="334"/>
      <c r="GII307" s="334"/>
      <c r="GIJ307" s="224"/>
      <c r="GIK307" s="416"/>
      <c r="GIL307" s="416"/>
      <c r="GIM307" s="332"/>
      <c r="GIN307" s="333"/>
      <c r="GIO307" s="416"/>
      <c r="GIP307" s="224"/>
      <c r="GIQ307" s="224"/>
      <c r="GIR307" s="334"/>
      <c r="GIS307" s="334"/>
      <c r="GIT307" s="224"/>
      <c r="GIU307" s="416"/>
      <c r="GIV307" s="416"/>
      <c r="GIW307" s="332"/>
      <c r="GIX307" s="333"/>
      <c r="GIY307" s="416"/>
      <c r="GIZ307" s="224"/>
      <c r="GJA307" s="224"/>
      <c r="GJB307" s="334"/>
      <c r="GJC307" s="334"/>
      <c r="GJD307" s="224"/>
      <c r="GJE307" s="416"/>
      <c r="GJF307" s="416"/>
      <c r="GJG307" s="332"/>
      <c r="GJH307" s="333"/>
      <c r="GJI307" s="416"/>
      <c r="GJJ307" s="224"/>
      <c r="GJK307" s="224"/>
      <c r="GJL307" s="334"/>
      <c r="GJM307" s="334"/>
      <c r="GJN307" s="224"/>
      <c r="GJO307" s="416"/>
      <c r="GJP307" s="416"/>
      <c r="GJQ307" s="332"/>
      <c r="GJR307" s="333"/>
      <c r="GJS307" s="416"/>
      <c r="GJT307" s="224"/>
      <c r="GJU307" s="224"/>
      <c r="GJV307" s="334"/>
      <c r="GJW307" s="334"/>
      <c r="GJX307" s="224"/>
      <c r="GJY307" s="416"/>
      <c r="GJZ307" s="416"/>
      <c r="GKA307" s="332"/>
      <c r="GKB307" s="333"/>
      <c r="GKC307" s="416"/>
      <c r="GKD307" s="224"/>
      <c r="GKE307" s="224"/>
      <c r="GKF307" s="334"/>
      <c r="GKG307" s="334"/>
      <c r="GKH307" s="224"/>
      <c r="GKI307" s="416"/>
      <c r="GKJ307" s="416"/>
      <c r="GKK307" s="332"/>
      <c r="GKL307" s="333"/>
      <c r="GKM307" s="416"/>
      <c r="GKN307" s="224"/>
      <c r="GKO307" s="224"/>
      <c r="GKP307" s="334"/>
      <c r="GKQ307" s="334"/>
      <c r="GKR307" s="224"/>
      <c r="GKS307" s="416"/>
      <c r="GKT307" s="416"/>
      <c r="GKU307" s="332"/>
      <c r="GKV307" s="333"/>
      <c r="GKW307" s="416"/>
      <c r="GKX307" s="224"/>
      <c r="GKY307" s="224"/>
      <c r="GKZ307" s="334"/>
      <c r="GLA307" s="334"/>
      <c r="GLB307" s="224"/>
      <c r="GLC307" s="416"/>
      <c r="GLD307" s="416"/>
      <c r="GLE307" s="332"/>
      <c r="GLF307" s="333"/>
      <c r="GLG307" s="416"/>
      <c r="GLH307" s="224"/>
      <c r="GLI307" s="224"/>
      <c r="GLJ307" s="334"/>
      <c r="GLK307" s="334"/>
      <c r="GLL307" s="224"/>
      <c r="GLM307" s="416"/>
      <c r="GLN307" s="416"/>
      <c r="GLO307" s="332"/>
      <c r="GLP307" s="333"/>
      <c r="GLQ307" s="416"/>
      <c r="GLR307" s="224"/>
      <c r="GLS307" s="224"/>
      <c r="GLT307" s="334"/>
      <c r="GLU307" s="334"/>
      <c r="GLV307" s="224"/>
      <c r="GLW307" s="416"/>
      <c r="GLX307" s="416"/>
      <c r="GLY307" s="332"/>
      <c r="GLZ307" s="333"/>
      <c r="GMA307" s="416"/>
      <c r="GMB307" s="224"/>
      <c r="GMC307" s="224"/>
      <c r="GMD307" s="334"/>
      <c r="GME307" s="334"/>
      <c r="GMF307" s="224"/>
      <c r="GMG307" s="416"/>
      <c r="GMH307" s="416"/>
      <c r="GMI307" s="332"/>
      <c r="GMJ307" s="333"/>
      <c r="GMK307" s="416"/>
      <c r="GML307" s="224"/>
      <c r="GMM307" s="224"/>
      <c r="GMN307" s="334"/>
      <c r="GMO307" s="334"/>
      <c r="GMP307" s="224"/>
      <c r="GMQ307" s="416"/>
      <c r="GMR307" s="416"/>
      <c r="GMS307" s="332"/>
      <c r="GMT307" s="333"/>
      <c r="GMU307" s="416"/>
      <c r="GMV307" s="224"/>
      <c r="GMW307" s="224"/>
      <c r="GMX307" s="334"/>
      <c r="GMY307" s="334"/>
      <c r="GMZ307" s="224"/>
      <c r="GNA307" s="416"/>
      <c r="GNB307" s="416"/>
      <c r="GNC307" s="332"/>
      <c r="GND307" s="333"/>
      <c r="GNE307" s="416"/>
      <c r="GNF307" s="224"/>
      <c r="GNG307" s="224"/>
      <c r="GNH307" s="334"/>
      <c r="GNI307" s="334"/>
      <c r="GNJ307" s="224"/>
      <c r="GNK307" s="416"/>
      <c r="GNL307" s="416"/>
      <c r="GNM307" s="332"/>
      <c r="GNN307" s="333"/>
      <c r="GNO307" s="416"/>
      <c r="GNP307" s="224"/>
      <c r="GNQ307" s="224"/>
      <c r="GNR307" s="334"/>
      <c r="GNS307" s="334"/>
      <c r="GNT307" s="224"/>
      <c r="GNU307" s="416"/>
      <c r="GNV307" s="416"/>
      <c r="GNW307" s="332"/>
      <c r="GNX307" s="333"/>
      <c r="GNY307" s="416"/>
      <c r="GNZ307" s="224"/>
      <c r="GOA307" s="224"/>
      <c r="GOB307" s="334"/>
      <c r="GOC307" s="334"/>
      <c r="GOD307" s="224"/>
      <c r="GOE307" s="416"/>
      <c r="GOF307" s="416"/>
      <c r="GOG307" s="332"/>
      <c r="GOH307" s="333"/>
      <c r="GOI307" s="416"/>
      <c r="GOJ307" s="224"/>
      <c r="GOK307" s="224"/>
      <c r="GOL307" s="334"/>
      <c r="GOM307" s="334"/>
      <c r="GON307" s="224"/>
      <c r="GOO307" s="416"/>
      <c r="GOP307" s="416"/>
      <c r="GOQ307" s="332"/>
      <c r="GOR307" s="333"/>
      <c r="GOS307" s="416"/>
      <c r="GOT307" s="224"/>
      <c r="GOU307" s="224"/>
      <c r="GOV307" s="334"/>
      <c r="GOW307" s="334"/>
      <c r="GOX307" s="224"/>
      <c r="GOY307" s="416"/>
      <c r="GOZ307" s="416"/>
      <c r="GPA307" s="332"/>
      <c r="GPB307" s="333"/>
      <c r="GPC307" s="416"/>
      <c r="GPD307" s="224"/>
      <c r="GPE307" s="224"/>
      <c r="GPF307" s="334"/>
      <c r="GPG307" s="334"/>
      <c r="GPH307" s="224"/>
      <c r="GPI307" s="416"/>
      <c r="GPJ307" s="416"/>
      <c r="GPK307" s="332"/>
      <c r="GPL307" s="333"/>
      <c r="GPM307" s="416"/>
      <c r="GPN307" s="224"/>
      <c r="GPO307" s="224"/>
      <c r="GPP307" s="334"/>
      <c r="GPQ307" s="334"/>
      <c r="GPR307" s="224"/>
      <c r="GPS307" s="416"/>
      <c r="GPT307" s="416"/>
      <c r="GPU307" s="332"/>
      <c r="GPV307" s="333"/>
      <c r="GPW307" s="416"/>
      <c r="GPX307" s="224"/>
      <c r="GPY307" s="224"/>
      <c r="GPZ307" s="334"/>
      <c r="GQA307" s="334"/>
      <c r="GQB307" s="224"/>
      <c r="GQC307" s="416"/>
      <c r="GQD307" s="416"/>
      <c r="GQE307" s="332"/>
      <c r="GQF307" s="333"/>
      <c r="GQG307" s="416"/>
      <c r="GQH307" s="224"/>
      <c r="GQI307" s="224"/>
      <c r="GQJ307" s="334"/>
      <c r="GQK307" s="334"/>
      <c r="GQL307" s="224"/>
      <c r="GQM307" s="416"/>
      <c r="GQN307" s="416"/>
      <c r="GQO307" s="332"/>
      <c r="GQP307" s="333"/>
      <c r="GQQ307" s="416"/>
      <c r="GQR307" s="224"/>
      <c r="GQS307" s="224"/>
      <c r="GQT307" s="334"/>
      <c r="GQU307" s="334"/>
      <c r="GQV307" s="224"/>
      <c r="GQW307" s="416"/>
      <c r="GQX307" s="416"/>
      <c r="GQY307" s="332"/>
      <c r="GQZ307" s="333"/>
      <c r="GRA307" s="416"/>
      <c r="GRB307" s="224"/>
      <c r="GRC307" s="224"/>
      <c r="GRD307" s="334"/>
      <c r="GRE307" s="334"/>
      <c r="GRF307" s="224"/>
      <c r="GRG307" s="416"/>
      <c r="GRH307" s="416"/>
      <c r="GRI307" s="332"/>
      <c r="GRJ307" s="333"/>
      <c r="GRK307" s="416"/>
      <c r="GRL307" s="224"/>
      <c r="GRM307" s="224"/>
      <c r="GRN307" s="334"/>
      <c r="GRO307" s="334"/>
      <c r="GRP307" s="224"/>
      <c r="GRQ307" s="416"/>
      <c r="GRR307" s="416"/>
      <c r="GRS307" s="332"/>
      <c r="GRT307" s="333"/>
      <c r="GRU307" s="416"/>
      <c r="GRV307" s="224"/>
      <c r="GRW307" s="224"/>
      <c r="GRX307" s="334"/>
      <c r="GRY307" s="334"/>
      <c r="GRZ307" s="224"/>
      <c r="GSA307" s="416"/>
      <c r="GSB307" s="416"/>
      <c r="GSC307" s="332"/>
      <c r="GSD307" s="333"/>
      <c r="GSE307" s="416"/>
      <c r="GSF307" s="224"/>
      <c r="GSG307" s="224"/>
      <c r="GSH307" s="334"/>
      <c r="GSI307" s="334"/>
      <c r="GSJ307" s="224"/>
      <c r="GSK307" s="416"/>
      <c r="GSL307" s="416"/>
      <c r="GSM307" s="332"/>
      <c r="GSN307" s="333"/>
      <c r="GSO307" s="416"/>
      <c r="GSP307" s="224"/>
      <c r="GSQ307" s="224"/>
      <c r="GSR307" s="334"/>
      <c r="GSS307" s="334"/>
      <c r="GST307" s="224"/>
      <c r="GSU307" s="416"/>
      <c r="GSV307" s="416"/>
      <c r="GSW307" s="332"/>
      <c r="GSX307" s="333"/>
      <c r="GSY307" s="416"/>
      <c r="GSZ307" s="224"/>
      <c r="GTA307" s="224"/>
      <c r="GTB307" s="334"/>
      <c r="GTC307" s="334"/>
      <c r="GTD307" s="224"/>
      <c r="GTE307" s="416"/>
      <c r="GTF307" s="416"/>
      <c r="GTG307" s="332"/>
      <c r="GTH307" s="333"/>
      <c r="GTI307" s="416"/>
      <c r="GTJ307" s="224"/>
      <c r="GTK307" s="224"/>
      <c r="GTL307" s="334"/>
      <c r="GTM307" s="334"/>
      <c r="GTN307" s="224"/>
      <c r="GTO307" s="416"/>
      <c r="GTP307" s="416"/>
      <c r="GTQ307" s="332"/>
      <c r="GTR307" s="333"/>
      <c r="GTS307" s="416"/>
      <c r="GTT307" s="224"/>
      <c r="GTU307" s="224"/>
      <c r="GTV307" s="334"/>
      <c r="GTW307" s="334"/>
      <c r="GTX307" s="224"/>
      <c r="GTY307" s="416"/>
      <c r="GTZ307" s="416"/>
      <c r="GUA307" s="332"/>
      <c r="GUB307" s="333"/>
      <c r="GUC307" s="416"/>
      <c r="GUD307" s="224"/>
      <c r="GUE307" s="224"/>
      <c r="GUF307" s="334"/>
      <c r="GUG307" s="334"/>
      <c r="GUH307" s="224"/>
      <c r="GUI307" s="416"/>
      <c r="GUJ307" s="416"/>
      <c r="GUK307" s="332"/>
      <c r="GUL307" s="333"/>
      <c r="GUM307" s="416"/>
      <c r="GUN307" s="224"/>
      <c r="GUO307" s="224"/>
      <c r="GUP307" s="334"/>
      <c r="GUQ307" s="334"/>
      <c r="GUR307" s="224"/>
      <c r="GUS307" s="416"/>
      <c r="GUT307" s="416"/>
      <c r="GUU307" s="332"/>
      <c r="GUV307" s="333"/>
      <c r="GUW307" s="416"/>
      <c r="GUX307" s="224"/>
      <c r="GUY307" s="224"/>
      <c r="GUZ307" s="334"/>
      <c r="GVA307" s="334"/>
      <c r="GVB307" s="224"/>
      <c r="GVC307" s="416"/>
      <c r="GVD307" s="416"/>
      <c r="GVE307" s="332"/>
      <c r="GVF307" s="333"/>
      <c r="GVG307" s="416"/>
      <c r="GVH307" s="224"/>
      <c r="GVI307" s="224"/>
      <c r="GVJ307" s="334"/>
      <c r="GVK307" s="334"/>
      <c r="GVL307" s="224"/>
      <c r="GVM307" s="416"/>
      <c r="GVN307" s="416"/>
      <c r="GVO307" s="332"/>
      <c r="GVP307" s="333"/>
      <c r="GVQ307" s="416"/>
      <c r="GVR307" s="224"/>
      <c r="GVS307" s="224"/>
      <c r="GVT307" s="334"/>
      <c r="GVU307" s="334"/>
      <c r="GVV307" s="224"/>
      <c r="GVW307" s="416"/>
      <c r="GVX307" s="416"/>
      <c r="GVY307" s="332"/>
      <c r="GVZ307" s="333"/>
      <c r="GWA307" s="416"/>
      <c r="GWB307" s="224"/>
      <c r="GWC307" s="224"/>
      <c r="GWD307" s="334"/>
      <c r="GWE307" s="334"/>
      <c r="GWF307" s="224"/>
      <c r="GWG307" s="416"/>
      <c r="GWH307" s="416"/>
      <c r="GWI307" s="332"/>
      <c r="GWJ307" s="333"/>
      <c r="GWK307" s="416"/>
      <c r="GWL307" s="224"/>
      <c r="GWM307" s="224"/>
      <c r="GWN307" s="334"/>
      <c r="GWO307" s="334"/>
      <c r="GWP307" s="224"/>
      <c r="GWQ307" s="416"/>
      <c r="GWR307" s="416"/>
      <c r="GWS307" s="332"/>
      <c r="GWT307" s="333"/>
      <c r="GWU307" s="416"/>
      <c r="GWV307" s="224"/>
      <c r="GWW307" s="224"/>
      <c r="GWX307" s="334"/>
      <c r="GWY307" s="334"/>
      <c r="GWZ307" s="224"/>
      <c r="GXA307" s="416"/>
      <c r="GXB307" s="416"/>
      <c r="GXC307" s="332"/>
      <c r="GXD307" s="333"/>
      <c r="GXE307" s="416"/>
      <c r="GXF307" s="224"/>
      <c r="GXG307" s="224"/>
      <c r="GXH307" s="334"/>
      <c r="GXI307" s="334"/>
      <c r="GXJ307" s="224"/>
      <c r="GXK307" s="416"/>
      <c r="GXL307" s="416"/>
      <c r="GXM307" s="332"/>
      <c r="GXN307" s="333"/>
      <c r="GXO307" s="416"/>
      <c r="GXP307" s="224"/>
      <c r="GXQ307" s="224"/>
      <c r="GXR307" s="334"/>
      <c r="GXS307" s="334"/>
      <c r="GXT307" s="224"/>
      <c r="GXU307" s="416"/>
      <c r="GXV307" s="416"/>
      <c r="GXW307" s="332"/>
      <c r="GXX307" s="333"/>
      <c r="GXY307" s="416"/>
      <c r="GXZ307" s="224"/>
      <c r="GYA307" s="224"/>
      <c r="GYB307" s="334"/>
      <c r="GYC307" s="334"/>
      <c r="GYD307" s="224"/>
      <c r="GYE307" s="416"/>
      <c r="GYF307" s="416"/>
      <c r="GYG307" s="332"/>
      <c r="GYH307" s="333"/>
      <c r="GYI307" s="416"/>
      <c r="GYJ307" s="224"/>
      <c r="GYK307" s="224"/>
      <c r="GYL307" s="334"/>
      <c r="GYM307" s="334"/>
      <c r="GYN307" s="224"/>
      <c r="GYO307" s="416"/>
      <c r="GYP307" s="416"/>
      <c r="GYQ307" s="332"/>
      <c r="GYR307" s="333"/>
      <c r="GYS307" s="416"/>
      <c r="GYT307" s="224"/>
      <c r="GYU307" s="224"/>
      <c r="GYV307" s="334"/>
      <c r="GYW307" s="334"/>
      <c r="GYX307" s="224"/>
      <c r="GYY307" s="416"/>
      <c r="GYZ307" s="416"/>
      <c r="GZA307" s="332"/>
      <c r="GZB307" s="333"/>
      <c r="GZC307" s="416"/>
      <c r="GZD307" s="224"/>
      <c r="GZE307" s="224"/>
      <c r="GZF307" s="334"/>
      <c r="GZG307" s="334"/>
      <c r="GZH307" s="224"/>
      <c r="GZI307" s="416"/>
      <c r="GZJ307" s="416"/>
      <c r="GZK307" s="332"/>
      <c r="GZL307" s="333"/>
      <c r="GZM307" s="416"/>
      <c r="GZN307" s="224"/>
      <c r="GZO307" s="224"/>
      <c r="GZP307" s="334"/>
      <c r="GZQ307" s="334"/>
      <c r="GZR307" s="224"/>
      <c r="GZS307" s="416"/>
      <c r="GZT307" s="416"/>
      <c r="GZU307" s="332"/>
      <c r="GZV307" s="333"/>
      <c r="GZW307" s="416"/>
      <c r="GZX307" s="224"/>
      <c r="GZY307" s="224"/>
      <c r="GZZ307" s="334"/>
      <c r="HAA307" s="334"/>
      <c r="HAB307" s="224"/>
      <c r="HAC307" s="416"/>
      <c r="HAD307" s="416"/>
      <c r="HAE307" s="332"/>
      <c r="HAF307" s="333"/>
      <c r="HAG307" s="416"/>
      <c r="HAH307" s="224"/>
      <c r="HAI307" s="224"/>
      <c r="HAJ307" s="334"/>
      <c r="HAK307" s="334"/>
      <c r="HAL307" s="224"/>
      <c r="HAM307" s="416"/>
      <c r="HAN307" s="416"/>
      <c r="HAO307" s="332"/>
      <c r="HAP307" s="333"/>
      <c r="HAQ307" s="416"/>
      <c r="HAR307" s="224"/>
      <c r="HAS307" s="224"/>
      <c r="HAT307" s="334"/>
      <c r="HAU307" s="334"/>
      <c r="HAV307" s="224"/>
      <c r="HAW307" s="416"/>
      <c r="HAX307" s="416"/>
      <c r="HAY307" s="332"/>
      <c r="HAZ307" s="333"/>
      <c r="HBA307" s="416"/>
      <c r="HBB307" s="224"/>
      <c r="HBC307" s="224"/>
      <c r="HBD307" s="334"/>
      <c r="HBE307" s="334"/>
      <c r="HBF307" s="224"/>
      <c r="HBG307" s="416"/>
      <c r="HBH307" s="416"/>
      <c r="HBI307" s="332"/>
      <c r="HBJ307" s="333"/>
      <c r="HBK307" s="416"/>
      <c r="HBL307" s="224"/>
      <c r="HBM307" s="224"/>
      <c r="HBN307" s="334"/>
      <c r="HBO307" s="334"/>
      <c r="HBP307" s="224"/>
      <c r="HBQ307" s="416"/>
      <c r="HBR307" s="416"/>
      <c r="HBS307" s="332"/>
      <c r="HBT307" s="333"/>
      <c r="HBU307" s="416"/>
      <c r="HBV307" s="224"/>
      <c r="HBW307" s="224"/>
      <c r="HBX307" s="334"/>
      <c r="HBY307" s="334"/>
      <c r="HBZ307" s="224"/>
      <c r="HCA307" s="416"/>
      <c r="HCB307" s="416"/>
      <c r="HCC307" s="332"/>
      <c r="HCD307" s="333"/>
      <c r="HCE307" s="416"/>
      <c r="HCF307" s="224"/>
      <c r="HCG307" s="224"/>
      <c r="HCH307" s="334"/>
      <c r="HCI307" s="334"/>
      <c r="HCJ307" s="224"/>
      <c r="HCK307" s="416"/>
      <c r="HCL307" s="416"/>
      <c r="HCM307" s="332"/>
      <c r="HCN307" s="333"/>
      <c r="HCO307" s="416"/>
      <c r="HCP307" s="224"/>
      <c r="HCQ307" s="224"/>
      <c r="HCR307" s="334"/>
      <c r="HCS307" s="334"/>
      <c r="HCT307" s="224"/>
      <c r="HCU307" s="416"/>
      <c r="HCV307" s="416"/>
      <c r="HCW307" s="332"/>
      <c r="HCX307" s="333"/>
      <c r="HCY307" s="416"/>
      <c r="HCZ307" s="224"/>
      <c r="HDA307" s="224"/>
      <c r="HDB307" s="334"/>
      <c r="HDC307" s="334"/>
      <c r="HDD307" s="224"/>
      <c r="HDE307" s="416"/>
      <c r="HDF307" s="416"/>
      <c r="HDG307" s="332"/>
      <c r="HDH307" s="333"/>
      <c r="HDI307" s="416"/>
      <c r="HDJ307" s="224"/>
      <c r="HDK307" s="224"/>
      <c r="HDL307" s="334"/>
      <c r="HDM307" s="334"/>
      <c r="HDN307" s="224"/>
      <c r="HDO307" s="416"/>
      <c r="HDP307" s="416"/>
      <c r="HDQ307" s="332"/>
      <c r="HDR307" s="333"/>
      <c r="HDS307" s="416"/>
      <c r="HDT307" s="224"/>
      <c r="HDU307" s="224"/>
      <c r="HDV307" s="334"/>
      <c r="HDW307" s="334"/>
      <c r="HDX307" s="224"/>
      <c r="HDY307" s="416"/>
      <c r="HDZ307" s="416"/>
      <c r="HEA307" s="332"/>
      <c r="HEB307" s="333"/>
      <c r="HEC307" s="416"/>
      <c r="HED307" s="224"/>
      <c r="HEE307" s="224"/>
      <c r="HEF307" s="334"/>
      <c r="HEG307" s="334"/>
      <c r="HEH307" s="224"/>
      <c r="HEI307" s="416"/>
      <c r="HEJ307" s="416"/>
      <c r="HEK307" s="332"/>
      <c r="HEL307" s="333"/>
      <c r="HEM307" s="416"/>
      <c r="HEN307" s="224"/>
      <c r="HEO307" s="224"/>
      <c r="HEP307" s="334"/>
      <c r="HEQ307" s="334"/>
      <c r="HER307" s="224"/>
      <c r="HES307" s="416"/>
      <c r="HET307" s="416"/>
      <c r="HEU307" s="332"/>
      <c r="HEV307" s="333"/>
      <c r="HEW307" s="416"/>
      <c r="HEX307" s="224"/>
      <c r="HEY307" s="224"/>
      <c r="HEZ307" s="334"/>
      <c r="HFA307" s="334"/>
      <c r="HFB307" s="224"/>
      <c r="HFC307" s="416"/>
      <c r="HFD307" s="416"/>
      <c r="HFE307" s="332"/>
      <c r="HFF307" s="333"/>
      <c r="HFG307" s="416"/>
      <c r="HFH307" s="224"/>
      <c r="HFI307" s="224"/>
      <c r="HFJ307" s="334"/>
      <c r="HFK307" s="334"/>
      <c r="HFL307" s="224"/>
      <c r="HFM307" s="416"/>
      <c r="HFN307" s="416"/>
      <c r="HFO307" s="332"/>
      <c r="HFP307" s="333"/>
      <c r="HFQ307" s="416"/>
      <c r="HFR307" s="224"/>
      <c r="HFS307" s="224"/>
      <c r="HFT307" s="334"/>
      <c r="HFU307" s="334"/>
      <c r="HFV307" s="224"/>
      <c r="HFW307" s="416"/>
      <c r="HFX307" s="416"/>
      <c r="HFY307" s="332"/>
      <c r="HFZ307" s="333"/>
      <c r="HGA307" s="416"/>
      <c r="HGB307" s="224"/>
      <c r="HGC307" s="224"/>
      <c r="HGD307" s="334"/>
      <c r="HGE307" s="334"/>
      <c r="HGF307" s="224"/>
      <c r="HGG307" s="416"/>
      <c r="HGH307" s="416"/>
      <c r="HGI307" s="332"/>
      <c r="HGJ307" s="333"/>
      <c r="HGK307" s="416"/>
      <c r="HGL307" s="224"/>
      <c r="HGM307" s="224"/>
      <c r="HGN307" s="334"/>
      <c r="HGO307" s="334"/>
      <c r="HGP307" s="224"/>
      <c r="HGQ307" s="416"/>
      <c r="HGR307" s="416"/>
      <c r="HGS307" s="332"/>
      <c r="HGT307" s="333"/>
      <c r="HGU307" s="416"/>
      <c r="HGV307" s="224"/>
      <c r="HGW307" s="224"/>
      <c r="HGX307" s="334"/>
      <c r="HGY307" s="334"/>
      <c r="HGZ307" s="224"/>
      <c r="HHA307" s="416"/>
      <c r="HHB307" s="416"/>
      <c r="HHC307" s="332"/>
      <c r="HHD307" s="333"/>
      <c r="HHE307" s="416"/>
      <c r="HHF307" s="224"/>
      <c r="HHG307" s="224"/>
      <c r="HHH307" s="334"/>
      <c r="HHI307" s="334"/>
      <c r="HHJ307" s="224"/>
      <c r="HHK307" s="416"/>
      <c r="HHL307" s="416"/>
      <c r="HHM307" s="332"/>
      <c r="HHN307" s="333"/>
      <c r="HHO307" s="416"/>
      <c r="HHP307" s="224"/>
      <c r="HHQ307" s="224"/>
      <c r="HHR307" s="334"/>
      <c r="HHS307" s="334"/>
      <c r="HHT307" s="224"/>
      <c r="HHU307" s="416"/>
      <c r="HHV307" s="416"/>
      <c r="HHW307" s="332"/>
      <c r="HHX307" s="333"/>
      <c r="HHY307" s="416"/>
      <c r="HHZ307" s="224"/>
      <c r="HIA307" s="224"/>
      <c r="HIB307" s="334"/>
      <c r="HIC307" s="334"/>
      <c r="HID307" s="224"/>
      <c r="HIE307" s="416"/>
      <c r="HIF307" s="416"/>
      <c r="HIG307" s="332"/>
      <c r="HIH307" s="333"/>
      <c r="HII307" s="416"/>
      <c r="HIJ307" s="224"/>
      <c r="HIK307" s="224"/>
      <c r="HIL307" s="334"/>
      <c r="HIM307" s="334"/>
      <c r="HIN307" s="224"/>
      <c r="HIO307" s="416"/>
      <c r="HIP307" s="416"/>
      <c r="HIQ307" s="332"/>
      <c r="HIR307" s="333"/>
      <c r="HIS307" s="416"/>
      <c r="HIT307" s="224"/>
      <c r="HIU307" s="224"/>
      <c r="HIV307" s="334"/>
      <c r="HIW307" s="334"/>
      <c r="HIX307" s="224"/>
      <c r="HIY307" s="416"/>
      <c r="HIZ307" s="416"/>
      <c r="HJA307" s="332"/>
      <c r="HJB307" s="333"/>
      <c r="HJC307" s="416"/>
      <c r="HJD307" s="224"/>
      <c r="HJE307" s="224"/>
      <c r="HJF307" s="334"/>
      <c r="HJG307" s="334"/>
      <c r="HJH307" s="224"/>
      <c r="HJI307" s="416"/>
      <c r="HJJ307" s="416"/>
      <c r="HJK307" s="332"/>
      <c r="HJL307" s="333"/>
      <c r="HJM307" s="416"/>
      <c r="HJN307" s="224"/>
      <c r="HJO307" s="224"/>
      <c r="HJP307" s="334"/>
      <c r="HJQ307" s="334"/>
      <c r="HJR307" s="224"/>
      <c r="HJS307" s="416"/>
      <c r="HJT307" s="416"/>
      <c r="HJU307" s="332"/>
      <c r="HJV307" s="333"/>
      <c r="HJW307" s="416"/>
      <c r="HJX307" s="224"/>
      <c r="HJY307" s="224"/>
      <c r="HJZ307" s="334"/>
      <c r="HKA307" s="334"/>
      <c r="HKB307" s="224"/>
      <c r="HKC307" s="416"/>
      <c r="HKD307" s="416"/>
      <c r="HKE307" s="332"/>
      <c r="HKF307" s="333"/>
      <c r="HKG307" s="416"/>
      <c r="HKH307" s="224"/>
      <c r="HKI307" s="224"/>
      <c r="HKJ307" s="334"/>
      <c r="HKK307" s="334"/>
      <c r="HKL307" s="224"/>
      <c r="HKM307" s="416"/>
      <c r="HKN307" s="416"/>
      <c r="HKO307" s="332"/>
      <c r="HKP307" s="333"/>
      <c r="HKQ307" s="416"/>
      <c r="HKR307" s="224"/>
      <c r="HKS307" s="224"/>
      <c r="HKT307" s="334"/>
      <c r="HKU307" s="334"/>
      <c r="HKV307" s="224"/>
      <c r="HKW307" s="416"/>
      <c r="HKX307" s="416"/>
      <c r="HKY307" s="332"/>
      <c r="HKZ307" s="333"/>
      <c r="HLA307" s="416"/>
      <c r="HLB307" s="224"/>
      <c r="HLC307" s="224"/>
      <c r="HLD307" s="334"/>
      <c r="HLE307" s="334"/>
      <c r="HLF307" s="224"/>
      <c r="HLG307" s="416"/>
      <c r="HLH307" s="416"/>
      <c r="HLI307" s="332"/>
      <c r="HLJ307" s="333"/>
      <c r="HLK307" s="416"/>
      <c r="HLL307" s="224"/>
      <c r="HLM307" s="224"/>
      <c r="HLN307" s="334"/>
      <c r="HLO307" s="334"/>
      <c r="HLP307" s="224"/>
      <c r="HLQ307" s="416"/>
      <c r="HLR307" s="416"/>
      <c r="HLS307" s="332"/>
      <c r="HLT307" s="333"/>
      <c r="HLU307" s="416"/>
      <c r="HLV307" s="224"/>
      <c r="HLW307" s="224"/>
      <c r="HLX307" s="334"/>
      <c r="HLY307" s="334"/>
      <c r="HLZ307" s="224"/>
      <c r="HMA307" s="416"/>
      <c r="HMB307" s="416"/>
      <c r="HMC307" s="332"/>
      <c r="HMD307" s="333"/>
      <c r="HME307" s="416"/>
      <c r="HMF307" s="224"/>
      <c r="HMG307" s="224"/>
      <c r="HMH307" s="334"/>
      <c r="HMI307" s="334"/>
      <c r="HMJ307" s="224"/>
      <c r="HMK307" s="416"/>
      <c r="HML307" s="416"/>
      <c r="HMM307" s="332"/>
      <c r="HMN307" s="333"/>
      <c r="HMO307" s="416"/>
      <c r="HMP307" s="224"/>
      <c r="HMQ307" s="224"/>
      <c r="HMR307" s="334"/>
      <c r="HMS307" s="334"/>
      <c r="HMT307" s="224"/>
      <c r="HMU307" s="416"/>
      <c r="HMV307" s="416"/>
      <c r="HMW307" s="332"/>
      <c r="HMX307" s="333"/>
      <c r="HMY307" s="416"/>
      <c r="HMZ307" s="224"/>
      <c r="HNA307" s="224"/>
      <c r="HNB307" s="334"/>
      <c r="HNC307" s="334"/>
      <c r="HND307" s="224"/>
      <c r="HNE307" s="416"/>
      <c r="HNF307" s="416"/>
      <c r="HNG307" s="332"/>
      <c r="HNH307" s="333"/>
      <c r="HNI307" s="416"/>
      <c r="HNJ307" s="224"/>
      <c r="HNK307" s="224"/>
      <c r="HNL307" s="334"/>
      <c r="HNM307" s="334"/>
      <c r="HNN307" s="224"/>
      <c r="HNO307" s="416"/>
      <c r="HNP307" s="416"/>
      <c r="HNQ307" s="332"/>
      <c r="HNR307" s="333"/>
      <c r="HNS307" s="416"/>
      <c r="HNT307" s="224"/>
      <c r="HNU307" s="224"/>
      <c r="HNV307" s="334"/>
      <c r="HNW307" s="334"/>
      <c r="HNX307" s="224"/>
      <c r="HNY307" s="416"/>
      <c r="HNZ307" s="416"/>
      <c r="HOA307" s="332"/>
      <c r="HOB307" s="333"/>
      <c r="HOC307" s="416"/>
      <c r="HOD307" s="224"/>
      <c r="HOE307" s="224"/>
      <c r="HOF307" s="334"/>
      <c r="HOG307" s="334"/>
      <c r="HOH307" s="224"/>
      <c r="HOI307" s="416"/>
      <c r="HOJ307" s="416"/>
      <c r="HOK307" s="332"/>
      <c r="HOL307" s="333"/>
      <c r="HOM307" s="416"/>
      <c r="HON307" s="224"/>
      <c r="HOO307" s="224"/>
      <c r="HOP307" s="334"/>
      <c r="HOQ307" s="334"/>
      <c r="HOR307" s="224"/>
      <c r="HOS307" s="416"/>
      <c r="HOT307" s="416"/>
      <c r="HOU307" s="332"/>
      <c r="HOV307" s="333"/>
      <c r="HOW307" s="416"/>
      <c r="HOX307" s="224"/>
      <c r="HOY307" s="224"/>
      <c r="HOZ307" s="334"/>
      <c r="HPA307" s="334"/>
      <c r="HPB307" s="224"/>
      <c r="HPC307" s="416"/>
      <c r="HPD307" s="416"/>
      <c r="HPE307" s="332"/>
      <c r="HPF307" s="333"/>
      <c r="HPG307" s="416"/>
      <c r="HPH307" s="224"/>
      <c r="HPI307" s="224"/>
      <c r="HPJ307" s="334"/>
      <c r="HPK307" s="334"/>
      <c r="HPL307" s="224"/>
      <c r="HPM307" s="416"/>
      <c r="HPN307" s="416"/>
      <c r="HPO307" s="332"/>
      <c r="HPP307" s="333"/>
      <c r="HPQ307" s="416"/>
      <c r="HPR307" s="224"/>
      <c r="HPS307" s="224"/>
      <c r="HPT307" s="334"/>
      <c r="HPU307" s="334"/>
      <c r="HPV307" s="224"/>
      <c r="HPW307" s="416"/>
      <c r="HPX307" s="416"/>
      <c r="HPY307" s="332"/>
      <c r="HPZ307" s="333"/>
      <c r="HQA307" s="416"/>
      <c r="HQB307" s="224"/>
      <c r="HQC307" s="224"/>
      <c r="HQD307" s="334"/>
      <c r="HQE307" s="334"/>
      <c r="HQF307" s="224"/>
      <c r="HQG307" s="416"/>
      <c r="HQH307" s="416"/>
      <c r="HQI307" s="332"/>
      <c r="HQJ307" s="333"/>
      <c r="HQK307" s="416"/>
      <c r="HQL307" s="224"/>
      <c r="HQM307" s="224"/>
      <c r="HQN307" s="334"/>
      <c r="HQO307" s="334"/>
      <c r="HQP307" s="224"/>
      <c r="HQQ307" s="416"/>
      <c r="HQR307" s="416"/>
      <c r="HQS307" s="332"/>
      <c r="HQT307" s="333"/>
      <c r="HQU307" s="416"/>
      <c r="HQV307" s="224"/>
      <c r="HQW307" s="224"/>
      <c r="HQX307" s="334"/>
      <c r="HQY307" s="334"/>
      <c r="HQZ307" s="224"/>
      <c r="HRA307" s="416"/>
      <c r="HRB307" s="416"/>
      <c r="HRC307" s="332"/>
      <c r="HRD307" s="333"/>
      <c r="HRE307" s="416"/>
      <c r="HRF307" s="224"/>
      <c r="HRG307" s="224"/>
      <c r="HRH307" s="334"/>
      <c r="HRI307" s="334"/>
      <c r="HRJ307" s="224"/>
      <c r="HRK307" s="416"/>
      <c r="HRL307" s="416"/>
      <c r="HRM307" s="332"/>
      <c r="HRN307" s="333"/>
      <c r="HRO307" s="416"/>
      <c r="HRP307" s="224"/>
      <c r="HRQ307" s="224"/>
      <c r="HRR307" s="334"/>
      <c r="HRS307" s="334"/>
      <c r="HRT307" s="224"/>
      <c r="HRU307" s="416"/>
      <c r="HRV307" s="416"/>
      <c r="HRW307" s="332"/>
      <c r="HRX307" s="333"/>
      <c r="HRY307" s="416"/>
      <c r="HRZ307" s="224"/>
      <c r="HSA307" s="224"/>
      <c r="HSB307" s="334"/>
      <c r="HSC307" s="334"/>
      <c r="HSD307" s="224"/>
      <c r="HSE307" s="416"/>
      <c r="HSF307" s="416"/>
      <c r="HSG307" s="332"/>
      <c r="HSH307" s="333"/>
      <c r="HSI307" s="416"/>
      <c r="HSJ307" s="224"/>
      <c r="HSK307" s="224"/>
      <c r="HSL307" s="334"/>
      <c r="HSM307" s="334"/>
      <c r="HSN307" s="224"/>
      <c r="HSO307" s="416"/>
      <c r="HSP307" s="416"/>
      <c r="HSQ307" s="332"/>
      <c r="HSR307" s="333"/>
      <c r="HSS307" s="416"/>
      <c r="HST307" s="224"/>
      <c r="HSU307" s="224"/>
      <c r="HSV307" s="334"/>
      <c r="HSW307" s="334"/>
      <c r="HSX307" s="224"/>
      <c r="HSY307" s="416"/>
      <c r="HSZ307" s="416"/>
      <c r="HTA307" s="332"/>
      <c r="HTB307" s="333"/>
      <c r="HTC307" s="416"/>
      <c r="HTD307" s="224"/>
      <c r="HTE307" s="224"/>
      <c r="HTF307" s="334"/>
      <c r="HTG307" s="334"/>
      <c r="HTH307" s="224"/>
      <c r="HTI307" s="416"/>
      <c r="HTJ307" s="416"/>
      <c r="HTK307" s="332"/>
      <c r="HTL307" s="333"/>
      <c r="HTM307" s="416"/>
      <c r="HTN307" s="224"/>
      <c r="HTO307" s="224"/>
      <c r="HTP307" s="334"/>
      <c r="HTQ307" s="334"/>
      <c r="HTR307" s="224"/>
      <c r="HTS307" s="416"/>
      <c r="HTT307" s="416"/>
      <c r="HTU307" s="332"/>
      <c r="HTV307" s="333"/>
      <c r="HTW307" s="416"/>
      <c r="HTX307" s="224"/>
      <c r="HTY307" s="224"/>
      <c r="HTZ307" s="334"/>
      <c r="HUA307" s="334"/>
      <c r="HUB307" s="224"/>
      <c r="HUC307" s="416"/>
      <c r="HUD307" s="416"/>
      <c r="HUE307" s="332"/>
      <c r="HUF307" s="333"/>
      <c r="HUG307" s="416"/>
      <c r="HUH307" s="224"/>
      <c r="HUI307" s="224"/>
      <c r="HUJ307" s="334"/>
      <c r="HUK307" s="334"/>
      <c r="HUL307" s="224"/>
      <c r="HUM307" s="416"/>
      <c r="HUN307" s="416"/>
      <c r="HUO307" s="332"/>
      <c r="HUP307" s="333"/>
      <c r="HUQ307" s="416"/>
      <c r="HUR307" s="224"/>
      <c r="HUS307" s="224"/>
      <c r="HUT307" s="334"/>
      <c r="HUU307" s="334"/>
      <c r="HUV307" s="224"/>
      <c r="HUW307" s="416"/>
      <c r="HUX307" s="416"/>
      <c r="HUY307" s="332"/>
      <c r="HUZ307" s="333"/>
      <c r="HVA307" s="416"/>
      <c r="HVB307" s="224"/>
      <c r="HVC307" s="224"/>
      <c r="HVD307" s="334"/>
      <c r="HVE307" s="334"/>
      <c r="HVF307" s="224"/>
      <c r="HVG307" s="416"/>
      <c r="HVH307" s="416"/>
      <c r="HVI307" s="332"/>
      <c r="HVJ307" s="333"/>
      <c r="HVK307" s="416"/>
      <c r="HVL307" s="224"/>
      <c r="HVM307" s="224"/>
      <c r="HVN307" s="334"/>
      <c r="HVO307" s="334"/>
      <c r="HVP307" s="224"/>
      <c r="HVQ307" s="416"/>
      <c r="HVR307" s="416"/>
      <c r="HVS307" s="332"/>
      <c r="HVT307" s="333"/>
      <c r="HVU307" s="416"/>
      <c r="HVV307" s="224"/>
      <c r="HVW307" s="224"/>
      <c r="HVX307" s="334"/>
      <c r="HVY307" s="334"/>
      <c r="HVZ307" s="224"/>
      <c r="HWA307" s="416"/>
      <c r="HWB307" s="416"/>
      <c r="HWC307" s="332"/>
      <c r="HWD307" s="333"/>
      <c r="HWE307" s="416"/>
      <c r="HWF307" s="224"/>
      <c r="HWG307" s="224"/>
      <c r="HWH307" s="334"/>
      <c r="HWI307" s="334"/>
      <c r="HWJ307" s="224"/>
      <c r="HWK307" s="416"/>
      <c r="HWL307" s="416"/>
      <c r="HWM307" s="332"/>
      <c r="HWN307" s="333"/>
      <c r="HWO307" s="416"/>
      <c r="HWP307" s="224"/>
      <c r="HWQ307" s="224"/>
      <c r="HWR307" s="334"/>
      <c r="HWS307" s="334"/>
      <c r="HWT307" s="224"/>
      <c r="HWU307" s="416"/>
      <c r="HWV307" s="416"/>
      <c r="HWW307" s="332"/>
      <c r="HWX307" s="333"/>
      <c r="HWY307" s="416"/>
      <c r="HWZ307" s="224"/>
      <c r="HXA307" s="224"/>
      <c r="HXB307" s="334"/>
      <c r="HXC307" s="334"/>
      <c r="HXD307" s="224"/>
      <c r="HXE307" s="416"/>
      <c r="HXF307" s="416"/>
      <c r="HXG307" s="332"/>
      <c r="HXH307" s="333"/>
      <c r="HXI307" s="416"/>
      <c r="HXJ307" s="224"/>
      <c r="HXK307" s="224"/>
      <c r="HXL307" s="334"/>
      <c r="HXM307" s="334"/>
      <c r="HXN307" s="224"/>
      <c r="HXO307" s="416"/>
      <c r="HXP307" s="416"/>
      <c r="HXQ307" s="332"/>
      <c r="HXR307" s="333"/>
      <c r="HXS307" s="416"/>
      <c r="HXT307" s="224"/>
      <c r="HXU307" s="224"/>
      <c r="HXV307" s="334"/>
      <c r="HXW307" s="334"/>
      <c r="HXX307" s="224"/>
      <c r="HXY307" s="416"/>
      <c r="HXZ307" s="416"/>
      <c r="HYA307" s="332"/>
      <c r="HYB307" s="333"/>
      <c r="HYC307" s="416"/>
      <c r="HYD307" s="224"/>
      <c r="HYE307" s="224"/>
      <c r="HYF307" s="334"/>
      <c r="HYG307" s="334"/>
      <c r="HYH307" s="224"/>
      <c r="HYI307" s="416"/>
      <c r="HYJ307" s="416"/>
      <c r="HYK307" s="332"/>
      <c r="HYL307" s="333"/>
      <c r="HYM307" s="416"/>
      <c r="HYN307" s="224"/>
      <c r="HYO307" s="224"/>
      <c r="HYP307" s="334"/>
      <c r="HYQ307" s="334"/>
      <c r="HYR307" s="224"/>
      <c r="HYS307" s="416"/>
      <c r="HYT307" s="416"/>
      <c r="HYU307" s="332"/>
      <c r="HYV307" s="333"/>
      <c r="HYW307" s="416"/>
      <c r="HYX307" s="224"/>
      <c r="HYY307" s="224"/>
      <c r="HYZ307" s="334"/>
      <c r="HZA307" s="334"/>
      <c r="HZB307" s="224"/>
      <c r="HZC307" s="416"/>
      <c r="HZD307" s="416"/>
      <c r="HZE307" s="332"/>
      <c r="HZF307" s="333"/>
      <c r="HZG307" s="416"/>
      <c r="HZH307" s="224"/>
      <c r="HZI307" s="224"/>
      <c r="HZJ307" s="334"/>
      <c r="HZK307" s="334"/>
      <c r="HZL307" s="224"/>
      <c r="HZM307" s="416"/>
      <c r="HZN307" s="416"/>
      <c r="HZO307" s="332"/>
      <c r="HZP307" s="333"/>
      <c r="HZQ307" s="416"/>
      <c r="HZR307" s="224"/>
      <c r="HZS307" s="224"/>
      <c r="HZT307" s="334"/>
      <c r="HZU307" s="334"/>
      <c r="HZV307" s="224"/>
      <c r="HZW307" s="416"/>
      <c r="HZX307" s="416"/>
      <c r="HZY307" s="332"/>
      <c r="HZZ307" s="333"/>
      <c r="IAA307" s="416"/>
      <c r="IAB307" s="224"/>
      <c r="IAC307" s="224"/>
      <c r="IAD307" s="334"/>
      <c r="IAE307" s="334"/>
      <c r="IAF307" s="224"/>
      <c r="IAG307" s="416"/>
      <c r="IAH307" s="416"/>
      <c r="IAI307" s="332"/>
      <c r="IAJ307" s="333"/>
      <c r="IAK307" s="416"/>
      <c r="IAL307" s="224"/>
      <c r="IAM307" s="224"/>
      <c r="IAN307" s="334"/>
      <c r="IAO307" s="334"/>
      <c r="IAP307" s="224"/>
      <c r="IAQ307" s="416"/>
      <c r="IAR307" s="416"/>
      <c r="IAS307" s="332"/>
      <c r="IAT307" s="333"/>
      <c r="IAU307" s="416"/>
      <c r="IAV307" s="224"/>
      <c r="IAW307" s="224"/>
      <c r="IAX307" s="334"/>
      <c r="IAY307" s="334"/>
      <c r="IAZ307" s="224"/>
      <c r="IBA307" s="416"/>
      <c r="IBB307" s="416"/>
      <c r="IBC307" s="332"/>
      <c r="IBD307" s="333"/>
      <c r="IBE307" s="416"/>
      <c r="IBF307" s="224"/>
      <c r="IBG307" s="224"/>
      <c r="IBH307" s="334"/>
      <c r="IBI307" s="334"/>
      <c r="IBJ307" s="224"/>
      <c r="IBK307" s="416"/>
      <c r="IBL307" s="416"/>
      <c r="IBM307" s="332"/>
      <c r="IBN307" s="333"/>
      <c r="IBO307" s="416"/>
      <c r="IBP307" s="224"/>
      <c r="IBQ307" s="224"/>
      <c r="IBR307" s="334"/>
      <c r="IBS307" s="334"/>
      <c r="IBT307" s="224"/>
      <c r="IBU307" s="416"/>
      <c r="IBV307" s="416"/>
      <c r="IBW307" s="332"/>
      <c r="IBX307" s="333"/>
      <c r="IBY307" s="416"/>
      <c r="IBZ307" s="224"/>
      <c r="ICA307" s="224"/>
      <c r="ICB307" s="334"/>
      <c r="ICC307" s="334"/>
      <c r="ICD307" s="224"/>
      <c r="ICE307" s="416"/>
      <c r="ICF307" s="416"/>
      <c r="ICG307" s="332"/>
      <c r="ICH307" s="333"/>
      <c r="ICI307" s="416"/>
      <c r="ICJ307" s="224"/>
      <c r="ICK307" s="224"/>
      <c r="ICL307" s="334"/>
      <c r="ICM307" s="334"/>
      <c r="ICN307" s="224"/>
      <c r="ICO307" s="416"/>
      <c r="ICP307" s="416"/>
      <c r="ICQ307" s="332"/>
      <c r="ICR307" s="333"/>
      <c r="ICS307" s="416"/>
      <c r="ICT307" s="224"/>
      <c r="ICU307" s="224"/>
      <c r="ICV307" s="334"/>
      <c r="ICW307" s="334"/>
      <c r="ICX307" s="224"/>
      <c r="ICY307" s="416"/>
      <c r="ICZ307" s="416"/>
      <c r="IDA307" s="332"/>
      <c r="IDB307" s="333"/>
      <c r="IDC307" s="416"/>
      <c r="IDD307" s="224"/>
      <c r="IDE307" s="224"/>
      <c r="IDF307" s="334"/>
      <c r="IDG307" s="334"/>
      <c r="IDH307" s="224"/>
      <c r="IDI307" s="416"/>
      <c r="IDJ307" s="416"/>
      <c r="IDK307" s="332"/>
      <c r="IDL307" s="333"/>
      <c r="IDM307" s="416"/>
      <c r="IDN307" s="224"/>
      <c r="IDO307" s="224"/>
      <c r="IDP307" s="334"/>
      <c r="IDQ307" s="334"/>
      <c r="IDR307" s="224"/>
      <c r="IDS307" s="416"/>
      <c r="IDT307" s="416"/>
      <c r="IDU307" s="332"/>
      <c r="IDV307" s="333"/>
      <c r="IDW307" s="416"/>
      <c r="IDX307" s="224"/>
      <c r="IDY307" s="224"/>
      <c r="IDZ307" s="334"/>
      <c r="IEA307" s="334"/>
      <c r="IEB307" s="224"/>
      <c r="IEC307" s="416"/>
      <c r="IED307" s="416"/>
      <c r="IEE307" s="332"/>
      <c r="IEF307" s="333"/>
      <c r="IEG307" s="416"/>
      <c r="IEH307" s="224"/>
      <c r="IEI307" s="224"/>
      <c r="IEJ307" s="334"/>
      <c r="IEK307" s="334"/>
      <c r="IEL307" s="224"/>
      <c r="IEM307" s="416"/>
      <c r="IEN307" s="416"/>
      <c r="IEO307" s="332"/>
      <c r="IEP307" s="333"/>
      <c r="IEQ307" s="416"/>
      <c r="IER307" s="224"/>
      <c r="IES307" s="224"/>
      <c r="IET307" s="334"/>
      <c r="IEU307" s="334"/>
      <c r="IEV307" s="224"/>
      <c r="IEW307" s="416"/>
      <c r="IEX307" s="416"/>
      <c r="IEY307" s="332"/>
      <c r="IEZ307" s="333"/>
      <c r="IFA307" s="416"/>
      <c r="IFB307" s="224"/>
      <c r="IFC307" s="224"/>
      <c r="IFD307" s="334"/>
      <c r="IFE307" s="334"/>
      <c r="IFF307" s="224"/>
      <c r="IFG307" s="416"/>
      <c r="IFH307" s="416"/>
      <c r="IFI307" s="332"/>
      <c r="IFJ307" s="333"/>
      <c r="IFK307" s="416"/>
      <c r="IFL307" s="224"/>
      <c r="IFM307" s="224"/>
      <c r="IFN307" s="334"/>
      <c r="IFO307" s="334"/>
      <c r="IFP307" s="224"/>
      <c r="IFQ307" s="416"/>
      <c r="IFR307" s="416"/>
      <c r="IFS307" s="332"/>
      <c r="IFT307" s="333"/>
      <c r="IFU307" s="416"/>
      <c r="IFV307" s="224"/>
      <c r="IFW307" s="224"/>
      <c r="IFX307" s="334"/>
      <c r="IFY307" s="334"/>
      <c r="IFZ307" s="224"/>
      <c r="IGA307" s="416"/>
      <c r="IGB307" s="416"/>
      <c r="IGC307" s="332"/>
      <c r="IGD307" s="333"/>
      <c r="IGE307" s="416"/>
      <c r="IGF307" s="224"/>
      <c r="IGG307" s="224"/>
      <c r="IGH307" s="334"/>
      <c r="IGI307" s="334"/>
      <c r="IGJ307" s="224"/>
      <c r="IGK307" s="416"/>
      <c r="IGL307" s="416"/>
      <c r="IGM307" s="332"/>
      <c r="IGN307" s="333"/>
      <c r="IGO307" s="416"/>
      <c r="IGP307" s="224"/>
      <c r="IGQ307" s="224"/>
      <c r="IGR307" s="334"/>
      <c r="IGS307" s="334"/>
      <c r="IGT307" s="224"/>
      <c r="IGU307" s="416"/>
      <c r="IGV307" s="416"/>
      <c r="IGW307" s="332"/>
      <c r="IGX307" s="333"/>
      <c r="IGY307" s="416"/>
      <c r="IGZ307" s="224"/>
      <c r="IHA307" s="224"/>
      <c r="IHB307" s="334"/>
      <c r="IHC307" s="334"/>
      <c r="IHD307" s="224"/>
      <c r="IHE307" s="416"/>
      <c r="IHF307" s="416"/>
      <c r="IHG307" s="332"/>
      <c r="IHH307" s="333"/>
      <c r="IHI307" s="416"/>
      <c r="IHJ307" s="224"/>
      <c r="IHK307" s="224"/>
      <c r="IHL307" s="334"/>
      <c r="IHM307" s="334"/>
      <c r="IHN307" s="224"/>
      <c r="IHO307" s="416"/>
      <c r="IHP307" s="416"/>
      <c r="IHQ307" s="332"/>
      <c r="IHR307" s="333"/>
      <c r="IHS307" s="416"/>
      <c r="IHT307" s="224"/>
      <c r="IHU307" s="224"/>
      <c r="IHV307" s="334"/>
      <c r="IHW307" s="334"/>
      <c r="IHX307" s="224"/>
      <c r="IHY307" s="416"/>
      <c r="IHZ307" s="416"/>
      <c r="IIA307" s="332"/>
      <c r="IIB307" s="333"/>
      <c r="IIC307" s="416"/>
      <c r="IID307" s="224"/>
      <c r="IIE307" s="224"/>
      <c r="IIF307" s="334"/>
      <c r="IIG307" s="334"/>
      <c r="IIH307" s="224"/>
      <c r="III307" s="416"/>
      <c r="IIJ307" s="416"/>
      <c r="IIK307" s="332"/>
      <c r="IIL307" s="333"/>
      <c r="IIM307" s="416"/>
      <c r="IIN307" s="224"/>
      <c r="IIO307" s="224"/>
      <c r="IIP307" s="334"/>
      <c r="IIQ307" s="334"/>
      <c r="IIR307" s="224"/>
      <c r="IIS307" s="416"/>
      <c r="IIT307" s="416"/>
      <c r="IIU307" s="332"/>
      <c r="IIV307" s="333"/>
      <c r="IIW307" s="416"/>
      <c r="IIX307" s="224"/>
      <c r="IIY307" s="224"/>
      <c r="IIZ307" s="334"/>
      <c r="IJA307" s="334"/>
      <c r="IJB307" s="224"/>
      <c r="IJC307" s="416"/>
      <c r="IJD307" s="416"/>
      <c r="IJE307" s="332"/>
      <c r="IJF307" s="333"/>
      <c r="IJG307" s="416"/>
      <c r="IJH307" s="224"/>
      <c r="IJI307" s="224"/>
      <c r="IJJ307" s="334"/>
      <c r="IJK307" s="334"/>
      <c r="IJL307" s="224"/>
      <c r="IJM307" s="416"/>
      <c r="IJN307" s="416"/>
      <c r="IJO307" s="332"/>
      <c r="IJP307" s="333"/>
      <c r="IJQ307" s="416"/>
      <c r="IJR307" s="224"/>
      <c r="IJS307" s="224"/>
      <c r="IJT307" s="334"/>
      <c r="IJU307" s="334"/>
      <c r="IJV307" s="224"/>
      <c r="IJW307" s="416"/>
      <c r="IJX307" s="416"/>
      <c r="IJY307" s="332"/>
      <c r="IJZ307" s="333"/>
      <c r="IKA307" s="416"/>
      <c r="IKB307" s="224"/>
      <c r="IKC307" s="224"/>
      <c r="IKD307" s="334"/>
      <c r="IKE307" s="334"/>
      <c r="IKF307" s="224"/>
      <c r="IKG307" s="416"/>
      <c r="IKH307" s="416"/>
      <c r="IKI307" s="332"/>
      <c r="IKJ307" s="333"/>
      <c r="IKK307" s="416"/>
      <c r="IKL307" s="224"/>
      <c r="IKM307" s="224"/>
      <c r="IKN307" s="334"/>
      <c r="IKO307" s="334"/>
      <c r="IKP307" s="224"/>
      <c r="IKQ307" s="416"/>
      <c r="IKR307" s="416"/>
      <c r="IKS307" s="332"/>
      <c r="IKT307" s="333"/>
      <c r="IKU307" s="416"/>
      <c r="IKV307" s="224"/>
      <c r="IKW307" s="224"/>
      <c r="IKX307" s="334"/>
      <c r="IKY307" s="334"/>
      <c r="IKZ307" s="224"/>
      <c r="ILA307" s="416"/>
      <c r="ILB307" s="416"/>
      <c r="ILC307" s="332"/>
      <c r="ILD307" s="333"/>
      <c r="ILE307" s="416"/>
      <c r="ILF307" s="224"/>
      <c r="ILG307" s="224"/>
      <c r="ILH307" s="334"/>
      <c r="ILI307" s="334"/>
      <c r="ILJ307" s="224"/>
      <c r="ILK307" s="416"/>
      <c r="ILL307" s="416"/>
      <c r="ILM307" s="332"/>
      <c r="ILN307" s="333"/>
      <c r="ILO307" s="416"/>
      <c r="ILP307" s="224"/>
      <c r="ILQ307" s="224"/>
      <c r="ILR307" s="334"/>
      <c r="ILS307" s="334"/>
      <c r="ILT307" s="224"/>
      <c r="ILU307" s="416"/>
      <c r="ILV307" s="416"/>
      <c r="ILW307" s="332"/>
      <c r="ILX307" s="333"/>
      <c r="ILY307" s="416"/>
      <c r="ILZ307" s="224"/>
      <c r="IMA307" s="224"/>
      <c r="IMB307" s="334"/>
      <c r="IMC307" s="334"/>
      <c r="IMD307" s="224"/>
      <c r="IME307" s="416"/>
      <c r="IMF307" s="416"/>
      <c r="IMG307" s="332"/>
      <c r="IMH307" s="333"/>
      <c r="IMI307" s="416"/>
      <c r="IMJ307" s="224"/>
      <c r="IMK307" s="224"/>
      <c r="IML307" s="334"/>
      <c r="IMM307" s="334"/>
      <c r="IMN307" s="224"/>
      <c r="IMO307" s="416"/>
      <c r="IMP307" s="416"/>
      <c r="IMQ307" s="332"/>
      <c r="IMR307" s="333"/>
      <c r="IMS307" s="416"/>
      <c r="IMT307" s="224"/>
      <c r="IMU307" s="224"/>
      <c r="IMV307" s="334"/>
      <c r="IMW307" s="334"/>
      <c r="IMX307" s="224"/>
      <c r="IMY307" s="416"/>
      <c r="IMZ307" s="416"/>
      <c r="INA307" s="332"/>
      <c r="INB307" s="333"/>
      <c r="INC307" s="416"/>
      <c r="IND307" s="224"/>
      <c r="INE307" s="224"/>
      <c r="INF307" s="334"/>
      <c r="ING307" s="334"/>
      <c r="INH307" s="224"/>
      <c r="INI307" s="416"/>
      <c r="INJ307" s="416"/>
      <c r="INK307" s="332"/>
      <c r="INL307" s="333"/>
      <c r="INM307" s="416"/>
      <c r="INN307" s="224"/>
      <c r="INO307" s="224"/>
      <c r="INP307" s="334"/>
      <c r="INQ307" s="334"/>
      <c r="INR307" s="224"/>
      <c r="INS307" s="416"/>
      <c r="INT307" s="416"/>
      <c r="INU307" s="332"/>
      <c r="INV307" s="333"/>
      <c r="INW307" s="416"/>
      <c r="INX307" s="224"/>
      <c r="INY307" s="224"/>
      <c r="INZ307" s="334"/>
      <c r="IOA307" s="334"/>
      <c r="IOB307" s="224"/>
      <c r="IOC307" s="416"/>
      <c r="IOD307" s="416"/>
      <c r="IOE307" s="332"/>
      <c r="IOF307" s="333"/>
      <c r="IOG307" s="416"/>
      <c r="IOH307" s="224"/>
      <c r="IOI307" s="224"/>
      <c r="IOJ307" s="334"/>
      <c r="IOK307" s="334"/>
      <c r="IOL307" s="224"/>
      <c r="IOM307" s="416"/>
      <c r="ION307" s="416"/>
      <c r="IOO307" s="332"/>
      <c r="IOP307" s="333"/>
      <c r="IOQ307" s="416"/>
      <c r="IOR307" s="224"/>
      <c r="IOS307" s="224"/>
      <c r="IOT307" s="334"/>
      <c r="IOU307" s="334"/>
      <c r="IOV307" s="224"/>
      <c r="IOW307" s="416"/>
      <c r="IOX307" s="416"/>
      <c r="IOY307" s="332"/>
      <c r="IOZ307" s="333"/>
      <c r="IPA307" s="416"/>
      <c r="IPB307" s="224"/>
      <c r="IPC307" s="224"/>
      <c r="IPD307" s="334"/>
      <c r="IPE307" s="334"/>
      <c r="IPF307" s="224"/>
      <c r="IPG307" s="416"/>
      <c r="IPH307" s="416"/>
      <c r="IPI307" s="332"/>
      <c r="IPJ307" s="333"/>
      <c r="IPK307" s="416"/>
      <c r="IPL307" s="224"/>
      <c r="IPM307" s="224"/>
      <c r="IPN307" s="334"/>
      <c r="IPO307" s="334"/>
      <c r="IPP307" s="224"/>
      <c r="IPQ307" s="416"/>
      <c r="IPR307" s="416"/>
      <c r="IPS307" s="332"/>
      <c r="IPT307" s="333"/>
      <c r="IPU307" s="416"/>
      <c r="IPV307" s="224"/>
      <c r="IPW307" s="224"/>
      <c r="IPX307" s="334"/>
      <c r="IPY307" s="334"/>
      <c r="IPZ307" s="224"/>
      <c r="IQA307" s="416"/>
      <c r="IQB307" s="416"/>
      <c r="IQC307" s="332"/>
      <c r="IQD307" s="333"/>
      <c r="IQE307" s="416"/>
      <c r="IQF307" s="224"/>
      <c r="IQG307" s="224"/>
      <c r="IQH307" s="334"/>
      <c r="IQI307" s="334"/>
      <c r="IQJ307" s="224"/>
      <c r="IQK307" s="416"/>
      <c r="IQL307" s="416"/>
      <c r="IQM307" s="332"/>
      <c r="IQN307" s="333"/>
      <c r="IQO307" s="416"/>
      <c r="IQP307" s="224"/>
      <c r="IQQ307" s="224"/>
      <c r="IQR307" s="334"/>
      <c r="IQS307" s="334"/>
      <c r="IQT307" s="224"/>
      <c r="IQU307" s="416"/>
      <c r="IQV307" s="416"/>
      <c r="IQW307" s="332"/>
      <c r="IQX307" s="333"/>
      <c r="IQY307" s="416"/>
      <c r="IQZ307" s="224"/>
      <c r="IRA307" s="224"/>
      <c r="IRB307" s="334"/>
      <c r="IRC307" s="334"/>
      <c r="IRD307" s="224"/>
      <c r="IRE307" s="416"/>
      <c r="IRF307" s="416"/>
      <c r="IRG307" s="332"/>
      <c r="IRH307" s="333"/>
      <c r="IRI307" s="416"/>
      <c r="IRJ307" s="224"/>
      <c r="IRK307" s="224"/>
      <c r="IRL307" s="334"/>
      <c r="IRM307" s="334"/>
      <c r="IRN307" s="224"/>
      <c r="IRO307" s="416"/>
      <c r="IRP307" s="416"/>
      <c r="IRQ307" s="332"/>
      <c r="IRR307" s="333"/>
      <c r="IRS307" s="416"/>
      <c r="IRT307" s="224"/>
      <c r="IRU307" s="224"/>
      <c r="IRV307" s="334"/>
      <c r="IRW307" s="334"/>
      <c r="IRX307" s="224"/>
      <c r="IRY307" s="416"/>
      <c r="IRZ307" s="416"/>
      <c r="ISA307" s="332"/>
      <c r="ISB307" s="333"/>
      <c r="ISC307" s="416"/>
      <c r="ISD307" s="224"/>
      <c r="ISE307" s="224"/>
      <c r="ISF307" s="334"/>
      <c r="ISG307" s="334"/>
      <c r="ISH307" s="224"/>
      <c r="ISI307" s="416"/>
      <c r="ISJ307" s="416"/>
      <c r="ISK307" s="332"/>
      <c r="ISL307" s="333"/>
      <c r="ISM307" s="416"/>
      <c r="ISN307" s="224"/>
      <c r="ISO307" s="224"/>
      <c r="ISP307" s="334"/>
      <c r="ISQ307" s="334"/>
      <c r="ISR307" s="224"/>
      <c r="ISS307" s="416"/>
      <c r="IST307" s="416"/>
      <c r="ISU307" s="332"/>
      <c r="ISV307" s="333"/>
      <c r="ISW307" s="416"/>
      <c r="ISX307" s="224"/>
      <c r="ISY307" s="224"/>
      <c r="ISZ307" s="334"/>
      <c r="ITA307" s="334"/>
      <c r="ITB307" s="224"/>
      <c r="ITC307" s="416"/>
      <c r="ITD307" s="416"/>
      <c r="ITE307" s="332"/>
      <c r="ITF307" s="333"/>
      <c r="ITG307" s="416"/>
      <c r="ITH307" s="224"/>
      <c r="ITI307" s="224"/>
      <c r="ITJ307" s="334"/>
      <c r="ITK307" s="334"/>
      <c r="ITL307" s="224"/>
      <c r="ITM307" s="416"/>
      <c r="ITN307" s="416"/>
      <c r="ITO307" s="332"/>
      <c r="ITP307" s="333"/>
      <c r="ITQ307" s="416"/>
      <c r="ITR307" s="224"/>
      <c r="ITS307" s="224"/>
      <c r="ITT307" s="334"/>
      <c r="ITU307" s="334"/>
      <c r="ITV307" s="224"/>
      <c r="ITW307" s="416"/>
      <c r="ITX307" s="416"/>
      <c r="ITY307" s="332"/>
      <c r="ITZ307" s="333"/>
      <c r="IUA307" s="416"/>
      <c r="IUB307" s="224"/>
      <c r="IUC307" s="224"/>
      <c r="IUD307" s="334"/>
      <c r="IUE307" s="334"/>
      <c r="IUF307" s="224"/>
      <c r="IUG307" s="416"/>
      <c r="IUH307" s="416"/>
      <c r="IUI307" s="332"/>
      <c r="IUJ307" s="333"/>
      <c r="IUK307" s="416"/>
      <c r="IUL307" s="224"/>
      <c r="IUM307" s="224"/>
      <c r="IUN307" s="334"/>
      <c r="IUO307" s="334"/>
      <c r="IUP307" s="224"/>
      <c r="IUQ307" s="416"/>
      <c r="IUR307" s="416"/>
      <c r="IUS307" s="332"/>
      <c r="IUT307" s="333"/>
      <c r="IUU307" s="416"/>
      <c r="IUV307" s="224"/>
      <c r="IUW307" s="224"/>
      <c r="IUX307" s="334"/>
      <c r="IUY307" s="334"/>
      <c r="IUZ307" s="224"/>
      <c r="IVA307" s="416"/>
      <c r="IVB307" s="416"/>
      <c r="IVC307" s="332"/>
      <c r="IVD307" s="333"/>
      <c r="IVE307" s="416"/>
      <c r="IVF307" s="224"/>
      <c r="IVG307" s="224"/>
      <c r="IVH307" s="334"/>
      <c r="IVI307" s="334"/>
      <c r="IVJ307" s="224"/>
      <c r="IVK307" s="416"/>
      <c r="IVL307" s="416"/>
      <c r="IVM307" s="332"/>
      <c r="IVN307" s="333"/>
      <c r="IVO307" s="416"/>
      <c r="IVP307" s="224"/>
      <c r="IVQ307" s="224"/>
      <c r="IVR307" s="334"/>
      <c r="IVS307" s="334"/>
      <c r="IVT307" s="224"/>
      <c r="IVU307" s="416"/>
      <c r="IVV307" s="416"/>
      <c r="IVW307" s="332"/>
      <c r="IVX307" s="333"/>
      <c r="IVY307" s="416"/>
      <c r="IVZ307" s="224"/>
      <c r="IWA307" s="224"/>
      <c r="IWB307" s="334"/>
      <c r="IWC307" s="334"/>
      <c r="IWD307" s="224"/>
      <c r="IWE307" s="416"/>
      <c r="IWF307" s="416"/>
      <c r="IWG307" s="332"/>
      <c r="IWH307" s="333"/>
      <c r="IWI307" s="416"/>
      <c r="IWJ307" s="224"/>
      <c r="IWK307" s="224"/>
      <c r="IWL307" s="334"/>
      <c r="IWM307" s="334"/>
      <c r="IWN307" s="224"/>
      <c r="IWO307" s="416"/>
      <c r="IWP307" s="416"/>
      <c r="IWQ307" s="332"/>
      <c r="IWR307" s="333"/>
      <c r="IWS307" s="416"/>
      <c r="IWT307" s="224"/>
      <c r="IWU307" s="224"/>
      <c r="IWV307" s="334"/>
      <c r="IWW307" s="334"/>
      <c r="IWX307" s="224"/>
      <c r="IWY307" s="416"/>
      <c r="IWZ307" s="416"/>
      <c r="IXA307" s="332"/>
      <c r="IXB307" s="333"/>
      <c r="IXC307" s="416"/>
      <c r="IXD307" s="224"/>
      <c r="IXE307" s="224"/>
      <c r="IXF307" s="334"/>
      <c r="IXG307" s="334"/>
      <c r="IXH307" s="224"/>
      <c r="IXI307" s="416"/>
      <c r="IXJ307" s="416"/>
      <c r="IXK307" s="332"/>
      <c r="IXL307" s="333"/>
      <c r="IXM307" s="416"/>
      <c r="IXN307" s="224"/>
      <c r="IXO307" s="224"/>
      <c r="IXP307" s="334"/>
      <c r="IXQ307" s="334"/>
      <c r="IXR307" s="224"/>
      <c r="IXS307" s="416"/>
      <c r="IXT307" s="416"/>
      <c r="IXU307" s="332"/>
      <c r="IXV307" s="333"/>
      <c r="IXW307" s="416"/>
      <c r="IXX307" s="224"/>
      <c r="IXY307" s="224"/>
      <c r="IXZ307" s="334"/>
      <c r="IYA307" s="334"/>
      <c r="IYB307" s="224"/>
      <c r="IYC307" s="416"/>
      <c r="IYD307" s="416"/>
      <c r="IYE307" s="332"/>
      <c r="IYF307" s="333"/>
      <c r="IYG307" s="416"/>
      <c r="IYH307" s="224"/>
      <c r="IYI307" s="224"/>
      <c r="IYJ307" s="334"/>
      <c r="IYK307" s="334"/>
      <c r="IYL307" s="224"/>
      <c r="IYM307" s="416"/>
      <c r="IYN307" s="416"/>
      <c r="IYO307" s="332"/>
      <c r="IYP307" s="333"/>
      <c r="IYQ307" s="416"/>
      <c r="IYR307" s="224"/>
      <c r="IYS307" s="224"/>
      <c r="IYT307" s="334"/>
      <c r="IYU307" s="334"/>
      <c r="IYV307" s="224"/>
      <c r="IYW307" s="416"/>
      <c r="IYX307" s="416"/>
      <c r="IYY307" s="332"/>
      <c r="IYZ307" s="333"/>
      <c r="IZA307" s="416"/>
      <c r="IZB307" s="224"/>
      <c r="IZC307" s="224"/>
      <c r="IZD307" s="334"/>
      <c r="IZE307" s="334"/>
      <c r="IZF307" s="224"/>
      <c r="IZG307" s="416"/>
      <c r="IZH307" s="416"/>
      <c r="IZI307" s="332"/>
      <c r="IZJ307" s="333"/>
      <c r="IZK307" s="416"/>
      <c r="IZL307" s="224"/>
      <c r="IZM307" s="224"/>
      <c r="IZN307" s="334"/>
      <c r="IZO307" s="334"/>
      <c r="IZP307" s="224"/>
      <c r="IZQ307" s="416"/>
      <c r="IZR307" s="416"/>
      <c r="IZS307" s="332"/>
      <c r="IZT307" s="333"/>
      <c r="IZU307" s="416"/>
      <c r="IZV307" s="224"/>
      <c r="IZW307" s="224"/>
      <c r="IZX307" s="334"/>
      <c r="IZY307" s="334"/>
      <c r="IZZ307" s="224"/>
      <c r="JAA307" s="416"/>
      <c r="JAB307" s="416"/>
      <c r="JAC307" s="332"/>
      <c r="JAD307" s="333"/>
      <c r="JAE307" s="416"/>
      <c r="JAF307" s="224"/>
      <c r="JAG307" s="224"/>
      <c r="JAH307" s="334"/>
      <c r="JAI307" s="334"/>
      <c r="JAJ307" s="224"/>
      <c r="JAK307" s="416"/>
      <c r="JAL307" s="416"/>
      <c r="JAM307" s="332"/>
      <c r="JAN307" s="333"/>
      <c r="JAO307" s="416"/>
      <c r="JAP307" s="224"/>
      <c r="JAQ307" s="224"/>
      <c r="JAR307" s="334"/>
      <c r="JAS307" s="334"/>
      <c r="JAT307" s="224"/>
      <c r="JAU307" s="416"/>
      <c r="JAV307" s="416"/>
      <c r="JAW307" s="332"/>
      <c r="JAX307" s="333"/>
      <c r="JAY307" s="416"/>
      <c r="JAZ307" s="224"/>
      <c r="JBA307" s="224"/>
      <c r="JBB307" s="334"/>
      <c r="JBC307" s="334"/>
      <c r="JBD307" s="224"/>
      <c r="JBE307" s="416"/>
      <c r="JBF307" s="416"/>
      <c r="JBG307" s="332"/>
      <c r="JBH307" s="333"/>
      <c r="JBI307" s="416"/>
      <c r="JBJ307" s="224"/>
      <c r="JBK307" s="224"/>
      <c r="JBL307" s="334"/>
      <c r="JBM307" s="334"/>
      <c r="JBN307" s="224"/>
      <c r="JBO307" s="416"/>
      <c r="JBP307" s="416"/>
      <c r="JBQ307" s="332"/>
      <c r="JBR307" s="333"/>
      <c r="JBS307" s="416"/>
      <c r="JBT307" s="224"/>
      <c r="JBU307" s="224"/>
      <c r="JBV307" s="334"/>
      <c r="JBW307" s="334"/>
      <c r="JBX307" s="224"/>
      <c r="JBY307" s="416"/>
      <c r="JBZ307" s="416"/>
      <c r="JCA307" s="332"/>
      <c r="JCB307" s="333"/>
      <c r="JCC307" s="416"/>
      <c r="JCD307" s="224"/>
      <c r="JCE307" s="224"/>
      <c r="JCF307" s="334"/>
      <c r="JCG307" s="334"/>
      <c r="JCH307" s="224"/>
      <c r="JCI307" s="416"/>
      <c r="JCJ307" s="416"/>
      <c r="JCK307" s="332"/>
      <c r="JCL307" s="333"/>
      <c r="JCM307" s="416"/>
      <c r="JCN307" s="224"/>
      <c r="JCO307" s="224"/>
      <c r="JCP307" s="334"/>
      <c r="JCQ307" s="334"/>
      <c r="JCR307" s="224"/>
      <c r="JCS307" s="416"/>
      <c r="JCT307" s="416"/>
      <c r="JCU307" s="332"/>
      <c r="JCV307" s="333"/>
      <c r="JCW307" s="416"/>
      <c r="JCX307" s="224"/>
      <c r="JCY307" s="224"/>
      <c r="JCZ307" s="334"/>
      <c r="JDA307" s="334"/>
      <c r="JDB307" s="224"/>
      <c r="JDC307" s="416"/>
      <c r="JDD307" s="416"/>
      <c r="JDE307" s="332"/>
      <c r="JDF307" s="333"/>
      <c r="JDG307" s="416"/>
      <c r="JDH307" s="224"/>
      <c r="JDI307" s="224"/>
      <c r="JDJ307" s="334"/>
      <c r="JDK307" s="334"/>
      <c r="JDL307" s="224"/>
      <c r="JDM307" s="416"/>
      <c r="JDN307" s="416"/>
      <c r="JDO307" s="332"/>
      <c r="JDP307" s="333"/>
      <c r="JDQ307" s="416"/>
      <c r="JDR307" s="224"/>
      <c r="JDS307" s="224"/>
      <c r="JDT307" s="334"/>
      <c r="JDU307" s="334"/>
      <c r="JDV307" s="224"/>
      <c r="JDW307" s="416"/>
      <c r="JDX307" s="416"/>
      <c r="JDY307" s="332"/>
      <c r="JDZ307" s="333"/>
      <c r="JEA307" s="416"/>
      <c r="JEB307" s="224"/>
      <c r="JEC307" s="224"/>
      <c r="JED307" s="334"/>
      <c r="JEE307" s="334"/>
      <c r="JEF307" s="224"/>
      <c r="JEG307" s="416"/>
      <c r="JEH307" s="416"/>
      <c r="JEI307" s="332"/>
      <c r="JEJ307" s="333"/>
      <c r="JEK307" s="416"/>
      <c r="JEL307" s="224"/>
      <c r="JEM307" s="224"/>
      <c r="JEN307" s="334"/>
      <c r="JEO307" s="334"/>
      <c r="JEP307" s="224"/>
      <c r="JEQ307" s="416"/>
      <c r="JER307" s="416"/>
      <c r="JES307" s="332"/>
      <c r="JET307" s="333"/>
      <c r="JEU307" s="416"/>
      <c r="JEV307" s="224"/>
      <c r="JEW307" s="224"/>
      <c r="JEX307" s="334"/>
      <c r="JEY307" s="334"/>
      <c r="JEZ307" s="224"/>
      <c r="JFA307" s="416"/>
      <c r="JFB307" s="416"/>
      <c r="JFC307" s="332"/>
      <c r="JFD307" s="333"/>
      <c r="JFE307" s="416"/>
      <c r="JFF307" s="224"/>
      <c r="JFG307" s="224"/>
      <c r="JFH307" s="334"/>
      <c r="JFI307" s="334"/>
      <c r="JFJ307" s="224"/>
      <c r="JFK307" s="416"/>
      <c r="JFL307" s="416"/>
      <c r="JFM307" s="332"/>
      <c r="JFN307" s="333"/>
      <c r="JFO307" s="416"/>
      <c r="JFP307" s="224"/>
      <c r="JFQ307" s="224"/>
      <c r="JFR307" s="334"/>
      <c r="JFS307" s="334"/>
      <c r="JFT307" s="224"/>
      <c r="JFU307" s="416"/>
      <c r="JFV307" s="416"/>
      <c r="JFW307" s="332"/>
      <c r="JFX307" s="333"/>
      <c r="JFY307" s="416"/>
      <c r="JFZ307" s="224"/>
      <c r="JGA307" s="224"/>
      <c r="JGB307" s="334"/>
      <c r="JGC307" s="334"/>
      <c r="JGD307" s="224"/>
      <c r="JGE307" s="416"/>
      <c r="JGF307" s="416"/>
      <c r="JGG307" s="332"/>
      <c r="JGH307" s="333"/>
      <c r="JGI307" s="416"/>
      <c r="JGJ307" s="224"/>
      <c r="JGK307" s="224"/>
      <c r="JGL307" s="334"/>
      <c r="JGM307" s="334"/>
      <c r="JGN307" s="224"/>
      <c r="JGO307" s="416"/>
      <c r="JGP307" s="416"/>
      <c r="JGQ307" s="332"/>
      <c r="JGR307" s="333"/>
      <c r="JGS307" s="416"/>
      <c r="JGT307" s="224"/>
      <c r="JGU307" s="224"/>
      <c r="JGV307" s="334"/>
      <c r="JGW307" s="334"/>
      <c r="JGX307" s="224"/>
      <c r="JGY307" s="416"/>
      <c r="JGZ307" s="416"/>
      <c r="JHA307" s="332"/>
      <c r="JHB307" s="333"/>
      <c r="JHC307" s="416"/>
      <c r="JHD307" s="224"/>
      <c r="JHE307" s="224"/>
      <c r="JHF307" s="334"/>
      <c r="JHG307" s="334"/>
      <c r="JHH307" s="224"/>
      <c r="JHI307" s="416"/>
      <c r="JHJ307" s="416"/>
      <c r="JHK307" s="332"/>
      <c r="JHL307" s="333"/>
      <c r="JHM307" s="416"/>
      <c r="JHN307" s="224"/>
      <c r="JHO307" s="224"/>
      <c r="JHP307" s="334"/>
      <c r="JHQ307" s="334"/>
      <c r="JHR307" s="224"/>
      <c r="JHS307" s="416"/>
      <c r="JHT307" s="416"/>
      <c r="JHU307" s="332"/>
      <c r="JHV307" s="333"/>
      <c r="JHW307" s="416"/>
      <c r="JHX307" s="224"/>
      <c r="JHY307" s="224"/>
      <c r="JHZ307" s="334"/>
      <c r="JIA307" s="334"/>
      <c r="JIB307" s="224"/>
      <c r="JIC307" s="416"/>
      <c r="JID307" s="416"/>
      <c r="JIE307" s="332"/>
      <c r="JIF307" s="333"/>
      <c r="JIG307" s="416"/>
      <c r="JIH307" s="224"/>
      <c r="JII307" s="224"/>
      <c r="JIJ307" s="334"/>
      <c r="JIK307" s="334"/>
      <c r="JIL307" s="224"/>
      <c r="JIM307" s="416"/>
      <c r="JIN307" s="416"/>
      <c r="JIO307" s="332"/>
      <c r="JIP307" s="333"/>
      <c r="JIQ307" s="416"/>
      <c r="JIR307" s="224"/>
      <c r="JIS307" s="224"/>
      <c r="JIT307" s="334"/>
      <c r="JIU307" s="334"/>
      <c r="JIV307" s="224"/>
      <c r="JIW307" s="416"/>
      <c r="JIX307" s="416"/>
      <c r="JIY307" s="332"/>
      <c r="JIZ307" s="333"/>
      <c r="JJA307" s="416"/>
      <c r="JJB307" s="224"/>
      <c r="JJC307" s="224"/>
      <c r="JJD307" s="334"/>
      <c r="JJE307" s="334"/>
      <c r="JJF307" s="224"/>
      <c r="JJG307" s="416"/>
      <c r="JJH307" s="416"/>
      <c r="JJI307" s="332"/>
      <c r="JJJ307" s="333"/>
      <c r="JJK307" s="416"/>
      <c r="JJL307" s="224"/>
      <c r="JJM307" s="224"/>
      <c r="JJN307" s="334"/>
      <c r="JJO307" s="334"/>
      <c r="JJP307" s="224"/>
      <c r="JJQ307" s="416"/>
      <c r="JJR307" s="416"/>
      <c r="JJS307" s="332"/>
      <c r="JJT307" s="333"/>
      <c r="JJU307" s="416"/>
      <c r="JJV307" s="224"/>
      <c r="JJW307" s="224"/>
      <c r="JJX307" s="334"/>
      <c r="JJY307" s="334"/>
      <c r="JJZ307" s="224"/>
      <c r="JKA307" s="416"/>
      <c r="JKB307" s="416"/>
      <c r="JKC307" s="332"/>
      <c r="JKD307" s="333"/>
      <c r="JKE307" s="416"/>
      <c r="JKF307" s="224"/>
      <c r="JKG307" s="224"/>
      <c r="JKH307" s="334"/>
      <c r="JKI307" s="334"/>
      <c r="JKJ307" s="224"/>
      <c r="JKK307" s="416"/>
      <c r="JKL307" s="416"/>
      <c r="JKM307" s="332"/>
      <c r="JKN307" s="333"/>
      <c r="JKO307" s="416"/>
      <c r="JKP307" s="224"/>
      <c r="JKQ307" s="224"/>
      <c r="JKR307" s="334"/>
      <c r="JKS307" s="334"/>
      <c r="JKT307" s="224"/>
      <c r="JKU307" s="416"/>
      <c r="JKV307" s="416"/>
      <c r="JKW307" s="332"/>
      <c r="JKX307" s="333"/>
      <c r="JKY307" s="416"/>
      <c r="JKZ307" s="224"/>
      <c r="JLA307" s="224"/>
      <c r="JLB307" s="334"/>
      <c r="JLC307" s="334"/>
      <c r="JLD307" s="224"/>
      <c r="JLE307" s="416"/>
      <c r="JLF307" s="416"/>
      <c r="JLG307" s="332"/>
      <c r="JLH307" s="333"/>
      <c r="JLI307" s="416"/>
      <c r="JLJ307" s="224"/>
      <c r="JLK307" s="224"/>
      <c r="JLL307" s="334"/>
      <c r="JLM307" s="334"/>
      <c r="JLN307" s="224"/>
      <c r="JLO307" s="416"/>
      <c r="JLP307" s="416"/>
      <c r="JLQ307" s="332"/>
      <c r="JLR307" s="333"/>
      <c r="JLS307" s="416"/>
      <c r="JLT307" s="224"/>
      <c r="JLU307" s="224"/>
      <c r="JLV307" s="334"/>
      <c r="JLW307" s="334"/>
      <c r="JLX307" s="224"/>
      <c r="JLY307" s="416"/>
      <c r="JLZ307" s="416"/>
      <c r="JMA307" s="332"/>
      <c r="JMB307" s="333"/>
      <c r="JMC307" s="416"/>
      <c r="JMD307" s="224"/>
      <c r="JME307" s="224"/>
      <c r="JMF307" s="334"/>
      <c r="JMG307" s="334"/>
      <c r="JMH307" s="224"/>
      <c r="JMI307" s="416"/>
      <c r="JMJ307" s="416"/>
      <c r="JMK307" s="332"/>
      <c r="JML307" s="333"/>
      <c r="JMM307" s="416"/>
      <c r="JMN307" s="224"/>
      <c r="JMO307" s="224"/>
      <c r="JMP307" s="334"/>
      <c r="JMQ307" s="334"/>
      <c r="JMR307" s="224"/>
      <c r="JMS307" s="416"/>
      <c r="JMT307" s="416"/>
      <c r="JMU307" s="332"/>
      <c r="JMV307" s="333"/>
      <c r="JMW307" s="416"/>
      <c r="JMX307" s="224"/>
      <c r="JMY307" s="224"/>
      <c r="JMZ307" s="334"/>
      <c r="JNA307" s="334"/>
      <c r="JNB307" s="224"/>
      <c r="JNC307" s="416"/>
      <c r="JND307" s="416"/>
      <c r="JNE307" s="332"/>
      <c r="JNF307" s="333"/>
      <c r="JNG307" s="416"/>
      <c r="JNH307" s="224"/>
      <c r="JNI307" s="224"/>
      <c r="JNJ307" s="334"/>
      <c r="JNK307" s="334"/>
      <c r="JNL307" s="224"/>
      <c r="JNM307" s="416"/>
      <c r="JNN307" s="416"/>
      <c r="JNO307" s="332"/>
      <c r="JNP307" s="333"/>
      <c r="JNQ307" s="416"/>
      <c r="JNR307" s="224"/>
      <c r="JNS307" s="224"/>
      <c r="JNT307" s="334"/>
      <c r="JNU307" s="334"/>
      <c r="JNV307" s="224"/>
      <c r="JNW307" s="416"/>
      <c r="JNX307" s="416"/>
      <c r="JNY307" s="332"/>
      <c r="JNZ307" s="333"/>
      <c r="JOA307" s="416"/>
      <c r="JOB307" s="224"/>
      <c r="JOC307" s="224"/>
      <c r="JOD307" s="334"/>
      <c r="JOE307" s="334"/>
      <c r="JOF307" s="224"/>
      <c r="JOG307" s="416"/>
      <c r="JOH307" s="416"/>
      <c r="JOI307" s="332"/>
      <c r="JOJ307" s="333"/>
      <c r="JOK307" s="416"/>
      <c r="JOL307" s="224"/>
      <c r="JOM307" s="224"/>
      <c r="JON307" s="334"/>
      <c r="JOO307" s="334"/>
      <c r="JOP307" s="224"/>
      <c r="JOQ307" s="416"/>
      <c r="JOR307" s="416"/>
      <c r="JOS307" s="332"/>
      <c r="JOT307" s="333"/>
      <c r="JOU307" s="416"/>
      <c r="JOV307" s="224"/>
      <c r="JOW307" s="224"/>
      <c r="JOX307" s="334"/>
      <c r="JOY307" s="334"/>
      <c r="JOZ307" s="224"/>
      <c r="JPA307" s="416"/>
      <c r="JPB307" s="416"/>
      <c r="JPC307" s="332"/>
      <c r="JPD307" s="333"/>
      <c r="JPE307" s="416"/>
      <c r="JPF307" s="224"/>
      <c r="JPG307" s="224"/>
      <c r="JPH307" s="334"/>
      <c r="JPI307" s="334"/>
      <c r="JPJ307" s="224"/>
      <c r="JPK307" s="416"/>
      <c r="JPL307" s="416"/>
      <c r="JPM307" s="332"/>
      <c r="JPN307" s="333"/>
      <c r="JPO307" s="416"/>
      <c r="JPP307" s="224"/>
      <c r="JPQ307" s="224"/>
      <c r="JPR307" s="334"/>
      <c r="JPS307" s="334"/>
      <c r="JPT307" s="224"/>
      <c r="JPU307" s="416"/>
      <c r="JPV307" s="416"/>
      <c r="JPW307" s="332"/>
      <c r="JPX307" s="333"/>
      <c r="JPY307" s="416"/>
      <c r="JPZ307" s="224"/>
      <c r="JQA307" s="224"/>
      <c r="JQB307" s="334"/>
      <c r="JQC307" s="334"/>
      <c r="JQD307" s="224"/>
      <c r="JQE307" s="416"/>
      <c r="JQF307" s="416"/>
      <c r="JQG307" s="332"/>
      <c r="JQH307" s="333"/>
      <c r="JQI307" s="416"/>
      <c r="JQJ307" s="224"/>
      <c r="JQK307" s="224"/>
      <c r="JQL307" s="334"/>
      <c r="JQM307" s="334"/>
      <c r="JQN307" s="224"/>
      <c r="JQO307" s="416"/>
      <c r="JQP307" s="416"/>
      <c r="JQQ307" s="332"/>
      <c r="JQR307" s="333"/>
      <c r="JQS307" s="416"/>
      <c r="JQT307" s="224"/>
      <c r="JQU307" s="224"/>
      <c r="JQV307" s="334"/>
      <c r="JQW307" s="334"/>
      <c r="JQX307" s="224"/>
      <c r="JQY307" s="416"/>
      <c r="JQZ307" s="416"/>
      <c r="JRA307" s="332"/>
      <c r="JRB307" s="333"/>
      <c r="JRC307" s="416"/>
      <c r="JRD307" s="224"/>
      <c r="JRE307" s="224"/>
      <c r="JRF307" s="334"/>
      <c r="JRG307" s="334"/>
      <c r="JRH307" s="224"/>
      <c r="JRI307" s="416"/>
      <c r="JRJ307" s="416"/>
      <c r="JRK307" s="332"/>
      <c r="JRL307" s="333"/>
      <c r="JRM307" s="416"/>
      <c r="JRN307" s="224"/>
      <c r="JRO307" s="224"/>
      <c r="JRP307" s="334"/>
      <c r="JRQ307" s="334"/>
      <c r="JRR307" s="224"/>
      <c r="JRS307" s="416"/>
      <c r="JRT307" s="416"/>
      <c r="JRU307" s="332"/>
      <c r="JRV307" s="333"/>
      <c r="JRW307" s="416"/>
      <c r="JRX307" s="224"/>
      <c r="JRY307" s="224"/>
      <c r="JRZ307" s="334"/>
      <c r="JSA307" s="334"/>
      <c r="JSB307" s="224"/>
      <c r="JSC307" s="416"/>
      <c r="JSD307" s="416"/>
      <c r="JSE307" s="332"/>
      <c r="JSF307" s="333"/>
      <c r="JSG307" s="416"/>
      <c r="JSH307" s="224"/>
      <c r="JSI307" s="224"/>
      <c r="JSJ307" s="334"/>
      <c r="JSK307" s="334"/>
      <c r="JSL307" s="224"/>
      <c r="JSM307" s="416"/>
      <c r="JSN307" s="416"/>
      <c r="JSO307" s="332"/>
      <c r="JSP307" s="333"/>
      <c r="JSQ307" s="416"/>
      <c r="JSR307" s="224"/>
      <c r="JSS307" s="224"/>
      <c r="JST307" s="334"/>
      <c r="JSU307" s="334"/>
      <c r="JSV307" s="224"/>
      <c r="JSW307" s="416"/>
      <c r="JSX307" s="416"/>
      <c r="JSY307" s="332"/>
      <c r="JSZ307" s="333"/>
      <c r="JTA307" s="416"/>
      <c r="JTB307" s="224"/>
      <c r="JTC307" s="224"/>
      <c r="JTD307" s="334"/>
      <c r="JTE307" s="334"/>
      <c r="JTF307" s="224"/>
      <c r="JTG307" s="416"/>
      <c r="JTH307" s="416"/>
      <c r="JTI307" s="332"/>
      <c r="JTJ307" s="333"/>
      <c r="JTK307" s="416"/>
      <c r="JTL307" s="224"/>
      <c r="JTM307" s="224"/>
      <c r="JTN307" s="334"/>
      <c r="JTO307" s="334"/>
      <c r="JTP307" s="224"/>
      <c r="JTQ307" s="416"/>
      <c r="JTR307" s="416"/>
      <c r="JTS307" s="332"/>
      <c r="JTT307" s="333"/>
      <c r="JTU307" s="416"/>
      <c r="JTV307" s="224"/>
      <c r="JTW307" s="224"/>
      <c r="JTX307" s="334"/>
      <c r="JTY307" s="334"/>
      <c r="JTZ307" s="224"/>
      <c r="JUA307" s="416"/>
      <c r="JUB307" s="416"/>
      <c r="JUC307" s="332"/>
      <c r="JUD307" s="333"/>
      <c r="JUE307" s="416"/>
      <c r="JUF307" s="224"/>
      <c r="JUG307" s="224"/>
      <c r="JUH307" s="334"/>
      <c r="JUI307" s="334"/>
      <c r="JUJ307" s="224"/>
      <c r="JUK307" s="416"/>
      <c r="JUL307" s="416"/>
      <c r="JUM307" s="332"/>
      <c r="JUN307" s="333"/>
      <c r="JUO307" s="416"/>
      <c r="JUP307" s="224"/>
      <c r="JUQ307" s="224"/>
      <c r="JUR307" s="334"/>
      <c r="JUS307" s="334"/>
      <c r="JUT307" s="224"/>
      <c r="JUU307" s="416"/>
      <c r="JUV307" s="416"/>
      <c r="JUW307" s="332"/>
      <c r="JUX307" s="333"/>
      <c r="JUY307" s="416"/>
      <c r="JUZ307" s="224"/>
      <c r="JVA307" s="224"/>
      <c r="JVB307" s="334"/>
      <c r="JVC307" s="334"/>
      <c r="JVD307" s="224"/>
      <c r="JVE307" s="416"/>
      <c r="JVF307" s="416"/>
      <c r="JVG307" s="332"/>
      <c r="JVH307" s="333"/>
      <c r="JVI307" s="416"/>
      <c r="JVJ307" s="224"/>
      <c r="JVK307" s="224"/>
      <c r="JVL307" s="334"/>
      <c r="JVM307" s="334"/>
      <c r="JVN307" s="224"/>
      <c r="JVO307" s="416"/>
      <c r="JVP307" s="416"/>
      <c r="JVQ307" s="332"/>
      <c r="JVR307" s="333"/>
      <c r="JVS307" s="416"/>
      <c r="JVT307" s="224"/>
      <c r="JVU307" s="224"/>
      <c r="JVV307" s="334"/>
      <c r="JVW307" s="334"/>
      <c r="JVX307" s="224"/>
      <c r="JVY307" s="416"/>
      <c r="JVZ307" s="416"/>
      <c r="JWA307" s="332"/>
      <c r="JWB307" s="333"/>
      <c r="JWC307" s="416"/>
      <c r="JWD307" s="224"/>
      <c r="JWE307" s="224"/>
      <c r="JWF307" s="334"/>
      <c r="JWG307" s="334"/>
      <c r="JWH307" s="224"/>
      <c r="JWI307" s="416"/>
      <c r="JWJ307" s="416"/>
      <c r="JWK307" s="332"/>
      <c r="JWL307" s="333"/>
      <c r="JWM307" s="416"/>
      <c r="JWN307" s="224"/>
      <c r="JWO307" s="224"/>
      <c r="JWP307" s="334"/>
      <c r="JWQ307" s="334"/>
      <c r="JWR307" s="224"/>
      <c r="JWS307" s="416"/>
      <c r="JWT307" s="416"/>
      <c r="JWU307" s="332"/>
      <c r="JWV307" s="333"/>
      <c r="JWW307" s="416"/>
      <c r="JWX307" s="224"/>
      <c r="JWY307" s="224"/>
      <c r="JWZ307" s="334"/>
      <c r="JXA307" s="334"/>
      <c r="JXB307" s="224"/>
      <c r="JXC307" s="416"/>
      <c r="JXD307" s="416"/>
      <c r="JXE307" s="332"/>
      <c r="JXF307" s="333"/>
      <c r="JXG307" s="416"/>
      <c r="JXH307" s="224"/>
      <c r="JXI307" s="224"/>
      <c r="JXJ307" s="334"/>
      <c r="JXK307" s="334"/>
      <c r="JXL307" s="224"/>
      <c r="JXM307" s="416"/>
      <c r="JXN307" s="416"/>
      <c r="JXO307" s="332"/>
      <c r="JXP307" s="333"/>
      <c r="JXQ307" s="416"/>
      <c r="JXR307" s="224"/>
      <c r="JXS307" s="224"/>
      <c r="JXT307" s="334"/>
      <c r="JXU307" s="334"/>
      <c r="JXV307" s="224"/>
      <c r="JXW307" s="416"/>
      <c r="JXX307" s="416"/>
      <c r="JXY307" s="332"/>
      <c r="JXZ307" s="333"/>
      <c r="JYA307" s="416"/>
      <c r="JYB307" s="224"/>
      <c r="JYC307" s="224"/>
      <c r="JYD307" s="334"/>
      <c r="JYE307" s="334"/>
      <c r="JYF307" s="224"/>
      <c r="JYG307" s="416"/>
      <c r="JYH307" s="416"/>
      <c r="JYI307" s="332"/>
      <c r="JYJ307" s="333"/>
      <c r="JYK307" s="416"/>
      <c r="JYL307" s="224"/>
      <c r="JYM307" s="224"/>
      <c r="JYN307" s="334"/>
      <c r="JYO307" s="334"/>
      <c r="JYP307" s="224"/>
      <c r="JYQ307" s="416"/>
      <c r="JYR307" s="416"/>
      <c r="JYS307" s="332"/>
      <c r="JYT307" s="333"/>
      <c r="JYU307" s="416"/>
      <c r="JYV307" s="224"/>
      <c r="JYW307" s="224"/>
      <c r="JYX307" s="334"/>
      <c r="JYY307" s="334"/>
      <c r="JYZ307" s="224"/>
      <c r="JZA307" s="416"/>
      <c r="JZB307" s="416"/>
      <c r="JZC307" s="332"/>
      <c r="JZD307" s="333"/>
      <c r="JZE307" s="416"/>
      <c r="JZF307" s="224"/>
      <c r="JZG307" s="224"/>
      <c r="JZH307" s="334"/>
      <c r="JZI307" s="334"/>
      <c r="JZJ307" s="224"/>
      <c r="JZK307" s="416"/>
      <c r="JZL307" s="416"/>
      <c r="JZM307" s="332"/>
      <c r="JZN307" s="333"/>
      <c r="JZO307" s="416"/>
      <c r="JZP307" s="224"/>
      <c r="JZQ307" s="224"/>
      <c r="JZR307" s="334"/>
      <c r="JZS307" s="334"/>
      <c r="JZT307" s="224"/>
      <c r="JZU307" s="416"/>
      <c r="JZV307" s="416"/>
      <c r="JZW307" s="332"/>
      <c r="JZX307" s="333"/>
      <c r="JZY307" s="416"/>
      <c r="JZZ307" s="224"/>
      <c r="KAA307" s="224"/>
      <c r="KAB307" s="334"/>
      <c r="KAC307" s="334"/>
      <c r="KAD307" s="224"/>
      <c r="KAE307" s="416"/>
      <c r="KAF307" s="416"/>
      <c r="KAG307" s="332"/>
      <c r="KAH307" s="333"/>
      <c r="KAI307" s="416"/>
      <c r="KAJ307" s="224"/>
      <c r="KAK307" s="224"/>
      <c r="KAL307" s="334"/>
      <c r="KAM307" s="334"/>
      <c r="KAN307" s="224"/>
      <c r="KAO307" s="416"/>
      <c r="KAP307" s="416"/>
      <c r="KAQ307" s="332"/>
      <c r="KAR307" s="333"/>
      <c r="KAS307" s="416"/>
      <c r="KAT307" s="224"/>
      <c r="KAU307" s="224"/>
      <c r="KAV307" s="334"/>
      <c r="KAW307" s="334"/>
      <c r="KAX307" s="224"/>
      <c r="KAY307" s="416"/>
      <c r="KAZ307" s="416"/>
      <c r="KBA307" s="332"/>
      <c r="KBB307" s="333"/>
      <c r="KBC307" s="416"/>
      <c r="KBD307" s="224"/>
      <c r="KBE307" s="224"/>
      <c r="KBF307" s="334"/>
      <c r="KBG307" s="334"/>
      <c r="KBH307" s="224"/>
      <c r="KBI307" s="416"/>
      <c r="KBJ307" s="416"/>
      <c r="KBK307" s="332"/>
      <c r="KBL307" s="333"/>
      <c r="KBM307" s="416"/>
      <c r="KBN307" s="224"/>
      <c r="KBO307" s="224"/>
      <c r="KBP307" s="334"/>
      <c r="KBQ307" s="334"/>
      <c r="KBR307" s="224"/>
      <c r="KBS307" s="416"/>
      <c r="KBT307" s="416"/>
      <c r="KBU307" s="332"/>
      <c r="KBV307" s="333"/>
      <c r="KBW307" s="416"/>
      <c r="KBX307" s="224"/>
      <c r="KBY307" s="224"/>
      <c r="KBZ307" s="334"/>
      <c r="KCA307" s="334"/>
      <c r="KCB307" s="224"/>
      <c r="KCC307" s="416"/>
      <c r="KCD307" s="416"/>
      <c r="KCE307" s="332"/>
      <c r="KCF307" s="333"/>
      <c r="KCG307" s="416"/>
      <c r="KCH307" s="224"/>
      <c r="KCI307" s="224"/>
      <c r="KCJ307" s="334"/>
      <c r="KCK307" s="334"/>
      <c r="KCL307" s="224"/>
      <c r="KCM307" s="416"/>
      <c r="KCN307" s="416"/>
      <c r="KCO307" s="332"/>
      <c r="KCP307" s="333"/>
      <c r="KCQ307" s="416"/>
      <c r="KCR307" s="224"/>
      <c r="KCS307" s="224"/>
      <c r="KCT307" s="334"/>
      <c r="KCU307" s="334"/>
      <c r="KCV307" s="224"/>
      <c r="KCW307" s="416"/>
      <c r="KCX307" s="416"/>
      <c r="KCY307" s="332"/>
      <c r="KCZ307" s="333"/>
      <c r="KDA307" s="416"/>
      <c r="KDB307" s="224"/>
      <c r="KDC307" s="224"/>
      <c r="KDD307" s="334"/>
      <c r="KDE307" s="334"/>
      <c r="KDF307" s="224"/>
      <c r="KDG307" s="416"/>
      <c r="KDH307" s="416"/>
      <c r="KDI307" s="332"/>
      <c r="KDJ307" s="333"/>
      <c r="KDK307" s="416"/>
      <c r="KDL307" s="224"/>
      <c r="KDM307" s="224"/>
      <c r="KDN307" s="334"/>
      <c r="KDO307" s="334"/>
      <c r="KDP307" s="224"/>
      <c r="KDQ307" s="416"/>
      <c r="KDR307" s="416"/>
      <c r="KDS307" s="332"/>
      <c r="KDT307" s="333"/>
      <c r="KDU307" s="416"/>
      <c r="KDV307" s="224"/>
      <c r="KDW307" s="224"/>
      <c r="KDX307" s="334"/>
      <c r="KDY307" s="334"/>
      <c r="KDZ307" s="224"/>
      <c r="KEA307" s="416"/>
      <c r="KEB307" s="416"/>
      <c r="KEC307" s="332"/>
      <c r="KED307" s="333"/>
      <c r="KEE307" s="416"/>
      <c r="KEF307" s="224"/>
      <c r="KEG307" s="224"/>
      <c r="KEH307" s="334"/>
      <c r="KEI307" s="334"/>
      <c r="KEJ307" s="224"/>
      <c r="KEK307" s="416"/>
      <c r="KEL307" s="416"/>
      <c r="KEM307" s="332"/>
      <c r="KEN307" s="333"/>
      <c r="KEO307" s="416"/>
      <c r="KEP307" s="224"/>
      <c r="KEQ307" s="224"/>
      <c r="KER307" s="334"/>
      <c r="KES307" s="334"/>
      <c r="KET307" s="224"/>
      <c r="KEU307" s="416"/>
      <c r="KEV307" s="416"/>
      <c r="KEW307" s="332"/>
      <c r="KEX307" s="333"/>
      <c r="KEY307" s="416"/>
      <c r="KEZ307" s="224"/>
      <c r="KFA307" s="224"/>
      <c r="KFB307" s="334"/>
      <c r="KFC307" s="334"/>
      <c r="KFD307" s="224"/>
      <c r="KFE307" s="416"/>
      <c r="KFF307" s="416"/>
      <c r="KFG307" s="332"/>
      <c r="KFH307" s="333"/>
      <c r="KFI307" s="416"/>
      <c r="KFJ307" s="224"/>
      <c r="KFK307" s="224"/>
      <c r="KFL307" s="334"/>
      <c r="KFM307" s="334"/>
      <c r="KFN307" s="224"/>
      <c r="KFO307" s="416"/>
      <c r="KFP307" s="416"/>
      <c r="KFQ307" s="332"/>
      <c r="KFR307" s="333"/>
      <c r="KFS307" s="416"/>
      <c r="KFT307" s="224"/>
      <c r="KFU307" s="224"/>
      <c r="KFV307" s="334"/>
      <c r="KFW307" s="334"/>
      <c r="KFX307" s="224"/>
      <c r="KFY307" s="416"/>
      <c r="KFZ307" s="416"/>
      <c r="KGA307" s="332"/>
      <c r="KGB307" s="333"/>
      <c r="KGC307" s="416"/>
      <c r="KGD307" s="224"/>
      <c r="KGE307" s="224"/>
      <c r="KGF307" s="334"/>
      <c r="KGG307" s="334"/>
      <c r="KGH307" s="224"/>
      <c r="KGI307" s="416"/>
      <c r="KGJ307" s="416"/>
      <c r="KGK307" s="332"/>
      <c r="KGL307" s="333"/>
      <c r="KGM307" s="416"/>
      <c r="KGN307" s="224"/>
      <c r="KGO307" s="224"/>
      <c r="KGP307" s="334"/>
      <c r="KGQ307" s="334"/>
      <c r="KGR307" s="224"/>
      <c r="KGS307" s="416"/>
      <c r="KGT307" s="416"/>
      <c r="KGU307" s="332"/>
      <c r="KGV307" s="333"/>
      <c r="KGW307" s="416"/>
      <c r="KGX307" s="224"/>
      <c r="KGY307" s="224"/>
      <c r="KGZ307" s="334"/>
      <c r="KHA307" s="334"/>
      <c r="KHB307" s="224"/>
      <c r="KHC307" s="416"/>
      <c r="KHD307" s="416"/>
      <c r="KHE307" s="332"/>
      <c r="KHF307" s="333"/>
      <c r="KHG307" s="416"/>
      <c r="KHH307" s="224"/>
      <c r="KHI307" s="224"/>
      <c r="KHJ307" s="334"/>
      <c r="KHK307" s="334"/>
      <c r="KHL307" s="224"/>
      <c r="KHM307" s="416"/>
      <c r="KHN307" s="416"/>
      <c r="KHO307" s="332"/>
      <c r="KHP307" s="333"/>
      <c r="KHQ307" s="416"/>
      <c r="KHR307" s="224"/>
      <c r="KHS307" s="224"/>
      <c r="KHT307" s="334"/>
      <c r="KHU307" s="334"/>
      <c r="KHV307" s="224"/>
      <c r="KHW307" s="416"/>
      <c r="KHX307" s="416"/>
      <c r="KHY307" s="332"/>
      <c r="KHZ307" s="333"/>
      <c r="KIA307" s="416"/>
      <c r="KIB307" s="224"/>
      <c r="KIC307" s="224"/>
      <c r="KID307" s="334"/>
      <c r="KIE307" s="334"/>
      <c r="KIF307" s="224"/>
      <c r="KIG307" s="416"/>
      <c r="KIH307" s="416"/>
      <c r="KII307" s="332"/>
      <c r="KIJ307" s="333"/>
      <c r="KIK307" s="416"/>
      <c r="KIL307" s="224"/>
      <c r="KIM307" s="224"/>
      <c r="KIN307" s="334"/>
      <c r="KIO307" s="334"/>
      <c r="KIP307" s="224"/>
      <c r="KIQ307" s="416"/>
      <c r="KIR307" s="416"/>
      <c r="KIS307" s="332"/>
      <c r="KIT307" s="333"/>
      <c r="KIU307" s="416"/>
      <c r="KIV307" s="224"/>
      <c r="KIW307" s="224"/>
      <c r="KIX307" s="334"/>
      <c r="KIY307" s="334"/>
      <c r="KIZ307" s="224"/>
      <c r="KJA307" s="416"/>
      <c r="KJB307" s="416"/>
      <c r="KJC307" s="332"/>
      <c r="KJD307" s="333"/>
      <c r="KJE307" s="416"/>
      <c r="KJF307" s="224"/>
      <c r="KJG307" s="224"/>
      <c r="KJH307" s="334"/>
      <c r="KJI307" s="334"/>
      <c r="KJJ307" s="224"/>
      <c r="KJK307" s="416"/>
      <c r="KJL307" s="416"/>
      <c r="KJM307" s="332"/>
      <c r="KJN307" s="333"/>
      <c r="KJO307" s="416"/>
      <c r="KJP307" s="224"/>
      <c r="KJQ307" s="224"/>
      <c r="KJR307" s="334"/>
      <c r="KJS307" s="334"/>
      <c r="KJT307" s="224"/>
      <c r="KJU307" s="416"/>
      <c r="KJV307" s="416"/>
      <c r="KJW307" s="332"/>
      <c r="KJX307" s="333"/>
      <c r="KJY307" s="416"/>
      <c r="KJZ307" s="224"/>
      <c r="KKA307" s="224"/>
      <c r="KKB307" s="334"/>
      <c r="KKC307" s="334"/>
      <c r="KKD307" s="224"/>
      <c r="KKE307" s="416"/>
      <c r="KKF307" s="416"/>
      <c r="KKG307" s="332"/>
      <c r="KKH307" s="333"/>
      <c r="KKI307" s="416"/>
      <c r="KKJ307" s="224"/>
      <c r="KKK307" s="224"/>
      <c r="KKL307" s="334"/>
      <c r="KKM307" s="334"/>
      <c r="KKN307" s="224"/>
      <c r="KKO307" s="416"/>
      <c r="KKP307" s="416"/>
      <c r="KKQ307" s="332"/>
      <c r="KKR307" s="333"/>
      <c r="KKS307" s="416"/>
      <c r="KKT307" s="224"/>
      <c r="KKU307" s="224"/>
      <c r="KKV307" s="334"/>
      <c r="KKW307" s="334"/>
      <c r="KKX307" s="224"/>
      <c r="KKY307" s="416"/>
      <c r="KKZ307" s="416"/>
      <c r="KLA307" s="332"/>
      <c r="KLB307" s="333"/>
      <c r="KLC307" s="416"/>
      <c r="KLD307" s="224"/>
      <c r="KLE307" s="224"/>
      <c r="KLF307" s="334"/>
      <c r="KLG307" s="334"/>
      <c r="KLH307" s="224"/>
      <c r="KLI307" s="416"/>
      <c r="KLJ307" s="416"/>
      <c r="KLK307" s="332"/>
      <c r="KLL307" s="333"/>
      <c r="KLM307" s="416"/>
      <c r="KLN307" s="224"/>
      <c r="KLO307" s="224"/>
      <c r="KLP307" s="334"/>
      <c r="KLQ307" s="334"/>
      <c r="KLR307" s="224"/>
      <c r="KLS307" s="416"/>
      <c r="KLT307" s="416"/>
      <c r="KLU307" s="332"/>
      <c r="KLV307" s="333"/>
      <c r="KLW307" s="416"/>
      <c r="KLX307" s="224"/>
      <c r="KLY307" s="224"/>
      <c r="KLZ307" s="334"/>
      <c r="KMA307" s="334"/>
      <c r="KMB307" s="224"/>
      <c r="KMC307" s="416"/>
      <c r="KMD307" s="416"/>
      <c r="KME307" s="332"/>
      <c r="KMF307" s="333"/>
      <c r="KMG307" s="416"/>
      <c r="KMH307" s="224"/>
      <c r="KMI307" s="224"/>
      <c r="KMJ307" s="334"/>
      <c r="KMK307" s="334"/>
      <c r="KML307" s="224"/>
      <c r="KMM307" s="416"/>
      <c r="KMN307" s="416"/>
      <c r="KMO307" s="332"/>
      <c r="KMP307" s="333"/>
      <c r="KMQ307" s="416"/>
      <c r="KMR307" s="224"/>
      <c r="KMS307" s="224"/>
      <c r="KMT307" s="334"/>
      <c r="KMU307" s="334"/>
      <c r="KMV307" s="224"/>
      <c r="KMW307" s="416"/>
      <c r="KMX307" s="416"/>
      <c r="KMY307" s="332"/>
      <c r="KMZ307" s="333"/>
      <c r="KNA307" s="416"/>
      <c r="KNB307" s="224"/>
      <c r="KNC307" s="224"/>
      <c r="KND307" s="334"/>
      <c r="KNE307" s="334"/>
      <c r="KNF307" s="224"/>
      <c r="KNG307" s="416"/>
      <c r="KNH307" s="416"/>
      <c r="KNI307" s="332"/>
      <c r="KNJ307" s="333"/>
      <c r="KNK307" s="416"/>
      <c r="KNL307" s="224"/>
      <c r="KNM307" s="224"/>
      <c r="KNN307" s="334"/>
      <c r="KNO307" s="334"/>
      <c r="KNP307" s="224"/>
      <c r="KNQ307" s="416"/>
      <c r="KNR307" s="416"/>
      <c r="KNS307" s="332"/>
      <c r="KNT307" s="333"/>
      <c r="KNU307" s="416"/>
      <c r="KNV307" s="224"/>
      <c r="KNW307" s="224"/>
      <c r="KNX307" s="334"/>
      <c r="KNY307" s="334"/>
      <c r="KNZ307" s="224"/>
      <c r="KOA307" s="416"/>
      <c r="KOB307" s="416"/>
      <c r="KOC307" s="332"/>
      <c r="KOD307" s="333"/>
      <c r="KOE307" s="416"/>
      <c r="KOF307" s="224"/>
      <c r="KOG307" s="224"/>
      <c r="KOH307" s="334"/>
      <c r="KOI307" s="334"/>
      <c r="KOJ307" s="224"/>
      <c r="KOK307" s="416"/>
      <c r="KOL307" s="416"/>
      <c r="KOM307" s="332"/>
      <c r="KON307" s="333"/>
      <c r="KOO307" s="416"/>
      <c r="KOP307" s="224"/>
      <c r="KOQ307" s="224"/>
      <c r="KOR307" s="334"/>
      <c r="KOS307" s="334"/>
      <c r="KOT307" s="224"/>
      <c r="KOU307" s="416"/>
      <c r="KOV307" s="416"/>
      <c r="KOW307" s="332"/>
      <c r="KOX307" s="333"/>
      <c r="KOY307" s="416"/>
      <c r="KOZ307" s="224"/>
      <c r="KPA307" s="224"/>
      <c r="KPB307" s="334"/>
      <c r="KPC307" s="334"/>
      <c r="KPD307" s="224"/>
      <c r="KPE307" s="416"/>
      <c r="KPF307" s="416"/>
      <c r="KPG307" s="332"/>
      <c r="KPH307" s="333"/>
      <c r="KPI307" s="416"/>
      <c r="KPJ307" s="224"/>
      <c r="KPK307" s="224"/>
      <c r="KPL307" s="334"/>
      <c r="KPM307" s="334"/>
      <c r="KPN307" s="224"/>
      <c r="KPO307" s="416"/>
      <c r="KPP307" s="416"/>
      <c r="KPQ307" s="332"/>
      <c r="KPR307" s="333"/>
      <c r="KPS307" s="416"/>
      <c r="KPT307" s="224"/>
      <c r="KPU307" s="224"/>
      <c r="KPV307" s="334"/>
      <c r="KPW307" s="334"/>
      <c r="KPX307" s="224"/>
      <c r="KPY307" s="416"/>
      <c r="KPZ307" s="416"/>
      <c r="KQA307" s="332"/>
      <c r="KQB307" s="333"/>
      <c r="KQC307" s="416"/>
      <c r="KQD307" s="224"/>
      <c r="KQE307" s="224"/>
      <c r="KQF307" s="334"/>
      <c r="KQG307" s="334"/>
      <c r="KQH307" s="224"/>
      <c r="KQI307" s="416"/>
      <c r="KQJ307" s="416"/>
      <c r="KQK307" s="332"/>
      <c r="KQL307" s="333"/>
      <c r="KQM307" s="416"/>
      <c r="KQN307" s="224"/>
      <c r="KQO307" s="224"/>
      <c r="KQP307" s="334"/>
      <c r="KQQ307" s="334"/>
      <c r="KQR307" s="224"/>
      <c r="KQS307" s="416"/>
      <c r="KQT307" s="416"/>
      <c r="KQU307" s="332"/>
      <c r="KQV307" s="333"/>
      <c r="KQW307" s="416"/>
      <c r="KQX307" s="224"/>
      <c r="KQY307" s="224"/>
      <c r="KQZ307" s="334"/>
      <c r="KRA307" s="334"/>
      <c r="KRB307" s="224"/>
      <c r="KRC307" s="416"/>
      <c r="KRD307" s="416"/>
      <c r="KRE307" s="332"/>
      <c r="KRF307" s="333"/>
      <c r="KRG307" s="416"/>
      <c r="KRH307" s="224"/>
      <c r="KRI307" s="224"/>
      <c r="KRJ307" s="334"/>
      <c r="KRK307" s="334"/>
      <c r="KRL307" s="224"/>
      <c r="KRM307" s="416"/>
      <c r="KRN307" s="416"/>
      <c r="KRO307" s="332"/>
      <c r="KRP307" s="333"/>
      <c r="KRQ307" s="416"/>
      <c r="KRR307" s="224"/>
      <c r="KRS307" s="224"/>
      <c r="KRT307" s="334"/>
      <c r="KRU307" s="334"/>
      <c r="KRV307" s="224"/>
      <c r="KRW307" s="416"/>
      <c r="KRX307" s="416"/>
      <c r="KRY307" s="332"/>
      <c r="KRZ307" s="333"/>
      <c r="KSA307" s="416"/>
      <c r="KSB307" s="224"/>
      <c r="KSC307" s="224"/>
      <c r="KSD307" s="334"/>
      <c r="KSE307" s="334"/>
      <c r="KSF307" s="224"/>
      <c r="KSG307" s="416"/>
      <c r="KSH307" s="416"/>
      <c r="KSI307" s="332"/>
      <c r="KSJ307" s="333"/>
      <c r="KSK307" s="416"/>
      <c r="KSL307" s="224"/>
      <c r="KSM307" s="224"/>
      <c r="KSN307" s="334"/>
      <c r="KSO307" s="334"/>
      <c r="KSP307" s="224"/>
      <c r="KSQ307" s="416"/>
      <c r="KSR307" s="416"/>
      <c r="KSS307" s="332"/>
      <c r="KST307" s="333"/>
      <c r="KSU307" s="416"/>
      <c r="KSV307" s="224"/>
      <c r="KSW307" s="224"/>
      <c r="KSX307" s="334"/>
      <c r="KSY307" s="334"/>
      <c r="KSZ307" s="224"/>
      <c r="KTA307" s="416"/>
      <c r="KTB307" s="416"/>
      <c r="KTC307" s="332"/>
      <c r="KTD307" s="333"/>
      <c r="KTE307" s="416"/>
      <c r="KTF307" s="224"/>
      <c r="KTG307" s="224"/>
      <c r="KTH307" s="334"/>
      <c r="KTI307" s="334"/>
      <c r="KTJ307" s="224"/>
      <c r="KTK307" s="416"/>
      <c r="KTL307" s="416"/>
      <c r="KTM307" s="332"/>
      <c r="KTN307" s="333"/>
      <c r="KTO307" s="416"/>
      <c r="KTP307" s="224"/>
      <c r="KTQ307" s="224"/>
      <c r="KTR307" s="334"/>
      <c r="KTS307" s="334"/>
      <c r="KTT307" s="224"/>
      <c r="KTU307" s="416"/>
      <c r="KTV307" s="416"/>
      <c r="KTW307" s="332"/>
      <c r="KTX307" s="333"/>
      <c r="KTY307" s="416"/>
      <c r="KTZ307" s="224"/>
      <c r="KUA307" s="224"/>
      <c r="KUB307" s="334"/>
      <c r="KUC307" s="334"/>
      <c r="KUD307" s="224"/>
      <c r="KUE307" s="416"/>
      <c r="KUF307" s="416"/>
      <c r="KUG307" s="332"/>
      <c r="KUH307" s="333"/>
      <c r="KUI307" s="416"/>
      <c r="KUJ307" s="224"/>
      <c r="KUK307" s="224"/>
      <c r="KUL307" s="334"/>
      <c r="KUM307" s="334"/>
      <c r="KUN307" s="224"/>
      <c r="KUO307" s="416"/>
      <c r="KUP307" s="416"/>
      <c r="KUQ307" s="332"/>
      <c r="KUR307" s="333"/>
      <c r="KUS307" s="416"/>
      <c r="KUT307" s="224"/>
      <c r="KUU307" s="224"/>
      <c r="KUV307" s="334"/>
      <c r="KUW307" s="334"/>
      <c r="KUX307" s="224"/>
      <c r="KUY307" s="416"/>
      <c r="KUZ307" s="416"/>
      <c r="KVA307" s="332"/>
      <c r="KVB307" s="333"/>
      <c r="KVC307" s="416"/>
      <c r="KVD307" s="224"/>
      <c r="KVE307" s="224"/>
      <c r="KVF307" s="334"/>
      <c r="KVG307" s="334"/>
      <c r="KVH307" s="224"/>
      <c r="KVI307" s="416"/>
      <c r="KVJ307" s="416"/>
      <c r="KVK307" s="332"/>
      <c r="KVL307" s="333"/>
      <c r="KVM307" s="416"/>
      <c r="KVN307" s="224"/>
      <c r="KVO307" s="224"/>
      <c r="KVP307" s="334"/>
      <c r="KVQ307" s="334"/>
      <c r="KVR307" s="224"/>
      <c r="KVS307" s="416"/>
      <c r="KVT307" s="416"/>
      <c r="KVU307" s="332"/>
      <c r="KVV307" s="333"/>
      <c r="KVW307" s="416"/>
      <c r="KVX307" s="224"/>
      <c r="KVY307" s="224"/>
      <c r="KVZ307" s="334"/>
      <c r="KWA307" s="334"/>
      <c r="KWB307" s="224"/>
      <c r="KWC307" s="416"/>
      <c r="KWD307" s="416"/>
      <c r="KWE307" s="332"/>
      <c r="KWF307" s="333"/>
      <c r="KWG307" s="416"/>
      <c r="KWH307" s="224"/>
      <c r="KWI307" s="224"/>
      <c r="KWJ307" s="334"/>
      <c r="KWK307" s="334"/>
      <c r="KWL307" s="224"/>
      <c r="KWM307" s="416"/>
      <c r="KWN307" s="416"/>
      <c r="KWO307" s="332"/>
      <c r="KWP307" s="333"/>
      <c r="KWQ307" s="416"/>
      <c r="KWR307" s="224"/>
      <c r="KWS307" s="224"/>
      <c r="KWT307" s="334"/>
      <c r="KWU307" s="334"/>
      <c r="KWV307" s="224"/>
      <c r="KWW307" s="416"/>
      <c r="KWX307" s="416"/>
      <c r="KWY307" s="332"/>
      <c r="KWZ307" s="333"/>
      <c r="KXA307" s="416"/>
      <c r="KXB307" s="224"/>
      <c r="KXC307" s="224"/>
      <c r="KXD307" s="334"/>
      <c r="KXE307" s="334"/>
      <c r="KXF307" s="224"/>
      <c r="KXG307" s="416"/>
      <c r="KXH307" s="416"/>
      <c r="KXI307" s="332"/>
      <c r="KXJ307" s="333"/>
      <c r="KXK307" s="416"/>
      <c r="KXL307" s="224"/>
      <c r="KXM307" s="224"/>
      <c r="KXN307" s="334"/>
      <c r="KXO307" s="334"/>
      <c r="KXP307" s="224"/>
      <c r="KXQ307" s="416"/>
      <c r="KXR307" s="416"/>
      <c r="KXS307" s="332"/>
      <c r="KXT307" s="333"/>
      <c r="KXU307" s="416"/>
      <c r="KXV307" s="224"/>
      <c r="KXW307" s="224"/>
      <c r="KXX307" s="334"/>
      <c r="KXY307" s="334"/>
      <c r="KXZ307" s="224"/>
      <c r="KYA307" s="416"/>
      <c r="KYB307" s="416"/>
      <c r="KYC307" s="332"/>
      <c r="KYD307" s="333"/>
      <c r="KYE307" s="416"/>
      <c r="KYF307" s="224"/>
      <c r="KYG307" s="224"/>
      <c r="KYH307" s="334"/>
      <c r="KYI307" s="334"/>
      <c r="KYJ307" s="224"/>
      <c r="KYK307" s="416"/>
      <c r="KYL307" s="416"/>
      <c r="KYM307" s="332"/>
      <c r="KYN307" s="333"/>
      <c r="KYO307" s="416"/>
      <c r="KYP307" s="224"/>
      <c r="KYQ307" s="224"/>
      <c r="KYR307" s="334"/>
      <c r="KYS307" s="334"/>
      <c r="KYT307" s="224"/>
      <c r="KYU307" s="416"/>
      <c r="KYV307" s="416"/>
      <c r="KYW307" s="332"/>
      <c r="KYX307" s="333"/>
      <c r="KYY307" s="416"/>
      <c r="KYZ307" s="224"/>
      <c r="KZA307" s="224"/>
      <c r="KZB307" s="334"/>
      <c r="KZC307" s="334"/>
      <c r="KZD307" s="224"/>
      <c r="KZE307" s="416"/>
      <c r="KZF307" s="416"/>
      <c r="KZG307" s="332"/>
      <c r="KZH307" s="333"/>
      <c r="KZI307" s="416"/>
      <c r="KZJ307" s="224"/>
      <c r="KZK307" s="224"/>
      <c r="KZL307" s="334"/>
      <c r="KZM307" s="334"/>
      <c r="KZN307" s="224"/>
      <c r="KZO307" s="416"/>
      <c r="KZP307" s="416"/>
      <c r="KZQ307" s="332"/>
      <c r="KZR307" s="333"/>
      <c r="KZS307" s="416"/>
      <c r="KZT307" s="224"/>
      <c r="KZU307" s="224"/>
      <c r="KZV307" s="334"/>
      <c r="KZW307" s="334"/>
      <c r="KZX307" s="224"/>
      <c r="KZY307" s="416"/>
      <c r="KZZ307" s="416"/>
      <c r="LAA307" s="332"/>
      <c r="LAB307" s="333"/>
      <c r="LAC307" s="416"/>
      <c r="LAD307" s="224"/>
      <c r="LAE307" s="224"/>
      <c r="LAF307" s="334"/>
      <c r="LAG307" s="334"/>
      <c r="LAH307" s="224"/>
      <c r="LAI307" s="416"/>
      <c r="LAJ307" s="416"/>
      <c r="LAK307" s="332"/>
      <c r="LAL307" s="333"/>
      <c r="LAM307" s="416"/>
      <c r="LAN307" s="224"/>
      <c r="LAO307" s="224"/>
      <c r="LAP307" s="334"/>
      <c r="LAQ307" s="334"/>
      <c r="LAR307" s="224"/>
      <c r="LAS307" s="416"/>
      <c r="LAT307" s="416"/>
      <c r="LAU307" s="332"/>
      <c r="LAV307" s="333"/>
      <c r="LAW307" s="416"/>
      <c r="LAX307" s="224"/>
      <c r="LAY307" s="224"/>
      <c r="LAZ307" s="334"/>
      <c r="LBA307" s="334"/>
      <c r="LBB307" s="224"/>
      <c r="LBC307" s="416"/>
      <c r="LBD307" s="416"/>
      <c r="LBE307" s="332"/>
      <c r="LBF307" s="333"/>
      <c r="LBG307" s="416"/>
      <c r="LBH307" s="224"/>
      <c r="LBI307" s="224"/>
      <c r="LBJ307" s="334"/>
      <c r="LBK307" s="334"/>
      <c r="LBL307" s="224"/>
      <c r="LBM307" s="416"/>
      <c r="LBN307" s="416"/>
      <c r="LBO307" s="332"/>
      <c r="LBP307" s="333"/>
      <c r="LBQ307" s="416"/>
      <c r="LBR307" s="224"/>
      <c r="LBS307" s="224"/>
      <c r="LBT307" s="334"/>
      <c r="LBU307" s="334"/>
      <c r="LBV307" s="224"/>
      <c r="LBW307" s="416"/>
      <c r="LBX307" s="416"/>
      <c r="LBY307" s="332"/>
      <c r="LBZ307" s="333"/>
      <c r="LCA307" s="416"/>
      <c r="LCB307" s="224"/>
      <c r="LCC307" s="224"/>
      <c r="LCD307" s="334"/>
      <c r="LCE307" s="334"/>
      <c r="LCF307" s="224"/>
      <c r="LCG307" s="416"/>
      <c r="LCH307" s="416"/>
      <c r="LCI307" s="332"/>
      <c r="LCJ307" s="333"/>
      <c r="LCK307" s="416"/>
      <c r="LCL307" s="224"/>
      <c r="LCM307" s="224"/>
      <c r="LCN307" s="334"/>
      <c r="LCO307" s="334"/>
      <c r="LCP307" s="224"/>
      <c r="LCQ307" s="416"/>
      <c r="LCR307" s="416"/>
      <c r="LCS307" s="332"/>
      <c r="LCT307" s="333"/>
      <c r="LCU307" s="416"/>
      <c r="LCV307" s="224"/>
      <c r="LCW307" s="224"/>
      <c r="LCX307" s="334"/>
      <c r="LCY307" s="334"/>
      <c r="LCZ307" s="224"/>
      <c r="LDA307" s="416"/>
      <c r="LDB307" s="416"/>
      <c r="LDC307" s="332"/>
      <c r="LDD307" s="333"/>
      <c r="LDE307" s="416"/>
      <c r="LDF307" s="224"/>
      <c r="LDG307" s="224"/>
      <c r="LDH307" s="334"/>
      <c r="LDI307" s="334"/>
      <c r="LDJ307" s="224"/>
      <c r="LDK307" s="416"/>
      <c r="LDL307" s="416"/>
      <c r="LDM307" s="332"/>
      <c r="LDN307" s="333"/>
      <c r="LDO307" s="416"/>
      <c r="LDP307" s="224"/>
      <c r="LDQ307" s="224"/>
      <c r="LDR307" s="334"/>
      <c r="LDS307" s="334"/>
      <c r="LDT307" s="224"/>
      <c r="LDU307" s="416"/>
      <c r="LDV307" s="416"/>
      <c r="LDW307" s="332"/>
      <c r="LDX307" s="333"/>
      <c r="LDY307" s="416"/>
      <c r="LDZ307" s="224"/>
      <c r="LEA307" s="224"/>
      <c r="LEB307" s="334"/>
      <c r="LEC307" s="334"/>
      <c r="LED307" s="224"/>
      <c r="LEE307" s="416"/>
      <c r="LEF307" s="416"/>
      <c r="LEG307" s="332"/>
      <c r="LEH307" s="333"/>
      <c r="LEI307" s="416"/>
      <c r="LEJ307" s="224"/>
      <c r="LEK307" s="224"/>
      <c r="LEL307" s="334"/>
      <c r="LEM307" s="334"/>
      <c r="LEN307" s="224"/>
      <c r="LEO307" s="416"/>
      <c r="LEP307" s="416"/>
      <c r="LEQ307" s="332"/>
      <c r="LER307" s="333"/>
      <c r="LES307" s="416"/>
      <c r="LET307" s="224"/>
      <c r="LEU307" s="224"/>
      <c r="LEV307" s="334"/>
      <c r="LEW307" s="334"/>
      <c r="LEX307" s="224"/>
      <c r="LEY307" s="416"/>
      <c r="LEZ307" s="416"/>
      <c r="LFA307" s="332"/>
      <c r="LFB307" s="333"/>
      <c r="LFC307" s="416"/>
      <c r="LFD307" s="224"/>
      <c r="LFE307" s="224"/>
      <c r="LFF307" s="334"/>
      <c r="LFG307" s="334"/>
      <c r="LFH307" s="224"/>
      <c r="LFI307" s="416"/>
      <c r="LFJ307" s="416"/>
      <c r="LFK307" s="332"/>
      <c r="LFL307" s="333"/>
      <c r="LFM307" s="416"/>
      <c r="LFN307" s="224"/>
      <c r="LFO307" s="224"/>
      <c r="LFP307" s="334"/>
      <c r="LFQ307" s="334"/>
      <c r="LFR307" s="224"/>
      <c r="LFS307" s="416"/>
      <c r="LFT307" s="416"/>
      <c r="LFU307" s="332"/>
      <c r="LFV307" s="333"/>
      <c r="LFW307" s="416"/>
      <c r="LFX307" s="224"/>
      <c r="LFY307" s="224"/>
      <c r="LFZ307" s="334"/>
      <c r="LGA307" s="334"/>
      <c r="LGB307" s="224"/>
      <c r="LGC307" s="416"/>
      <c r="LGD307" s="416"/>
      <c r="LGE307" s="332"/>
      <c r="LGF307" s="333"/>
      <c r="LGG307" s="416"/>
      <c r="LGH307" s="224"/>
      <c r="LGI307" s="224"/>
      <c r="LGJ307" s="334"/>
      <c r="LGK307" s="334"/>
      <c r="LGL307" s="224"/>
      <c r="LGM307" s="416"/>
      <c r="LGN307" s="416"/>
      <c r="LGO307" s="332"/>
      <c r="LGP307" s="333"/>
      <c r="LGQ307" s="416"/>
      <c r="LGR307" s="224"/>
      <c r="LGS307" s="224"/>
      <c r="LGT307" s="334"/>
      <c r="LGU307" s="334"/>
      <c r="LGV307" s="224"/>
      <c r="LGW307" s="416"/>
      <c r="LGX307" s="416"/>
      <c r="LGY307" s="332"/>
      <c r="LGZ307" s="333"/>
      <c r="LHA307" s="416"/>
      <c r="LHB307" s="224"/>
      <c r="LHC307" s="224"/>
      <c r="LHD307" s="334"/>
      <c r="LHE307" s="334"/>
      <c r="LHF307" s="224"/>
      <c r="LHG307" s="416"/>
      <c r="LHH307" s="416"/>
      <c r="LHI307" s="332"/>
      <c r="LHJ307" s="333"/>
      <c r="LHK307" s="416"/>
      <c r="LHL307" s="224"/>
      <c r="LHM307" s="224"/>
      <c r="LHN307" s="334"/>
      <c r="LHO307" s="334"/>
      <c r="LHP307" s="224"/>
      <c r="LHQ307" s="416"/>
      <c r="LHR307" s="416"/>
      <c r="LHS307" s="332"/>
      <c r="LHT307" s="333"/>
      <c r="LHU307" s="416"/>
      <c r="LHV307" s="224"/>
      <c r="LHW307" s="224"/>
      <c r="LHX307" s="334"/>
      <c r="LHY307" s="334"/>
      <c r="LHZ307" s="224"/>
      <c r="LIA307" s="416"/>
      <c r="LIB307" s="416"/>
      <c r="LIC307" s="332"/>
      <c r="LID307" s="333"/>
      <c r="LIE307" s="416"/>
      <c r="LIF307" s="224"/>
      <c r="LIG307" s="224"/>
      <c r="LIH307" s="334"/>
      <c r="LII307" s="334"/>
      <c r="LIJ307" s="224"/>
      <c r="LIK307" s="416"/>
      <c r="LIL307" s="416"/>
      <c r="LIM307" s="332"/>
      <c r="LIN307" s="333"/>
      <c r="LIO307" s="416"/>
      <c r="LIP307" s="224"/>
      <c r="LIQ307" s="224"/>
      <c r="LIR307" s="334"/>
      <c r="LIS307" s="334"/>
      <c r="LIT307" s="224"/>
      <c r="LIU307" s="416"/>
      <c r="LIV307" s="416"/>
      <c r="LIW307" s="332"/>
      <c r="LIX307" s="333"/>
      <c r="LIY307" s="416"/>
      <c r="LIZ307" s="224"/>
      <c r="LJA307" s="224"/>
      <c r="LJB307" s="334"/>
      <c r="LJC307" s="334"/>
      <c r="LJD307" s="224"/>
      <c r="LJE307" s="416"/>
      <c r="LJF307" s="416"/>
      <c r="LJG307" s="332"/>
      <c r="LJH307" s="333"/>
      <c r="LJI307" s="416"/>
      <c r="LJJ307" s="224"/>
      <c r="LJK307" s="224"/>
      <c r="LJL307" s="334"/>
      <c r="LJM307" s="334"/>
      <c r="LJN307" s="224"/>
      <c r="LJO307" s="416"/>
      <c r="LJP307" s="416"/>
      <c r="LJQ307" s="332"/>
      <c r="LJR307" s="333"/>
      <c r="LJS307" s="416"/>
      <c r="LJT307" s="224"/>
      <c r="LJU307" s="224"/>
      <c r="LJV307" s="334"/>
      <c r="LJW307" s="334"/>
      <c r="LJX307" s="224"/>
      <c r="LJY307" s="416"/>
      <c r="LJZ307" s="416"/>
      <c r="LKA307" s="332"/>
      <c r="LKB307" s="333"/>
      <c r="LKC307" s="416"/>
      <c r="LKD307" s="224"/>
      <c r="LKE307" s="224"/>
      <c r="LKF307" s="334"/>
      <c r="LKG307" s="334"/>
      <c r="LKH307" s="224"/>
      <c r="LKI307" s="416"/>
      <c r="LKJ307" s="416"/>
      <c r="LKK307" s="332"/>
      <c r="LKL307" s="333"/>
      <c r="LKM307" s="416"/>
      <c r="LKN307" s="224"/>
      <c r="LKO307" s="224"/>
      <c r="LKP307" s="334"/>
      <c r="LKQ307" s="334"/>
      <c r="LKR307" s="224"/>
      <c r="LKS307" s="416"/>
      <c r="LKT307" s="416"/>
      <c r="LKU307" s="332"/>
      <c r="LKV307" s="333"/>
      <c r="LKW307" s="416"/>
      <c r="LKX307" s="224"/>
      <c r="LKY307" s="224"/>
      <c r="LKZ307" s="334"/>
      <c r="LLA307" s="334"/>
      <c r="LLB307" s="224"/>
      <c r="LLC307" s="416"/>
      <c r="LLD307" s="416"/>
      <c r="LLE307" s="332"/>
      <c r="LLF307" s="333"/>
      <c r="LLG307" s="416"/>
      <c r="LLH307" s="224"/>
      <c r="LLI307" s="224"/>
      <c r="LLJ307" s="334"/>
      <c r="LLK307" s="334"/>
      <c r="LLL307" s="224"/>
      <c r="LLM307" s="416"/>
      <c r="LLN307" s="416"/>
      <c r="LLO307" s="332"/>
      <c r="LLP307" s="333"/>
      <c r="LLQ307" s="416"/>
      <c r="LLR307" s="224"/>
      <c r="LLS307" s="224"/>
      <c r="LLT307" s="334"/>
      <c r="LLU307" s="334"/>
      <c r="LLV307" s="224"/>
      <c r="LLW307" s="416"/>
      <c r="LLX307" s="416"/>
      <c r="LLY307" s="332"/>
      <c r="LLZ307" s="333"/>
      <c r="LMA307" s="416"/>
      <c r="LMB307" s="224"/>
      <c r="LMC307" s="224"/>
      <c r="LMD307" s="334"/>
      <c r="LME307" s="334"/>
      <c r="LMF307" s="224"/>
      <c r="LMG307" s="416"/>
      <c r="LMH307" s="416"/>
      <c r="LMI307" s="332"/>
      <c r="LMJ307" s="333"/>
      <c r="LMK307" s="416"/>
      <c r="LML307" s="224"/>
      <c r="LMM307" s="224"/>
      <c r="LMN307" s="334"/>
      <c r="LMO307" s="334"/>
      <c r="LMP307" s="224"/>
      <c r="LMQ307" s="416"/>
      <c r="LMR307" s="416"/>
      <c r="LMS307" s="332"/>
      <c r="LMT307" s="333"/>
      <c r="LMU307" s="416"/>
      <c r="LMV307" s="224"/>
      <c r="LMW307" s="224"/>
      <c r="LMX307" s="334"/>
      <c r="LMY307" s="334"/>
      <c r="LMZ307" s="224"/>
      <c r="LNA307" s="416"/>
      <c r="LNB307" s="416"/>
      <c r="LNC307" s="332"/>
      <c r="LND307" s="333"/>
      <c r="LNE307" s="416"/>
      <c r="LNF307" s="224"/>
      <c r="LNG307" s="224"/>
      <c r="LNH307" s="334"/>
      <c r="LNI307" s="334"/>
      <c r="LNJ307" s="224"/>
      <c r="LNK307" s="416"/>
      <c r="LNL307" s="416"/>
      <c r="LNM307" s="332"/>
      <c r="LNN307" s="333"/>
      <c r="LNO307" s="416"/>
      <c r="LNP307" s="224"/>
      <c r="LNQ307" s="224"/>
      <c r="LNR307" s="334"/>
      <c r="LNS307" s="334"/>
      <c r="LNT307" s="224"/>
      <c r="LNU307" s="416"/>
      <c r="LNV307" s="416"/>
      <c r="LNW307" s="332"/>
      <c r="LNX307" s="333"/>
      <c r="LNY307" s="416"/>
      <c r="LNZ307" s="224"/>
      <c r="LOA307" s="224"/>
      <c r="LOB307" s="334"/>
      <c r="LOC307" s="334"/>
      <c r="LOD307" s="224"/>
      <c r="LOE307" s="416"/>
      <c r="LOF307" s="416"/>
      <c r="LOG307" s="332"/>
      <c r="LOH307" s="333"/>
      <c r="LOI307" s="416"/>
      <c r="LOJ307" s="224"/>
      <c r="LOK307" s="224"/>
      <c r="LOL307" s="334"/>
      <c r="LOM307" s="334"/>
      <c r="LON307" s="224"/>
      <c r="LOO307" s="416"/>
      <c r="LOP307" s="416"/>
      <c r="LOQ307" s="332"/>
      <c r="LOR307" s="333"/>
      <c r="LOS307" s="416"/>
      <c r="LOT307" s="224"/>
      <c r="LOU307" s="224"/>
      <c r="LOV307" s="334"/>
      <c r="LOW307" s="334"/>
      <c r="LOX307" s="224"/>
      <c r="LOY307" s="416"/>
      <c r="LOZ307" s="416"/>
      <c r="LPA307" s="332"/>
      <c r="LPB307" s="333"/>
      <c r="LPC307" s="416"/>
      <c r="LPD307" s="224"/>
      <c r="LPE307" s="224"/>
      <c r="LPF307" s="334"/>
      <c r="LPG307" s="334"/>
      <c r="LPH307" s="224"/>
      <c r="LPI307" s="416"/>
      <c r="LPJ307" s="416"/>
      <c r="LPK307" s="332"/>
      <c r="LPL307" s="333"/>
      <c r="LPM307" s="416"/>
      <c r="LPN307" s="224"/>
      <c r="LPO307" s="224"/>
      <c r="LPP307" s="334"/>
      <c r="LPQ307" s="334"/>
      <c r="LPR307" s="224"/>
      <c r="LPS307" s="416"/>
      <c r="LPT307" s="416"/>
      <c r="LPU307" s="332"/>
      <c r="LPV307" s="333"/>
      <c r="LPW307" s="416"/>
      <c r="LPX307" s="224"/>
      <c r="LPY307" s="224"/>
      <c r="LPZ307" s="334"/>
      <c r="LQA307" s="334"/>
      <c r="LQB307" s="224"/>
      <c r="LQC307" s="416"/>
      <c r="LQD307" s="416"/>
      <c r="LQE307" s="332"/>
      <c r="LQF307" s="333"/>
      <c r="LQG307" s="416"/>
      <c r="LQH307" s="224"/>
      <c r="LQI307" s="224"/>
      <c r="LQJ307" s="334"/>
      <c r="LQK307" s="334"/>
      <c r="LQL307" s="224"/>
      <c r="LQM307" s="416"/>
      <c r="LQN307" s="416"/>
      <c r="LQO307" s="332"/>
      <c r="LQP307" s="333"/>
      <c r="LQQ307" s="416"/>
      <c r="LQR307" s="224"/>
      <c r="LQS307" s="224"/>
      <c r="LQT307" s="334"/>
      <c r="LQU307" s="334"/>
      <c r="LQV307" s="224"/>
      <c r="LQW307" s="416"/>
      <c r="LQX307" s="416"/>
      <c r="LQY307" s="332"/>
      <c r="LQZ307" s="333"/>
      <c r="LRA307" s="416"/>
      <c r="LRB307" s="224"/>
      <c r="LRC307" s="224"/>
      <c r="LRD307" s="334"/>
      <c r="LRE307" s="334"/>
      <c r="LRF307" s="224"/>
      <c r="LRG307" s="416"/>
      <c r="LRH307" s="416"/>
      <c r="LRI307" s="332"/>
      <c r="LRJ307" s="333"/>
      <c r="LRK307" s="416"/>
      <c r="LRL307" s="224"/>
      <c r="LRM307" s="224"/>
      <c r="LRN307" s="334"/>
      <c r="LRO307" s="334"/>
      <c r="LRP307" s="224"/>
      <c r="LRQ307" s="416"/>
      <c r="LRR307" s="416"/>
      <c r="LRS307" s="332"/>
      <c r="LRT307" s="333"/>
      <c r="LRU307" s="416"/>
      <c r="LRV307" s="224"/>
      <c r="LRW307" s="224"/>
      <c r="LRX307" s="334"/>
      <c r="LRY307" s="334"/>
      <c r="LRZ307" s="224"/>
      <c r="LSA307" s="416"/>
      <c r="LSB307" s="416"/>
      <c r="LSC307" s="332"/>
      <c r="LSD307" s="333"/>
      <c r="LSE307" s="416"/>
      <c r="LSF307" s="224"/>
      <c r="LSG307" s="224"/>
      <c r="LSH307" s="334"/>
      <c r="LSI307" s="334"/>
      <c r="LSJ307" s="224"/>
      <c r="LSK307" s="416"/>
      <c r="LSL307" s="416"/>
      <c r="LSM307" s="332"/>
      <c r="LSN307" s="333"/>
      <c r="LSO307" s="416"/>
      <c r="LSP307" s="224"/>
      <c r="LSQ307" s="224"/>
      <c r="LSR307" s="334"/>
      <c r="LSS307" s="334"/>
      <c r="LST307" s="224"/>
      <c r="LSU307" s="416"/>
      <c r="LSV307" s="416"/>
      <c r="LSW307" s="332"/>
      <c r="LSX307" s="333"/>
      <c r="LSY307" s="416"/>
      <c r="LSZ307" s="224"/>
      <c r="LTA307" s="224"/>
      <c r="LTB307" s="334"/>
      <c r="LTC307" s="334"/>
      <c r="LTD307" s="224"/>
      <c r="LTE307" s="416"/>
      <c r="LTF307" s="416"/>
      <c r="LTG307" s="332"/>
      <c r="LTH307" s="333"/>
      <c r="LTI307" s="416"/>
      <c r="LTJ307" s="224"/>
      <c r="LTK307" s="224"/>
      <c r="LTL307" s="334"/>
      <c r="LTM307" s="334"/>
      <c r="LTN307" s="224"/>
      <c r="LTO307" s="416"/>
      <c r="LTP307" s="416"/>
      <c r="LTQ307" s="332"/>
      <c r="LTR307" s="333"/>
      <c r="LTS307" s="416"/>
      <c r="LTT307" s="224"/>
      <c r="LTU307" s="224"/>
      <c r="LTV307" s="334"/>
      <c r="LTW307" s="334"/>
      <c r="LTX307" s="224"/>
      <c r="LTY307" s="416"/>
      <c r="LTZ307" s="416"/>
      <c r="LUA307" s="332"/>
      <c r="LUB307" s="333"/>
      <c r="LUC307" s="416"/>
      <c r="LUD307" s="224"/>
      <c r="LUE307" s="224"/>
      <c r="LUF307" s="334"/>
      <c r="LUG307" s="334"/>
      <c r="LUH307" s="224"/>
      <c r="LUI307" s="416"/>
      <c r="LUJ307" s="416"/>
      <c r="LUK307" s="332"/>
      <c r="LUL307" s="333"/>
      <c r="LUM307" s="416"/>
      <c r="LUN307" s="224"/>
      <c r="LUO307" s="224"/>
      <c r="LUP307" s="334"/>
      <c r="LUQ307" s="334"/>
      <c r="LUR307" s="224"/>
      <c r="LUS307" s="416"/>
      <c r="LUT307" s="416"/>
      <c r="LUU307" s="332"/>
      <c r="LUV307" s="333"/>
      <c r="LUW307" s="416"/>
      <c r="LUX307" s="224"/>
      <c r="LUY307" s="224"/>
      <c r="LUZ307" s="334"/>
      <c r="LVA307" s="334"/>
      <c r="LVB307" s="224"/>
      <c r="LVC307" s="416"/>
      <c r="LVD307" s="416"/>
      <c r="LVE307" s="332"/>
      <c r="LVF307" s="333"/>
      <c r="LVG307" s="416"/>
      <c r="LVH307" s="224"/>
      <c r="LVI307" s="224"/>
      <c r="LVJ307" s="334"/>
      <c r="LVK307" s="334"/>
      <c r="LVL307" s="224"/>
      <c r="LVM307" s="416"/>
      <c r="LVN307" s="416"/>
      <c r="LVO307" s="332"/>
      <c r="LVP307" s="333"/>
      <c r="LVQ307" s="416"/>
      <c r="LVR307" s="224"/>
      <c r="LVS307" s="224"/>
      <c r="LVT307" s="334"/>
      <c r="LVU307" s="334"/>
      <c r="LVV307" s="224"/>
      <c r="LVW307" s="416"/>
      <c r="LVX307" s="416"/>
      <c r="LVY307" s="332"/>
      <c r="LVZ307" s="333"/>
      <c r="LWA307" s="416"/>
      <c r="LWB307" s="224"/>
      <c r="LWC307" s="224"/>
      <c r="LWD307" s="334"/>
      <c r="LWE307" s="334"/>
      <c r="LWF307" s="224"/>
      <c r="LWG307" s="416"/>
      <c r="LWH307" s="416"/>
      <c r="LWI307" s="332"/>
      <c r="LWJ307" s="333"/>
      <c r="LWK307" s="416"/>
      <c r="LWL307" s="224"/>
      <c r="LWM307" s="224"/>
      <c r="LWN307" s="334"/>
      <c r="LWO307" s="334"/>
      <c r="LWP307" s="224"/>
      <c r="LWQ307" s="416"/>
      <c r="LWR307" s="416"/>
      <c r="LWS307" s="332"/>
      <c r="LWT307" s="333"/>
      <c r="LWU307" s="416"/>
      <c r="LWV307" s="224"/>
      <c r="LWW307" s="224"/>
      <c r="LWX307" s="334"/>
      <c r="LWY307" s="334"/>
      <c r="LWZ307" s="224"/>
      <c r="LXA307" s="416"/>
      <c r="LXB307" s="416"/>
      <c r="LXC307" s="332"/>
      <c r="LXD307" s="333"/>
      <c r="LXE307" s="416"/>
      <c r="LXF307" s="224"/>
      <c r="LXG307" s="224"/>
      <c r="LXH307" s="334"/>
      <c r="LXI307" s="334"/>
      <c r="LXJ307" s="224"/>
      <c r="LXK307" s="416"/>
      <c r="LXL307" s="416"/>
      <c r="LXM307" s="332"/>
      <c r="LXN307" s="333"/>
      <c r="LXO307" s="416"/>
      <c r="LXP307" s="224"/>
      <c r="LXQ307" s="224"/>
      <c r="LXR307" s="334"/>
      <c r="LXS307" s="334"/>
      <c r="LXT307" s="224"/>
      <c r="LXU307" s="416"/>
      <c r="LXV307" s="416"/>
      <c r="LXW307" s="332"/>
      <c r="LXX307" s="333"/>
      <c r="LXY307" s="416"/>
      <c r="LXZ307" s="224"/>
      <c r="LYA307" s="224"/>
      <c r="LYB307" s="334"/>
      <c r="LYC307" s="334"/>
      <c r="LYD307" s="224"/>
      <c r="LYE307" s="416"/>
      <c r="LYF307" s="416"/>
      <c r="LYG307" s="332"/>
      <c r="LYH307" s="333"/>
      <c r="LYI307" s="416"/>
      <c r="LYJ307" s="224"/>
      <c r="LYK307" s="224"/>
      <c r="LYL307" s="334"/>
      <c r="LYM307" s="334"/>
      <c r="LYN307" s="224"/>
      <c r="LYO307" s="416"/>
      <c r="LYP307" s="416"/>
      <c r="LYQ307" s="332"/>
      <c r="LYR307" s="333"/>
      <c r="LYS307" s="416"/>
      <c r="LYT307" s="224"/>
      <c r="LYU307" s="224"/>
      <c r="LYV307" s="334"/>
      <c r="LYW307" s="334"/>
      <c r="LYX307" s="224"/>
      <c r="LYY307" s="416"/>
      <c r="LYZ307" s="416"/>
      <c r="LZA307" s="332"/>
      <c r="LZB307" s="333"/>
      <c r="LZC307" s="416"/>
      <c r="LZD307" s="224"/>
      <c r="LZE307" s="224"/>
      <c r="LZF307" s="334"/>
      <c r="LZG307" s="334"/>
      <c r="LZH307" s="224"/>
      <c r="LZI307" s="416"/>
      <c r="LZJ307" s="416"/>
      <c r="LZK307" s="332"/>
      <c r="LZL307" s="333"/>
      <c r="LZM307" s="416"/>
      <c r="LZN307" s="224"/>
      <c r="LZO307" s="224"/>
      <c r="LZP307" s="334"/>
      <c r="LZQ307" s="334"/>
      <c r="LZR307" s="224"/>
      <c r="LZS307" s="416"/>
      <c r="LZT307" s="416"/>
      <c r="LZU307" s="332"/>
      <c r="LZV307" s="333"/>
      <c r="LZW307" s="416"/>
      <c r="LZX307" s="224"/>
      <c r="LZY307" s="224"/>
      <c r="LZZ307" s="334"/>
      <c r="MAA307" s="334"/>
      <c r="MAB307" s="224"/>
      <c r="MAC307" s="416"/>
      <c r="MAD307" s="416"/>
      <c r="MAE307" s="332"/>
      <c r="MAF307" s="333"/>
      <c r="MAG307" s="416"/>
      <c r="MAH307" s="224"/>
      <c r="MAI307" s="224"/>
      <c r="MAJ307" s="334"/>
      <c r="MAK307" s="334"/>
      <c r="MAL307" s="224"/>
      <c r="MAM307" s="416"/>
      <c r="MAN307" s="416"/>
      <c r="MAO307" s="332"/>
      <c r="MAP307" s="333"/>
      <c r="MAQ307" s="416"/>
      <c r="MAR307" s="224"/>
      <c r="MAS307" s="224"/>
      <c r="MAT307" s="334"/>
      <c r="MAU307" s="334"/>
      <c r="MAV307" s="224"/>
      <c r="MAW307" s="416"/>
      <c r="MAX307" s="416"/>
      <c r="MAY307" s="332"/>
      <c r="MAZ307" s="333"/>
      <c r="MBA307" s="416"/>
      <c r="MBB307" s="224"/>
      <c r="MBC307" s="224"/>
      <c r="MBD307" s="334"/>
      <c r="MBE307" s="334"/>
      <c r="MBF307" s="224"/>
      <c r="MBG307" s="416"/>
      <c r="MBH307" s="416"/>
      <c r="MBI307" s="332"/>
      <c r="MBJ307" s="333"/>
      <c r="MBK307" s="416"/>
      <c r="MBL307" s="224"/>
      <c r="MBM307" s="224"/>
      <c r="MBN307" s="334"/>
      <c r="MBO307" s="334"/>
      <c r="MBP307" s="224"/>
      <c r="MBQ307" s="416"/>
      <c r="MBR307" s="416"/>
      <c r="MBS307" s="332"/>
      <c r="MBT307" s="333"/>
      <c r="MBU307" s="416"/>
      <c r="MBV307" s="224"/>
      <c r="MBW307" s="224"/>
      <c r="MBX307" s="334"/>
      <c r="MBY307" s="334"/>
      <c r="MBZ307" s="224"/>
      <c r="MCA307" s="416"/>
      <c r="MCB307" s="416"/>
      <c r="MCC307" s="332"/>
      <c r="MCD307" s="333"/>
      <c r="MCE307" s="416"/>
      <c r="MCF307" s="224"/>
      <c r="MCG307" s="224"/>
      <c r="MCH307" s="334"/>
      <c r="MCI307" s="334"/>
      <c r="MCJ307" s="224"/>
      <c r="MCK307" s="416"/>
      <c r="MCL307" s="416"/>
      <c r="MCM307" s="332"/>
      <c r="MCN307" s="333"/>
      <c r="MCO307" s="416"/>
      <c r="MCP307" s="224"/>
      <c r="MCQ307" s="224"/>
      <c r="MCR307" s="334"/>
      <c r="MCS307" s="334"/>
      <c r="MCT307" s="224"/>
      <c r="MCU307" s="416"/>
      <c r="MCV307" s="416"/>
      <c r="MCW307" s="332"/>
      <c r="MCX307" s="333"/>
      <c r="MCY307" s="416"/>
      <c r="MCZ307" s="224"/>
      <c r="MDA307" s="224"/>
      <c r="MDB307" s="334"/>
      <c r="MDC307" s="334"/>
      <c r="MDD307" s="224"/>
      <c r="MDE307" s="416"/>
      <c r="MDF307" s="416"/>
      <c r="MDG307" s="332"/>
      <c r="MDH307" s="333"/>
      <c r="MDI307" s="416"/>
      <c r="MDJ307" s="224"/>
      <c r="MDK307" s="224"/>
      <c r="MDL307" s="334"/>
      <c r="MDM307" s="334"/>
      <c r="MDN307" s="224"/>
      <c r="MDO307" s="416"/>
      <c r="MDP307" s="416"/>
      <c r="MDQ307" s="332"/>
      <c r="MDR307" s="333"/>
      <c r="MDS307" s="416"/>
      <c r="MDT307" s="224"/>
      <c r="MDU307" s="224"/>
      <c r="MDV307" s="334"/>
      <c r="MDW307" s="334"/>
      <c r="MDX307" s="224"/>
      <c r="MDY307" s="416"/>
      <c r="MDZ307" s="416"/>
      <c r="MEA307" s="332"/>
      <c r="MEB307" s="333"/>
      <c r="MEC307" s="416"/>
      <c r="MED307" s="224"/>
      <c r="MEE307" s="224"/>
      <c r="MEF307" s="334"/>
      <c r="MEG307" s="334"/>
      <c r="MEH307" s="224"/>
      <c r="MEI307" s="416"/>
      <c r="MEJ307" s="416"/>
      <c r="MEK307" s="332"/>
      <c r="MEL307" s="333"/>
      <c r="MEM307" s="416"/>
      <c r="MEN307" s="224"/>
      <c r="MEO307" s="224"/>
      <c r="MEP307" s="334"/>
      <c r="MEQ307" s="334"/>
      <c r="MER307" s="224"/>
      <c r="MES307" s="416"/>
      <c r="MET307" s="416"/>
      <c r="MEU307" s="332"/>
      <c r="MEV307" s="333"/>
      <c r="MEW307" s="416"/>
      <c r="MEX307" s="224"/>
      <c r="MEY307" s="224"/>
      <c r="MEZ307" s="334"/>
      <c r="MFA307" s="334"/>
      <c r="MFB307" s="224"/>
      <c r="MFC307" s="416"/>
      <c r="MFD307" s="416"/>
      <c r="MFE307" s="332"/>
      <c r="MFF307" s="333"/>
      <c r="MFG307" s="416"/>
      <c r="MFH307" s="224"/>
      <c r="MFI307" s="224"/>
      <c r="MFJ307" s="334"/>
      <c r="MFK307" s="334"/>
      <c r="MFL307" s="224"/>
      <c r="MFM307" s="416"/>
      <c r="MFN307" s="416"/>
      <c r="MFO307" s="332"/>
      <c r="MFP307" s="333"/>
      <c r="MFQ307" s="416"/>
      <c r="MFR307" s="224"/>
      <c r="MFS307" s="224"/>
      <c r="MFT307" s="334"/>
      <c r="MFU307" s="334"/>
      <c r="MFV307" s="224"/>
      <c r="MFW307" s="416"/>
      <c r="MFX307" s="416"/>
      <c r="MFY307" s="332"/>
      <c r="MFZ307" s="333"/>
      <c r="MGA307" s="416"/>
      <c r="MGB307" s="224"/>
      <c r="MGC307" s="224"/>
      <c r="MGD307" s="334"/>
      <c r="MGE307" s="334"/>
      <c r="MGF307" s="224"/>
      <c r="MGG307" s="416"/>
      <c r="MGH307" s="416"/>
      <c r="MGI307" s="332"/>
      <c r="MGJ307" s="333"/>
      <c r="MGK307" s="416"/>
      <c r="MGL307" s="224"/>
      <c r="MGM307" s="224"/>
      <c r="MGN307" s="334"/>
      <c r="MGO307" s="334"/>
      <c r="MGP307" s="224"/>
      <c r="MGQ307" s="416"/>
      <c r="MGR307" s="416"/>
      <c r="MGS307" s="332"/>
      <c r="MGT307" s="333"/>
      <c r="MGU307" s="416"/>
      <c r="MGV307" s="224"/>
      <c r="MGW307" s="224"/>
      <c r="MGX307" s="334"/>
      <c r="MGY307" s="334"/>
      <c r="MGZ307" s="224"/>
      <c r="MHA307" s="416"/>
      <c r="MHB307" s="416"/>
      <c r="MHC307" s="332"/>
      <c r="MHD307" s="333"/>
      <c r="MHE307" s="416"/>
      <c r="MHF307" s="224"/>
      <c r="MHG307" s="224"/>
      <c r="MHH307" s="334"/>
      <c r="MHI307" s="334"/>
      <c r="MHJ307" s="224"/>
      <c r="MHK307" s="416"/>
      <c r="MHL307" s="416"/>
      <c r="MHM307" s="332"/>
      <c r="MHN307" s="333"/>
      <c r="MHO307" s="416"/>
      <c r="MHP307" s="224"/>
      <c r="MHQ307" s="224"/>
      <c r="MHR307" s="334"/>
      <c r="MHS307" s="334"/>
      <c r="MHT307" s="224"/>
      <c r="MHU307" s="416"/>
      <c r="MHV307" s="416"/>
      <c r="MHW307" s="332"/>
      <c r="MHX307" s="333"/>
      <c r="MHY307" s="416"/>
      <c r="MHZ307" s="224"/>
      <c r="MIA307" s="224"/>
      <c r="MIB307" s="334"/>
      <c r="MIC307" s="334"/>
      <c r="MID307" s="224"/>
      <c r="MIE307" s="416"/>
      <c r="MIF307" s="416"/>
      <c r="MIG307" s="332"/>
      <c r="MIH307" s="333"/>
      <c r="MII307" s="416"/>
      <c r="MIJ307" s="224"/>
      <c r="MIK307" s="224"/>
      <c r="MIL307" s="334"/>
      <c r="MIM307" s="334"/>
      <c r="MIN307" s="224"/>
      <c r="MIO307" s="416"/>
      <c r="MIP307" s="416"/>
      <c r="MIQ307" s="332"/>
      <c r="MIR307" s="333"/>
      <c r="MIS307" s="416"/>
      <c r="MIT307" s="224"/>
      <c r="MIU307" s="224"/>
      <c r="MIV307" s="334"/>
      <c r="MIW307" s="334"/>
      <c r="MIX307" s="224"/>
      <c r="MIY307" s="416"/>
      <c r="MIZ307" s="416"/>
      <c r="MJA307" s="332"/>
      <c r="MJB307" s="333"/>
      <c r="MJC307" s="416"/>
      <c r="MJD307" s="224"/>
      <c r="MJE307" s="224"/>
      <c r="MJF307" s="334"/>
      <c r="MJG307" s="334"/>
      <c r="MJH307" s="224"/>
      <c r="MJI307" s="416"/>
      <c r="MJJ307" s="416"/>
      <c r="MJK307" s="332"/>
      <c r="MJL307" s="333"/>
      <c r="MJM307" s="416"/>
      <c r="MJN307" s="224"/>
      <c r="MJO307" s="224"/>
      <c r="MJP307" s="334"/>
      <c r="MJQ307" s="334"/>
      <c r="MJR307" s="224"/>
      <c r="MJS307" s="416"/>
      <c r="MJT307" s="416"/>
      <c r="MJU307" s="332"/>
      <c r="MJV307" s="333"/>
      <c r="MJW307" s="416"/>
      <c r="MJX307" s="224"/>
      <c r="MJY307" s="224"/>
      <c r="MJZ307" s="334"/>
      <c r="MKA307" s="334"/>
      <c r="MKB307" s="224"/>
      <c r="MKC307" s="416"/>
      <c r="MKD307" s="416"/>
      <c r="MKE307" s="332"/>
      <c r="MKF307" s="333"/>
      <c r="MKG307" s="416"/>
      <c r="MKH307" s="224"/>
      <c r="MKI307" s="224"/>
      <c r="MKJ307" s="334"/>
      <c r="MKK307" s="334"/>
      <c r="MKL307" s="224"/>
      <c r="MKM307" s="416"/>
      <c r="MKN307" s="416"/>
      <c r="MKO307" s="332"/>
      <c r="MKP307" s="333"/>
      <c r="MKQ307" s="416"/>
      <c r="MKR307" s="224"/>
      <c r="MKS307" s="224"/>
      <c r="MKT307" s="334"/>
      <c r="MKU307" s="334"/>
      <c r="MKV307" s="224"/>
      <c r="MKW307" s="416"/>
      <c r="MKX307" s="416"/>
      <c r="MKY307" s="332"/>
      <c r="MKZ307" s="333"/>
      <c r="MLA307" s="416"/>
      <c r="MLB307" s="224"/>
      <c r="MLC307" s="224"/>
      <c r="MLD307" s="334"/>
      <c r="MLE307" s="334"/>
      <c r="MLF307" s="224"/>
      <c r="MLG307" s="416"/>
      <c r="MLH307" s="416"/>
      <c r="MLI307" s="332"/>
      <c r="MLJ307" s="333"/>
      <c r="MLK307" s="416"/>
      <c r="MLL307" s="224"/>
      <c r="MLM307" s="224"/>
      <c r="MLN307" s="334"/>
      <c r="MLO307" s="334"/>
      <c r="MLP307" s="224"/>
      <c r="MLQ307" s="416"/>
      <c r="MLR307" s="416"/>
      <c r="MLS307" s="332"/>
      <c r="MLT307" s="333"/>
      <c r="MLU307" s="416"/>
      <c r="MLV307" s="224"/>
      <c r="MLW307" s="224"/>
      <c r="MLX307" s="334"/>
      <c r="MLY307" s="334"/>
      <c r="MLZ307" s="224"/>
      <c r="MMA307" s="416"/>
      <c r="MMB307" s="416"/>
      <c r="MMC307" s="332"/>
      <c r="MMD307" s="333"/>
      <c r="MME307" s="416"/>
      <c r="MMF307" s="224"/>
      <c r="MMG307" s="224"/>
      <c r="MMH307" s="334"/>
      <c r="MMI307" s="334"/>
      <c r="MMJ307" s="224"/>
      <c r="MMK307" s="416"/>
      <c r="MML307" s="416"/>
      <c r="MMM307" s="332"/>
      <c r="MMN307" s="333"/>
      <c r="MMO307" s="416"/>
      <c r="MMP307" s="224"/>
      <c r="MMQ307" s="224"/>
      <c r="MMR307" s="334"/>
      <c r="MMS307" s="334"/>
      <c r="MMT307" s="224"/>
      <c r="MMU307" s="416"/>
      <c r="MMV307" s="416"/>
      <c r="MMW307" s="332"/>
      <c r="MMX307" s="333"/>
      <c r="MMY307" s="416"/>
      <c r="MMZ307" s="224"/>
      <c r="MNA307" s="224"/>
      <c r="MNB307" s="334"/>
      <c r="MNC307" s="334"/>
      <c r="MND307" s="224"/>
      <c r="MNE307" s="416"/>
      <c r="MNF307" s="416"/>
      <c r="MNG307" s="332"/>
      <c r="MNH307" s="333"/>
      <c r="MNI307" s="416"/>
      <c r="MNJ307" s="224"/>
      <c r="MNK307" s="224"/>
      <c r="MNL307" s="334"/>
      <c r="MNM307" s="334"/>
      <c r="MNN307" s="224"/>
      <c r="MNO307" s="416"/>
      <c r="MNP307" s="416"/>
      <c r="MNQ307" s="332"/>
      <c r="MNR307" s="333"/>
      <c r="MNS307" s="416"/>
      <c r="MNT307" s="224"/>
      <c r="MNU307" s="224"/>
      <c r="MNV307" s="334"/>
      <c r="MNW307" s="334"/>
      <c r="MNX307" s="224"/>
      <c r="MNY307" s="416"/>
      <c r="MNZ307" s="416"/>
      <c r="MOA307" s="332"/>
      <c r="MOB307" s="333"/>
      <c r="MOC307" s="416"/>
      <c r="MOD307" s="224"/>
      <c r="MOE307" s="224"/>
      <c r="MOF307" s="334"/>
      <c r="MOG307" s="334"/>
      <c r="MOH307" s="224"/>
      <c r="MOI307" s="416"/>
      <c r="MOJ307" s="416"/>
      <c r="MOK307" s="332"/>
      <c r="MOL307" s="333"/>
      <c r="MOM307" s="416"/>
      <c r="MON307" s="224"/>
      <c r="MOO307" s="224"/>
      <c r="MOP307" s="334"/>
      <c r="MOQ307" s="334"/>
      <c r="MOR307" s="224"/>
      <c r="MOS307" s="416"/>
      <c r="MOT307" s="416"/>
      <c r="MOU307" s="332"/>
      <c r="MOV307" s="333"/>
      <c r="MOW307" s="416"/>
      <c r="MOX307" s="224"/>
      <c r="MOY307" s="224"/>
      <c r="MOZ307" s="334"/>
      <c r="MPA307" s="334"/>
      <c r="MPB307" s="224"/>
      <c r="MPC307" s="416"/>
      <c r="MPD307" s="416"/>
      <c r="MPE307" s="332"/>
      <c r="MPF307" s="333"/>
      <c r="MPG307" s="416"/>
      <c r="MPH307" s="224"/>
      <c r="MPI307" s="224"/>
      <c r="MPJ307" s="334"/>
      <c r="MPK307" s="334"/>
      <c r="MPL307" s="224"/>
      <c r="MPM307" s="416"/>
      <c r="MPN307" s="416"/>
      <c r="MPO307" s="332"/>
      <c r="MPP307" s="333"/>
      <c r="MPQ307" s="416"/>
      <c r="MPR307" s="224"/>
      <c r="MPS307" s="224"/>
      <c r="MPT307" s="334"/>
      <c r="MPU307" s="334"/>
      <c r="MPV307" s="224"/>
      <c r="MPW307" s="416"/>
      <c r="MPX307" s="416"/>
      <c r="MPY307" s="332"/>
      <c r="MPZ307" s="333"/>
      <c r="MQA307" s="416"/>
      <c r="MQB307" s="224"/>
      <c r="MQC307" s="224"/>
      <c r="MQD307" s="334"/>
      <c r="MQE307" s="334"/>
      <c r="MQF307" s="224"/>
      <c r="MQG307" s="416"/>
      <c r="MQH307" s="416"/>
      <c r="MQI307" s="332"/>
      <c r="MQJ307" s="333"/>
      <c r="MQK307" s="416"/>
      <c r="MQL307" s="224"/>
      <c r="MQM307" s="224"/>
      <c r="MQN307" s="334"/>
      <c r="MQO307" s="334"/>
      <c r="MQP307" s="224"/>
      <c r="MQQ307" s="416"/>
      <c r="MQR307" s="416"/>
      <c r="MQS307" s="332"/>
      <c r="MQT307" s="333"/>
      <c r="MQU307" s="416"/>
      <c r="MQV307" s="224"/>
      <c r="MQW307" s="224"/>
      <c r="MQX307" s="334"/>
      <c r="MQY307" s="334"/>
      <c r="MQZ307" s="224"/>
      <c r="MRA307" s="416"/>
      <c r="MRB307" s="416"/>
      <c r="MRC307" s="332"/>
      <c r="MRD307" s="333"/>
      <c r="MRE307" s="416"/>
      <c r="MRF307" s="224"/>
      <c r="MRG307" s="224"/>
      <c r="MRH307" s="334"/>
      <c r="MRI307" s="334"/>
      <c r="MRJ307" s="224"/>
      <c r="MRK307" s="416"/>
      <c r="MRL307" s="416"/>
      <c r="MRM307" s="332"/>
      <c r="MRN307" s="333"/>
      <c r="MRO307" s="416"/>
      <c r="MRP307" s="224"/>
      <c r="MRQ307" s="224"/>
      <c r="MRR307" s="334"/>
      <c r="MRS307" s="334"/>
      <c r="MRT307" s="224"/>
      <c r="MRU307" s="416"/>
      <c r="MRV307" s="416"/>
      <c r="MRW307" s="332"/>
      <c r="MRX307" s="333"/>
      <c r="MRY307" s="416"/>
      <c r="MRZ307" s="224"/>
      <c r="MSA307" s="224"/>
      <c r="MSB307" s="334"/>
      <c r="MSC307" s="334"/>
      <c r="MSD307" s="224"/>
      <c r="MSE307" s="416"/>
      <c r="MSF307" s="416"/>
      <c r="MSG307" s="332"/>
      <c r="MSH307" s="333"/>
      <c r="MSI307" s="416"/>
      <c r="MSJ307" s="224"/>
      <c r="MSK307" s="224"/>
      <c r="MSL307" s="334"/>
      <c r="MSM307" s="334"/>
      <c r="MSN307" s="224"/>
      <c r="MSO307" s="416"/>
      <c r="MSP307" s="416"/>
      <c r="MSQ307" s="332"/>
      <c r="MSR307" s="333"/>
      <c r="MSS307" s="416"/>
      <c r="MST307" s="224"/>
      <c r="MSU307" s="224"/>
      <c r="MSV307" s="334"/>
      <c r="MSW307" s="334"/>
      <c r="MSX307" s="224"/>
      <c r="MSY307" s="416"/>
      <c r="MSZ307" s="416"/>
      <c r="MTA307" s="332"/>
      <c r="MTB307" s="333"/>
      <c r="MTC307" s="416"/>
      <c r="MTD307" s="224"/>
      <c r="MTE307" s="224"/>
      <c r="MTF307" s="334"/>
      <c r="MTG307" s="334"/>
      <c r="MTH307" s="224"/>
      <c r="MTI307" s="416"/>
      <c r="MTJ307" s="416"/>
      <c r="MTK307" s="332"/>
      <c r="MTL307" s="333"/>
      <c r="MTM307" s="416"/>
      <c r="MTN307" s="224"/>
      <c r="MTO307" s="224"/>
      <c r="MTP307" s="334"/>
      <c r="MTQ307" s="334"/>
      <c r="MTR307" s="224"/>
      <c r="MTS307" s="416"/>
      <c r="MTT307" s="416"/>
      <c r="MTU307" s="332"/>
      <c r="MTV307" s="333"/>
      <c r="MTW307" s="416"/>
      <c r="MTX307" s="224"/>
      <c r="MTY307" s="224"/>
      <c r="MTZ307" s="334"/>
      <c r="MUA307" s="334"/>
      <c r="MUB307" s="224"/>
      <c r="MUC307" s="416"/>
      <c r="MUD307" s="416"/>
      <c r="MUE307" s="332"/>
      <c r="MUF307" s="333"/>
      <c r="MUG307" s="416"/>
      <c r="MUH307" s="224"/>
      <c r="MUI307" s="224"/>
      <c r="MUJ307" s="334"/>
      <c r="MUK307" s="334"/>
      <c r="MUL307" s="224"/>
      <c r="MUM307" s="416"/>
      <c r="MUN307" s="416"/>
      <c r="MUO307" s="332"/>
      <c r="MUP307" s="333"/>
      <c r="MUQ307" s="416"/>
      <c r="MUR307" s="224"/>
      <c r="MUS307" s="224"/>
      <c r="MUT307" s="334"/>
      <c r="MUU307" s="334"/>
      <c r="MUV307" s="224"/>
      <c r="MUW307" s="416"/>
      <c r="MUX307" s="416"/>
      <c r="MUY307" s="332"/>
      <c r="MUZ307" s="333"/>
      <c r="MVA307" s="416"/>
      <c r="MVB307" s="224"/>
      <c r="MVC307" s="224"/>
      <c r="MVD307" s="334"/>
      <c r="MVE307" s="334"/>
      <c r="MVF307" s="224"/>
      <c r="MVG307" s="416"/>
      <c r="MVH307" s="416"/>
      <c r="MVI307" s="332"/>
      <c r="MVJ307" s="333"/>
      <c r="MVK307" s="416"/>
      <c r="MVL307" s="224"/>
      <c r="MVM307" s="224"/>
      <c r="MVN307" s="334"/>
      <c r="MVO307" s="334"/>
      <c r="MVP307" s="224"/>
      <c r="MVQ307" s="416"/>
      <c r="MVR307" s="416"/>
      <c r="MVS307" s="332"/>
      <c r="MVT307" s="333"/>
      <c r="MVU307" s="416"/>
      <c r="MVV307" s="224"/>
      <c r="MVW307" s="224"/>
      <c r="MVX307" s="334"/>
      <c r="MVY307" s="334"/>
      <c r="MVZ307" s="224"/>
      <c r="MWA307" s="416"/>
      <c r="MWB307" s="416"/>
      <c r="MWC307" s="332"/>
      <c r="MWD307" s="333"/>
      <c r="MWE307" s="416"/>
      <c r="MWF307" s="224"/>
      <c r="MWG307" s="224"/>
      <c r="MWH307" s="334"/>
      <c r="MWI307" s="334"/>
      <c r="MWJ307" s="224"/>
      <c r="MWK307" s="416"/>
      <c r="MWL307" s="416"/>
      <c r="MWM307" s="332"/>
      <c r="MWN307" s="333"/>
      <c r="MWO307" s="416"/>
      <c r="MWP307" s="224"/>
      <c r="MWQ307" s="224"/>
      <c r="MWR307" s="334"/>
      <c r="MWS307" s="334"/>
      <c r="MWT307" s="224"/>
      <c r="MWU307" s="416"/>
      <c r="MWV307" s="416"/>
      <c r="MWW307" s="332"/>
      <c r="MWX307" s="333"/>
      <c r="MWY307" s="416"/>
      <c r="MWZ307" s="224"/>
      <c r="MXA307" s="224"/>
      <c r="MXB307" s="334"/>
      <c r="MXC307" s="334"/>
      <c r="MXD307" s="224"/>
      <c r="MXE307" s="416"/>
      <c r="MXF307" s="416"/>
      <c r="MXG307" s="332"/>
      <c r="MXH307" s="333"/>
      <c r="MXI307" s="416"/>
      <c r="MXJ307" s="224"/>
      <c r="MXK307" s="224"/>
      <c r="MXL307" s="334"/>
      <c r="MXM307" s="334"/>
      <c r="MXN307" s="224"/>
      <c r="MXO307" s="416"/>
      <c r="MXP307" s="416"/>
      <c r="MXQ307" s="332"/>
      <c r="MXR307" s="333"/>
      <c r="MXS307" s="416"/>
      <c r="MXT307" s="224"/>
      <c r="MXU307" s="224"/>
      <c r="MXV307" s="334"/>
      <c r="MXW307" s="334"/>
      <c r="MXX307" s="224"/>
      <c r="MXY307" s="416"/>
      <c r="MXZ307" s="416"/>
      <c r="MYA307" s="332"/>
      <c r="MYB307" s="333"/>
      <c r="MYC307" s="416"/>
      <c r="MYD307" s="224"/>
      <c r="MYE307" s="224"/>
      <c r="MYF307" s="334"/>
      <c r="MYG307" s="334"/>
      <c r="MYH307" s="224"/>
      <c r="MYI307" s="416"/>
      <c r="MYJ307" s="416"/>
      <c r="MYK307" s="332"/>
      <c r="MYL307" s="333"/>
      <c r="MYM307" s="416"/>
      <c r="MYN307" s="224"/>
      <c r="MYO307" s="224"/>
      <c r="MYP307" s="334"/>
      <c r="MYQ307" s="334"/>
      <c r="MYR307" s="224"/>
      <c r="MYS307" s="416"/>
      <c r="MYT307" s="416"/>
      <c r="MYU307" s="332"/>
      <c r="MYV307" s="333"/>
      <c r="MYW307" s="416"/>
      <c r="MYX307" s="224"/>
      <c r="MYY307" s="224"/>
      <c r="MYZ307" s="334"/>
      <c r="MZA307" s="334"/>
      <c r="MZB307" s="224"/>
      <c r="MZC307" s="416"/>
      <c r="MZD307" s="416"/>
      <c r="MZE307" s="332"/>
      <c r="MZF307" s="333"/>
      <c r="MZG307" s="416"/>
      <c r="MZH307" s="224"/>
      <c r="MZI307" s="224"/>
      <c r="MZJ307" s="334"/>
      <c r="MZK307" s="334"/>
      <c r="MZL307" s="224"/>
      <c r="MZM307" s="416"/>
      <c r="MZN307" s="416"/>
      <c r="MZO307" s="332"/>
      <c r="MZP307" s="333"/>
      <c r="MZQ307" s="416"/>
      <c r="MZR307" s="224"/>
      <c r="MZS307" s="224"/>
      <c r="MZT307" s="334"/>
      <c r="MZU307" s="334"/>
      <c r="MZV307" s="224"/>
      <c r="MZW307" s="416"/>
      <c r="MZX307" s="416"/>
      <c r="MZY307" s="332"/>
      <c r="MZZ307" s="333"/>
      <c r="NAA307" s="416"/>
      <c r="NAB307" s="224"/>
      <c r="NAC307" s="224"/>
      <c r="NAD307" s="334"/>
      <c r="NAE307" s="334"/>
      <c r="NAF307" s="224"/>
      <c r="NAG307" s="416"/>
      <c r="NAH307" s="416"/>
      <c r="NAI307" s="332"/>
      <c r="NAJ307" s="333"/>
      <c r="NAK307" s="416"/>
      <c r="NAL307" s="224"/>
      <c r="NAM307" s="224"/>
      <c r="NAN307" s="334"/>
      <c r="NAO307" s="334"/>
      <c r="NAP307" s="224"/>
      <c r="NAQ307" s="416"/>
      <c r="NAR307" s="416"/>
      <c r="NAS307" s="332"/>
      <c r="NAT307" s="333"/>
      <c r="NAU307" s="416"/>
      <c r="NAV307" s="224"/>
      <c r="NAW307" s="224"/>
      <c r="NAX307" s="334"/>
      <c r="NAY307" s="334"/>
      <c r="NAZ307" s="224"/>
      <c r="NBA307" s="416"/>
      <c r="NBB307" s="416"/>
      <c r="NBC307" s="332"/>
      <c r="NBD307" s="333"/>
      <c r="NBE307" s="416"/>
      <c r="NBF307" s="224"/>
      <c r="NBG307" s="224"/>
      <c r="NBH307" s="334"/>
      <c r="NBI307" s="334"/>
      <c r="NBJ307" s="224"/>
      <c r="NBK307" s="416"/>
      <c r="NBL307" s="416"/>
      <c r="NBM307" s="332"/>
      <c r="NBN307" s="333"/>
      <c r="NBO307" s="416"/>
      <c r="NBP307" s="224"/>
      <c r="NBQ307" s="224"/>
      <c r="NBR307" s="334"/>
      <c r="NBS307" s="334"/>
      <c r="NBT307" s="224"/>
      <c r="NBU307" s="416"/>
      <c r="NBV307" s="416"/>
      <c r="NBW307" s="332"/>
      <c r="NBX307" s="333"/>
      <c r="NBY307" s="416"/>
      <c r="NBZ307" s="224"/>
      <c r="NCA307" s="224"/>
      <c r="NCB307" s="334"/>
      <c r="NCC307" s="334"/>
      <c r="NCD307" s="224"/>
      <c r="NCE307" s="416"/>
      <c r="NCF307" s="416"/>
      <c r="NCG307" s="332"/>
      <c r="NCH307" s="333"/>
      <c r="NCI307" s="416"/>
      <c r="NCJ307" s="224"/>
      <c r="NCK307" s="224"/>
      <c r="NCL307" s="334"/>
      <c r="NCM307" s="334"/>
      <c r="NCN307" s="224"/>
      <c r="NCO307" s="416"/>
      <c r="NCP307" s="416"/>
      <c r="NCQ307" s="332"/>
      <c r="NCR307" s="333"/>
      <c r="NCS307" s="416"/>
      <c r="NCT307" s="224"/>
      <c r="NCU307" s="224"/>
      <c r="NCV307" s="334"/>
      <c r="NCW307" s="334"/>
      <c r="NCX307" s="224"/>
      <c r="NCY307" s="416"/>
      <c r="NCZ307" s="416"/>
      <c r="NDA307" s="332"/>
      <c r="NDB307" s="333"/>
      <c r="NDC307" s="416"/>
      <c r="NDD307" s="224"/>
      <c r="NDE307" s="224"/>
      <c r="NDF307" s="334"/>
      <c r="NDG307" s="334"/>
      <c r="NDH307" s="224"/>
      <c r="NDI307" s="416"/>
      <c r="NDJ307" s="416"/>
      <c r="NDK307" s="332"/>
      <c r="NDL307" s="333"/>
      <c r="NDM307" s="416"/>
      <c r="NDN307" s="224"/>
      <c r="NDO307" s="224"/>
      <c r="NDP307" s="334"/>
      <c r="NDQ307" s="334"/>
      <c r="NDR307" s="224"/>
      <c r="NDS307" s="416"/>
      <c r="NDT307" s="416"/>
      <c r="NDU307" s="332"/>
      <c r="NDV307" s="333"/>
      <c r="NDW307" s="416"/>
      <c r="NDX307" s="224"/>
      <c r="NDY307" s="224"/>
      <c r="NDZ307" s="334"/>
      <c r="NEA307" s="334"/>
      <c r="NEB307" s="224"/>
      <c r="NEC307" s="416"/>
      <c r="NED307" s="416"/>
      <c r="NEE307" s="332"/>
      <c r="NEF307" s="333"/>
      <c r="NEG307" s="416"/>
      <c r="NEH307" s="224"/>
      <c r="NEI307" s="224"/>
      <c r="NEJ307" s="334"/>
      <c r="NEK307" s="334"/>
      <c r="NEL307" s="224"/>
      <c r="NEM307" s="416"/>
      <c r="NEN307" s="416"/>
      <c r="NEO307" s="332"/>
      <c r="NEP307" s="333"/>
      <c r="NEQ307" s="416"/>
      <c r="NER307" s="224"/>
      <c r="NES307" s="224"/>
      <c r="NET307" s="334"/>
      <c r="NEU307" s="334"/>
      <c r="NEV307" s="224"/>
      <c r="NEW307" s="416"/>
      <c r="NEX307" s="416"/>
      <c r="NEY307" s="332"/>
      <c r="NEZ307" s="333"/>
      <c r="NFA307" s="416"/>
      <c r="NFB307" s="224"/>
      <c r="NFC307" s="224"/>
      <c r="NFD307" s="334"/>
      <c r="NFE307" s="334"/>
      <c r="NFF307" s="224"/>
      <c r="NFG307" s="416"/>
      <c r="NFH307" s="416"/>
      <c r="NFI307" s="332"/>
      <c r="NFJ307" s="333"/>
      <c r="NFK307" s="416"/>
      <c r="NFL307" s="224"/>
      <c r="NFM307" s="224"/>
      <c r="NFN307" s="334"/>
      <c r="NFO307" s="334"/>
      <c r="NFP307" s="224"/>
      <c r="NFQ307" s="416"/>
      <c r="NFR307" s="416"/>
      <c r="NFS307" s="332"/>
      <c r="NFT307" s="333"/>
      <c r="NFU307" s="416"/>
      <c r="NFV307" s="224"/>
      <c r="NFW307" s="224"/>
      <c r="NFX307" s="334"/>
      <c r="NFY307" s="334"/>
      <c r="NFZ307" s="224"/>
      <c r="NGA307" s="416"/>
      <c r="NGB307" s="416"/>
      <c r="NGC307" s="332"/>
      <c r="NGD307" s="333"/>
      <c r="NGE307" s="416"/>
      <c r="NGF307" s="224"/>
      <c r="NGG307" s="224"/>
      <c r="NGH307" s="334"/>
      <c r="NGI307" s="334"/>
      <c r="NGJ307" s="224"/>
      <c r="NGK307" s="416"/>
      <c r="NGL307" s="416"/>
      <c r="NGM307" s="332"/>
      <c r="NGN307" s="333"/>
      <c r="NGO307" s="416"/>
      <c r="NGP307" s="224"/>
      <c r="NGQ307" s="224"/>
      <c r="NGR307" s="334"/>
      <c r="NGS307" s="334"/>
      <c r="NGT307" s="224"/>
      <c r="NGU307" s="416"/>
      <c r="NGV307" s="416"/>
      <c r="NGW307" s="332"/>
      <c r="NGX307" s="333"/>
      <c r="NGY307" s="416"/>
      <c r="NGZ307" s="224"/>
      <c r="NHA307" s="224"/>
      <c r="NHB307" s="334"/>
      <c r="NHC307" s="334"/>
      <c r="NHD307" s="224"/>
      <c r="NHE307" s="416"/>
      <c r="NHF307" s="416"/>
      <c r="NHG307" s="332"/>
      <c r="NHH307" s="333"/>
      <c r="NHI307" s="416"/>
      <c r="NHJ307" s="224"/>
      <c r="NHK307" s="224"/>
      <c r="NHL307" s="334"/>
      <c r="NHM307" s="334"/>
      <c r="NHN307" s="224"/>
      <c r="NHO307" s="416"/>
      <c r="NHP307" s="416"/>
      <c r="NHQ307" s="332"/>
      <c r="NHR307" s="333"/>
      <c r="NHS307" s="416"/>
      <c r="NHT307" s="224"/>
      <c r="NHU307" s="224"/>
      <c r="NHV307" s="334"/>
      <c r="NHW307" s="334"/>
      <c r="NHX307" s="224"/>
      <c r="NHY307" s="416"/>
      <c r="NHZ307" s="416"/>
      <c r="NIA307" s="332"/>
      <c r="NIB307" s="333"/>
      <c r="NIC307" s="416"/>
      <c r="NID307" s="224"/>
      <c r="NIE307" s="224"/>
      <c r="NIF307" s="334"/>
      <c r="NIG307" s="334"/>
      <c r="NIH307" s="224"/>
      <c r="NII307" s="416"/>
      <c r="NIJ307" s="416"/>
      <c r="NIK307" s="332"/>
      <c r="NIL307" s="333"/>
      <c r="NIM307" s="416"/>
      <c r="NIN307" s="224"/>
      <c r="NIO307" s="224"/>
      <c r="NIP307" s="334"/>
      <c r="NIQ307" s="334"/>
      <c r="NIR307" s="224"/>
      <c r="NIS307" s="416"/>
      <c r="NIT307" s="416"/>
      <c r="NIU307" s="332"/>
      <c r="NIV307" s="333"/>
      <c r="NIW307" s="416"/>
      <c r="NIX307" s="224"/>
      <c r="NIY307" s="224"/>
      <c r="NIZ307" s="334"/>
      <c r="NJA307" s="334"/>
      <c r="NJB307" s="224"/>
      <c r="NJC307" s="416"/>
      <c r="NJD307" s="416"/>
      <c r="NJE307" s="332"/>
      <c r="NJF307" s="333"/>
      <c r="NJG307" s="416"/>
      <c r="NJH307" s="224"/>
      <c r="NJI307" s="224"/>
      <c r="NJJ307" s="334"/>
      <c r="NJK307" s="334"/>
      <c r="NJL307" s="224"/>
      <c r="NJM307" s="416"/>
      <c r="NJN307" s="416"/>
      <c r="NJO307" s="332"/>
      <c r="NJP307" s="333"/>
      <c r="NJQ307" s="416"/>
      <c r="NJR307" s="224"/>
      <c r="NJS307" s="224"/>
      <c r="NJT307" s="334"/>
      <c r="NJU307" s="334"/>
      <c r="NJV307" s="224"/>
      <c r="NJW307" s="416"/>
      <c r="NJX307" s="416"/>
      <c r="NJY307" s="332"/>
      <c r="NJZ307" s="333"/>
      <c r="NKA307" s="416"/>
      <c r="NKB307" s="224"/>
      <c r="NKC307" s="224"/>
      <c r="NKD307" s="334"/>
      <c r="NKE307" s="334"/>
      <c r="NKF307" s="224"/>
      <c r="NKG307" s="416"/>
      <c r="NKH307" s="416"/>
      <c r="NKI307" s="332"/>
      <c r="NKJ307" s="333"/>
      <c r="NKK307" s="416"/>
      <c r="NKL307" s="224"/>
      <c r="NKM307" s="224"/>
      <c r="NKN307" s="334"/>
      <c r="NKO307" s="334"/>
      <c r="NKP307" s="224"/>
      <c r="NKQ307" s="416"/>
      <c r="NKR307" s="416"/>
      <c r="NKS307" s="332"/>
      <c r="NKT307" s="333"/>
      <c r="NKU307" s="416"/>
      <c r="NKV307" s="224"/>
      <c r="NKW307" s="224"/>
      <c r="NKX307" s="334"/>
      <c r="NKY307" s="334"/>
      <c r="NKZ307" s="224"/>
      <c r="NLA307" s="416"/>
      <c r="NLB307" s="416"/>
      <c r="NLC307" s="332"/>
      <c r="NLD307" s="333"/>
      <c r="NLE307" s="416"/>
      <c r="NLF307" s="224"/>
      <c r="NLG307" s="224"/>
      <c r="NLH307" s="334"/>
      <c r="NLI307" s="334"/>
      <c r="NLJ307" s="224"/>
      <c r="NLK307" s="416"/>
      <c r="NLL307" s="416"/>
      <c r="NLM307" s="332"/>
      <c r="NLN307" s="333"/>
      <c r="NLO307" s="416"/>
      <c r="NLP307" s="224"/>
      <c r="NLQ307" s="224"/>
      <c r="NLR307" s="334"/>
      <c r="NLS307" s="334"/>
      <c r="NLT307" s="224"/>
      <c r="NLU307" s="416"/>
      <c r="NLV307" s="416"/>
      <c r="NLW307" s="332"/>
      <c r="NLX307" s="333"/>
      <c r="NLY307" s="416"/>
      <c r="NLZ307" s="224"/>
      <c r="NMA307" s="224"/>
      <c r="NMB307" s="334"/>
      <c r="NMC307" s="334"/>
      <c r="NMD307" s="224"/>
      <c r="NME307" s="416"/>
      <c r="NMF307" s="416"/>
      <c r="NMG307" s="332"/>
      <c r="NMH307" s="333"/>
      <c r="NMI307" s="416"/>
      <c r="NMJ307" s="224"/>
      <c r="NMK307" s="224"/>
      <c r="NML307" s="334"/>
      <c r="NMM307" s="334"/>
      <c r="NMN307" s="224"/>
      <c r="NMO307" s="416"/>
      <c r="NMP307" s="416"/>
      <c r="NMQ307" s="332"/>
      <c r="NMR307" s="333"/>
      <c r="NMS307" s="416"/>
      <c r="NMT307" s="224"/>
      <c r="NMU307" s="224"/>
      <c r="NMV307" s="334"/>
      <c r="NMW307" s="334"/>
      <c r="NMX307" s="224"/>
      <c r="NMY307" s="416"/>
      <c r="NMZ307" s="416"/>
      <c r="NNA307" s="332"/>
      <c r="NNB307" s="333"/>
      <c r="NNC307" s="416"/>
      <c r="NND307" s="224"/>
      <c r="NNE307" s="224"/>
      <c r="NNF307" s="334"/>
      <c r="NNG307" s="334"/>
      <c r="NNH307" s="224"/>
      <c r="NNI307" s="416"/>
      <c r="NNJ307" s="416"/>
      <c r="NNK307" s="332"/>
      <c r="NNL307" s="333"/>
      <c r="NNM307" s="416"/>
      <c r="NNN307" s="224"/>
      <c r="NNO307" s="224"/>
      <c r="NNP307" s="334"/>
      <c r="NNQ307" s="334"/>
      <c r="NNR307" s="224"/>
      <c r="NNS307" s="416"/>
      <c r="NNT307" s="416"/>
      <c r="NNU307" s="332"/>
      <c r="NNV307" s="333"/>
      <c r="NNW307" s="416"/>
      <c r="NNX307" s="224"/>
      <c r="NNY307" s="224"/>
      <c r="NNZ307" s="334"/>
      <c r="NOA307" s="334"/>
      <c r="NOB307" s="224"/>
      <c r="NOC307" s="416"/>
      <c r="NOD307" s="416"/>
      <c r="NOE307" s="332"/>
      <c r="NOF307" s="333"/>
      <c r="NOG307" s="416"/>
      <c r="NOH307" s="224"/>
      <c r="NOI307" s="224"/>
      <c r="NOJ307" s="334"/>
      <c r="NOK307" s="334"/>
      <c r="NOL307" s="224"/>
      <c r="NOM307" s="416"/>
      <c r="NON307" s="416"/>
      <c r="NOO307" s="332"/>
      <c r="NOP307" s="333"/>
      <c r="NOQ307" s="416"/>
      <c r="NOR307" s="224"/>
      <c r="NOS307" s="224"/>
      <c r="NOT307" s="334"/>
      <c r="NOU307" s="334"/>
      <c r="NOV307" s="224"/>
      <c r="NOW307" s="416"/>
      <c r="NOX307" s="416"/>
      <c r="NOY307" s="332"/>
      <c r="NOZ307" s="333"/>
      <c r="NPA307" s="416"/>
      <c r="NPB307" s="224"/>
      <c r="NPC307" s="224"/>
      <c r="NPD307" s="334"/>
      <c r="NPE307" s="334"/>
      <c r="NPF307" s="224"/>
      <c r="NPG307" s="416"/>
      <c r="NPH307" s="416"/>
      <c r="NPI307" s="332"/>
      <c r="NPJ307" s="333"/>
      <c r="NPK307" s="416"/>
      <c r="NPL307" s="224"/>
      <c r="NPM307" s="224"/>
      <c r="NPN307" s="334"/>
      <c r="NPO307" s="334"/>
      <c r="NPP307" s="224"/>
      <c r="NPQ307" s="416"/>
      <c r="NPR307" s="416"/>
      <c r="NPS307" s="332"/>
      <c r="NPT307" s="333"/>
      <c r="NPU307" s="416"/>
      <c r="NPV307" s="224"/>
      <c r="NPW307" s="224"/>
      <c r="NPX307" s="334"/>
      <c r="NPY307" s="334"/>
      <c r="NPZ307" s="224"/>
      <c r="NQA307" s="416"/>
      <c r="NQB307" s="416"/>
      <c r="NQC307" s="332"/>
      <c r="NQD307" s="333"/>
      <c r="NQE307" s="416"/>
      <c r="NQF307" s="224"/>
      <c r="NQG307" s="224"/>
      <c r="NQH307" s="334"/>
      <c r="NQI307" s="334"/>
      <c r="NQJ307" s="224"/>
      <c r="NQK307" s="416"/>
      <c r="NQL307" s="416"/>
      <c r="NQM307" s="332"/>
      <c r="NQN307" s="333"/>
      <c r="NQO307" s="416"/>
      <c r="NQP307" s="224"/>
      <c r="NQQ307" s="224"/>
      <c r="NQR307" s="334"/>
      <c r="NQS307" s="334"/>
      <c r="NQT307" s="224"/>
      <c r="NQU307" s="416"/>
      <c r="NQV307" s="416"/>
      <c r="NQW307" s="332"/>
      <c r="NQX307" s="333"/>
      <c r="NQY307" s="416"/>
      <c r="NQZ307" s="224"/>
      <c r="NRA307" s="224"/>
      <c r="NRB307" s="334"/>
      <c r="NRC307" s="334"/>
      <c r="NRD307" s="224"/>
      <c r="NRE307" s="416"/>
      <c r="NRF307" s="416"/>
      <c r="NRG307" s="332"/>
      <c r="NRH307" s="333"/>
      <c r="NRI307" s="416"/>
      <c r="NRJ307" s="224"/>
      <c r="NRK307" s="224"/>
      <c r="NRL307" s="334"/>
      <c r="NRM307" s="334"/>
      <c r="NRN307" s="224"/>
      <c r="NRO307" s="416"/>
      <c r="NRP307" s="416"/>
      <c r="NRQ307" s="332"/>
      <c r="NRR307" s="333"/>
      <c r="NRS307" s="416"/>
      <c r="NRT307" s="224"/>
      <c r="NRU307" s="224"/>
      <c r="NRV307" s="334"/>
      <c r="NRW307" s="334"/>
      <c r="NRX307" s="224"/>
      <c r="NRY307" s="416"/>
      <c r="NRZ307" s="416"/>
      <c r="NSA307" s="332"/>
      <c r="NSB307" s="333"/>
      <c r="NSC307" s="416"/>
      <c r="NSD307" s="224"/>
      <c r="NSE307" s="224"/>
      <c r="NSF307" s="334"/>
      <c r="NSG307" s="334"/>
      <c r="NSH307" s="224"/>
      <c r="NSI307" s="416"/>
      <c r="NSJ307" s="416"/>
      <c r="NSK307" s="332"/>
      <c r="NSL307" s="333"/>
      <c r="NSM307" s="416"/>
      <c r="NSN307" s="224"/>
      <c r="NSO307" s="224"/>
      <c r="NSP307" s="334"/>
      <c r="NSQ307" s="334"/>
      <c r="NSR307" s="224"/>
      <c r="NSS307" s="416"/>
      <c r="NST307" s="416"/>
      <c r="NSU307" s="332"/>
      <c r="NSV307" s="333"/>
      <c r="NSW307" s="416"/>
      <c r="NSX307" s="224"/>
      <c r="NSY307" s="224"/>
      <c r="NSZ307" s="334"/>
      <c r="NTA307" s="334"/>
      <c r="NTB307" s="224"/>
      <c r="NTC307" s="416"/>
      <c r="NTD307" s="416"/>
      <c r="NTE307" s="332"/>
      <c r="NTF307" s="333"/>
      <c r="NTG307" s="416"/>
      <c r="NTH307" s="224"/>
      <c r="NTI307" s="224"/>
      <c r="NTJ307" s="334"/>
      <c r="NTK307" s="334"/>
      <c r="NTL307" s="224"/>
      <c r="NTM307" s="416"/>
      <c r="NTN307" s="416"/>
      <c r="NTO307" s="332"/>
      <c r="NTP307" s="333"/>
      <c r="NTQ307" s="416"/>
      <c r="NTR307" s="224"/>
      <c r="NTS307" s="224"/>
      <c r="NTT307" s="334"/>
      <c r="NTU307" s="334"/>
      <c r="NTV307" s="224"/>
      <c r="NTW307" s="416"/>
      <c r="NTX307" s="416"/>
      <c r="NTY307" s="332"/>
      <c r="NTZ307" s="333"/>
      <c r="NUA307" s="416"/>
      <c r="NUB307" s="224"/>
      <c r="NUC307" s="224"/>
      <c r="NUD307" s="334"/>
      <c r="NUE307" s="334"/>
      <c r="NUF307" s="224"/>
      <c r="NUG307" s="416"/>
      <c r="NUH307" s="416"/>
      <c r="NUI307" s="332"/>
      <c r="NUJ307" s="333"/>
      <c r="NUK307" s="416"/>
      <c r="NUL307" s="224"/>
      <c r="NUM307" s="224"/>
      <c r="NUN307" s="334"/>
      <c r="NUO307" s="334"/>
      <c r="NUP307" s="224"/>
      <c r="NUQ307" s="416"/>
      <c r="NUR307" s="416"/>
      <c r="NUS307" s="332"/>
      <c r="NUT307" s="333"/>
      <c r="NUU307" s="416"/>
      <c r="NUV307" s="224"/>
      <c r="NUW307" s="224"/>
      <c r="NUX307" s="334"/>
      <c r="NUY307" s="334"/>
      <c r="NUZ307" s="224"/>
      <c r="NVA307" s="416"/>
      <c r="NVB307" s="416"/>
      <c r="NVC307" s="332"/>
      <c r="NVD307" s="333"/>
      <c r="NVE307" s="416"/>
      <c r="NVF307" s="224"/>
      <c r="NVG307" s="224"/>
      <c r="NVH307" s="334"/>
      <c r="NVI307" s="334"/>
      <c r="NVJ307" s="224"/>
      <c r="NVK307" s="416"/>
      <c r="NVL307" s="416"/>
      <c r="NVM307" s="332"/>
      <c r="NVN307" s="333"/>
      <c r="NVO307" s="416"/>
      <c r="NVP307" s="224"/>
      <c r="NVQ307" s="224"/>
      <c r="NVR307" s="334"/>
      <c r="NVS307" s="334"/>
      <c r="NVT307" s="224"/>
      <c r="NVU307" s="416"/>
      <c r="NVV307" s="416"/>
      <c r="NVW307" s="332"/>
      <c r="NVX307" s="333"/>
      <c r="NVY307" s="416"/>
      <c r="NVZ307" s="224"/>
      <c r="NWA307" s="224"/>
      <c r="NWB307" s="334"/>
      <c r="NWC307" s="334"/>
      <c r="NWD307" s="224"/>
      <c r="NWE307" s="416"/>
      <c r="NWF307" s="416"/>
      <c r="NWG307" s="332"/>
      <c r="NWH307" s="333"/>
      <c r="NWI307" s="416"/>
      <c r="NWJ307" s="224"/>
      <c r="NWK307" s="224"/>
      <c r="NWL307" s="334"/>
      <c r="NWM307" s="334"/>
      <c r="NWN307" s="224"/>
      <c r="NWO307" s="416"/>
      <c r="NWP307" s="416"/>
      <c r="NWQ307" s="332"/>
      <c r="NWR307" s="333"/>
      <c r="NWS307" s="416"/>
      <c r="NWT307" s="224"/>
      <c r="NWU307" s="224"/>
      <c r="NWV307" s="334"/>
      <c r="NWW307" s="334"/>
      <c r="NWX307" s="224"/>
      <c r="NWY307" s="416"/>
      <c r="NWZ307" s="416"/>
      <c r="NXA307" s="332"/>
      <c r="NXB307" s="333"/>
      <c r="NXC307" s="416"/>
      <c r="NXD307" s="224"/>
      <c r="NXE307" s="224"/>
      <c r="NXF307" s="334"/>
      <c r="NXG307" s="334"/>
      <c r="NXH307" s="224"/>
      <c r="NXI307" s="416"/>
      <c r="NXJ307" s="416"/>
      <c r="NXK307" s="332"/>
      <c r="NXL307" s="333"/>
      <c r="NXM307" s="416"/>
      <c r="NXN307" s="224"/>
      <c r="NXO307" s="224"/>
      <c r="NXP307" s="334"/>
      <c r="NXQ307" s="334"/>
      <c r="NXR307" s="224"/>
      <c r="NXS307" s="416"/>
      <c r="NXT307" s="416"/>
      <c r="NXU307" s="332"/>
      <c r="NXV307" s="333"/>
      <c r="NXW307" s="416"/>
      <c r="NXX307" s="224"/>
      <c r="NXY307" s="224"/>
      <c r="NXZ307" s="334"/>
      <c r="NYA307" s="334"/>
      <c r="NYB307" s="224"/>
      <c r="NYC307" s="416"/>
      <c r="NYD307" s="416"/>
      <c r="NYE307" s="332"/>
      <c r="NYF307" s="333"/>
      <c r="NYG307" s="416"/>
      <c r="NYH307" s="224"/>
      <c r="NYI307" s="224"/>
      <c r="NYJ307" s="334"/>
      <c r="NYK307" s="334"/>
      <c r="NYL307" s="224"/>
      <c r="NYM307" s="416"/>
      <c r="NYN307" s="416"/>
      <c r="NYO307" s="332"/>
      <c r="NYP307" s="333"/>
      <c r="NYQ307" s="416"/>
      <c r="NYR307" s="224"/>
      <c r="NYS307" s="224"/>
      <c r="NYT307" s="334"/>
      <c r="NYU307" s="334"/>
      <c r="NYV307" s="224"/>
      <c r="NYW307" s="416"/>
      <c r="NYX307" s="416"/>
      <c r="NYY307" s="332"/>
      <c r="NYZ307" s="333"/>
      <c r="NZA307" s="416"/>
      <c r="NZB307" s="224"/>
      <c r="NZC307" s="224"/>
      <c r="NZD307" s="334"/>
      <c r="NZE307" s="334"/>
      <c r="NZF307" s="224"/>
      <c r="NZG307" s="416"/>
      <c r="NZH307" s="416"/>
      <c r="NZI307" s="332"/>
      <c r="NZJ307" s="333"/>
      <c r="NZK307" s="416"/>
      <c r="NZL307" s="224"/>
      <c r="NZM307" s="224"/>
      <c r="NZN307" s="334"/>
      <c r="NZO307" s="334"/>
      <c r="NZP307" s="224"/>
      <c r="NZQ307" s="416"/>
      <c r="NZR307" s="416"/>
      <c r="NZS307" s="332"/>
      <c r="NZT307" s="333"/>
      <c r="NZU307" s="416"/>
      <c r="NZV307" s="224"/>
      <c r="NZW307" s="224"/>
      <c r="NZX307" s="334"/>
      <c r="NZY307" s="334"/>
      <c r="NZZ307" s="224"/>
      <c r="OAA307" s="416"/>
      <c r="OAB307" s="416"/>
      <c r="OAC307" s="332"/>
      <c r="OAD307" s="333"/>
      <c r="OAE307" s="416"/>
      <c r="OAF307" s="224"/>
      <c r="OAG307" s="224"/>
      <c r="OAH307" s="334"/>
      <c r="OAI307" s="334"/>
      <c r="OAJ307" s="224"/>
      <c r="OAK307" s="416"/>
      <c r="OAL307" s="416"/>
      <c r="OAM307" s="332"/>
      <c r="OAN307" s="333"/>
      <c r="OAO307" s="416"/>
      <c r="OAP307" s="224"/>
      <c r="OAQ307" s="224"/>
      <c r="OAR307" s="334"/>
      <c r="OAS307" s="334"/>
      <c r="OAT307" s="224"/>
      <c r="OAU307" s="416"/>
      <c r="OAV307" s="416"/>
      <c r="OAW307" s="332"/>
      <c r="OAX307" s="333"/>
      <c r="OAY307" s="416"/>
      <c r="OAZ307" s="224"/>
      <c r="OBA307" s="224"/>
      <c r="OBB307" s="334"/>
      <c r="OBC307" s="334"/>
      <c r="OBD307" s="224"/>
      <c r="OBE307" s="416"/>
      <c r="OBF307" s="416"/>
      <c r="OBG307" s="332"/>
      <c r="OBH307" s="333"/>
      <c r="OBI307" s="416"/>
      <c r="OBJ307" s="224"/>
      <c r="OBK307" s="224"/>
      <c r="OBL307" s="334"/>
      <c r="OBM307" s="334"/>
      <c r="OBN307" s="224"/>
      <c r="OBO307" s="416"/>
      <c r="OBP307" s="416"/>
      <c r="OBQ307" s="332"/>
      <c r="OBR307" s="333"/>
      <c r="OBS307" s="416"/>
      <c r="OBT307" s="224"/>
      <c r="OBU307" s="224"/>
      <c r="OBV307" s="334"/>
      <c r="OBW307" s="334"/>
      <c r="OBX307" s="224"/>
      <c r="OBY307" s="416"/>
      <c r="OBZ307" s="416"/>
      <c r="OCA307" s="332"/>
      <c r="OCB307" s="333"/>
      <c r="OCC307" s="416"/>
      <c r="OCD307" s="224"/>
      <c r="OCE307" s="224"/>
      <c r="OCF307" s="334"/>
      <c r="OCG307" s="334"/>
      <c r="OCH307" s="224"/>
      <c r="OCI307" s="416"/>
      <c r="OCJ307" s="416"/>
      <c r="OCK307" s="332"/>
      <c r="OCL307" s="333"/>
      <c r="OCM307" s="416"/>
      <c r="OCN307" s="224"/>
      <c r="OCO307" s="224"/>
      <c r="OCP307" s="334"/>
      <c r="OCQ307" s="334"/>
      <c r="OCR307" s="224"/>
      <c r="OCS307" s="416"/>
      <c r="OCT307" s="416"/>
      <c r="OCU307" s="332"/>
      <c r="OCV307" s="333"/>
      <c r="OCW307" s="416"/>
      <c r="OCX307" s="224"/>
      <c r="OCY307" s="224"/>
      <c r="OCZ307" s="334"/>
      <c r="ODA307" s="334"/>
      <c r="ODB307" s="224"/>
      <c r="ODC307" s="416"/>
      <c r="ODD307" s="416"/>
      <c r="ODE307" s="332"/>
      <c r="ODF307" s="333"/>
      <c r="ODG307" s="416"/>
      <c r="ODH307" s="224"/>
      <c r="ODI307" s="224"/>
      <c r="ODJ307" s="334"/>
      <c r="ODK307" s="334"/>
      <c r="ODL307" s="224"/>
      <c r="ODM307" s="416"/>
      <c r="ODN307" s="416"/>
      <c r="ODO307" s="332"/>
      <c r="ODP307" s="333"/>
      <c r="ODQ307" s="416"/>
      <c r="ODR307" s="224"/>
      <c r="ODS307" s="224"/>
      <c r="ODT307" s="334"/>
      <c r="ODU307" s="334"/>
      <c r="ODV307" s="224"/>
      <c r="ODW307" s="416"/>
      <c r="ODX307" s="416"/>
      <c r="ODY307" s="332"/>
      <c r="ODZ307" s="333"/>
      <c r="OEA307" s="416"/>
      <c r="OEB307" s="224"/>
      <c r="OEC307" s="224"/>
      <c r="OED307" s="334"/>
      <c r="OEE307" s="334"/>
      <c r="OEF307" s="224"/>
      <c r="OEG307" s="416"/>
      <c r="OEH307" s="416"/>
      <c r="OEI307" s="332"/>
      <c r="OEJ307" s="333"/>
      <c r="OEK307" s="416"/>
      <c r="OEL307" s="224"/>
      <c r="OEM307" s="224"/>
      <c r="OEN307" s="334"/>
      <c r="OEO307" s="334"/>
      <c r="OEP307" s="224"/>
      <c r="OEQ307" s="416"/>
      <c r="OER307" s="416"/>
      <c r="OES307" s="332"/>
      <c r="OET307" s="333"/>
      <c r="OEU307" s="416"/>
      <c r="OEV307" s="224"/>
      <c r="OEW307" s="224"/>
      <c r="OEX307" s="334"/>
      <c r="OEY307" s="334"/>
      <c r="OEZ307" s="224"/>
      <c r="OFA307" s="416"/>
      <c r="OFB307" s="416"/>
      <c r="OFC307" s="332"/>
      <c r="OFD307" s="333"/>
      <c r="OFE307" s="416"/>
      <c r="OFF307" s="224"/>
      <c r="OFG307" s="224"/>
      <c r="OFH307" s="334"/>
      <c r="OFI307" s="334"/>
      <c r="OFJ307" s="224"/>
      <c r="OFK307" s="416"/>
      <c r="OFL307" s="416"/>
      <c r="OFM307" s="332"/>
      <c r="OFN307" s="333"/>
      <c r="OFO307" s="416"/>
      <c r="OFP307" s="224"/>
      <c r="OFQ307" s="224"/>
      <c r="OFR307" s="334"/>
      <c r="OFS307" s="334"/>
      <c r="OFT307" s="224"/>
      <c r="OFU307" s="416"/>
      <c r="OFV307" s="416"/>
      <c r="OFW307" s="332"/>
      <c r="OFX307" s="333"/>
      <c r="OFY307" s="416"/>
      <c r="OFZ307" s="224"/>
      <c r="OGA307" s="224"/>
      <c r="OGB307" s="334"/>
      <c r="OGC307" s="334"/>
      <c r="OGD307" s="224"/>
      <c r="OGE307" s="416"/>
      <c r="OGF307" s="416"/>
      <c r="OGG307" s="332"/>
      <c r="OGH307" s="333"/>
      <c r="OGI307" s="416"/>
      <c r="OGJ307" s="224"/>
      <c r="OGK307" s="224"/>
      <c r="OGL307" s="334"/>
      <c r="OGM307" s="334"/>
      <c r="OGN307" s="224"/>
      <c r="OGO307" s="416"/>
      <c r="OGP307" s="416"/>
      <c r="OGQ307" s="332"/>
      <c r="OGR307" s="333"/>
      <c r="OGS307" s="416"/>
      <c r="OGT307" s="224"/>
      <c r="OGU307" s="224"/>
      <c r="OGV307" s="334"/>
      <c r="OGW307" s="334"/>
      <c r="OGX307" s="224"/>
      <c r="OGY307" s="416"/>
      <c r="OGZ307" s="416"/>
      <c r="OHA307" s="332"/>
      <c r="OHB307" s="333"/>
      <c r="OHC307" s="416"/>
      <c r="OHD307" s="224"/>
      <c r="OHE307" s="224"/>
      <c r="OHF307" s="334"/>
      <c r="OHG307" s="334"/>
      <c r="OHH307" s="224"/>
      <c r="OHI307" s="416"/>
      <c r="OHJ307" s="416"/>
      <c r="OHK307" s="332"/>
      <c r="OHL307" s="333"/>
      <c r="OHM307" s="416"/>
      <c r="OHN307" s="224"/>
      <c r="OHO307" s="224"/>
      <c r="OHP307" s="334"/>
      <c r="OHQ307" s="334"/>
      <c r="OHR307" s="224"/>
      <c r="OHS307" s="416"/>
      <c r="OHT307" s="416"/>
      <c r="OHU307" s="332"/>
      <c r="OHV307" s="333"/>
      <c r="OHW307" s="416"/>
      <c r="OHX307" s="224"/>
      <c r="OHY307" s="224"/>
      <c r="OHZ307" s="334"/>
      <c r="OIA307" s="334"/>
      <c r="OIB307" s="224"/>
      <c r="OIC307" s="416"/>
      <c r="OID307" s="416"/>
      <c r="OIE307" s="332"/>
      <c r="OIF307" s="333"/>
      <c r="OIG307" s="416"/>
      <c r="OIH307" s="224"/>
      <c r="OII307" s="224"/>
      <c r="OIJ307" s="334"/>
      <c r="OIK307" s="334"/>
      <c r="OIL307" s="224"/>
      <c r="OIM307" s="416"/>
      <c r="OIN307" s="416"/>
      <c r="OIO307" s="332"/>
      <c r="OIP307" s="333"/>
      <c r="OIQ307" s="416"/>
      <c r="OIR307" s="224"/>
      <c r="OIS307" s="224"/>
      <c r="OIT307" s="334"/>
      <c r="OIU307" s="334"/>
      <c r="OIV307" s="224"/>
      <c r="OIW307" s="416"/>
      <c r="OIX307" s="416"/>
      <c r="OIY307" s="332"/>
      <c r="OIZ307" s="333"/>
      <c r="OJA307" s="416"/>
      <c r="OJB307" s="224"/>
      <c r="OJC307" s="224"/>
      <c r="OJD307" s="334"/>
      <c r="OJE307" s="334"/>
      <c r="OJF307" s="224"/>
      <c r="OJG307" s="416"/>
      <c r="OJH307" s="416"/>
      <c r="OJI307" s="332"/>
      <c r="OJJ307" s="333"/>
      <c r="OJK307" s="416"/>
      <c r="OJL307" s="224"/>
      <c r="OJM307" s="224"/>
      <c r="OJN307" s="334"/>
      <c r="OJO307" s="334"/>
      <c r="OJP307" s="224"/>
      <c r="OJQ307" s="416"/>
      <c r="OJR307" s="416"/>
      <c r="OJS307" s="332"/>
      <c r="OJT307" s="333"/>
      <c r="OJU307" s="416"/>
      <c r="OJV307" s="224"/>
      <c r="OJW307" s="224"/>
      <c r="OJX307" s="334"/>
      <c r="OJY307" s="334"/>
      <c r="OJZ307" s="224"/>
      <c r="OKA307" s="416"/>
      <c r="OKB307" s="416"/>
      <c r="OKC307" s="332"/>
      <c r="OKD307" s="333"/>
      <c r="OKE307" s="416"/>
      <c r="OKF307" s="224"/>
      <c r="OKG307" s="224"/>
      <c r="OKH307" s="334"/>
      <c r="OKI307" s="334"/>
      <c r="OKJ307" s="224"/>
      <c r="OKK307" s="416"/>
      <c r="OKL307" s="416"/>
      <c r="OKM307" s="332"/>
      <c r="OKN307" s="333"/>
      <c r="OKO307" s="416"/>
      <c r="OKP307" s="224"/>
      <c r="OKQ307" s="224"/>
      <c r="OKR307" s="334"/>
      <c r="OKS307" s="334"/>
      <c r="OKT307" s="224"/>
      <c r="OKU307" s="416"/>
      <c r="OKV307" s="416"/>
      <c r="OKW307" s="332"/>
      <c r="OKX307" s="333"/>
      <c r="OKY307" s="416"/>
      <c r="OKZ307" s="224"/>
      <c r="OLA307" s="224"/>
      <c r="OLB307" s="334"/>
      <c r="OLC307" s="334"/>
      <c r="OLD307" s="224"/>
      <c r="OLE307" s="416"/>
      <c r="OLF307" s="416"/>
      <c r="OLG307" s="332"/>
      <c r="OLH307" s="333"/>
      <c r="OLI307" s="416"/>
      <c r="OLJ307" s="224"/>
      <c r="OLK307" s="224"/>
      <c r="OLL307" s="334"/>
      <c r="OLM307" s="334"/>
      <c r="OLN307" s="224"/>
      <c r="OLO307" s="416"/>
      <c r="OLP307" s="416"/>
      <c r="OLQ307" s="332"/>
      <c r="OLR307" s="333"/>
      <c r="OLS307" s="416"/>
      <c r="OLT307" s="224"/>
      <c r="OLU307" s="224"/>
      <c r="OLV307" s="334"/>
      <c r="OLW307" s="334"/>
      <c r="OLX307" s="224"/>
      <c r="OLY307" s="416"/>
      <c r="OLZ307" s="416"/>
      <c r="OMA307" s="332"/>
      <c r="OMB307" s="333"/>
      <c r="OMC307" s="416"/>
      <c r="OMD307" s="224"/>
      <c r="OME307" s="224"/>
      <c r="OMF307" s="334"/>
      <c r="OMG307" s="334"/>
      <c r="OMH307" s="224"/>
      <c r="OMI307" s="416"/>
      <c r="OMJ307" s="416"/>
      <c r="OMK307" s="332"/>
      <c r="OML307" s="333"/>
      <c r="OMM307" s="416"/>
      <c r="OMN307" s="224"/>
      <c r="OMO307" s="224"/>
      <c r="OMP307" s="334"/>
      <c r="OMQ307" s="334"/>
      <c r="OMR307" s="224"/>
      <c r="OMS307" s="416"/>
      <c r="OMT307" s="416"/>
      <c r="OMU307" s="332"/>
      <c r="OMV307" s="333"/>
      <c r="OMW307" s="416"/>
      <c r="OMX307" s="224"/>
      <c r="OMY307" s="224"/>
      <c r="OMZ307" s="334"/>
      <c r="ONA307" s="334"/>
      <c r="ONB307" s="224"/>
      <c r="ONC307" s="416"/>
      <c r="OND307" s="416"/>
      <c r="ONE307" s="332"/>
      <c r="ONF307" s="333"/>
      <c r="ONG307" s="416"/>
      <c r="ONH307" s="224"/>
      <c r="ONI307" s="224"/>
      <c r="ONJ307" s="334"/>
      <c r="ONK307" s="334"/>
      <c r="ONL307" s="224"/>
      <c r="ONM307" s="416"/>
      <c r="ONN307" s="416"/>
      <c r="ONO307" s="332"/>
      <c r="ONP307" s="333"/>
      <c r="ONQ307" s="416"/>
      <c r="ONR307" s="224"/>
      <c r="ONS307" s="224"/>
      <c r="ONT307" s="334"/>
      <c r="ONU307" s="334"/>
      <c r="ONV307" s="224"/>
      <c r="ONW307" s="416"/>
      <c r="ONX307" s="416"/>
      <c r="ONY307" s="332"/>
      <c r="ONZ307" s="333"/>
      <c r="OOA307" s="416"/>
      <c r="OOB307" s="224"/>
      <c r="OOC307" s="224"/>
      <c r="OOD307" s="334"/>
      <c r="OOE307" s="334"/>
      <c r="OOF307" s="224"/>
      <c r="OOG307" s="416"/>
      <c r="OOH307" s="416"/>
      <c r="OOI307" s="332"/>
      <c r="OOJ307" s="333"/>
      <c r="OOK307" s="416"/>
      <c r="OOL307" s="224"/>
      <c r="OOM307" s="224"/>
      <c r="OON307" s="334"/>
      <c r="OOO307" s="334"/>
      <c r="OOP307" s="224"/>
      <c r="OOQ307" s="416"/>
      <c r="OOR307" s="416"/>
      <c r="OOS307" s="332"/>
      <c r="OOT307" s="333"/>
      <c r="OOU307" s="416"/>
      <c r="OOV307" s="224"/>
      <c r="OOW307" s="224"/>
      <c r="OOX307" s="334"/>
      <c r="OOY307" s="334"/>
      <c r="OOZ307" s="224"/>
      <c r="OPA307" s="416"/>
      <c r="OPB307" s="416"/>
      <c r="OPC307" s="332"/>
      <c r="OPD307" s="333"/>
      <c r="OPE307" s="416"/>
      <c r="OPF307" s="224"/>
      <c r="OPG307" s="224"/>
      <c r="OPH307" s="334"/>
      <c r="OPI307" s="334"/>
      <c r="OPJ307" s="224"/>
      <c r="OPK307" s="416"/>
      <c r="OPL307" s="416"/>
      <c r="OPM307" s="332"/>
      <c r="OPN307" s="333"/>
      <c r="OPO307" s="416"/>
      <c r="OPP307" s="224"/>
      <c r="OPQ307" s="224"/>
      <c r="OPR307" s="334"/>
      <c r="OPS307" s="334"/>
      <c r="OPT307" s="224"/>
      <c r="OPU307" s="416"/>
      <c r="OPV307" s="416"/>
      <c r="OPW307" s="332"/>
      <c r="OPX307" s="333"/>
      <c r="OPY307" s="416"/>
      <c r="OPZ307" s="224"/>
      <c r="OQA307" s="224"/>
      <c r="OQB307" s="334"/>
      <c r="OQC307" s="334"/>
      <c r="OQD307" s="224"/>
      <c r="OQE307" s="416"/>
      <c r="OQF307" s="416"/>
      <c r="OQG307" s="332"/>
      <c r="OQH307" s="333"/>
      <c r="OQI307" s="416"/>
      <c r="OQJ307" s="224"/>
      <c r="OQK307" s="224"/>
      <c r="OQL307" s="334"/>
      <c r="OQM307" s="334"/>
      <c r="OQN307" s="224"/>
      <c r="OQO307" s="416"/>
      <c r="OQP307" s="416"/>
      <c r="OQQ307" s="332"/>
      <c r="OQR307" s="333"/>
      <c r="OQS307" s="416"/>
      <c r="OQT307" s="224"/>
      <c r="OQU307" s="224"/>
      <c r="OQV307" s="334"/>
      <c r="OQW307" s="334"/>
      <c r="OQX307" s="224"/>
      <c r="OQY307" s="416"/>
      <c r="OQZ307" s="416"/>
      <c r="ORA307" s="332"/>
      <c r="ORB307" s="333"/>
      <c r="ORC307" s="416"/>
      <c r="ORD307" s="224"/>
      <c r="ORE307" s="224"/>
      <c r="ORF307" s="334"/>
      <c r="ORG307" s="334"/>
      <c r="ORH307" s="224"/>
      <c r="ORI307" s="416"/>
      <c r="ORJ307" s="416"/>
      <c r="ORK307" s="332"/>
      <c r="ORL307" s="333"/>
      <c r="ORM307" s="416"/>
      <c r="ORN307" s="224"/>
      <c r="ORO307" s="224"/>
      <c r="ORP307" s="334"/>
      <c r="ORQ307" s="334"/>
      <c r="ORR307" s="224"/>
      <c r="ORS307" s="416"/>
      <c r="ORT307" s="416"/>
      <c r="ORU307" s="332"/>
      <c r="ORV307" s="333"/>
      <c r="ORW307" s="416"/>
      <c r="ORX307" s="224"/>
      <c r="ORY307" s="224"/>
      <c r="ORZ307" s="334"/>
      <c r="OSA307" s="334"/>
      <c r="OSB307" s="224"/>
      <c r="OSC307" s="416"/>
      <c r="OSD307" s="416"/>
      <c r="OSE307" s="332"/>
      <c r="OSF307" s="333"/>
      <c r="OSG307" s="416"/>
      <c r="OSH307" s="224"/>
      <c r="OSI307" s="224"/>
      <c r="OSJ307" s="334"/>
      <c r="OSK307" s="334"/>
      <c r="OSL307" s="224"/>
      <c r="OSM307" s="416"/>
      <c r="OSN307" s="416"/>
      <c r="OSO307" s="332"/>
      <c r="OSP307" s="333"/>
      <c r="OSQ307" s="416"/>
      <c r="OSR307" s="224"/>
      <c r="OSS307" s="224"/>
      <c r="OST307" s="334"/>
      <c r="OSU307" s="334"/>
      <c r="OSV307" s="224"/>
      <c r="OSW307" s="416"/>
      <c r="OSX307" s="416"/>
      <c r="OSY307" s="332"/>
      <c r="OSZ307" s="333"/>
      <c r="OTA307" s="416"/>
      <c r="OTB307" s="224"/>
      <c r="OTC307" s="224"/>
      <c r="OTD307" s="334"/>
      <c r="OTE307" s="334"/>
      <c r="OTF307" s="224"/>
      <c r="OTG307" s="416"/>
      <c r="OTH307" s="416"/>
      <c r="OTI307" s="332"/>
      <c r="OTJ307" s="333"/>
      <c r="OTK307" s="416"/>
      <c r="OTL307" s="224"/>
      <c r="OTM307" s="224"/>
      <c r="OTN307" s="334"/>
      <c r="OTO307" s="334"/>
      <c r="OTP307" s="224"/>
      <c r="OTQ307" s="416"/>
      <c r="OTR307" s="416"/>
      <c r="OTS307" s="332"/>
      <c r="OTT307" s="333"/>
      <c r="OTU307" s="416"/>
      <c r="OTV307" s="224"/>
      <c r="OTW307" s="224"/>
      <c r="OTX307" s="334"/>
      <c r="OTY307" s="334"/>
      <c r="OTZ307" s="224"/>
      <c r="OUA307" s="416"/>
      <c r="OUB307" s="416"/>
      <c r="OUC307" s="332"/>
      <c r="OUD307" s="333"/>
      <c r="OUE307" s="416"/>
      <c r="OUF307" s="224"/>
      <c r="OUG307" s="224"/>
      <c r="OUH307" s="334"/>
      <c r="OUI307" s="334"/>
      <c r="OUJ307" s="224"/>
      <c r="OUK307" s="416"/>
      <c r="OUL307" s="416"/>
      <c r="OUM307" s="332"/>
      <c r="OUN307" s="333"/>
      <c r="OUO307" s="416"/>
      <c r="OUP307" s="224"/>
      <c r="OUQ307" s="224"/>
      <c r="OUR307" s="334"/>
      <c r="OUS307" s="334"/>
      <c r="OUT307" s="224"/>
      <c r="OUU307" s="416"/>
      <c r="OUV307" s="416"/>
      <c r="OUW307" s="332"/>
      <c r="OUX307" s="333"/>
      <c r="OUY307" s="416"/>
      <c r="OUZ307" s="224"/>
      <c r="OVA307" s="224"/>
      <c r="OVB307" s="334"/>
      <c r="OVC307" s="334"/>
      <c r="OVD307" s="224"/>
      <c r="OVE307" s="416"/>
      <c r="OVF307" s="416"/>
      <c r="OVG307" s="332"/>
      <c r="OVH307" s="333"/>
      <c r="OVI307" s="416"/>
      <c r="OVJ307" s="224"/>
      <c r="OVK307" s="224"/>
      <c r="OVL307" s="334"/>
      <c r="OVM307" s="334"/>
      <c r="OVN307" s="224"/>
      <c r="OVO307" s="416"/>
      <c r="OVP307" s="416"/>
      <c r="OVQ307" s="332"/>
      <c r="OVR307" s="333"/>
      <c r="OVS307" s="416"/>
      <c r="OVT307" s="224"/>
      <c r="OVU307" s="224"/>
      <c r="OVV307" s="334"/>
      <c r="OVW307" s="334"/>
      <c r="OVX307" s="224"/>
      <c r="OVY307" s="416"/>
      <c r="OVZ307" s="416"/>
      <c r="OWA307" s="332"/>
      <c r="OWB307" s="333"/>
      <c r="OWC307" s="416"/>
      <c r="OWD307" s="224"/>
      <c r="OWE307" s="224"/>
      <c r="OWF307" s="334"/>
      <c r="OWG307" s="334"/>
      <c r="OWH307" s="224"/>
      <c r="OWI307" s="416"/>
      <c r="OWJ307" s="416"/>
      <c r="OWK307" s="332"/>
      <c r="OWL307" s="333"/>
      <c r="OWM307" s="416"/>
      <c r="OWN307" s="224"/>
      <c r="OWO307" s="224"/>
      <c r="OWP307" s="334"/>
      <c r="OWQ307" s="334"/>
      <c r="OWR307" s="224"/>
      <c r="OWS307" s="416"/>
      <c r="OWT307" s="416"/>
      <c r="OWU307" s="332"/>
      <c r="OWV307" s="333"/>
      <c r="OWW307" s="416"/>
      <c r="OWX307" s="224"/>
      <c r="OWY307" s="224"/>
      <c r="OWZ307" s="334"/>
      <c r="OXA307" s="334"/>
      <c r="OXB307" s="224"/>
      <c r="OXC307" s="416"/>
      <c r="OXD307" s="416"/>
      <c r="OXE307" s="332"/>
      <c r="OXF307" s="333"/>
      <c r="OXG307" s="416"/>
      <c r="OXH307" s="224"/>
      <c r="OXI307" s="224"/>
      <c r="OXJ307" s="334"/>
      <c r="OXK307" s="334"/>
      <c r="OXL307" s="224"/>
      <c r="OXM307" s="416"/>
      <c r="OXN307" s="416"/>
      <c r="OXO307" s="332"/>
      <c r="OXP307" s="333"/>
      <c r="OXQ307" s="416"/>
      <c r="OXR307" s="224"/>
      <c r="OXS307" s="224"/>
      <c r="OXT307" s="334"/>
      <c r="OXU307" s="334"/>
      <c r="OXV307" s="224"/>
      <c r="OXW307" s="416"/>
      <c r="OXX307" s="416"/>
      <c r="OXY307" s="332"/>
      <c r="OXZ307" s="333"/>
      <c r="OYA307" s="416"/>
      <c r="OYB307" s="224"/>
      <c r="OYC307" s="224"/>
      <c r="OYD307" s="334"/>
      <c r="OYE307" s="334"/>
      <c r="OYF307" s="224"/>
      <c r="OYG307" s="416"/>
      <c r="OYH307" s="416"/>
      <c r="OYI307" s="332"/>
      <c r="OYJ307" s="333"/>
      <c r="OYK307" s="416"/>
      <c r="OYL307" s="224"/>
      <c r="OYM307" s="224"/>
      <c r="OYN307" s="334"/>
      <c r="OYO307" s="334"/>
      <c r="OYP307" s="224"/>
      <c r="OYQ307" s="416"/>
      <c r="OYR307" s="416"/>
      <c r="OYS307" s="332"/>
      <c r="OYT307" s="333"/>
      <c r="OYU307" s="416"/>
      <c r="OYV307" s="224"/>
      <c r="OYW307" s="224"/>
      <c r="OYX307" s="334"/>
      <c r="OYY307" s="334"/>
      <c r="OYZ307" s="224"/>
      <c r="OZA307" s="416"/>
      <c r="OZB307" s="416"/>
      <c r="OZC307" s="332"/>
      <c r="OZD307" s="333"/>
      <c r="OZE307" s="416"/>
      <c r="OZF307" s="224"/>
      <c r="OZG307" s="224"/>
      <c r="OZH307" s="334"/>
      <c r="OZI307" s="334"/>
      <c r="OZJ307" s="224"/>
      <c r="OZK307" s="416"/>
      <c r="OZL307" s="416"/>
      <c r="OZM307" s="332"/>
      <c r="OZN307" s="333"/>
      <c r="OZO307" s="416"/>
      <c r="OZP307" s="224"/>
      <c r="OZQ307" s="224"/>
      <c r="OZR307" s="334"/>
      <c r="OZS307" s="334"/>
      <c r="OZT307" s="224"/>
      <c r="OZU307" s="416"/>
      <c r="OZV307" s="416"/>
      <c r="OZW307" s="332"/>
      <c r="OZX307" s="333"/>
      <c r="OZY307" s="416"/>
      <c r="OZZ307" s="224"/>
      <c r="PAA307" s="224"/>
      <c r="PAB307" s="334"/>
      <c r="PAC307" s="334"/>
      <c r="PAD307" s="224"/>
      <c r="PAE307" s="416"/>
      <c r="PAF307" s="416"/>
      <c r="PAG307" s="332"/>
      <c r="PAH307" s="333"/>
      <c r="PAI307" s="416"/>
      <c r="PAJ307" s="224"/>
      <c r="PAK307" s="224"/>
      <c r="PAL307" s="334"/>
      <c r="PAM307" s="334"/>
      <c r="PAN307" s="224"/>
      <c r="PAO307" s="416"/>
      <c r="PAP307" s="416"/>
      <c r="PAQ307" s="332"/>
      <c r="PAR307" s="333"/>
      <c r="PAS307" s="416"/>
      <c r="PAT307" s="224"/>
      <c r="PAU307" s="224"/>
      <c r="PAV307" s="334"/>
      <c r="PAW307" s="334"/>
      <c r="PAX307" s="224"/>
      <c r="PAY307" s="416"/>
      <c r="PAZ307" s="416"/>
      <c r="PBA307" s="332"/>
      <c r="PBB307" s="333"/>
      <c r="PBC307" s="416"/>
      <c r="PBD307" s="224"/>
      <c r="PBE307" s="224"/>
      <c r="PBF307" s="334"/>
      <c r="PBG307" s="334"/>
      <c r="PBH307" s="224"/>
      <c r="PBI307" s="416"/>
      <c r="PBJ307" s="416"/>
      <c r="PBK307" s="332"/>
      <c r="PBL307" s="333"/>
      <c r="PBM307" s="416"/>
      <c r="PBN307" s="224"/>
      <c r="PBO307" s="224"/>
      <c r="PBP307" s="334"/>
      <c r="PBQ307" s="334"/>
      <c r="PBR307" s="224"/>
      <c r="PBS307" s="416"/>
      <c r="PBT307" s="416"/>
      <c r="PBU307" s="332"/>
      <c r="PBV307" s="333"/>
      <c r="PBW307" s="416"/>
      <c r="PBX307" s="224"/>
      <c r="PBY307" s="224"/>
      <c r="PBZ307" s="334"/>
      <c r="PCA307" s="334"/>
      <c r="PCB307" s="224"/>
      <c r="PCC307" s="416"/>
      <c r="PCD307" s="416"/>
      <c r="PCE307" s="332"/>
      <c r="PCF307" s="333"/>
      <c r="PCG307" s="416"/>
      <c r="PCH307" s="224"/>
      <c r="PCI307" s="224"/>
      <c r="PCJ307" s="334"/>
      <c r="PCK307" s="334"/>
      <c r="PCL307" s="224"/>
      <c r="PCM307" s="416"/>
      <c r="PCN307" s="416"/>
      <c r="PCO307" s="332"/>
      <c r="PCP307" s="333"/>
      <c r="PCQ307" s="416"/>
      <c r="PCR307" s="224"/>
      <c r="PCS307" s="224"/>
      <c r="PCT307" s="334"/>
      <c r="PCU307" s="334"/>
      <c r="PCV307" s="224"/>
      <c r="PCW307" s="416"/>
      <c r="PCX307" s="416"/>
      <c r="PCY307" s="332"/>
      <c r="PCZ307" s="333"/>
      <c r="PDA307" s="416"/>
      <c r="PDB307" s="224"/>
      <c r="PDC307" s="224"/>
      <c r="PDD307" s="334"/>
      <c r="PDE307" s="334"/>
      <c r="PDF307" s="224"/>
      <c r="PDG307" s="416"/>
      <c r="PDH307" s="416"/>
      <c r="PDI307" s="332"/>
      <c r="PDJ307" s="333"/>
      <c r="PDK307" s="416"/>
      <c r="PDL307" s="224"/>
      <c r="PDM307" s="224"/>
      <c r="PDN307" s="334"/>
      <c r="PDO307" s="334"/>
      <c r="PDP307" s="224"/>
      <c r="PDQ307" s="416"/>
      <c r="PDR307" s="416"/>
      <c r="PDS307" s="332"/>
      <c r="PDT307" s="333"/>
      <c r="PDU307" s="416"/>
      <c r="PDV307" s="224"/>
      <c r="PDW307" s="224"/>
      <c r="PDX307" s="334"/>
      <c r="PDY307" s="334"/>
      <c r="PDZ307" s="224"/>
      <c r="PEA307" s="416"/>
      <c r="PEB307" s="416"/>
      <c r="PEC307" s="332"/>
      <c r="PED307" s="333"/>
      <c r="PEE307" s="416"/>
      <c r="PEF307" s="224"/>
      <c r="PEG307" s="224"/>
      <c r="PEH307" s="334"/>
      <c r="PEI307" s="334"/>
      <c r="PEJ307" s="224"/>
      <c r="PEK307" s="416"/>
      <c r="PEL307" s="416"/>
      <c r="PEM307" s="332"/>
      <c r="PEN307" s="333"/>
      <c r="PEO307" s="416"/>
      <c r="PEP307" s="224"/>
      <c r="PEQ307" s="224"/>
      <c r="PER307" s="334"/>
      <c r="PES307" s="334"/>
      <c r="PET307" s="224"/>
      <c r="PEU307" s="416"/>
      <c r="PEV307" s="416"/>
      <c r="PEW307" s="332"/>
      <c r="PEX307" s="333"/>
      <c r="PEY307" s="416"/>
      <c r="PEZ307" s="224"/>
      <c r="PFA307" s="224"/>
      <c r="PFB307" s="334"/>
      <c r="PFC307" s="334"/>
      <c r="PFD307" s="224"/>
      <c r="PFE307" s="416"/>
      <c r="PFF307" s="416"/>
      <c r="PFG307" s="332"/>
      <c r="PFH307" s="333"/>
      <c r="PFI307" s="416"/>
      <c r="PFJ307" s="224"/>
      <c r="PFK307" s="224"/>
      <c r="PFL307" s="334"/>
      <c r="PFM307" s="334"/>
      <c r="PFN307" s="224"/>
      <c r="PFO307" s="416"/>
      <c r="PFP307" s="416"/>
      <c r="PFQ307" s="332"/>
      <c r="PFR307" s="333"/>
      <c r="PFS307" s="416"/>
      <c r="PFT307" s="224"/>
      <c r="PFU307" s="224"/>
      <c r="PFV307" s="334"/>
      <c r="PFW307" s="334"/>
      <c r="PFX307" s="224"/>
      <c r="PFY307" s="416"/>
      <c r="PFZ307" s="416"/>
      <c r="PGA307" s="332"/>
      <c r="PGB307" s="333"/>
      <c r="PGC307" s="416"/>
      <c r="PGD307" s="224"/>
      <c r="PGE307" s="224"/>
      <c r="PGF307" s="334"/>
      <c r="PGG307" s="334"/>
      <c r="PGH307" s="224"/>
      <c r="PGI307" s="416"/>
      <c r="PGJ307" s="416"/>
      <c r="PGK307" s="332"/>
      <c r="PGL307" s="333"/>
      <c r="PGM307" s="416"/>
      <c r="PGN307" s="224"/>
      <c r="PGO307" s="224"/>
      <c r="PGP307" s="334"/>
      <c r="PGQ307" s="334"/>
      <c r="PGR307" s="224"/>
      <c r="PGS307" s="416"/>
      <c r="PGT307" s="416"/>
      <c r="PGU307" s="332"/>
      <c r="PGV307" s="333"/>
      <c r="PGW307" s="416"/>
      <c r="PGX307" s="224"/>
      <c r="PGY307" s="224"/>
      <c r="PGZ307" s="334"/>
      <c r="PHA307" s="334"/>
      <c r="PHB307" s="224"/>
      <c r="PHC307" s="416"/>
      <c r="PHD307" s="416"/>
      <c r="PHE307" s="332"/>
      <c r="PHF307" s="333"/>
      <c r="PHG307" s="416"/>
      <c r="PHH307" s="224"/>
      <c r="PHI307" s="224"/>
      <c r="PHJ307" s="334"/>
      <c r="PHK307" s="334"/>
      <c r="PHL307" s="224"/>
      <c r="PHM307" s="416"/>
      <c r="PHN307" s="416"/>
      <c r="PHO307" s="332"/>
      <c r="PHP307" s="333"/>
      <c r="PHQ307" s="416"/>
      <c r="PHR307" s="224"/>
      <c r="PHS307" s="224"/>
      <c r="PHT307" s="334"/>
      <c r="PHU307" s="334"/>
      <c r="PHV307" s="224"/>
      <c r="PHW307" s="416"/>
      <c r="PHX307" s="416"/>
      <c r="PHY307" s="332"/>
      <c r="PHZ307" s="333"/>
      <c r="PIA307" s="416"/>
      <c r="PIB307" s="224"/>
      <c r="PIC307" s="224"/>
      <c r="PID307" s="334"/>
      <c r="PIE307" s="334"/>
      <c r="PIF307" s="224"/>
      <c r="PIG307" s="416"/>
      <c r="PIH307" s="416"/>
      <c r="PII307" s="332"/>
      <c r="PIJ307" s="333"/>
      <c r="PIK307" s="416"/>
      <c r="PIL307" s="224"/>
      <c r="PIM307" s="224"/>
      <c r="PIN307" s="334"/>
      <c r="PIO307" s="334"/>
      <c r="PIP307" s="224"/>
      <c r="PIQ307" s="416"/>
      <c r="PIR307" s="416"/>
      <c r="PIS307" s="332"/>
      <c r="PIT307" s="333"/>
      <c r="PIU307" s="416"/>
      <c r="PIV307" s="224"/>
      <c r="PIW307" s="224"/>
      <c r="PIX307" s="334"/>
      <c r="PIY307" s="334"/>
      <c r="PIZ307" s="224"/>
      <c r="PJA307" s="416"/>
      <c r="PJB307" s="416"/>
      <c r="PJC307" s="332"/>
      <c r="PJD307" s="333"/>
      <c r="PJE307" s="416"/>
      <c r="PJF307" s="224"/>
      <c r="PJG307" s="224"/>
      <c r="PJH307" s="334"/>
      <c r="PJI307" s="334"/>
      <c r="PJJ307" s="224"/>
      <c r="PJK307" s="416"/>
      <c r="PJL307" s="416"/>
      <c r="PJM307" s="332"/>
      <c r="PJN307" s="333"/>
      <c r="PJO307" s="416"/>
      <c r="PJP307" s="224"/>
      <c r="PJQ307" s="224"/>
      <c r="PJR307" s="334"/>
      <c r="PJS307" s="334"/>
      <c r="PJT307" s="224"/>
      <c r="PJU307" s="416"/>
      <c r="PJV307" s="416"/>
      <c r="PJW307" s="332"/>
      <c r="PJX307" s="333"/>
      <c r="PJY307" s="416"/>
      <c r="PJZ307" s="224"/>
      <c r="PKA307" s="224"/>
      <c r="PKB307" s="334"/>
      <c r="PKC307" s="334"/>
      <c r="PKD307" s="224"/>
      <c r="PKE307" s="416"/>
      <c r="PKF307" s="416"/>
      <c r="PKG307" s="332"/>
      <c r="PKH307" s="333"/>
      <c r="PKI307" s="416"/>
      <c r="PKJ307" s="224"/>
      <c r="PKK307" s="224"/>
      <c r="PKL307" s="334"/>
      <c r="PKM307" s="334"/>
      <c r="PKN307" s="224"/>
      <c r="PKO307" s="416"/>
      <c r="PKP307" s="416"/>
      <c r="PKQ307" s="332"/>
      <c r="PKR307" s="333"/>
      <c r="PKS307" s="416"/>
      <c r="PKT307" s="224"/>
      <c r="PKU307" s="224"/>
      <c r="PKV307" s="334"/>
      <c r="PKW307" s="334"/>
      <c r="PKX307" s="224"/>
      <c r="PKY307" s="416"/>
      <c r="PKZ307" s="416"/>
      <c r="PLA307" s="332"/>
      <c r="PLB307" s="333"/>
      <c r="PLC307" s="416"/>
      <c r="PLD307" s="224"/>
      <c r="PLE307" s="224"/>
      <c r="PLF307" s="334"/>
      <c r="PLG307" s="334"/>
      <c r="PLH307" s="224"/>
      <c r="PLI307" s="416"/>
      <c r="PLJ307" s="416"/>
      <c r="PLK307" s="332"/>
      <c r="PLL307" s="333"/>
      <c r="PLM307" s="416"/>
      <c r="PLN307" s="224"/>
      <c r="PLO307" s="224"/>
      <c r="PLP307" s="334"/>
      <c r="PLQ307" s="334"/>
      <c r="PLR307" s="224"/>
      <c r="PLS307" s="416"/>
      <c r="PLT307" s="416"/>
      <c r="PLU307" s="332"/>
      <c r="PLV307" s="333"/>
      <c r="PLW307" s="416"/>
      <c r="PLX307" s="224"/>
      <c r="PLY307" s="224"/>
      <c r="PLZ307" s="334"/>
      <c r="PMA307" s="334"/>
      <c r="PMB307" s="224"/>
      <c r="PMC307" s="416"/>
      <c r="PMD307" s="416"/>
      <c r="PME307" s="332"/>
      <c r="PMF307" s="333"/>
      <c r="PMG307" s="416"/>
      <c r="PMH307" s="224"/>
      <c r="PMI307" s="224"/>
      <c r="PMJ307" s="334"/>
      <c r="PMK307" s="334"/>
      <c r="PML307" s="224"/>
      <c r="PMM307" s="416"/>
      <c r="PMN307" s="416"/>
      <c r="PMO307" s="332"/>
      <c r="PMP307" s="333"/>
      <c r="PMQ307" s="416"/>
      <c r="PMR307" s="224"/>
      <c r="PMS307" s="224"/>
      <c r="PMT307" s="334"/>
      <c r="PMU307" s="334"/>
      <c r="PMV307" s="224"/>
      <c r="PMW307" s="416"/>
      <c r="PMX307" s="416"/>
      <c r="PMY307" s="332"/>
      <c r="PMZ307" s="333"/>
      <c r="PNA307" s="416"/>
      <c r="PNB307" s="224"/>
      <c r="PNC307" s="224"/>
      <c r="PND307" s="334"/>
      <c r="PNE307" s="334"/>
      <c r="PNF307" s="224"/>
      <c r="PNG307" s="416"/>
      <c r="PNH307" s="416"/>
      <c r="PNI307" s="332"/>
      <c r="PNJ307" s="333"/>
      <c r="PNK307" s="416"/>
      <c r="PNL307" s="224"/>
      <c r="PNM307" s="224"/>
      <c r="PNN307" s="334"/>
      <c r="PNO307" s="334"/>
      <c r="PNP307" s="224"/>
      <c r="PNQ307" s="416"/>
      <c r="PNR307" s="416"/>
      <c r="PNS307" s="332"/>
      <c r="PNT307" s="333"/>
      <c r="PNU307" s="416"/>
      <c r="PNV307" s="224"/>
      <c r="PNW307" s="224"/>
      <c r="PNX307" s="334"/>
      <c r="PNY307" s="334"/>
      <c r="PNZ307" s="224"/>
      <c r="POA307" s="416"/>
      <c r="POB307" s="416"/>
      <c r="POC307" s="332"/>
      <c r="POD307" s="333"/>
      <c r="POE307" s="416"/>
      <c r="POF307" s="224"/>
      <c r="POG307" s="224"/>
      <c r="POH307" s="334"/>
      <c r="POI307" s="334"/>
      <c r="POJ307" s="224"/>
      <c r="POK307" s="416"/>
      <c r="POL307" s="416"/>
      <c r="POM307" s="332"/>
      <c r="PON307" s="333"/>
      <c r="POO307" s="416"/>
      <c r="POP307" s="224"/>
      <c r="POQ307" s="224"/>
      <c r="POR307" s="334"/>
      <c r="POS307" s="334"/>
      <c r="POT307" s="224"/>
      <c r="POU307" s="416"/>
      <c r="POV307" s="416"/>
      <c r="POW307" s="332"/>
      <c r="POX307" s="333"/>
      <c r="POY307" s="416"/>
      <c r="POZ307" s="224"/>
      <c r="PPA307" s="224"/>
      <c r="PPB307" s="334"/>
      <c r="PPC307" s="334"/>
      <c r="PPD307" s="224"/>
      <c r="PPE307" s="416"/>
      <c r="PPF307" s="416"/>
      <c r="PPG307" s="332"/>
      <c r="PPH307" s="333"/>
      <c r="PPI307" s="416"/>
      <c r="PPJ307" s="224"/>
      <c r="PPK307" s="224"/>
      <c r="PPL307" s="334"/>
      <c r="PPM307" s="334"/>
      <c r="PPN307" s="224"/>
      <c r="PPO307" s="416"/>
      <c r="PPP307" s="416"/>
      <c r="PPQ307" s="332"/>
      <c r="PPR307" s="333"/>
      <c r="PPS307" s="416"/>
      <c r="PPT307" s="224"/>
      <c r="PPU307" s="224"/>
      <c r="PPV307" s="334"/>
      <c r="PPW307" s="334"/>
      <c r="PPX307" s="224"/>
      <c r="PPY307" s="416"/>
      <c r="PPZ307" s="416"/>
      <c r="PQA307" s="332"/>
      <c r="PQB307" s="333"/>
      <c r="PQC307" s="416"/>
      <c r="PQD307" s="224"/>
      <c r="PQE307" s="224"/>
      <c r="PQF307" s="334"/>
      <c r="PQG307" s="334"/>
      <c r="PQH307" s="224"/>
      <c r="PQI307" s="416"/>
      <c r="PQJ307" s="416"/>
      <c r="PQK307" s="332"/>
      <c r="PQL307" s="333"/>
      <c r="PQM307" s="416"/>
      <c r="PQN307" s="224"/>
      <c r="PQO307" s="224"/>
      <c r="PQP307" s="334"/>
      <c r="PQQ307" s="334"/>
      <c r="PQR307" s="224"/>
      <c r="PQS307" s="416"/>
      <c r="PQT307" s="416"/>
      <c r="PQU307" s="332"/>
      <c r="PQV307" s="333"/>
      <c r="PQW307" s="416"/>
      <c r="PQX307" s="224"/>
      <c r="PQY307" s="224"/>
      <c r="PQZ307" s="334"/>
      <c r="PRA307" s="334"/>
      <c r="PRB307" s="224"/>
      <c r="PRC307" s="416"/>
      <c r="PRD307" s="416"/>
      <c r="PRE307" s="332"/>
      <c r="PRF307" s="333"/>
      <c r="PRG307" s="416"/>
      <c r="PRH307" s="224"/>
      <c r="PRI307" s="224"/>
      <c r="PRJ307" s="334"/>
      <c r="PRK307" s="334"/>
      <c r="PRL307" s="224"/>
      <c r="PRM307" s="416"/>
      <c r="PRN307" s="416"/>
      <c r="PRO307" s="332"/>
      <c r="PRP307" s="333"/>
      <c r="PRQ307" s="416"/>
      <c r="PRR307" s="224"/>
      <c r="PRS307" s="224"/>
      <c r="PRT307" s="334"/>
      <c r="PRU307" s="334"/>
      <c r="PRV307" s="224"/>
      <c r="PRW307" s="416"/>
      <c r="PRX307" s="416"/>
      <c r="PRY307" s="332"/>
      <c r="PRZ307" s="333"/>
      <c r="PSA307" s="416"/>
      <c r="PSB307" s="224"/>
      <c r="PSC307" s="224"/>
      <c r="PSD307" s="334"/>
      <c r="PSE307" s="334"/>
      <c r="PSF307" s="224"/>
      <c r="PSG307" s="416"/>
      <c r="PSH307" s="416"/>
      <c r="PSI307" s="332"/>
      <c r="PSJ307" s="333"/>
      <c r="PSK307" s="416"/>
      <c r="PSL307" s="224"/>
      <c r="PSM307" s="224"/>
      <c r="PSN307" s="334"/>
      <c r="PSO307" s="334"/>
      <c r="PSP307" s="224"/>
      <c r="PSQ307" s="416"/>
      <c r="PSR307" s="416"/>
      <c r="PSS307" s="332"/>
      <c r="PST307" s="333"/>
      <c r="PSU307" s="416"/>
      <c r="PSV307" s="224"/>
      <c r="PSW307" s="224"/>
      <c r="PSX307" s="334"/>
      <c r="PSY307" s="334"/>
      <c r="PSZ307" s="224"/>
      <c r="PTA307" s="416"/>
      <c r="PTB307" s="416"/>
      <c r="PTC307" s="332"/>
      <c r="PTD307" s="333"/>
      <c r="PTE307" s="416"/>
      <c r="PTF307" s="224"/>
      <c r="PTG307" s="224"/>
      <c r="PTH307" s="334"/>
      <c r="PTI307" s="334"/>
      <c r="PTJ307" s="224"/>
      <c r="PTK307" s="416"/>
      <c r="PTL307" s="416"/>
      <c r="PTM307" s="332"/>
      <c r="PTN307" s="333"/>
      <c r="PTO307" s="416"/>
      <c r="PTP307" s="224"/>
      <c r="PTQ307" s="224"/>
      <c r="PTR307" s="334"/>
      <c r="PTS307" s="334"/>
      <c r="PTT307" s="224"/>
      <c r="PTU307" s="416"/>
      <c r="PTV307" s="416"/>
      <c r="PTW307" s="332"/>
      <c r="PTX307" s="333"/>
      <c r="PTY307" s="416"/>
      <c r="PTZ307" s="224"/>
      <c r="PUA307" s="224"/>
      <c r="PUB307" s="334"/>
      <c r="PUC307" s="334"/>
      <c r="PUD307" s="224"/>
      <c r="PUE307" s="416"/>
      <c r="PUF307" s="416"/>
      <c r="PUG307" s="332"/>
      <c r="PUH307" s="333"/>
      <c r="PUI307" s="416"/>
      <c r="PUJ307" s="224"/>
      <c r="PUK307" s="224"/>
      <c r="PUL307" s="334"/>
      <c r="PUM307" s="334"/>
      <c r="PUN307" s="224"/>
      <c r="PUO307" s="416"/>
      <c r="PUP307" s="416"/>
      <c r="PUQ307" s="332"/>
      <c r="PUR307" s="333"/>
      <c r="PUS307" s="416"/>
      <c r="PUT307" s="224"/>
      <c r="PUU307" s="224"/>
      <c r="PUV307" s="334"/>
      <c r="PUW307" s="334"/>
      <c r="PUX307" s="224"/>
      <c r="PUY307" s="416"/>
      <c r="PUZ307" s="416"/>
      <c r="PVA307" s="332"/>
      <c r="PVB307" s="333"/>
      <c r="PVC307" s="416"/>
      <c r="PVD307" s="224"/>
      <c r="PVE307" s="224"/>
      <c r="PVF307" s="334"/>
      <c r="PVG307" s="334"/>
      <c r="PVH307" s="224"/>
      <c r="PVI307" s="416"/>
      <c r="PVJ307" s="416"/>
      <c r="PVK307" s="332"/>
      <c r="PVL307" s="333"/>
      <c r="PVM307" s="416"/>
      <c r="PVN307" s="224"/>
      <c r="PVO307" s="224"/>
      <c r="PVP307" s="334"/>
      <c r="PVQ307" s="334"/>
      <c r="PVR307" s="224"/>
      <c r="PVS307" s="416"/>
      <c r="PVT307" s="416"/>
      <c r="PVU307" s="332"/>
      <c r="PVV307" s="333"/>
      <c r="PVW307" s="416"/>
      <c r="PVX307" s="224"/>
      <c r="PVY307" s="224"/>
      <c r="PVZ307" s="334"/>
      <c r="PWA307" s="334"/>
      <c r="PWB307" s="224"/>
      <c r="PWC307" s="416"/>
      <c r="PWD307" s="416"/>
      <c r="PWE307" s="332"/>
      <c r="PWF307" s="333"/>
      <c r="PWG307" s="416"/>
      <c r="PWH307" s="224"/>
      <c r="PWI307" s="224"/>
      <c r="PWJ307" s="334"/>
      <c r="PWK307" s="334"/>
      <c r="PWL307" s="224"/>
      <c r="PWM307" s="416"/>
      <c r="PWN307" s="416"/>
      <c r="PWO307" s="332"/>
      <c r="PWP307" s="333"/>
      <c r="PWQ307" s="416"/>
      <c r="PWR307" s="224"/>
      <c r="PWS307" s="224"/>
      <c r="PWT307" s="334"/>
      <c r="PWU307" s="334"/>
      <c r="PWV307" s="224"/>
      <c r="PWW307" s="416"/>
      <c r="PWX307" s="416"/>
      <c r="PWY307" s="332"/>
      <c r="PWZ307" s="333"/>
      <c r="PXA307" s="416"/>
      <c r="PXB307" s="224"/>
      <c r="PXC307" s="224"/>
      <c r="PXD307" s="334"/>
      <c r="PXE307" s="334"/>
      <c r="PXF307" s="224"/>
      <c r="PXG307" s="416"/>
      <c r="PXH307" s="416"/>
      <c r="PXI307" s="332"/>
      <c r="PXJ307" s="333"/>
      <c r="PXK307" s="416"/>
      <c r="PXL307" s="224"/>
      <c r="PXM307" s="224"/>
      <c r="PXN307" s="334"/>
      <c r="PXO307" s="334"/>
      <c r="PXP307" s="224"/>
      <c r="PXQ307" s="416"/>
      <c r="PXR307" s="416"/>
      <c r="PXS307" s="332"/>
      <c r="PXT307" s="333"/>
      <c r="PXU307" s="416"/>
      <c r="PXV307" s="224"/>
      <c r="PXW307" s="224"/>
      <c r="PXX307" s="334"/>
      <c r="PXY307" s="334"/>
      <c r="PXZ307" s="224"/>
      <c r="PYA307" s="416"/>
      <c r="PYB307" s="416"/>
      <c r="PYC307" s="332"/>
      <c r="PYD307" s="333"/>
      <c r="PYE307" s="416"/>
      <c r="PYF307" s="224"/>
      <c r="PYG307" s="224"/>
      <c r="PYH307" s="334"/>
      <c r="PYI307" s="334"/>
      <c r="PYJ307" s="224"/>
      <c r="PYK307" s="416"/>
      <c r="PYL307" s="416"/>
      <c r="PYM307" s="332"/>
      <c r="PYN307" s="333"/>
      <c r="PYO307" s="416"/>
      <c r="PYP307" s="224"/>
      <c r="PYQ307" s="224"/>
      <c r="PYR307" s="334"/>
      <c r="PYS307" s="334"/>
      <c r="PYT307" s="224"/>
      <c r="PYU307" s="416"/>
      <c r="PYV307" s="416"/>
      <c r="PYW307" s="332"/>
      <c r="PYX307" s="333"/>
      <c r="PYY307" s="416"/>
      <c r="PYZ307" s="224"/>
      <c r="PZA307" s="224"/>
      <c r="PZB307" s="334"/>
      <c r="PZC307" s="334"/>
      <c r="PZD307" s="224"/>
      <c r="PZE307" s="416"/>
      <c r="PZF307" s="416"/>
      <c r="PZG307" s="332"/>
      <c r="PZH307" s="333"/>
      <c r="PZI307" s="416"/>
      <c r="PZJ307" s="224"/>
      <c r="PZK307" s="224"/>
      <c r="PZL307" s="334"/>
      <c r="PZM307" s="334"/>
      <c r="PZN307" s="224"/>
      <c r="PZO307" s="416"/>
      <c r="PZP307" s="416"/>
      <c r="PZQ307" s="332"/>
      <c r="PZR307" s="333"/>
      <c r="PZS307" s="416"/>
      <c r="PZT307" s="224"/>
      <c r="PZU307" s="224"/>
      <c r="PZV307" s="334"/>
      <c r="PZW307" s="334"/>
      <c r="PZX307" s="224"/>
      <c r="PZY307" s="416"/>
      <c r="PZZ307" s="416"/>
      <c r="QAA307" s="332"/>
      <c r="QAB307" s="333"/>
      <c r="QAC307" s="416"/>
      <c r="QAD307" s="224"/>
      <c r="QAE307" s="224"/>
      <c r="QAF307" s="334"/>
      <c r="QAG307" s="334"/>
      <c r="QAH307" s="224"/>
      <c r="QAI307" s="416"/>
      <c r="QAJ307" s="416"/>
      <c r="QAK307" s="332"/>
      <c r="QAL307" s="333"/>
      <c r="QAM307" s="416"/>
      <c r="QAN307" s="224"/>
      <c r="QAO307" s="224"/>
      <c r="QAP307" s="334"/>
      <c r="QAQ307" s="334"/>
      <c r="QAR307" s="224"/>
      <c r="QAS307" s="416"/>
      <c r="QAT307" s="416"/>
      <c r="QAU307" s="332"/>
      <c r="QAV307" s="333"/>
      <c r="QAW307" s="416"/>
      <c r="QAX307" s="224"/>
      <c r="QAY307" s="224"/>
      <c r="QAZ307" s="334"/>
      <c r="QBA307" s="334"/>
      <c r="QBB307" s="224"/>
      <c r="QBC307" s="416"/>
      <c r="QBD307" s="416"/>
      <c r="QBE307" s="332"/>
      <c r="QBF307" s="333"/>
      <c r="QBG307" s="416"/>
      <c r="QBH307" s="224"/>
      <c r="QBI307" s="224"/>
      <c r="QBJ307" s="334"/>
      <c r="QBK307" s="334"/>
      <c r="QBL307" s="224"/>
      <c r="QBM307" s="416"/>
      <c r="QBN307" s="416"/>
      <c r="QBO307" s="332"/>
      <c r="QBP307" s="333"/>
      <c r="QBQ307" s="416"/>
      <c r="QBR307" s="224"/>
      <c r="QBS307" s="224"/>
      <c r="QBT307" s="334"/>
      <c r="QBU307" s="334"/>
      <c r="QBV307" s="224"/>
      <c r="QBW307" s="416"/>
      <c r="QBX307" s="416"/>
      <c r="QBY307" s="332"/>
      <c r="QBZ307" s="333"/>
      <c r="QCA307" s="416"/>
      <c r="QCB307" s="224"/>
      <c r="QCC307" s="224"/>
      <c r="QCD307" s="334"/>
      <c r="QCE307" s="334"/>
      <c r="QCF307" s="224"/>
      <c r="QCG307" s="416"/>
      <c r="QCH307" s="416"/>
      <c r="QCI307" s="332"/>
      <c r="QCJ307" s="333"/>
      <c r="QCK307" s="416"/>
      <c r="QCL307" s="224"/>
      <c r="QCM307" s="224"/>
      <c r="QCN307" s="334"/>
      <c r="QCO307" s="334"/>
      <c r="QCP307" s="224"/>
      <c r="QCQ307" s="416"/>
      <c r="QCR307" s="416"/>
      <c r="QCS307" s="332"/>
      <c r="QCT307" s="333"/>
      <c r="QCU307" s="416"/>
      <c r="QCV307" s="224"/>
      <c r="QCW307" s="224"/>
      <c r="QCX307" s="334"/>
      <c r="QCY307" s="334"/>
      <c r="QCZ307" s="224"/>
      <c r="QDA307" s="416"/>
      <c r="QDB307" s="416"/>
      <c r="QDC307" s="332"/>
      <c r="QDD307" s="333"/>
      <c r="QDE307" s="416"/>
      <c r="QDF307" s="224"/>
      <c r="QDG307" s="224"/>
      <c r="QDH307" s="334"/>
      <c r="QDI307" s="334"/>
      <c r="QDJ307" s="224"/>
      <c r="QDK307" s="416"/>
      <c r="QDL307" s="416"/>
      <c r="QDM307" s="332"/>
      <c r="QDN307" s="333"/>
      <c r="QDO307" s="416"/>
      <c r="QDP307" s="224"/>
      <c r="QDQ307" s="224"/>
      <c r="QDR307" s="334"/>
      <c r="QDS307" s="334"/>
      <c r="QDT307" s="224"/>
      <c r="QDU307" s="416"/>
      <c r="QDV307" s="416"/>
      <c r="QDW307" s="332"/>
      <c r="QDX307" s="333"/>
      <c r="QDY307" s="416"/>
      <c r="QDZ307" s="224"/>
      <c r="QEA307" s="224"/>
      <c r="QEB307" s="334"/>
      <c r="QEC307" s="334"/>
      <c r="QED307" s="224"/>
      <c r="QEE307" s="416"/>
      <c r="QEF307" s="416"/>
      <c r="QEG307" s="332"/>
      <c r="QEH307" s="333"/>
      <c r="QEI307" s="416"/>
      <c r="QEJ307" s="224"/>
      <c r="QEK307" s="224"/>
      <c r="QEL307" s="334"/>
      <c r="QEM307" s="334"/>
      <c r="QEN307" s="224"/>
      <c r="QEO307" s="416"/>
      <c r="QEP307" s="416"/>
      <c r="QEQ307" s="332"/>
      <c r="QER307" s="333"/>
      <c r="QES307" s="416"/>
      <c r="QET307" s="224"/>
      <c r="QEU307" s="224"/>
      <c r="QEV307" s="334"/>
      <c r="QEW307" s="334"/>
      <c r="QEX307" s="224"/>
      <c r="QEY307" s="416"/>
      <c r="QEZ307" s="416"/>
      <c r="QFA307" s="332"/>
      <c r="QFB307" s="333"/>
      <c r="QFC307" s="416"/>
      <c r="QFD307" s="224"/>
      <c r="QFE307" s="224"/>
      <c r="QFF307" s="334"/>
      <c r="QFG307" s="334"/>
      <c r="QFH307" s="224"/>
      <c r="QFI307" s="416"/>
      <c r="QFJ307" s="416"/>
      <c r="QFK307" s="332"/>
      <c r="QFL307" s="333"/>
      <c r="QFM307" s="416"/>
      <c r="QFN307" s="224"/>
      <c r="QFO307" s="224"/>
      <c r="QFP307" s="334"/>
      <c r="QFQ307" s="334"/>
      <c r="QFR307" s="224"/>
      <c r="QFS307" s="416"/>
      <c r="QFT307" s="416"/>
      <c r="QFU307" s="332"/>
      <c r="QFV307" s="333"/>
      <c r="QFW307" s="416"/>
      <c r="QFX307" s="224"/>
      <c r="QFY307" s="224"/>
      <c r="QFZ307" s="334"/>
      <c r="QGA307" s="334"/>
      <c r="QGB307" s="224"/>
      <c r="QGC307" s="416"/>
      <c r="QGD307" s="416"/>
      <c r="QGE307" s="332"/>
      <c r="QGF307" s="333"/>
      <c r="QGG307" s="416"/>
      <c r="QGH307" s="224"/>
      <c r="QGI307" s="224"/>
      <c r="QGJ307" s="334"/>
      <c r="QGK307" s="334"/>
      <c r="QGL307" s="224"/>
      <c r="QGM307" s="416"/>
      <c r="QGN307" s="416"/>
      <c r="QGO307" s="332"/>
      <c r="QGP307" s="333"/>
      <c r="QGQ307" s="416"/>
      <c r="QGR307" s="224"/>
      <c r="QGS307" s="224"/>
      <c r="QGT307" s="334"/>
      <c r="QGU307" s="334"/>
      <c r="QGV307" s="224"/>
      <c r="QGW307" s="416"/>
      <c r="QGX307" s="416"/>
      <c r="QGY307" s="332"/>
      <c r="QGZ307" s="333"/>
      <c r="QHA307" s="416"/>
      <c r="QHB307" s="224"/>
      <c r="QHC307" s="224"/>
      <c r="QHD307" s="334"/>
      <c r="QHE307" s="334"/>
      <c r="QHF307" s="224"/>
      <c r="QHG307" s="416"/>
      <c r="QHH307" s="416"/>
      <c r="QHI307" s="332"/>
      <c r="QHJ307" s="333"/>
      <c r="QHK307" s="416"/>
      <c r="QHL307" s="224"/>
      <c r="QHM307" s="224"/>
      <c r="QHN307" s="334"/>
      <c r="QHO307" s="334"/>
      <c r="QHP307" s="224"/>
      <c r="QHQ307" s="416"/>
      <c r="QHR307" s="416"/>
      <c r="QHS307" s="332"/>
      <c r="QHT307" s="333"/>
      <c r="QHU307" s="416"/>
      <c r="QHV307" s="224"/>
      <c r="QHW307" s="224"/>
      <c r="QHX307" s="334"/>
      <c r="QHY307" s="334"/>
      <c r="QHZ307" s="224"/>
      <c r="QIA307" s="416"/>
      <c r="QIB307" s="416"/>
      <c r="QIC307" s="332"/>
      <c r="QID307" s="333"/>
      <c r="QIE307" s="416"/>
      <c r="QIF307" s="224"/>
      <c r="QIG307" s="224"/>
      <c r="QIH307" s="334"/>
      <c r="QII307" s="334"/>
      <c r="QIJ307" s="224"/>
      <c r="QIK307" s="416"/>
      <c r="QIL307" s="416"/>
      <c r="QIM307" s="332"/>
      <c r="QIN307" s="333"/>
      <c r="QIO307" s="416"/>
      <c r="QIP307" s="224"/>
      <c r="QIQ307" s="224"/>
      <c r="QIR307" s="334"/>
      <c r="QIS307" s="334"/>
      <c r="QIT307" s="224"/>
      <c r="QIU307" s="416"/>
      <c r="QIV307" s="416"/>
      <c r="QIW307" s="332"/>
      <c r="QIX307" s="333"/>
      <c r="QIY307" s="416"/>
      <c r="QIZ307" s="224"/>
      <c r="QJA307" s="224"/>
      <c r="QJB307" s="334"/>
      <c r="QJC307" s="334"/>
      <c r="QJD307" s="224"/>
      <c r="QJE307" s="416"/>
      <c r="QJF307" s="416"/>
      <c r="QJG307" s="332"/>
      <c r="QJH307" s="333"/>
      <c r="QJI307" s="416"/>
      <c r="QJJ307" s="224"/>
      <c r="QJK307" s="224"/>
      <c r="QJL307" s="334"/>
      <c r="QJM307" s="334"/>
      <c r="QJN307" s="224"/>
      <c r="QJO307" s="416"/>
      <c r="QJP307" s="416"/>
      <c r="QJQ307" s="332"/>
      <c r="QJR307" s="333"/>
      <c r="QJS307" s="416"/>
      <c r="QJT307" s="224"/>
      <c r="QJU307" s="224"/>
      <c r="QJV307" s="334"/>
      <c r="QJW307" s="334"/>
      <c r="QJX307" s="224"/>
      <c r="QJY307" s="416"/>
      <c r="QJZ307" s="416"/>
      <c r="QKA307" s="332"/>
      <c r="QKB307" s="333"/>
      <c r="QKC307" s="416"/>
      <c r="QKD307" s="224"/>
      <c r="QKE307" s="224"/>
      <c r="QKF307" s="334"/>
      <c r="QKG307" s="334"/>
      <c r="QKH307" s="224"/>
      <c r="QKI307" s="416"/>
      <c r="QKJ307" s="416"/>
      <c r="QKK307" s="332"/>
      <c r="QKL307" s="333"/>
      <c r="QKM307" s="416"/>
      <c r="QKN307" s="224"/>
      <c r="QKO307" s="224"/>
      <c r="QKP307" s="334"/>
      <c r="QKQ307" s="334"/>
      <c r="QKR307" s="224"/>
      <c r="QKS307" s="416"/>
      <c r="QKT307" s="416"/>
      <c r="QKU307" s="332"/>
      <c r="QKV307" s="333"/>
      <c r="QKW307" s="416"/>
      <c r="QKX307" s="224"/>
      <c r="QKY307" s="224"/>
      <c r="QKZ307" s="334"/>
      <c r="QLA307" s="334"/>
      <c r="QLB307" s="224"/>
      <c r="QLC307" s="416"/>
      <c r="QLD307" s="416"/>
      <c r="QLE307" s="332"/>
      <c r="QLF307" s="333"/>
      <c r="QLG307" s="416"/>
      <c r="QLH307" s="224"/>
      <c r="QLI307" s="224"/>
      <c r="QLJ307" s="334"/>
      <c r="QLK307" s="334"/>
      <c r="QLL307" s="224"/>
      <c r="QLM307" s="416"/>
      <c r="QLN307" s="416"/>
      <c r="QLO307" s="332"/>
      <c r="QLP307" s="333"/>
      <c r="QLQ307" s="416"/>
      <c r="QLR307" s="224"/>
      <c r="QLS307" s="224"/>
      <c r="QLT307" s="334"/>
      <c r="QLU307" s="334"/>
      <c r="QLV307" s="224"/>
      <c r="QLW307" s="416"/>
      <c r="QLX307" s="416"/>
      <c r="QLY307" s="332"/>
      <c r="QLZ307" s="333"/>
      <c r="QMA307" s="416"/>
      <c r="QMB307" s="224"/>
      <c r="QMC307" s="224"/>
      <c r="QMD307" s="334"/>
      <c r="QME307" s="334"/>
      <c r="QMF307" s="224"/>
      <c r="QMG307" s="416"/>
      <c r="QMH307" s="416"/>
      <c r="QMI307" s="332"/>
      <c r="QMJ307" s="333"/>
      <c r="QMK307" s="416"/>
      <c r="QML307" s="224"/>
      <c r="QMM307" s="224"/>
      <c r="QMN307" s="334"/>
      <c r="QMO307" s="334"/>
      <c r="QMP307" s="224"/>
      <c r="QMQ307" s="416"/>
      <c r="QMR307" s="416"/>
      <c r="QMS307" s="332"/>
      <c r="QMT307" s="333"/>
      <c r="QMU307" s="416"/>
      <c r="QMV307" s="224"/>
      <c r="QMW307" s="224"/>
      <c r="QMX307" s="334"/>
      <c r="QMY307" s="334"/>
      <c r="QMZ307" s="224"/>
      <c r="QNA307" s="416"/>
      <c r="QNB307" s="416"/>
      <c r="QNC307" s="332"/>
      <c r="QND307" s="333"/>
      <c r="QNE307" s="416"/>
      <c r="QNF307" s="224"/>
      <c r="QNG307" s="224"/>
      <c r="QNH307" s="334"/>
      <c r="QNI307" s="334"/>
      <c r="QNJ307" s="224"/>
      <c r="QNK307" s="416"/>
      <c r="QNL307" s="416"/>
      <c r="QNM307" s="332"/>
      <c r="QNN307" s="333"/>
      <c r="QNO307" s="416"/>
      <c r="QNP307" s="224"/>
      <c r="QNQ307" s="224"/>
      <c r="QNR307" s="334"/>
      <c r="QNS307" s="334"/>
      <c r="QNT307" s="224"/>
      <c r="QNU307" s="416"/>
      <c r="QNV307" s="416"/>
      <c r="QNW307" s="332"/>
      <c r="QNX307" s="333"/>
      <c r="QNY307" s="416"/>
      <c r="QNZ307" s="224"/>
      <c r="QOA307" s="224"/>
      <c r="QOB307" s="334"/>
      <c r="QOC307" s="334"/>
      <c r="QOD307" s="224"/>
      <c r="QOE307" s="416"/>
      <c r="QOF307" s="416"/>
      <c r="QOG307" s="332"/>
      <c r="QOH307" s="333"/>
      <c r="QOI307" s="416"/>
      <c r="QOJ307" s="224"/>
      <c r="QOK307" s="224"/>
      <c r="QOL307" s="334"/>
      <c r="QOM307" s="334"/>
      <c r="QON307" s="224"/>
      <c r="QOO307" s="416"/>
      <c r="QOP307" s="416"/>
      <c r="QOQ307" s="332"/>
      <c r="QOR307" s="333"/>
      <c r="QOS307" s="416"/>
      <c r="QOT307" s="224"/>
      <c r="QOU307" s="224"/>
      <c r="QOV307" s="334"/>
      <c r="QOW307" s="334"/>
      <c r="QOX307" s="224"/>
      <c r="QOY307" s="416"/>
      <c r="QOZ307" s="416"/>
      <c r="QPA307" s="332"/>
      <c r="QPB307" s="333"/>
      <c r="QPC307" s="416"/>
      <c r="QPD307" s="224"/>
      <c r="QPE307" s="224"/>
      <c r="QPF307" s="334"/>
      <c r="QPG307" s="334"/>
      <c r="QPH307" s="224"/>
      <c r="QPI307" s="416"/>
      <c r="QPJ307" s="416"/>
      <c r="QPK307" s="332"/>
      <c r="QPL307" s="333"/>
      <c r="QPM307" s="416"/>
      <c r="QPN307" s="224"/>
      <c r="QPO307" s="224"/>
      <c r="QPP307" s="334"/>
      <c r="QPQ307" s="334"/>
      <c r="QPR307" s="224"/>
      <c r="QPS307" s="416"/>
      <c r="QPT307" s="416"/>
      <c r="QPU307" s="332"/>
      <c r="QPV307" s="333"/>
      <c r="QPW307" s="416"/>
      <c r="QPX307" s="224"/>
      <c r="QPY307" s="224"/>
      <c r="QPZ307" s="334"/>
      <c r="QQA307" s="334"/>
      <c r="QQB307" s="224"/>
      <c r="QQC307" s="416"/>
      <c r="QQD307" s="416"/>
      <c r="QQE307" s="332"/>
      <c r="QQF307" s="333"/>
      <c r="QQG307" s="416"/>
      <c r="QQH307" s="224"/>
      <c r="QQI307" s="224"/>
      <c r="QQJ307" s="334"/>
      <c r="QQK307" s="334"/>
      <c r="QQL307" s="224"/>
      <c r="QQM307" s="416"/>
      <c r="QQN307" s="416"/>
      <c r="QQO307" s="332"/>
      <c r="QQP307" s="333"/>
      <c r="QQQ307" s="416"/>
      <c r="QQR307" s="224"/>
      <c r="QQS307" s="224"/>
      <c r="QQT307" s="334"/>
      <c r="QQU307" s="334"/>
      <c r="QQV307" s="224"/>
      <c r="QQW307" s="416"/>
      <c r="QQX307" s="416"/>
      <c r="QQY307" s="332"/>
      <c r="QQZ307" s="333"/>
      <c r="QRA307" s="416"/>
      <c r="QRB307" s="224"/>
      <c r="QRC307" s="224"/>
      <c r="QRD307" s="334"/>
      <c r="QRE307" s="334"/>
      <c r="QRF307" s="224"/>
      <c r="QRG307" s="416"/>
      <c r="QRH307" s="416"/>
      <c r="QRI307" s="332"/>
      <c r="QRJ307" s="333"/>
      <c r="QRK307" s="416"/>
      <c r="QRL307" s="224"/>
      <c r="QRM307" s="224"/>
      <c r="QRN307" s="334"/>
      <c r="QRO307" s="334"/>
      <c r="QRP307" s="224"/>
      <c r="QRQ307" s="416"/>
      <c r="QRR307" s="416"/>
      <c r="QRS307" s="332"/>
      <c r="QRT307" s="333"/>
      <c r="QRU307" s="416"/>
      <c r="QRV307" s="224"/>
      <c r="QRW307" s="224"/>
      <c r="QRX307" s="334"/>
      <c r="QRY307" s="334"/>
      <c r="QRZ307" s="224"/>
      <c r="QSA307" s="416"/>
      <c r="QSB307" s="416"/>
      <c r="QSC307" s="332"/>
      <c r="QSD307" s="333"/>
      <c r="QSE307" s="416"/>
      <c r="QSF307" s="224"/>
      <c r="QSG307" s="224"/>
      <c r="QSH307" s="334"/>
      <c r="QSI307" s="334"/>
      <c r="QSJ307" s="224"/>
      <c r="QSK307" s="416"/>
      <c r="QSL307" s="416"/>
      <c r="QSM307" s="332"/>
      <c r="QSN307" s="333"/>
      <c r="QSO307" s="416"/>
      <c r="QSP307" s="224"/>
      <c r="QSQ307" s="224"/>
      <c r="QSR307" s="334"/>
      <c r="QSS307" s="334"/>
      <c r="QST307" s="224"/>
      <c r="QSU307" s="416"/>
      <c r="QSV307" s="416"/>
      <c r="QSW307" s="332"/>
      <c r="QSX307" s="333"/>
      <c r="QSY307" s="416"/>
      <c r="QSZ307" s="224"/>
      <c r="QTA307" s="224"/>
      <c r="QTB307" s="334"/>
      <c r="QTC307" s="334"/>
      <c r="QTD307" s="224"/>
      <c r="QTE307" s="416"/>
      <c r="QTF307" s="416"/>
      <c r="QTG307" s="332"/>
      <c r="QTH307" s="333"/>
      <c r="QTI307" s="416"/>
      <c r="QTJ307" s="224"/>
      <c r="QTK307" s="224"/>
      <c r="QTL307" s="334"/>
      <c r="QTM307" s="334"/>
      <c r="QTN307" s="224"/>
      <c r="QTO307" s="416"/>
      <c r="QTP307" s="416"/>
      <c r="QTQ307" s="332"/>
      <c r="QTR307" s="333"/>
      <c r="QTS307" s="416"/>
      <c r="QTT307" s="224"/>
      <c r="QTU307" s="224"/>
      <c r="QTV307" s="334"/>
      <c r="QTW307" s="334"/>
      <c r="QTX307" s="224"/>
      <c r="QTY307" s="416"/>
      <c r="QTZ307" s="416"/>
      <c r="QUA307" s="332"/>
      <c r="QUB307" s="333"/>
      <c r="QUC307" s="416"/>
      <c r="QUD307" s="224"/>
      <c r="QUE307" s="224"/>
      <c r="QUF307" s="334"/>
      <c r="QUG307" s="334"/>
      <c r="QUH307" s="224"/>
      <c r="QUI307" s="416"/>
      <c r="QUJ307" s="416"/>
      <c r="QUK307" s="332"/>
      <c r="QUL307" s="333"/>
      <c r="QUM307" s="416"/>
      <c r="QUN307" s="224"/>
      <c r="QUO307" s="224"/>
      <c r="QUP307" s="334"/>
      <c r="QUQ307" s="334"/>
      <c r="QUR307" s="224"/>
      <c r="QUS307" s="416"/>
      <c r="QUT307" s="416"/>
      <c r="QUU307" s="332"/>
      <c r="QUV307" s="333"/>
      <c r="QUW307" s="416"/>
      <c r="QUX307" s="224"/>
      <c r="QUY307" s="224"/>
      <c r="QUZ307" s="334"/>
      <c r="QVA307" s="334"/>
      <c r="QVB307" s="224"/>
      <c r="QVC307" s="416"/>
      <c r="QVD307" s="416"/>
      <c r="QVE307" s="332"/>
      <c r="QVF307" s="333"/>
      <c r="QVG307" s="416"/>
      <c r="QVH307" s="224"/>
      <c r="QVI307" s="224"/>
      <c r="QVJ307" s="334"/>
      <c r="QVK307" s="334"/>
      <c r="QVL307" s="224"/>
      <c r="QVM307" s="416"/>
      <c r="QVN307" s="416"/>
      <c r="QVO307" s="332"/>
      <c r="QVP307" s="333"/>
      <c r="QVQ307" s="416"/>
      <c r="QVR307" s="224"/>
      <c r="QVS307" s="224"/>
      <c r="QVT307" s="334"/>
      <c r="QVU307" s="334"/>
      <c r="QVV307" s="224"/>
      <c r="QVW307" s="416"/>
      <c r="QVX307" s="416"/>
      <c r="QVY307" s="332"/>
      <c r="QVZ307" s="333"/>
      <c r="QWA307" s="416"/>
      <c r="QWB307" s="224"/>
      <c r="QWC307" s="224"/>
      <c r="QWD307" s="334"/>
      <c r="QWE307" s="334"/>
      <c r="QWF307" s="224"/>
      <c r="QWG307" s="416"/>
      <c r="QWH307" s="416"/>
      <c r="QWI307" s="332"/>
      <c r="QWJ307" s="333"/>
      <c r="QWK307" s="416"/>
      <c r="QWL307" s="224"/>
      <c r="QWM307" s="224"/>
      <c r="QWN307" s="334"/>
      <c r="QWO307" s="334"/>
      <c r="QWP307" s="224"/>
      <c r="QWQ307" s="416"/>
      <c r="QWR307" s="416"/>
      <c r="QWS307" s="332"/>
      <c r="QWT307" s="333"/>
      <c r="QWU307" s="416"/>
      <c r="QWV307" s="224"/>
      <c r="QWW307" s="224"/>
      <c r="QWX307" s="334"/>
      <c r="QWY307" s="334"/>
      <c r="QWZ307" s="224"/>
      <c r="QXA307" s="416"/>
      <c r="QXB307" s="416"/>
      <c r="QXC307" s="332"/>
      <c r="QXD307" s="333"/>
      <c r="QXE307" s="416"/>
      <c r="QXF307" s="224"/>
      <c r="QXG307" s="224"/>
      <c r="QXH307" s="334"/>
      <c r="QXI307" s="334"/>
      <c r="QXJ307" s="224"/>
      <c r="QXK307" s="416"/>
      <c r="QXL307" s="416"/>
      <c r="QXM307" s="332"/>
      <c r="QXN307" s="333"/>
      <c r="QXO307" s="416"/>
      <c r="QXP307" s="224"/>
      <c r="QXQ307" s="224"/>
      <c r="QXR307" s="334"/>
      <c r="QXS307" s="334"/>
      <c r="QXT307" s="224"/>
      <c r="QXU307" s="416"/>
      <c r="QXV307" s="416"/>
      <c r="QXW307" s="332"/>
      <c r="QXX307" s="333"/>
      <c r="QXY307" s="416"/>
      <c r="QXZ307" s="224"/>
      <c r="QYA307" s="224"/>
      <c r="QYB307" s="334"/>
      <c r="QYC307" s="334"/>
      <c r="QYD307" s="224"/>
      <c r="QYE307" s="416"/>
      <c r="QYF307" s="416"/>
      <c r="QYG307" s="332"/>
      <c r="QYH307" s="333"/>
      <c r="QYI307" s="416"/>
      <c r="QYJ307" s="224"/>
      <c r="QYK307" s="224"/>
      <c r="QYL307" s="334"/>
      <c r="QYM307" s="334"/>
      <c r="QYN307" s="224"/>
      <c r="QYO307" s="416"/>
      <c r="QYP307" s="416"/>
      <c r="QYQ307" s="332"/>
      <c r="QYR307" s="333"/>
      <c r="QYS307" s="416"/>
      <c r="QYT307" s="224"/>
      <c r="QYU307" s="224"/>
      <c r="QYV307" s="334"/>
      <c r="QYW307" s="334"/>
      <c r="QYX307" s="224"/>
      <c r="QYY307" s="416"/>
      <c r="QYZ307" s="416"/>
      <c r="QZA307" s="332"/>
      <c r="QZB307" s="333"/>
      <c r="QZC307" s="416"/>
      <c r="QZD307" s="224"/>
      <c r="QZE307" s="224"/>
      <c r="QZF307" s="334"/>
      <c r="QZG307" s="334"/>
      <c r="QZH307" s="224"/>
      <c r="QZI307" s="416"/>
      <c r="QZJ307" s="416"/>
      <c r="QZK307" s="332"/>
      <c r="QZL307" s="333"/>
      <c r="QZM307" s="416"/>
      <c r="QZN307" s="224"/>
      <c r="QZO307" s="224"/>
      <c r="QZP307" s="334"/>
      <c r="QZQ307" s="334"/>
      <c r="QZR307" s="224"/>
      <c r="QZS307" s="416"/>
      <c r="QZT307" s="416"/>
      <c r="QZU307" s="332"/>
      <c r="QZV307" s="333"/>
      <c r="QZW307" s="416"/>
      <c r="QZX307" s="224"/>
      <c r="QZY307" s="224"/>
      <c r="QZZ307" s="334"/>
      <c r="RAA307" s="334"/>
      <c r="RAB307" s="224"/>
      <c r="RAC307" s="416"/>
      <c r="RAD307" s="416"/>
      <c r="RAE307" s="332"/>
      <c r="RAF307" s="333"/>
      <c r="RAG307" s="416"/>
      <c r="RAH307" s="224"/>
      <c r="RAI307" s="224"/>
      <c r="RAJ307" s="334"/>
      <c r="RAK307" s="334"/>
      <c r="RAL307" s="224"/>
      <c r="RAM307" s="416"/>
      <c r="RAN307" s="416"/>
      <c r="RAO307" s="332"/>
      <c r="RAP307" s="333"/>
      <c r="RAQ307" s="416"/>
      <c r="RAR307" s="224"/>
      <c r="RAS307" s="224"/>
      <c r="RAT307" s="334"/>
      <c r="RAU307" s="334"/>
      <c r="RAV307" s="224"/>
      <c r="RAW307" s="416"/>
      <c r="RAX307" s="416"/>
      <c r="RAY307" s="332"/>
      <c r="RAZ307" s="333"/>
      <c r="RBA307" s="416"/>
      <c r="RBB307" s="224"/>
      <c r="RBC307" s="224"/>
      <c r="RBD307" s="334"/>
      <c r="RBE307" s="334"/>
      <c r="RBF307" s="224"/>
      <c r="RBG307" s="416"/>
      <c r="RBH307" s="416"/>
      <c r="RBI307" s="332"/>
      <c r="RBJ307" s="333"/>
      <c r="RBK307" s="416"/>
      <c r="RBL307" s="224"/>
      <c r="RBM307" s="224"/>
      <c r="RBN307" s="334"/>
      <c r="RBO307" s="334"/>
      <c r="RBP307" s="224"/>
      <c r="RBQ307" s="416"/>
      <c r="RBR307" s="416"/>
      <c r="RBS307" s="332"/>
      <c r="RBT307" s="333"/>
      <c r="RBU307" s="416"/>
      <c r="RBV307" s="224"/>
      <c r="RBW307" s="224"/>
      <c r="RBX307" s="334"/>
      <c r="RBY307" s="334"/>
      <c r="RBZ307" s="224"/>
      <c r="RCA307" s="416"/>
      <c r="RCB307" s="416"/>
      <c r="RCC307" s="332"/>
      <c r="RCD307" s="333"/>
      <c r="RCE307" s="416"/>
      <c r="RCF307" s="224"/>
      <c r="RCG307" s="224"/>
      <c r="RCH307" s="334"/>
      <c r="RCI307" s="334"/>
      <c r="RCJ307" s="224"/>
      <c r="RCK307" s="416"/>
      <c r="RCL307" s="416"/>
      <c r="RCM307" s="332"/>
      <c r="RCN307" s="333"/>
      <c r="RCO307" s="416"/>
      <c r="RCP307" s="224"/>
      <c r="RCQ307" s="224"/>
      <c r="RCR307" s="334"/>
      <c r="RCS307" s="334"/>
      <c r="RCT307" s="224"/>
      <c r="RCU307" s="416"/>
      <c r="RCV307" s="416"/>
      <c r="RCW307" s="332"/>
      <c r="RCX307" s="333"/>
      <c r="RCY307" s="416"/>
      <c r="RCZ307" s="224"/>
      <c r="RDA307" s="224"/>
      <c r="RDB307" s="334"/>
      <c r="RDC307" s="334"/>
      <c r="RDD307" s="224"/>
      <c r="RDE307" s="416"/>
      <c r="RDF307" s="416"/>
      <c r="RDG307" s="332"/>
      <c r="RDH307" s="333"/>
      <c r="RDI307" s="416"/>
      <c r="RDJ307" s="224"/>
      <c r="RDK307" s="224"/>
      <c r="RDL307" s="334"/>
      <c r="RDM307" s="334"/>
      <c r="RDN307" s="224"/>
      <c r="RDO307" s="416"/>
      <c r="RDP307" s="416"/>
      <c r="RDQ307" s="332"/>
      <c r="RDR307" s="333"/>
      <c r="RDS307" s="416"/>
      <c r="RDT307" s="224"/>
      <c r="RDU307" s="224"/>
      <c r="RDV307" s="334"/>
      <c r="RDW307" s="334"/>
      <c r="RDX307" s="224"/>
      <c r="RDY307" s="416"/>
      <c r="RDZ307" s="416"/>
      <c r="REA307" s="332"/>
      <c r="REB307" s="333"/>
      <c r="REC307" s="416"/>
      <c r="RED307" s="224"/>
      <c r="REE307" s="224"/>
      <c r="REF307" s="334"/>
      <c r="REG307" s="334"/>
      <c r="REH307" s="224"/>
      <c r="REI307" s="416"/>
      <c r="REJ307" s="416"/>
      <c r="REK307" s="332"/>
      <c r="REL307" s="333"/>
      <c r="REM307" s="416"/>
      <c r="REN307" s="224"/>
      <c r="REO307" s="224"/>
      <c r="REP307" s="334"/>
      <c r="REQ307" s="334"/>
      <c r="RER307" s="224"/>
      <c r="RES307" s="416"/>
      <c r="RET307" s="416"/>
      <c r="REU307" s="332"/>
      <c r="REV307" s="333"/>
      <c r="REW307" s="416"/>
      <c r="REX307" s="224"/>
      <c r="REY307" s="224"/>
      <c r="REZ307" s="334"/>
      <c r="RFA307" s="334"/>
      <c r="RFB307" s="224"/>
      <c r="RFC307" s="416"/>
      <c r="RFD307" s="416"/>
      <c r="RFE307" s="332"/>
      <c r="RFF307" s="333"/>
      <c r="RFG307" s="416"/>
      <c r="RFH307" s="224"/>
      <c r="RFI307" s="224"/>
      <c r="RFJ307" s="334"/>
      <c r="RFK307" s="334"/>
      <c r="RFL307" s="224"/>
      <c r="RFM307" s="416"/>
      <c r="RFN307" s="416"/>
      <c r="RFO307" s="332"/>
      <c r="RFP307" s="333"/>
      <c r="RFQ307" s="416"/>
      <c r="RFR307" s="224"/>
      <c r="RFS307" s="224"/>
      <c r="RFT307" s="334"/>
      <c r="RFU307" s="334"/>
      <c r="RFV307" s="224"/>
      <c r="RFW307" s="416"/>
      <c r="RFX307" s="416"/>
      <c r="RFY307" s="332"/>
      <c r="RFZ307" s="333"/>
      <c r="RGA307" s="416"/>
      <c r="RGB307" s="224"/>
      <c r="RGC307" s="224"/>
      <c r="RGD307" s="334"/>
      <c r="RGE307" s="334"/>
      <c r="RGF307" s="224"/>
      <c r="RGG307" s="416"/>
      <c r="RGH307" s="416"/>
      <c r="RGI307" s="332"/>
      <c r="RGJ307" s="333"/>
      <c r="RGK307" s="416"/>
      <c r="RGL307" s="224"/>
      <c r="RGM307" s="224"/>
      <c r="RGN307" s="334"/>
      <c r="RGO307" s="334"/>
      <c r="RGP307" s="224"/>
      <c r="RGQ307" s="416"/>
      <c r="RGR307" s="416"/>
      <c r="RGS307" s="332"/>
      <c r="RGT307" s="333"/>
      <c r="RGU307" s="416"/>
      <c r="RGV307" s="224"/>
      <c r="RGW307" s="224"/>
      <c r="RGX307" s="334"/>
      <c r="RGY307" s="334"/>
      <c r="RGZ307" s="224"/>
      <c r="RHA307" s="416"/>
      <c r="RHB307" s="416"/>
      <c r="RHC307" s="332"/>
      <c r="RHD307" s="333"/>
      <c r="RHE307" s="416"/>
      <c r="RHF307" s="224"/>
      <c r="RHG307" s="224"/>
      <c r="RHH307" s="334"/>
      <c r="RHI307" s="334"/>
      <c r="RHJ307" s="224"/>
      <c r="RHK307" s="416"/>
      <c r="RHL307" s="416"/>
      <c r="RHM307" s="332"/>
      <c r="RHN307" s="333"/>
      <c r="RHO307" s="416"/>
      <c r="RHP307" s="224"/>
      <c r="RHQ307" s="224"/>
      <c r="RHR307" s="334"/>
      <c r="RHS307" s="334"/>
      <c r="RHT307" s="224"/>
      <c r="RHU307" s="416"/>
      <c r="RHV307" s="416"/>
      <c r="RHW307" s="332"/>
      <c r="RHX307" s="333"/>
      <c r="RHY307" s="416"/>
      <c r="RHZ307" s="224"/>
      <c r="RIA307" s="224"/>
      <c r="RIB307" s="334"/>
      <c r="RIC307" s="334"/>
      <c r="RID307" s="224"/>
      <c r="RIE307" s="416"/>
      <c r="RIF307" s="416"/>
      <c r="RIG307" s="332"/>
      <c r="RIH307" s="333"/>
      <c r="RII307" s="416"/>
      <c r="RIJ307" s="224"/>
      <c r="RIK307" s="224"/>
      <c r="RIL307" s="334"/>
      <c r="RIM307" s="334"/>
      <c r="RIN307" s="224"/>
      <c r="RIO307" s="416"/>
      <c r="RIP307" s="416"/>
      <c r="RIQ307" s="332"/>
      <c r="RIR307" s="333"/>
      <c r="RIS307" s="416"/>
      <c r="RIT307" s="224"/>
      <c r="RIU307" s="224"/>
      <c r="RIV307" s="334"/>
      <c r="RIW307" s="334"/>
      <c r="RIX307" s="224"/>
      <c r="RIY307" s="416"/>
      <c r="RIZ307" s="416"/>
      <c r="RJA307" s="332"/>
      <c r="RJB307" s="333"/>
      <c r="RJC307" s="416"/>
      <c r="RJD307" s="224"/>
      <c r="RJE307" s="224"/>
      <c r="RJF307" s="334"/>
      <c r="RJG307" s="334"/>
      <c r="RJH307" s="224"/>
      <c r="RJI307" s="416"/>
      <c r="RJJ307" s="416"/>
      <c r="RJK307" s="332"/>
      <c r="RJL307" s="333"/>
      <c r="RJM307" s="416"/>
      <c r="RJN307" s="224"/>
      <c r="RJO307" s="224"/>
      <c r="RJP307" s="334"/>
      <c r="RJQ307" s="334"/>
      <c r="RJR307" s="224"/>
      <c r="RJS307" s="416"/>
      <c r="RJT307" s="416"/>
      <c r="RJU307" s="332"/>
      <c r="RJV307" s="333"/>
      <c r="RJW307" s="416"/>
      <c r="RJX307" s="224"/>
      <c r="RJY307" s="224"/>
      <c r="RJZ307" s="334"/>
      <c r="RKA307" s="334"/>
      <c r="RKB307" s="224"/>
      <c r="RKC307" s="416"/>
      <c r="RKD307" s="416"/>
      <c r="RKE307" s="332"/>
      <c r="RKF307" s="333"/>
      <c r="RKG307" s="416"/>
      <c r="RKH307" s="224"/>
      <c r="RKI307" s="224"/>
      <c r="RKJ307" s="334"/>
      <c r="RKK307" s="334"/>
      <c r="RKL307" s="224"/>
      <c r="RKM307" s="416"/>
      <c r="RKN307" s="416"/>
      <c r="RKO307" s="332"/>
      <c r="RKP307" s="333"/>
      <c r="RKQ307" s="416"/>
      <c r="RKR307" s="224"/>
      <c r="RKS307" s="224"/>
      <c r="RKT307" s="334"/>
      <c r="RKU307" s="334"/>
      <c r="RKV307" s="224"/>
      <c r="RKW307" s="416"/>
      <c r="RKX307" s="416"/>
      <c r="RKY307" s="332"/>
      <c r="RKZ307" s="333"/>
      <c r="RLA307" s="416"/>
      <c r="RLB307" s="224"/>
      <c r="RLC307" s="224"/>
      <c r="RLD307" s="334"/>
      <c r="RLE307" s="334"/>
      <c r="RLF307" s="224"/>
      <c r="RLG307" s="416"/>
      <c r="RLH307" s="416"/>
      <c r="RLI307" s="332"/>
      <c r="RLJ307" s="333"/>
      <c r="RLK307" s="416"/>
      <c r="RLL307" s="224"/>
      <c r="RLM307" s="224"/>
      <c r="RLN307" s="334"/>
      <c r="RLO307" s="334"/>
      <c r="RLP307" s="224"/>
      <c r="RLQ307" s="416"/>
      <c r="RLR307" s="416"/>
      <c r="RLS307" s="332"/>
      <c r="RLT307" s="333"/>
      <c r="RLU307" s="416"/>
      <c r="RLV307" s="224"/>
      <c r="RLW307" s="224"/>
      <c r="RLX307" s="334"/>
      <c r="RLY307" s="334"/>
      <c r="RLZ307" s="224"/>
      <c r="RMA307" s="416"/>
      <c r="RMB307" s="416"/>
      <c r="RMC307" s="332"/>
      <c r="RMD307" s="333"/>
      <c r="RME307" s="416"/>
      <c r="RMF307" s="224"/>
      <c r="RMG307" s="224"/>
      <c r="RMH307" s="334"/>
      <c r="RMI307" s="334"/>
      <c r="RMJ307" s="224"/>
      <c r="RMK307" s="416"/>
      <c r="RML307" s="416"/>
      <c r="RMM307" s="332"/>
      <c r="RMN307" s="333"/>
      <c r="RMO307" s="416"/>
      <c r="RMP307" s="224"/>
      <c r="RMQ307" s="224"/>
      <c r="RMR307" s="334"/>
      <c r="RMS307" s="334"/>
      <c r="RMT307" s="224"/>
      <c r="RMU307" s="416"/>
      <c r="RMV307" s="416"/>
      <c r="RMW307" s="332"/>
      <c r="RMX307" s="333"/>
      <c r="RMY307" s="416"/>
      <c r="RMZ307" s="224"/>
      <c r="RNA307" s="224"/>
      <c r="RNB307" s="334"/>
      <c r="RNC307" s="334"/>
      <c r="RND307" s="224"/>
      <c r="RNE307" s="416"/>
      <c r="RNF307" s="416"/>
      <c r="RNG307" s="332"/>
      <c r="RNH307" s="333"/>
      <c r="RNI307" s="416"/>
      <c r="RNJ307" s="224"/>
      <c r="RNK307" s="224"/>
      <c r="RNL307" s="334"/>
      <c r="RNM307" s="334"/>
      <c r="RNN307" s="224"/>
      <c r="RNO307" s="416"/>
      <c r="RNP307" s="416"/>
      <c r="RNQ307" s="332"/>
      <c r="RNR307" s="333"/>
      <c r="RNS307" s="416"/>
      <c r="RNT307" s="224"/>
      <c r="RNU307" s="224"/>
      <c r="RNV307" s="334"/>
      <c r="RNW307" s="334"/>
      <c r="RNX307" s="224"/>
      <c r="RNY307" s="416"/>
      <c r="RNZ307" s="416"/>
      <c r="ROA307" s="332"/>
      <c r="ROB307" s="333"/>
      <c r="ROC307" s="416"/>
      <c r="ROD307" s="224"/>
      <c r="ROE307" s="224"/>
      <c r="ROF307" s="334"/>
      <c r="ROG307" s="334"/>
      <c r="ROH307" s="224"/>
      <c r="ROI307" s="416"/>
      <c r="ROJ307" s="416"/>
      <c r="ROK307" s="332"/>
      <c r="ROL307" s="333"/>
      <c r="ROM307" s="416"/>
      <c r="RON307" s="224"/>
      <c r="ROO307" s="224"/>
      <c r="ROP307" s="334"/>
      <c r="ROQ307" s="334"/>
      <c r="ROR307" s="224"/>
      <c r="ROS307" s="416"/>
      <c r="ROT307" s="416"/>
      <c r="ROU307" s="332"/>
      <c r="ROV307" s="333"/>
      <c r="ROW307" s="416"/>
      <c r="ROX307" s="224"/>
      <c r="ROY307" s="224"/>
      <c r="ROZ307" s="334"/>
      <c r="RPA307" s="334"/>
      <c r="RPB307" s="224"/>
      <c r="RPC307" s="416"/>
      <c r="RPD307" s="416"/>
      <c r="RPE307" s="332"/>
      <c r="RPF307" s="333"/>
      <c r="RPG307" s="416"/>
      <c r="RPH307" s="224"/>
      <c r="RPI307" s="224"/>
      <c r="RPJ307" s="334"/>
      <c r="RPK307" s="334"/>
      <c r="RPL307" s="224"/>
      <c r="RPM307" s="416"/>
      <c r="RPN307" s="416"/>
      <c r="RPO307" s="332"/>
      <c r="RPP307" s="333"/>
      <c r="RPQ307" s="416"/>
      <c r="RPR307" s="224"/>
      <c r="RPS307" s="224"/>
      <c r="RPT307" s="334"/>
      <c r="RPU307" s="334"/>
      <c r="RPV307" s="224"/>
      <c r="RPW307" s="416"/>
      <c r="RPX307" s="416"/>
      <c r="RPY307" s="332"/>
      <c r="RPZ307" s="333"/>
      <c r="RQA307" s="416"/>
      <c r="RQB307" s="224"/>
      <c r="RQC307" s="224"/>
      <c r="RQD307" s="334"/>
      <c r="RQE307" s="334"/>
      <c r="RQF307" s="224"/>
      <c r="RQG307" s="416"/>
      <c r="RQH307" s="416"/>
      <c r="RQI307" s="332"/>
      <c r="RQJ307" s="333"/>
      <c r="RQK307" s="416"/>
      <c r="RQL307" s="224"/>
      <c r="RQM307" s="224"/>
      <c r="RQN307" s="334"/>
      <c r="RQO307" s="334"/>
      <c r="RQP307" s="224"/>
      <c r="RQQ307" s="416"/>
      <c r="RQR307" s="416"/>
      <c r="RQS307" s="332"/>
      <c r="RQT307" s="333"/>
      <c r="RQU307" s="416"/>
      <c r="RQV307" s="224"/>
      <c r="RQW307" s="224"/>
      <c r="RQX307" s="334"/>
      <c r="RQY307" s="334"/>
      <c r="RQZ307" s="224"/>
      <c r="RRA307" s="416"/>
      <c r="RRB307" s="416"/>
      <c r="RRC307" s="332"/>
      <c r="RRD307" s="333"/>
      <c r="RRE307" s="416"/>
      <c r="RRF307" s="224"/>
      <c r="RRG307" s="224"/>
      <c r="RRH307" s="334"/>
      <c r="RRI307" s="334"/>
      <c r="RRJ307" s="224"/>
      <c r="RRK307" s="416"/>
      <c r="RRL307" s="416"/>
      <c r="RRM307" s="332"/>
      <c r="RRN307" s="333"/>
      <c r="RRO307" s="416"/>
      <c r="RRP307" s="224"/>
      <c r="RRQ307" s="224"/>
      <c r="RRR307" s="334"/>
      <c r="RRS307" s="334"/>
      <c r="RRT307" s="224"/>
      <c r="RRU307" s="416"/>
      <c r="RRV307" s="416"/>
      <c r="RRW307" s="332"/>
      <c r="RRX307" s="333"/>
      <c r="RRY307" s="416"/>
      <c r="RRZ307" s="224"/>
      <c r="RSA307" s="224"/>
      <c r="RSB307" s="334"/>
      <c r="RSC307" s="334"/>
      <c r="RSD307" s="224"/>
      <c r="RSE307" s="416"/>
      <c r="RSF307" s="416"/>
      <c r="RSG307" s="332"/>
      <c r="RSH307" s="333"/>
      <c r="RSI307" s="416"/>
      <c r="RSJ307" s="224"/>
      <c r="RSK307" s="224"/>
      <c r="RSL307" s="334"/>
      <c r="RSM307" s="334"/>
      <c r="RSN307" s="224"/>
      <c r="RSO307" s="416"/>
      <c r="RSP307" s="416"/>
      <c r="RSQ307" s="332"/>
      <c r="RSR307" s="333"/>
      <c r="RSS307" s="416"/>
      <c r="RST307" s="224"/>
      <c r="RSU307" s="224"/>
      <c r="RSV307" s="334"/>
      <c r="RSW307" s="334"/>
      <c r="RSX307" s="224"/>
      <c r="RSY307" s="416"/>
      <c r="RSZ307" s="416"/>
      <c r="RTA307" s="332"/>
      <c r="RTB307" s="333"/>
      <c r="RTC307" s="416"/>
      <c r="RTD307" s="224"/>
      <c r="RTE307" s="224"/>
      <c r="RTF307" s="334"/>
      <c r="RTG307" s="334"/>
      <c r="RTH307" s="224"/>
      <c r="RTI307" s="416"/>
      <c r="RTJ307" s="416"/>
      <c r="RTK307" s="332"/>
      <c r="RTL307" s="333"/>
      <c r="RTM307" s="416"/>
      <c r="RTN307" s="224"/>
      <c r="RTO307" s="224"/>
      <c r="RTP307" s="334"/>
      <c r="RTQ307" s="334"/>
      <c r="RTR307" s="224"/>
      <c r="RTS307" s="416"/>
      <c r="RTT307" s="416"/>
      <c r="RTU307" s="332"/>
      <c r="RTV307" s="333"/>
      <c r="RTW307" s="416"/>
      <c r="RTX307" s="224"/>
      <c r="RTY307" s="224"/>
      <c r="RTZ307" s="334"/>
      <c r="RUA307" s="334"/>
      <c r="RUB307" s="224"/>
      <c r="RUC307" s="416"/>
      <c r="RUD307" s="416"/>
      <c r="RUE307" s="332"/>
      <c r="RUF307" s="333"/>
      <c r="RUG307" s="416"/>
      <c r="RUH307" s="224"/>
      <c r="RUI307" s="224"/>
      <c r="RUJ307" s="334"/>
      <c r="RUK307" s="334"/>
      <c r="RUL307" s="224"/>
      <c r="RUM307" s="416"/>
      <c r="RUN307" s="416"/>
      <c r="RUO307" s="332"/>
      <c r="RUP307" s="333"/>
      <c r="RUQ307" s="416"/>
      <c r="RUR307" s="224"/>
      <c r="RUS307" s="224"/>
      <c r="RUT307" s="334"/>
      <c r="RUU307" s="334"/>
      <c r="RUV307" s="224"/>
      <c r="RUW307" s="416"/>
      <c r="RUX307" s="416"/>
      <c r="RUY307" s="332"/>
      <c r="RUZ307" s="333"/>
      <c r="RVA307" s="416"/>
      <c r="RVB307" s="224"/>
      <c r="RVC307" s="224"/>
      <c r="RVD307" s="334"/>
      <c r="RVE307" s="334"/>
      <c r="RVF307" s="224"/>
      <c r="RVG307" s="416"/>
      <c r="RVH307" s="416"/>
      <c r="RVI307" s="332"/>
      <c r="RVJ307" s="333"/>
      <c r="RVK307" s="416"/>
      <c r="RVL307" s="224"/>
      <c r="RVM307" s="224"/>
      <c r="RVN307" s="334"/>
      <c r="RVO307" s="334"/>
      <c r="RVP307" s="224"/>
      <c r="RVQ307" s="416"/>
      <c r="RVR307" s="416"/>
      <c r="RVS307" s="332"/>
      <c r="RVT307" s="333"/>
      <c r="RVU307" s="416"/>
      <c r="RVV307" s="224"/>
      <c r="RVW307" s="224"/>
      <c r="RVX307" s="334"/>
      <c r="RVY307" s="334"/>
      <c r="RVZ307" s="224"/>
      <c r="RWA307" s="416"/>
      <c r="RWB307" s="416"/>
      <c r="RWC307" s="332"/>
      <c r="RWD307" s="333"/>
      <c r="RWE307" s="416"/>
      <c r="RWF307" s="224"/>
      <c r="RWG307" s="224"/>
      <c r="RWH307" s="334"/>
      <c r="RWI307" s="334"/>
      <c r="RWJ307" s="224"/>
      <c r="RWK307" s="416"/>
      <c r="RWL307" s="416"/>
      <c r="RWM307" s="332"/>
      <c r="RWN307" s="333"/>
      <c r="RWO307" s="416"/>
      <c r="RWP307" s="224"/>
      <c r="RWQ307" s="224"/>
      <c r="RWR307" s="334"/>
      <c r="RWS307" s="334"/>
      <c r="RWT307" s="224"/>
      <c r="RWU307" s="416"/>
      <c r="RWV307" s="416"/>
      <c r="RWW307" s="332"/>
      <c r="RWX307" s="333"/>
      <c r="RWY307" s="416"/>
      <c r="RWZ307" s="224"/>
      <c r="RXA307" s="224"/>
      <c r="RXB307" s="334"/>
      <c r="RXC307" s="334"/>
      <c r="RXD307" s="224"/>
      <c r="RXE307" s="416"/>
      <c r="RXF307" s="416"/>
      <c r="RXG307" s="332"/>
      <c r="RXH307" s="333"/>
      <c r="RXI307" s="416"/>
      <c r="RXJ307" s="224"/>
      <c r="RXK307" s="224"/>
      <c r="RXL307" s="334"/>
      <c r="RXM307" s="334"/>
      <c r="RXN307" s="224"/>
      <c r="RXO307" s="416"/>
      <c r="RXP307" s="416"/>
      <c r="RXQ307" s="332"/>
      <c r="RXR307" s="333"/>
      <c r="RXS307" s="416"/>
      <c r="RXT307" s="224"/>
      <c r="RXU307" s="224"/>
      <c r="RXV307" s="334"/>
      <c r="RXW307" s="334"/>
      <c r="RXX307" s="224"/>
      <c r="RXY307" s="416"/>
      <c r="RXZ307" s="416"/>
      <c r="RYA307" s="332"/>
      <c r="RYB307" s="333"/>
      <c r="RYC307" s="416"/>
      <c r="RYD307" s="224"/>
      <c r="RYE307" s="224"/>
      <c r="RYF307" s="334"/>
      <c r="RYG307" s="334"/>
      <c r="RYH307" s="224"/>
      <c r="RYI307" s="416"/>
      <c r="RYJ307" s="416"/>
      <c r="RYK307" s="332"/>
      <c r="RYL307" s="333"/>
      <c r="RYM307" s="416"/>
      <c r="RYN307" s="224"/>
      <c r="RYO307" s="224"/>
      <c r="RYP307" s="334"/>
      <c r="RYQ307" s="334"/>
      <c r="RYR307" s="224"/>
      <c r="RYS307" s="416"/>
      <c r="RYT307" s="416"/>
      <c r="RYU307" s="332"/>
      <c r="RYV307" s="333"/>
      <c r="RYW307" s="416"/>
      <c r="RYX307" s="224"/>
      <c r="RYY307" s="224"/>
      <c r="RYZ307" s="334"/>
      <c r="RZA307" s="334"/>
      <c r="RZB307" s="224"/>
      <c r="RZC307" s="416"/>
      <c r="RZD307" s="416"/>
      <c r="RZE307" s="332"/>
      <c r="RZF307" s="333"/>
      <c r="RZG307" s="416"/>
      <c r="RZH307" s="224"/>
      <c r="RZI307" s="224"/>
      <c r="RZJ307" s="334"/>
      <c r="RZK307" s="334"/>
      <c r="RZL307" s="224"/>
      <c r="RZM307" s="416"/>
      <c r="RZN307" s="416"/>
      <c r="RZO307" s="332"/>
      <c r="RZP307" s="333"/>
      <c r="RZQ307" s="416"/>
      <c r="RZR307" s="224"/>
      <c r="RZS307" s="224"/>
      <c r="RZT307" s="334"/>
      <c r="RZU307" s="334"/>
      <c r="RZV307" s="224"/>
      <c r="RZW307" s="416"/>
      <c r="RZX307" s="416"/>
      <c r="RZY307" s="332"/>
      <c r="RZZ307" s="333"/>
      <c r="SAA307" s="416"/>
      <c r="SAB307" s="224"/>
      <c r="SAC307" s="224"/>
      <c r="SAD307" s="334"/>
      <c r="SAE307" s="334"/>
      <c r="SAF307" s="224"/>
      <c r="SAG307" s="416"/>
      <c r="SAH307" s="416"/>
      <c r="SAI307" s="332"/>
      <c r="SAJ307" s="333"/>
      <c r="SAK307" s="416"/>
      <c r="SAL307" s="224"/>
      <c r="SAM307" s="224"/>
      <c r="SAN307" s="334"/>
      <c r="SAO307" s="334"/>
      <c r="SAP307" s="224"/>
      <c r="SAQ307" s="416"/>
      <c r="SAR307" s="416"/>
      <c r="SAS307" s="332"/>
      <c r="SAT307" s="333"/>
      <c r="SAU307" s="416"/>
      <c r="SAV307" s="224"/>
      <c r="SAW307" s="224"/>
      <c r="SAX307" s="334"/>
      <c r="SAY307" s="334"/>
      <c r="SAZ307" s="224"/>
      <c r="SBA307" s="416"/>
      <c r="SBB307" s="416"/>
      <c r="SBC307" s="332"/>
      <c r="SBD307" s="333"/>
      <c r="SBE307" s="416"/>
      <c r="SBF307" s="224"/>
      <c r="SBG307" s="224"/>
      <c r="SBH307" s="334"/>
      <c r="SBI307" s="334"/>
      <c r="SBJ307" s="224"/>
      <c r="SBK307" s="416"/>
      <c r="SBL307" s="416"/>
      <c r="SBM307" s="332"/>
      <c r="SBN307" s="333"/>
      <c r="SBO307" s="416"/>
      <c r="SBP307" s="224"/>
      <c r="SBQ307" s="224"/>
      <c r="SBR307" s="334"/>
      <c r="SBS307" s="334"/>
      <c r="SBT307" s="224"/>
      <c r="SBU307" s="416"/>
      <c r="SBV307" s="416"/>
      <c r="SBW307" s="332"/>
      <c r="SBX307" s="333"/>
      <c r="SBY307" s="416"/>
      <c r="SBZ307" s="224"/>
      <c r="SCA307" s="224"/>
      <c r="SCB307" s="334"/>
      <c r="SCC307" s="334"/>
      <c r="SCD307" s="224"/>
      <c r="SCE307" s="416"/>
      <c r="SCF307" s="416"/>
      <c r="SCG307" s="332"/>
      <c r="SCH307" s="333"/>
      <c r="SCI307" s="416"/>
      <c r="SCJ307" s="224"/>
      <c r="SCK307" s="224"/>
      <c r="SCL307" s="334"/>
      <c r="SCM307" s="334"/>
      <c r="SCN307" s="224"/>
      <c r="SCO307" s="416"/>
      <c r="SCP307" s="416"/>
      <c r="SCQ307" s="332"/>
      <c r="SCR307" s="333"/>
      <c r="SCS307" s="416"/>
      <c r="SCT307" s="224"/>
      <c r="SCU307" s="224"/>
      <c r="SCV307" s="334"/>
      <c r="SCW307" s="334"/>
      <c r="SCX307" s="224"/>
      <c r="SCY307" s="416"/>
      <c r="SCZ307" s="416"/>
      <c r="SDA307" s="332"/>
      <c r="SDB307" s="333"/>
      <c r="SDC307" s="416"/>
      <c r="SDD307" s="224"/>
      <c r="SDE307" s="224"/>
      <c r="SDF307" s="334"/>
      <c r="SDG307" s="334"/>
      <c r="SDH307" s="224"/>
      <c r="SDI307" s="416"/>
      <c r="SDJ307" s="416"/>
      <c r="SDK307" s="332"/>
      <c r="SDL307" s="333"/>
      <c r="SDM307" s="416"/>
      <c r="SDN307" s="224"/>
      <c r="SDO307" s="224"/>
      <c r="SDP307" s="334"/>
      <c r="SDQ307" s="334"/>
      <c r="SDR307" s="224"/>
      <c r="SDS307" s="416"/>
      <c r="SDT307" s="416"/>
      <c r="SDU307" s="332"/>
      <c r="SDV307" s="333"/>
      <c r="SDW307" s="416"/>
      <c r="SDX307" s="224"/>
      <c r="SDY307" s="224"/>
      <c r="SDZ307" s="334"/>
      <c r="SEA307" s="334"/>
      <c r="SEB307" s="224"/>
      <c r="SEC307" s="416"/>
      <c r="SED307" s="416"/>
      <c r="SEE307" s="332"/>
      <c r="SEF307" s="333"/>
      <c r="SEG307" s="416"/>
      <c r="SEH307" s="224"/>
      <c r="SEI307" s="224"/>
      <c r="SEJ307" s="334"/>
      <c r="SEK307" s="334"/>
      <c r="SEL307" s="224"/>
      <c r="SEM307" s="416"/>
      <c r="SEN307" s="416"/>
      <c r="SEO307" s="332"/>
      <c r="SEP307" s="333"/>
      <c r="SEQ307" s="416"/>
      <c r="SER307" s="224"/>
      <c r="SES307" s="224"/>
      <c r="SET307" s="334"/>
      <c r="SEU307" s="334"/>
      <c r="SEV307" s="224"/>
      <c r="SEW307" s="416"/>
      <c r="SEX307" s="416"/>
      <c r="SEY307" s="332"/>
      <c r="SEZ307" s="333"/>
      <c r="SFA307" s="416"/>
      <c r="SFB307" s="224"/>
      <c r="SFC307" s="224"/>
      <c r="SFD307" s="334"/>
      <c r="SFE307" s="334"/>
      <c r="SFF307" s="224"/>
      <c r="SFG307" s="416"/>
      <c r="SFH307" s="416"/>
      <c r="SFI307" s="332"/>
      <c r="SFJ307" s="333"/>
      <c r="SFK307" s="416"/>
      <c r="SFL307" s="224"/>
      <c r="SFM307" s="224"/>
      <c r="SFN307" s="334"/>
      <c r="SFO307" s="334"/>
      <c r="SFP307" s="224"/>
      <c r="SFQ307" s="416"/>
      <c r="SFR307" s="416"/>
      <c r="SFS307" s="332"/>
      <c r="SFT307" s="333"/>
      <c r="SFU307" s="416"/>
      <c r="SFV307" s="224"/>
      <c r="SFW307" s="224"/>
      <c r="SFX307" s="334"/>
      <c r="SFY307" s="334"/>
      <c r="SFZ307" s="224"/>
      <c r="SGA307" s="416"/>
      <c r="SGB307" s="416"/>
      <c r="SGC307" s="332"/>
      <c r="SGD307" s="333"/>
      <c r="SGE307" s="416"/>
      <c r="SGF307" s="224"/>
      <c r="SGG307" s="224"/>
      <c r="SGH307" s="334"/>
      <c r="SGI307" s="334"/>
      <c r="SGJ307" s="224"/>
      <c r="SGK307" s="416"/>
      <c r="SGL307" s="416"/>
      <c r="SGM307" s="332"/>
      <c r="SGN307" s="333"/>
      <c r="SGO307" s="416"/>
      <c r="SGP307" s="224"/>
      <c r="SGQ307" s="224"/>
      <c r="SGR307" s="334"/>
      <c r="SGS307" s="334"/>
      <c r="SGT307" s="224"/>
      <c r="SGU307" s="416"/>
      <c r="SGV307" s="416"/>
      <c r="SGW307" s="332"/>
      <c r="SGX307" s="333"/>
      <c r="SGY307" s="416"/>
      <c r="SGZ307" s="224"/>
      <c r="SHA307" s="224"/>
      <c r="SHB307" s="334"/>
      <c r="SHC307" s="334"/>
      <c r="SHD307" s="224"/>
      <c r="SHE307" s="416"/>
      <c r="SHF307" s="416"/>
      <c r="SHG307" s="332"/>
      <c r="SHH307" s="333"/>
      <c r="SHI307" s="416"/>
      <c r="SHJ307" s="224"/>
      <c r="SHK307" s="224"/>
      <c r="SHL307" s="334"/>
      <c r="SHM307" s="334"/>
      <c r="SHN307" s="224"/>
      <c r="SHO307" s="416"/>
      <c r="SHP307" s="416"/>
      <c r="SHQ307" s="332"/>
      <c r="SHR307" s="333"/>
      <c r="SHS307" s="416"/>
      <c r="SHT307" s="224"/>
      <c r="SHU307" s="224"/>
      <c r="SHV307" s="334"/>
      <c r="SHW307" s="334"/>
      <c r="SHX307" s="224"/>
      <c r="SHY307" s="416"/>
      <c r="SHZ307" s="416"/>
      <c r="SIA307" s="332"/>
      <c r="SIB307" s="333"/>
      <c r="SIC307" s="416"/>
      <c r="SID307" s="224"/>
      <c r="SIE307" s="224"/>
      <c r="SIF307" s="334"/>
      <c r="SIG307" s="334"/>
      <c r="SIH307" s="224"/>
      <c r="SII307" s="416"/>
      <c r="SIJ307" s="416"/>
      <c r="SIK307" s="332"/>
      <c r="SIL307" s="333"/>
      <c r="SIM307" s="416"/>
      <c r="SIN307" s="224"/>
      <c r="SIO307" s="224"/>
      <c r="SIP307" s="334"/>
      <c r="SIQ307" s="334"/>
      <c r="SIR307" s="224"/>
      <c r="SIS307" s="416"/>
      <c r="SIT307" s="416"/>
      <c r="SIU307" s="332"/>
      <c r="SIV307" s="333"/>
      <c r="SIW307" s="416"/>
      <c r="SIX307" s="224"/>
      <c r="SIY307" s="224"/>
      <c r="SIZ307" s="334"/>
      <c r="SJA307" s="334"/>
      <c r="SJB307" s="224"/>
      <c r="SJC307" s="416"/>
      <c r="SJD307" s="416"/>
      <c r="SJE307" s="332"/>
      <c r="SJF307" s="333"/>
      <c r="SJG307" s="416"/>
      <c r="SJH307" s="224"/>
      <c r="SJI307" s="224"/>
      <c r="SJJ307" s="334"/>
      <c r="SJK307" s="334"/>
      <c r="SJL307" s="224"/>
      <c r="SJM307" s="416"/>
      <c r="SJN307" s="416"/>
      <c r="SJO307" s="332"/>
      <c r="SJP307" s="333"/>
      <c r="SJQ307" s="416"/>
      <c r="SJR307" s="224"/>
      <c r="SJS307" s="224"/>
      <c r="SJT307" s="334"/>
      <c r="SJU307" s="334"/>
      <c r="SJV307" s="224"/>
      <c r="SJW307" s="416"/>
      <c r="SJX307" s="416"/>
      <c r="SJY307" s="332"/>
      <c r="SJZ307" s="333"/>
      <c r="SKA307" s="416"/>
      <c r="SKB307" s="224"/>
      <c r="SKC307" s="224"/>
      <c r="SKD307" s="334"/>
      <c r="SKE307" s="334"/>
      <c r="SKF307" s="224"/>
      <c r="SKG307" s="416"/>
      <c r="SKH307" s="416"/>
      <c r="SKI307" s="332"/>
      <c r="SKJ307" s="333"/>
      <c r="SKK307" s="416"/>
      <c r="SKL307" s="224"/>
      <c r="SKM307" s="224"/>
      <c r="SKN307" s="334"/>
      <c r="SKO307" s="334"/>
      <c r="SKP307" s="224"/>
      <c r="SKQ307" s="416"/>
      <c r="SKR307" s="416"/>
      <c r="SKS307" s="332"/>
      <c r="SKT307" s="333"/>
      <c r="SKU307" s="416"/>
      <c r="SKV307" s="224"/>
      <c r="SKW307" s="224"/>
      <c r="SKX307" s="334"/>
      <c r="SKY307" s="334"/>
      <c r="SKZ307" s="224"/>
      <c r="SLA307" s="416"/>
      <c r="SLB307" s="416"/>
      <c r="SLC307" s="332"/>
      <c r="SLD307" s="333"/>
      <c r="SLE307" s="416"/>
      <c r="SLF307" s="224"/>
      <c r="SLG307" s="224"/>
      <c r="SLH307" s="334"/>
      <c r="SLI307" s="334"/>
      <c r="SLJ307" s="224"/>
      <c r="SLK307" s="416"/>
      <c r="SLL307" s="416"/>
      <c r="SLM307" s="332"/>
      <c r="SLN307" s="333"/>
      <c r="SLO307" s="416"/>
      <c r="SLP307" s="224"/>
      <c r="SLQ307" s="224"/>
      <c r="SLR307" s="334"/>
      <c r="SLS307" s="334"/>
      <c r="SLT307" s="224"/>
      <c r="SLU307" s="416"/>
      <c r="SLV307" s="416"/>
      <c r="SLW307" s="332"/>
      <c r="SLX307" s="333"/>
      <c r="SLY307" s="416"/>
      <c r="SLZ307" s="224"/>
      <c r="SMA307" s="224"/>
      <c r="SMB307" s="334"/>
      <c r="SMC307" s="334"/>
      <c r="SMD307" s="224"/>
      <c r="SME307" s="416"/>
      <c r="SMF307" s="416"/>
      <c r="SMG307" s="332"/>
      <c r="SMH307" s="333"/>
      <c r="SMI307" s="416"/>
      <c r="SMJ307" s="224"/>
      <c r="SMK307" s="224"/>
      <c r="SML307" s="334"/>
      <c r="SMM307" s="334"/>
      <c r="SMN307" s="224"/>
      <c r="SMO307" s="416"/>
      <c r="SMP307" s="416"/>
      <c r="SMQ307" s="332"/>
      <c r="SMR307" s="333"/>
      <c r="SMS307" s="416"/>
      <c r="SMT307" s="224"/>
      <c r="SMU307" s="224"/>
      <c r="SMV307" s="334"/>
      <c r="SMW307" s="334"/>
      <c r="SMX307" s="224"/>
      <c r="SMY307" s="416"/>
      <c r="SMZ307" s="416"/>
      <c r="SNA307" s="332"/>
      <c r="SNB307" s="333"/>
      <c r="SNC307" s="416"/>
      <c r="SND307" s="224"/>
      <c r="SNE307" s="224"/>
      <c r="SNF307" s="334"/>
      <c r="SNG307" s="334"/>
      <c r="SNH307" s="224"/>
      <c r="SNI307" s="416"/>
      <c r="SNJ307" s="416"/>
      <c r="SNK307" s="332"/>
      <c r="SNL307" s="333"/>
      <c r="SNM307" s="416"/>
      <c r="SNN307" s="224"/>
      <c r="SNO307" s="224"/>
      <c r="SNP307" s="334"/>
      <c r="SNQ307" s="334"/>
      <c r="SNR307" s="224"/>
      <c r="SNS307" s="416"/>
      <c r="SNT307" s="416"/>
      <c r="SNU307" s="332"/>
      <c r="SNV307" s="333"/>
      <c r="SNW307" s="416"/>
      <c r="SNX307" s="224"/>
      <c r="SNY307" s="224"/>
      <c r="SNZ307" s="334"/>
      <c r="SOA307" s="334"/>
      <c r="SOB307" s="224"/>
      <c r="SOC307" s="416"/>
      <c r="SOD307" s="416"/>
      <c r="SOE307" s="332"/>
      <c r="SOF307" s="333"/>
      <c r="SOG307" s="416"/>
      <c r="SOH307" s="224"/>
      <c r="SOI307" s="224"/>
      <c r="SOJ307" s="334"/>
      <c r="SOK307" s="334"/>
      <c r="SOL307" s="224"/>
      <c r="SOM307" s="416"/>
      <c r="SON307" s="416"/>
      <c r="SOO307" s="332"/>
      <c r="SOP307" s="333"/>
      <c r="SOQ307" s="416"/>
      <c r="SOR307" s="224"/>
      <c r="SOS307" s="224"/>
      <c r="SOT307" s="334"/>
      <c r="SOU307" s="334"/>
      <c r="SOV307" s="224"/>
      <c r="SOW307" s="416"/>
      <c r="SOX307" s="416"/>
      <c r="SOY307" s="332"/>
      <c r="SOZ307" s="333"/>
      <c r="SPA307" s="416"/>
      <c r="SPB307" s="224"/>
      <c r="SPC307" s="224"/>
      <c r="SPD307" s="334"/>
      <c r="SPE307" s="334"/>
      <c r="SPF307" s="224"/>
      <c r="SPG307" s="416"/>
      <c r="SPH307" s="416"/>
      <c r="SPI307" s="332"/>
      <c r="SPJ307" s="333"/>
      <c r="SPK307" s="416"/>
      <c r="SPL307" s="224"/>
      <c r="SPM307" s="224"/>
      <c r="SPN307" s="334"/>
      <c r="SPO307" s="334"/>
      <c r="SPP307" s="224"/>
      <c r="SPQ307" s="416"/>
      <c r="SPR307" s="416"/>
      <c r="SPS307" s="332"/>
      <c r="SPT307" s="333"/>
      <c r="SPU307" s="416"/>
      <c r="SPV307" s="224"/>
      <c r="SPW307" s="224"/>
      <c r="SPX307" s="334"/>
      <c r="SPY307" s="334"/>
      <c r="SPZ307" s="224"/>
      <c r="SQA307" s="416"/>
      <c r="SQB307" s="416"/>
      <c r="SQC307" s="332"/>
      <c r="SQD307" s="333"/>
      <c r="SQE307" s="416"/>
      <c r="SQF307" s="224"/>
      <c r="SQG307" s="224"/>
      <c r="SQH307" s="334"/>
      <c r="SQI307" s="334"/>
      <c r="SQJ307" s="224"/>
      <c r="SQK307" s="416"/>
      <c r="SQL307" s="416"/>
      <c r="SQM307" s="332"/>
      <c r="SQN307" s="333"/>
      <c r="SQO307" s="416"/>
      <c r="SQP307" s="224"/>
      <c r="SQQ307" s="224"/>
      <c r="SQR307" s="334"/>
      <c r="SQS307" s="334"/>
      <c r="SQT307" s="224"/>
      <c r="SQU307" s="416"/>
      <c r="SQV307" s="416"/>
      <c r="SQW307" s="332"/>
      <c r="SQX307" s="333"/>
      <c r="SQY307" s="416"/>
      <c r="SQZ307" s="224"/>
      <c r="SRA307" s="224"/>
      <c r="SRB307" s="334"/>
      <c r="SRC307" s="334"/>
      <c r="SRD307" s="224"/>
      <c r="SRE307" s="416"/>
      <c r="SRF307" s="416"/>
      <c r="SRG307" s="332"/>
      <c r="SRH307" s="333"/>
      <c r="SRI307" s="416"/>
      <c r="SRJ307" s="224"/>
      <c r="SRK307" s="224"/>
      <c r="SRL307" s="334"/>
      <c r="SRM307" s="334"/>
      <c r="SRN307" s="224"/>
      <c r="SRO307" s="416"/>
      <c r="SRP307" s="416"/>
      <c r="SRQ307" s="332"/>
      <c r="SRR307" s="333"/>
      <c r="SRS307" s="416"/>
      <c r="SRT307" s="224"/>
      <c r="SRU307" s="224"/>
      <c r="SRV307" s="334"/>
      <c r="SRW307" s="334"/>
      <c r="SRX307" s="224"/>
      <c r="SRY307" s="416"/>
      <c r="SRZ307" s="416"/>
      <c r="SSA307" s="332"/>
      <c r="SSB307" s="333"/>
      <c r="SSC307" s="416"/>
      <c r="SSD307" s="224"/>
      <c r="SSE307" s="224"/>
      <c r="SSF307" s="334"/>
      <c r="SSG307" s="334"/>
      <c r="SSH307" s="224"/>
      <c r="SSI307" s="416"/>
      <c r="SSJ307" s="416"/>
      <c r="SSK307" s="332"/>
      <c r="SSL307" s="333"/>
      <c r="SSM307" s="416"/>
      <c r="SSN307" s="224"/>
      <c r="SSO307" s="224"/>
      <c r="SSP307" s="334"/>
      <c r="SSQ307" s="334"/>
      <c r="SSR307" s="224"/>
      <c r="SSS307" s="416"/>
      <c r="SST307" s="416"/>
      <c r="SSU307" s="332"/>
      <c r="SSV307" s="333"/>
      <c r="SSW307" s="416"/>
      <c r="SSX307" s="224"/>
      <c r="SSY307" s="224"/>
      <c r="SSZ307" s="334"/>
      <c r="STA307" s="334"/>
      <c r="STB307" s="224"/>
      <c r="STC307" s="416"/>
      <c r="STD307" s="416"/>
      <c r="STE307" s="332"/>
      <c r="STF307" s="333"/>
      <c r="STG307" s="416"/>
      <c r="STH307" s="224"/>
      <c r="STI307" s="224"/>
      <c r="STJ307" s="334"/>
      <c r="STK307" s="334"/>
      <c r="STL307" s="224"/>
      <c r="STM307" s="416"/>
      <c r="STN307" s="416"/>
      <c r="STO307" s="332"/>
      <c r="STP307" s="333"/>
      <c r="STQ307" s="416"/>
      <c r="STR307" s="224"/>
      <c r="STS307" s="224"/>
      <c r="STT307" s="334"/>
      <c r="STU307" s="334"/>
      <c r="STV307" s="224"/>
      <c r="STW307" s="416"/>
      <c r="STX307" s="416"/>
      <c r="STY307" s="332"/>
      <c r="STZ307" s="333"/>
      <c r="SUA307" s="416"/>
      <c r="SUB307" s="224"/>
      <c r="SUC307" s="224"/>
      <c r="SUD307" s="334"/>
      <c r="SUE307" s="334"/>
      <c r="SUF307" s="224"/>
      <c r="SUG307" s="416"/>
      <c r="SUH307" s="416"/>
      <c r="SUI307" s="332"/>
      <c r="SUJ307" s="333"/>
      <c r="SUK307" s="416"/>
      <c r="SUL307" s="224"/>
      <c r="SUM307" s="224"/>
      <c r="SUN307" s="334"/>
      <c r="SUO307" s="334"/>
      <c r="SUP307" s="224"/>
      <c r="SUQ307" s="416"/>
      <c r="SUR307" s="416"/>
      <c r="SUS307" s="332"/>
      <c r="SUT307" s="333"/>
      <c r="SUU307" s="416"/>
      <c r="SUV307" s="224"/>
      <c r="SUW307" s="224"/>
      <c r="SUX307" s="334"/>
      <c r="SUY307" s="334"/>
      <c r="SUZ307" s="224"/>
      <c r="SVA307" s="416"/>
      <c r="SVB307" s="416"/>
      <c r="SVC307" s="332"/>
      <c r="SVD307" s="333"/>
      <c r="SVE307" s="416"/>
      <c r="SVF307" s="224"/>
      <c r="SVG307" s="224"/>
      <c r="SVH307" s="334"/>
      <c r="SVI307" s="334"/>
      <c r="SVJ307" s="224"/>
      <c r="SVK307" s="416"/>
      <c r="SVL307" s="416"/>
      <c r="SVM307" s="332"/>
      <c r="SVN307" s="333"/>
      <c r="SVO307" s="416"/>
      <c r="SVP307" s="224"/>
      <c r="SVQ307" s="224"/>
      <c r="SVR307" s="334"/>
      <c r="SVS307" s="334"/>
      <c r="SVT307" s="224"/>
      <c r="SVU307" s="416"/>
      <c r="SVV307" s="416"/>
      <c r="SVW307" s="332"/>
      <c r="SVX307" s="333"/>
      <c r="SVY307" s="416"/>
      <c r="SVZ307" s="224"/>
      <c r="SWA307" s="224"/>
      <c r="SWB307" s="334"/>
      <c r="SWC307" s="334"/>
      <c r="SWD307" s="224"/>
      <c r="SWE307" s="416"/>
      <c r="SWF307" s="416"/>
      <c r="SWG307" s="332"/>
      <c r="SWH307" s="333"/>
      <c r="SWI307" s="416"/>
      <c r="SWJ307" s="224"/>
      <c r="SWK307" s="224"/>
      <c r="SWL307" s="334"/>
      <c r="SWM307" s="334"/>
      <c r="SWN307" s="224"/>
      <c r="SWO307" s="416"/>
      <c r="SWP307" s="416"/>
      <c r="SWQ307" s="332"/>
      <c r="SWR307" s="333"/>
      <c r="SWS307" s="416"/>
      <c r="SWT307" s="224"/>
      <c r="SWU307" s="224"/>
      <c r="SWV307" s="334"/>
      <c r="SWW307" s="334"/>
      <c r="SWX307" s="224"/>
      <c r="SWY307" s="416"/>
      <c r="SWZ307" s="416"/>
      <c r="SXA307" s="332"/>
      <c r="SXB307" s="333"/>
      <c r="SXC307" s="416"/>
      <c r="SXD307" s="224"/>
      <c r="SXE307" s="224"/>
      <c r="SXF307" s="334"/>
      <c r="SXG307" s="334"/>
      <c r="SXH307" s="224"/>
      <c r="SXI307" s="416"/>
      <c r="SXJ307" s="416"/>
      <c r="SXK307" s="332"/>
      <c r="SXL307" s="333"/>
      <c r="SXM307" s="416"/>
      <c r="SXN307" s="224"/>
      <c r="SXO307" s="224"/>
      <c r="SXP307" s="334"/>
      <c r="SXQ307" s="334"/>
      <c r="SXR307" s="224"/>
      <c r="SXS307" s="416"/>
      <c r="SXT307" s="416"/>
      <c r="SXU307" s="332"/>
      <c r="SXV307" s="333"/>
      <c r="SXW307" s="416"/>
      <c r="SXX307" s="224"/>
      <c r="SXY307" s="224"/>
      <c r="SXZ307" s="334"/>
      <c r="SYA307" s="334"/>
      <c r="SYB307" s="224"/>
      <c r="SYC307" s="416"/>
      <c r="SYD307" s="416"/>
      <c r="SYE307" s="332"/>
      <c r="SYF307" s="333"/>
      <c r="SYG307" s="416"/>
      <c r="SYH307" s="224"/>
      <c r="SYI307" s="224"/>
      <c r="SYJ307" s="334"/>
      <c r="SYK307" s="334"/>
      <c r="SYL307" s="224"/>
      <c r="SYM307" s="416"/>
      <c r="SYN307" s="416"/>
      <c r="SYO307" s="332"/>
      <c r="SYP307" s="333"/>
      <c r="SYQ307" s="416"/>
      <c r="SYR307" s="224"/>
      <c r="SYS307" s="224"/>
      <c r="SYT307" s="334"/>
      <c r="SYU307" s="334"/>
      <c r="SYV307" s="224"/>
      <c r="SYW307" s="416"/>
      <c r="SYX307" s="416"/>
      <c r="SYY307" s="332"/>
      <c r="SYZ307" s="333"/>
      <c r="SZA307" s="416"/>
      <c r="SZB307" s="224"/>
      <c r="SZC307" s="224"/>
      <c r="SZD307" s="334"/>
      <c r="SZE307" s="334"/>
      <c r="SZF307" s="224"/>
      <c r="SZG307" s="416"/>
      <c r="SZH307" s="416"/>
      <c r="SZI307" s="332"/>
      <c r="SZJ307" s="333"/>
      <c r="SZK307" s="416"/>
      <c r="SZL307" s="224"/>
      <c r="SZM307" s="224"/>
      <c r="SZN307" s="334"/>
      <c r="SZO307" s="334"/>
      <c r="SZP307" s="224"/>
      <c r="SZQ307" s="416"/>
      <c r="SZR307" s="416"/>
      <c r="SZS307" s="332"/>
      <c r="SZT307" s="333"/>
      <c r="SZU307" s="416"/>
      <c r="SZV307" s="224"/>
      <c r="SZW307" s="224"/>
      <c r="SZX307" s="334"/>
      <c r="SZY307" s="334"/>
      <c r="SZZ307" s="224"/>
      <c r="TAA307" s="416"/>
      <c r="TAB307" s="416"/>
      <c r="TAC307" s="332"/>
      <c r="TAD307" s="333"/>
      <c r="TAE307" s="416"/>
      <c r="TAF307" s="224"/>
      <c r="TAG307" s="224"/>
      <c r="TAH307" s="334"/>
      <c r="TAI307" s="334"/>
      <c r="TAJ307" s="224"/>
      <c r="TAK307" s="416"/>
      <c r="TAL307" s="416"/>
      <c r="TAM307" s="332"/>
      <c r="TAN307" s="333"/>
      <c r="TAO307" s="416"/>
      <c r="TAP307" s="224"/>
      <c r="TAQ307" s="224"/>
      <c r="TAR307" s="334"/>
      <c r="TAS307" s="334"/>
      <c r="TAT307" s="224"/>
      <c r="TAU307" s="416"/>
      <c r="TAV307" s="416"/>
      <c r="TAW307" s="332"/>
      <c r="TAX307" s="333"/>
      <c r="TAY307" s="416"/>
      <c r="TAZ307" s="224"/>
      <c r="TBA307" s="224"/>
      <c r="TBB307" s="334"/>
      <c r="TBC307" s="334"/>
      <c r="TBD307" s="224"/>
      <c r="TBE307" s="416"/>
      <c r="TBF307" s="416"/>
      <c r="TBG307" s="332"/>
      <c r="TBH307" s="333"/>
      <c r="TBI307" s="416"/>
      <c r="TBJ307" s="224"/>
      <c r="TBK307" s="224"/>
      <c r="TBL307" s="334"/>
      <c r="TBM307" s="334"/>
      <c r="TBN307" s="224"/>
      <c r="TBO307" s="416"/>
      <c r="TBP307" s="416"/>
      <c r="TBQ307" s="332"/>
      <c r="TBR307" s="333"/>
      <c r="TBS307" s="416"/>
      <c r="TBT307" s="224"/>
      <c r="TBU307" s="224"/>
      <c r="TBV307" s="334"/>
      <c r="TBW307" s="334"/>
      <c r="TBX307" s="224"/>
      <c r="TBY307" s="416"/>
      <c r="TBZ307" s="416"/>
      <c r="TCA307" s="332"/>
      <c r="TCB307" s="333"/>
      <c r="TCC307" s="416"/>
      <c r="TCD307" s="224"/>
      <c r="TCE307" s="224"/>
      <c r="TCF307" s="334"/>
      <c r="TCG307" s="334"/>
      <c r="TCH307" s="224"/>
      <c r="TCI307" s="416"/>
      <c r="TCJ307" s="416"/>
      <c r="TCK307" s="332"/>
      <c r="TCL307" s="333"/>
      <c r="TCM307" s="416"/>
      <c r="TCN307" s="224"/>
      <c r="TCO307" s="224"/>
      <c r="TCP307" s="334"/>
      <c r="TCQ307" s="334"/>
      <c r="TCR307" s="224"/>
      <c r="TCS307" s="416"/>
      <c r="TCT307" s="416"/>
      <c r="TCU307" s="332"/>
      <c r="TCV307" s="333"/>
      <c r="TCW307" s="416"/>
      <c r="TCX307" s="224"/>
      <c r="TCY307" s="224"/>
      <c r="TCZ307" s="334"/>
      <c r="TDA307" s="334"/>
      <c r="TDB307" s="224"/>
      <c r="TDC307" s="416"/>
      <c r="TDD307" s="416"/>
      <c r="TDE307" s="332"/>
      <c r="TDF307" s="333"/>
      <c r="TDG307" s="416"/>
      <c r="TDH307" s="224"/>
      <c r="TDI307" s="224"/>
      <c r="TDJ307" s="334"/>
      <c r="TDK307" s="334"/>
      <c r="TDL307" s="224"/>
      <c r="TDM307" s="416"/>
      <c r="TDN307" s="416"/>
      <c r="TDO307" s="332"/>
      <c r="TDP307" s="333"/>
      <c r="TDQ307" s="416"/>
      <c r="TDR307" s="224"/>
      <c r="TDS307" s="224"/>
      <c r="TDT307" s="334"/>
      <c r="TDU307" s="334"/>
      <c r="TDV307" s="224"/>
      <c r="TDW307" s="416"/>
      <c r="TDX307" s="416"/>
      <c r="TDY307" s="332"/>
      <c r="TDZ307" s="333"/>
      <c r="TEA307" s="416"/>
      <c r="TEB307" s="224"/>
      <c r="TEC307" s="224"/>
      <c r="TED307" s="334"/>
      <c r="TEE307" s="334"/>
      <c r="TEF307" s="224"/>
      <c r="TEG307" s="416"/>
      <c r="TEH307" s="416"/>
      <c r="TEI307" s="332"/>
      <c r="TEJ307" s="333"/>
      <c r="TEK307" s="416"/>
      <c r="TEL307" s="224"/>
      <c r="TEM307" s="224"/>
      <c r="TEN307" s="334"/>
      <c r="TEO307" s="334"/>
      <c r="TEP307" s="224"/>
      <c r="TEQ307" s="416"/>
      <c r="TER307" s="416"/>
      <c r="TES307" s="332"/>
      <c r="TET307" s="333"/>
      <c r="TEU307" s="416"/>
      <c r="TEV307" s="224"/>
      <c r="TEW307" s="224"/>
      <c r="TEX307" s="334"/>
      <c r="TEY307" s="334"/>
      <c r="TEZ307" s="224"/>
      <c r="TFA307" s="416"/>
      <c r="TFB307" s="416"/>
      <c r="TFC307" s="332"/>
      <c r="TFD307" s="333"/>
      <c r="TFE307" s="416"/>
      <c r="TFF307" s="224"/>
      <c r="TFG307" s="224"/>
      <c r="TFH307" s="334"/>
      <c r="TFI307" s="334"/>
      <c r="TFJ307" s="224"/>
      <c r="TFK307" s="416"/>
      <c r="TFL307" s="416"/>
      <c r="TFM307" s="332"/>
      <c r="TFN307" s="333"/>
      <c r="TFO307" s="416"/>
      <c r="TFP307" s="224"/>
      <c r="TFQ307" s="224"/>
      <c r="TFR307" s="334"/>
      <c r="TFS307" s="334"/>
      <c r="TFT307" s="224"/>
      <c r="TFU307" s="416"/>
      <c r="TFV307" s="416"/>
      <c r="TFW307" s="332"/>
      <c r="TFX307" s="333"/>
      <c r="TFY307" s="416"/>
      <c r="TFZ307" s="224"/>
      <c r="TGA307" s="224"/>
      <c r="TGB307" s="334"/>
      <c r="TGC307" s="334"/>
      <c r="TGD307" s="224"/>
      <c r="TGE307" s="416"/>
      <c r="TGF307" s="416"/>
      <c r="TGG307" s="332"/>
      <c r="TGH307" s="333"/>
      <c r="TGI307" s="416"/>
      <c r="TGJ307" s="224"/>
      <c r="TGK307" s="224"/>
      <c r="TGL307" s="334"/>
      <c r="TGM307" s="334"/>
      <c r="TGN307" s="224"/>
      <c r="TGO307" s="416"/>
      <c r="TGP307" s="416"/>
      <c r="TGQ307" s="332"/>
      <c r="TGR307" s="333"/>
      <c r="TGS307" s="416"/>
      <c r="TGT307" s="224"/>
      <c r="TGU307" s="224"/>
      <c r="TGV307" s="334"/>
      <c r="TGW307" s="334"/>
      <c r="TGX307" s="224"/>
      <c r="TGY307" s="416"/>
      <c r="TGZ307" s="416"/>
      <c r="THA307" s="332"/>
      <c r="THB307" s="333"/>
      <c r="THC307" s="416"/>
      <c r="THD307" s="224"/>
      <c r="THE307" s="224"/>
      <c r="THF307" s="334"/>
      <c r="THG307" s="334"/>
      <c r="THH307" s="224"/>
      <c r="THI307" s="416"/>
      <c r="THJ307" s="416"/>
      <c r="THK307" s="332"/>
      <c r="THL307" s="333"/>
      <c r="THM307" s="416"/>
      <c r="THN307" s="224"/>
      <c r="THO307" s="224"/>
      <c r="THP307" s="334"/>
      <c r="THQ307" s="334"/>
      <c r="THR307" s="224"/>
      <c r="THS307" s="416"/>
      <c r="THT307" s="416"/>
      <c r="THU307" s="332"/>
      <c r="THV307" s="333"/>
      <c r="THW307" s="416"/>
      <c r="THX307" s="224"/>
      <c r="THY307" s="224"/>
      <c r="THZ307" s="334"/>
      <c r="TIA307" s="334"/>
      <c r="TIB307" s="224"/>
      <c r="TIC307" s="416"/>
      <c r="TID307" s="416"/>
      <c r="TIE307" s="332"/>
      <c r="TIF307" s="333"/>
      <c r="TIG307" s="416"/>
      <c r="TIH307" s="224"/>
      <c r="TII307" s="224"/>
      <c r="TIJ307" s="334"/>
      <c r="TIK307" s="334"/>
      <c r="TIL307" s="224"/>
      <c r="TIM307" s="416"/>
      <c r="TIN307" s="416"/>
      <c r="TIO307" s="332"/>
      <c r="TIP307" s="333"/>
      <c r="TIQ307" s="416"/>
      <c r="TIR307" s="224"/>
      <c r="TIS307" s="224"/>
      <c r="TIT307" s="334"/>
      <c r="TIU307" s="334"/>
      <c r="TIV307" s="224"/>
      <c r="TIW307" s="416"/>
      <c r="TIX307" s="416"/>
      <c r="TIY307" s="332"/>
      <c r="TIZ307" s="333"/>
      <c r="TJA307" s="416"/>
      <c r="TJB307" s="224"/>
      <c r="TJC307" s="224"/>
      <c r="TJD307" s="334"/>
      <c r="TJE307" s="334"/>
      <c r="TJF307" s="224"/>
      <c r="TJG307" s="416"/>
      <c r="TJH307" s="416"/>
      <c r="TJI307" s="332"/>
      <c r="TJJ307" s="333"/>
      <c r="TJK307" s="416"/>
      <c r="TJL307" s="224"/>
      <c r="TJM307" s="224"/>
      <c r="TJN307" s="334"/>
      <c r="TJO307" s="334"/>
      <c r="TJP307" s="224"/>
      <c r="TJQ307" s="416"/>
      <c r="TJR307" s="416"/>
      <c r="TJS307" s="332"/>
      <c r="TJT307" s="333"/>
      <c r="TJU307" s="416"/>
      <c r="TJV307" s="224"/>
      <c r="TJW307" s="224"/>
      <c r="TJX307" s="334"/>
      <c r="TJY307" s="334"/>
      <c r="TJZ307" s="224"/>
      <c r="TKA307" s="416"/>
      <c r="TKB307" s="416"/>
      <c r="TKC307" s="332"/>
      <c r="TKD307" s="333"/>
      <c r="TKE307" s="416"/>
      <c r="TKF307" s="224"/>
      <c r="TKG307" s="224"/>
      <c r="TKH307" s="334"/>
      <c r="TKI307" s="334"/>
      <c r="TKJ307" s="224"/>
      <c r="TKK307" s="416"/>
      <c r="TKL307" s="416"/>
      <c r="TKM307" s="332"/>
      <c r="TKN307" s="333"/>
      <c r="TKO307" s="416"/>
      <c r="TKP307" s="224"/>
      <c r="TKQ307" s="224"/>
      <c r="TKR307" s="334"/>
      <c r="TKS307" s="334"/>
      <c r="TKT307" s="224"/>
      <c r="TKU307" s="416"/>
      <c r="TKV307" s="416"/>
      <c r="TKW307" s="332"/>
      <c r="TKX307" s="333"/>
      <c r="TKY307" s="416"/>
      <c r="TKZ307" s="224"/>
      <c r="TLA307" s="224"/>
      <c r="TLB307" s="334"/>
      <c r="TLC307" s="334"/>
      <c r="TLD307" s="224"/>
      <c r="TLE307" s="416"/>
      <c r="TLF307" s="416"/>
      <c r="TLG307" s="332"/>
      <c r="TLH307" s="333"/>
      <c r="TLI307" s="416"/>
      <c r="TLJ307" s="224"/>
      <c r="TLK307" s="224"/>
      <c r="TLL307" s="334"/>
      <c r="TLM307" s="334"/>
      <c r="TLN307" s="224"/>
      <c r="TLO307" s="416"/>
      <c r="TLP307" s="416"/>
      <c r="TLQ307" s="332"/>
      <c r="TLR307" s="333"/>
      <c r="TLS307" s="416"/>
      <c r="TLT307" s="224"/>
      <c r="TLU307" s="224"/>
      <c r="TLV307" s="334"/>
      <c r="TLW307" s="334"/>
      <c r="TLX307" s="224"/>
      <c r="TLY307" s="416"/>
      <c r="TLZ307" s="416"/>
      <c r="TMA307" s="332"/>
      <c r="TMB307" s="333"/>
      <c r="TMC307" s="416"/>
      <c r="TMD307" s="224"/>
      <c r="TME307" s="224"/>
      <c r="TMF307" s="334"/>
      <c r="TMG307" s="334"/>
      <c r="TMH307" s="224"/>
      <c r="TMI307" s="416"/>
      <c r="TMJ307" s="416"/>
      <c r="TMK307" s="332"/>
      <c r="TML307" s="333"/>
      <c r="TMM307" s="416"/>
      <c r="TMN307" s="224"/>
      <c r="TMO307" s="224"/>
      <c r="TMP307" s="334"/>
      <c r="TMQ307" s="334"/>
      <c r="TMR307" s="224"/>
      <c r="TMS307" s="416"/>
      <c r="TMT307" s="416"/>
      <c r="TMU307" s="332"/>
      <c r="TMV307" s="333"/>
      <c r="TMW307" s="416"/>
      <c r="TMX307" s="224"/>
      <c r="TMY307" s="224"/>
      <c r="TMZ307" s="334"/>
      <c r="TNA307" s="334"/>
      <c r="TNB307" s="224"/>
      <c r="TNC307" s="416"/>
      <c r="TND307" s="416"/>
      <c r="TNE307" s="332"/>
      <c r="TNF307" s="333"/>
      <c r="TNG307" s="416"/>
      <c r="TNH307" s="224"/>
      <c r="TNI307" s="224"/>
      <c r="TNJ307" s="334"/>
      <c r="TNK307" s="334"/>
      <c r="TNL307" s="224"/>
      <c r="TNM307" s="416"/>
      <c r="TNN307" s="416"/>
      <c r="TNO307" s="332"/>
      <c r="TNP307" s="333"/>
      <c r="TNQ307" s="416"/>
      <c r="TNR307" s="224"/>
      <c r="TNS307" s="224"/>
      <c r="TNT307" s="334"/>
      <c r="TNU307" s="334"/>
      <c r="TNV307" s="224"/>
      <c r="TNW307" s="416"/>
      <c r="TNX307" s="416"/>
      <c r="TNY307" s="332"/>
      <c r="TNZ307" s="333"/>
      <c r="TOA307" s="416"/>
      <c r="TOB307" s="224"/>
      <c r="TOC307" s="224"/>
      <c r="TOD307" s="334"/>
      <c r="TOE307" s="334"/>
      <c r="TOF307" s="224"/>
      <c r="TOG307" s="416"/>
      <c r="TOH307" s="416"/>
      <c r="TOI307" s="332"/>
      <c r="TOJ307" s="333"/>
      <c r="TOK307" s="416"/>
      <c r="TOL307" s="224"/>
      <c r="TOM307" s="224"/>
      <c r="TON307" s="334"/>
      <c r="TOO307" s="334"/>
      <c r="TOP307" s="224"/>
      <c r="TOQ307" s="416"/>
      <c r="TOR307" s="416"/>
      <c r="TOS307" s="332"/>
      <c r="TOT307" s="333"/>
      <c r="TOU307" s="416"/>
      <c r="TOV307" s="224"/>
      <c r="TOW307" s="224"/>
      <c r="TOX307" s="334"/>
      <c r="TOY307" s="334"/>
      <c r="TOZ307" s="224"/>
      <c r="TPA307" s="416"/>
      <c r="TPB307" s="416"/>
      <c r="TPC307" s="332"/>
      <c r="TPD307" s="333"/>
      <c r="TPE307" s="416"/>
      <c r="TPF307" s="224"/>
      <c r="TPG307" s="224"/>
      <c r="TPH307" s="334"/>
      <c r="TPI307" s="334"/>
      <c r="TPJ307" s="224"/>
      <c r="TPK307" s="416"/>
      <c r="TPL307" s="416"/>
      <c r="TPM307" s="332"/>
      <c r="TPN307" s="333"/>
      <c r="TPO307" s="416"/>
      <c r="TPP307" s="224"/>
      <c r="TPQ307" s="224"/>
      <c r="TPR307" s="334"/>
      <c r="TPS307" s="334"/>
      <c r="TPT307" s="224"/>
      <c r="TPU307" s="416"/>
      <c r="TPV307" s="416"/>
      <c r="TPW307" s="332"/>
      <c r="TPX307" s="333"/>
      <c r="TPY307" s="416"/>
      <c r="TPZ307" s="224"/>
      <c r="TQA307" s="224"/>
      <c r="TQB307" s="334"/>
      <c r="TQC307" s="334"/>
      <c r="TQD307" s="224"/>
      <c r="TQE307" s="416"/>
      <c r="TQF307" s="416"/>
      <c r="TQG307" s="332"/>
      <c r="TQH307" s="333"/>
      <c r="TQI307" s="416"/>
      <c r="TQJ307" s="224"/>
      <c r="TQK307" s="224"/>
      <c r="TQL307" s="334"/>
      <c r="TQM307" s="334"/>
      <c r="TQN307" s="224"/>
      <c r="TQO307" s="416"/>
      <c r="TQP307" s="416"/>
      <c r="TQQ307" s="332"/>
      <c r="TQR307" s="333"/>
      <c r="TQS307" s="416"/>
      <c r="TQT307" s="224"/>
      <c r="TQU307" s="224"/>
      <c r="TQV307" s="334"/>
      <c r="TQW307" s="334"/>
      <c r="TQX307" s="224"/>
      <c r="TQY307" s="416"/>
      <c r="TQZ307" s="416"/>
      <c r="TRA307" s="332"/>
      <c r="TRB307" s="333"/>
      <c r="TRC307" s="416"/>
      <c r="TRD307" s="224"/>
      <c r="TRE307" s="224"/>
      <c r="TRF307" s="334"/>
      <c r="TRG307" s="334"/>
      <c r="TRH307" s="224"/>
      <c r="TRI307" s="416"/>
      <c r="TRJ307" s="416"/>
      <c r="TRK307" s="332"/>
      <c r="TRL307" s="333"/>
      <c r="TRM307" s="416"/>
      <c r="TRN307" s="224"/>
      <c r="TRO307" s="224"/>
      <c r="TRP307" s="334"/>
      <c r="TRQ307" s="334"/>
      <c r="TRR307" s="224"/>
      <c r="TRS307" s="416"/>
      <c r="TRT307" s="416"/>
      <c r="TRU307" s="332"/>
      <c r="TRV307" s="333"/>
      <c r="TRW307" s="416"/>
      <c r="TRX307" s="224"/>
      <c r="TRY307" s="224"/>
      <c r="TRZ307" s="334"/>
      <c r="TSA307" s="334"/>
      <c r="TSB307" s="224"/>
      <c r="TSC307" s="416"/>
      <c r="TSD307" s="416"/>
      <c r="TSE307" s="332"/>
      <c r="TSF307" s="333"/>
      <c r="TSG307" s="416"/>
      <c r="TSH307" s="224"/>
      <c r="TSI307" s="224"/>
      <c r="TSJ307" s="334"/>
      <c r="TSK307" s="334"/>
      <c r="TSL307" s="224"/>
      <c r="TSM307" s="416"/>
      <c r="TSN307" s="416"/>
      <c r="TSO307" s="332"/>
      <c r="TSP307" s="333"/>
      <c r="TSQ307" s="416"/>
      <c r="TSR307" s="224"/>
      <c r="TSS307" s="224"/>
      <c r="TST307" s="334"/>
      <c r="TSU307" s="334"/>
      <c r="TSV307" s="224"/>
      <c r="TSW307" s="416"/>
      <c r="TSX307" s="416"/>
      <c r="TSY307" s="332"/>
      <c r="TSZ307" s="333"/>
      <c r="TTA307" s="416"/>
      <c r="TTB307" s="224"/>
      <c r="TTC307" s="224"/>
      <c r="TTD307" s="334"/>
      <c r="TTE307" s="334"/>
      <c r="TTF307" s="224"/>
      <c r="TTG307" s="416"/>
      <c r="TTH307" s="416"/>
      <c r="TTI307" s="332"/>
      <c r="TTJ307" s="333"/>
      <c r="TTK307" s="416"/>
      <c r="TTL307" s="224"/>
      <c r="TTM307" s="224"/>
      <c r="TTN307" s="334"/>
      <c r="TTO307" s="334"/>
      <c r="TTP307" s="224"/>
      <c r="TTQ307" s="416"/>
      <c r="TTR307" s="416"/>
      <c r="TTS307" s="332"/>
      <c r="TTT307" s="333"/>
      <c r="TTU307" s="416"/>
      <c r="TTV307" s="224"/>
      <c r="TTW307" s="224"/>
      <c r="TTX307" s="334"/>
      <c r="TTY307" s="334"/>
      <c r="TTZ307" s="224"/>
      <c r="TUA307" s="416"/>
      <c r="TUB307" s="416"/>
      <c r="TUC307" s="332"/>
      <c r="TUD307" s="333"/>
      <c r="TUE307" s="416"/>
      <c r="TUF307" s="224"/>
      <c r="TUG307" s="224"/>
      <c r="TUH307" s="334"/>
      <c r="TUI307" s="334"/>
      <c r="TUJ307" s="224"/>
      <c r="TUK307" s="416"/>
      <c r="TUL307" s="416"/>
      <c r="TUM307" s="332"/>
      <c r="TUN307" s="333"/>
      <c r="TUO307" s="416"/>
      <c r="TUP307" s="224"/>
      <c r="TUQ307" s="224"/>
      <c r="TUR307" s="334"/>
      <c r="TUS307" s="334"/>
      <c r="TUT307" s="224"/>
      <c r="TUU307" s="416"/>
      <c r="TUV307" s="416"/>
      <c r="TUW307" s="332"/>
      <c r="TUX307" s="333"/>
      <c r="TUY307" s="416"/>
      <c r="TUZ307" s="224"/>
      <c r="TVA307" s="224"/>
      <c r="TVB307" s="334"/>
      <c r="TVC307" s="334"/>
      <c r="TVD307" s="224"/>
      <c r="TVE307" s="416"/>
      <c r="TVF307" s="416"/>
      <c r="TVG307" s="332"/>
      <c r="TVH307" s="333"/>
      <c r="TVI307" s="416"/>
      <c r="TVJ307" s="224"/>
      <c r="TVK307" s="224"/>
      <c r="TVL307" s="334"/>
      <c r="TVM307" s="334"/>
      <c r="TVN307" s="224"/>
      <c r="TVO307" s="416"/>
      <c r="TVP307" s="416"/>
      <c r="TVQ307" s="332"/>
      <c r="TVR307" s="333"/>
      <c r="TVS307" s="416"/>
      <c r="TVT307" s="224"/>
      <c r="TVU307" s="224"/>
      <c r="TVV307" s="334"/>
      <c r="TVW307" s="334"/>
      <c r="TVX307" s="224"/>
      <c r="TVY307" s="416"/>
      <c r="TVZ307" s="416"/>
      <c r="TWA307" s="332"/>
      <c r="TWB307" s="333"/>
      <c r="TWC307" s="416"/>
      <c r="TWD307" s="224"/>
      <c r="TWE307" s="224"/>
      <c r="TWF307" s="334"/>
      <c r="TWG307" s="334"/>
      <c r="TWH307" s="224"/>
      <c r="TWI307" s="416"/>
      <c r="TWJ307" s="416"/>
      <c r="TWK307" s="332"/>
      <c r="TWL307" s="333"/>
      <c r="TWM307" s="416"/>
      <c r="TWN307" s="224"/>
      <c r="TWO307" s="224"/>
      <c r="TWP307" s="334"/>
      <c r="TWQ307" s="334"/>
      <c r="TWR307" s="224"/>
      <c r="TWS307" s="416"/>
      <c r="TWT307" s="416"/>
      <c r="TWU307" s="332"/>
      <c r="TWV307" s="333"/>
      <c r="TWW307" s="416"/>
      <c r="TWX307" s="224"/>
      <c r="TWY307" s="224"/>
      <c r="TWZ307" s="334"/>
      <c r="TXA307" s="334"/>
      <c r="TXB307" s="224"/>
      <c r="TXC307" s="416"/>
      <c r="TXD307" s="416"/>
      <c r="TXE307" s="332"/>
      <c r="TXF307" s="333"/>
      <c r="TXG307" s="416"/>
      <c r="TXH307" s="224"/>
      <c r="TXI307" s="224"/>
      <c r="TXJ307" s="334"/>
      <c r="TXK307" s="334"/>
      <c r="TXL307" s="224"/>
      <c r="TXM307" s="416"/>
      <c r="TXN307" s="416"/>
      <c r="TXO307" s="332"/>
      <c r="TXP307" s="333"/>
      <c r="TXQ307" s="416"/>
      <c r="TXR307" s="224"/>
      <c r="TXS307" s="224"/>
      <c r="TXT307" s="334"/>
      <c r="TXU307" s="334"/>
      <c r="TXV307" s="224"/>
      <c r="TXW307" s="416"/>
      <c r="TXX307" s="416"/>
      <c r="TXY307" s="332"/>
      <c r="TXZ307" s="333"/>
      <c r="TYA307" s="416"/>
      <c r="TYB307" s="224"/>
      <c r="TYC307" s="224"/>
      <c r="TYD307" s="334"/>
      <c r="TYE307" s="334"/>
      <c r="TYF307" s="224"/>
      <c r="TYG307" s="416"/>
      <c r="TYH307" s="416"/>
      <c r="TYI307" s="332"/>
      <c r="TYJ307" s="333"/>
      <c r="TYK307" s="416"/>
      <c r="TYL307" s="224"/>
      <c r="TYM307" s="224"/>
      <c r="TYN307" s="334"/>
      <c r="TYO307" s="334"/>
      <c r="TYP307" s="224"/>
      <c r="TYQ307" s="416"/>
      <c r="TYR307" s="416"/>
      <c r="TYS307" s="332"/>
      <c r="TYT307" s="333"/>
      <c r="TYU307" s="416"/>
      <c r="TYV307" s="224"/>
      <c r="TYW307" s="224"/>
      <c r="TYX307" s="334"/>
      <c r="TYY307" s="334"/>
      <c r="TYZ307" s="224"/>
      <c r="TZA307" s="416"/>
      <c r="TZB307" s="416"/>
      <c r="TZC307" s="332"/>
      <c r="TZD307" s="333"/>
      <c r="TZE307" s="416"/>
      <c r="TZF307" s="224"/>
      <c r="TZG307" s="224"/>
      <c r="TZH307" s="334"/>
      <c r="TZI307" s="334"/>
      <c r="TZJ307" s="224"/>
      <c r="TZK307" s="416"/>
      <c r="TZL307" s="416"/>
      <c r="TZM307" s="332"/>
      <c r="TZN307" s="333"/>
      <c r="TZO307" s="416"/>
      <c r="TZP307" s="224"/>
      <c r="TZQ307" s="224"/>
      <c r="TZR307" s="334"/>
      <c r="TZS307" s="334"/>
      <c r="TZT307" s="224"/>
      <c r="TZU307" s="416"/>
      <c r="TZV307" s="416"/>
      <c r="TZW307" s="332"/>
      <c r="TZX307" s="333"/>
      <c r="TZY307" s="416"/>
      <c r="TZZ307" s="224"/>
      <c r="UAA307" s="224"/>
      <c r="UAB307" s="334"/>
      <c r="UAC307" s="334"/>
      <c r="UAD307" s="224"/>
      <c r="UAE307" s="416"/>
      <c r="UAF307" s="416"/>
      <c r="UAG307" s="332"/>
      <c r="UAH307" s="333"/>
      <c r="UAI307" s="416"/>
      <c r="UAJ307" s="224"/>
      <c r="UAK307" s="224"/>
      <c r="UAL307" s="334"/>
      <c r="UAM307" s="334"/>
      <c r="UAN307" s="224"/>
      <c r="UAO307" s="416"/>
      <c r="UAP307" s="416"/>
      <c r="UAQ307" s="332"/>
      <c r="UAR307" s="333"/>
      <c r="UAS307" s="416"/>
      <c r="UAT307" s="224"/>
      <c r="UAU307" s="224"/>
      <c r="UAV307" s="334"/>
      <c r="UAW307" s="334"/>
      <c r="UAX307" s="224"/>
      <c r="UAY307" s="416"/>
      <c r="UAZ307" s="416"/>
      <c r="UBA307" s="332"/>
      <c r="UBB307" s="333"/>
      <c r="UBC307" s="416"/>
      <c r="UBD307" s="224"/>
      <c r="UBE307" s="224"/>
      <c r="UBF307" s="334"/>
      <c r="UBG307" s="334"/>
      <c r="UBH307" s="224"/>
      <c r="UBI307" s="416"/>
      <c r="UBJ307" s="416"/>
      <c r="UBK307" s="332"/>
      <c r="UBL307" s="333"/>
      <c r="UBM307" s="416"/>
      <c r="UBN307" s="224"/>
      <c r="UBO307" s="224"/>
      <c r="UBP307" s="334"/>
      <c r="UBQ307" s="334"/>
      <c r="UBR307" s="224"/>
      <c r="UBS307" s="416"/>
      <c r="UBT307" s="416"/>
      <c r="UBU307" s="332"/>
      <c r="UBV307" s="333"/>
      <c r="UBW307" s="416"/>
      <c r="UBX307" s="224"/>
      <c r="UBY307" s="224"/>
      <c r="UBZ307" s="334"/>
      <c r="UCA307" s="334"/>
      <c r="UCB307" s="224"/>
      <c r="UCC307" s="416"/>
      <c r="UCD307" s="416"/>
      <c r="UCE307" s="332"/>
      <c r="UCF307" s="333"/>
      <c r="UCG307" s="416"/>
      <c r="UCH307" s="224"/>
      <c r="UCI307" s="224"/>
      <c r="UCJ307" s="334"/>
      <c r="UCK307" s="334"/>
      <c r="UCL307" s="224"/>
      <c r="UCM307" s="416"/>
      <c r="UCN307" s="416"/>
      <c r="UCO307" s="332"/>
      <c r="UCP307" s="333"/>
      <c r="UCQ307" s="416"/>
      <c r="UCR307" s="224"/>
      <c r="UCS307" s="224"/>
      <c r="UCT307" s="334"/>
      <c r="UCU307" s="334"/>
      <c r="UCV307" s="224"/>
      <c r="UCW307" s="416"/>
      <c r="UCX307" s="416"/>
      <c r="UCY307" s="332"/>
      <c r="UCZ307" s="333"/>
      <c r="UDA307" s="416"/>
      <c r="UDB307" s="224"/>
      <c r="UDC307" s="224"/>
      <c r="UDD307" s="334"/>
      <c r="UDE307" s="334"/>
      <c r="UDF307" s="224"/>
      <c r="UDG307" s="416"/>
      <c r="UDH307" s="416"/>
      <c r="UDI307" s="332"/>
      <c r="UDJ307" s="333"/>
      <c r="UDK307" s="416"/>
      <c r="UDL307" s="224"/>
      <c r="UDM307" s="224"/>
      <c r="UDN307" s="334"/>
      <c r="UDO307" s="334"/>
      <c r="UDP307" s="224"/>
      <c r="UDQ307" s="416"/>
      <c r="UDR307" s="416"/>
      <c r="UDS307" s="332"/>
      <c r="UDT307" s="333"/>
      <c r="UDU307" s="416"/>
      <c r="UDV307" s="224"/>
      <c r="UDW307" s="224"/>
      <c r="UDX307" s="334"/>
      <c r="UDY307" s="334"/>
      <c r="UDZ307" s="224"/>
      <c r="UEA307" s="416"/>
      <c r="UEB307" s="416"/>
      <c r="UEC307" s="332"/>
      <c r="UED307" s="333"/>
      <c r="UEE307" s="416"/>
      <c r="UEF307" s="224"/>
      <c r="UEG307" s="224"/>
      <c r="UEH307" s="334"/>
      <c r="UEI307" s="334"/>
      <c r="UEJ307" s="224"/>
      <c r="UEK307" s="416"/>
      <c r="UEL307" s="416"/>
      <c r="UEM307" s="332"/>
      <c r="UEN307" s="333"/>
      <c r="UEO307" s="416"/>
      <c r="UEP307" s="224"/>
      <c r="UEQ307" s="224"/>
      <c r="UER307" s="334"/>
      <c r="UES307" s="334"/>
      <c r="UET307" s="224"/>
      <c r="UEU307" s="416"/>
      <c r="UEV307" s="416"/>
      <c r="UEW307" s="332"/>
      <c r="UEX307" s="333"/>
      <c r="UEY307" s="416"/>
      <c r="UEZ307" s="224"/>
      <c r="UFA307" s="224"/>
      <c r="UFB307" s="334"/>
      <c r="UFC307" s="334"/>
      <c r="UFD307" s="224"/>
      <c r="UFE307" s="416"/>
      <c r="UFF307" s="416"/>
      <c r="UFG307" s="332"/>
      <c r="UFH307" s="333"/>
      <c r="UFI307" s="416"/>
      <c r="UFJ307" s="224"/>
      <c r="UFK307" s="224"/>
      <c r="UFL307" s="334"/>
      <c r="UFM307" s="334"/>
      <c r="UFN307" s="224"/>
      <c r="UFO307" s="416"/>
      <c r="UFP307" s="416"/>
      <c r="UFQ307" s="332"/>
      <c r="UFR307" s="333"/>
      <c r="UFS307" s="416"/>
      <c r="UFT307" s="224"/>
      <c r="UFU307" s="224"/>
      <c r="UFV307" s="334"/>
      <c r="UFW307" s="334"/>
      <c r="UFX307" s="224"/>
      <c r="UFY307" s="416"/>
      <c r="UFZ307" s="416"/>
      <c r="UGA307" s="332"/>
      <c r="UGB307" s="333"/>
      <c r="UGC307" s="416"/>
      <c r="UGD307" s="224"/>
      <c r="UGE307" s="224"/>
      <c r="UGF307" s="334"/>
      <c r="UGG307" s="334"/>
      <c r="UGH307" s="224"/>
      <c r="UGI307" s="416"/>
      <c r="UGJ307" s="416"/>
      <c r="UGK307" s="332"/>
      <c r="UGL307" s="333"/>
      <c r="UGM307" s="416"/>
      <c r="UGN307" s="224"/>
      <c r="UGO307" s="224"/>
      <c r="UGP307" s="334"/>
      <c r="UGQ307" s="334"/>
      <c r="UGR307" s="224"/>
      <c r="UGS307" s="416"/>
      <c r="UGT307" s="416"/>
      <c r="UGU307" s="332"/>
      <c r="UGV307" s="333"/>
      <c r="UGW307" s="416"/>
      <c r="UGX307" s="224"/>
      <c r="UGY307" s="224"/>
      <c r="UGZ307" s="334"/>
      <c r="UHA307" s="334"/>
      <c r="UHB307" s="224"/>
      <c r="UHC307" s="416"/>
      <c r="UHD307" s="416"/>
      <c r="UHE307" s="332"/>
      <c r="UHF307" s="333"/>
      <c r="UHG307" s="416"/>
      <c r="UHH307" s="224"/>
      <c r="UHI307" s="224"/>
      <c r="UHJ307" s="334"/>
      <c r="UHK307" s="334"/>
      <c r="UHL307" s="224"/>
      <c r="UHM307" s="416"/>
      <c r="UHN307" s="416"/>
      <c r="UHO307" s="332"/>
      <c r="UHP307" s="333"/>
      <c r="UHQ307" s="416"/>
      <c r="UHR307" s="224"/>
      <c r="UHS307" s="224"/>
      <c r="UHT307" s="334"/>
      <c r="UHU307" s="334"/>
      <c r="UHV307" s="224"/>
      <c r="UHW307" s="416"/>
      <c r="UHX307" s="416"/>
      <c r="UHY307" s="332"/>
      <c r="UHZ307" s="333"/>
      <c r="UIA307" s="416"/>
      <c r="UIB307" s="224"/>
      <c r="UIC307" s="224"/>
      <c r="UID307" s="334"/>
      <c r="UIE307" s="334"/>
      <c r="UIF307" s="224"/>
      <c r="UIG307" s="416"/>
      <c r="UIH307" s="416"/>
      <c r="UII307" s="332"/>
      <c r="UIJ307" s="333"/>
      <c r="UIK307" s="416"/>
      <c r="UIL307" s="224"/>
      <c r="UIM307" s="224"/>
      <c r="UIN307" s="334"/>
      <c r="UIO307" s="334"/>
      <c r="UIP307" s="224"/>
      <c r="UIQ307" s="416"/>
      <c r="UIR307" s="416"/>
      <c r="UIS307" s="332"/>
      <c r="UIT307" s="333"/>
      <c r="UIU307" s="416"/>
      <c r="UIV307" s="224"/>
      <c r="UIW307" s="224"/>
      <c r="UIX307" s="334"/>
      <c r="UIY307" s="334"/>
      <c r="UIZ307" s="224"/>
      <c r="UJA307" s="416"/>
      <c r="UJB307" s="416"/>
      <c r="UJC307" s="332"/>
      <c r="UJD307" s="333"/>
      <c r="UJE307" s="416"/>
      <c r="UJF307" s="224"/>
      <c r="UJG307" s="224"/>
      <c r="UJH307" s="334"/>
      <c r="UJI307" s="334"/>
      <c r="UJJ307" s="224"/>
      <c r="UJK307" s="416"/>
      <c r="UJL307" s="416"/>
      <c r="UJM307" s="332"/>
      <c r="UJN307" s="333"/>
      <c r="UJO307" s="416"/>
      <c r="UJP307" s="224"/>
      <c r="UJQ307" s="224"/>
      <c r="UJR307" s="334"/>
      <c r="UJS307" s="334"/>
      <c r="UJT307" s="224"/>
      <c r="UJU307" s="416"/>
      <c r="UJV307" s="416"/>
      <c r="UJW307" s="332"/>
      <c r="UJX307" s="333"/>
      <c r="UJY307" s="416"/>
      <c r="UJZ307" s="224"/>
      <c r="UKA307" s="224"/>
      <c r="UKB307" s="334"/>
      <c r="UKC307" s="334"/>
      <c r="UKD307" s="224"/>
      <c r="UKE307" s="416"/>
      <c r="UKF307" s="416"/>
      <c r="UKG307" s="332"/>
      <c r="UKH307" s="333"/>
      <c r="UKI307" s="416"/>
      <c r="UKJ307" s="224"/>
      <c r="UKK307" s="224"/>
      <c r="UKL307" s="334"/>
      <c r="UKM307" s="334"/>
      <c r="UKN307" s="224"/>
      <c r="UKO307" s="416"/>
      <c r="UKP307" s="416"/>
      <c r="UKQ307" s="332"/>
      <c r="UKR307" s="333"/>
      <c r="UKS307" s="416"/>
      <c r="UKT307" s="224"/>
      <c r="UKU307" s="224"/>
      <c r="UKV307" s="334"/>
      <c r="UKW307" s="334"/>
      <c r="UKX307" s="224"/>
      <c r="UKY307" s="416"/>
      <c r="UKZ307" s="416"/>
      <c r="ULA307" s="332"/>
      <c r="ULB307" s="333"/>
      <c r="ULC307" s="416"/>
      <c r="ULD307" s="224"/>
      <c r="ULE307" s="224"/>
      <c r="ULF307" s="334"/>
      <c r="ULG307" s="334"/>
      <c r="ULH307" s="224"/>
      <c r="ULI307" s="416"/>
      <c r="ULJ307" s="416"/>
      <c r="ULK307" s="332"/>
      <c r="ULL307" s="333"/>
      <c r="ULM307" s="416"/>
      <c r="ULN307" s="224"/>
      <c r="ULO307" s="224"/>
      <c r="ULP307" s="334"/>
      <c r="ULQ307" s="334"/>
      <c r="ULR307" s="224"/>
      <c r="ULS307" s="416"/>
      <c r="ULT307" s="416"/>
      <c r="ULU307" s="332"/>
      <c r="ULV307" s="333"/>
      <c r="ULW307" s="416"/>
      <c r="ULX307" s="224"/>
      <c r="ULY307" s="224"/>
      <c r="ULZ307" s="334"/>
      <c r="UMA307" s="334"/>
      <c r="UMB307" s="224"/>
      <c r="UMC307" s="416"/>
      <c r="UMD307" s="416"/>
      <c r="UME307" s="332"/>
      <c r="UMF307" s="333"/>
      <c r="UMG307" s="416"/>
      <c r="UMH307" s="224"/>
      <c r="UMI307" s="224"/>
      <c r="UMJ307" s="334"/>
      <c r="UMK307" s="334"/>
      <c r="UML307" s="224"/>
      <c r="UMM307" s="416"/>
      <c r="UMN307" s="416"/>
      <c r="UMO307" s="332"/>
      <c r="UMP307" s="333"/>
      <c r="UMQ307" s="416"/>
      <c r="UMR307" s="224"/>
      <c r="UMS307" s="224"/>
      <c r="UMT307" s="334"/>
      <c r="UMU307" s="334"/>
      <c r="UMV307" s="224"/>
      <c r="UMW307" s="416"/>
      <c r="UMX307" s="416"/>
      <c r="UMY307" s="332"/>
      <c r="UMZ307" s="333"/>
      <c r="UNA307" s="416"/>
      <c r="UNB307" s="224"/>
      <c r="UNC307" s="224"/>
      <c r="UND307" s="334"/>
      <c r="UNE307" s="334"/>
      <c r="UNF307" s="224"/>
      <c r="UNG307" s="416"/>
      <c r="UNH307" s="416"/>
      <c r="UNI307" s="332"/>
      <c r="UNJ307" s="333"/>
      <c r="UNK307" s="416"/>
      <c r="UNL307" s="224"/>
      <c r="UNM307" s="224"/>
      <c r="UNN307" s="334"/>
      <c r="UNO307" s="334"/>
      <c r="UNP307" s="224"/>
      <c r="UNQ307" s="416"/>
      <c r="UNR307" s="416"/>
      <c r="UNS307" s="332"/>
      <c r="UNT307" s="333"/>
      <c r="UNU307" s="416"/>
      <c r="UNV307" s="224"/>
      <c r="UNW307" s="224"/>
      <c r="UNX307" s="334"/>
      <c r="UNY307" s="334"/>
      <c r="UNZ307" s="224"/>
      <c r="UOA307" s="416"/>
      <c r="UOB307" s="416"/>
      <c r="UOC307" s="332"/>
      <c r="UOD307" s="333"/>
      <c r="UOE307" s="416"/>
      <c r="UOF307" s="224"/>
      <c r="UOG307" s="224"/>
      <c r="UOH307" s="334"/>
      <c r="UOI307" s="334"/>
      <c r="UOJ307" s="224"/>
      <c r="UOK307" s="416"/>
      <c r="UOL307" s="416"/>
      <c r="UOM307" s="332"/>
      <c r="UON307" s="333"/>
      <c r="UOO307" s="416"/>
      <c r="UOP307" s="224"/>
      <c r="UOQ307" s="224"/>
      <c r="UOR307" s="334"/>
      <c r="UOS307" s="334"/>
      <c r="UOT307" s="224"/>
      <c r="UOU307" s="416"/>
      <c r="UOV307" s="416"/>
      <c r="UOW307" s="332"/>
      <c r="UOX307" s="333"/>
      <c r="UOY307" s="416"/>
      <c r="UOZ307" s="224"/>
      <c r="UPA307" s="224"/>
      <c r="UPB307" s="334"/>
      <c r="UPC307" s="334"/>
      <c r="UPD307" s="224"/>
      <c r="UPE307" s="416"/>
      <c r="UPF307" s="416"/>
      <c r="UPG307" s="332"/>
      <c r="UPH307" s="333"/>
      <c r="UPI307" s="416"/>
      <c r="UPJ307" s="224"/>
      <c r="UPK307" s="224"/>
      <c r="UPL307" s="334"/>
      <c r="UPM307" s="334"/>
      <c r="UPN307" s="224"/>
      <c r="UPO307" s="416"/>
      <c r="UPP307" s="416"/>
      <c r="UPQ307" s="332"/>
      <c r="UPR307" s="333"/>
      <c r="UPS307" s="416"/>
      <c r="UPT307" s="224"/>
      <c r="UPU307" s="224"/>
      <c r="UPV307" s="334"/>
      <c r="UPW307" s="334"/>
      <c r="UPX307" s="224"/>
      <c r="UPY307" s="416"/>
      <c r="UPZ307" s="416"/>
      <c r="UQA307" s="332"/>
      <c r="UQB307" s="333"/>
      <c r="UQC307" s="416"/>
      <c r="UQD307" s="224"/>
      <c r="UQE307" s="224"/>
      <c r="UQF307" s="334"/>
      <c r="UQG307" s="334"/>
      <c r="UQH307" s="224"/>
      <c r="UQI307" s="416"/>
      <c r="UQJ307" s="416"/>
      <c r="UQK307" s="332"/>
      <c r="UQL307" s="333"/>
      <c r="UQM307" s="416"/>
      <c r="UQN307" s="224"/>
      <c r="UQO307" s="224"/>
      <c r="UQP307" s="334"/>
      <c r="UQQ307" s="334"/>
      <c r="UQR307" s="224"/>
      <c r="UQS307" s="416"/>
      <c r="UQT307" s="416"/>
      <c r="UQU307" s="332"/>
      <c r="UQV307" s="333"/>
      <c r="UQW307" s="416"/>
      <c r="UQX307" s="224"/>
      <c r="UQY307" s="224"/>
      <c r="UQZ307" s="334"/>
      <c r="URA307" s="334"/>
      <c r="URB307" s="224"/>
      <c r="URC307" s="416"/>
      <c r="URD307" s="416"/>
      <c r="URE307" s="332"/>
      <c r="URF307" s="333"/>
      <c r="URG307" s="416"/>
      <c r="URH307" s="224"/>
      <c r="URI307" s="224"/>
      <c r="URJ307" s="334"/>
      <c r="URK307" s="334"/>
      <c r="URL307" s="224"/>
      <c r="URM307" s="416"/>
      <c r="URN307" s="416"/>
      <c r="URO307" s="332"/>
      <c r="URP307" s="333"/>
      <c r="URQ307" s="416"/>
      <c r="URR307" s="224"/>
      <c r="URS307" s="224"/>
      <c r="URT307" s="334"/>
      <c r="URU307" s="334"/>
      <c r="URV307" s="224"/>
      <c r="URW307" s="416"/>
      <c r="URX307" s="416"/>
      <c r="URY307" s="332"/>
      <c r="URZ307" s="333"/>
      <c r="USA307" s="416"/>
      <c r="USB307" s="224"/>
      <c r="USC307" s="224"/>
      <c r="USD307" s="334"/>
      <c r="USE307" s="334"/>
      <c r="USF307" s="224"/>
      <c r="USG307" s="416"/>
      <c r="USH307" s="416"/>
      <c r="USI307" s="332"/>
      <c r="USJ307" s="333"/>
      <c r="USK307" s="416"/>
      <c r="USL307" s="224"/>
      <c r="USM307" s="224"/>
      <c r="USN307" s="334"/>
      <c r="USO307" s="334"/>
      <c r="USP307" s="224"/>
      <c r="USQ307" s="416"/>
      <c r="USR307" s="416"/>
      <c r="USS307" s="332"/>
      <c r="UST307" s="333"/>
      <c r="USU307" s="416"/>
      <c r="USV307" s="224"/>
      <c r="USW307" s="224"/>
      <c r="USX307" s="334"/>
      <c r="USY307" s="334"/>
      <c r="USZ307" s="224"/>
      <c r="UTA307" s="416"/>
      <c r="UTB307" s="416"/>
      <c r="UTC307" s="332"/>
      <c r="UTD307" s="333"/>
      <c r="UTE307" s="416"/>
      <c r="UTF307" s="224"/>
      <c r="UTG307" s="224"/>
      <c r="UTH307" s="334"/>
      <c r="UTI307" s="334"/>
      <c r="UTJ307" s="224"/>
      <c r="UTK307" s="416"/>
      <c r="UTL307" s="416"/>
      <c r="UTM307" s="332"/>
      <c r="UTN307" s="333"/>
      <c r="UTO307" s="416"/>
      <c r="UTP307" s="224"/>
      <c r="UTQ307" s="224"/>
      <c r="UTR307" s="334"/>
      <c r="UTS307" s="334"/>
      <c r="UTT307" s="224"/>
      <c r="UTU307" s="416"/>
      <c r="UTV307" s="416"/>
      <c r="UTW307" s="332"/>
      <c r="UTX307" s="333"/>
      <c r="UTY307" s="416"/>
      <c r="UTZ307" s="224"/>
      <c r="UUA307" s="224"/>
      <c r="UUB307" s="334"/>
      <c r="UUC307" s="334"/>
      <c r="UUD307" s="224"/>
      <c r="UUE307" s="416"/>
      <c r="UUF307" s="416"/>
      <c r="UUG307" s="332"/>
      <c r="UUH307" s="333"/>
      <c r="UUI307" s="416"/>
      <c r="UUJ307" s="224"/>
      <c r="UUK307" s="224"/>
      <c r="UUL307" s="334"/>
      <c r="UUM307" s="334"/>
      <c r="UUN307" s="224"/>
      <c r="UUO307" s="416"/>
      <c r="UUP307" s="416"/>
      <c r="UUQ307" s="332"/>
      <c r="UUR307" s="333"/>
      <c r="UUS307" s="416"/>
      <c r="UUT307" s="224"/>
      <c r="UUU307" s="224"/>
      <c r="UUV307" s="334"/>
      <c r="UUW307" s="334"/>
      <c r="UUX307" s="224"/>
      <c r="UUY307" s="416"/>
      <c r="UUZ307" s="416"/>
      <c r="UVA307" s="332"/>
      <c r="UVB307" s="333"/>
      <c r="UVC307" s="416"/>
      <c r="UVD307" s="224"/>
      <c r="UVE307" s="224"/>
      <c r="UVF307" s="334"/>
      <c r="UVG307" s="334"/>
      <c r="UVH307" s="224"/>
      <c r="UVI307" s="416"/>
      <c r="UVJ307" s="416"/>
      <c r="UVK307" s="332"/>
      <c r="UVL307" s="333"/>
      <c r="UVM307" s="416"/>
      <c r="UVN307" s="224"/>
      <c r="UVO307" s="224"/>
      <c r="UVP307" s="334"/>
      <c r="UVQ307" s="334"/>
      <c r="UVR307" s="224"/>
      <c r="UVS307" s="416"/>
      <c r="UVT307" s="416"/>
      <c r="UVU307" s="332"/>
      <c r="UVV307" s="333"/>
      <c r="UVW307" s="416"/>
      <c r="UVX307" s="224"/>
      <c r="UVY307" s="224"/>
      <c r="UVZ307" s="334"/>
      <c r="UWA307" s="334"/>
      <c r="UWB307" s="224"/>
      <c r="UWC307" s="416"/>
      <c r="UWD307" s="416"/>
      <c r="UWE307" s="332"/>
      <c r="UWF307" s="333"/>
      <c r="UWG307" s="416"/>
      <c r="UWH307" s="224"/>
      <c r="UWI307" s="224"/>
      <c r="UWJ307" s="334"/>
      <c r="UWK307" s="334"/>
      <c r="UWL307" s="224"/>
      <c r="UWM307" s="416"/>
      <c r="UWN307" s="416"/>
      <c r="UWO307" s="332"/>
      <c r="UWP307" s="333"/>
      <c r="UWQ307" s="416"/>
      <c r="UWR307" s="224"/>
      <c r="UWS307" s="224"/>
      <c r="UWT307" s="334"/>
      <c r="UWU307" s="334"/>
      <c r="UWV307" s="224"/>
      <c r="UWW307" s="416"/>
      <c r="UWX307" s="416"/>
      <c r="UWY307" s="332"/>
      <c r="UWZ307" s="333"/>
      <c r="UXA307" s="416"/>
      <c r="UXB307" s="224"/>
      <c r="UXC307" s="224"/>
      <c r="UXD307" s="334"/>
      <c r="UXE307" s="334"/>
      <c r="UXF307" s="224"/>
      <c r="UXG307" s="416"/>
      <c r="UXH307" s="416"/>
      <c r="UXI307" s="332"/>
      <c r="UXJ307" s="333"/>
      <c r="UXK307" s="416"/>
      <c r="UXL307" s="224"/>
      <c r="UXM307" s="224"/>
      <c r="UXN307" s="334"/>
      <c r="UXO307" s="334"/>
      <c r="UXP307" s="224"/>
      <c r="UXQ307" s="416"/>
      <c r="UXR307" s="416"/>
      <c r="UXS307" s="332"/>
      <c r="UXT307" s="333"/>
      <c r="UXU307" s="416"/>
      <c r="UXV307" s="224"/>
      <c r="UXW307" s="224"/>
      <c r="UXX307" s="334"/>
      <c r="UXY307" s="334"/>
      <c r="UXZ307" s="224"/>
      <c r="UYA307" s="416"/>
      <c r="UYB307" s="416"/>
      <c r="UYC307" s="332"/>
      <c r="UYD307" s="333"/>
      <c r="UYE307" s="416"/>
      <c r="UYF307" s="224"/>
      <c r="UYG307" s="224"/>
      <c r="UYH307" s="334"/>
      <c r="UYI307" s="334"/>
      <c r="UYJ307" s="224"/>
      <c r="UYK307" s="416"/>
      <c r="UYL307" s="416"/>
      <c r="UYM307" s="332"/>
      <c r="UYN307" s="333"/>
      <c r="UYO307" s="416"/>
      <c r="UYP307" s="224"/>
      <c r="UYQ307" s="224"/>
      <c r="UYR307" s="334"/>
      <c r="UYS307" s="334"/>
      <c r="UYT307" s="224"/>
      <c r="UYU307" s="416"/>
      <c r="UYV307" s="416"/>
      <c r="UYW307" s="332"/>
      <c r="UYX307" s="333"/>
      <c r="UYY307" s="416"/>
      <c r="UYZ307" s="224"/>
      <c r="UZA307" s="224"/>
      <c r="UZB307" s="334"/>
      <c r="UZC307" s="334"/>
      <c r="UZD307" s="224"/>
      <c r="UZE307" s="416"/>
      <c r="UZF307" s="416"/>
      <c r="UZG307" s="332"/>
      <c r="UZH307" s="333"/>
      <c r="UZI307" s="416"/>
      <c r="UZJ307" s="224"/>
      <c r="UZK307" s="224"/>
      <c r="UZL307" s="334"/>
      <c r="UZM307" s="334"/>
      <c r="UZN307" s="224"/>
      <c r="UZO307" s="416"/>
      <c r="UZP307" s="416"/>
      <c r="UZQ307" s="332"/>
      <c r="UZR307" s="333"/>
      <c r="UZS307" s="416"/>
      <c r="UZT307" s="224"/>
      <c r="UZU307" s="224"/>
      <c r="UZV307" s="334"/>
      <c r="UZW307" s="334"/>
      <c r="UZX307" s="224"/>
      <c r="UZY307" s="416"/>
      <c r="UZZ307" s="416"/>
      <c r="VAA307" s="332"/>
      <c r="VAB307" s="333"/>
      <c r="VAC307" s="416"/>
      <c r="VAD307" s="224"/>
      <c r="VAE307" s="224"/>
      <c r="VAF307" s="334"/>
      <c r="VAG307" s="334"/>
      <c r="VAH307" s="224"/>
      <c r="VAI307" s="416"/>
      <c r="VAJ307" s="416"/>
      <c r="VAK307" s="332"/>
      <c r="VAL307" s="333"/>
      <c r="VAM307" s="416"/>
      <c r="VAN307" s="224"/>
      <c r="VAO307" s="224"/>
      <c r="VAP307" s="334"/>
      <c r="VAQ307" s="334"/>
      <c r="VAR307" s="224"/>
      <c r="VAS307" s="416"/>
      <c r="VAT307" s="416"/>
      <c r="VAU307" s="332"/>
      <c r="VAV307" s="333"/>
      <c r="VAW307" s="416"/>
      <c r="VAX307" s="224"/>
      <c r="VAY307" s="224"/>
      <c r="VAZ307" s="334"/>
      <c r="VBA307" s="334"/>
      <c r="VBB307" s="224"/>
      <c r="VBC307" s="416"/>
      <c r="VBD307" s="416"/>
      <c r="VBE307" s="332"/>
      <c r="VBF307" s="333"/>
      <c r="VBG307" s="416"/>
      <c r="VBH307" s="224"/>
      <c r="VBI307" s="224"/>
      <c r="VBJ307" s="334"/>
      <c r="VBK307" s="334"/>
      <c r="VBL307" s="224"/>
      <c r="VBM307" s="416"/>
      <c r="VBN307" s="416"/>
      <c r="VBO307" s="332"/>
      <c r="VBP307" s="333"/>
      <c r="VBQ307" s="416"/>
      <c r="VBR307" s="224"/>
      <c r="VBS307" s="224"/>
      <c r="VBT307" s="334"/>
      <c r="VBU307" s="334"/>
      <c r="VBV307" s="224"/>
      <c r="VBW307" s="416"/>
      <c r="VBX307" s="416"/>
      <c r="VBY307" s="332"/>
      <c r="VBZ307" s="333"/>
      <c r="VCA307" s="416"/>
      <c r="VCB307" s="224"/>
      <c r="VCC307" s="224"/>
      <c r="VCD307" s="334"/>
      <c r="VCE307" s="334"/>
      <c r="VCF307" s="224"/>
      <c r="VCG307" s="416"/>
      <c r="VCH307" s="416"/>
      <c r="VCI307" s="332"/>
      <c r="VCJ307" s="333"/>
      <c r="VCK307" s="416"/>
      <c r="VCL307" s="224"/>
      <c r="VCM307" s="224"/>
      <c r="VCN307" s="334"/>
      <c r="VCO307" s="334"/>
      <c r="VCP307" s="224"/>
      <c r="VCQ307" s="416"/>
      <c r="VCR307" s="416"/>
      <c r="VCS307" s="332"/>
      <c r="VCT307" s="333"/>
      <c r="VCU307" s="416"/>
      <c r="VCV307" s="224"/>
      <c r="VCW307" s="224"/>
      <c r="VCX307" s="334"/>
      <c r="VCY307" s="334"/>
      <c r="VCZ307" s="224"/>
      <c r="VDA307" s="416"/>
      <c r="VDB307" s="416"/>
      <c r="VDC307" s="332"/>
      <c r="VDD307" s="333"/>
      <c r="VDE307" s="416"/>
      <c r="VDF307" s="224"/>
      <c r="VDG307" s="224"/>
      <c r="VDH307" s="334"/>
      <c r="VDI307" s="334"/>
      <c r="VDJ307" s="224"/>
      <c r="VDK307" s="416"/>
      <c r="VDL307" s="416"/>
      <c r="VDM307" s="332"/>
      <c r="VDN307" s="333"/>
      <c r="VDO307" s="416"/>
      <c r="VDP307" s="224"/>
      <c r="VDQ307" s="224"/>
      <c r="VDR307" s="334"/>
      <c r="VDS307" s="334"/>
      <c r="VDT307" s="224"/>
      <c r="VDU307" s="416"/>
      <c r="VDV307" s="416"/>
      <c r="VDW307" s="332"/>
      <c r="VDX307" s="333"/>
      <c r="VDY307" s="416"/>
      <c r="VDZ307" s="224"/>
      <c r="VEA307" s="224"/>
      <c r="VEB307" s="334"/>
      <c r="VEC307" s="334"/>
      <c r="VED307" s="224"/>
      <c r="VEE307" s="416"/>
      <c r="VEF307" s="416"/>
      <c r="VEG307" s="332"/>
      <c r="VEH307" s="333"/>
      <c r="VEI307" s="416"/>
      <c r="VEJ307" s="224"/>
      <c r="VEK307" s="224"/>
      <c r="VEL307" s="334"/>
      <c r="VEM307" s="334"/>
      <c r="VEN307" s="224"/>
      <c r="VEO307" s="416"/>
      <c r="VEP307" s="416"/>
      <c r="VEQ307" s="332"/>
      <c r="VER307" s="333"/>
      <c r="VES307" s="416"/>
      <c r="VET307" s="224"/>
      <c r="VEU307" s="224"/>
      <c r="VEV307" s="334"/>
      <c r="VEW307" s="334"/>
      <c r="VEX307" s="224"/>
      <c r="VEY307" s="416"/>
      <c r="VEZ307" s="416"/>
      <c r="VFA307" s="332"/>
      <c r="VFB307" s="333"/>
      <c r="VFC307" s="416"/>
      <c r="VFD307" s="224"/>
      <c r="VFE307" s="224"/>
      <c r="VFF307" s="334"/>
      <c r="VFG307" s="334"/>
      <c r="VFH307" s="224"/>
      <c r="VFI307" s="416"/>
      <c r="VFJ307" s="416"/>
      <c r="VFK307" s="332"/>
      <c r="VFL307" s="333"/>
      <c r="VFM307" s="416"/>
      <c r="VFN307" s="224"/>
      <c r="VFO307" s="224"/>
      <c r="VFP307" s="334"/>
      <c r="VFQ307" s="334"/>
      <c r="VFR307" s="224"/>
      <c r="VFS307" s="416"/>
      <c r="VFT307" s="416"/>
      <c r="VFU307" s="332"/>
      <c r="VFV307" s="333"/>
      <c r="VFW307" s="416"/>
      <c r="VFX307" s="224"/>
      <c r="VFY307" s="224"/>
      <c r="VFZ307" s="334"/>
      <c r="VGA307" s="334"/>
      <c r="VGB307" s="224"/>
      <c r="VGC307" s="416"/>
      <c r="VGD307" s="416"/>
      <c r="VGE307" s="332"/>
      <c r="VGF307" s="333"/>
      <c r="VGG307" s="416"/>
      <c r="VGH307" s="224"/>
      <c r="VGI307" s="224"/>
      <c r="VGJ307" s="334"/>
      <c r="VGK307" s="334"/>
      <c r="VGL307" s="224"/>
      <c r="VGM307" s="416"/>
      <c r="VGN307" s="416"/>
      <c r="VGO307" s="332"/>
      <c r="VGP307" s="333"/>
      <c r="VGQ307" s="416"/>
      <c r="VGR307" s="224"/>
      <c r="VGS307" s="224"/>
      <c r="VGT307" s="334"/>
      <c r="VGU307" s="334"/>
      <c r="VGV307" s="224"/>
      <c r="VGW307" s="416"/>
      <c r="VGX307" s="416"/>
      <c r="VGY307" s="332"/>
      <c r="VGZ307" s="333"/>
      <c r="VHA307" s="416"/>
      <c r="VHB307" s="224"/>
      <c r="VHC307" s="224"/>
      <c r="VHD307" s="334"/>
      <c r="VHE307" s="334"/>
      <c r="VHF307" s="224"/>
      <c r="VHG307" s="416"/>
      <c r="VHH307" s="416"/>
      <c r="VHI307" s="332"/>
      <c r="VHJ307" s="333"/>
      <c r="VHK307" s="416"/>
      <c r="VHL307" s="224"/>
      <c r="VHM307" s="224"/>
      <c r="VHN307" s="334"/>
      <c r="VHO307" s="334"/>
      <c r="VHP307" s="224"/>
      <c r="VHQ307" s="416"/>
      <c r="VHR307" s="416"/>
      <c r="VHS307" s="332"/>
      <c r="VHT307" s="333"/>
      <c r="VHU307" s="416"/>
      <c r="VHV307" s="224"/>
      <c r="VHW307" s="224"/>
      <c r="VHX307" s="334"/>
      <c r="VHY307" s="334"/>
      <c r="VHZ307" s="224"/>
      <c r="VIA307" s="416"/>
      <c r="VIB307" s="416"/>
      <c r="VIC307" s="332"/>
      <c r="VID307" s="333"/>
      <c r="VIE307" s="416"/>
      <c r="VIF307" s="224"/>
      <c r="VIG307" s="224"/>
      <c r="VIH307" s="334"/>
      <c r="VII307" s="334"/>
      <c r="VIJ307" s="224"/>
      <c r="VIK307" s="416"/>
      <c r="VIL307" s="416"/>
      <c r="VIM307" s="332"/>
      <c r="VIN307" s="333"/>
      <c r="VIO307" s="416"/>
      <c r="VIP307" s="224"/>
      <c r="VIQ307" s="224"/>
      <c r="VIR307" s="334"/>
      <c r="VIS307" s="334"/>
      <c r="VIT307" s="224"/>
      <c r="VIU307" s="416"/>
      <c r="VIV307" s="416"/>
      <c r="VIW307" s="332"/>
      <c r="VIX307" s="333"/>
      <c r="VIY307" s="416"/>
      <c r="VIZ307" s="224"/>
      <c r="VJA307" s="224"/>
      <c r="VJB307" s="334"/>
      <c r="VJC307" s="334"/>
      <c r="VJD307" s="224"/>
      <c r="VJE307" s="416"/>
      <c r="VJF307" s="416"/>
      <c r="VJG307" s="332"/>
      <c r="VJH307" s="333"/>
      <c r="VJI307" s="416"/>
      <c r="VJJ307" s="224"/>
      <c r="VJK307" s="224"/>
      <c r="VJL307" s="334"/>
      <c r="VJM307" s="334"/>
      <c r="VJN307" s="224"/>
      <c r="VJO307" s="416"/>
      <c r="VJP307" s="416"/>
      <c r="VJQ307" s="332"/>
      <c r="VJR307" s="333"/>
      <c r="VJS307" s="416"/>
      <c r="VJT307" s="224"/>
      <c r="VJU307" s="224"/>
      <c r="VJV307" s="334"/>
      <c r="VJW307" s="334"/>
      <c r="VJX307" s="224"/>
      <c r="VJY307" s="416"/>
      <c r="VJZ307" s="416"/>
      <c r="VKA307" s="332"/>
      <c r="VKB307" s="333"/>
      <c r="VKC307" s="416"/>
      <c r="VKD307" s="224"/>
      <c r="VKE307" s="224"/>
      <c r="VKF307" s="334"/>
      <c r="VKG307" s="334"/>
      <c r="VKH307" s="224"/>
      <c r="VKI307" s="416"/>
      <c r="VKJ307" s="416"/>
      <c r="VKK307" s="332"/>
      <c r="VKL307" s="333"/>
      <c r="VKM307" s="416"/>
      <c r="VKN307" s="224"/>
      <c r="VKO307" s="224"/>
      <c r="VKP307" s="334"/>
      <c r="VKQ307" s="334"/>
      <c r="VKR307" s="224"/>
      <c r="VKS307" s="416"/>
      <c r="VKT307" s="416"/>
      <c r="VKU307" s="332"/>
      <c r="VKV307" s="333"/>
      <c r="VKW307" s="416"/>
      <c r="VKX307" s="224"/>
      <c r="VKY307" s="224"/>
      <c r="VKZ307" s="334"/>
      <c r="VLA307" s="334"/>
      <c r="VLB307" s="224"/>
      <c r="VLC307" s="416"/>
      <c r="VLD307" s="416"/>
      <c r="VLE307" s="332"/>
      <c r="VLF307" s="333"/>
      <c r="VLG307" s="416"/>
      <c r="VLH307" s="224"/>
      <c r="VLI307" s="224"/>
      <c r="VLJ307" s="334"/>
      <c r="VLK307" s="334"/>
      <c r="VLL307" s="224"/>
      <c r="VLM307" s="416"/>
      <c r="VLN307" s="416"/>
      <c r="VLO307" s="332"/>
      <c r="VLP307" s="333"/>
      <c r="VLQ307" s="416"/>
      <c r="VLR307" s="224"/>
      <c r="VLS307" s="224"/>
      <c r="VLT307" s="334"/>
      <c r="VLU307" s="334"/>
      <c r="VLV307" s="224"/>
      <c r="VLW307" s="416"/>
      <c r="VLX307" s="416"/>
      <c r="VLY307" s="332"/>
      <c r="VLZ307" s="333"/>
      <c r="VMA307" s="416"/>
      <c r="VMB307" s="224"/>
      <c r="VMC307" s="224"/>
      <c r="VMD307" s="334"/>
      <c r="VME307" s="334"/>
      <c r="VMF307" s="224"/>
      <c r="VMG307" s="416"/>
      <c r="VMH307" s="416"/>
      <c r="VMI307" s="332"/>
      <c r="VMJ307" s="333"/>
      <c r="VMK307" s="416"/>
      <c r="VML307" s="224"/>
      <c r="VMM307" s="224"/>
      <c r="VMN307" s="334"/>
      <c r="VMO307" s="334"/>
      <c r="VMP307" s="224"/>
      <c r="VMQ307" s="416"/>
      <c r="VMR307" s="416"/>
      <c r="VMS307" s="332"/>
      <c r="VMT307" s="333"/>
      <c r="VMU307" s="416"/>
      <c r="VMV307" s="224"/>
      <c r="VMW307" s="224"/>
      <c r="VMX307" s="334"/>
      <c r="VMY307" s="334"/>
      <c r="VMZ307" s="224"/>
      <c r="VNA307" s="416"/>
      <c r="VNB307" s="416"/>
      <c r="VNC307" s="332"/>
      <c r="VND307" s="333"/>
      <c r="VNE307" s="416"/>
      <c r="VNF307" s="224"/>
      <c r="VNG307" s="224"/>
      <c r="VNH307" s="334"/>
      <c r="VNI307" s="334"/>
      <c r="VNJ307" s="224"/>
      <c r="VNK307" s="416"/>
      <c r="VNL307" s="416"/>
      <c r="VNM307" s="332"/>
      <c r="VNN307" s="333"/>
      <c r="VNO307" s="416"/>
      <c r="VNP307" s="224"/>
      <c r="VNQ307" s="224"/>
      <c r="VNR307" s="334"/>
      <c r="VNS307" s="334"/>
      <c r="VNT307" s="224"/>
      <c r="VNU307" s="416"/>
      <c r="VNV307" s="416"/>
      <c r="VNW307" s="332"/>
      <c r="VNX307" s="333"/>
      <c r="VNY307" s="416"/>
      <c r="VNZ307" s="224"/>
      <c r="VOA307" s="224"/>
      <c r="VOB307" s="334"/>
      <c r="VOC307" s="334"/>
      <c r="VOD307" s="224"/>
      <c r="VOE307" s="416"/>
      <c r="VOF307" s="416"/>
      <c r="VOG307" s="332"/>
      <c r="VOH307" s="333"/>
      <c r="VOI307" s="416"/>
      <c r="VOJ307" s="224"/>
      <c r="VOK307" s="224"/>
      <c r="VOL307" s="334"/>
      <c r="VOM307" s="334"/>
      <c r="VON307" s="224"/>
      <c r="VOO307" s="416"/>
      <c r="VOP307" s="416"/>
      <c r="VOQ307" s="332"/>
      <c r="VOR307" s="333"/>
      <c r="VOS307" s="416"/>
      <c r="VOT307" s="224"/>
      <c r="VOU307" s="224"/>
      <c r="VOV307" s="334"/>
      <c r="VOW307" s="334"/>
      <c r="VOX307" s="224"/>
      <c r="VOY307" s="416"/>
      <c r="VOZ307" s="416"/>
      <c r="VPA307" s="332"/>
      <c r="VPB307" s="333"/>
      <c r="VPC307" s="416"/>
      <c r="VPD307" s="224"/>
      <c r="VPE307" s="224"/>
      <c r="VPF307" s="334"/>
      <c r="VPG307" s="334"/>
      <c r="VPH307" s="224"/>
      <c r="VPI307" s="416"/>
      <c r="VPJ307" s="416"/>
      <c r="VPK307" s="332"/>
      <c r="VPL307" s="333"/>
      <c r="VPM307" s="416"/>
      <c r="VPN307" s="224"/>
      <c r="VPO307" s="224"/>
      <c r="VPP307" s="334"/>
      <c r="VPQ307" s="334"/>
      <c r="VPR307" s="224"/>
      <c r="VPS307" s="416"/>
      <c r="VPT307" s="416"/>
      <c r="VPU307" s="332"/>
      <c r="VPV307" s="333"/>
      <c r="VPW307" s="416"/>
      <c r="VPX307" s="224"/>
      <c r="VPY307" s="224"/>
      <c r="VPZ307" s="334"/>
      <c r="VQA307" s="334"/>
      <c r="VQB307" s="224"/>
      <c r="VQC307" s="416"/>
      <c r="VQD307" s="416"/>
      <c r="VQE307" s="332"/>
      <c r="VQF307" s="333"/>
      <c r="VQG307" s="416"/>
      <c r="VQH307" s="224"/>
      <c r="VQI307" s="224"/>
      <c r="VQJ307" s="334"/>
      <c r="VQK307" s="334"/>
      <c r="VQL307" s="224"/>
      <c r="VQM307" s="416"/>
      <c r="VQN307" s="416"/>
      <c r="VQO307" s="332"/>
      <c r="VQP307" s="333"/>
      <c r="VQQ307" s="416"/>
      <c r="VQR307" s="224"/>
      <c r="VQS307" s="224"/>
      <c r="VQT307" s="334"/>
      <c r="VQU307" s="334"/>
      <c r="VQV307" s="224"/>
      <c r="VQW307" s="416"/>
      <c r="VQX307" s="416"/>
      <c r="VQY307" s="332"/>
      <c r="VQZ307" s="333"/>
      <c r="VRA307" s="416"/>
      <c r="VRB307" s="224"/>
      <c r="VRC307" s="224"/>
      <c r="VRD307" s="334"/>
      <c r="VRE307" s="334"/>
      <c r="VRF307" s="224"/>
      <c r="VRG307" s="416"/>
      <c r="VRH307" s="416"/>
      <c r="VRI307" s="332"/>
      <c r="VRJ307" s="333"/>
      <c r="VRK307" s="416"/>
      <c r="VRL307" s="224"/>
      <c r="VRM307" s="224"/>
      <c r="VRN307" s="334"/>
      <c r="VRO307" s="334"/>
      <c r="VRP307" s="224"/>
      <c r="VRQ307" s="416"/>
      <c r="VRR307" s="416"/>
      <c r="VRS307" s="332"/>
      <c r="VRT307" s="333"/>
      <c r="VRU307" s="416"/>
      <c r="VRV307" s="224"/>
      <c r="VRW307" s="224"/>
      <c r="VRX307" s="334"/>
      <c r="VRY307" s="334"/>
      <c r="VRZ307" s="224"/>
      <c r="VSA307" s="416"/>
      <c r="VSB307" s="416"/>
      <c r="VSC307" s="332"/>
      <c r="VSD307" s="333"/>
      <c r="VSE307" s="416"/>
      <c r="VSF307" s="224"/>
      <c r="VSG307" s="224"/>
      <c r="VSH307" s="334"/>
      <c r="VSI307" s="334"/>
      <c r="VSJ307" s="224"/>
      <c r="VSK307" s="416"/>
      <c r="VSL307" s="416"/>
      <c r="VSM307" s="332"/>
      <c r="VSN307" s="333"/>
      <c r="VSO307" s="416"/>
      <c r="VSP307" s="224"/>
      <c r="VSQ307" s="224"/>
      <c r="VSR307" s="334"/>
      <c r="VSS307" s="334"/>
      <c r="VST307" s="224"/>
      <c r="VSU307" s="416"/>
      <c r="VSV307" s="416"/>
      <c r="VSW307" s="332"/>
      <c r="VSX307" s="333"/>
      <c r="VSY307" s="416"/>
      <c r="VSZ307" s="224"/>
      <c r="VTA307" s="224"/>
      <c r="VTB307" s="334"/>
      <c r="VTC307" s="334"/>
      <c r="VTD307" s="224"/>
      <c r="VTE307" s="416"/>
      <c r="VTF307" s="416"/>
      <c r="VTG307" s="332"/>
      <c r="VTH307" s="333"/>
      <c r="VTI307" s="416"/>
      <c r="VTJ307" s="224"/>
      <c r="VTK307" s="224"/>
      <c r="VTL307" s="334"/>
      <c r="VTM307" s="334"/>
      <c r="VTN307" s="224"/>
      <c r="VTO307" s="416"/>
      <c r="VTP307" s="416"/>
      <c r="VTQ307" s="332"/>
      <c r="VTR307" s="333"/>
      <c r="VTS307" s="416"/>
      <c r="VTT307" s="224"/>
      <c r="VTU307" s="224"/>
      <c r="VTV307" s="334"/>
      <c r="VTW307" s="334"/>
      <c r="VTX307" s="224"/>
      <c r="VTY307" s="416"/>
      <c r="VTZ307" s="416"/>
      <c r="VUA307" s="332"/>
      <c r="VUB307" s="333"/>
      <c r="VUC307" s="416"/>
      <c r="VUD307" s="224"/>
      <c r="VUE307" s="224"/>
      <c r="VUF307" s="334"/>
      <c r="VUG307" s="334"/>
      <c r="VUH307" s="224"/>
      <c r="VUI307" s="416"/>
      <c r="VUJ307" s="416"/>
      <c r="VUK307" s="332"/>
      <c r="VUL307" s="333"/>
      <c r="VUM307" s="416"/>
      <c r="VUN307" s="224"/>
      <c r="VUO307" s="224"/>
      <c r="VUP307" s="334"/>
      <c r="VUQ307" s="334"/>
      <c r="VUR307" s="224"/>
      <c r="VUS307" s="416"/>
      <c r="VUT307" s="416"/>
      <c r="VUU307" s="332"/>
      <c r="VUV307" s="333"/>
      <c r="VUW307" s="416"/>
      <c r="VUX307" s="224"/>
      <c r="VUY307" s="224"/>
      <c r="VUZ307" s="334"/>
      <c r="VVA307" s="334"/>
      <c r="VVB307" s="224"/>
      <c r="VVC307" s="416"/>
      <c r="VVD307" s="416"/>
      <c r="VVE307" s="332"/>
      <c r="VVF307" s="333"/>
      <c r="VVG307" s="416"/>
      <c r="VVH307" s="224"/>
      <c r="VVI307" s="224"/>
      <c r="VVJ307" s="334"/>
      <c r="VVK307" s="334"/>
      <c r="VVL307" s="224"/>
      <c r="VVM307" s="416"/>
      <c r="VVN307" s="416"/>
      <c r="VVO307" s="332"/>
      <c r="VVP307" s="333"/>
      <c r="VVQ307" s="416"/>
      <c r="VVR307" s="224"/>
      <c r="VVS307" s="224"/>
      <c r="VVT307" s="334"/>
      <c r="VVU307" s="334"/>
      <c r="VVV307" s="224"/>
      <c r="VVW307" s="416"/>
      <c r="VVX307" s="416"/>
      <c r="VVY307" s="332"/>
      <c r="VVZ307" s="333"/>
      <c r="VWA307" s="416"/>
      <c r="VWB307" s="224"/>
      <c r="VWC307" s="224"/>
      <c r="VWD307" s="334"/>
      <c r="VWE307" s="334"/>
      <c r="VWF307" s="224"/>
      <c r="VWG307" s="416"/>
      <c r="VWH307" s="416"/>
      <c r="VWI307" s="332"/>
      <c r="VWJ307" s="333"/>
      <c r="VWK307" s="416"/>
      <c r="VWL307" s="224"/>
      <c r="VWM307" s="224"/>
      <c r="VWN307" s="334"/>
      <c r="VWO307" s="334"/>
      <c r="VWP307" s="224"/>
      <c r="VWQ307" s="416"/>
      <c r="VWR307" s="416"/>
      <c r="VWS307" s="332"/>
      <c r="VWT307" s="333"/>
      <c r="VWU307" s="416"/>
      <c r="VWV307" s="224"/>
      <c r="VWW307" s="224"/>
      <c r="VWX307" s="334"/>
      <c r="VWY307" s="334"/>
      <c r="VWZ307" s="224"/>
      <c r="VXA307" s="416"/>
      <c r="VXB307" s="416"/>
      <c r="VXC307" s="332"/>
      <c r="VXD307" s="333"/>
      <c r="VXE307" s="416"/>
      <c r="VXF307" s="224"/>
      <c r="VXG307" s="224"/>
      <c r="VXH307" s="334"/>
      <c r="VXI307" s="334"/>
      <c r="VXJ307" s="224"/>
      <c r="VXK307" s="416"/>
      <c r="VXL307" s="416"/>
      <c r="VXM307" s="332"/>
      <c r="VXN307" s="333"/>
      <c r="VXO307" s="416"/>
      <c r="VXP307" s="224"/>
      <c r="VXQ307" s="224"/>
      <c r="VXR307" s="334"/>
      <c r="VXS307" s="334"/>
      <c r="VXT307" s="224"/>
      <c r="VXU307" s="416"/>
      <c r="VXV307" s="416"/>
      <c r="VXW307" s="332"/>
      <c r="VXX307" s="333"/>
      <c r="VXY307" s="416"/>
      <c r="VXZ307" s="224"/>
      <c r="VYA307" s="224"/>
      <c r="VYB307" s="334"/>
      <c r="VYC307" s="334"/>
      <c r="VYD307" s="224"/>
      <c r="VYE307" s="416"/>
      <c r="VYF307" s="416"/>
      <c r="VYG307" s="332"/>
      <c r="VYH307" s="333"/>
      <c r="VYI307" s="416"/>
      <c r="VYJ307" s="224"/>
      <c r="VYK307" s="224"/>
      <c r="VYL307" s="334"/>
      <c r="VYM307" s="334"/>
      <c r="VYN307" s="224"/>
      <c r="VYO307" s="416"/>
      <c r="VYP307" s="416"/>
      <c r="VYQ307" s="332"/>
      <c r="VYR307" s="333"/>
      <c r="VYS307" s="416"/>
      <c r="VYT307" s="224"/>
      <c r="VYU307" s="224"/>
      <c r="VYV307" s="334"/>
      <c r="VYW307" s="334"/>
      <c r="VYX307" s="224"/>
      <c r="VYY307" s="416"/>
      <c r="VYZ307" s="416"/>
      <c r="VZA307" s="332"/>
      <c r="VZB307" s="333"/>
      <c r="VZC307" s="416"/>
      <c r="VZD307" s="224"/>
      <c r="VZE307" s="224"/>
      <c r="VZF307" s="334"/>
      <c r="VZG307" s="334"/>
      <c r="VZH307" s="224"/>
      <c r="VZI307" s="416"/>
      <c r="VZJ307" s="416"/>
      <c r="VZK307" s="332"/>
      <c r="VZL307" s="333"/>
      <c r="VZM307" s="416"/>
      <c r="VZN307" s="224"/>
      <c r="VZO307" s="224"/>
      <c r="VZP307" s="334"/>
      <c r="VZQ307" s="334"/>
      <c r="VZR307" s="224"/>
      <c r="VZS307" s="416"/>
      <c r="VZT307" s="416"/>
      <c r="VZU307" s="332"/>
      <c r="VZV307" s="333"/>
      <c r="VZW307" s="416"/>
      <c r="VZX307" s="224"/>
      <c r="VZY307" s="224"/>
      <c r="VZZ307" s="334"/>
      <c r="WAA307" s="334"/>
      <c r="WAB307" s="224"/>
      <c r="WAC307" s="416"/>
      <c r="WAD307" s="416"/>
      <c r="WAE307" s="332"/>
      <c r="WAF307" s="333"/>
      <c r="WAG307" s="416"/>
      <c r="WAH307" s="224"/>
      <c r="WAI307" s="224"/>
      <c r="WAJ307" s="334"/>
      <c r="WAK307" s="334"/>
      <c r="WAL307" s="224"/>
      <c r="WAM307" s="416"/>
      <c r="WAN307" s="416"/>
      <c r="WAO307" s="332"/>
      <c r="WAP307" s="333"/>
      <c r="WAQ307" s="416"/>
      <c r="WAR307" s="224"/>
      <c r="WAS307" s="224"/>
      <c r="WAT307" s="334"/>
      <c r="WAU307" s="334"/>
      <c r="WAV307" s="224"/>
      <c r="WAW307" s="416"/>
      <c r="WAX307" s="416"/>
      <c r="WAY307" s="332"/>
      <c r="WAZ307" s="333"/>
      <c r="WBA307" s="416"/>
      <c r="WBB307" s="224"/>
      <c r="WBC307" s="224"/>
      <c r="WBD307" s="334"/>
      <c r="WBE307" s="334"/>
      <c r="WBF307" s="224"/>
      <c r="WBG307" s="416"/>
      <c r="WBH307" s="416"/>
      <c r="WBI307" s="332"/>
      <c r="WBJ307" s="333"/>
      <c r="WBK307" s="416"/>
      <c r="WBL307" s="224"/>
      <c r="WBM307" s="224"/>
      <c r="WBN307" s="334"/>
      <c r="WBO307" s="334"/>
      <c r="WBP307" s="224"/>
      <c r="WBQ307" s="416"/>
      <c r="WBR307" s="416"/>
      <c r="WBS307" s="332"/>
      <c r="WBT307" s="333"/>
      <c r="WBU307" s="416"/>
      <c r="WBV307" s="224"/>
      <c r="WBW307" s="224"/>
      <c r="WBX307" s="334"/>
      <c r="WBY307" s="334"/>
      <c r="WBZ307" s="224"/>
      <c r="WCA307" s="416"/>
      <c r="WCB307" s="416"/>
      <c r="WCC307" s="332"/>
      <c r="WCD307" s="333"/>
      <c r="WCE307" s="416"/>
      <c r="WCF307" s="224"/>
      <c r="WCG307" s="224"/>
      <c r="WCH307" s="334"/>
      <c r="WCI307" s="334"/>
      <c r="WCJ307" s="224"/>
      <c r="WCK307" s="416"/>
      <c r="WCL307" s="416"/>
      <c r="WCM307" s="332"/>
      <c r="WCN307" s="333"/>
      <c r="WCO307" s="416"/>
      <c r="WCP307" s="224"/>
      <c r="WCQ307" s="224"/>
      <c r="WCR307" s="334"/>
      <c r="WCS307" s="334"/>
      <c r="WCT307" s="224"/>
      <c r="WCU307" s="416"/>
      <c r="WCV307" s="416"/>
      <c r="WCW307" s="332"/>
      <c r="WCX307" s="333"/>
      <c r="WCY307" s="416"/>
      <c r="WCZ307" s="224"/>
      <c r="WDA307" s="224"/>
      <c r="WDB307" s="334"/>
      <c r="WDC307" s="334"/>
      <c r="WDD307" s="224"/>
      <c r="WDE307" s="416"/>
      <c r="WDF307" s="416"/>
      <c r="WDG307" s="332"/>
      <c r="WDH307" s="333"/>
      <c r="WDI307" s="416"/>
      <c r="WDJ307" s="224"/>
      <c r="WDK307" s="224"/>
      <c r="WDL307" s="334"/>
      <c r="WDM307" s="334"/>
      <c r="WDN307" s="224"/>
      <c r="WDO307" s="416"/>
      <c r="WDP307" s="416"/>
      <c r="WDQ307" s="332"/>
      <c r="WDR307" s="333"/>
      <c r="WDS307" s="416"/>
      <c r="WDT307" s="224"/>
      <c r="WDU307" s="224"/>
      <c r="WDV307" s="334"/>
      <c r="WDW307" s="334"/>
      <c r="WDX307" s="224"/>
      <c r="WDY307" s="416"/>
      <c r="WDZ307" s="416"/>
      <c r="WEA307" s="332"/>
      <c r="WEB307" s="333"/>
      <c r="WEC307" s="416"/>
      <c r="WED307" s="224"/>
      <c r="WEE307" s="224"/>
      <c r="WEF307" s="334"/>
      <c r="WEG307" s="334"/>
      <c r="WEH307" s="224"/>
      <c r="WEI307" s="416"/>
      <c r="WEJ307" s="416"/>
      <c r="WEK307" s="332"/>
      <c r="WEL307" s="333"/>
      <c r="WEM307" s="416"/>
      <c r="WEN307" s="224"/>
      <c r="WEO307" s="224"/>
      <c r="WEP307" s="334"/>
      <c r="WEQ307" s="334"/>
      <c r="WER307" s="224"/>
      <c r="WES307" s="416"/>
      <c r="WET307" s="416"/>
      <c r="WEU307" s="332"/>
      <c r="WEV307" s="333"/>
      <c r="WEW307" s="416"/>
      <c r="WEX307" s="224"/>
      <c r="WEY307" s="224"/>
      <c r="WEZ307" s="334"/>
      <c r="WFA307" s="334"/>
      <c r="WFB307" s="224"/>
      <c r="WFC307" s="416"/>
      <c r="WFD307" s="416"/>
      <c r="WFE307" s="332"/>
      <c r="WFF307" s="333"/>
      <c r="WFG307" s="416"/>
      <c r="WFH307" s="224"/>
      <c r="WFI307" s="224"/>
      <c r="WFJ307" s="334"/>
      <c r="WFK307" s="334"/>
      <c r="WFL307" s="224"/>
      <c r="WFM307" s="416"/>
      <c r="WFN307" s="416"/>
      <c r="WFO307" s="332"/>
      <c r="WFP307" s="333"/>
      <c r="WFQ307" s="416"/>
      <c r="WFR307" s="224"/>
      <c r="WFS307" s="224"/>
      <c r="WFT307" s="334"/>
      <c r="WFU307" s="334"/>
      <c r="WFV307" s="224"/>
      <c r="WFW307" s="416"/>
      <c r="WFX307" s="416"/>
      <c r="WFY307" s="332"/>
      <c r="WFZ307" s="333"/>
      <c r="WGA307" s="416"/>
      <c r="WGB307" s="224"/>
      <c r="WGC307" s="224"/>
      <c r="WGD307" s="334"/>
      <c r="WGE307" s="334"/>
      <c r="WGF307" s="224"/>
      <c r="WGG307" s="416"/>
      <c r="WGH307" s="416"/>
      <c r="WGI307" s="332"/>
      <c r="WGJ307" s="333"/>
      <c r="WGK307" s="416"/>
      <c r="WGL307" s="224"/>
      <c r="WGM307" s="224"/>
      <c r="WGN307" s="334"/>
      <c r="WGO307" s="334"/>
      <c r="WGP307" s="224"/>
      <c r="WGQ307" s="416"/>
      <c r="WGR307" s="416"/>
      <c r="WGS307" s="332"/>
      <c r="WGT307" s="333"/>
      <c r="WGU307" s="416"/>
      <c r="WGV307" s="224"/>
      <c r="WGW307" s="224"/>
      <c r="WGX307" s="334"/>
      <c r="WGY307" s="334"/>
      <c r="WGZ307" s="224"/>
      <c r="WHA307" s="416"/>
      <c r="WHB307" s="416"/>
      <c r="WHC307" s="332"/>
      <c r="WHD307" s="333"/>
      <c r="WHE307" s="416"/>
      <c r="WHF307" s="224"/>
      <c r="WHG307" s="224"/>
      <c r="WHH307" s="334"/>
      <c r="WHI307" s="334"/>
      <c r="WHJ307" s="224"/>
      <c r="WHK307" s="416"/>
      <c r="WHL307" s="416"/>
      <c r="WHM307" s="332"/>
      <c r="WHN307" s="333"/>
      <c r="WHO307" s="416"/>
      <c r="WHP307" s="224"/>
      <c r="WHQ307" s="224"/>
      <c r="WHR307" s="334"/>
      <c r="WHS307" s="334"/>
      <c r="WHT307" s="224"/>
      <c r="WHU307" s="416"/>
      <c r="WHV307" s="416"/>
      <c r="WHW307" s="332"/>
      <c r="WHX307" s="333"/>
      <c r="WHY307" s="416"/>
      <c r="WHZ307" s="224"/>
      <c r="WIA307" s="224"/>
      <c r="WIB307" s="334"/>
      <c r="WIC307" s="334"/>
      <c r="WID307" s="224"/>
      <c r="WIE307" s="416"/>
      <c r="WIF307" s="416"/>
      <c r="WIG307" s="332"/>
      <c r="WIH307" s="333"/>
      <c r="WII307" s="416"/>
      <c r="WIJ307" s="224"/>
      <c r="WIK307" s="224"/>
      <c r="WIL307" s="334"/>
      <c r="WIM307" s="334"/>
      <c r="WIN307" s="224"/>
      <c r="WIO307" s="416"/>
      <c r="WIP307" s="416"/>
      <c r="WIQ307" s="332"/>
      <c r="WIR307" s="333"/>
      <c r="WIS307" s="416"/>
      <c r="WIT307" s="224"/>
      <c r="WIU307" s="224"/>
      <c r="WIV307" s="334"/>
      <c r="WIW307" s="334"/>
      <c r="WIX307" s="224"/>
      <c r="WIY307" s="416"/>
      <c r="WIZ307" s="416"/>
      <c r="WJA307" s="332"/>
      <c r="WJB307" s="333"/>
      <c r="WJC307" s="416"/>
      <c r="WJD307" s="224"/>
      <c r="WJE307" s="224"/>
      <c r="WJF307" s="334"/>
      <c r="WJG307" s="334"/>
      <c r="WJH307" s="224"/>
      <c r="WJI307" s="416"/>
      <c r="WJJ307" s="416"/>
      <c r="WJK307" s="332"/>
      <c r="WJL307" s="333"/>
      <c r="WJM307" s="416"/>
      <c r="WJN307" s="224"/>
      <c r="WJO307" s="224"/>
      <c r="WJP307" s="334"/>
      <c r="WJQ307" s="334"/>
      <c r="WJR307" s="224"/>
      <c r="WJS307" s="416"/>
      <c r="WJT307" s="416"/>
      <c r="WJU307" s="332"/>
      <c r="WJV307" s="333"/>
      <c r="WJW307" s="416"/>
      <c r="WJX307" s="224"/>
      <c r="WJY307" s="224"/>
      <c r="WJZ307" s="334"/>
      <c r="WKA307" s="334"/>
      <c r="WKB307" s="224"/>
      <c r="WKC307" s="416"/>
      <c r="WKD307" s="416"/>
      <c r="WKE307" s="332"/>
      <c r="WKF307" s="333"/>
      <c r="WKG307" s="416"/>
      <c r="WKH307" s="224"/>
      <c r="WKI307" s="224"/>
      <c r="WKJ307" s="334"/>
      <c r="WKK307" s="334"/>
      <c r="WKL307" s="224"/>
      <c r="WKM307" s="416"/>
      <c r="WKN307" s="416"/>
      <c r="WKO307" s="332"/>
      <c r="WKP307" s="333"/>
      <c r="WKQ307" s="416"/>
      <c r="WKR307" s="224"/>
      <c r="WKS307" s="224"/>
      <c r="WKT307" s="334"/>
      <c r="WKU307" s="334"/>
      <c r="WKV307" s="224"/>
      <c r="WKW307" s="416"/>
      <c r="WKX307" s="416"/>
      <c r="WKY307" s="332"/>
      <c r="WKZ307" s="333"/>
      <c r="WLA307" s="416"/>
      <c r="WLB307" s="224"/>
      <c r="WLC307" s="224"/>
      <c r="WLD307" s="334"/>
      <c r="WLE307" s="334"/>
      <c r="WLF307" s="224"/>
      <c r="WLG307" s="416"/>
      <c r="WLH307" s="416"/>
      <c r="WLI307" s="332"/>
      <c r="WLJ307" s="333"/>
      <c r="WLK307" s="416"/>
      <c r="WLL307" s="224"/>
      <c r="WLM307" s="224"/>
      <c r="WLN307" s="334"/>
      <c r="WLO307" s="334"/>
      <c r="WLP307" s="224"/>
      <c r="WLQ307" s="416"/>
      <c r="WLR307" s="416"/>
      <c r="WLS307" s="332"/>
      <c r="WLT307" s="333"/>
      <c r="WLU307" s="416"/>
      <c r="WLV307" s="224"/>
      <c r="WLW307" s="224"/>
      <c r="WLX307" s="334"/>
      <c r="WLY307" s="334"/>
      <c r="WLZ307" s="224"/>
      <c r="WMA307" s="416"/>
      <c r="WMB307" s="416"/>
      <c r="WMC307" s="332"/>
      <c r="WMD307" s="333"/>
      <c r="WME307" s="416"/>
      <c r="WMF307" s="224"/>
      <c r="WMG307" s="224"/>
      <c r="WMH307" s="334"/>
      <c r="WMI307" s="334"/>
      <c r="WMJ307" s="224"/>
      <c r="WMK307" s="416"/>
      <c r="WML307" s="416"/>
      <c r="WMM307" s="332"/>
      <c r="WMN307" s="333"/>
      <c r="WMO307" s="416"/>
      <c r="WMP307" s="224"/>
      <c r="WMQ307" s="224"/>
      <c r="WMR307" s="334"/>
      <c r="WMS307" s="334"/>
      <c r="WMT307" s="224"/>
      <c r="WMU307" s="416"/>
      <c r="WMV307" s="416"/>
      <c r="WMW307" s="332"/>
      <c r="WMX307" s="333"/>
      <c r="WMY307" s="416"/>
      <c r="WMZ307" s="224"/>
      <c r="WNA307" s="224"/>
      <c r="WNB307" s="334"/>
      <c r="WNC307" s="334"/>
      <c r="WND307" s="224"/>
      <c r="WNE307" s="416"/>
      <c r="WNF307" s="416"/>
      <c r="WNG307" s="332"/>
      <c r="WNH307" s="333"/>
      <c r="WNI307" s="416"/>
      <c r="WNJ307" s="224"/>
      <c r="WNK307" s="224"/>
      <c r="WNL307" s="334"/>
      <c r="WNM307" s="334"/>
      <c r="WNN307" s="224"/>
      <c r="WNO307" s="416"/>
      <c r="WNP307" s="416"/>
      <c r="WNQ307" s="332"/>
      <c r="WNR307" s="333"/>
      <c r="WNS307" s="416"/>
      <c r="WNT307" s="224"/>
      <c r="WNU307" s="224"/>
      <c r="WNV307" s="334"/>
      <c r="WNW307" s="334"/>
      <c r="WNX307" s="224"/>
      <c r="WNY307" s="416"/>
      <c r="WNZ307" s="416"/>
      <c r="WOA307" s="332"/>
      <c r="WOB307" s="333"/>
      <c r="WOC307" s="416"/>
      <c r="WOD307" s="224"/>
      <c r="WOE307" s="224"/>
      <c r="WOF307" s="334"/>
      <c r="WOG307" s="334"/>
      <c r="WOH307" s="224"/>
      <c r="WOI307" s="416"/>
      <c r="WOJ307" s="416"/>
      <c r="WOK307" s="332"/>
      <c r="WOL307" s="333"/>
      <c r="WOM307" s="416"/>
      <c r="WON307" s="224"/>
      <c r="WOO307" s="224"/>
      <c r="WOP307" s="334"/>
      <c r="WOQ307" s="334"/>
      <c r="WOR307" s="224"/>
      <c r="WOS307" s="416"/>
      <c r="WOT307" s="416"/>
      <c r="WOU307" s="332"/>
      <c r="WOV307" s="333"/>
      <c r="WOW307" s="416"/>
      <c r="WOX307" s="224"/>
      <c r="WOY307" s="224"/>
      <c r="WOZ307" s="334"/>
      <c r="WPA307" s="334"/>
      <c r="WPB307" s="224"/>
      <c r="WPC307" s="416"/>
      <c r="WPD307" s="416"/>
      <c r="WPE307" s="332"/>
      <c r="WPF307" s="333"/>
      <c r="WPG307" s="416"/>
      <c r="WPH307" s="224"/>
      <c r="WPI307" s="224"/>
      <c r="WPJ307" s="334"/>
      <c r="WPK307" s="334"/>
      <c r="WPL307" s="224"/>
      <c r="WPM307" s="416"/>
      <c r="WPN307" s="416"/>
      <c r="WPO307" s="332"/>
      <c r="WPP307" s="333"/>
      <c r="WPQ307" s="416"/>
      <c r="WPR307" s="224"/>
      <c r="WPS307" s="224"/>
      <c r="WPT307" s="334"/>
      <c r="WPU307" s="334"/>
      <c r="WPV307" s="224"/>
      <c r="WPW307" s="416"/>
      <c r="WPX307" s="416"/>
      <c r="WPY307" s="332"/>
      <c r="WPZ307" s="333"/>
      <c r="WQA307" s="416"/>
      <c r="WQB307" s="224"/>
      <c r="WQC307" s="224"/>
      <c r="WQD307" s="334"/>
      <c r="WQE307" s="334"/>
      <c r="WQF307" s="224"/>
      <c r="WQG307" s="416"/>
      <c r="WQH307" s="416"/>
      <c r="WQI307" s="332"/>
      <c r="WQJ307" s="333"/>
      <c r="WQK307" s="416"/>
      <c r="WQL307" s="224"/>
      <c r="WQM307" s="224"/>
      <c r="WQN307" s="334"/>
      <c r="WQO307" s="334"/>
      <c r="WQP307" s="224"/>
      <c r="WQQ307" s="416"/>
      <c r="WQR307" s="416"/>
      <c r="WQS307" s="332"/>
      <c r="WQT307" s="333"/>
      <c r="WQU307" s="416"/>
      <c r="WQV307" s="224"/>
      <c r="WQW307" s="224"/>
      <c r="WQX307" s="334"/>
      <c r="WQY307" s="334"/>
      <c r="WQZ307" s="224"/>
      <c r="WRA307" s="416"/>
      <c r="WRB307" s="416"/>
      <c r="WRC307" s="332"/>
      <c r="WRD307" s="333"/>
      <c r="WRE307" s="416"/>
      <c r="WRF307" s="224"/>
      <c r="WRG307" s="224"/>
      <c r="WRH307" s="334"/>
      <c r="WRI307" s="334"/>
      <c r="WRJ307" s="224"/>
      <c r="WRK307" s="416"/>
      <c r="WRL307" s="416"/>
      <c r="WRM307" s="332"/>
      <c r="WRN307" s="333"/>
      <c r="WRO307" s="416"/>
      <c r="WRP307" s="224"/>
      <c r="WRQ307" s="224"/>
      <c r="WRR307" s="334"/>
      <c r="WRS307" s="334"/>
      <c r="WRT307" s="224"/>
      <c r="WRU307" s="416"/>
      <c r="WRV307" s="416"/>
      <c r="WRW307" s="332"/>
      <c r="WRX307" s="333"/>
      <c r="WRY307" s="416"/>
      <c r="WRZ307" s="224"/>
      <c r="WSA307" s="224"/>
      <c r="WSB307" s="334"/>
      <c r="WSC307" s="334"/>
      <c r="WSD307" s="224"/>
      <c r="WSE307" s="416"/>
      <c r="WSF307" s="416"/>
      <c r="WSG307" s="332"/>
      <c r="WSH307" s="333"/>
      <c r="WSI307" s="416"/>
      <c r="WSJ307" s="224"/>
      <c r="WSK307" s="224"/>
      <c r="WSL307" s="334"/>
      <c r="WSM307" s="334"/>
      <c r="WSN307" s="224"/>
      <c r="WSO307" s="416"/>
      <c r="WSP307" s="416"/>
      <c r="WSQ307" s="332"/>
      <c r="WSR307" s="333"/>
      <c r="WSS307" s="416"/>
      <c r="WST307" s="224"/>
      <c r="WSU307" s="224"/>
      <c r="WSV307" s="334"/>
      <c r="WSW307" s="334"/>
      <c r="WSX307" s="224"/>
      <c r="WSY307" s="416"/>
      <c r="WSZ307" s="416"/>
      <c r="WTA307" s="332"/>
      <c r="WTB307" s="333"/>
      <c r="WTC307" s="416"/>
      <c r="WTD307" s="224"/>
      <c r="WTE307" s="224"/>
      <c r="WTF307" s="334"/>
      <c r="WTG307" s="334"/>
      <c r="WTH307" s="224"/>
      <c r="WTI307" s="416"/>
      <c r="WTJ307" s="416"/>
      <c r="WTK307" s="332"/>
      <c r="WTL307" s="333"/>
      <c r="WTM307" s="416"/>
      <c r="WTN307" s="224"/>
      <c r="WTO307" s="224"/>
      <c r="WTP307" s="334"/>
      <c r="WTQ307" s="334"/>
      <c r="WTR307" s="224"/>
      <c r="WTS307" s="416"/>
      <c r="WTT307" s="416"/>
      <c r="WTU307" s="332"/>
      <c r="WTV307" s="333"/>
      <c r="WTW307" s="416"/>
      <c r="WTX307" s="224"/>
      <c r="WTY307" s="224"/>
      <c r="WTZ307" s="334"/>
      <c r="WUA307" s="334"/>
      <c r="WUB307" s="224"/>
      <c r="WUC307" s="416"/>
      <c r="WUD307" s="416"/>
      <c r="WUE307" s="332"/>
      <c r="WUF307" s="333"/>
      <c r="WUG307" s="416"/>
      <c r="WUH307" s="224"/>
      <c r="WUI307" s="224"/>
      <c r="WUJ307" s="334"/>
      <c r="WUK307" s="334"/>
      <c r="WUL307" s="224"/>
      <c r="WUM307" s="416"/>
      <c r="WUN307" s="416"/>
      <c r="WUO307" s="332"/>
      <c r="WUP307" s="333"/>
      <c r="WUQ307" s="416"/>
      <c r="WUR307" s="224"/>
      <c r="WUS307" s="224"/>
      <c r="WUT307" s="334"/>
      <c r="WUU307" s="334"/>
      <c r="WUV307" s="224"/>
      <c r="WUW307" s="416"/>
      <c r="WUX307" s="416"/>
      <c r="WUY307" s="332"/>
      <c r="WUZ307" s="333"/>
      <c r="WVA307" s="416"/>
      <c r="WVB307" s="224"/>
      <c r="WVC307" s="224"/>
      <c r="WVD307" s="334"/>
      <c r="WVE307" s="334"/>
      <c r="WVF307" s="224"/>
      <c r="WVG307" s="416"/>
      <c r="WVH307" s="416"/>
      <c r="WVI307" s="332"/>
      <c r="WVJ307" s="333"/>
      <c r="WVK307" s="416"/>
      <c r="WVL307" s="224"/>
      <c r="WVM307" s="224"/>
      <c r="WVN307" s="334"/>
      <c r="WVO307" s="334"/>
      <c r="WVP307" s="224"/>
      <c r="WVQ307" s="416"/>
      <c r="WVR307" s="416"/>
      <c r="WVS307" s="332"/>
      <c r="WVT307" s="333"/>
      <c r="WVU307" s="416"/>
      <c r="WVV307" s="224"/>
      <c r="WVW307" s="224"/>
      <c r="WVX307" s="334"/>
      <c r="WVY307" s="334"/>
      <c r="WVZ307" s="224"/>
      <c r="WWA307" s="416"/>
      <c r="WWB307" s="416"/>
      <c r="WWC307" s="332"/>
      <c r="WWD307" s="333"/>
      <c r="WWE307" s="416"/>
      <c r="WWF307" s="224"/>
      <c r="WWG307" s="224"/>
      <c r="WWH307" s="334"/>
      <c r="WWI307" s="334"/>
      <c r="WWJ307" s="224"/>
      <c r="WWK307" s="416"/>
      <c r="WWL307" s="416"/>
      <c r="WWM307" s="332"/>
      <c r="WWN307" s="333"/>
      <c r="WWO307" s="416"/>
      <c r="WWP307" s="224"/>
      <c r="WWQ307" s="224"/>
      <c r="WWR307" s="334"/>
      <c r="WWS307" s="334"/>
      <c r="WWT307" s="224"/>
      <c r="WWU307" s="416"/>
      <c r="WWV307" s="416"/>
      <c r="WWW307" s="332"/>
      <c r="WWX307" s="333"/>
      <c r="WWY307" s="416"/>
      <c r="WWZ307" s="224"/>
      <c r="WXA307" s="224"/>
      <c r="WXB307" s="334"/>
      <c r="WXC307" s="334"/>
      <c r="WXD307" s="224"/>
      <c r="WXE307" s="416"/>
      <c r="WXF307" s="416"/>
      <c r="WXG307" s="332"/>
      <c r="WXH307" s="333"/>
      <c r="WXI307" s="416"/>
      <c r="WXJ307" s="224"/>
      <c r="WXK307" s="224"/>
      <c r="WXL307" s="334"/>
      <c r="WXM307" s="334"/>
      <c r="WXN307" s="224"/>
      <c r="WXO307" s="416"/>
      <c r="WXP307" s="416"/>
      <c r="WXQ307" s="332"/>
      <c r="WXR307" s="333"/>
      <c r="WXS307" s="416"/>
      <c r="WXT307" s="224"/>
      <c r="WXU307" s="224"/>
      <c r="WXV307" s="334"/>
      <c r="WXW307" s="334"/>
      <c r="WXX307" s="224"/>
      <c r="WXY307" s="416"/>
      <c r="WXZ307" s="416"/>
      <c r="WYA307" s="332"/>
      <c r="WYB307" s="333"/>
      <c r="WYC307" s="416"/>
      <c r="WYD307" s="224"/>
      <c r="WYE307" s="224"/>
      <c r="WYF307" s="334"/>
      <c r="WYG307" s="334"/>
      <c r="WYH307" s="224"/>
      <c r="WYI307" s="416"/>
      <c r="WYJ307" s="416"/>
      <c r="WYK307" s="332"/>
      <c r="WYL307" s="333"/>
      <c r="WYM307" s="416"/>
      <c r="WYN307" s="224"/>
      <c r="WYO307" s="224"/>
      <c r="WYP307" s="334"/>
      <c r="WYQ307" s="334"/>
      <c r="WYR307" s="224"/>
      <c r="WYS307" s="416"/>
      <c r="WYT307" s="416"/>
      <c r="WYU307" s="332"/>
      <c r="WYV307" s="333"/>
      <c r="WYW307" s="416"/>
      <c r="WYX307" s="224"/>
      <c r="WYY307" s="224"/>
      <c r="WYZ307" s="334"/>
      <c r="WZA307" s="334"/>
      <c r="WZB307" s="224"/>
      <c r="WZC307" s="416"/>
      <c r="WZD307" s="416"/>
      <c r="WZE307" s="332"/>
      <c r="WZF307" s="333"/>
      <c r="WZG307" s="416"/>
      <c r="WZH307" s="224"/>
      <c r="WZI307" s="224"/>
      <c r="WZJ307" s="334"/>
      <c r="WZK307" s="334"/>
      <c r="WZL307" s="224"/>
      <c r="WZM307" s="416"/>
      <c r="WZN307" s="416"/>
      <c r="WZO307" s="332"/>
      <c r="WZP307" s="333"/>
      <c r="WZQ307" s="416"/>
      <c r="WZR307" s="224"/>
      <c r="WZS307" s="224"/>
      <c r="WZT307" s="334"/>
      <c r="WZU307" s="334"/>
      <c r="WZV307" s="224"/>
      <c r="WZW307" s="416"/>
      <c r="WZX307" s="416"/>
      <c r="WZY307" s="332"/>
      <c r="WZZ307" s="333"/>
      <c r="XAA307" s="416"/>
      <c r="XAB307" s="224"/>
      <c r="XAC307" s="224"/>
      <c r="XAD307" s="334"/>
      <c r="XAE307" s="334"/>
      <c r="XAF307" s="224"/>
      <c r="XAG307" s="416"/>
      <c r="XAH307" s="416"/>
      <c r="XAI307" s="332"/>
      <c r="XAJ307" s="333"/>
      <c r="XAK307" s="416"/>
      <c r="XAL307" s="224"/>
      <c r="XAM307" s="224"/>
      <c r="XAN307" s="334"/>
      <c r="XAO307" s="334"/>
      <c r="XAP307" s="224"/>
      <c r="XAQ307" s="416"/>
      <c r="XAR307" s="416"/>
      <c r="XAS307" s="332"/>
      <c r="XAT307" s="333"/>
      <c r="XAU307" s="416"/>
      <c r="XAV307" s="224"/>
      <c r="XAW307" s="224"/>
      <c r="XAX307" s="334"/>
      <c r="XAY307" s="334"/>
      <c r="XAZ307" s="224"/>
      <c r="XBA307" s="416"/>
      <c r="XBB307" s="416"/>
      <c r="XBC307" s="332"/>
      <c r="XBD307" s="333"/>
      <c r="XBE307" s="416"/>
      <c r="XBF307" s="224"/>
      <c r="XBG307" s="224"/>
      <c r="XBH307" s="334"/>
      <c r="XBI307" s="334"/>
      <c r="XBJ307" s="224"/>
      <c r="XBK307" s="416"/>
      <c r="XBL307" s="416"/>
      <c r="XBM307" s="332"/>
      <c r="XBN307" s="333"/>
      <c r="XBO307" s="416"/>
      <c r="XBP307" s="224"/>
      <c r="XBQ307" s="224"/>
      <c r="XBR307" s="334"/>
      <c r="XBS307" s="334"/>
      <c r="XBT307" s="224"/>
      <c r="XBU307" s="416"/>
      <c r="XBV307" s="416"/>
      <c r="XBW307" s="332"/>
      <c r="XBX307" s="333"/>
      <c r="XBY307" s="416"/>
      <c r="XBZ307" s="224"/>
      <c r="XCA307" s="224"/>
      <c r="XCB307" s="334"/>
      <c r="XCC307" s="334"/>
      <c r="XCD307" s="224"/>
      <c r="XCE307" s="416"/>
      <c r="XCF307" s="416"/>
      <c r="XCG307" s="332"/>
      <c r="XCH307" s="333"/>
      <c r="XCI307" s="416"/>
      <c r="XCJ307" s="224"/>
      <c r="XCK307" s="224"/>
      <c r="XCL307" s="334"/>
      <c r="XCM307" s="334"/>
      <c r="XCN307" s="224"/>
      <c r="XCO307" s="416"/>
      <c r="XCP307" s="416"/>
      <c r="XCQ307" s="332"/>
      <c r="XCR307" s="333"/>
      <c r="XCS307" s="416"/>
      <c r="XCT307" s="224"/>
      <c r="XCU307" s="224"/>
      <c r="XCV307" s="334"/>
      <c r="XCW307" s="334"/>
      <c r="XCX307" s="224"/>
      <c r="XCY307" s="416"/>
      <c r="XCZ307" s="416"/>
      <c r="XDA307" s="332"/>
      <c r="XDB307" s="333"/>
      <c r="XDC307" s="416"/>
      <c r="XDD307" s="224"/>
      <c r="XDE307" s="224"/>
      <c r="XDF307" s="334"/>
      <c r="XDG307" s="334"/>
      <c r="XDH307" s="224"/>
      <c r="XDI307" s="416"/>
      <c r="XDJ307" s="416"/>
      <c r="XDK307" s="332"/>
      <c r="XDL307" s="333"/>
      <c r="XDM307" s="416"/>
      <c r="XDN307" s="224"/>
      <c r="XDO307" s="224"/>
      <c r="XDP307" s="334"/>
      <c r="XDQ307" s="334"/>
      <c r="XDR307" s="224"/>
      <c r="XDS307" s="416"/>
      <c r="XDT307" s="416"/>
      <c r="XDU307" s="332"/>
      <c r="XDV307" s="333"/>
      <c r="XDW307" s="416"/>
      <c r="XDX307" s="224"/>
      <c r="XDY307" s="224"/>
      <c r="XDZ307" s="334"/>
      <c r="XEA307" s="334"/>
      <c r="XEB307" s="224"/>
      <c r="XEC307" s="416"/>
      <c r="XED307" s="416"/>
      <c r="XEE307" s="332"/>
      <c r="XEF307" s="333"/>
      <c r="XEG307" s="416"/>
      <c r="XEH307" s="224"/>
      <c r="XEI307" s="224"/>
      <c r="XEJ307" s="334"/>
      <c r="XEK307" s="334"/>
      <c r="XEL307" s="224"/>
      <c r="XEM307" s="416"/>
      <c r="XEN307" s="416"/>
      <c r="XEO307" s="332"/>
      <c r="XEP307" s="333"/>
    </row>
    <row r="308" spans="1:16370" s="322" customFormat="1" ht="15.75" customHeight="1">
      <c r="A308" s="75"/>
      <c r="B308" s="75"/>
      <c r="C308" s="93" t="s">
        <v>82</v>
      </c>
      <c r="D308" s="98" t="s">
        <v>290</v>
      </c>
      <c r="E308" s="75"/>
      <c r="F308" s="327"/>
      <c r="G308" s="327"/>
      <c r="H308" s="327"/>
      <c r="I308" s="77"/>
      <c r="J308" s="327"/>
    </row>
    <row r="309" spans="1:16370" s="322" customFormat="1" ht="39" customHeight="1">
      <c r="A309" s="313">
        <v>91837</v>
      </c>
      <c r="B309" s="313" t="s">
        <v>16</v>
      </c>
      <c r="C309" s="313" t="s">
        <v>1955</v>
      </c>
      <c r="D309" s="602" t="s">
        <v>2484</v>
      </c>
      <c r="E309" s="313" t="s">
        <v>488</v>
      </c>
      <c r="F309" s="550">
        <v>20.6</v>
      </c>
      <c r="G309" s="316">
        <f t="shared" ref="G309:G317" si="93">$J$4</f>
        <v>0.24940000000000001</v>
      </c>
      <c r="H309" s="315"/>
      <c r="I309" s="530">
        <f t="shared" si="86"/>
        <v>0</v>
      </c>
      <c r="J309" s="315">
        <f t="shared" ref="J309:J325" si="94">F309*I309</f>
        <v>0</v>
      </c>
    </row>
    <row r="310" spans="1:16370" s="322" customFormat="1" ht="42.75" customHeight="1">
      <c r="A310" s="313">
        <v>91835</v>
      </c>
      <c r="B310" s="313" t="s">
        <v>16</v>
      </c>
      <c r="C310" s="313" t="s">
        <v>1957</v>
      </c>
      <c r="D310" s="602" t="s">
        <v>2483</v>
      </c>
      <c r="E310" s="313" t="s">
        <v>488</v>
      </c>
      <c r="F310" s="550">
        <v>101.3</v>
      </c>
      <c r="G310" s="316">
        <f t="shared" si="93"/>
        <v>0.24940000000000001</v>
      </c>
      <c r="H310" s="315"/>
      <c r="I310" s="530">
        <f t="shared" si="86"/>
        <v>0</v>
      </c>
      <c r="J310" s="315">
        <f t="shared" si="94"/>
        <v>0</v>
      </c>
    </row>
    <row r="311" spans="1:16370" s="322" customFormat="1" ht="27.75" customHeight="1">
      <c r="A311" s="373">
        <v>97667</v>
      </c>
      <c r="B311" s="373" t="s">
        <v>20</v>
      </c>
      <c r="C311" s="373" t="s">
        <v>1958</v>
      </c>
      <c r="D311" s="602" t="s">
        <v>2150</v>
      </c>
      <c r="E311" s="313" t="s">
        <v>488</v>
      </c>
      <c r="F311" s="550">
        <v>30.4</v>
      </c>
      <c r="G311" s="316">
        <f t="shared" si="93"/>
        <v>0.24940000000000001</v>
      </c>
      <c r="H311" s="315"/>
      <c r="I311" s="530">
        <f t="shared" si="86"/>
        <v>0</v>
      </c>
      <c r="J311" s="315">
        <f t="shared" si="94"/>
        <v>0</v>
      </c>
    </row>
    <row r="312" spans="1:16370" s="322" customFormat="1" ht="27" customHeight="1">
      <c r="A312" s="313">
        <v>97669</v>
      </c>
      <c r="B312" s="313" t="s">
        <v>16</v>
      </c>
      <c r="C312" s="313" t="s">
        <v>1959</v>
      </c>
      <c r="D312" s="602" t="s">
        <v>2152</v>
      </c>
      <c r="E312" s="313" t="s">
        <v>488</v>
      </c>
      <c r="F312" s="550">
        <v>16.5</v>
      </c>
      <c r="G312" s="316">
        <f t="shared" si="93"/>
        <v>0.24940000000000001</v>
      </c>
      <c r="H312" s="315"/>
      <c r="I312" s="530">
        <f t="shared" si="86"/>
        <v>0</v>
      </c>
      <c r="J312" s="315">
        <f t="shared" si="94"/>
        <v>0</v>
      </c>
    </row>
    <row r="313" spans="1:16370" s="322" customFormat="1" ht="24.75" customHeight="1">
      <c r="A313" s="313">
        <v>97670</v>
      </c>
      <c r="B313" s="313" t="s">
        <v>16</v>
      </c>
      <c r="C313" s="313" t="s">
        <v>1956</v>
      </c>
      <c r="D313" s="602" t="s">
        <v>2153</v>
      </c>
      <c r="E313" s="313" t="s">
        <v>488</v>
      </c>
      <c r="F313" s="550">
        <v>18.2</v>
      </c>
      <c r="G313" s="316">
        <f t="shared" si="93"/>
        <v>0.24940000000000001</v>
      </c>
      <c r="H313" s="315"/>
      <c r="I313" s="530">
        <f t="shared" si="86"/>
        <v>0</v>
      </c>
      <c r="J313" s="315">
        <f t="shared" si="94"/>
        <v>0</v>
      </c>
    </row>
    <row r="314" spans="1:16370" s="322" customFormat="1" ht="30.75" customHeight="1">
      <c r="A314" s="313" t="s">
        <v>2555</v>
      </c>
      <c r="B314" s="318" t="s">
        <v>1170</v>
      </c>
      <c r="C314" s="313" t="s">
        <v>1960</v>
      </c>
      <c r="D314" s="462" t="str">
        <f>Composição!$A$1593</f>
        <v>ABRACADEIRA EM ACO PARA AMARRACAO DE ELETRODUTOS, TIPO D, COM 1" E CUNHA DE FIXACAO - FORNECIMENTO E INSTALAÇÃO</v>
      </c>
      <c r="E314" s="313" t="s">
        <v>485</v>
      </c>
      <c r="F314" s="550">
        <f>153+41</f>
        <v>194</v>
      </c>
      <c r="G314" s="316">
        <f t="shared" si="93"/>
        <v>0.24940000000000001</v>
      </c>
      <c r="H314" s="315"/>
      <c r="I314" s="530">
        <f t="shared" si="86"/>
        <v>0</v>
      </c>
      <c r="J314" s="315">
        <f t="shared" si="94"/>
        <v>0</v>
      </c>
    </row>
    <row r="315" spans="1:16370" s="322" customFormat="1" ht="39" customHeight="1">
      <c r="A315" s="313" t="s">
        <v>2563</v>
      </c>
      <c r="B315" s="318" t="s">
        <v>1170</v>
      </c>
      <c r="C315" s="313" t="s">
        <v>1961</v>
      </c>
      <c r="D315" s="462" t="str">
        <f>Composição!$A$1621</f>
        <v>ABRACADEIRA EM ACO PARA AMARRACAO DE ELETRODUTOS, TIPO D, COM 1 1/2" E CUNHA DE FIXACAO - FORNECIMENTO E INSTALAÇÃO</v>
      </c>
      <c r="E315" s="313" t="s">
        <v>485</v>
      </c>
      <c r="F315" s="550">
        <v>3</v>
      </c>
      <c r="G315" s="316">
        <f t="shared" si="93"/>
        <v>0.24940000000000001</v>
      </c>
      <c r="H315" s="315"/>
      <c r="I315" s="530">
        <f t="shared" si="86"/>
        <v>0</v>
      </c>
      <c r="J315" s="315">
        <f t="shared" si="94"/>
        <v>0</v>
      </c>
    </row>
    <row r="316" spans="1:16370" s="322" customFormat="1" ht="31.5" customHeight="1">
      <c r="A316" s="313" t="s">
        <v>2559</v>
      </c>
      <c r="B316" s="318" t="s">
        <v>1170</v>
      </c>
      <c r="C316" s="313" t="s">
        <v>1962</v>
      </c>
      <c r="D316" s="462" t="str">
        <f>Composição!$A$1607</f>
        <v>ABRACADEIRA EM ACO PARA AMARRACAO DE ELETRODUTOS, TIPO D, COM 1 1/4" E CUNHA DE FIXACAO - FORNECIMENTO E INSTALAÇÃO</v>
      </c>
      <c r="E316" s="313" t="s">
        <v>485</v>
      </c>
      <c r="F316" s="550">
        <v>3</v>
      </c>
      <c r="G316" s="316">
        <f t="shared" si="93"/>
        <v>0.24940000000000001</v>
      </c>
      <c r="H316" s="315"/>
      <c r="I316" s="530">
        <f t="shared" si="86"/>
        <v>0</v>
      </c>
      <c r="J316" s="315">
        <f t="shared" si="94"/>
        <v>0</v>
      </c>
    </row>
    <row r="317" spans="1:16370" s="322" customFormat="1" ht="30.75" customHeight="1">
      <c r="A317" s="313" t="s">
        <v>2552</v>
      </c>
      <c r="B317" s="318" t="s">
        <v>1170</v>
      </c>
      <c r="C317" s="313" t="s">
        <v>1963</v>
      </c>
      <c r="D317" s="462" t="str">
        <f>Composição!$A$1579</f>
        <v>ABRACADEIRA EM ACO PARA AMARRACAO DE ELETRODUTOS, TIPO D, COM 2 1/2" E CUNHA DE FIXACAO - FORNECIMENTO E INSTALAÇÃO</v>
      </c>
      <c r="E317" s="313" t="s">
        <v>485</v>
      </c>
      <c r="F317" s="550">
        <v>11</v>
      </c>
      <c r="G317" s="316">
        <f t="shared" si="93"/>
        <v>0.24940000000000001</v>
      </c>
      <c r="H317" s="315"/>
      <c r="I317" s="530">
        <f t="shared" si="86"/>
        <v>0</v>
      </c>
      <c r="J317" s="315">
        <f t="shared" si="94"/>
        <v>0</v>
      </c>
    </row>
    <row r="318" spans="1:16370" s="322" customFormat="1" ht="30.75" customHeight="1">
      <c r="A318" s="313" t="s">
        <v>2545</v>
      </c>
      <c r="B318" s="318" t="s">
        <v>1170</v>
      </c>
      <c r="C318" s="313" t="s">
        <v>1964</v>
      </c>
      <c r="D318" s="462" t="str">
        <f>Composição!$A$1564</f>
        <v>ABRACADEIRA EM ACO PARA AMARRACAO DE ELETRODUTOS, TIPO D, COM 3/4" E CUNHA DE FIXACAO - FORNECIMENTO E INSTALAÇÃO</v>
      </c>
      <c r="E318" s="313" t="s">
        <v>485</v>
      </c>
      <c r="F318" s="550">
        <f>1230+131</f>
        <v>1361</v>
      </c>
      <c r="G318" s="316">
        <f t="shared" ref="G318:G325" si="95">$J$4</f>
        <v>0.24940000000000001</v>
      </c>
      <c r="H318" s="315"/>
      <c r="I318" s="530">
        <f t="shared" si="86"/>
        <v>0</v>
      </c>
      <c r="J318" s="315">
        <f t="shared" si="94"/>
        <v>0</v>
      </c>
    </row>
    <row r="319" spans="1:16370" s="322" customFormat="1" ht="33" customHeight="1">
      <c r="A319" s="313" t="s">
        <v>2543</v>
      </c>
      <c r="B319" s="318" t="s">
        <v>1170</v>
      </c>
      <c r="C319" s="313" t="s">
        <v>1965</v>
      </c>
      <c r="D319" s="462" t="str">
        <f>Composição!$A$1550</f>
        <v>ABRACADEIRA EM ACO PARA AMARRACAO DE ELETRODUTOS, TIPO D, COM 4" E CUNHA DE FIXACAO - FORNECIMENTO E INSTALAÇÃO</v>
      </c>
      <c r="E319" s="313" t="s">
        <v>485</v>
      </c>
      <c r="F319" s="550">
        <v>6</v>
      </c>
      <c r="G319" s="316">
        <f t="shared" si="95"/>
        <v>0.24940000000000001</v>
      </c>
      <c r="H319" s="315"/>
      <c r="I319" s="530">
        <f t="shared" si="86"/>
        <v>0</v>
      </c>
      <c r="J319" s="315">
        <f t="shared" si="94"/>
        <v>0</v>
      </c>
    </row>
    <row r="320" spans="1:16370" s="322" customFormat="1" ht="35.25" customHeight="1">
      <c r="A320" s="313">
        <v>91864</v>
      </c>
      <c r="B320" s="318" t="s">
        <v>16</v>
      </c>
      <c r="C320" s="313" t="s">
        <v>1966</v>
      </c>
      <c r="D320" s="462" t="s">
        <v>2485</v>
      </c>
      <c r="E320" s="313" t="s">
        <v>488</v>
      </c>
      <c r="F320" s="550">
        <f>166.2+45.2</f>
        <v>211.4</v>
      </c>
      <c r="G320" s="316">
        <f t="shared" si="95"/>
        <v>0.24940000000000001</v>
      </c>
      <c r="H320" s="315"/>
      <c r="I320" s="530">
        <f t="shared" si="86"/>
        <v>0</v>
      </c>
      <c r="J320" s="315">
        <f t="shared" si="94"/>
        <v>0</v>
      </c>
    </row>
    <row r="321" spans="1:16370" s="322" customFormat="1" ht="28.5" customHeight="1">
      <c r="A321" s="313">
        <v>93008</v>
      </c>
      <c r="B321" s="318" t="s">
        <v>16</v>
      </c>
      <c r="C321" s="313" t="s">
        <v>1967</v>
      </c>
      <c r="D321" s="462" t="s">
        <v>2486</v>
      </c>
      <c r="E321" s="313" t="s">
        <v>488</v>
      </c>
      <c r="F321" s="550">
        <v>3.5</v>
      </c>
      <c r="G321" s="316">
        <f t="shared" si="95"/>
        <v>0.24940000000000001</v>
      </c>
      <c r="H321" s="315"/>
      <c r="I321" s="530">
        <f t="shared" si="86"/>
        <v>0</v>
      </c>
      <c r="J321" s="315">
        <f t="shared" si="94"/>
        <v>0</v>
      </c>
    </row>
    <row r="322" spans="1:16370" s="322" customFormat="1" ht="39" customHeight="1">
      <c r="A322" s="313">
        <v>91873</v>
      </c>
      <c r="B322" s="318" t="s">
        <v>16</v>
      </c>
      <c r="C322" s="313" t="s">
        <v>1968</v>
      </c>
      <c r="D322" s="462" t="s">
        <v>2487</v>
      </c>
      <c r="E322" s="313" t="s">
        <v>488</v>
      </c>
      <c r="F322" s="550">
        <v>5</v>
      </c>
      <c r="G322" s="316">
        <f t="shared" si="95"/>
        <v>0.24940000000000001</v>
      </c>
      <c r="H322" s="315"/>
      <c r="I322" s="530">
        <f t="shared" si="86"/>
        <v>0</v>
      </c>
      <c r="J322" s="315">
        <f t="shared" si="94"/>
        <v>0</v>
      </c>
    </row>
    <row r="323" spans="1:16370" s="322" customFormat="1" ht="35.25" customHeight="1">
      <c r="A323" s="313">
        <v>93010</v>
      </c>
      <c r="B323" s="318" t="s">
        <v>16</v>
      </c>
      <c r="C323" s="313" t="s">
        <v>1969</v>
      </c>
      <c r="D323" s="462" t="s">
        <v>2488</v>
      </c>
      <c r="E323" s="313" t="s">
        <v>488</v>
      </c>
      <c r="F323" s="550">
        <v>11.7</v>
      </c>
      <c r="G323" s="316">
        <f t="shared" si="95"/>
        <v>0.24940000000000001</v>
      </c>
      <c r="H323" s="315"/>
      <c r="I323" s="530">
        <f t="shared" si="86"/>
        <v>0</v>
      </c>
      <c r="J323" s="315">
        <f t="shared" si="94"/>
        <v>0</v>
      </c>
    </row>
    <row r="324" spans="1:16370" s="322" customFormat="1" ht="40.5" customHeight="1">
      <c r="A324" s="313">
        <v>91863</v>
      </c>
      <c r="B324" s="318" t="s">
        <v>16</v>
      </c>
      <c r="C324" s="313" t="s">
        <v>1970</v>
      </c>
      <c r="D324" s="462" t="s">
        <v>2489</v>
      </c>
      <c r="E324" s="313" t="s">
        <v>488</v>
      </c>
      <c r="F324" s="550">
        <f>1404.18+143</f>
        <v>1547.18</v>
      </c>
      <c r="G324" s="316">
        <f t="shared" si="95"/>
        <v>0.24940000000000001</v>
      </c>
      <c r="H324" s="315"/>
      <c r="I324" s="530">
        <f t="shared" si="86"/>
        <v>0</v>
      </c>
      <c r="J324" s="315">
        <f t="shared" si="94"/>
        <v>0</v>
      </c>
    </row>
    <row r="325" spans="1:16370" s="322" customFormat="1" ht="35.25" customHeight="1">
      <c r="A325" s="313" t="s">
        <v>2493</v>
      </c>
      <c r="B325" s="318" t="s">
        <v>1170</v>
      </c>
      <c r="C325" s="313" t="s">
        <v>1971</v>
      </c>
      <c r="D325" s="462" t="str">
        <f>Composição!$A$1435</f>
        <v>ELETRODUTO RÍGIDO ROSCÁVEL, PVC, DN 100 MM (4") - FORNECIMENTO E INSTALAÇÃO. AF_12/2015</v>
      </c>
      <c r="E325" s="313" t="s">
        <v>488</v>
      </c>
      <c r="F325" s="550">
        <v>6.4</v>
      </c>
      <c r="G325" s="316">
        <f t="shared" si="95"/>
        <v>0.24940000000000001</v>
      </c>
      <c r="H325" s="315"/>
      <c r="I325" s="530">
        <f t="shared" si="86"/>
        <v>0</v>
      </c>
      <c r="J325" s="315">
        <f t="shared" si="94"/>
        <v>0</v>
      </c>
    </row>
    <row r="326" spans="1:16370" s="322" customFormat="1" ht="18.75" customHeight="1">
      <c r="A326" s="373"/>
      <c r="B326" s="373"/>
      <c r="C326" s="695" t="s">
        <v>83</v>
      </c>
      <c r="D326" s="98" t="s">
        <v>289</v>
      </c>
      <c r="E326" s="75"/>
      <c r="F326" s="327"/>
      <c r="G326" s="327"/>
      <c r="H326" s="327"/>
      <c r="I326" s="77"/>
      <c r="J326" s="327"/>
    </row>
    <row r="327" spans="1:16370" s="322" customFormat="1" ht="26.25" customHeight="1">
      <c r="A327" s="373">
        <v>98297</v>
      </c>
      <c r="B327" s="373" t="s">
        <v>484</v>
      </c>
      <c r="C327" s="373" t="s">
        <v>1972</v>
      </c>
      <c r="D327" s="602" t="s">
        <v>2495</v>
      </c>
      <c r="E327" s="313" t="s">
        <v>488</v>
      </c>
      <c r="F327" s="550">
        <v>2174.1999999999998</v>
      </c>
      <c r="G327" s="316">
        <f t="shared" ref="G327:G329" si="96">$J$4</f>
        <v>0.24940000000000001</v>
      </c>
      <c r="H327" s="315"/>
      <c r="I327" s="530">
        <f t="shared" si="86"/>
        <v>0</v>
      </c>
      <c r="J327" s="315">
        <f t="shared" ref="J327:J329" si="97">F327*I327</f>
        <v>0</v>
      </c>
    </row>
    <row r="328" spans="1:16370" s="322" customFormat="1" ht="26.25" customHeight="1">
      <c r="A328" s="313" t="s">
        <v>2499</v>
      </c>
      <c r="B328" s="313" t="s">
        <v>1170</v>
      </c>
      <c r="C328" s="313" t="s">
        <v>1973</v>
      </c>
      <c r="D328" s="533" t="str">
        <f>Composição!$A$1449</f>
        <v>CABO TELEFONICO CTP-APL-50, 10 PARES (USO EXTERNO) - FORNECIMENTO E INSTALACAO</v>
      </c>
      <c r="E328" s="313" t="s">
        <v>488</v>
      </c>
      <c r="F328" s="550">
        <v>65.400000000000006</v>
      </c>
      <c r="G328" s="316">
        <f t="shared" si="96"/>
        <v>0.24940000000000001</v>
      </c>
      <c r="H328" s="315"/>
      <c r="I328" s="530">
        <f t="shared" si="86"/>
        <v>0</v>
      </c>
      <c r="J328" s="315">
        <f t="shared" si="97"/>
        <v>0</v>
      </c>
    </row>
    <row r="329" spans="1:16370" s="372" customFormat="1" ht="22.5" customHeight="1">
      <c r="A329" s="694">
        <v>98295</v>
      </c>
      <c r="B329" s="313" t="s">
        <v>484</v>
      </c>
      <c r="C329" s="313" t="s">
        <v>1974</v>
      </c>
      <c r="D329" s="602" t="s">
        <v>2494</v>
      </c>
      <c r="E329" s="313" t="s">
        <v>488</v>
      </c>
      <c r="F329" s="550">
        <v>162</v>
      </c>
      <c r="G329" s="316">
        <f t="shared" si="96"/>
        <v>0.24940000000000001</v>
      </c>
      <c r="H329" s="315"/>
      <c r="I329" s="530">
        <f t="shared" si="86"/>
        <v>0</v>
      </c>
      <c r="J329" s="315">
        <f t="shared" si="97"/>
        <v>0</v>
      </c>
      <c r="K329" s="368"/>
      <c r="L329" s="224"/>
      <c r="M329" s="224"/>
      <c r="N329" s="334"/>
      <c r="O329" s="334"/>
      <c r="P329" s="224"/>
      <c r="Q329" s="368"/>
      <c r="R329" s="368"/>
      <c r="S329" s="332"/>
      <c r="T329" s="333"/>
      <c r="U329" s="368"/>
      <c r="V329" s="224"/>
      <c r="W329" s="224"/>
      <c r="X329" s="334"/>
      <c r="Y329" s="334"/>
      <c r="Z329" s="224"/>
      <c r="AA329" s="368"/>
      <c r="AB329" s="368"/>
      <c r="AC329" s="332"/>
      <c r="AD329" s="333"/>
      <c r="AE329" s="368"/>
      <c r="AF329" s="224"/>
      <c r="AG329" s="224"/>
      <c r="AH329" s="334"/>
      <c r="AI329" s="334"/>
      <c r="AJ329" s="224"/>
      <c r="AK329" s="368"/>
      <c r="AL329" s="368"/>
      <c r="AM329" s="332"/>
      <c r="AN329" s="333"/>
      <c r="AO329" s="368"/>
      <c r="AP329" s="224"/>
      <c r="AQ329" s="224"/>
      <c r="AR329" s="334"/>
      <c r="AS329" s="334"/>
      <c r="AT329" s="224"/>
      <c r="AU329" s="368"/>
      <c r="AV329" s="368"/>
      <c r="AW329" s="332"/>
      <c r="AX329" s="333"/>
      <c r="AY329" s="368"/>
      <c r="AZ329" s="224"/>
      <c r="BA329" s="224"/>
      <c r="BB329" s="334"/>
      <c r="BC329" s="334"/>
      <c r="BD329" s="224"/>
      <c r="BE329" s="368"/>
      <c r="BF329" s="368"/>
      <c r="BG329" s="332"/>
      <c r="BH329" s="333"/>
      <c r="BI329" s="368"/>
      <c r="BJ329" s="224"/>
      <c r="BK329" s="224"/>
      <c r="BL329" s="334"/>
      <c r="BM329" s="334"/>
      <c r="BN329" s="224"/>
      <c r="BO329" s="368"/>
      <c r="BP329" s="368"/>
      <c r="BQ329" s="332"/>
      <c r="BR329" s="333"/>
      <c r="BS329" s="368"/>
      <c r="BT329" s="224"/>
      <c r="BU329" s="224"/>
      <c r="BV329" s="334"/>
      <c r="BW329" s="334"/>
      <c r="BX329" s="224"/>
      <c r="BY329" s="368"/>
      <c r="BZ329" s="368"/>
      <c r="CA329" s="332"/>
      <c r="CB329" s="333"/>
      <c r="CC329" s="368"/>
      <c r="CD329" s="224"/>
      <c r="CE329" s="224"/>
      <c r="CF329" s="334"/>
      <c r="CG329" s="334"/>
      <c r="CH329" s="224"/>
      <c r="CI329" s="368"/>
      <c r="CJ329" s="368"/>
      <c r="CK329" s="332"/>
      <c r="CL329" s="333"/>
      <c r="CM329" s="368"/>
      <c r="CN329" s="224"/>
      <c r="CO329" s="224"/>
      <c r="CP329" s="334"/>
      <c r="CQ329" s="334"/>
      <c r="CR329" s="224"/>
      <c r="CS329" s="368"/>
      <c r="CT329" s="368"/>
      <c r="CU329" s="332"/>
      <c r="CV329" s="333"/>
      <c r="CW329" s="368"/>
      <c r="CX329" s="224"/>
      <c r="CY329" s="224"/>
      <c r="CZ329" s="334"/>
      <c r="DA329" s="334"/>
      <c r="DB329" s="224"/>
      <c r="DC329" s="368"/>
      <c r="DD329" s="368"/>
      <c r="DE329" s="332"/>
      <c r="DF329" s="333"/>
      <c r="DG329" s="368"/>
      <c r="DH329" s="224"/>
      <c r="DI329" s="224"/>
      <c r="DJ329" s="334"/>
      <c r="DK329" s="334"/>
      <c r="DL329" s="224"/>
      <c r="DM329" s="368"/>
      <c r="DN329" s="368"/>
      <c r="DO329" s="332"/>
      <c r="DP329" s="333"/>
      <c r="DQ329" s="368"/>
      <c r="DR329" s="224"/>
      <c r="DS329" s="224"/>
      <c r="DT329" s="334"/>
      <c r="DU329" s="334"/>
      <c r="DV329" s="224"/>
      <c r="DW329" s="368"/>
      <c r="DX329" s="368"/>
      <c r="DY329" s="332"/>
      <c r="DZ329" s="333"/>
      <c r="EA329" s="368"/>
      <c r="EB329" s="224"/>
      <c r="EC329" s="224"/>
      <c r="ED329" s="334"/>
      <c r="EE329" s="334"/>
      <c r="EF329" s="224"/>
      <c r="EG329" s="368"/>
      <c r="EH329" s="368"/>
      <c r="EI329" s="332"/>
      <c r="EJ329" s="333"/>
      <c r="EK329" s="368"/>
      <c r="EL329" s="224"/>
      <c r="EM329" s="224"/>
      <c r="EN329" s="334"/>
      <c r="EO329" s="334"/>
      <c r="EP329" s="224"/>
      <c r="EQ329" s="368"/>
      <c r="ER329" s="368"/>
      <c r="ES329" s="332"/>
      <c r="ET329" s="333"/>
      <c r="EU329" s="368"/>
      <c r="EV329" s="224"/>
      <c r="EW329" s="224"/>
      <c r="EX329" s="334"/>
      <c r="EY329" s="334"/>
      <c r="EZ329" s="224"/>
      <c r="FA329" s="368"/>
      <c r="FB329" s="368"/>
      <c r="FC329" s="332"/>
      <c r="FD329" s="333"/>
      <c r="FE329" s="368"/>
      <c r="FF329" s="224"/>
      <c r="FG329" s="224"/>
      <c r="FH329" s="334"/>
      <c r="FI329" s="334"/>
      <c r="FJ329" s="224"/>
      <c r="FK329" s="368"/>
      <c r="FL329" s="368"/>
      <c r="FM329" s="332"/>
      <c r="FN329" s="333"/>
      <c r="FO329" s="368"/>
      <c r="FP329" s="224"/>
      <c r="FQ329" s="224"/>
      <c r="FR329" s="334"/>
      <c r="FS329" s="334"/>
      <c r="FT329" s="224"/>
      <c r="FU329" s="368"/>
      <c r="FV329" s="368"/>
      <c r="FW329" s="332"/>
      <c r="FX329" s="333"/>
      <c r="FY329" s="368"/>
      <c r="FZ329" s="224"/>
      <c r="GA329" s="224"/>
      <c r="GB329" s="334"/>
      <c r="GC329" s="334"/>
      <c r="GD329" s="224"/>
      <c r="GE329" s="368"/>
      <c r="GF329" s="368"/>
      <c r="GG329" s="332"/>
      <c r="GH329" s="333"/>
      <c r="GI329" s="368"/>
      <c r="GJ329" s="224"/>
      <c r="GK329" s="224"/>
      <c r="GL329" s="334"/>
      <c r="GM329" s="334"/>
      <c r="GN329" s="224"/>
      <c r="GO329" s="368"/>
      <c r="GP329" s="368"/>
      <c r="GQ329" s="332"/>
      <c r="GR329" s="333"/>
      <c r="GS329" s="368"/>
      <c r="GT329" s="224"/>
      <c r="GU329" s="224"/>
      <c r="GV329" s="334"/>
      <c r="GW329" s="334"/>
      <c r="GX329" s="224"/>
      <c r="GY329" s="368"/>
      <c r="GZ329" s="368"/>
      <c r="HA329" s="332"/>
      <c r="HB329" s="333"/>
      <c r="HC329" s="368"/>
      <c r="HD329" s="224"/>
      <c r="HE329" s="224"/>
      <c r="HF329" s="334"/>
      <c r="HG329" s="334"/>
      <c r="HH329" s="224"/>
      <c r="HI329" s="368"/>
      <c r="HJ329" s="368"/>
      <c r="HK329" s="332"/>
      <c r="HL329" s="333"/>
      <c r="HM329" s="368"/>
      <c r="HN329" s="224"/>
      <c r="HO329" s="224"/>
      <c r="HP329" s="334"/>
      <c r="HQ329" s="334"/>
      <c r="HR329" s="224"/>
      <c r="HS329" s="368"/>
      <c r="HT329" s="368"/>
      <c r="HU329" s="332"/>
      <c r="HV329" s="333"/>
      <c r="HW329" s="368"/>
      <c r="HX329" s="224"/>
      <c r="HY329" s="224"/>
      <c r="HZ329" s="334"/>
      <c r="IA329" s="334"/>
      <c r="IB329" s="224"/>
      <c r="IC329" s="368"/>
      <c r="ID329" s="368"/>
      <c r="IE329" s="332"/>
      <c r="IF329" s="333"/>
      <c r="IG329" s="368"/>
      <c r="IH329" s="224"/>
      <c r="II329" s="224"/>
      <c r="IJ329" s="334"/>
      <c r="IK329" s="334"/>
      <c r="IL329" s="224"/>
      <c r="IM329" s="368"/>
      <c r="IN329" s="368"/>
      <c r="IO329" s="332"/>
      <c r="IP329" s="333"/>
      <c r="IQ329" s="368"/>
      <c r="IR329" s="224"/>
      <c r="IS329" s="224"/>
      <c r="IT329" s="334"/>
      <c r="IU329" s="334"/>
      <c r="IV329" s="224"/>
      <c r="IW329" s="368"/>
      <c r="IX329" s="368"/>
      <c r="IY329" s="332"/>
      <c r="IZ329" s="333"/>
      <c r="JA329" s="368"/>
      <c r="JB329" s="224"/>
      <c r="JC329" s="224"/>
      <c r="JD329" s="334"/>
      <c r="JE329" s="334"/>
      <c r="JF329" s="224"/>
      <c r="JG329" s="368"/>
      <c r="JH329" s="368"/>
      <c r="JI329" s="332"/>
      <c r="JJ329" s="333"/>
      <c r="JK329" s="368"/>
      <c r="JL329" s="224"/>
      <c r="JM329" s="224"/>
      <c r="JN329" s="334"/>
      <c r="JO329" s="334"/>
      <c r="JP329" s="224"/>
      <c r="JQ329" s="368"/>
      <c r="JR329" s="368"/>
      <c r="JS329" s="332"/>
      <c r="JT329" s="333"/>
      <c r="JU329" s="368"/>
      <c r="JV329" s="224"/>
      <c r="JW329" s="224"/>
      <c r="JX329" s="334"/>
      <c r="JY329" s="334"/>
      <c r="JZ329" s="224"/>
      <c r="KA329" s="368"/>
      <c r="KB329" s="368"/>
      <c r="KC329" s="332"/>
      <c r="KD329" s="333"/>
      <c r="KE329" s="368"/>
      <c r="KF329" s="224"/>
      <c r="KG329" s="224"/>
      <c r="KH329" s="334"/>
      <c r="KI329" s="334"/>
      <c r="KJ329" s="224"/>
      <c r="KK329" s="368"/>
      <c r="KL329" s="368"/>
      <c r="KM329" s="332"/>
      <c r="KN329" s="333"/>
      <c r="KO329" s="368"/>
      <c r="KP329" s="224"/>
      <c r="KQ329" s="224"/>
      <c r="KR329" s="334"/>
      <c r="KS329" s="334"/>
      <c r="KT329" s="224"/>
      <c r="KU329" s="368"/>
      <c r="KV329" s="368"/>
      <c r="KW329" s="332"/>
      <c r="KX329" s="333"/>
      <c r="KY329" s="368"/>
      <c r="KZ329" s="224"/>
      <c r="LA329" s="224"/>
      <c r="LB329" s="334"/>
      <c r="LC329" s="334"/>
      <c r="LD329" s="224"/>
      <c r="LE329" s="368"/>
      <c r="LF329" s="368"/>
      <c r="LG329" s="332"/>
      <c r="LH329" s="333"/>
      <c r="LI329" s="368"/>
      <c r="LJ329" s="224"/>
      <c r="LK329" s="224"/>
      <c r="LL329" s="334"/>
      <c r="LM329" s="334"/>
      <c r="LN329" s="224"/>
      <c r="LO329" s="368"/>
      <c r="LP329" s="368"/>
      <c r="LQ329" s="332"/>
      <c r="LR329" s="333"/>
      <c r="LS329" s="368"/>
      <c r="LT329" s="224"/>
      <c r="LU329" s="224"/>
      <c r="LV329" s="334"/>
      <c r="LW329" s="334"/>
      <c r="LX329" s="224"/>
      <c r="LY329" s="368"/>
      <c r="LZ329" s="368"/>
      <c r="MA329" s="332"/>
      <c r="MB329" s="333"/>
      <c r="MC329" s="368"/>
      <c r="MD329" s="224"/>
      <c r="ME329" s="224"/>
      <c r="MF329" s="334"/>
      <c r="MG329" s="334"/>
      <c r="MH329" s="224"/>
      <c r="MI329" s="368"/>
      <c r="MJ329" s="368"/>
      <c r="MK329" s="332"/>
      <c r="ML329" s="333"/>
      <c r="MM329" s="368"/>
      <c r="MN329" s="224"/>
      <c r="MO329" s="224"/>
      <c r="MP329" s="334"/>
      <c r="MQ329" s="334"/>
      <c r="MR329" s="224"/>
      <c r="MS329" s="368"/>
      <c r="MT329" s="368"/>
      <c r="MU329" s="332"/>
      <c r="MV329" s="333"/>
      <c r="MW329" s="368"/>
      <c r="MX329" s="224"/>
      <c r="MY329" s="224"/>
      <c r="MZ329" s="334"/>
      <c r="NA329" s="334"/>
      <c r="NB329" s="224"/>
      <c r="NC329" s="368"/>
      <c r="ND329" s="368"/>
      <c r="NE329" s="332"/>
      <c r="NF329" s="333"/>
      <c r="NG329" s="368"/>
      <c r="NH329" s="224"/>
      <c r="NI329" s="224"/>
      <c r="NJ329" s="334"/>
      <c r="NK329" s="334"/>
      <c r="NL329" s="224"/>
      <c r="NM329" s="368"/>
      <c r="NN329" s="368"/>
      <c r="NO329" s="332"/>
      <c r="NP329" s="333"/>
      <c r="NQ329" s="368"/>
      <c r="NR329" s="224"/>
      <c r="NS329" s="224"/>
      <c r="NT329" s="334"/>
      <c r="NU329" s="334"/>
      <c r="NV329" s="224"/>
      <c r="NW329" s="368"/>
      <c r="NX329" s="368"/>
      <c r="NY329" s="332"/>
      <c r="NZ329" s="333"/>
      <c r="OA329" s="368"/>
      <c r="OB329" s="224"/>
      <c r="OC329" s="224"/>
      <c r="OD329" s="334"/>
      <c r="OE329" s="334"/>
      <c r="OF329" s="224"/>
      <c r="OG329" s="368"/>
      <c r="OH329" s="368"/>
      <c r="OI329" s="332"/>
      <c r="OJ329" s="333"/>
      <c r="OK329" s="368"/>
      <c r="OL329" s="224"/>
      <c r="OM329" s="224"/>
      <c r="ON329" s="334"/>
      <c r="OO329" s="334"/>
      <c r="OP329" s="224"/>
      <c r="OQ329" s="368"/>
      <c r="OR329" s="368"/>
      <c r="OS329" s="332"/>
      <c r="OT329" s="333"/>
      <c r="OU329" s="368"/>
      <c r="OV329" s="224"/>
      <c r="OW329" s="224"/>
      <c r="OX329" s="334"/>
      <c r="OY329" s="334"/>
      <c r="OZ329" s="224"/>
      <c r="PA329" s="368"/>
      <c r="PB329" s="368"/>
      <c r="PC329" s="332"/>
      <c r="PD329" s="333"/>
      <c r="PE329" s="368"/>
      <c r="PF329" s="224"/>
      <c r="PG329" s="224"/>
      <c r="PH329" s="334"/>
      <c r="PI329" s="334"/>
      <c r="PJ329" s="224"/>
      <c r="PK329" s="368"/>
      <c r="PL329" s="368"/>
      <c r="PM329" s="332"/>
      <c r="PN329" s="333"/>
      <c r="PO329" s="368"/>
      <c r="PP329" s="224"/>
      <c r="PQ329" s="224"/>
      <c r="PR329" s="334"/>
      <c r="PS329" s="334"/>
      <c r="PT329" s="224"/>
      <c r="PU329" s="368"/>
      <c r="PV329" s="368"/>
      <c r="PW329" s="332"/>
      <c r="PX329" s="333"/>
      <c r="PY329" s="368"/>
      <c r="PZ329" s="224"/>
      <c r="QA329" s="224"/>
      <c r="QB329" s="334"/>
      <c r="QC329" s="334"/>
      <c r="QD329" s="224"/>
      <c r="QE329" s="368"/>
      <c r="QF329" s="368"/>
      <c r="QG329" s="332"/>
      <c r="QH329" s="333"/>
      <c r="QI329" s="368"/>
      <c r="QJ329" s="224"/>
      <c r="QK329" s="224"/>
      <c r="QL329" s="334"/>
      <c r="QM329" s="334"/>
      <c r="QN329" s="224"/>
      <c r="QO329" s="368"/>
      <c r="QP329" s="368"/>
      <c r="QQ329" s="332"/>
      <c r="QR329" s="333"/>
      <c r="QS329" s="368"/>
      <c r="QT329" s="224"/>
      <c r="QU329" s="224"/>
      <c r="QV329" s="334"/>
      <c r="QW329" s="334"/>
      <c r="QX329" s="224"/>
      <c r="QY329" s="368"/>
      <c r="QZ329" s="368"/>
      <c r="RA329" s="332"/>
      <c r="RB329" s="333"/>
      <c r="RC329" s="368"/>
      <c r="RD329" s="224"/>
      <c r="RE329" s="224"/>
      <c r="RF329" s="334"/>
      <c r="RG329" s="334"/>
      <c r="RH329" s="224"/>
      <c r="RI329" s="368"/>
      <c r="RJ329" s="368"/>
      <c r="RK329" s="332"/>
      <c r="RL329" s="333"/>
      <c r="RM329" s="368"/>
      <c r="RN329" s="224"/>
      <c r="RO329" s="224"/>
      <c r="RP329" s="334"/>
      <c r="RQ329" s="334"/>
      <c r="RR329" s="224"/>
      <c r="RS329" s="368"/>
      <c r="RT329" s="368"/>
      <c r="RU329" s="332"/>
      <c r="RV329" s="333"/>
      <c r="RW329" s="368"/>
      <c r="RX329" s="224"/>
      <c r="RY329" s="224"/>
      <c r="RZ329" s="334"/>
      <c r="SA329" s="334"/>
      <c r="SB329" s="224"/>
      <c r="SC329" s="368"/>
      <c r="SD329" s="368"/>
      <c r="SE329" s="332"/>
      <c r="SF329" s="333"/>
      <c r="SG329" s="368"/>
      <c r="SH329" s="224"/>
      <c r="SI329" s="224"/>
      <c r="SJ329" s="334"/>
      <c r="SK329" s="334"/>
      <c r="SL329" s="224"/>
      <c r="SM329" s="368"/>
      <c r="SN329" s="368"/>
      <c r="SO329" s="332"/>
      <c r="SP329" s="333"/>
      <c r="SQ329" s="368"/>
      <c r="SR329" s="224"/>
      <c r="SS329" s="224"/>
      <c r="ST329" s="334"/>
      <c r="SU329" s="334"/>
      <c r="SV329" s="224"/>
      <c r="SW329" s="368"/>
      <c r="SX329" s="368"/>
      <c r="SY329" s="332"/>
      <c r="SZ329" s="333"/>
      <c r="TA329" s="368"/>
      <c r="TB329" s="224"/>
      <c r="TC329" s="224"/>
      <c r="TD329" s="334"/>
      <c r="TE329" s="334"/>
      <c r="TF329" s="224"/>
      <c r="TG329" s="368"/>
      <c r="TH329" s="368"/>
      <c r="TI329" s="332"/>
      <c r="TJ329" s="333"/>
      <c r="TK329" s="368"/>
      <c r="TL329" s="224"/>
      <c r="TM329" s="224"/>
      <c r="TN329" s="334"/>
      <c r="TO329" s="334"/>
      <c r="TP329" s="224"/>
      <c r="TQ329" s="368"/>
      <c r="TR329" s="368"/>
      <c r="TS329" s="332"/>
      <c r="TT329" s="333"/>
      <c r="TU329" s="368"/>
      <c r="TV329" s="224"/>
      <c r="TW329" s="224"/>
      <c r="TX329" s="334"/>
      <c r="TY329" s="334"/>
      <c r="TZ329" s="224"/>
      <c r="UA329" s="368"/>
      <c r="UB329" s="368"/>
      <c r="UC329" s="332"/>
      <c r="UD329" s="333"/>
      <c r="UE329" s="368"/>
      <c r="UF329" s="224"/>
      <c r="UG329" s="224"/>
      <c r="UH329" s="334"/>
      <c r="UI329" s="334"/>
      <c r="UJ329" s="224"/>
      <c r="UK329" s="368"/>
      <c r="UL329" s="368"/>
      <c r="UM329" s="332"/>
      <c r="UN329" s="333"/>
      <c r="UO329" s="368"/>
      <c r="UP329" s="224"/>
      <c r="UQ329" s="224"/>
      <c r="UR329" s="334"/>
      <c r="US329" s="334"/>
      <c r="UT329" s="224"/>
      <c r="UU329" s="368"/>
      <c r="UV329" s="368"/>
      <c r="UW329" s="332"/>
      <c r="UX329" s="333"/>
      <c r="UY329" s="368"/>
      <c r="UZ329" s="224"/>
      <c r="VA329" s="224"/>
      <c r="VB329" s="334"/>
      <c r="VC329" s="334"/>
      <c r="VD329" s="224"/>
      <c r="VE329" s="368"/>
      <c r="VF329" s="368"/>
      <c r="VG329" s="332"/>
      <c r="VH329" s="333"/>
      <c r="VI329" s="368"/>
      <c r="VJ329" s="224"/>
      <c r="VK329" s="224"/>
      <c r="VL329" s="334"/>
      <c r="VM329" s="334"/>
      <c r="VN329" s="224"/>
      <c r="VO329" s="368"/>
      <c r="VP329" s="368"/>
      <c r="VQ329" s="332"/>
      <c r="VR329" s="333"/>
      <c r="VS329" s="368"/>
      <c r="VT329" s="224"/>
      <c r="VU329" s="224"/>
      <c r="VV329" s="334"/>
      <c r="VW329" s="334"/>
      <c r="VX329" s="224"/>
      <c r="VY329" s="368"/>
      <c r="VZ329" s="368"/>
      <c r="WA329" s="332"/>
      <c r="WB329" s="333"/>
      <c r="WC329" s="368"/>
      <c r="WD329" s="224"/>
      <c r="WE329" s="224"/>
      <c r="WF329" s="334"/>
      <c r="WG329" s="334"/>
      <c r="WH329" s="224"/>
      <c r="WI329" s="368"/>
      <c r="WJ329" s="368"/>
      <c r="WK329" s="332"/>
      <c r="WL329" s="333"/>
      <c r="WM329" s="368"/>
      <c r="WN329" s="224"/>
      <c r="WO329" s="224"/>
      <c r="WP329" s="334"/>
      <c r="WQ329" s="334"/>
      <c r="WR329" s="224"/>
      <c r="WS329" s="368"/>
      <c r="WT329" s="368"/>
      <c r="WU329" s="332"/>
      <c r="WV329" s="333"/>
      <c r="WW329" s="368"/>
      <c r="WX329" s="224"/>
      <c r="WY329" s="224"/>
      <c r="WZ329" s="334"/>
      <c r="XA329" s="334"/>
      <c r="XB329" s="224"/>
      <c r="XC329" s="368"/>
      <c r="XD329" s="368"/>
      <c r="XE329" s="332"/>
      <c r="XF329" s="333"/>
      <c r="XG329" s="368"/>
      <c r="XH329" s="224"/>
      <c r="XI329" s="224"/>
      <c r="XJ329" s="334"/>
      <c r="XK329" s="334"/>
      <c r="XL329" s="224"/>
      <c r="XM329" s="368"/>
      <c r="XN329" s="368"/>
      <c r="XO329" s="332"/>
      <c r="XP329" s="333"/>
      <c r="XQ329" s="368"/>
      <c r="XR329" s="224"/>
      <c r="XS329" s="224"/>
      <c r="XT329" s="334"/>
      <c r="XU329" s="334"/>
      <c r="XV329" s="224"/>
      <c r="XW329" s="368"/>
      <c r="XX329" s="368"/>
      <c r="XY329" s="332"/>
      <c r="XZ329" s="333"/>
      <c r="YA329" s="368"/>
      <c r="YB329" s="224"/>
      <c r="YC329" s="224"/>
      <c r="YD329" s="334"/>
      <c r="YE329" s="334"/>
      <c r="YF329" s="224"/>
      <c r="YG329" s="368"/>
      <c r="YH329" s="368"/>
      <c r="YI329" s="332"/>
      <c r="YJ329" s="333"/>
      <c r="YK329" s="368"/>
      <c r="YL329" s="224"/>
      <c r="YM329" s="224"/>
      <c r="YN329" s="334"/>
      <c r="YO329" s="334"/>
      <c r="YP329" s="224"/>
      <c r="YQ329" s="368"/>
      <c r="YR329" s="368"/>
      <c r="YS329" s="332"/>
      <c r="YT329" s="333"/>
      <c r="YU329" s="368"/>
      <c r="YV329" s="224"/>
      <c r="YW329" s="224"/>
      <c r="YX329" s="334"/>
      <c r="YY329" s="334"/>
      <c r="YZ329" s="224"/>
      <c r="ZA329" s="368"/>
      <c r="ZB329" s="368"/>
      <c r="ZC329" s="332"/>
      <c r="ZD329" s="333"/>
      <c r="ZE329" s="368"/>
      <c r="ZF329" s="224"/>
      <c r="ZG329" s="224"/>
      <c r="ZH329" s="334"/>
      <c r="ZI329" s="334"/>
      <c r="ZJ329" s="224"/>
      <c r="ZK329" s="368"/>
      <c r="ZL329" s="368"/>
      <c r="ZM329" s="332"/>
      <c r="ZN329" s="333"/>
      <c r="ZO329" s="368"/>
      <c r="ZP329" s="224"/>
      <c r="ZQ329" s="224"/>
      <c r="ZR329" s="334"/>
      <c r="ZS329" s="334"/>
      <c r="ZT329" s="224"/>
      <c r="ZU329" s="368"/>
      <c r="ZV329" s="368"/>
      <c r="ZW329" s="332"/>
      <c r="ZX329" s="333"/>
      <c r="ZY329" s="368"/>
      <c r="ZZ329" s="224"/>
      <c r="AAA329" s="224"/>
      <c r="AAB329" s="334"/>
      <c r="AAC329" s="334"/>
      <c r="AAD329" s="224"/>
      <c r="AAE329" s="368"/>
      <c r="AAF329" s="368"/>
      <c r="AAG329" s="332"/>
      <c r="AAH329" s="333"/>
      <c r="AAI329" s="368"/>
      <c r="AAJ329" s="224"/>
      <c r="AAK329" s="224"/>
      <c r="AAL329" s="334"/>
      <c r="AAM329" s="334"/>
      <c r="AAN329" s="224"/>
      <c r="AAO329" s="368"/>
      <c r="AAP329" s="368"/>
      <c r="AAQ329" s="332"/>
      <c r="AAR329" s="333"/>
      <c r="AAS329" s="368"/>
      <c r="AAT329" s="224"/>
      <c r="AAU329" s="224"/>
      <c r="AAV329" s="334"/>
      <c r="AAW329" s="334"/>
      <c r="AAX329" s="224"/>
      <c r="AAY329" s="368"/>
      <c r="AAZ329" s="368"/>
      <c r="ABA329" s="332"/>
      <c r="ABB329" s="333"/>
      <c r="ABC329" s="368"/>
      <c r="ABD329" s="224"/>
      <c r="ABE329" s="224"/>
      <c r="ABF329" s="334"/>
      <c r="ABG329" s="334"/>
      <c r="ABH329" s="224"/>
      <c r="ABI329" s="368"/>
      <c r="ABJ329" s="368"/>
      <c r="ABK329" s="332"/>
      <c r="ABL329" s="333"/>
      <c r="ABM329" s="368"/>
      <c r="ABN329" s="224"/>
      <c r="ABO329" s="224"/>
      <c r="ABP329" s="334"/>
      <c r="ABQ329" s="334"/>
      <c r="ABR329" s="224"/>
      <c r="ABS329" s="368"/>
      <c r="ABT329" s="368"/>
      <c r="ABU329" s="332"/>
      <c r="ABV329" s="333"/>
      <c r="ABW329" s="368"/>
      <c r="ABX329" s="224"/>
      <c r="ABY329" s="224"/>
      <c r="ABZ329" s="334"/>
      <c r="ACA329" s="334"/>
      <c r="ACB329" s="224"/>
      <c r="ACC329" s="368"/>
      <c r="ACD329" s="368"/>
      <c r="ACE329" s="332"/>
      <c r="ACF329" s="333"/>
      <c r="ACG329" s="368"/>
      <c r="ACH329" s="224"/>
      <c r="ACI329" s="224"/>
      <c r="ACJ329" s="334"/>
      <c r="ACK329" s="334"/>
      <c r="ACL329" s="224"/>
      <c r="ACM329" s="368"/>
      <c r="ACN329" s="368"/>
      <c r="ACO329" s="332"/>
      <c r="ACP329" s="333"/>
      <c r="ACQ329" s="368"/>
      <c r="ACR329" s="224"/>
      <c r="ACS329" s="224"/>
      <c r="ACT329" s="334"/>
      <c r="ACU329" s="334"/>
      <c r="ACV329" s="224"/>
      <c r="ACW329" s="368"/>
      <c r="ACX329" s="368"/>
      <c r="ACY329" s="332"/>
      <c r="ACZ329" s="333"/>
      <c r="ADA329" s="368"/>
      <c r="ADB329" s="224"/>
      <c r="ADC329" s="224"/>
      <c r="ADD329" s="334"/>
      <c r="ADE329" s="334"/>
      <c r="ADF329" s="224"/>
      <c r="ADG329" s="368"/>
      <c r="ADH329" s="368"/>
      <c r="ADI329" s="332"/>
      <c r="ADJ329" s="333"/>
      <c r="ADK329" s="368"/>
      <c r="ADL329" s="224"/>
      <c r="ADM329" s="224"/>
      <c r="ADN329" s="334"/>
      <c r="ADO329" s="334"/>
      <c r="ADP329" s="224"/>
      <c r="ADQ329" s="368"/>
      <c r="ADR329" s="368"/>
      <c r="ADS329" s="332"/>
      <c r="ADT329" s="333"/>
      <c r="ADU329" s="368"/>
      <c r="ADV329" s="224"/>
      <c r="ADW329" s="224"/>
      <c r="ADX329" s="334"/>
      <c r="ADY329" s="334"/>
      <c r="ADZ329" s="224"/>
      <c r="AEA329" s="368"/>
      <c r="AEB329" s="368"/>
      <c r="AEC329" s="332"/>
      <c r="AED329" s="333"/>
      <c r="AEE329" s="368"/>
      <c r="AEF329" s="224"/>
      <c r="AEG329" s="224"/>
      <c r="AEH329" s="334"/>
      <c r="AEI329" s="334"/>
      <c r="AEJ329" s="224"/>
      <c r="AEK329" s="368"/>
      <c r="AEL329" s="368"/>
      <c r="AEM329" s="332"/>
      <c r="AEN329" s="333"/>
      <c r="AEO329" s="368"/>
      <c r="AEP329" s="224"/>
      <c r="AEQ329" s="224"/>
      <c r="AER329" s="334"/>
      <c r="AES329" s="334"/>
      <c r="AET329" s="224"/>
      <c r="AEU329" s="368"/>
      <c r="AEV329" s="368"/>
      <c r="AEW329" s="332"/>
      <c r="AEX329" s="333"/>
      <c r="AEY329" s="368"/>
      <c r="AEZ329" s="224"/>
      <c r="AFA329" s="224"/>
      <c r="AFB329" s="334"/>
      <c r="AFC329" s="334"/>
      <c r="AFD329" s="224"/>
      <c r="AFE329" s="368"/>
      <c r="AFF329" s="368"/>
      <c r="AFG329" s="332"/>
      <c r="AFH329" s="333"/>
      <c r="AFI329" s="368"/>
      <c r="AFJ329" s="224"/>
      <c r="AFK329" s="224"/>
      <c r="AFL329" s="334"/>
      <c r="AFM329" s="334"/>
      <c r="AFN329" s="224"/>
      <c r="AFO329" s="368"/>
      <c r="AFP329" s="368"/>
      <c r="AFQ329" s="332"/>
      <c r="AFR329" s="333"/>
      <c r="AFS329" s="368"/>
      <c r="AFT329" s="224"/>
      <c r="AFU329" s="224"/>
      <c r="AFV329" s="334"/>
      <c r="AFW329" s="334"/>
      <c r="AFX329" s="224"/>
      <c r="AFY329" s="368"/>
      <c r="AFZ329" s="368"/>
      <c r="AGA329" s="332"/>
      <c r="AGB329" s="333"/>
      <c r="AGC329" s="368"/>
      <c r="AGD329" s="224"/>
      <c r="AGE329" s="224"/>
      <c r="AGF329" s="334"/>
      <c r="AGG329" s="334"/>
      <c r="AGH329" s="224"/>
      <c r="AGI329" s="368"/>
      <c r="AGJ329" s="368"/>
      <c r="AGK329" s="332"/>
      <c r="AGL329" s="333"/>
      <c r="AGM329" s="368"/>
      <c r="AGN329" s="224"/>
      <c r="AGO329" s="224"/>
      <c r="AGP329" s="334"/>
      <c r="AGQ329" s="334"/>
      <c r="AGR329" s="224"/>
      <c r="AGS329" s="368"/>
      <c r="AGT329" s="368"/>
      <c r="AGU329" s="332"/>
      <c r="AGV329" s="333"/>
      <c r="AGW329" s="368"/>
      <c r="AGX329" s="224"/>
      <c r="AGY329" s="224"/>
      <c r="AGZ329" s="334"/>
      <c r="AHA329" s="334"/>
      <c r="AHB329" s="224"/>
      <c r="AHC329" s="368"/>
      <c r="AHD329" s="368"/>
      <c r="AHE329" s="332"/>
      <c r="AHF329" s="333"/>
      <c r="AHG329" s="368"/>
      <c r="AHH329" s="224"/>
      <c r="AHI329" s="224"/>
      <c r="AHJ329" s="334"/>
      <c r="AHK329" s="334"/>
      <c r="AHL329" s="224"/>
      <c r="AHM329" s="368"/>
      <c r="AHN329" s="368"/>
      <c r="AHO329" s="332"/>
      <c r="AHP329" s="333"/>
      <c r="AHQ329" s="368"/>
      <c r="AHR329" s="224"/>
      <c r="AHS329" s="224"/>
      <c r="AHT329" s="334"/>
      <c r="AHU329" s="334"/>
      <c r="AHV329" s="224"/>
      <c r="AHW329" s="368"/>
      <c r="AHX329" s="368"/>
      <c r="AHY329" s="332"/>
      <c r="AHZ329" s="333"/>
      <c r="AIA329" s="368"/>
      <c r="AIB329" s="224"/>
      <c r="AIC329" s="224"/>
      <c r="AID329" s="334"/>
      <c r="AIE329" s="334"/>
      <c r="AIF329" s="224"/>
      <c r="AIG329" s="368"/>
      <c r="AIH329" s="368"/>
      <c r="AII329" s="332"/>
      <c r="AIJ329" s="333"/>
      <c r="AIK329" s="368"/>
      <c r="AIL329" s="224"/>
      <c r="AIM329" s="224"/>
      <c r="AIN329" s="334"/>
      <c r="AIO329" s="334"/>
      <c r="AIP329" s="224"/>
      <c r="AIQ329" s="368"/>
      <c r="AIR329" s="368"/>
      <c r="AIS329" s="332"/>
      <c r="AIT329" s="333"/>
      <c r="AIU329" s="368"/>
      <c r="AIV329" s="224"/>
      <c r="AIW329" s="224"/>
      <c r="AIX329" s="334"/>
      <c r="AIY329" s="334"/>
      <c r="AIZ329" s="224"/>
      <c r="AJA329" s="368"/>
      <c r="AJB329" s="368"/>
      <c r="AJC329" s="332"/>
      <c r="AJD329" s="333"/>
      <c r="AJE329" s="368"/>
      <c r="AJF329" s="224"/>
      <c r="AJG329" s="224"/>
      <c r="AJH329" s="334"/>
      <c r="AJI329" s="334"/>
      <c r="AJJ329" s="224"/>
      <c r="AJK329" s="368"/>
      <c r="AJL329" s="368"/>
      <c r="AJM329" s="332"/>
      <c r="AJN329" s="333"/>
      <c r="AJO329" s="368"/>
      <c r="AJP329" s="224"/>
      <c r="AJQ329" s="224"/>
      <c r="AJR329" s="334"/>
      <c r="AJS329" s="334"/>
      <c r="AJT329" s="224"/>
      <c r="AJU329" s="368"/>
      <c r="AJV329" s="368"/>
      <c r="AJW329" s="332"/>
      <c r="AJX329" s="333"/>
      <c r="AJY329" s="368"/>
      <c r="AJZ329" s="224"/>
      <c r="AKA329" s="224"/>
      <c r="AKB329" s="334"/>
      <c r="AKC329" s="334"/>
      <c r="AKD329" s="224"/>
      <c r="AKE329" s="368"/>
      <c r="AKF329" s="368"/>
      <c r="AKG329" s="332"/>
      <c r="AKH329" s="333"/>
      <c r="AKI329" s="368"/>
      <c r="AKJ329" s="224"/>
      <c r="AKK329" s="224"/>
      <c r="AKL329" s="334"/>
      <c r="AKM329" s="334"/>
      <c r="AKN329" s="224"/>
      <c r="AKO329" s="368"/>
      <c r="AKP329" s="368"/>
      <c r="AKQ329" s="332"/>
      <c r="AKR329" s="333"/>
      <c r="AKS329" s="368"/>
      <c r="AKT329" s="224"/>
      <c r="AKU329" s="224"/>
      <c r="AKV329" s="334"/>
      <c r="AKW329" s="334"/>
      <c r="AKX329" s="224"/>
      <c r="AKY329" s="368"/>
      <c r="AKZ329" s="368"/>
      <c r="ALA329" s="332"/>
      <c r="ALB329" s="333"/>
      <c r="ALC329" s="368"/>
      <c r="ALD329" s="224"/>
      <c r="ALE329" s="224"/>
      <c r="ALF329" s="334"/>
      <c r="ALG329" s="334"/>
      <c r="ALH329" s="224"/>
      <c r="ALI329" s="368"/>
      <c r="ALJ329" s="368"/>
      <c r="ALK329" s="332"/>
      <c r="ALL329" s="333"/>
      <c r="ALM329" s="368"/>
      <c r="ALN329" s="224"/>
      <c r="ALO329" s="224"/>
      <c r="ALP329" s="334"/>
      <c r="ALQ329" s="334"/>
      <c r="ALR329" s="224"/>
      <c r="ALS329" s="368"/>
      <c r="ALT329" s="368"/>
      <c r="ALU329" s="332"/>
      <c r="ALV329" s="333"/>
      <c r="ALW329" s="368"/>
      <c r="ALX329" s="224"/>
      <c r="ALY329" s="224"/>
      <c r="ALZ329" s="334"/>
      <c r="AMA329" s="334"/>
      <c r="AMB329" s="224"/>
      <c r="AMC329" s="368"/>
      <c r="AMD329" s="368"/>
      <c r="AME329" s="332"/>
      <c r="AMF329" s="333"/>
      <c r="AMG329" s="368"/>
      <c r="AMH329" s="224"/>
      <c r="AMI329" s="224"/>
      <c r="AMJ329" s="334"/>
      <c r="AMK329" s="334"/>
      <c r="AML329" s="224"/>
      <c r="AMM329" s="368"/>
      <c r="AMN329" s="368"/>
      <c r="AMO329" s="332"/>
      <c r="AMP329" s="333"/>
      <c r="AMQ329" s="368"/>
      <c r="AMR329" s="224"/>
      <c r="AMS329" s="224"/>
      <c r="AMT329" s="334"/>
      <c r="AMU329" s="334"/>
      <c r="AMV329" s="224"/>
      <c r="AMW329" s="368"/>
      <c r="AMX329" s="368"/>
      <c r="AMY329" s="332"/>
      <c r="AMZ329" s="333"/>
      <c r="ANA329" s="368"/>
      <c r="ANB329" s="224"/>
      <c r="ANC329" s="224"/>
      <c r="AND329" s="334"/>
      <c r="ANE329" s="334"/>
      <c r="ANF329" s="224"/>
      <c r="ANG329" s="368"/>
      <c r="ANH329" s="368"/>
      <c r="ANI329" s="332"/>
      <c r="ANJ329" s="333"/>
      <c r="ANK329" s="368"/>
      <c r="ANL329" s="224"/>
      <c r="ANM329" s="224"/>
      <c r="ANN329" s="334"/>
      <c r="ANO329" s="334"/>
      <c r="ANP329" s="224"/>
      <c r="ANQ329" s="368"/>
      <c r="ANR329" s="368"/>
      <c r="ANS329" s="332"/>
      <c r="ANT329" s="333"/>
      <c r="ANU329" s="368"/>
      <c r="ANV329" s="224"/>
      <c r="ANW329" s="224"/>
      <c r="ANX329" s="334"/>
      <c r="ANY329" s="334"/>
      <c r="ANZ329" s="224"/>
      <c r="AOA329" s="368"/>
      <c r="AOB329" s="368"/>
      <c r="AOC329" s="332"/>
      <c r="AOD329" s="333"/>
      <c r="AOE329" s="368"/>
      <c r="AOF329" s="224"/>
      <c r="AOG329" s="224"/>
      <c r="AOH329" s="334"/>
      <c r="AOI329" s="334"/>
      <c r="AOJ329" s="224"/>
      <c r="AOK329" s="368"/>
      <c r="AOL329" s="368"/>
      <c r="AOM329" s="332"/>
      <c r="AON329" s="333"/>
      <c r="AOO329" s="368"/>
      <c r="AOP329" s="224"/>
      <c r="AOQ329" s="224"/>
      <c r="AOR329" s="334"/>
      <c r="AOS329" s="334"/>
      <c r="AOT329" s="224"/>
      <c r="AOU329" s="368"/>
      <c r="AOV329" s="368"/>
      <c r="AOW329" s="332"/>
      <c r="AOX329" s="333"/>
      <c r="AOY329" s="368"/>
      <c r="AOZ329" s="224"/>
      <c r="APA329" s="224"/>
      <c r="APB329" s="334"/>
      <c r="APC329" s="334"/>
      <c r="APD329" s="224"/>
      <c r="APE329" s="368"/>
      <c r="APF329" s="368"/>
      <c r="APG329" s="332"/>
      <c r="APH329" s="333"/>
      <c r="API329" s="368"/>
      <c r="APJ329" s="224"/>
      <c r="APK329" s="224"/>
      <c r="APL329" s="334"/>
      <c r="APM329" s="334"/>
      <c r="APN329" s="224"/>
      <c r="APO329" s="368"/>
      <c r="APP329" s="368"/>
      <c r="APQ329" s="332"/>
      <c r="APR329" s="333"/>
      <c r="APS329" s="368"/>
      <c r="APT329" s="224"/>
      <c r="APU329" s="224"/>
      <c r="APV329" s="334"/>
      <c r="APW329" s="334"/>
      <c r="APX329" s="224"/>
      <c r="APY329" s="368"/>
      <c r="APZ329" s="368"/>
      <c r="AQA329" s="332"/>
      <c r="AQB329" s="333"/>
      <c r="AQC329" s="368"/>
      <c r="AQD329" s="224"/>
      <c r="AQE329" s="224"/>
      <c r="AQF329" s="334"/>
      <c r="AQG329" s="334"/>
      <c r="AQH329" s="224"/>
      <c r="AQI329" s="368"/>
      <c r="AQJ329" s="368"/>
      <c r="AQK329" s="332"/>
      <c r="AQL329" s="333"/>
      <c r="AQM329" s="368"/>
      <c r="AQN329" s="224"/>
      <c r="AQO329" s="224"/>
      <c r="AQP329" s="334"/>
      <c r="AQQ329" s="334"/>
      <c r="AQR329" s="224"/>
      <c r="AQS329" s="368"/>
      <c r="AQT329" s="368"/>
      <c r="AQU329" s="332"/>
      <c r="AQV329" s="333"/>
      <c r="AQW329" s="368"/>
      <c r="AQX329" s="224"/>
      <c r="AQY329" s="224"/>
      <c r="AQZ329" s="334"/>
      <c r="ARA329" s="334"/>
      <c r="ARB329" s="224"/>
      <c r="ARC329" s="368"/>
      <c r="ARD329" s="368"/>
      <c r="ARE329" s="332"/>
      <c r="ARF329" s="333"/>
      <c r="ARG329" s="368"/>
      <c r="ARH329" s="224"/>
      <c r="ARI329" s="224"/>
      <c r="ARJ329" s="334"/>
      <c r="ARK329" s="334"/>
      <c r="ARL329" s="224"/>
      <c r="ARM329" s="368"/>
      <c r="ARN329" s="368"/>
      <c r="ARO329" s="332"/>
      <c r="ARP329" s="333"/>
      <c r="ARQ329" s="368"/>
      <c r="ARR329" s="224"/>
      <c r="ARS329" s="224"/>
      <c r="ART329" s="334"/>
      <c r="ARU329" s="334"/>
      <c r="ARV329" s="224"/>
      <c r="ARW329" s="368"/>
      <c r="ARX329" s="368"/>
      <c r="ARY329" s="332"/>
      <c r="ARZ329" s="333"/>
      <c r="ASA329" s="368"/>
      <c r="ASB329" s="224"/>
      <c r="ASC329" s="224"/>
      <c r="ASD329" s="334"/>
      <c r="ASE329" s="334"/>
      <c r="ASF329" s="224"/>
      <c r="ASG329" s="368"/>
      <c r="ASH329" s="368"/>
      <c r="ASI329" s="332"/>
      <c r="ASJ329" s="333"/>
      <c r="ASK329" s="368"/>
      <c r="ASL329" s="224"/>
      <c r="ASM329" s="224"/>
      <c r="ASN329" s="334"/>
      <c r="ASO329" s="334"/>
      <c r="ASP329" s="224"/>
      <c r="ASQ329" s="368"/>
      <c r="ASR329" s="368"/>
      <c r="ASS329" s="332"/>
      <c r="AST329" s="333"/>
      <c r="ASU329" s="368"/>
      <c r="ASV329" s="224"/>
      <c r="ASW329" s="224"/>
      <c r="ASX329" s="334"/>
      <c r="ASY329" s="334"/>
      <c r="ASZ329" s="224"/>
      <c r="ATA329" s="368"/>
      <c r="ATB329" s="368"/>
      <c r="ATC329" s="332"/>
      <c r="ATD329" s="333"/>
      <c r="ATE329" s="368"/>
      <c r="ATF329" s="224"/>
      <c r="ATG329" s="224"/>
      <c r="ATH329" s="334"/>
      <c r="ATI329" s="334"/>
      <c r="ATJ329" s="224"/>
      <c r="ATK329" s="368"/>
      <c r="ATL329" s="368"/>
      <c r="ATM329" s="332"/>
      <c r="ATN329" s="333"/>
      <c r="ATO329" s="368"/>
      <c r="ATP329" s="224"/>
      <c r="ATQ329" s="224"/>
      <c r="ATR329" s="334"/>
      <c r="ATS329" s="334"/>
      <c r="ATT329" s="224"/>
      <c r="ATU329" s="368"/>
      <c r="ATV329" s="368"/>
      <c r="ATW329" s="332"/>
      <c r="ATX329" s="333"/>
      <c r="ATY329" s="368"/>
      <c r="ATZ329" s="224"/>
      <c r="AUA329" s="224"/>
      <c r="AUB329" s="334"/>
      <c r="AUC329" s="334"/>
      <c r="AUD329" s="224"/>
      <c r="AUE329" s="368"/>
      <c r="AUF329" s="368"/>
      <c r="AUG329" s="332"/>
      <c r="AUH329" s="333"/>
      <c r="AUI329" s="368"/>
      <c r="AUJ329" s="224"/>
      <c r="AUK329" s="224"/>
      <c r="AUL329" s="334"/>
      <c r="AUM329" s="334"/>
      <c r="AUN329" s="224"/>
      <c r="AUO329" s="368"/>
      <c r="AUP329" s="368"/>
      <c r="AUQ329" s="332"/>
      <c r="AUR329" s="333"/>
      <c r="AUS329" s="368"/>
      <c r="AUT329" s="224"/>
      <c r="AUU329" s="224"/>
      <c r="AUV329" s="334"/>
      <c r="AUW329" s="334"/>
      <c r="AUX329" s="224"/>
      <c r="AUY329" s="368"/>
      <c r="AUZ329" s="368"/>
      <c r="AVA329" s="332"/>
      <c r="AVB329" s="333"/>
      <c r="AVC329" s="368"/>
      <c r="AVD329" s="224"/>
      <c r="AVE329" s="224"/>
      <c r="AVF329" s="334"/>
      <c r="AVG329" s="334"/>
      <c r="AVH329" s="224"/>
      <c r="AVI329" s="368"/>
      <c r="AVJ329" s="368"/>
      <c r="AVK329" s="332"/>
      <c r="AVL329" s="333"/>
      <c r="AVM329" s="368"/>
      <c r="AVN329" s="224"/>
      <c r="AVO329" s="224"/>
      <c r="AVP329" s="334"/>
      <c r="AVQ329" s="334"/>
      <c r="AVR329" s="224"/>
      <c r="AVS329" s="368"/>
      <c r="AVT329" s="368"/>
      <c r="AVU329" s="332"/>
      <c r="AVV329" s="333"/>
      <c r="AVW329" s="368"/>
      <c r="AVX329" s="224"/>
      <c r="AVY329" s="224"/>
      <c r="AVZ329" s="334"/>
      <c r="AWA329" s="334"/>
      <c r="AWB329" s="224"/>
      <c r="AWC329" s="368"/>
      <c r="AWD329" s="368"/>
      <c r="AWE329" s="332"/>
      <c r="AWF329" s="333"/>
      <c r="AWG329" s="368"/>
      <c r="AWH329" s="224"/>
      <c r="AWI329" s="224"/>
      <c r="AWJ329" s="334"/>
      <c r="AWK329" s="334"/>
      <c r="AWL329" s="224"/>
      <c r="AWM329" s="368"/>
      <c r="AWN329" s="368"/>
      <c r="AWO329" s="332"/>
      <c r="AWP329" s="333"/>
      <c r="AWQ329" s="368"/>
      <c r="AWR329" s="224"/>
      <c r="AWS329" s="224"/>
      <c r="AWT329" s="334"/>
      <c r="AWU329" s="334"/>
      <c r="AWV329" s="224"/>
      <c r="AWW329" s="368"/>
      <c r="AWX329" s="368"/>
      <c r="AWY329" s="332"/>
      <c r="AWZ329" s="333"/>
      <c r="AXA329" s="368"/>
      <c r="AXB329" s="224"/>
      <c r="AXC329" s="224"/>
      <c r="AXD329" s="334"/>
      <c r="AXE329" s="334"/>
      <c r="AXF329" s="224"/>
      <c r="AXG329" s="368"/>
      <c r="AXH329" s="368"/>
      <c r="AXI329" s="332"/>
      <c r="AXJ329" s="333"/>
      <c r="AXK329" s="368"/>
      <c r="AXL329" s="224"/>
      <c r="AXM329" s="224"/>
      <c r="AXN329" s="334"/>
      <c r="AXO329" s="334"/>
      <c r="AXP329" s="224"/>
      <c r="AXQ329" s="368"/>
      <c r="AXR329" s="368"/>
      <c r="AXS329" s="332"/>
      <c r="AXT329" s="333"/>
      <c r="AXU329" s="368"/>
      <c r="AXV329" s="224"/>
      <c r="AXW329" s="224"/>
      <c r="AXX329" s="334"/>
      <c r="AXY329" s="334"/>
      <c r="AXZ329" s="224"/>
      <c r="AYA329" s="368"/>
      <c r="AYB329" s="368"/>
      <c r="AYC329" s="332"/>
      <c r="AYD329" s="333"/>
      <c r="AYE329" s="368"/>
      <c r="AYF329" s="224"/>
      <c r="AYG329" s="224"/>
      <c r="AYH329" s="334"/>
      <c r="AYI329" s="334"/>
      <c r="AYJ329" s="224"/>
      <c r="AYK329" s="368"/>
      <c r="AYL329" s="368"/>
      <c r="AYM329" s="332"/>
      <c r="AYN329" s="333"/>
      <c r="AYO329" s="368"/>
      <c r="AYP329" s="224"/>
      <c r="AYQ329" s="224"/>
      <c r="AYR329" s="334"/>
      <c r="AYS329" s="334"/>
      <c r="AYT329" s="224"/>
      <c r="AYU329" s="368"/>
      <c r="AYV329" s="368"/>
      <c r="AYW329" s="332"/>
      <c r="AYX329" s="333"/>
      <c r="AYY329" s="368"/>
      <c r="AYZ329" s="224"/>
      <c r="AZA329" s="224"/>
      <c r="AZB329" s="334"/>
      <c r="AZC329" s="334"/>
      <c r="AZD329" s="224"/>
      <c r="AZE329" s="368"/>
      <c r="AZF329" s="368"/>
      <c r="AZG329" s="332"/>
      <c r="AZH329" s="333"/>
      <c r="AZI329" s="368"/>
      <c r="AZJ329" s="224"/>
      <c r="AZK329" s="224"/>
      <c r="AZL329" s="334"/>
      <c r="AZM329" s="334"/>
      <c r="AZN329" s="224"/>
      <c r="AZO329" s="368"/>
      <c r="AZP329" s="368"/>
      <c r="AZQ329" s="332"/>
      <c r="AZR329" s="333"/>
      <c r="AZS329" s="368"/>
      <c r="AZT329" s="224"/>
      <c r="AZU329" s="224"/>
      <c r="AZV329" s="334"/>
      <c r="AZW329" s="334"/>
      <c r="AZX329" s="224"/>
      <c r="AZY329" s="368"/>
      <c r="AZZ329" s="368"/>
      <c r="BAA329" s="332"/>
      <c r="BAB329" s="333"/>
      <c r="BAC329" s="368"/>
      <c r="BAD329" s="224"/>
      <c r="BAE329" s="224"/>
      <c r="BAF329" s="334"/>
      <c r="BAG329" s="334"/>
      <c r="BAH329" s="224"/>
      <c r="BAI329" s="368"/>
      <c r="BAJ329" s="368"/>
      <c r="BAK329" s="332"/>
      <c r="BAL329" s="333"/>
      <c r="BAM329" s="368"/>
      <c r="BAN329" s="224"/>
      <c r="BAO329" s="224"/>
      <c r="BAP329" s="334"/>
      <c r="BAQ329" s="334"/>
      <c r="BAR329" s="224"/>
      <c r="BAS329" s="368"/>
      <c r="BAT329" s="368"/>
      <c r="BAU329" s="332"/>
      <c r="BAV329" s="333"/>
      <c r="BAW329" s="368"/>
      <c r="BAX329" s="224"/>
      <c r="BAY329" s="224"/>
      <c r="BAZ329" s="334"/>
      <c r="BBA329" s="334"/>
      <c r="BBB329" s="224"/>
      <c r="BBC329" s="368"/>
      <c r="BBD329" s="368"/>
      <c r="BBE329" s="332"/>
      <c r="BBF329" s="333"/>
      <c r="BBG329" s="368"/>
      <c r="BBH329" s="224"/>
      <c r="BBI329" s="224"/>
      <c r="BBJ329" s="334"/>
      <c r="BBK329" s="334"/>
      <c r="BBL329" s="224"/>
      <c r="BBM329" s="368"/>
      <c r="BBN329" s="368"/>
      <c r="BBO329" s="332"/>
      <c r="BBP329" s="333"/>
      <c r="BBQ329" s="368"/>
      <c r="BBR329" s="224"/>
      <c r="BBS329" s="224"/>
      <c r="BBT329" s="334"/>
      <c r="BBU329" s="334"/>
      <c r="BBV329" s="224"/>
      <c r="BBW329" s="368"/>
      <c r="BBX329" s="368"/>
      <c r="BBY329" s="332"/>
      <c r="BBZ329" s="333"/>
      <c r="BCA329" s="368"/>
      <c r="BCB329" s="224"/>
      <c r="BCC329" s="224"/>
      <c r="BCD329" s="334"/>
      <c r="BCE329" s="334"/>
      <c r="BCF329" s="224"/>
      <c r="BCG329" s="368"/>
      <c r="BCH329" s="368"/>
      <c r="BCI329" s="332"/>
      <c r="BCJ329" s="333"/>
      <c r="BCK329" s="368"/>
      <c r="BCL329" s="224"/>
      <c r="BCM329" s="224"/>
      <c r="BCN329" s="334"/>
      <c r="BCO329" s="334"/>
      <c r="BCP329" s="224"/>
      <c r="BCQ329" s="368"/>
      <c r="BCR329" s="368"/>
      <c r="BCS329" s="332"/>
      <c r="BCT329" s="333"/>
      <c r="BCU329" s="368"/>
      <c r="BCV329" s="224"/>
      <c r="BCW329" s="224"/>
      <c r="BCX329" s="334"/>
      <c r="BCY329" s="334"/>
      <c r="BCZ329" s="224"/>
      <c r="BDA329" s="368"/>
      <c r="BDB329" s="368"/>
      <c r="BDC329" s="332"/>
      <c r="BDD329" s="333"/>
      <c r="BDE329" s="368"/>
      <c r="BDF329" s="224"/>
      <c r="BDG329" s="224"/>
      <c r="BDH329" s="334"/>
      <c r="BDI329" s="334"/>
      <c r="BDJ329" s="224"/>
      <c r="BDK329" s="368"/>
      <c r="BDL329" s="368"/>
      <c r="BDM329" s="332"/>
      <c r="BDN329" s="333"/>
      <c r="BDO329" s="368"/>
      <c r="BDP329" s="224"/>
      <c r="BDQ329" s="224"/>
      <c r="BDR329" s="334"/>
      <c r="BDS329" s="334"/>
      <c r="BDT329" s="224"/>
      <c r="BDU329" s="368"/>
      <c r="BDV329" s="368"/>
      <c r="BDW329" s="332"/>
      <c r="BDX329" s="333"/>
      <c r="BDY329" s="368"/>
      <c r="BDZ329" s="224"/>
      <c r="BEA329" s="224"/>
      <c r="BEB329" s="334"/>
      <c r="BEC329" s="334"/>
      <c r="BED329" s="224"/>
      <c r="BEE329" s="368"/>
      <c r="BEF329" s="368"/>
      <c r="BEG329" s="332"/>
      <c r="BEH329" s="333"/>
      <c r="BEI329" s="368"/>
      <c r="BEJ329" s="224"/>
      <c r="BEK329" s="224"/>
      <c r="BEL329" s="334"/>
      <c r="BEM329" s="334"/>
      <c r="BEN329" s="224"/>
      <c r="BEO329" s="368"/>
      <c r="BEP329" s="368"/>
      <c r="BEQ329" s="332"/>
      <c r="BER329" s="333"/>
      <c r="BES329" s="368"/>
      <c r="BET329" s="224"/>
      <c r="BEU329" s="224"/>
      <c r="BEV329" s="334"/>
      <c r="BEW329" s="334"/>
      <c r="BEX329" s="224"/>
      <c r="BEY329" s="368"/>
      <c r="BEZ329" s="368"/>
      <c r="BFA329" s="332"/>
      <c r="BFB329" s="333"/>
      <c r="BFC329" s="368"/>
      <c r="BFD329" s="224"/>
      <c r="BFE329" s="224"/>
      <c r="BFF329" s="334"/>
      <c r="BFG329" s="334"/>
      <c r="BFH329" s="224"/>
      <c r="BFI329" s="368"/>
      <c r="BFJ329" s="368"/>
      <c r="BFK329" s="332"/>
      <c r="BFL329" s="333"/>
      <c r="BFM329" s="368"/>
      <c r="BFN329" s="224"/>
      <c r="BFO329" s="224"/>
      <c r="BFP329" s="334"/>
      <c r="BFQ329" s="334"/>
      <c r="BFR329" s="224"/>
      <c r="BFS329" s="368"/>
      <c r="BFT329" s="368"/>
      <c r="BFU329" s="332"/>
      <c r="BFV329" s="333"/>
      <c r="BFW329" s="368"/>
      <c r="BFX329" s="224"/>
      <c r="BFY329" s="224"/>
      <c r="BFZ329" s="334"/>
      <c r="BGA329" s="334"/>
      <c r="BGB329" s="224"/>
      <c r="BGC329" s="368"/>
      <c r="BGD329" s="368"/>
      <c r="BGE329" s="332"/>
      <c r="BGF329" s="333"/>
      <c r="BGG329" s="368"/>
      <c r="BGH329" s="224"/>
      <c r="BGI329" s="224"/>
      <c r="BGJ329" s="334"/>
      <c r="BGK329" s="334"/>
      <c r="BGL329" s="224"/>
      <c r="BGM329" s="368"/>
      <c r="BGN329" s="368"/>
      <c r="BGO329" s="332"/>
      <c r="BGP329" s="333"/>
      <c r="BGQ329" s="368"/>
      <c r="BGR329" s="224"/>
      <c r="BGS329" s="224"/>
      <c r="BGT329" s="334"/>
      <c r="BGU329" s="334"/>
      <c r="BGV329" s="224"/>
      <c r="BGW329" s="368"/>
      <c r="BGX329" s="368"/>
      <c r="BGY329" s="332"/>
      <c r="BGZ329" s="333"/>
      <c r="BHA329" s="368"/>
      <c r="BHB329" s="224"/>
      <c r="BHC329" s="224"/>
      <c r="BHD329" s="334"/>
      <c r="BHE329" s="334"/>
      <c r="BHF329" s="224"/>
      <c r="BHG329" s="368"/>
      <c r="BHH329" s="368"/>
      <c r="BHI329" s="332"/>
      <c r="BHJ329" s="333"/>
      <c r="BHK329" s="368"/>
      <c r="BHL329" s="224"/>
      <c r="BHM329" s="224"/>
      <c r="BHN329" s="334"/>
      <c r="BHO329" s="334"/>
      <c r="BHP329" s="224"/>
      <c r="BHQ329" s="368"/>
      <c r="BHR329" s="368"/>
      <c r="BHS329" s="332"/>
      <c r="BHT329" s="333"/>
      <c r="BHU329" s="368"/>
      <c r="BHV329" s="224"/>
      <c r="BHW329" s="224"/>
      <c r="BHX329" s="334"/>
      <c r="BHY329" s="334"/>
      <c r="BHZ329" s="224"/>
      <c r="BIA329" s="368"/>
      <c r="BIB329" s="368"/>
      <c r="BIC329" s="332"/>
      <c r="BID329" s="333"/>
      <c r="BIE329" s="368"/>
      <c r="BIF329" s="224"/>
      <c r="BIG329" s="224"/>
      <c r="BIH329" s="334"/>
      <c r="BII329" s="334"/>
      <c r="BIJ329" s="224"/>
      <c r="BIK329" s="368"/>
      <c r="BIL329" s="368"/>
      <c r="BIM329" s="332"/>
      <c r="BIN329" s="333"/>
      <c r="BIO329" s="368"/>
      <c r="BIP329" s="224"/>
      <c r="BIQ329" s="224"/>
      <c r="BIR329" s="334"/>
      <c r="BIS329" s="334"/>
      <c r="BIT329" s="224"/>
      <c r="BIU329" s="368"/>
      <c r="BIV329" s="368"/>
      <c r="BIW329" s="332"/>
      <c r="BIX329" s="333"/>
      <c r="BIY329" s="368"/>
      <c r="BIZ329" s="224"/>
      <c r="BJA329" s="224"/>
      <c r="BJB329" s="334"/>
      <c r="BJC329" s="334"/>
      <c r="BJD329" s="224"/>
      <c r="BJE329" s="368"/>
      <c r="BJF329" s="368"/>
      <c r="BJG329" s="332"/>
      <c r="BJH329" s="333"/>
      <c r="BJI329" s="368"/>
      <c r="BJJ329" s="224"/>
      <c r="BJK329" s="224"/>
      <c r="BJL329" s="334"/>
      <c r="BJM329" s="334"/>
      <c r="BJN329" s="224"/>
      <c r="BJO329" s="368"/>
      <c r="BJP329" s="368"/>
      <c r="BJQ329" s="332"/>
      <c r="BJR329" s="333"/>
      <c r="BJS329" s="368"/>
      <c r="BJT329" s="224"/>
      <c r="BJU329" s="224"/>
      <c r="BJV329" s="334"/>
      <c r="BJW329" s="334"/>
      <c r="BJX329" s="224"/>
      <c r="BJY329" s="368"/>
      <c r="BJZ329" s="368"/>
      <c r="BKA329" s="332"/>
      <c r="BKB329" s="333"/>
      <c r="BKC329" s="368"/>
      <c r="BKD329" s="224"/>
      <c r="BKE329" s="224"/>
      <c r="BKF329" s="334"/>
      <c r="BKG329" s="334"/>
      <c r="BKH329" s="224"/>
      <c r="BKI329" s="368"/>
      <c r="BKJ329" s="368"/>
      <c r="BKK329" s="332"/>
      <c r="BKL329" s="333"/>
      <c r="BKM329" s="368"/>
      <c r="BKN329" s="224"/>
      <c r="BKO329" s="224"/>
      <c r="BKP329" s="334"/>
      <c r="BKQ329" s="334"/>
      <c r="BKR329" s="224"/>
      <c r="BKS329" s="368"/>
      <c r="BKT329" s="368"/>
      <c r="BKU329" s="332"/>
      <c r="BKV329" s="333"/>
      <c r="BKW329" s="368"/>
      <c r="BKX329" s="224"/>
      <c r="BKY329" s="224"/>
      <c r="BKZ329" s="334"/>
      <c r="BLA329" s="334"/>
      <c r="BLB329" s="224"/>
      <c r="BLC329" s="368"/>
      <c r="BLD329" s="368"/>
      <c r="BLE329" s="332"/>
      <c r="BLF329" s="333"/>
      <c r="BLG329" s="368"/>
      <c r="BLH329" s="224"/>
      <c r="BLI329" s="224"/>
      <c r="BLJ329" s="334"/>
      <c r="BLK329" s="334"/>
      <c r="BLL329" s="224"/>
      <c r="BLM329" s="368"/>
      <c r="BLN329" s="368"/>
      <c r="BLO329" s="332"/>
      <c r="BLP329" s="333"/>
      <c r="BLQ329" s="368"/>
      <c r="BLR329" s="224"/>
      <c r="BLS329" s="224"/>
      <c r="BLT329" s="334"/>
      <c r="BLU329" s="334"/>
      <c r="BLV329" s="224"/>
      <c r="BLW329" s="368"/>
      <c r="BLX329" s="368"/>
      <c r="BLY329" s="332"/>
      <c r="BLZ329" s="333"/>
      <c r="BMA329" s="368"/>
      <c r="BMB329" s="224"/>
      <c r="BMC329" s="224"/>
      <c r="BMD329" s="334"/>
      <c r="BME329" s="334"/>
      <c r="BMF329" s="224"/>
      <c r="BMG329" s="368"/>
      <c r="BMH329" s="368"/>
      <c r="BMI329" s="332"/>
      <c r="BMJ329" s="333"/>
      <c r="BMK329" s="368"/>
      <c r="BML329" s="224"/>
      <c r="BMM329" s="224"/>
      <c r="BMN329" s="334"/>
      <c r="BMO329" s="334"/>
      <c r="BMP329" s="224"/>
      <c r="BMQ329" s="368"/>
      <c r="BMR329" s="368"/>
      <c r="BMS329" s="332"/>
      <c r="BMT329" s="333"/>
      <c r="BMU329" s="368"/>
      <c r="BMV329" s="224"/>
      <c r="BMW329" s="224"/>
      <c r="BMX329" s="334"/>
      <c r="BMY329" s="334"/>
      <c r="BMZ329" s="224"/>
      <c r="BNA329" s="368"/>
      <c r="BNB329" s="368"/>
      <c r="BNC329" s="332"/>
      <c r="BND329" s="333"/>
      <c r="BNE329" s="368"/>
      <c r="BNF329" s="224"/>
      <c r="BNG329" s="224"/>
      <c r="BNH329" s="334"/>
      <c r="BNI329" s="334"/>
      <c r="BNJ329" s="224"/>
      <c r="BNK329" s="368"/>
      <c r="BNL329" s="368"/>
      <c r="BNM329" s="332"/>
      <c r="BNN329" s="333"/>
      <c r="BNO329" s="368"/>
      <c r="BNP329" s="224"/>
      <c r="BNQ329" s="224"/>
      <c r="BNR329" s="334"/>
      <c r="BNS329" s="334"/>
      <c r="BNT329" s="224"/>
      <c r="BNU329" s="368"/>
      <c r="BNV329" s="368"/>
      <c r="BNW329" s="332"/>
      <c r="BNX329" s="333"/>
      <c r="BNY329" s="368"/>
      <c r="BNZ329" s="224"/>
      <c r="BOA329" s="224"/>
      <c r="BOB329" s="334"/>
      <c r="BOC329" s="334"/>
      <c r="BOD329" s="224"/>
      <c r="BOE329" s="368"/>
      <c r="BOF329" s="368"/>
      <c r="BOG329" s="332"/>
      <c r="BOH329" s="333"/>
      <c r="BOI329" s="368"/>
      <c r="BOJ329" s="224"/>
      <c r="BOK329" s="224"/>
      <c r="BOL329" s="334"/>
      <c r="BOM329" s="334"/>
      <c r="BON329" s="224"/>
      <c r="BOO329" s="368"/>
      <c r="BOP329" s="368"/>
      <c r="BOQ329" s="332"/>
      <c r="BOR329" s="333"/>
      <c r="BOS329" s="368"/>
      <c r="BOT329" s="224"/>
      <c r="BOU329" s="224"/>
      <c r="BOV329" s="334"/>
      <c r="BOW329" s="334"/>
      <c r="BOX329" s="224"/>
      <c r="BOY329" s="368"/>
      <c r="BOZ329" s="368"/>
      <c r="BPA329" s="332"/>
      <c r="BPB329" s="333"/>
      <c r="BPC329" s="368"/>
      <c r="BPD329" s="224"/>
      <c r="BPE329" s="224"/>
      <c r="BPF329" s="334"/>
      <c r="BPG329" s="334"/>
      <c r="BPH329" s="224"/>
      <c r="BPI329" s="368"/>
      <c r="BPJ329" s="368"/>
      <c r="BPK329" s="332"/>
      <c r="BPL329" s="333"/>
      <c r="BPM329" s="368"/>
      <c r="BPN329" s="224"/>
      <c r="BPO329" s="224"/>
      <c r="BPP329" s="334"/>
      <c r="BPQ329" s="334"/>
      <c r="BPR329" s="224"/>
      <c r="BPS329" s="368"/>
      <c r="BPT329" s="368"/>
      <c r="BPU329" s="332"/>
      <c r="BPV329" s="333"/>
      <c r="BPW329" s="368"/>
      <c r="BPX329" s="224"/>
      <c r="BPY329" s="224"/>
      <c r="BPZ329" s="334"/>
      <c r="BQA329" s="334"/>
      <c r="BQB329" s="224"/>
      <c r="BQC329" s="368"/>
      <c r="BQD329" s="368"/>
      <c r="BQE329" s="332"/>
      <c r="BQF329" s="333"/>
      <c r="BQG329" s="368"/>
      <c r="BQH329" s="224"/>
      <c r="BQI329" s="224"/>
      <c r="BQJ329" s="334"/>
      <c r="BQK329" s="334"/>
      <c r="BQL329" s="224"/>
      <c r="BQM329" s="368"/>
      <c r="BQN329" s="368"/>
      <c r="BQO329" s="332"/>
      <c r="BQP329" s="333"/>
      <c r="BQQ329" s="368"/>
      <c r="BQR329" s="224"/>
      <c r="BQS329" s="224"/>
      <c r="BQT329" s="334"/>
      <c r="BQU329" s="334"/>
      <c r="BQV329" s="224"/>
      <c r="BQW329" s="368"/>
      <c r="BQX329" s="368"/>
      <c r="BQY329" s="332"/>
      <c r="BQZ329" s="333"/>
      <c r="BRA329" s="368"/>
      <c r="BRB329" s="224"/>
      <c r="BRC329" s="224"/>
      <c r="BRD329" s="334"/>
      <c r="BRE329" s="334"/>
      <c r="BRF329" s="224"/>
      <c r="BRG329" s="368"/>
      <c r="BRH329" s="368"/>
      <c r="BRI329" s="332"/>
      <c r="BRJ329" s="333"/>
      <c r="BRK329" s="368"/>
      <c r="BRL329" s="224"/>
      <c r="BRM329" s="224"/>
      <c r="BRN329" s="334"/>
      <c r="BRO329" s="334"/>
      <c r="BRP329" s="224"/>
      <c r="BRQ329" s="368"/>
      <c r="BRR329" s="368"/>
      <c r="BRS329" s="332"/>
      <c r="BRT329" s="333"/>
      <c r="BRU329" s="368"/>
      <c r="BRV329" s="224"/>
      <c r="BRW329" s="224"/>
      <c r="BRX329" s="334"/>
      <c r="BRY329" s="334"/>
      <c r="BRZ329" s="224"/>
      <c r="BSA329" s="368"/>
      <c r="BSB329" s="368"/>
      <c r="BSC329" s="332"/>
      <c r="BSD329" s="333"/>
      <c r="BSE329" s="368"/>
      <c r="BSF329" s="224"/>
      <c r="BSG329" s="224"/>
      <c r="BSH329" s="334"/>
      <c r="BSI329" s="334"/>
      <c r="BSJ329" s="224"/>
      <c r="BSK329" s="368"/>
      <c r="BSL329" s="368"/>
      <c r="BSM329" s="332"/>
      <c r="BSN329" s="333"/>
      <c r="BSO329" s="368"/>
      <c r="BSP329" s="224"/>
      <c r="BSQ329" s="224"/>
      <c r="BSR329" s="334"/>
      <c r="BSS329" s="334"/>
      <c r="BST329" s="224"/>
      <c r="BSU329" s="368"/>
      <c r="BSV329" s="368"/>
      <c r="BSW329" s="332"/>
      <c r="BSX329" s="333"/>
      <c r="BSY329" s="368"/>
      <c r="BSZ329" s="224"/>
      <c r="BTA329" s="224"/>
      <c r="BTB329" s="334"/>
      <c r="BTC329" s="334"/>
      <c r="BTD329" s="224"/>
      <c r="BTE329" s="368"/>
      <c r="BTF329" s="368"/>
      <c r="BTG329" s="332"/>
      <c r="BTH329" s="333"/>
      <c r="BTI329" s="368"/>
      <c r="BTJ329" s="224"/>
      <c r="BTK329" s="224"/>
      <c r="BTL329" s="334"/>
      <c r="BTM329" s="334"/>
      <c r="BTN329" s="224"/>
      <c r="BTO329" s="368"/>
      <c r="BTP329" s="368"/>
      <c r="BTQ329" s="332"/>
      <c r="BTR329" s="333"/>
      <c r="BTS329" s="368"/>
      <c r="BTT329" s="224"/>
      <c r="BTU329" s="224"/>
      <c r="BTV329" s="334"/>
      <c r="BTW329" s="334"/>
      <c r="BTX329" s="224"/>
      <c r="BTY329" s="368"/>
      <c r="BTZ329" s="368"/>
      <c r="BUA329" s="332"/>
      <c r="BUB329" s="333"/>
      <c r="BUC329" s="368"/>
      <c r="BUD329" s="224"/>
      <c r="BUE329" s="224"/>
      <c r="BUF329" s="334"/>
      <c r="BUG329" s="334"/>
      <c r="BUH329" s="224"/>
      <c r="BUI329" s="368"/>
      <c r="BUJ329" s="368"/>
      <c r="BUK329" s="332"/>
      <c r="BUL329" s="333"/>
      <c r="BUM329" s="368"/>
      <c r="BUN329" s="224"/>
      <c r="BUO329" s="224"/>
      <c r="BUP329" s="334"/>
      <c r="BUQ329" s="334"/>
      <c r="BUR329" s="224"/>
      <c r="BUS329" s="368"/>
      <c r="BUT329" s="368"/>
      <c r="BUU329" s="332"/>
      <c r="BUV329" s="333"/>
      <c r="BUW329" s="368"/>
      <c r="BUX329" s="224"/>
      <c r="BUY329" s="224"/>
      <c r="BUZ329" s="334"/>
      <c r="BVA329" s="334"/>
      <c r="BVB329" s="224"/>
      <c r="BVC329" s="368"/>
      <c r="BVD329" s="368"/>
      <c r="BVE329" s="332"/>
      <c r="BVF329" s="333"/>
      <c r="BVG329" s="368"/>
      <c r="BVH329" s="224"/>
      <c r="BVI329" s="224"/>
      <c r="BVJ329" s="334"/>
      <c r="BVK329" s="334"/>
      <c r="BVL329" s="224"/>
      <c r="BVM329" s="368"/>
      <c r="BVN329" s="368"/>
      <c r="BVO329" s="332"/>
      <c r="BVP329" s="333"/>
      <c r="BVQ329" s="368"/>
      <c r="BVR329" s="224"/>
      <c r="BVS329" s="224"/>
      <c r="BVT329" s="334"/>
      <c r="BVU329" s="334"/>
      <c r="BVV329" s="224"/>
      <c r="BVW329" s="368"/>
      <c r="BVX329" s="368"/>
      <c r="BVY329" s="332"/>
      <c r="BVZ329" s="333"/>
      <c r="BWA329" s="368"/>
      <c r="BWB329" s="224"/>
      <c r="BWC329" s="224"/>
      <c r="BWD329" s="334"/>
      <c r="BWE329" s="334"/>
      <c r="BWF329" s="224"/>
      <c r="BWG329" s="368"/>
      <c r="BWH329" s="368"/>
      <c r="BWI329" s="332"/>
      <c r="BWJ329" s="333"/>
      <c r="BWK329" s="368"/>
      <c r="BWL329" s="224"/>
      <c r="BWM329" s="224"/>
      <c r="BWN329" s="334"/>
      <c r="BWO329" s="334"/>
      <c r="BWP329" s="224"/>
      <c r="BWQ329" s="368"/>
      <c r="BWR329" s="368"/>
      <c r="BWS329" s="332"/>
      <c r="BWT329" s="333"/>
      <c r="BWU329" s="368"/>
      <c r="BWV329" s="224"/>
      <c r="BWW329" s="224"/>
      <c r="BWX329" s="334"/>
      <c r="BWY329" s="334"/>
      <c r="BWZ329" s="224"/>
      <c r="BXA329" s="368"/>
      <c r="BXB329" s="368"/>
      <c r="BXC329" s="332"/>
      <c r="BXD329" s="333"/>
      <c r="BXE329" s="368"/>
      <c r="BXF329" s="224"/>
      <c r="BXG329" s="224"/>
      <c r="BXH329" s="334"/>
      <c r="BXI329" s="334"/>
      <c r="BXJ329" s="224"/>
      <c r="BXK329" s="368"/>
      <c r="BXL329" s="368"/>
      <c r="BXM329" s="332"/>
      <c r="BXN329" s="333"/>
      <c r="BXO329" s="368"/>
      <c r="BXP329" s="224"/>
      <c r="BXQ329" s="224"/>
      <c r="BXR329" s="334"/>
      <c r="BXS329" s="334"/>
      <c r="BXT329" s="224"/>
      <c r="BXU329" s="368"/>
      <c r="BXV329" s="368"/>
      <c r="BXW329" s="332"/>
      <c r="BXX329" s="333"/>
      <c r="BXY329" s="368"/>
      <c r="BXZ329" s="224"/>
      <c r="BYA329" s="224"/>
      <c r="BYB329" s="334"/>
      <c r="BYC329" s="334"/>
      <c r="BYD329" s="224"/>
      <c r="BYE329" s="368"/>
      <c r="BYF329" s="368"/>
      <c r="BYG329" s="332"/>
      <c r="BYH329" s="333"/>
      <c r="BYI329" s="368"/>
      <c r="BYJ329" s="224"/>
      <c r="BYK329" s="224"/>
      <c r="BYL329" s="334"/>
      <c r="BYM329" s="334"/>
      <c r="BYN329" s="224"/>
      <c r="BYO329" s="368"/>
      <c r="BYP329" s="368"/>
      <c r="BYQ329" s="332"/>
      <c r="BYR329" s="333"/>
      <c r="BYS329" s="368"/>
      <c r="BYT329" s="224"/>
      <c r="BYU329" s="224"/>
      <c r="BYV329" s="334"/>
      <c r="BYW329" s="334"/>
      <c r="BYX329" s="224"/>
      <c r="BYY329" s="368"/>
      <c r="BYZ329" s="368"/>
      <c r="BZA329" s="332"/>
      <c r="BZB329" s="333"/>
      <c r="BZC329" s="368"/>
      <c r="BZD329" s="224"/>
      <c r="BZE329" s="224"/>
      <c r="BZF329" s="334"/>
      <c r="BZG329" s="334"/>
      <c r="BZH329" s="224"/>
      <c r="BZI329" s="368"/>
      <c r="BZJ329" s="368"/>
      <c r="BZK329" s="332"/>
      <c r="BZL329" s="333"/>
      <c r="BZM329" s="368"/>
      <c r="BZN329" s="224"/>
      <c r="BZO329" s="224"/>
      <c r="BZP329" s="334"/>
      <c r="BZQ329" s="334"/>
      <c r="BZR329" s="224"/>
      <c r="BZS329" s="368"/>
      <c r="BZT329" s="368"/>
      <c r="BZU329" s="332"/>
      <c r="BZV329" s="333"/>
      <c r="BZW329" s="368"/>
      <c r="BZX329" s="224"/>
      <c r="BZY329" s="224"/>
      <c r="BZZ329" s="334"/>
      <c r="CAA329" s="334"/>
      <c r="CAB329" s="224"/>
      <c r="CAC329" s="368"/>
      <c r="CAD329" s="368"/>
      <c r="CAE329" s="332"/>
      <c r="CAF329" s="333"/>
      <c r="CAG329" s="368"/>
      <c r="CAH329" s="224"/>
      <c r="CAI329" s="224"/>
      <c r="CAJ329" s="334"/>
      <c r="CAK329" s="334"/>
      <c r="CAL329" s="224"/>
      <c r="CAM329" s="368"/>
      <c r="CAN329" s="368"/>
      <c r="CAO329" s="332"/>
      <c r="CAP329" s="333"/>
      <c r="CAQ329" s="368"/>
      <c r="CAR329" s="224"/>
      <c r="CAS329" s="224"/>
      <c r="CAT329" s="334"/>
      <c r="CAU329" s="334"/>
      <c r="CAV329" s="224"/>
      <c r="CAW329" s="368"/>
      <c r="CAX329" s="368"/>
      <c r="CAY329" s="332"/>
      <c r="CAZ329" s="333"/>
      <c r="CBA329" s="368"/>
      <c r="CBB329" s="224"/>
      <c r="CBC329" s="224"/>
      <c r="CBD329" s="334"/>
      <c r="CBE329" s="334"/>
      <c r="CBF329" s="224"/>
      <c r="CBG329" s="368"/>
      <c r="CBH329" s="368"/>
      <c r="CBI329" s="332"/>
      <c r="CBJ329" s="333"/>
      <c r="CBK329" s="368"/>
      <c r="CBL329" s="224"/>
      <c r="CBM329" s="224"/>
      <c r="CBN329" s="334"/>
      <c r="CBO329" s="334"/>
      <c r="CBP329" s="224"/>
      <c r="CBQ329" s="368"/>
      <c r="CBR329" s="368"/>
      <c r="CBS329" s="332"/>
      <c r="CBT329" s="333"/>
      <c r="CBU329" s="368"/>
      <c r="CBV329" s="224"/>
      <c r="CBW329" s="224"/>
      <c r="CBX329" s="334"/>
      <c r="CBY329" s="334"/>
      <c r="CBZ329" s="224"/>
      <c r="CCA329" s="368"/>
      <c r="CCB329" s="368"/>
      <c r="CCC329" s="332"/>
      <c r="CCD329" s="333"/>
      <c r="CCE329" s="368"/>
      <c r="CCF329" s="224"/>
      <c r="CCG329" s="224"/>
      <c r="CCH329" s="334"/>
      <c r="CCI329" s="334"/>
      <c r="CCJ329" s="224"/>
      <c r="CCK329" s="368"/>
      <c r="CCL329" s="368"/>
      <c r="CCM329" s="332"/>
      <c r="CCN329" s="333"/>
      <c r="CCO329" s="368"/>
      <c r="CCP329" s="224"/>
      <c r="CCQ329" s="224"/>
      <c r="CCR329" s="334"/>
      <c r="CCS329" s="334"/>
      <c r="CCT329" s="224"/>
      <c r="CCU329" s="368"/>
      <c r="CCV329" s="368"/>
      <c r="CCW329" s="332"/>
      <c r="CCX329" s="333"/>
      <c r="CCY329" s="368"/>
      <c r="CCZ329" s="224"/>
      <c r="CDA329" s="224"/>
      <c r="CDB329" s="334"/>
      <c r="CDC329" s="334"/>
      <c r="CDD329" s="224"/>
      <c r="CDE329" s="368"/>
      <c r="CDF329" s="368"/>
      <c r="CDG329" s="332"/>
      <c r="CDH329" s="333"/>
      <c r="CDI329" s="368"/>
      <c r="CDJ329" s="224"/>
      <c r="CDK329" s="224"/>
      <c r="CDL329" s="334"/>
      <c r="CDM329" s="334"/>
      <c r="CDN329" s="224"/>
      <c r="CDO329" s="368"/>
      <c r="CDP329" s="368"/>
      <c r="CDQ329" s="332"/>
      <c r="CDR329" s="333"/>
      <c r="CDS329" s="368"/>
      <c r="CDT329" s="224"/>
      <c r="CDU329" s="224"/>
      <c r="CDV329" s="334"/>
      <c r="CDW329" s="334"/>
      <c r="CDX329" s="224"/>
      <c r="CDY329" s="368"/>
      <c r="CDZ329" s="368"/>
      <c r="CEA329" s="332"/>
      <c r="CEB329" s="333"/>
      <c r="CEC329" s="368"/>
      <c r="CED329" s="224"/>
      <c r="CEE329" s="224"/>
      <c r="CEF329" s="334"/>
      <c r="CEG329" s="334"/>
      <c r="CEH329" s="224"/>
      <c r="CEI329" s="368"/>
      <c r="CEJ329" s="368"/>
      <c r="CEK329" s="332"/>
      <c r="CEL329" s="333"/>
      <c r="CEM329" s="368"/>
      <c r="CEN329" s="224"/>
      <c r="CEO329" s="224"/>
      <c r="CEP329" s="334"/>
      <c r="CEQ329" s="334"/>
      <c r="CER329" s="224"/>
      <c r="CES329" s="368"/>
      <c r="CET329" s="368"/>
      <c r="CEU329" s="332"/>
      <c r="CEV329" s="333"/>
      <c r="CEW329" s="368"/>
      <c r="CEX329" s="224"/>
      <c r="CEY329" s="224"/>
      <c r="CEZ329" s="334"/>
      <c r="CFA329" s="334"/>
      <c r="CFB329" s="224"/>
      <c r="CFC329" s="368"/>
      <c r="CFD329" s="368"/>
      <c r="CFE329" s="332"/>
      <c r="CFF329" s="333"/>
      <c r="CFG329" s="368"/>
      <c r="CFH329" s="224"/>
      <c r="CFI329" s="224"/>
      <c r="CFJ329" s="334"/>
      <c r="CFK329" s="334"/>
      <c r="CFL329" s="224"/>
      <c r="CFM329" s="368"/>
      <c r="CFN329" s="368"/>
      <c r="CFO329" s="332"/>
      <c r="CFP329" s="333"/>
      <c r="CFQ329" s="368"/>
      <c r="CFR329" s="224"/>
      <c r="CFS329" s="224"/>
      <c r="CFT329" s="334"/>
      <c r="CFU329" s="334"/>
      <c r="CFV329" s="224"/>
      <c r="CFW329" s="368"/>
      <c r="CFX329" s="368"/>
      <c r="CFY329" s="332"/>
      <c r="CFZ329" s="333"/>
      <c r="CGA329" s="368"/>
      <c r="CGB329" s="224"/>
      <c r="CGC329" s="224"/>
      <c r="CGD329" s="334"/>
      <c r="CGE329" s="334"/>
      <c r="CGF329" s="224"/>
      <c r="CGG329" s="368"/>
      <c r="CGH329" s="368"/>
      <c r="CGI329" s="332"/>
      <c r="CGJ329" s="333"/>
      <c r="CGK329" s="368"/>
      <c r="CGL329" s="224"/>
      <c r="CGM329" s="224"/>
      <c r="CGN329" s="334"/>
      <c r="CGO329" s="334"/>
      <c r="CGP329" s="224"/>
      <c r="CGQ329" s="368"/>
      <c r="CGR329" s="368"/>
      <c r="CGS329" s="332"/>
      <c r="CGT329" s="333"/>
      <c r="CGU329" s="368"/>
      <c r="CGV329" s="224"/>
      <c r="CGW329" s="224"/>
      <c r="CGX329" s="334"/>
      <c r="CGY329" s="334"/>
      <c r="CGZ329" s="224"/>
      <c r="CHA329" s="368"/>
      <c r="CHB329" s="368"/>
      <c r="CHC329" s="332"/>
      <c r="CHD329" s="333"/>
      <c r="CHE329" s="368"/>
      <c r="CHF329" s="224"/>
      <c r="CHG329" s="224"/>
      <c r="CHH329" s="334"/>
      <c r="CHI329" s="334"/>
      <c r="CHJ329" s="224"/>
      <c r="CHK329" s="368"/>
      <c r="CHL329" s="368"/>
      <c r="CHM329" s="332"/>
      <c r="CHN329" s="333"/>
      <c r="CHO329" s="368"/>
      <c r="CHP329" s="224"/>
      <c r="CHQ329" s="224"/>
      <c r="CHR329" s="334"/>
      <c r="CHS329" s="334"/>
      <c r="CHT329" s="224"/>
      <c r="CHU329" s="368"/>
      <c r="CHV329" s="368"/>
      <c r="CHW329" s="332"/>
      <c r="CHX329" s="333"/>
      <c r="CHY329" s="368"/>
      <c r="CHZ329" s="224"/>
      <c r="CIA329" s="224"/>
      <c r="CIB329" s="334"/>
      <c r="CIC329" s="334"/>
      <c r="CID329" s="224"/>
      <c r="CIE329" s="368"/>
      <c r="CIF329" s="368"/>
      <c r="CIG329" s="332"/>
      <c r="CIH329" s="333"/>
      <c r="CII329" s="368"/>
      <c r="CIJ329" s="224"/>
      <c r="CIK329" s="224"/>
      <c r="CIL329" s="334"/>
      <c r="CIM329" s="334"/>
      <c r="CIN329" s="224"/>
      <c r="CIO329" s="368"/>
      <c r="CIP329" s="368"/>
      <c r="CIQ329" s="332"/>
      <c r="CIR329" s="333"/>
      <c r="CIS329" s="368"/>
      <c r="CIT329" s="224"/>
      <c r="CIU329" s="224"/>
      <c r="CIV329" s="334"/>
      <c r="CIW329" s="334"/>
      <c r="CIX329" s="224"/>
      <c r="CIY329" s="368"/>
      <c r="CIZ329" s="368"/>
      <c r="CJA329" s="332"/>
      <c r="CJB329" s="333"/>
      <c r="CJC329" s="368"/>
      <c r="CJD329" s="224"/>
      <c r="CJE329" s="224"/>
      <c r="CJF329" s="334"/>
      <c r="CJG329" s="334"/>
      <c r="CJH329" s="224"/>
      <c r="CJI329" s="368"/>
      <c r="CJJ329" s="368"/>
      <c r="CJK329" s="332"/>
      <c r="CJL329" s="333"/>
      <c r="CJM329" s="368"/>
      <c r="CJN329" s="224"/>
      <c r="CJO329" s="224"/>
      <c r="CJP329" s="334"/>
      <c r="CJQ329" s="334"/>
      <c r="CJR329" s="224"/>
      <c r="CJS329" s="368"/>
      <c r="CJT329" s="368"/>
      <c r="CJU329" s="332"/>
      <c r="CJV329" s="333"/>
      <c r="CJW329" s="368"/>
      <c r="CJX329" s="224"/>
      <c r="CJY329" s="224"/>
      <c r="CJZ329" s="334"/>
      <c r="CKA329" s="334"/>
      <c r="CKB329" s="224"/>
      <c r="CKC329" s="368"/>
      <c r="CKD329" s="368"/>
      <c r="CKE329" s="332"/>
      <c r="CKF329" s="333"/>
      <c r="CKG329" s="368"/>
      <c r="CKH329" s="224"/>
      <c r="CKI329" s="224"/>
      <c r="CKJ329" s="334"/>
      <c r="CKK329" s="334"/>
      <c r="CKL329" s="224"/>
      <c r="CKM329" s="368"/>
      <c r="CKN329" s="368"/>
      <c r="CKO329" s="332"/>
      <c r="CKP329" s="333"/>
      <c r="CKQ329" s="368"/>
      <c r="CKR329" s="224"/>
      <c r="CKS329" s="224"/>
      <c r="CKT329" s="334"/>
      <c r="CKU329" s="334"/>
      <c r="CKV329" s="224"/>
      <c r="CKW329" s="368"/>
      <c r="CKX329" s="368"/>
      <c r="CKY329" s="332"/>
      <c r="CKZ329" s="333"/>
      <c r="CLA329" s="368"/>
      <c r="CLB329" s="224"/>
      <c r="CLC329" s="224"/>
      <c r="CLD329" s="334"/>
      <c r="CLE329" s="334"/>
      <c r="CLF329" s="224"/>
      <c r="CLG329" s="368"/>
      <c r="CLH329" s="368"/>
      <c r="CLI329" s="332"/>
      <c r="CLJ329" s="333"/>
      <c r="CLK329" s="368"/>
      <c r="CLL329" s="224"/>
      <c r="CLM329" s="224"/>
      <c r="CLN329" s="334"/>
      <c r="CLO329" s="334"/>
      <c r="CLP329" s="224"/>
      <c r="CLQ329" s="368"/>
      <c r="CLR329" s="368"/>
      <c r="CLS329" s="332"/>
      <c r="CLT329" s="333"/>
      <c r="CLU329" s="368"/>
      <c r="CLV329" s="224"/>
      <c r="CLW329" s="224"/>
      <c r="CLX329" s="334"/>
      <c r="CLY329" s="334"/>
      <c r="CLZ329" s="224"/>
      <c r="CMA329" s="368"/>
      <c r="CMB329" s="368"/>
      <c r="CMC329" s="332"/>
      <c r="CMD329" s="333"/>
      <c r="CME329" s="368"/>
      <c r="CMF329" s="224"/>
      <c r="CMG329" s="224"/>
      <c r="CMH329" s="334"/>
      <c r="CMI329" s="334"/>
      <c r="CMJ329" s="224"/>
      <c r="CMK329" s="368"/>
      <c r="CML329" s="368"/>
      <c r="CMM329" s="332"/>
      <c r="CMN329" s="333"/>
      <c r="CMO329" s="368"/>
      <c r="CMP329" s="224"/>
      <c r="CMQ329" s="224"/>
      <c r="CMR329" s="334"/>
      <c r="CMS329" s="334"/>
      <c r="CMT329" s="224"/>
      <c r="CMU329" s="368"/>
      <c r="CMV329" s="368"/>
      <c r="CMW329" s="332"/>
      <c r="CMX329" s="333"/>
      <c r="CMY329" s="368"/>
      <c r="CMZ329" s="224"/>
      <c r="CNA329" s="224"/>
      <c r="CNB329" s="334"/>
      <c r="CNC329" s="334"/>
      <c r="CND329" s="224"/>
      <c r="CNE329" s="368"/>
      <c r="CNF329" s="368"/>
      <c r="CNG329" s="332"/>
      <c r="CNH329" s="333"/>
      <c r="CNI329" s="368"/>
      <c r="CNJ329" s="224"/>
      <c r="CNK329" s="224"/>
      <c r="CNL329" s="334"/>
      <c r="CNM329" s="334"/>
      <c r="CNN329" s="224"/>
      <c r="CNO329" s="368"/>
      <c r="CNP329" s="368"/>
      <c r="CNQ329" s="332"/>
      <c r="CNR329" s="333"/>
      <c r="CNS329" s="368"/>
      <c r="CNT329" s="224"/>
      <c r="CNU329" s="224"/>
      <c r="CNV329" s="334"/>
      <c r="CNW329" s="334"/>
      <c r="CNX329" s="224"/>
      <c r="CNY329" s="368"/>
      <c r="CNZ329" s="368"/>
      <c r="COA329" s="332"/>
      <c r="COB329" s="333"/>
      <c r="COC329" s="368"/>
      <c r="COD329" s="224"/>
      <c r="COE329" s="224"/>
      <c r="COF329" s="334"/>
      <c r="COG329" s="334"/>
      <c r="COH329" s="224"/>
      <c r="COI329" s="368"/>
      <c r="COJ329" s="368"/>
      <c r="COK329" s="332"/>
      <c r="COL329" s="333"/>
      <c r="COM329" s="368"/>
      <c r="CON329" s="224"/>
      <c r="COO329" s="224"/>
      <c r="COP329" s="334"/>
      <c r="COQ329" s="334"/>
      <c r="COR329" s="224"/>
      <c r="COS329" s="368"/>
      <c r="COT329" s="368"/>
      <c r="COU329" s="332"/>
      <c r="COV329" s="333"/>
      <c r="COW329" s="368"/>
      <c r="COX329" s="224"/>
      <c r="COY329" s="224"/>
      <c r="COZ329" s="334"/>
      <c r="CPA329" s="334"/>
      <c r="CPB329" s="224"/>
      <c r="CPC329" s="368"/>
      <c r="CPD329" s="368"/>
      <c r="CPE329" s="332"/>
      <c r="CPF329" s="333"/>
      <c r="CPG329" s="368"/>
      <c r="CPH329" s="224"/>
      <c r="CPI329" s="224"/>
      <c r="CPJ329" s="334"/>
      <c r="CPK329" s="334"/>
      <c r="CPL329" s="224"/>
      <c r="CPM329" s="368"/>
      <c r="CPN329" s="368"/>
      <c r="CPO329" s="332"/>
      <c r="CPP329" s="333"/>
      <c r="CPQ329" s="368"/>
      <c r="CPR329" s="224"/>
      <c r="CPS329" s="224"/>
      <c r="CPT329" s="334"/>
      <c r="CPU329" s="334"/>
      <c r="CPV329" s="224"/>
      <c r="CPW329" s="368"/>
      <c r="CPX329" s="368"/>
      <c r="CPY329" s="332"/>
      <c r="CPZ329" s="333"/>
      <c r="CQA329" s="368"/>
      <c r="CQB329" s="224"/>
      <c r="CQC329" s="224"/>
      <c r="CQD329" s="334"/>
      <c r="CQE329" s="334"/>
      <c r="CQF329" s="224"/>
      <c r="CQG329" s="368"/>
      <c r="CQH329" s="368"/>
      <c r="CQI329" s="332"/>
      <c r="CQJ329" s="333"/>
      <c r="CQK329" s="368"/>
      <c r="CQL329" s="224"/>
      <c r="CQM329" s="224"/>
      <c r="CQN329" s="334"/>
      <c r="CQO329" s="334"/>
      <c r="CQP329" s="224"/>
      <c r="CQQ329" s="368"/>
      <c r="CQR329" s="368"/>
      <c r="CQS329" s="332"/>
      <c r="CQT329" s="333"/>
      <c r="CQU329" s="368"/>
      <c r="CQV329" s="224"/>
      <c r="CQW329" s="224"/>
      <c r="CQX329" s="334"/>
      <c r="CQY329" s="334"/>
      <c r="CQZ329" s="224"/>
      <c r="CRA329" s="368"/>
      <c r="CRB329" s="368"/>
      <c r="CRC329" s="332"/>
      <c r="CRD329" s="333"/>
      <c r="CRE329" s="368"/>
      <c r="CRF329" s="224"/>
      <c r="CRG329" s="224"/>
      <c r="CRH329" s="334"/>
      <c r="CRI329" s="334"/>
      <c r="CRJ329" s="224"/>
      <c r="CRK329" s="368"/>
      <c r="CRL329" s="368"/>
      <c r="CRM329" s="332"/>
      <c r="CRN329" s="333"/>
      <c r="CRO329" s="368"/>
      <c r="CRP329" s="224"/>
      <c r="CRQ329" s="224"/>
      <c r="CRR329" s="334"/>
      <c r="CRS329" s="334"/>
      <c r="CRT329" s="224"/>
      <c r="CRU329" s="368"/>
      <c r="CRV329" s="368"/>
      <c r="CRW329" s="332"/>
      <c r="CRX329" s="333"/>
      <c r="CRY329" s="368"/>
      <c r="CRZ329" s="224"/>
      <c r="CSA329" s="224"/>
      <c r="CSB329" s="334"/>
      <c r="CSC329" s="334"/>
      <c r="CSD329" s="224"/>
      <c r="CSE329" s="368"/>
      <c r="CSF329" s="368"/>
      <c r="CSG329" s="332"/>
      <c r="CSH329" s="333"/>
      <c r="CSI329" s="368"/>
      <c r="CSJ329" s="224"/>
      <c r="CSK329" s="224"/>
      <c r="CSL329" s="334"/>
      <c r="CSM329" s="334"/>
      <c r="CSN329" s="224"/>
      <c r="CSO329" s="368"/>
      <c r="CSP329" s="368"/>
      <c r="CSQ329" s="332"/>
      <c r="CSR329" s="333"/>
      <c r="CSS329" s="368"/>
      <c r="CST329" s="224"/>
      <c r="CSU329" s="224"/>
      <c r="CSV329" s="334"/>
      <c r="CSW329" s="334"/>
      <c r="CSX329" s="224"/>
      <c r="CSY329" s="368"/>
      <c r="CSZ329" s="368"/>
      <c r="CTA329" s="332"/>
      <c r="CTB329" s="333"/>
      <c r="CTC329" s="368"/>
      <c r="CTD329" s="224"/>
      <c r="CTE329" s="224"/>
      <c r="CTF329" s="334"/>
      <c r="CTG329" s="334"/>
      <c r="CTH329" s="224"/>
      <c r="CTI329" s="368"/>
      <c r="CTJ329" s="368"/>
      <c r="CTK329" s="332"/>
      <c r="CTL329" s="333"/>
      <c r="CTM329" s="368"/>
      <c r="CTN329" s="224"/>
      <c r="CTO329" s="224"/>
      <c r="CTP329" s="334"/>
      <c r="CTQ329" s="334"/>
      <c r="CTR329" s="224"/>
      <c r="CTS329" s="368"/>
      <c r="CTT329" s="368"/>
      <c r="CTU329" s="332"/>
      <c r="CTV329" s="333"/>
      <c r="CTW329" s="368"/>
      <c r="CTX329" s="224"/>
      <c r="CTY329" s="224"/>
      <c r="CTZ329" s="334"/>
      <c r="CUA329" s="334"/>
      <c r="CUB329" s="224"/>
      <c r="CUC329" s="368"/>
      <c r="CUD329" s="368"/>
      <c r="CUE329" s="332"/>
      <c r="CUF329" s="333"/>
      <c r="CUG329" s="368"/>
      <c r="CUH329" s="224"/>
      <c r="CUI329" s="224"/>
      <c r="CUJ329" s="334"/>
      <c r="CUK329" s="334"/>
      <c r="CUL329" s="224"/>
      <c r="CUM329" s="368"/>
      <c r="CUN329" s="368"/>
      <c r="CUO329" s="332"/>
      <c r="CUP329" s="333"/>
      <c r="CUQ329" s="368"/>
      <c r="CUR329" s="224"/>
      <c r="CUS329" s="224"/>
      <c r="CUT329" s="334"/>
      <c r="CUU329" s="334"/>
      <c r="CUV329" s="224"/>
      <c r="CUW329" s="368"/>
      <c r="CUX329" s="368"/>
      <c r="CUY329" s="332"/>
      <c r="CUZ329" s="333"/>
      <c r="CVA329" s="368"/>
      <c r="CVB329" s="224"/>
      <c r="CVC329" s="224"/>
      <c r="CVD329" s="334"/>
      <c r="CVE329" s="334"/>
      <c r="CVF329" s="224"/>
      <c r="CVG329" s="368"/>
      <c r="CVH329" s="368"/>
      <c r="CVI329" s="332"/>
      <c r="CVJ329" s="333"/>
      <c r="CVK329" s="368"/>
      <c r="CVL329" s="224"/>
      <c r="CVM329" s="224"/>
      <c r="CVN329" s="334"/>
      <c r="CVO329" s="334"/>
      <c r="CVP329" s="224"/>
      <c r="CVQ329" s="368"/>
      <c r="CVR329" s="368"/>
      <c r="CVS329" s="332"/>
      <c r="CVT329" s="333"/>
      <c r="CVU329" s="368"/>
      <c r="CVV329" s="224"/>
      <c r="CVW329" s="224"/>
      <c r="CVX329" s="334"/>
      <c r="CVY329" s="334"/>
      <c r="CVZ329" s="224"/>
      <c r="CWA329" s="368"/>
      <c r="CWB329" s="368"/>
      <c r="CWC329" s="332"/>
      <c r="CWD329" s="333"/>
      <c r="CWE329" s="368"/>
      <c r="CWF329" s="224"/>
      <c r="CWG329" s="224"/>
      <c r="CWH329" s="334"/>
      <c r="CWI329" s="334"/>
      <c r="CWJ329" s="224"/>
      <c r="CWK329" s="368"/>
      <c r="CWL329" s="368"/>
      <c r="CWM329" s="332"/>
      <c r="CWN329" s="333"/>
      <c r="CWO329" s="368"/>
      <c r="CWP329" s="224"/>
      <c r="CWQ329" s="224"/>
      <c r="CWR329" s="334"/>
      <c r="CWS329" s="334"/>
      <c r="CWT329" s="224"/>
      <c r="CWU329" s="368"/>
      <c r="CWV329" s="368"/>
      <c r="CWW329" s="332"/>
      <c r="CWX329" s="333"/>
      <c r="CWY329" s="368"/>
      <c r="CWZ329" s="224"/>
      <c r="CXA329" s="224"/>
      <c r="CXB329" s="334"/>
      <c r="CXC329" s="334"/>
      <c r="CXD329" s="224"/>
      <c r="CXE329" s="368"/>
      <c r="CXF329" s="368"/>
      <c r="CXG329" s="332"/>
      <c r="CXH329" s="333"/>
      <c r="CXI329" s="368"/>
      <c r="CXJ329" s="224"/>
      <c r="CXK329" s="224"/>
      <c r="CXL329" s="334"/>
      <c r="CXM329" s="334"/>
      <c r="CXN329" s="224"/>
      <c r="CXO329" s="368"/>
      <c r="CXP329" s="368"/>
      <c r="CXQ329" s="332"/>
      <c r="CXR329" s="333"/>
      <c r="CXS329" s="368"/>
      <c r="CXT329" s="224"/>
      <c r="CXU329" s="224"/>
      <c r="CXV329" s="334"/>
      <c r="CXW329" s="334"/>
      <c r="CXX329" s="224"/>
      <c r="CXY329" s="368"/>
      <c r="CXZ329" s="368"/>
      <c r="CYA329" s="332"/>
      <c r="CYB329" s="333"/>
      <c r="CYC329" s="368"/>
      <c r="CYD329" s="224"/>
      <c r="CYE329" s="224"/>
      <c r="CYF329" s="334"/>
      <c r="CYG329" s="334"/>
      <c r="CYH329" s="224"/>
      <c r="CYI329" s="368"/>
      <c r="CYJ329" s="368"/>
      <c r="CYK329" s="332"/>
      <c r="CYL329" s="333"/>
      <c r="CYM329" s="368"/>
      <c r="CYN329" s="224"/>
      <c r="CYO329" s="224"/>
      <c r="CYP329" s="334"/>
      <c r="CYQ329" s="334"/>
      <c r="CYR329" s="224"/>
      <c r="CYS329" s="368"/>
      <c r="CYT329" s="368"/>
      <c r="CYU329" s="332"/>
      <c r="CYV329" s="333"/>
      <c r="CYW329" s="368"/>
      <c r="CYX329" s="224"/>
      <c r="CYY329" s="224"/>
      <c r="CYZ329" s="334"/>
      <c r="CZA329" s="334"/>
      <c r="CZB329" s="224"/>
      <c r="CZC329" s="368"/>
      <c r="CZD329" s="368"/>
      <c r="CZE329" s="332"/>
      <c r="CZF329" s="333"/>
      <c r="CZG329" s="368"/>
      <c r="CZH329" s="224"/>
      <c r="CZI329" s="224"/>
      <c r="CZJ329" s="334"/>
      <c r="CZK329" s="334"/>
      <c r="CZL329" s="224"/>
      <c r="CZM329" s="368"/>
      <c r="CZN329" s="368"/>
      <c r="CZO329" s="332"/>
      <c r="CZP329" s="333"/>
      <c r="CZQ329" s="368"/>
      <c r="CZR329" s="224"/>
      <c r="CZS329" s="224"/>
      <c r="CZT329" s="334"/>
      <c r="CZU329" s="334"/>
      <c r="CZV329" s="224"/>
      <c r="CZW329" s="368"/>
      <c r="CZX329" s="368"/>
      <c r="CZY329" s="332"/>
      <c r="CZZ329" s="333"/>
      <c r="DAA329" s="368"/>
      <c r="DAB329" s="224"/>
      <c r="DAC329" s="224"/>
      <c r="DAD329" s="334"/>
      <c r="DAE329" s="334"/>
      <c r="DAF329" s="224"/>
      <c r="DAG329" s="368"/>
      <c r="DAH329" s="368"/>
      <c r="DAI329" s="332"/>
      <c r="DAJ329" s="333"/>
      <c r="DAK329" s="368"/>
      <c r="DAL329" s="224"/>
      <c r="DAM329" s="224"/>
      <c r="DAN329" s="334"/>
      <c r="DAO329" s="334"/>
      <c r="DAP329" s="224"/>
      <c r="DAQ329" s="368"/>
      <c r="DAR329" s="368"/>
      <c r="DAS329" s="332"/>
      <c r="DAT329" s="333"/>
      <c r="DAU329" s="368"/>
      <c r="DAV329" s="224"/>
      <c r="DAW329" s="224"/>
      <c r="DAX329" s="334"/>
      <c r="DAY329" s="334"/>
      <c r="DAZ329" s="224"/>
      <c r="DBA329" s="368"/>
      <c r="DBB329" s="368"/>
      <c r="DBC329" s="332"/>
      <c r="DBD329" s="333"/>
      <c r="DBE329" s="368"/>
      <c r="DBF329" s="224"/>
      <c r="DBG329" s="224"/>
      <c r="DBH329" s="334"/>
      <c r="DBI329" s="334"/>
      <c r="DBJ329" s="224"/>
      <c r="DBK329" s="368"/>
      <c r="DBL329" s="368"/>
      <c r="DBM329" s="332"/>
      <c r="DBN329" s="333"/>
      <c r="DBO329" s="368"/>
      <c r="DBP329" s="224"/>
      <c r="DBQ329" s="224"/>
      <c r="DBR329" s="334"/>
      <c r="DBS329" s="334"/>
      <c r="DBT329" s="224"/>
      <c r="DBU329" s="368"/>
      <c r="DBV329" s="368"/>
      <c r="DBW329" s="332"/>
      <c r="DBX329" s="333"/>
      <c r="DBY329" s="368"/>
      <c r="DBZ329" s="224"/>
      <c r="DCA329" s="224"/>
      <c r="DCB329" s="334"/>
      <c r="DCC329" s="334"/>
      <c r="DCD329" s="224"/>
      <c r="DCE329" s="368"/>
      <c r="DCF329" s="368"/>
      <c r="DCG329" s="332"/>
      <c r="DCH329" s="333"/>
      <c r="DCI329" s="368"/>
      <c r="DCJ329" s="224"/>
      <c r="DCK329" s="224"/>
      <c r="DCL329" s="334"/>
      <c r="DCM329" s="334"/>
      <c r="DCN329" s="224"/>
      <c r="DCO329" s="368"/>
      <c r="DCP329" s="368"/>
      <c r="DCQ329" s="332"/>
      <c r="DCR329" s="333"/>
      <c r="DCS329" s="368"/>
      <c r="DCT329" s="224"/>
      <c r="DCU329" s="224"/>
      <c r="DCV329" s="334"/>
      <c r="DCW329" s="334"/>
      <c r="DCX329" s="224"/>
      <c r="DCY329" s="368"/>
      <c r="DCZ329" s="368"/>
      <c r="DDA329" s="332"/>
      <c r="DDB329" s="333"/>
      <c r="DDC329" s="368"/>
      <c r="DDD329" s="224"/>
      <c r="DDE329" s="224"/>
      <c r="DDF329" s="334"/>
      <c r="DDG329" s="334"/>
      <c r="DDH329" s="224"/>
      <c r="DDI329" s="368"/>
      <c r="DDJ329" s="368"/>
      <c r="DDK329" s="332"/>
      <c r="DDL329" s="333"/>
      <c r="DDM329" s="368"/>
      <c r="DDN329" s="224"/>
      <c r="DDO329" s="224"/>
      <c r="DDP329" s="334"/>
      <c r="DDQ329" s="334"/>
      <c r="DDR329" s="224"/>
      <c r="DDS329" s="368"/>
      <c r="DDT329" s="368"/>
      <c r="DDU329" s="332"/>
      <c r="DDV329" s="333"/>
      <c r="DDW329" s="368"/>
      <c r="DDX329" s="224"/>
      <c r="DDY329" s="224"/>
      <c r="DDZ329" s="334"/>
      <c r="DEA329" s="334"/>
      <c r="DEB329" s="224"/>
      <c r="DEC329" s="368"/>
      <c r="DED329" s="368"/>
      <c r="DEE329" s="332"/>
      <c r="DEF329" s="333"/>
      <c r="DEG329" s="368"/>
      <c r="DEH329" s="224"/>
      <c r="DEI329" s="224"/>
      <c r="DEJ329" s="334"/>
      <c r="DEK329" s="334"/>
      <c r="DEL329" s="224"/>
      <c r="DEM329" s="368"/>
      <c r="DEN329" s="368"/>
      <c r="DEO329" s="332"/>
      <c r="DEP329" s="333"/>
      <c r="DEQ329" s="368"/>
      <c r="DER329" s="224"/>
      <c r="DES329" s="224"/>
      <c r="DET329" s="334"/>
      <c r="DEU329" s="334"/>
      <c r="DEV329" s="224"/>
      <c r="DEW329" s="368"/>
      <c r="DEX329" s="368"/>
      <c r="DEY329" s="332"/>
      <c r="DEZ329" s="333"/>
      <c r="DFA329" s="368"/>
      <c r="DFB329" s="224"/>
      <c r="DFC329" s="224"/>
      <c r="DFD329" s="334"/>
      <c r="DFE329" s="334"/>
      <c r="DFF329" s="224"/>
      <c r="DFG329" s="368"/>
      <c r="DFH329" s="368"/>
      <c r="DFI329" s="332"/>
      <c r="DFJ329" s="333"/>
      <c r="DFK329" s="368"/>
      <c r="DFL329" s="224"/>
      <c r="DFM329" s="224"/>
      <c r="DFN329" s="334"/>
      <c r="DFO329" s="334"/>
      <c r="DFP329" s="224"/>
      <c r="DFQ329" s="368"/>
      <c r="DFR329" s="368"/>
      <c r="DFS329" s="332"/>
      <c r="DFT329" s="333"/>
      <c r="DFU329" s="368"/>
      <c r="DFV329" s="224"/>
      <c r="DFW329" s="224"/>
      <c r="DFX329" s="334"/>
      <c r="DFY329" s="334"/>
      <c r="DFZ329" s="224"/>
      <c r="DGA329" s="368"/>
      <c r="DGB329" s="368"/>
      <c r="DGC329" s="332"/>
      <c r="DGD329" s="333"/>
      <c r="DGE329" s="368"/>
      <c r="DGF329" s="224"/>
      <c r="DGG329" s="224"/>
      <c r="DGH329" s="334"/>
      <c r="DGI329" s="334"/>
      <c r="DGJ329" s="224"/>
      <c r="DGK329" s="368"/>
      <c r="DGL329" s="368"/>
      <c r="DGM329" s="332"/>
      <c r="DGN329" s="333"/>
      <c r="DGO329" s="368"/>
      <c r="DGP329" s="224"/>
      <c r="DGQ329" s="224"/>
      <c r="DGR329" s="334"/>
      <c r="DGS329" s="334"/>
      <c r="DGT329" s="224"/>
      <c r="DGU329" s="368"/>
      <c r="DGV329" s="368"/>
      <c r="DGW329" s="332"/>
      <c r="DGX329" s="333"/>
      <c r="DGY329" s="368"/>
      <c r="DGZ329" s="224"/>
      <c r="DHA329" s="224"/>
      <c r="DHB329" s="334"/>
      <c r="DHC329" s="334"/>
      <c r="DHD329" s="224"/>
      <c r="DHE329" s="368"/>
      <c r="DHF329" s="368"/>
      <c r="DHG329" s="332"/>
      <c r="DHH329" s="333"/>
      <c r="DHI329" s="368"/>
      <c r="DHJ329" s="224"/>
      <c r="DHK329" s="224"/>
      <c r="DHL329" s="334"/>
      <c r="DHM329" s="334"/>
      <c r="DHN329" s="224"/>
      <c r="DHO329" s="368"/>
      <c r="DHP329" s="368"/>
      <c r="DHQ329" s="332"/>
      <c r="DHR329" s="333"/>
      <c r="DHS329" s="368"/>
      <c r="DHT329" s="224"/>
      <c r="DHU329" s="224"/>
      <c r="DHV329" s="334"/>
      <c r="DHW329" s="334"/>
      <c r="DHX329" s="224"/>
      <c r="DHY329" s="368"/>
      <c r="DHZ329" s="368"/>
      <c r="DIA329" s="332"/>
      <c r="DIB329" s="333"/>
      <c r="DIC329" s="368"/>
      <c r="DID329" s="224"/>
      <c r="DIE329" s="224"/>
      <c r="DIF329" s="334"/>
      <c r="DIG329" s="334"/>
      <c r="DIH329" s="224"/>
      <c r="DII329" s="368"/>
      <c r="DIJ329" s="368"/>
      <c r="DIK329" s="332"/>
      <c r="DIL329" s="333"/>
      <c r="DIM329" s="368"/>
      <c r="DIN329" s="224"/>
      <c r="DIO329" s="224"/>
      <c r="DIP329" s="334"/>
      <c r="DIQ329" s="334"/>
      <c r="DIR329" s="224"/>
      <c r="DIS329" s="368"/>
      <c r="DIT329" s="368"/>
      <c r="DIU329" s="332"/>
      <c r="DIV329" s="333"/>
      <c r="DIW329" s="368"/>
      <c r="DIX329" s="224"/>
      <c r="DIY329" s="224"/>
      <c r="DIZ329" s="334"/>
      <c r="DJA329" s="334"/>
      <c r="DJB329" s="224"/>
      <c r="DJC329" s="368"/>
      <c r="DJD329" s="368"/>
      <c r="DJE329" s="332"/>
      <c r="DJF329" s="333"/>
      <c r="DJG329" s="368"/>
      <c r="DJH329" s="224"/>
      <c r="DJI329" s="224"/>
      <c r="DJJ329" s="334"/>
      <c r="DJK329" s="334"/>
      <c r="DJL329" s="224"/>
      <c r="DJM329" s="368"/>
      <c r="DJN329" s="368"/>
      <c r="DJO329" s="332"/>
      <c r="DJP329" s="333"/>
      <c r="DJQ329" s="368"/>
      <c r="DJR329" s="224"/>
      <c r="DJS329" s="224"/>
      <c r="DJT329" s="334"/>
      <c r="DJU329" s="334"/>
      <c r="DJV329" s="224"/>
      <c r="DJW329" s="368"/>
      <c r="DJX329" s="368"/>
      <c r="DJY329" s="332"/>
      <c r="DJZ329" s="333"/>
      <c r="DKA329" s="368"/>
      <c r="DKB329" s="224"/>
      <c r="DKC329" s="224"/>
      <c r="DKD329" s="334"/>
      <c r="DKE329" s="334"/>
      <c r="DKF329" s="224"/>
      <c r="DKG329" s="368"/>
      <c r="DKH329" s="368"/>
      <c r="DKI329" s="332"/>
      <c r="DKJ329" s="333"/>
      <c r="DKK329" s="368"/>
      <c r="DKL329" s="224"/>
      <c r="DKM329" s="224"/>
      <c r="DKN329" s="334"/>
      <c r="DKO329" s="334"/>
      <c r="DKP329" s="224"/>
      <c r="DKQ329" s="368"/>
      <c r="DKR329" s="368"/>
      <c r="DKS329" s="332"/>
      <c r="DKT329" s="333"/>
      <c r="DKU329" s="368"/>
      <c r="DKV329" s="224"/>
      <c r="DKW329" s="224"/>
      <c r="DKX329" s="334"/>
      <c r="DKY329" s="334"/>
      <c r="DKZ329" s="224"/>
      <c r="DLA329" s="368"/>
      <c r="DLB329" s="368"/>
      <c r="DLC329" s="332"/>
      <c r="DLD329" s="333"/>
      <c r="DLE329" s="368"/>
      <c r="DLF329" s="224"/>
      <c r="DLG329" s="224"/>
      <c r="DLH329" s="334"/>
      <c r="DLI329" s="334"/>
      <c r="DLJ329" s="224"/>
      <c r="DLK329" s="368"/>
      <c r="DLL329" s="368"/>
      <c r="DLM329" s="332"/>
      <c r="DLN329" s="333"/>
      <c r="DLO329" s="368"/>
      <c r="DLP329" s="224"/>
      <c r="DLQ329" s="224"/>
      <c r="DLR329" s="334"/>
      <c r="DLS329" s="334"/>
      <c r="DLT329" s="224"/>
      <c r="DLU329" s="368"/>
      <c r="DLV329" s="368"/>
      <c r="DLW329" s="332"/>
      <c r="DLX329" s="333"/>
      <c r="DLY329" s="368"/>
      <c r="DLZ329" s="224"/>
      <c r="DMA329" s="224"/>
      <c r="DMB329" s="334"/>
      <c r="DMC329" s="334"/>
      <c r="DMD329" s="224"/>
      <c r="DME329" s="368"/>
      <c r="DMF329" s="368"/>
      <c r="DMG329" s="332"/>
      <c r="DMH329" s="333"/>
      <c r="DMI329" s="368"/>
      <c r="DMJ329" s="224"/>
      <c r="DMK329" s="224"/>
      <c r="DML329" s="334"/>
      <c r="DMM329" s="334"/>
      <c r="DMN329" s="224"/>
      <c r="DMO329" s="368"/>
      <c r="DMP329" s="368"/>
      <c r="DMQ329" s="332"/>
      <c r="DMR329" s="333"/>
      <c r="DMS329" s="368"/>
      <c r="DMT329" s="224"/>
      <c r="DMU329" s="224"/>
      <c r="DMV329" s="334"/>
      <c r="DMW329" s="334"/>
      <c r="DMX329" s="224"/>
      <c r="DMY329" s="368"/>
      <c r="DMZ329" s="368"/>
      <c r="DNA329" s="332"/>
      <c r="DNB329" s="333"/>
      <c r="DNC329" s="368"/>
      <c r="DND329" s="224"/>
      <c r="DNE329" s="224"/>
      <c r="DNF329" s="334"/>
      <c r="DNG329" s="334"/>
      <c r="DNH329" s="224"/>
      <c r="DNI329" s="368"/>
      <c r="DNJ329" s="368"/>
      <c r="DNK329" s="332"/>
      <c r="DNL329" s="333"/>
      <c r="DNM329" s="368"/>
      <c r="DNN329" s="224"/>
      <c r="DNO329" s="224"/>
      <c r="DNP329" s="334"/>
      <c r="DNQ329" s="334"/>
      <c r="DNR329" s="224"/>
      <c r="DNS329" s="368"/>
      <c r="DNT329" s="368"/>
      <c r="DNU329" s="332"/>
      <c r="DNV329" s="333"/>
      <c r="DNW329" s="368"/>
      <c r="DNX329" s="224"/>
      <c r="DNY329" s="224"/>
      <c r="DNZ329" s="334"/>
      <c r="DOA329" s="334"/>
      <c r="DOB329" s="224"/>
      <c r="DOC329" s="368"/>
      <c r="DOD329" s="368"/>
      <c r="DOE329" s="332"/>
      <c r="DOF329" s="333"/>
      <c r="DOG329" s="368"/>
      <c r="DOH329" s="224"/>
      <c r="DOI329" s="224"/>
      <c r="DOJ329" s="334"/>
      <c r="DOK329" s="334"/>
      <c r="DOL329" s="224"/>
      <c r="DOM329" s="368"/>
      <c r="DON329" s="368"/>
      <c r="DOO329" s="332"/>
      <c r="DOP329" s="333"/>
      <c r="DOQ329" s="368"/>
      <c r="DOR329" s="224"/>
      <c r="DOS329" s="224"/>
      <c r="DOT329" s="334"/>
      <c r="DOU329" s="334"/>
      <c r="DOV329" s="224"/>
      <c r="DOW329" s="368"/>
      <c r="DOX329" s="368"/>
      <c r="DOY329" s="332"/>
      <c r="DOZ329" s="333"/>
      <c r="DPA329" s="368"/>
      <c r="DPB329" s="224"/>
      <c r="DPC329" s="224"/>
      <c r="DPD329" s="334"/>
      <c r="DPE329" s="334"/>
      <c r="DPF329" s="224"/>
      <c r="DPG329" s="368"/>
      <c r="DPH329" s="368"/>
      <c r="DPI329" s="332"/>
      <c r="DPJ329" s="333"/>
      <c r="DPK329" s="368"/>
      <c r="DPL329" s="224"/>
      <c r="DPM329" s="224"/>
      <c r="DPN329" s="334"/>
      <c r="DPO329" s="334"/>
      <c r="DPP329" s="224"/>
      <c r="DPQ329" s="368"/>
      <c r="DPR329" s="368"/>
      <c r="DPS329" s="332"/>
      <c r="DPT329" s="333"/>
      <c r="DPU329" s="368"/>
      <c r="DPV329" s="224"/>
      <c r="DPW329" s="224"/>
      <c r="DPX329" s="334"/>
      <c r="DPY329" s="334"/>
      <c r="DPZ329" s="224"/>
      <c r="DQA329" s="368"/>
      <c r="DQB329" s="368"/>
      <c r="DQC329" s="332"/>
      <c r="DQD329" s="333"/>
      <c r="DQE329" s="368"/>
      <c r="DQF329" s="224"/>
      <c r="DQG329" s="224"/>
      <c r="DQH329" s="334"/>
      <c r="DQI329" s="334"/>
      <c r="DQJ329" s="224"/>
      <c r="DQK329" s="368"/>
      <c r="DQL329" s="368"/>
      <c r="DQM329" s="332"/>
      <c r="DQN329" s="333"/>
      <c r="DQO329" s="368"/>
      <c r="DQP329" s="224"/>
      <c r="DQQ329" s="224"/>
      <c r="DQR329" s="334"/>
      <c r="DQS329" s="334"/>
      <c r="DQT329" s="224"/>
      <c r="DQU329" s="368"/>
      <c r="DQV329" s="368"/>
      <c r="DQW329" s="332"/>
      <c r="DQX329" s="333"/>
      <c r="DQY329" s="368"/>
      <c r="DQZ329" s="224"/>
      <c r="DRA329" s="224"/>
      <c r="DRB329" s="334"/>
      <c r="DRC329" s="334"/>
      <c r="DRD329" s="224"/>
      <c r="DRE329" s="368"/>
      <c r="DRF329" s="368"/>
      <c r="DRG329" s="332"/>
      <c r="DRH329" s="333"/>
      <c r="DRI329" s="368"/>
      <c r="DRJ329" s="224"/>
      <c r="DRK329" s="224"/>
      <c r="DRL329" s="334"/>
      <c r="DRM329" s="334"/>
      <c r="DRN329" s="224"/>
      <c r="DRO329" s="368"/>
      <c r="DRP329" s="368"/>
      <c r="DRQ329" s="332"/>
      <c r="DRR329" s="333"/>
      <c r="DRS329" s="368"/>
      <c r="DRT329" s="224"/>
      <c r="DRU329" s="224"/>
      <c r="DRV329" s="334"/>
      <c r="DRW329" s="334"/>
      <c r="DRX329" s="224"/>
      <c r="DRY329" s="368"/>
      <c r="DRZ329" s="368"/>
      <c r="DSA329" s="332"/>
      <c r="DSB329" s="333"/>
      <c r="DSC329" s="368"/>
      <c r="DSD329" s="224"/>
      <c r="DSE329" s="224"/>
      <c r="DSF329" s="334"/>
      <c r="DSG329" s="334"/>
      <c r="DSH329" s="224"/>
      <c r="DSI329" s="368"/>
      <c r="DSJ329" s="368"/>
      <c r="DSK329" s="332"/>
      <c r="DSL329" s="333"/>
      <c r="DSM329" s="368"/>
      <c r="DSN329" s="224"/>
      <c r="DSO329" s="224"/>
      <c r="DSP329" s="334"/>
      <c r="DSQ329" s="334"/>
      <c r="DSR329" s="224"/>
      <c r="DSS329" s="368"/>
      <c r="DST329" s="368"/>
      <c r="DSU329" s="332"/>
      <c r="DSV329" s="333"/>
      <c r="DSW329" s="368"/>
      <c r="DSX329" s="224"/>
      <c r="DSY329" s="224"/>
      <c r="DSZ329" s="334"/>
      <c r="DTA329" s="334"/>
      <c r="DTB329" s="224"/>
      <c r="DTC329" s="368"/>
      <c r="DTD329" s="368"/>
      <c r="DTE329" s="332"/>
      <c r="DTF329" s="333"/>
      <c r="DTG329" s="368"/>
      <c r="DTH329" s="224"/>
      <c r="DTI329" s="224"/>
      <c r="DTJ329" s="334"/>
      <c r="DTK329" s="334"/>
      <c r="DTL329" s="224"/>
      <c r="DTM329" s="368"/>
      <c r="DTN329" s="368"/>
      <c r="DTO329" s="332"/>
      <c r="DTP329" s="333"/>
      <c r="DTQ329" s="368"/>
      <c r="DTR329" s="224"/>
      <c r="DTS329" s="224"/>
      <c r="DTT329" s="334"/>
      <c r="DTU329" s="334"/>
      <c r="DTV329" s="224"/>
      <c r="DTW329" s="368"/>
      <c r="DTX329" s="368"/>
      <c r="DTY329" s="332"/>
      <c r="DTZ329" s="333"/>
      <c r="DUA329" s="368"/>
      <c r="DUB329" s="224"/>
      <c r="DUC329" s="224"/>
      <c r="DUD329" s="334"/>
      <c r="DUE329" s="334"/>
      <c r="DUF329" s="224"/>
      <c r="DUG329" s="368"/>
      <c r="DUH329" s="368"/>
      <c r="DUI329" s="332"/>
      <c r="DUJ329" s="333"/>
      <c r="DUK329" s="368"/>
      <c r="DUL329" s="224"/>
      <c r="DUM329" s="224"/>
      <c r="DUN329" s="334"/>
      <c r="DUO329" s="334"/>
      <c r="DUP329" s="224"/>
      <c r="DUQ329" s="368"/>
      <c r="DUR329" s="368"/>
      <c r="DUS329" s="332"/>
      <c r="DUT329" s="333"/>
      <c r="DUU329" s="368"/>
      <c r="DUV329" s="224"/>
      <c r="DUW329" s="224"/>
      <c r="DUX329" s="334"/>
      <c r="DUY329" s="334"/>
      <c r="DUZ329" s="224"/>
      <c r="DVA329" s="368"/>
      <c r="DVB329" s="368"/>
      <c r="DVC329" s="332"/>
      <c r="DVD329" s="333"/>
      <c r="DVE329" s="368"/>
      <c r="DVF329" s="224"/>
      <c r="DVG329" s="224"/>
      <c r="DVH329" s="334"/>
      <c r="DVI329" s="334"/>
      <c r="DVJ329" s="224"/>
      <c r="DVK329" s="368"/>
      <c r="DVL329" s="368"/>
      <c r="DVM329" s="332"/>
      <c r="DVN329" s="333"/>
      <c r="DVO329" s="368"/>
      <c r="DVP329" s="224"/>
      <c r="DVQ329" s="224"/>
      <c r="DVR329" s="334"/>
      <c r="DVS329" s="334"/>
      <c r="DVT329" s="224"/>
      <c r="DVU329" s="368"/>
      <c r="DVV329" s="368"/>
      <c r="DVW329" s="332"/>
      <c r="DVX329" s="333"/>
      <c r="DVY329" s="368"/>
      <c r="DVZ329" s="224"/>
      <c r="DWA329" s="224"/>
      <c r="DWB329" s="334"/>
      <c r="DWC329" s="334"/>
      <c r="DWD329" s="224"/>
      <c r="DWE329" s="368"/>
      <c r="DWF329" s="368"/>
      <c r="DWG329" s="332"/>
      <c r="DWH329" s="333"/>
      <c r="DWI329" s="368"/>
      <c r="DWJ329" s="224"/>
      <c r="DWK329" s="224"/>
      <c r="DWL329" s="334"/>
      <c r="DWM329" s="334"/>
      <c r="DWN329" s="224"/>
      <c r="DWO329" s="368"/>
      <c r="DWP329" s="368"/>
      <c r="DWQ329" s="332"/>
      <c r="DWR329" s="333"/>
      <c r="DWS329" s="368"/>
      <c r="DWT329" s="224"/>
      <c r="DWU329" s="224"/>
      <c r="DWV329" s="334"/>
      <c r="DWW329" s="334"/>
      <c r="DWX329" s="224"/>
      <c r="DWY329" s="368"/>
      <c r="DWZ329" s="368"/>
      <c r="DXA329" s="332"/>
      <c r="DXB329" s="333"/>
      <c r="DXC329" s="368"/>
      <c r="DXD329" s="224"/>
      <c r="DXE329" s="224"/>
      <c r="DXF329" s="334"/>
      <c r="DXG329" s="334"/>
      <c r="DXH329" s="224"/>
      <c r="DXI329" s="368"/>
      <c r="DXJ329" s="368"/>
      <c r="DXK329" s="332"/>
      <c r="DXL329" s="333"/>
      <c r="DXM329" s="368"/>
      <c r="DXN329" s="224"/>
      <c r="DXO329" s="224"/>
      <c r="DXP329" s="334"/>
      <c r="DXQ329" s="334"/>
      <c r="DXR329" s="224"/>
      <c r="DXS329" s="368"/>
      <c r="DXT329" s="368"/>
      <c r="DXU329" s="332"/>
      <c r="DXV329" s="333"/>
      <c r="DXW329" s="368"/>
      <c r="DXX329" s="224"/>
      <c r="DXY329" s="224"/>
      <c r="DXZ329" s="334"/>
      <c r="DYA329" s="334"/>
      <c r="DYB329" s="224"/>
      <c r="DYC329" s="368"/>
      <c r="DYD329" s="368"/>
      <c r="DYE329" s="332"/>
      <c r="DYF329" s="333"/>
      <c r="DYG329" s="368"/>
      <c r="DYH329" s="224"/>
      <c r="DYI329" s="224"/>
      <c r="DYJ329" s="334"/>
      <c r="DYK329" s="334"/>
      <c r="DYL329" s="224"/>
      <c r="DYM329" s="368"/>
      <c r="DYN329" s="368"/>
      <c r="DYO329" s="332"/>
      <c r="DYP329" s="333"/>
      <c r="DYQ329" s="368"/>
      <c r="DYR329" s="224"/>
      <c r="DYS329" s="224"/>
      <c r="DYT329" s="334"/>
      <c r="DYU329" s="334"/>
      <c r="DYV329" s="224"/>
      <c r="DYW329" s="368"/>
      <c r="DYX329" s="368"/>
      <c r="DYY329" s="332"/>
      <c r="DYZ329" s="333"/>
      <c r="DZA329" s="368"/>
      <c r="DZB329" s="224"/>
      <c r="DZC329" s="224"/>
      <c r="DZD329" s="334"/>
      <c r="DZE329" s="334"/>
      <c r="DZF329" s="224"/>
      <c r="DZG329" s="368"/>
      <c r="DZH329" s="368"/>
      <c r="DZI329" s="332"/>
      <c r="DZJ329" s="333"/>
      <c r="DZK329" s="368"/>
      <c r="DZL329" s="224"/>
      <c r="DZM329" s="224"/>
      <c r="DZN329" s="334"/>
      <c r="DZO329" s="334"/>
      <c r="DZP329" s="224"/>
      <c r="DZQ329" s="368"/>
      <c r="DZR329" s="368"/>
      <c r="DZS329" s="332"/>
      <c r="DZT329" s="333"/>
      <c r="DZU329" s="368"/>
      <c r="DZV329" s="224"/>
      <c r="DZW329" s="224"/>
      <c r="DZX329" s="334"/>
      <c r="DZY329" s="334"/>
      <c r="DZZ329" s="224"/>
      <c r="EAA329" s="368"/>
      <c r="EAB329" s="368"/>
      <c r="EAC329" s="332"/>
      <c r="EAD329" s="333"/>
      <c r="EAE329" s="368"/>
      <c r="EAF329" s="224"/>
      <c r="EAG329" s="224"/>
      <c r="EAH329" s="334"/>
      <c r="EAI329" s="334"/>
      <c r="EAJ329" s="224"/>
      <c r="EAK329" s="368"/>
      <c r="EAL329" s="368"/>
      <c r="EAM329" s="332"/>
      <c r="EAN329" s="333"/>
      <c r="EAO329" s="368"/>
      <c r="EAP329" s="224"/>
      <c r="EAQ329" s="224"/>
      <c r="EAR329" s="334"/>
      <c r="EAS329" s="334"/>
      <c r="EAT329" s="224"/>
      <c r="EAU329" s="368"/>
      <c r="EAV329" s="368"/>
      <c r="EAW329" s="332"/>
      <c r="EAX329" s="333"/>
      <c r="EAY329" s="368"/>
      <c r="EAZ329" s="224"/>
      <c r="EBA329" s="224"/>
      <c r="EBB329" s="334"/>
      <c r="EBC329" s="334"/>
      <c r="EBD329" s="224"/>
      <c r="EBE329" s="368"/>
      <c r="EBF329" s="368"/>
      <c r="EBG329" s="332"/>
      <c r="EBH329" s="333"/>
      <c r="EBI329" s="368"/>
      <c r="EBJ329" s="224"/>
      <c r="EBK329" s="224"/>
      <c r="EBL329" s="334"/>
      <c r="EBM329" s="334"/>
      <c r="EBN329" s="224"/>
      <c r="EBO329" s="368"/>
      <c r="EBP329" s="368"/>
      <c r="EBQ329" s="332"/>
      <c r="EBR329" s="333"/>
      <c r="EBS329" s="368"/>
      <c r="EBT329" s="224"/>
      <c r="EBU329" s="224"/>
      <c r="EBV329" s="334"/>
      <c r="EBW329" s="334"/>
      <c r="EBX329" s="224"/>
      <c r="EBY329" s="368"/>
      <c r="EBZ329" s="368"/>
      <c r="ECA329" s="332"/>
      <c r="ECB329" s="333"/>
      <c r="ECC329" s="368"/>
      <c r="ECD329" s="224"/>
      <c r="ECE329" s="224"/>
      <c r="ECF329" s="334"/>
      <c r="ECG329" s="334"/>
      <c r="ECH329" s="224"/>
      <c r="ECI329" s="368"/>
      <c r="ECJ329" s="368"/>
      <c r="ECK329" s="332"/>
      <c r="ECL329" s="333"/>
      <c r="ECM329" s="368"/>
      <c r="ECN329" s="224"/>
      <c r="ECO329" s="224"/>
      <c r="ECP329" s="334"/>
      <c r="ECQ329" s="334"/>
      <c r="ECR329" s="224"/>
      <c r="ECS329" s="368"/>
      <c r="ECT329" s="368"/>
      <c r="ECU329" s="332"/>
      <c r="ECV329" s="333"/>
      <c r="ECW329" s="368"/>
      <c r="ECX329" s="224"/>
      <c r="ECY329" s="224"/>
      <c r="ECZ329" s="334"/>
      <c r="EDA329" s="334"/>
      <c r="EDB329" s="224"/>
      <c r="EDC329" s="368"/>
      <c r="EDD329" s="368"/>
      <c r="EDE329" s="332"/>
      <c r="EDF329" s="333"/>
      <c r="EDG329" s="368"/>
      <c r="EDH329" s="224"/>
      <c r="EDI329" s="224"/>
      <c r="EDJ329" s="334"/>
      <c r="EDK329" s="334"/>
      <c r="EDL329" s="224"/>
      <c r="EDM329" s="368"/>
      <c r="EDN329" s="368"/>
      <c r="EDO329" s="332"/>
      <c r="EDP329" s="333"/>
      <c r="EDQ329" s="368"/>
      <c r="EDR329" s="224"/>
      <c r="EDS329" s="224"/>
      <c r="EDT329" s="334"/>
      <c r="EDU329" s="334"/>
      <c r="EDV329" s="224"/>
      <c r="EDW329" s="368"/>
      <c r="EDX329" s="368"/>
      <c r="EDY329" s="332"/>
      <c r="EDZ329" s="333"/>
      <c r="EEA329" s="368"/>
      <c r="EEB329" s="224"/>
      <c r="EEC329" s="224"/>
      <c r="EED329" s="334"/>
      <c r="EEE329" s="334"/>
      <c r="EEF329" s="224"/>
      <c r="EEG329" s="368"/>
      <c r="EEH329" s="368"/>
      <c r="EEI329" s="332"/>
      <c r="EEJ329" s="333"/>
      <c r="EEK329" s="368"/>
      <c r="EEL329" s="224"/>
      <c r="EEM329" s="224"/>
      <c r="EEN329" s="334"/>
      <c r="EEO329" s="334"/>
      <c r="EEP329" s="224"/>
      <c r="EEQ329" s="368"/>
      <c r="EER329" s="368"/>
      <c r="EES329" s="332"/>
      <c r="EET329" s="333"/>
      <c r="EEU329" s="368"/>
      <c r="EEV329" s="224"/>
      <c r="EEW329" s="224"/>
      <c r="EEX329" s="334"/>
      <c r="EEY329" s="334"/>
      <c r="EEZ329" s="224"/>
      <c r="EFA329" s="368"/>
      <c r="EFB329" s="368"/>
      <c r="EFC329" s="332"/>
      <c r="EFD329" s="333"/>
      <c r="EFE329" s="368"/>
      <c r="EFF329" s="224"/>
      <c r="EFG329" s="224"/>
      <c r="EFH329" s="334"/>
      <c r="EFI329" s="334"/>
      <c r="EFJ329" s="224"/>
      <c r="EFK329" s="368"/>
      <c r="EFL329" s="368"/>
      <c r="EFM329" s="332"/>
      <c r="EFN329" s="333"/>
      <c r="EFO329" s="368"/>
      <c r="EFP329" s="224"/>
      <c r="EFQ329" s="224"/>
      <c r="EFR329" s="334"/>
      <c r="EFS329" s="334"/>
      <c r="EFT329" s="224"/>
      <c r="EFU329" s="368"/>
      <c r="EFV329" s="368"/>
      <c r="EFW329" s="332"/>
      <c r="EFX329" s="333"/>
      <c r="EFY329" s="368"/>
      <c r="EFZ329" s="224"/>
      <c r="EGA329" s="224"/>
      <c r="EGB329" s="334"/>
      <c r="EGC329" s="334"/>
      <c r="EGD329" s="224"/>
      <c r="EGE329" s="368"/>
      <c r="EGF329" s="368"/>
      <c r="EGG329" s="332"/>
      <c r="EGH329" s="333"/>
      <c r="EGI329" s="368"/>
      <c r="EGJ329" s="224"/>
      <c r="EGK329" s="224"/>
      <c r="EGL329" s="334"/>
      <c r="EGM329" s="334"/>
      <c r="EGN329" s="224"/>
      <c r="EGO329" s="368"/>
      <c r="EGP329" s="368"/>
      <c r="EGQ329" s="332"/>
      <c r="EGR329" s="333"/>
      <c r="EGS329" s="368"/>
      <c r="EGT329" s="224"/>
      <c r="EGU329" s="224"/>
      <c r="EGV329" s="334"/>
      <c r="EGW329" s="334"/>
      <c r="EGX329" s="224"/>
      <c r="EGY329" s="368"/>
      <c r="EGZ329" s="368"/>
      <c r="EHA329" s="332"/>
      <c r="EHB329" s="333"/>
      <c r="EHC329" s="368"/>
      <c r="EHD329" s="224"/>
      <c r="EHE329" s="224"/>
      <c r="EHF329" s="334"/>
      <c r="EHG329" s="334"/>
      <c r="EHH329" s="224"/>
      <c r="EHI329" s="368"/>
      <c r="EHJ329" s="368"/>
      <c r="EHK329" s="332"/>
      <c r="EHL329" s="333"/>
      <c r="EHM329" s="368"/>
      <c r="EHN329" s="224"/>
      <c r="EHO329" s="224"/>
      <c r="EHP329" s="334"/>
      <c r="EHQ329" s="334"/>
      <c r="EHR329" s="224"/>
      <c r="EHS329" s="368"/>
      <c r="EHT329" s="368"/>
      <c r="EHU329" s="332"/>
      <c r="EHV329" s="333"/>
      <c r="EHW329" s="368"/>
      <c r="EHX329" s="224"/>
      <c r="EHY329" s="224"/>
      <c r="EHZ329" s="334"/>
      <c r="EIA329" s="334"/>
      <c r="EIB329" s="224"/>
      <c r="EIC329" s="368"/>
      <c r="EID329" s="368"/>
      <c r="EIE329" s="332"/>
      <c r="EIF329" s="333"/>
      <c r="EIG329" s="368"/>
      <c r="EIH329" s="224"/>
      <c r="EII329" s="224"/>
      <c r="EIJ329" s="334"/>
      <c r="EIK329" s="334"/>
      <c r="EIL329" s="224"/>
      <c r="EIM329" s="368"/>
      <c r="EIN329" s="368"/>
      <c r="EIO329" s="332"/>
      <c r="EIP329" s="333"/>
      <c r="EIQ329" s="368"/>
      <c r="EIR329" s="224"/>
      <c r="EIS329" s="224"/>
      <c r="EIT329" s="334"/>
      <c r="EIU329" s="334"/>
      <c r="EIV329" s="224"/>
      <c r="EIW329" s="368"/>
      <c r="EIX329" s="368"/>
      <c r="EIY329" s="332"/>
      <c r="EIZ329" s="333"/>
      <c r="EJA329" s="368"/>
      <c r="EJB329" s="224"/>
      <c r="EJC329" s="224"/>
      <c r="EJD329" s="334"/>
      <c r="EJE329" s="334"/>
      <c r="EJF329" s="224"/>
      <c r="EJG329" s="368"/>
      <c r="EJH329" s="368"/>
      <c r="EJI329" s="332"/>
      <c r="EJJ329" s="333"/>
      <c r="EJK329" s="368"/>
      <c r="EJL329" s="224"/>
      <c r="EJM329" s="224"/>
      <c r="EJN329" s="334"/>
      <c r="EJO329" s="334"/>
      <c r="EJP329" s="224"/>
      <c r="EJQ329" s="368"/>
      <c r="EJR329" s="368"/>
      <c r="EJS329" s="332"/>
      <c r="EJT329" s="333"/>
      <c r="EJU329" s="368"/>
      <c r="EJV329" s="224"/>
      <c r="EJW329" s="224"/>
      <c r="EJX329" s="334"/>
      <c r="EJY329" s="334"/>
      <c r="EJZ329" s="224"/>
      <c r="EKA329" s="368"/>
      <c r="EKB329" s="368"/>
      <c r="EKC329" s="332"/>
      <c r="EKD329" s="333"/>
      <c r="EKE329" s="368"/>
      <c r="EKF329" s="224"/>
      <c r="EKG329" s="224"/>
      <c r="EKH329" s="334"/>
      <c r="EKI329" s="334"/>
      <c r="EKJ329" s="224"/>
      <c r="EKK329" s="368"/>
      <c r="EKL329" s="368"/>
      <c r="EKM329" s="332"/>
      <c r="EKN329" s="333"/>
      <c r="EKO329" s="368"/>
      <c r="EKP329" s="224"/>
      <c r="EKQ329" s="224"/>
      <c r="EKR329" s="334"/>
      <c r="EKS329" s="334"/>
      <c r="EKT329" s="224"/>
      <c r="EKU329" s="368"/>
      <c r="EKV329" s="368"/>
      <c r="EKW329" s="332"/>
      <c r="EKX329" s="333"/>
      <c r="EKY329" s="368"/>
      <c r="EKZ329" s="224"/>
      <c r="ELA329" s="224"/>
      <c r="ELB329" s="334"/>
      <c r="ELC329" s="334"/>
      <c r="ELD329" s="224"/>
      <c r="ELE329" s="368"/>
      <c r="ELF329" s="368"/>
      <c r="ELG329" s="332"/>
      <c r="ELH329" s="333"/>
      <c r="ELI329" s="368"/>
      <c r="ELJ329" s="224"/>
      <c r="ELK329" s="224"/>
      <c r="ELL329" s="334"/>
      <c r="ELM329" s="334"/>
      <c r="ELN329" s="224"/>
      <c r="ELO329" s="368"/>
      <c r="ELP329" s="368"/>
      <c r="ELQ329" s="332"/>
      <c r="ELR329" s="333"/>
      <c r="ELS329" s="368"/>
      <c r="ELT329" s="224"/>
      <c r="ELU329" s="224"/>
      <c r="ELV329" s="334"/>
      <c r="ELW329" s="334"/>
      <c r="ELX329" s="224"/>
      <c r="ELY329" s="368"/>
      <c r="ELZ329" s="368"/>
      <c r="EMA329" s="332"/>
      <c r="EMB329" s="333"/>
      <c r="EMC329" s="368"/>
      <c r="EMD329" s="224"/>
      <c r="EME329" s="224"/>
      <c r="EMF329" s="334"/>
      <c r="EMG329" s="334"/>
      <c r="EMH329" s="224"/>
      <c r="EMI329" s="368"/>
      <c r="EMJ329" s="368"/>
      <c r="EMK329" s="332"/>
      <c r="EML329" s="333"/>
      <c r="EMM329" s="368"/>
      <c r="EMN329" s="224"/>
      <c r="EMO329" s="224"/>
      <c r="EMP329" s="334"/>
      <c r="EMQ329" s="334"/>
      <c r="EMR329" s="224"/>
      <c r="EMS329" s="368"/>
      <c r="EMT329" s="368"/>
      <c r="EMU329" s="332"/>
      <c r="EMV329" s="333"/>
      <c r="EMW329" s="368"/>
      <c r="EMX329" s="224"/>
      <c r="EMY329" s="224"/>
      <c r="EMZ329" s="334"/>
      <c r="ENA329" s="334"/>
      <c r="ENB329" s="224"/>
      <c r="ENC329" s="368"/>
      <c r="END329" s="368"/>
      <c r="ENE329" s="332"/>
      <c r="ENF329" s="333"/>
      <c r="ENG329" s="368"/>
      <c r="ENH329" s="224"/>
      <c r="ENI329" s="224"/>
      <c r="ENJ329" s="334"/>
      <c r="ENK329" s="334"/>
      <c r="ENL329" s="224"/>
      <c r="ENM329" s="368"/>
      <c r="ENN329" s="368"/>
      <c r="ENO329" s="332"/>
      <c r="ENP329" s="333"/>
      <c r="ENQ329" s="368"/>
      <c r="ENR329" s="224"/>
      <c r="ENS329" s="224"/>
      <c r="ENT329" s="334"/>
      <c r="ENU329" s="334"/>
      <c r="ENV329" s="224"/>
      <c r="ENW329" s="368"/>
      <c r="ENX329" s="368"/>
      <c r="ENY329" s="332"/>
      <c r="ENZ329" s="333"/>
      <c r="EOA329" s="368"/>
      <c r="EOB329" s="224"/>
      <c r="EOC329" s="224"/>
      <c r="EOD329" s="334"/>
      <c r="EOE329" s="334"/>
      <c r="EOF329" s="224"/>
      <c r="EOG329" s="368"/>
      <c r="EOH329" s="368"/>
      <c r="EOI329" s="332"/>
      <c r="EOJ329" s="333"/>
      <c r="EOK329" s="368"/>
      <c r="EOL329" s="224"/>
      <c r="EOM329" s="224"/>
      <c r="EON329" s="334"/>
      <c r="EOO329" s="334"/>
      <c r="EOP329" s="224"/>
      <c r="EOQ329" s="368"/>
      <c r="EOR329" s="368"/>
      <c r="EOS329" s="332"/>
      <c r="EOT329" s="333"/>
      <c r="EOU329" s="368"/>
      <c r="EOV329" s="224"/>
      <c r="EOW329" s="224"/>
      <c r="EOX329" s="334"/>
      <c r="EOY329" s="334"/>
      <c r="EOZ329" s="224"/>
      <c r="EPA329" s="368"/>
      <c r="EPB329" s="368"/>
      <c r="EPC329" s="332"/>
      <c r="EPD329" s="333"/>
      <c r="EPE329" s="368"/>
      <c r="EPF329" s="224"/>
      <c r="EPG329" s="224"/>
      <c r="EPH329" s="334"/>
      <c r="EPI329" s="334"/>
      <c r="EPJ329" s="224"/>
      <c r="EPK329" s="368"/>
      <c r="EPL329" s="368"/>
      <c r="EPM329" s="332"/>
      <c r="EPN329" s="333"/>
      <c r="EPO329" s="368"/>
      <c r="EPP329" s="224"/>
      <c r="EPQ329" s="224"/>
      <c r="EPR329" s="334"/>
      <c r="EPS329" s="334"/>
      <c r="EPT329" s="224"/>
      <c r="EPU329" s="368"/>
      <c r="EPV329" s="368"/>
      <c r="EPW329" s="332"/>
      <c r="EPX329" s="333"/>
      <c r="EPY329" s="368"/>
      <c r="EPZ329" s="224"/>
      <c r="EQA329" s="224"/>
      <c r="EQB329" s="334"/>
      <c r="EQC329" s="334"/>
      <c r="EQD329" s="224"/>
      <c r="EQE329" s="368"/>
      <c r="EQF329" s="368"/>
      <c r="EQG329" s="332"/>
      <c r="EQH329" s="333"/>
      <c r="EQI329" s="368"/>
      <c r="EQJ329" s="224"/>
      <c r="EQK329" s="224"/>
      <c r="EQL329" s="334"/>
      <c r="EQM329" s="334"/>
      <c r="EQN329" s="224"/>
      <c r="EQO329" s="368"/>
      <c r="EQP329" s="368"/>
      <c r="EQQ329" s="332"/>
      <c r="EQR329" s="333"/>
      <c r="EQS329" s="368"/>
      <c r="EQT329" s="224"/>
      <c r="EQU329" s="224"/>
      <c r="EQV329" s="334"/>
      <c r="EQW329" s="334"/>
      <c r="EQX329" s="224"/>
      <c r="EQY329" s="368"/>
      <c r="EQZ329" s="368"/>
      <c r="ERA329" s="332"/>
      <c r="ERB329" s="333"/>
      <c r="ERC329" s="368"/>
      <c r="ERD329" s="224"/>
      <c r="ERE329" s="224"/>
      <c r="ERF329" s="334"/>
      <c r="ERG329" s="334"/>
      <c r="ERH329" s="224"/>
      <c r="ERI329" s="368"/>
      <c r="ERJ329" s="368"/>
      <c r="ERK329" s="332"/>
      <c r="ERL329" s="333"/>
      <c r="ERM329" s="368"/>
      <c r="ERN329" s="224"/>
      <c r="ERO329" s="224"/>
      <c r="ERP329" s="334"/>
      <c r="ERQ329" s="334"/>
      <c r="ERR329" s="224"/>
      <c r="ERS329" s="368"/>
      <c r="ERT329" s="368"/>
      <c r="ERU329" s="332"/>
      <c r="ERV329" s="333"/>
      <c r="ERW329" s="368"/>
      <c r="ERX329" s="224"/>
      <c r="ERY329" s="224"/>
      <c r="ERZ329" s="334"/>
      <c r="ESA329" s="334"/>
      <c r="ESB329" s="224"/>
      <c r="ESC329" s="368"/>
      <c r="ESD329" s="368"/>
      <c r="ESE329" s="332"/>
      <c r="ESF329" s="333"/>
      <c r="ESG329" s="368"/>
      <c r="ESH329" s="224"/>
      <c r="ESI329" s="224"/>
      <c r="ESJ329" s="334"/>
      <c r="ESK329" s="334"/>
      <c r="ESL329" s="224"/>
      <c r="ESM329" s="368"/>
      <c r="ESN329" s="368"/>
      <c r="ESO329" s="332"/>
      <c r="ESP329" s="333"/>
      <c r="ESQ329" s="368"/>
      <c r="ESR329" s="224"/>
      <c r="ESS329" s="224"/>
      <c r="EST329" s="334"/>
      <c r="ESU329" s="334"/>
      <c r="ESV329" s="224"/>
      <c r="ESW329" s="368"/>
      <c r="ESX329" s="368"/>
      <c r="ESY329" s="332"/>
      <c r="ESZ329" s="333"/>
      <c r="ETA329" s="368"/>
      <c r="ETB329" s="224"/>
      <c r="ETC329" s="224"/>
      <c r="ETD329" s="334"/>
      <c r="ETE329" s="334"/>
      <c r="ETF329" s="224"/>
      <c r="ETG329" s="368"/>
      <c r="ETH329" s="368"/>
      <c r="ETI329" s="332"/>
      <c r="ETJ329" s="333"/>
      <c r="ETK329" s="368"/>
      <c r="ETL329" s="224"/>
      <c r="ETM329" s="224"/>
      <c r="ETN329" s="334"/>
      <c r="ETO329" s="334"/>
      <c r="ETP329" s="224"/>
      <c r="ETQ329" s="368"/>
      <c r="ETR329" s="368"/>
      <c r="ETS329" s="332"/>
      <c r="ETT329" s="333"/>
      <c r="ETU329" s="368"/>
      <c r="ETV329" s="224"/>
      <c r="ETW329" s="224"/>
      <c r="ETX329" s="334"/>
      <c r="ETY329" s="334"/>
      <c r="ETZ329" s="224"/>
      <c r="EUA329" s="368"/>
      <c r="EUB329" s="368"/>
      <c r="EUC329" s="332"/>
      <c r="EUD329" s="333"/>
      <c r="EUE329" s="368"/>
      <c r="EUF329" s="224"/>
      <c r="EUG329" s="224"/>
      <c r="EUH329" s="334"/>
      <c r="EUI329" s="334"/>
      <c r="EUJ329" s="224"/>
      <c r="EUK329" s="368"/>
      <c r="EUL329" s="368"/>
      <c r="EUM329" s="332"/>
      <c r="EUN329" s="333"/>
      <c r="EUO329" s="368"/>
      <c r="EUP329" s="224"/>
      <c r="EUQ329" s="224"/>
      <c r="EUR329" s="334"/>
      <c r="EUS329" s="334"/>
      <c r="EUT329" s="224"/>
      <c r="EUU329" s="368"/>
      <c r="EUV329" s="368"/>
      <c r="EUW329" s="332"/>
      <c r="EUX329" s="333"/>
      <c r="EUY329" s="368"/>
      <c r="EUZ329" s="224"/>
      <c r="EVA329" s="224"/>
      <c r="EVB329" s="334"/>
      <c r="EVC329" s="334"/>
      <c r="EVD329" s="224"/>
      <c r="EVE329" s="368"/>
      <c r="EVF329" s="368"/>
      <c r="EVG329" s="332"/>
      <c r="EVH329" s="333"/>
      <c r="EVI329" s="368"/>
      <c r="EVJ329" s="224"/>
      <c r="EVK329" s="224"/>
      <c r="EVL329" s="334"/>
      <c r="EVM329" s="334"/>
      <c r="EVN329" s="224"/>
      <c r="EVO329" s="368"/>
      <c r="EVP329" s="368"/>
      <c r="EVQ329" s="332"/>
      <c r="EVR329" s="333"/>
      <c r="EVS329" s="368"/>
      <c r="EVT329" s="224"/>
      <c r="EVU329" s="224"/>
      <c r="EVV329" s="334"/>
      <c r="EVW329" s="334"/>
      <c r="EVX329" s="224"/>
      <c r="EVY329" s="368"/>
      <c r="EVZ329" s="368"/>
      <c r="EWA329" s="332"/>
      <c r="EWB329" s="333"/>
      <c r="EWC329" s="368"/>
      <c r="EWD329" s="224"/>
      <c r="EWE329" s="224"/>
      <c r="EWF329" s="334"/>
      <c r="EWG329" s="334"/>
      <c r="EWH329" s="224"/>
      <c r="EWI329" s="368"/>
      <c r="EWJ329" s="368"/>
      <c r="EWK329" s="332"/>
      <c r="EWL329" s="333"/>
      <c r="EWM329" s="368"/>
      <c r="EWN329" s="224"/>
      <c r="EWO329" s="224"/>
      <c r="EWP329" s="334"/>
      <c r="EWQ329" s="334"/>
      <c r="EWR329" s="224"/>
      <c r="EWS329" s="368"/>
      <c r="EWT329" s="368"/>
      <c r="EWU329" s="332"/>
      <c r="EWV329" s="333"/>
      <c r="EWW329" s="368"/>
      <c r="EWX329" s="224"/>
      <c r="EWY329" s="224"/>
      <c r="EWZ329" s="334"/>
      <c r="EXA329" s="334"/>
      <c r="EXB329" s="224"/>
      <c r="EXC329" s="368"/>
      <c r="EXD329" s="368"/>
      <c r="EXE329" s="332"/>
      <c r="EXF329" s="333"/>
      <c r="EXG329" s="368"/>
      <c r="EXH329" s="224"/>
      <c r="EXI329" s="224"/>
      <c r="EXJ329" s="334"/>
      <c r="EXK329" s="334"/>
      <c r="EXL329" s="224"/>
      <c r="EXM329" s="368"/>
      <c r="EXN329" s="368"/>
      <c r="EXO329" s="332"/>
      <c r="EXP329" s="333"/>
      <c r="EXQ329" s="368"/>
      <c r="EXR329" s="224"/>
      <c r="EXS329" s="224"/>
      <c r="EXT329" s="334"/>
      <c r="EXU329" s="334"/>
      <c r="EXV329" s="224"/>
      <c r="EXW329" s="368"/>
      <c r="EXX329" s="368"/>
      <c r="EXY329" s="332"/>
      <c r="EXZ329" s="333"/>
      <c r="EYA329" s="368"/>
      <c r="EYB329" s="224"/>
      <c r="EYC329" s="224"/>
      <c r="EYD329" s="334"/>
      <c r="EYE329" s="334"/>
      <c r="EYF329" s="224"/>
      <c r="EYG329" s="368"/>
      <c r="EYH329" s="368"/>
      <c r="EYI329" s="332"/>
      <c r="EYJ329" s="333"/>
      <c r="EYK329" s="368"/>
      <c r="EYL329" s="224"/>
      <c r="EYM329" s="224"/>
      <c r="EYN329" s="334"/>
      <c r="EYO329" s="334"/>
      <c r="EYP329" s="224"/>
      <c r="EYQ329" s="368"/>
      <c r="EYR329" s="368"/>
      <c r="EYS329" s="332"/>
      <c r="EYT329" s="333"/>
      <c r="EYU329" s="368"/>
      <c r="EYV329" s="224"/>
      <c r="EYW329" s="224"/>
      <c r="EYX329" s="334"/>
      <c r="EYY329" s="334"/>
      <c r="EYZ329" s="224"/>
      <c r="EZA329" s="368"/>
      <c r="EZB329" s="368"/>
      <c r="EZC329" s="332"/>
      <c r="EZD329" s="333"/>
      <c r="EZE329" s="368"/>
      <c r="EZF329" s="224"/>
      <c r="EZG329" s="224"/>
      <c r="EZH329" s="334"/>
      <c r="EZI329" s="334"/>
      <c r="EZJ329" s="224"/>
      <c r="EZK329" s="368"/>
      <c r="EZL329" s="368"/>
      <c r="EZM329" s="332"/>
      <c r="EZN329" s="333"/>
      <c r="EZO329" s="368"/>
      <c r="EZP329" s="224"/>
      <c r="EZQ329" s="224"/>
      <c r="EZR329" s="334"/>
      <c r="EZS329" s="334"/>
      <c r="EZT329" s="224"/>
      <c r="EZU329" s="368"/>
      <c r="EZV329" s="368"/>
      <c r="EZW329" s="332"/>
      <c r="EZX329" s="333"/>
      <c r="EZY329" s="368"/>
      <c r="EZZ329" s="224"/>
      <c r="FAA329" s="224"/>
      <c r="FAB329" s="334"/>
      <c r="FAC329" s="334"/>
      <c r="FAD329" s="224"/>
      <c r="FAE329" s="368"/>
      <c r="FAF329" s="368"/>
      <c r="FAG329" s="332"/>
      <c r="FAH329" s="333"/>
      <c r="FAI329" s="368"/>
      <c r="FAJ329" s="224"/>
      <c r="FAK329" s="224"/>
      <c r="FAL329" s="334"/>
      <c r="FAM329" s="334"/>
      <c r="FAN329" s="224"/>
      <c r="FAO329" s="368"/>
      <c r="FAP329" s="368"/>
      <c r="FAQ329" s="332"/>
      <c r="FAR329" s="333"/>
      <c r="FAS329" s="368"/>
      <c r="FAT329" s="224"/>
      <c r="FAU329" s="224"/>
      <c r="FAV329" s="334"/>
      <c r="FAW329" s="334"/>
      <c r="FAX329" s="224"/>
      <c r="FAY329" s="368"/>
      <c r="FAZ329" s="368"/>
      <c r="FBA329" s="332"/>
      <c r="FBB329" s="333"/>
      <c r="FBC329" s="368"/>
      <c r="FBD329" s="224"/>
      <c r="FBE329" s="224"/>
      <c r="FBF329" s="334"/>
      <c r="FBG329" s="334"/>
      <c r="FBH329" s="224"/>
      <c r="FBI329" s="368"/>
      <c r="FBJ329" s="368"/>
      <c r="FBK329" s="332"/>
      <c r="FBL329" s="333"/>
      <c r="FBM329" s="368"/>
      <c r="FBN329" s="224"/>
      <c r="FBO329" s="224"/>
      <c r="FBP329" s="334"/>
      <c r="FBQ329" s="334"/>
      <c r="FBR329" s="224"/>
      <c r="FBS329" s="368"/>
      <c r="FBT329" s="368"/>
      <c r="FBU329" s="332"/>
      <c r="FBV329" s="333"/>
      <c r="FBW329" s="368"/>
      <c r="FBX329" s="224"/>
      <c r="FBY329" s="224"/>
      <c r="FBZ329" s="334"/>
      <c r="FCA329" s="334"/>
      <c r="FCB329" s="224"/>
      <c r="FCC329" s="368"/>
      <c r="FCD329" s="368"/>
      <c r="FCE329" s="332"/>
      <c r="FCF329" s="333"/>
      <c r="FCG329" s="368"/>
      <c r="FCH329" s="224"/>
      <c r="FCI329" s="224"/>
      <c r="FCJ329" s="334"/>
      <c r="FCK329" s="334"/>
      <c r="FCL329" s="224"/>
      <c r="FCM329" s="368"/>
      <c r="FCN329" s="368"/>
      <c r="FCO329" s="332"/>
      <c r="FCP329" s="333"/>
      <c r="FCQ329" s="368"/>
      <c r="FCR329" s="224"/>
      <c r="FCS329" s="224"/>
      <c r="FCT329" s="334"/>
      <c r="FCU329" s="334"/>
      <c r="FCV329" s="224"/>
      <c r="FCW329" s="368"/>
      <c r="FCX329" s="368"/>
      <c r="FCY329" s="332"/>
      <c r="FCZ329" s="333"/>
      <c r="FDA329" s="368"/>
      <c r="FDB329" s="224"/>
      <c r="FDC329" s="224"/>
      <c r="FDD329" s="334"/>
      <c r="FDE329" s="334"/>
      <c r="FDF329" s="224"/>
      <c r="FDG329" s="368"/>
      <c r="FDH329" s="368"/>
      <c r="FDI329" s="332"/>
      <c r="FDJ329" s="333"/>
      <c r="FDK329" s="368"/>
      <c r="FDL329" s="224"/>
      <c r="FDM329" s="224"/>
      <c r="FDN329" s="334"/>
      <c r="FDO329" s="334"/>
      <c r="FDP329" s="224"/>
      <c r="FDQ329" s="368"/>
      <c r="FDR329" s="368"/>
      <c r="FDS329" s="332"/>
      <c r="FDT329" s="333"/>
      <c r="FDU329" s="368"/>
      <c r="FDV329" s="224"/>
      <c r="FDW329" s="224"/>
      <c r="FDX329" s="334"/>
      <c r="FDY329" s="334"/>
      <c r="FDZ329" s="224"/>
      <c r="FEA329" s="368"/>
      <c r="FEB329" s="368"/>
      <c r="FEC329" s="332"/>
      <c r="FED329" s="333"/>
      <c r="FEE329" s="368"/>
      <c r="FEF329" s="224"/>
      <c r="FEG329" s="224"/>
      <c r="FEH329" s="334"/>
      <c r="FEI329" s="334"/>
      <c r="FEJ329" s="224"/>
      <c r="FEK329" s="368"/>
      <c r="FEL329" s="368"/>
      <c r="FEM329" s="332"/>
      <c r="FEN329" s="333"/>
      <c r="FEO329" s="368"/>
      <c r="FEP329" s="224"/>
      <c r="FEQ329" s="224"/>
      <c r="FER329" s="334"/>
      <c r="FES329" s="334"/>
      <c r="FET329" s="224"/>
      <c r="FEU329" s="368"/>
      <c r="FEV329" s="368"/>
      <c r="FEW329" s="332"/>
      <c r="FEX329" s="333"/>
      <c r="FEY329" s="368"/>
      <c r="FEZ329" s="224"/>
      <c r="FFA329" s="224"/>
      <c r="FFB329" s="334"/>
      <c r="FFC329" s="334"/>
      <c r="FFD329" s="224"/>
      <c r="FFE329" s="368"/>
      <c r="FFF329" s="368"/>
      <c r="FFG329" s="332"/>
      <c r="FFH329" s="333"/>
      <c r="FFI329" s="368"/>
      <c r="FFJ329" s="224"/>
      <c r="FFK329" s="224"/>
      <c r="FFL329" s="334"/>
      <c r="FFM329" s="334"/>
      <c r="FFN329" s="224"/>
      <c r="FFO329" s="368"/>
      <c r="FFP329" s="368"/>
      <c r="FFQ329" s="332"/>
      <c r="FFR329" s="333"/>
      <c r="FFS329" s="368"/>
      <c r="FFT329" s="224"/>
      <c r="FFU329" s="224"/>
      <c r="FFV329" s="334"/>
      <c r="FFW329" s="334"/>
      <c r="FFX329" s="224"/>
      <c r="FFY329" s="368"/>
      <c r="FFZ329" s="368"/>
      <c r="FGA329" s="332"/>
      <c r="FGB329" s="333"/>
      <c r="FGC329" s="368"/>
      <c r="FGD329" s="224"/>
      <c r="FGE329" s="224"/>
      <c r="FGF329" s="334"/>
      <c r="FGG329" s="334"/>
      <c r="FGH329" s="224"/>
      <c r="FGI329" s="368"/>
      <c r="FGJ329" s="368"/>
      <c r="FGK329" s="332"/>
      <c r="FGL329" s="333"/>
      <c r="FGM329" s="368"/>
      <c r="FGN329" s="224"/>
      <c r="FGO329" s="224"/>
      <c r="FGP329" s="334"/>
      <c r="FGQ329" s="334"/>
      <c r="FGR329" s="224"/>
      <c r="FGS329" s="368"/>
      <c r="FGT329" s="368"/>
      <c r="FGU329" s="332"/>
      <c r="FGV329" s="333"/>
      <c r="FGW329" s="368"/>
      <c r="FGX329" s="224"/>
      <c r="FGY329" s="224"/>
      <c r="FGZ329" s="334"/>
      <c r="FHA329" s="334"/>
      <c r="FHB329" s="224"/>
      <c r="FHC329" s="368"/>
      <c r="FHD329" s="368"/>
      <c r="FHE329" s="332"/>
      <c r="FHF329" s="333"/>
      <c r="FHG329" s="368"/>
      <c r="FHH329" s="224"/>
      <c r="FHI329" s="224"/>
      <c r="FHJ329" s="334"/>
      <c r="FHK329" s="334"/>
      <c r="FHL329" s="224"/>
      <c r="FHM329" s="368"/>
      <c r="FHN329" s="368"/>
      <c r="FHO329" s="332"/>
      <c r="FHP329" s="333"/>
      <c r="FHQ329" s="368"/>
      <c r="FHR329" s="224"/>
      <c r="FHS329" s="224"/>
      <c r="FHT329" s="334"/>
      <c r="FHU329" s="334"/>
      <c r="FHV329" s="224"/>
      <c r="FHW329" s="368"/>
      <c r="FHX329" s="368"/>
      <c r="FHY329" s="332"/>
      <c r="FHZ329" s="333"/>
      <c r="FIA329" s="368"/>
      <c r="FIB329" s="224"/>
      <c r="FIC329" s="224"/>
      <c r="FID329" s="334"/>
      <c r="FIE329" s="334"/>
      <c r="FIF329" s="224"/>
      <c r="FIG329" s="368"/>
      <c r="FIH329" s="368"/>
      <c r="FII329" s="332"/>
      <c r="FIJ329" s="333"/>
      <c r="FIK329" s="368"/>
      <c r="FIL329" s="224"/>
      <c r="FIM329" s="224"/>
      <c r="FIN329" s="334"/>
      <c r="FIO329" s="334"/>
      <c r="FIP329" s="224"/>
      <c r="FIQ329" s="368"/>
      <c r="FIR329" s="368"/>
      <c r="FIS329" s="332"/>
      <c r="FIT329" s="333"/>
      <c r="FIU329" s="368"/>
      <c r="FIV329" s="224"/>
      <c r="FIW329" s="224"/>
      <c r="FIX329" s="334"/>
      <c r="FIY329" s="334"/>
      <c r="FIZ329" s="224"/>
      <c r="FJA329" s="368"/>
      <c r="FJB329" s="368"/>
      <c r="FJC329" s="332"/>
      <c r="FJD329" s="333"/>
      <c r="FJE329" s="368"/>
      <c r="FJF329" s="224"/>
      <c r="FJG329" s="224"/>
      <c r="FJH329" s="334"/>
      <c r="FJI329" s="334"/>
      <c r="FJJ329" s="224"/>
      <c r="FJK329" s="368"/>
      <c r="FJL329" s="368"/>
      <c r="FJM329" s="332"/>
      <c r="FJN329" s="333"/>
      <c r="FJO329" s="368"/>
      <c r="FJP329" s="224"/>
      <c r="FJQ329" s="224"/>
      <c r="FJR329" s="334"/>
      <c r="FJS329" s="334"/>
      <c r="FJT329" s="224"/>
      <c r="FJU329" s="368"/>
      <c r="FJV329" s="368"/>
      <c r="FJW329" s="332"/>
      <c r="FJX329" s="333"/>
      <c r="FJY329" s="368"/>
      <c r="FJZ329" s="224"/>
      <c r="FKA329" s="224"/>
      <c r="FKB329" s="334"/>
      <c r="FKC329" s="334"/>
      <c r="FKD329" s="224"/>
      <c r="FKE329" s="368"/>
      <c r="FKF329" s="368"/>
      <c r="FKG329" s="332"/>
      <c r="FKH329" s="333"/>
      <c r="FKI329" s="368"/>
      <c r="FKJ329" s="224"/>
      <c r="FKK329" s="224"/>
      <c r="FKL329" s="334"/>
      <c r="FKM329" s="334"/>
      <c r="FKN329" s="224"/>
      <c r="FKO329" s="368"/>
      <c r="FKP329" s="368"/>
      <c r="FKQ329" s="332"/>
      <c r="FKR329" s="333"/>
      <c r="FKS329" s="368"/>
      <c r="FKT329" s="224"/>
      <c r="FKU329" s="224"/>
      <c r="FKV329" s="334"/>
      <c r="FKW329" s="334"/>
      <c r="FKX329" s="224"/>
      <c r="FKY329" s="368"/>
      <c r="FKZ329" s="368"/>
      <c r="FLA329" s="332"/>
      <c r="FLB329" s="333"/>
      <c r="FLC329" s="368"/>
      <c r="FLD329" s="224"/>
      <c r="FLE329" s="224"/>
      <c r="FLF329" s="334"/>
      <c r="FLG329" s="334"/>
      <c r="FLH329" s="224"/>
      <c r="FLI329" s="368"/>
      <c r="FLJ329" s="368"/>
      <c r="FLK329" s="332"/>
      <c r="FLL329" s="333"/>
      <c r="FLM329" s="368"/>
      <c r="FLN329" s="224"/>
      <c r="FLO329" s="224"/>
      <c r="FLP329" s="334"/>
      <c r="FLQ329" s="334"/>
      <c r="FLR329" s="224"/>
      <c r="FLS329" s="368"/>
      <c r="FLT329" s="368"/>
      <c r="FLU329" s="332"/>
      <c r="FLV329" s="333"/>
      <c r="FLW329" s="368"/>
      <c r="FLX329" s="224"/>
      <c r="FLY329" s="224"/>
      <c r="FLZ329" s="334"/>
      <c r="FMA329" s="334"/>
      <c r="FMB329" s="224"/>
      <c r="FMC329" s="368"/>
      <c r="FMD329" s="368"/>
      <c r="FME329" s="332"/>
      <c r="FMF329" s="333"/>
      <c r="FMG329" s="368"/>
      <c r="FMH329" s="224"/>
      <c r="FMI329" s="224"/>
      <c r="FMJ329" s="334"/>
      <c r="FMK329" s="334"/>
      <c r="FML329" s="224"/>
      <c r="FMM329" s="368"/>
      <c r="FMN329" s="368"/>
      <c r="FMO329" s="332"/>
      <c r="FMP329" s="333"/>
      <c r="FMQ329" s="368"/>
      <c r="FMR329" s="224"/>
      <c r="FMS329" s="224"/>
      <c r="FMT329" s="334"/>
      <c r="FMU329" s="334"/>
      <c r="FMV329" s="224"/>
      <c r="FMW329" s="368"/>
      <c r="FMX329" s="368"/>
      <c r="FMY329" s="332"/>
      <c r="FMZ329" s="333"/>
      <c r="FNA329" s="368"/>
      <c r="FNB329" s="224"/>
      <c r="FNC329" s="224"/>
      <c r="FND329" s="334"/>
      <c r="FNE329" s="334"/>
      <c r="FNF329" s="224"/>
      <c r="FNG329" s="368"/>
      <c r="FNH329" s="368"/>
      <c r="FNI329" s="332"/>
      <c r="FNJ329" s="333"/>
      <c r="FNK329" s="368"/>
      <c r="FNL329" s="224"/>
      <c r="FNM329" s="224"/>
      <c r="FNN329" s="334"/>
      <c r="FNO329" s="334"/>
      <c r="FNP329" s="224"/>
      <c r="FNQ329" s="368"/>
      <c r="FNR329" s="368"/>
      <c r="FNS329" s="332"/>
      <c r="FNT329" s="333"/>
      <c r="FNU329" s="368"/>
      <c r="FNV329" s="224"/>
      <c r="FNW329" s="224"/>
      <c r="FNX329" s="334"/>
      <c r="FNY329" s="334"/>
      <c r="FNZ329" s="224"/>
      <c r="FOA329" s="368"/>
      <c r="FOB329" s="368"/>
      <c r="FOC329" s="332"/>
      <c r="FOD329" s="333"/>
      <c r="FOE329" s="368"/>
      <c r="FOF329" s="224"/>
      <c r="FOG329" s="224"/>
      <c r="FOH329" s="334"/>
      <c r="FOI329" s="334"/>
      <c r="FOJ329" s="224"/>
      <c r="FOK329" s="368"/>
      <c r="FOL329" s="368"/>
      <c r="FOM329" s="332"/>
      <c r="FON329" s="333"/>
      <c r="FOO329" s="368"/>
      <c r="FOP329" s="224"/>
      <c r="FOQ329" s="224"/>
      <c r="FOR329" s="334"/>
      <c r="FOS329" s="334"/>
      <c r="FOT329" s="224"/>
      <c r="FOU329" s="368"/>
      <c r="FOV329" s="368"/>
      <c r="FOW329" s="332"/>
      <c r="FOX329" s="333"/>
      <c r="FOY329" s="368"/>
      <c r="FOZ329" s="224"/>
      <c r="FPA329" s="224"/>
      <c r="FPB329" s="334"/>
      <c r="FPC329" s="334"/>
      <c r="FPD329" s="224"/>
      <c r="FPE329" s="368"/>
      <c r="FPF329" s="368"/>
      <c r="FPG329" s="332"/>
      <c r="FPH329" s="333"/>
      <c r="FPI329" s="368"/>
      <c r="FPJ329" s="224"/>
      <c r="FPK329" s="224"/>
      <c r="FPL329" s="334"/>
      <c r="FPM329" s="334"/>
      <c r="FPN329" s="224"/>
      <c r="FPO329" s="368"/>
      <c r="FPP329" s="368"/>
      <c r="FPQ329" s="332"/>
      <c r="FPR329" s="333"/>
      <c r="FPS329" s="368"/>
      <c r="FPT329" s="224"/>
      <c r="FPU329" s="224"/>
      <c r="FPV329" s="334"/>
      <c r="FPW329" s="334"/>
      <c r="FPX329" s="224"/>
      <c r="FPY329" s="368"/>
      <c r="FPZ329" s="368"/>
      <c r="FQA329" s="332"/>
      <c r="FQB329" s="333"/>
      <c r="FQC329" s="368"/>
      <c r="FQD329" s="224"/>
      <c r="FQE329" s="224"/>
      <c r="FQF329" s="334"/>
      <c r="FQG329" s="334"/>
      <c r="FQH329" s="224"/>
      <c r="FQI329" s="368"/>
      <c r="FQJ329" s="368"/>
      <c r="FQK329" s="332"/>
      <c r="FQL329" s="333"/>
      <c r="FQM329" s="368"/>
      <c r="FQN329" s="224"/>
      <c r="FQO329" s="224"/>
      <c r="FQP329" s="334"/>
      <c r="FQQ329" s="334"/>
      <c r="FQR329" s="224"/>
      <c r="FQS329" s="368"/>
      <c r="FQT329" s="368"/>
      <c r="FQU329" s="332"/>
      <c r="FQV329" s="333"/>
      <c r="FQW329" s="368"/>
      <c r="FQX329" s="224"/>
      <c r="FQY329" s="224"/>
      <c r="FQZ329" s="334"/>
      <c r="FRA329" s="334"/>
      <c r="FRB329" s="224"/>
      <c r="FRC329" s="368"/>
      <c r="FRD329" s="368"/>
      <c r="FRE329" s="332"/>
      <c r="FRF329" s="333"/>
      <c r="FRG329" s="368"/>
      <c r="FRH329" s="224"/>
      <c r="FRI329" s="224"/>
      <c r="FRJ329" s="334"/>
      <c r="FRK329" s="334"/>
      <c r="FRL329" s="224"/>
      <c r="FRM329" s="368"/>
      <c r="FRN329" s="368"/>
      <c r="FRO329" s="332"/>
      <c r="FRP329" s="333"/>
      <c r="FRQ329" s="368"/>
      <c r="FRR329" s="224"/>
      <c r="FRS329" s="224"/>
      <c r="FRT329" s="334"/>
      <c r="FRU329" s="334"/>
      <c r="FRV329" s="224"/>
      <c r="FRW329" s="368"/>
      <c r="FRX329" s="368"/>
      <c r="FRY329" s="332"/>
      <c r="FRZ329" s="333"/>
      <c r="FSA329" s="368"/>
      <c r="FSB329" s="224"/>
      <c r="FSC329" s="224"/>
      <c r="FSD329" s="334"/>
      <c r="FSE329" s="334"/>
      <c r="FSF329" s="224"/>
      <c r="FSG329" s="368"/>
      <c r="FSH329" s="368"/>
      <c r="FSI329" s="332"/>
      <c r="FSJ329" s="333"/>
      <c r="FSK329" s="368"/>
      <c r="FSL329" s="224"/>
      <c r="FSM329" s="224"/>
      <c r="FSN329" s="334"/>
      <c r="FSO329" s="334"/>
      <c r="FSP329" s="224"/>
      <c r="FSQ329" s="368"/>
      <c r="FSR329" s="368"/>
      <c r="FSS329" s="332"/>
      <c r="FST329" s="333"/>
      <c r="FSU329" s="368"/>
      <c r="FSV329" s="224"/>
      <c r="FSW329" s="224"/>
      <c r="FSX329" s="334"/>
      <c r="FSY329" s="334"/>
      <c r="FSZ329" s="224"/>
      <c r="FTA329" s="368"/>
      <c r="FTB329" s="368"/>
      <c r="FTC329" s="332"/>
      <c r="FTD329" s="333"/>
      <c r="FTE329" s="368"/>
      <c r="FTF329" s="224"/>
      <c r="FTG329" s="224"/>
      <c r="FTH329" s="334"/>
      <c r="FTI329" s="334"/>
      <c r="FTJ329" s="224"/>
      <c r="FTK329" s="368"/>
      <c r="FTL329" s="368"/>
      <c r="FTM329" s="332"/>
      <c r="FTN329" s="333"/>
      <c r="FTO329" s="368"/>
      <c r="FTP329" s="224"/>
      <c r="FTQ329" s="224"/>
      <c r="FTR329" s="334"/>
      <c r="FTS329" s="334"/>
      <c r="FTT329" s="224"/>
      <c r="FTU329" s="368"/>
      <c r="FTV329" s="368"/>
      <c r="FTW329" s="332"/>
      <c r="FTX329" s="333"/>
      <c r="FTY329" s="368"/>
      <c r="FTZ329" s="224"/>
      <c r="FUA329" s="224"/>
      <c r="FUB329" s="334"/>
      <c r="FUC329" s="334"/>
      <c r="FUD329" s="224"/>
      <c r="FUE329" s="368"/>
      <c r="FUF329" s="368"/>
      <c r="FUG329" s="332"/>
      <c r="FUH329" s="333"/>
      <c r="FUI329" s="368"/>
      <c r="FUJ329" s="224"/>
      <c r="FUK329" s="224"/>
      <c r="FUL329" s="334"/>
      <c r="FUM329" s="334"/>
      <c r="FUN329" s="224"/>
      <c r="FUO329" s="368"/>
      <c r="FUP329" s="368"/>
      <c r="FUQ329" s="332"/>
      <c r="FUR329" s="333"/>
      <c r="FUS329" s="368"/>
      <c r="FUT329" s="224"/>
      <c r="FUU329" s="224"/>
      <c r="FUV329" s="334"/>
      <c r="FUW329" s="334"/>
      <c r="FUX329" s="224"/>
      <c r="FUY329" s="368"/>
      <c r="FUZ329" s="368"/>
      <c r="FVA329" s="332"/>
      <c r="FVB329" s="333"/>
      <c r="FVC329" s="368"/>
      <c r="FVD329" s="224"/>
      <c r="FVE329" s="224"/>
      <c r="FVF329" s="334"/>
      <c r="FVG329" s="334"/>
      <c r="FVH329" s="224"/>
      <c r="FVI329" s="368"/>
      <c r="FVJ329" s="368"/>
      <c r="FVK329" s="332"/>
      <c r="FVL329" s="333"/>
      <c r="FVM329" s="368"/>
      <c r="FVN329" s="224"/>
      <c r="FVO329" s="224"/>
      <c r="FVP329" s="334"/>
      <c r="FVQ329" s="334"/>
      <c r="FVR329" s="224"/>
      <c r="FVS329" s="368"/>
      <c r="FVT329" s="368"/>
      <c r="FVU329" s="332"/>
      <c r="FVV329" s="333"/>
      <c r="FVW329" s="368"/>
      <c r="FVX329" s="224"/>
      <c r="FVY329" s="224"/>
      <c r="FVZ329" s="334"/>
      <c r="FWA329" s="334"/>
      <c r="FWB329" s="224"/>
      <c r="FWC329" s="368"/>
      <c r="FWD329" s="368"/>
      <c r="FWE329" s="332"/>
      <c r="FWF329" s="333"/>
      <c r="FWG329" s="368"/>
      <c r="FWH329" s="224"/>
      <c r="FWI329" s="224"/>
      <c r="FWJ329" s="334"/>
      <c r="FWK329" s="334"/>
      <c r="FWL329" s="224"/>
      <c r="FWM329" s="368"/>
      <c r="FWN329" s="368"/>
      <c r="FWO329" s="332"/>
      <c r="FWP329" s="333"/>
      <c r="FWQ329" s="368"/>
      <c r="FWR329" s="224"/>
      <c r="FWS329" s="224"/>
      <c r="FWT329" s="334"/>
      <c r="FWU329" s="334"/>
      <c r="FWV329" s="224"/>
      <c r="FWW329" s="368"/>
      <c r="FWX329" s="368"/>
      <c r="FWY329" s="332"/>
      <c r="FWZ329" s="333"/>
      <c r="FXA329" s="368"/>
      <c r="FXB329" s="224"/>
      <c r="FXC329" s="224"/>
      <c r="FXD329" s="334"/>
      <c r="FXE329" s="334"/>
      <c r="FXF329" s="224"/>
      <c r="FXG329" s="368"/>
      <c r="FXH329" s="368"/>
      <c r="FXI329" s="332"/>
      <c r="FXJ329" s="333"/>
      <c r="FXK329" s="368"/>
      <c r="FXL329" s="224"/>
      <c r="FXM329" s="224"/>
      <c r="FXN329" s="334"/>
      <c r="FXO329" s="334"/>
      <c r="FXP329" s="224"/>
      <c r="FXQ329" s="368"/>
      <c r="FXR329" s="368"/>
      <c r="FXS329" s="332"/>
      <c r="FXT329" s="333"/>
      <c r="FXU329" s="368"/>
      <c r="FXV329" s="224"/>
      <c r="FXW329" s="224"/>
      <c r="FXX329" s="334"/>
      <c r="FXY329" s="334"/>
      <c r="FXZ329" s="224"/>
      <c r="FYA329" s="368"/>
      <c r="FYB329" s="368"/>
      <c r="FYC329" s="332"/>
      <c r="FYD329" s="333"/>
      <c r="FYE329" s="368"/>
      <c r="FYF329" s="224"/>
      <c r="FYG329" s="224"/>
      <c r="FYH329" s="334"/>
      <c r="FYI329" s="334"/>
      <c r="FYJ329" s="224"/>
      <c r="FYK329" s="368"/>
      <c r="FYL329" s="368"/>
      <c r="FYM329" s="332"/>
      <c r="FYN329" s="333"/>
      <c r="FYO329" s="368"/>
      <c r="FYP329" s="224"/>
      <c r="FYQ329" s="224"/>
      <c r="FYR329" s="334"/>
      <c r="FYS329" s="334"/>
      <c r="FYT329" s="224"/>
      <c r="FYU329" s="368"/>
      <c r="FYV329" s="368"/>
      <c r="FYW329" s="332"/>
      <c r="FYX329" s="333"/>
      <c r="FYY329" s="368"/>
      <c r="FYZ329" s="224"/>
      <c r="FZA329" s="224"/>
      <c r="FZB329" s="334"/>
      <c r="FZC329" s="334"/>
      <c r="FZD329" s="224"/>
      <c r="FZE329" s="368"/>
      <c r="FZF329" s="368"/>
      <c r="FZG329" s="332"/>
      <c r="FZH329" s="333"/>
      <c r="FZI329" s="368"/>
      <c r="FZJ329" s="224"/>
      <c r="FZK329" s="224"/>
      <c r="FZL329" s="334"/>
      <c r="FZM329" s="334"/>
      <c r="FZN329" s="224"/>
      <c r="FZO329" s="368"/>
      <c r="FZP329" s="368"/>
      <c r="FZQ329" s="332"/>
      <c r="FZR329" s="333"/>
      <c r="FZS329" s="368"/>
      <c r="FZT329" s="224"/>
      <c r="FZU329" s="224"/>
      <c r="FZV329" s="334"/>
      <c r="FZW329" s="334"/>
      <c r="FZX329" s="224"/>
      <c r="FZY329" s="368"/>
      <c r="FZZ329" s="368"/>
      <c r="GAA329" s="332"/>
      <c r="GAB329" s="333"/>
      <c r="GAC329" s="368"/>
      <c r="GAD329" s="224"/>
      <c r="GAE329" s="224"/>
      <c r="GAF329" s="334"/>
      <c r="GAG329" s="334"/>
      <c r="GAH329" s="224"/>
      <c r="GAI329" s="368"/>
      <c r="GAJ329" s="368"/>
      <c r="GAK329" s="332"/>
      <c r="GAL329" s="333"/>
      <c r="GAM329" s="368"/>
      <c r="GAN329" s="224"/>
      <c r="GAO329" s="224"/>
      <c r="GAP329" s="334"/>
      <c r="GAQ329" s="334"/>
      <c r="GAR329" s="224"/>
      <c r="GAS329" s="368"/>
      <c r="GAT329" s="368"/>
      <c r="GAU329" s="332"/>
      <c r="GAV329" s="333"/>
      <c r="GAW329" s="368"/>
      <c r="GAX329" s="224"/>
      <c r="GAY329" s="224"/>
      <c r="GAZ329" s="334"/>
      <c r="GBA329" s="334"/>
      <c r="GBB329" s="224"/>
      <c r="GBC329" s="368"/>
      <c r="GBD329" s="368"/>
      <c r="GBE329" s="332"/>
      <c r="GBF329" s="333"/>
      <c r="GBG329" s="368"/>
      <c r="GBH329" s="224"/>
      <c r="GBI329" s="224"/>
      <c r="GBJ329" s="334"/>
      <c r="GBK329" s="334"/>
      <c r="GBL329" s="224"/>
      <c r="GBM329" s="368"/>
      <c r="GBN329" s="368"/>
      <c r="GBO329" s="332"/>
      <c r="GBP329" s="333"/>
      <c r="GBQ329" s="368"/>
      <c r="GBR329" s="224"/>
      <c r="GBS329" s="224"/>
      <c r="GBT329" s="334"/>
      <c r="GBU329" s="334"/>
      <c r="GBV329" s="224"/>
      <c r="GBW329" s="368"/>
      <c r="GBX329" s="368"/>
      <c r="GBY329" s="332"/>
      <c r="GBZ329" s="333"/>
      <c r="GCA329" s="368"/>
      <c r="GCB329" s="224"/>
      <c r="GCC329" s="224"/>
      <c r="GCD329" s="334"/>
      <c r="GCE329" s="334"/>
      <c r="GCF329" s="224"/>
      <c r="GCG329" s="368"/>
      <c r="GCH329" s="368"/>
      <c r="GCI329" s="332"/>
      <c r="GCJ329" s="333"/>
      <c r="GCK329" s="368"/>
      <c r="GCL329" s="224"/>
      <c r="GCM329" s="224"/>
      <c r="GCN329" s="334"/>
      <c r="GCO329" s="334"/>
      <c r="GCP329" s="224"/>
      <c r="GCQ329" s="368"/>
      <c r="GCR329" s="368"/>
      <c r="GCS329" s="332"/>
      <c r="GCT329" s="333"/>
      <c r="GCU329" s="368"/>
      <c r="GCV329" s="224"/>
      <c r="GCW329" s="224"/>
      <c r="GCX329" s="334"/>
      <c r="GCY329" s="334"/>
      <c r="GCZ329" s="224"/>
      <c r="GDA329" s="368"/>
      <c r="GDB329" s="368"/>
      <c r="GDC329" s="332"/>
      <c r="GDD329" s="333"/>
      <c r="GDE329" s="368"/>
      <c r="GDF329" s="224"/>
      <c r="GDG329" s="224"/>
      <c r="GDH329" s="334"/>
      <c r="GDI329" s="334"/>
      <c r="GDJ329" s="224"/>
      <c r="GDK329" s="368"/>
      <c r="GDL329" s="368"/>
      <c r="GDM329" s="332"/>
      <c r="GDN329" s="333"/>
      <c r="GDO329" s="368"/>
      <c r="GDP329" s="224"/>
      <c r="GDQ329" s="224"/>
      <c r="GDR329" s="334"/>
      <c r="GDS329" s="334"/>
      <c r="GDT329" s="224"/>
      <c r="GDU329" s="368"/>
      <c r="GDV329" s="368"/>
      <c r="GDW329" s="332"/>
      <c r="GDX329" s="333"/>
      <c r="GDY329" s="368"/>
      <c r="GDZ329" s="224"/>
      <c r="GEA329" s="224"/>
      <c r="GEB329" s="334"/>
      <c r="GEC329" s="334"/>
      <c r="GED329" s="224"/>
      <c r="GEE329" s="368"/>
      <c r="GEF329" s="368"/>
      <c r="GEG329" s="332"/>
      <c r="GEH329" s="333"/>
      <c r="GEI329" s="368"/>
      <c r="GEJ329" s="224"/>
      <c r="GEK329" s="224"/>
      <c r="GEL329" s="334"/>
      <c r="GEM329" s="334"/>
      <c r="GEN329" s="224"/>
      <c r="GEO329" s="368"/>
      <c r="GEP329" s="368"/>
      <c r="GEQ329" s="332"/>
      <c r="GER329" s="333"/>
      <c r="GES329" s="368"/>
      <c r="GET329" s="224"/>
      <c r="GEU329" s="224"/>
      <c r="GEV329" s="334"/>
      <c r="GEW329" s="334"/>
      <c r="GEX329" s="224"/>
      <c r="GEY329" s="368"/>
      <c r="GEZ329" s="368"/>
      <c r="GFA329" s="332"/>
      <c r="GFB329" s="333"/>
      <c r="GFC329" s="368"/>
      <c r="GFD329" s="224"/>
      <c r="GFE329" s="224"/>
      <c r="GFF329" s="334"/>
      <c r="GFG329" s="334"/>
      <c r="GFH329" s="224"/>
      <c r="GFI329" s="368"/>
      <c r="GFJ329" s="368"/>
      <c r="GFK329" s="332"/>
      <c r="GFL329" s="333"/>
      <c r="GFM329" s="368"/>
      <c r="GFN329" s="224"/>
      <c r="GFO329" s="224"/>
      <c r="GFP329" s="334"/>
      <c r="GFQ329" s="334"/>
      <c r="GFR329" s="224"/>
      <c r="GFS329" s="368"/>
      <c r="GFT329" s="368"/>
      <c r="GFU329" s="332"/>
      <c r="GFV329" s="333"/>
      <c r="GFW329" s="368"/>
      <c r="GFX329" s="224"/>
      <c r="GFY329" s="224"/>
      <c r="GFZ329" s="334"/>
      <c r="GGA329" s="334"/>
      <c r="GGB329" s="224"/>
      <c r="GGC329" s="368"/>
      <c r="GGD329" s="368"/>
      <c r="GGE329" s="332"/>
      <c r="GGF329" s="333"/>
      <c r="GGG329" s="368"/>
      <c r="GGH329" s="224"/>
      <c r="GGI329" s="224"/>
      <c r="GGJ329" s="334"/>
      <c r="GGK329" s="334"/>
      <c r="GGL329" s="224"/>
      <c r="GGM329" s="368"/>
      <c r="GGN329" s="368"/>
      <c r="GGO329" s="332"/>
      <c r="GGP329" s="333"/>
      <c r="GGQ329" s="368"/>
      <c r="GGR329" s="224"/>
      <c r="GGS329" s="224"/>
      <c r="GGT329" s="334"/>
      <c r="GGU329" s="334"/>
      <c r="GGV329" s="224"/>
      <c r="GGW329" s="368"/>
      <c r="GGX329" s="368"/>
      <c r="GGY329" s="332"/>
      <c r="GGZ329" s="333"/>
      <c r="GHA329" s="368"/>
      <c r="GHB329" s="224"/>
      <c r="GHC329" s="224"/>
      <c r="GHD329" s="334"/>
      <c r="GHE329" s="334"/>
      <c r="GHF329" s="224"/>
      <c r="GHG329" s="368"/>
      <c r="GHH329" s="368"/>
      <c r="GHI329" s="332"/>
      <c r="GHJ329" s="333"/>
      <c r="GHK329" s="368"/>
      <c r="GHL329" s="224"/>
      <c r="GHM329" s="224"/>
      <c r="GHN329" s="334"/>
      <c r="GHO329" s="334"/>
      <c r="GHP329" s="224"/>
      <c r="GHQ329" s="368"/>
      <c r="GHR329" s="368"/>
      <c r="GHS329" s="332"/>
      <c r="GHT329" s="333"/>
      <c r="GHU329" s="368"/>
      <c r="GHV329" s="224"/>
      <c r="GHW329" s="224"/>
      <c r="GHX329" s="334"/>
      <c r="GHY329" s="334"/>
      <c r="GHZ329" s="224"/>
      <c r="GIA329" s="368"/>
      <c r="GIB329" s="368"/>
      <c r="GIC329" s="332"/>
      <c r="GID329" s="333"/>
      <c r="GIE329" s="368"/>
      <c r="GIF329" s="224"/>
      <c r="GIG329" s="224"/>
      <c r="GIH329" s="334"/>
      <c r="GII329" s="334"/>
      <c r="GIJ329" s="224"/>
      <c r="GIK329" s="368"/>
      <c r="GIL329" s="368"/>
      <c r="GIM329" s="332"/>
      <c r="GIN329" s="333"/>
      <c r="GIO329" s="368"/>
      <c r="GIP329" s="224"/>
      <c r="GIQ329" s="224"/>
      <c r="GIR329" s="334"/>
      <c r="GIS329" s="334"/>
      <c r="GIT329" s="224"/>
      <c r="GIU329" s="368"/>
      <c r="GIV329" s="368"/>
      <c r="GIW329" s="332"/>
      <c r="GIX329" s="333"/>
      <c r="GIY329" s="368"/>
      <c r="GIZ329" s="224"/>
      <c r="GJA329" s="224"/>
      <c r="GJB329" s="334"/>
      <c r="GJC329" s="334"/>
      <c r="GJD329" s="224"/>
      <c r="GJE329" s="368"/>
      <c r="GJF329" s="368"/>
      <c r="GJG329" s="332"/>
      <c r="GJH329" s="333"/>
      <c r="GJI329" s="368"/>
      <c r="GJJ329" s="224"/>
      <c r="GJK329" s="224"/>
      <c r="GJL329" s="334"/>
      <c r="GJM329" s="334"/>
      <c r="GJN329" s="224"/>
      <c r="GJO329" s="368"/>
      <c r="GJP329" s="368"/>
      <c r="GJQ329" s="332"/>
      <c r="GJR329" s="333"/>
      <c r="GJS329" s="368"/>
      <c r="GJT329" s="224"/>
      <c r="GJU329" s="224"/>
      <c r="GJV329" s="334"/>
      <c r="GJW329" s="334"/>
      <c r="GJX329" s="224"/>
      <c r="GJY329" s="368"/>
      <c r="GJZ329" s="368"/>
      <c r="GKA329" s="332"/>
      <c r="GKB329" s="333"/>
      <c r="GKC329" s="368"/>
      <c r="GKD329" s="224"/>
      <c r="GKE329" s="224"/>
      <c r="GKF329" s="334"/>
      <c r="GKG329" s="334"/>
      <c r="GKH329" s="224"/>
      <c r="GKI329" s="368"/>
      <c r="GKJ329" s="368"/>
      <c r="GKK329" s="332"/>
      <c r="GKL329" s="333"/>
      <c r="GKM329" s="368"/>
      <c r="GKN329" s="224"/>
      <c r="GKO329" s="224"/>
      <c r="GKP329" s="334"/>
      <c r="GKQ329" s="334"/>
      <c r="GKR329" s="224"/>
      <c r="GKS329" s="368"/>
      <c r="GKT329" s="368"/>
      <c r="GKU329" s="332"/>
      <c r="GKV329" s="333"/>
      <c r="GKW329" s="368"/>
      <c r="GKX329" s="224"/>
      <c r="GKY329" s="224"/>
      <c r="GKZ329" s="334"/>
      <c r="GLA329" s="334"/>
      <c r="GLB329" s="224"/>
      <c r="GLC329" s="368"/>
      <c r="GLD329" s="368"/>
      <c r="GLE329" s="332"/>
      <c r="GLF329" s="333"/>
      <c r="GLG329" s="368"/>
      <c r="GLH329" s="224"/>
      <c r="GLI329" s="224"/>
      <c r="GLJ329" s="334"/>
      <c r="GLK329" s="334"/>
      <c r="GLL329" s="224"/>
      <c r="GLM329" s="368"/>
      <c r="GLN329" s="368"/>
      <c r="GLO329" s="332"/>
      <c r="GLP329" s="333"/>
      <c r="GLQ329" s="368"/>
      <c r="GLR329" s="224"/>
      <c r="GLS329" s="224"/>
      <c r="GLT329" s="334"/>
      <c r="GLU329" s="334"/>
      <c r="GLV329" s="224"/>
      <c r="GLW329" s="368"/>
      <c r="GLX329" s="368"/>
      <c r="GLY329" s="332"/>
      <c r="GLZ329" s="333"/>
      <c r="GMA329" s="368"/>
      <c r="GMB329" s="224"/>
      <c r="GMC329" s="224"/>
      <c r="GMD329" s="334"/>
      <c r="GME329" s="334"/>
      <c r="GMF329" s="224"/>
      <c r="GMG329" s="368"/>
      <c r="GMH329" s="368"/>
      <c r="GMI329" s="332"/>
      <c r="GMJ329" s="333"/>
      <c r="GMK329" s="368"/>
      <c r="GML329" s="224"/>
      <c r="GMM329" s="224"/>
      <c r="GMN329" s="334"/>
      <c r="GMO329" s="334"/>
      <c r="GMP329" s="224"/>
      <c r="GMQ329" s="368"/>
      <c r="GMR329" s="368"/>
      <c r="GMS329" s="332"/>
      <c r="GMT329" s="333"/>
      <c r="GMU329" s="368"/>
      <c r="GMV329" s="224"/>
      <c r="GMW329" s="224"/>
      <c r="GMX329" s="334"/>
      <c r="GMY329" s="334"/>
      <c r="GMZ329" s="224"/>
      <c r="GNA329" s="368"/>
      <c r="GNB329" s="368"/>
      <c r="GNC329" s="332"/>
      <c r="GND329" s="333"/>
      <c r="GNE329" s="368"/>
      <c r="GNF329" s="224"/>
      <c r="GNG329" s="224"/>
      <c r="GNH329" s="334"/>
      <c r="GNI329" s="334"/>
      <c r="GNJ329" s="224"/>
      <c r="GNK329" s="368"/>
      <c r="GNL329" s="368"/>
      <c r="GNM329" s="332"/>
      <c r="GNN329" s="333"/>
      <c r="GNO329" s="368"/>
      <c r="GNP329" s="224"/>
      <c r="GNQ329" s="224"/>
      <c r="GNR329" s="334"/>
      <c r="GNS329" s="334"/>
      <c r="GNT329" s="224"/>
      <c r="GNU329" s="368"/>
      <c r="GNV329" s="368"/>
      <c r="GNW329" s="332"/>
      <c r="GNX329" s="333"/>
      <c r="GNY329" s="368"/>
      <c r="GNZ329" s="224"/>
      <c r="GOA329" s="224"/>
      <c r="GOB329" s="334"/>
      <c r="GOC329" s="334"/>
      <c r="GOD329" s="224"/>
      <c r="GOE329" s="368"/>
      <c r="GOF329" s="368"/>
      <c r="GOG329" s="332"/>
      <c r="GOH329" s="333"/>
      <c r="GOI329" s="368"/>
      <c r="GOJ329" s="224"/>
      <c r="GOK329" s="224"/>
      <c r="GOL329" s="334"/>
      <c r="GOM329" s="334"/>
      <c r="GON329" s="224"/>
      <c r="GOO329" s="368"/>
      <c r="GOP329" s="368"/>
      <c r="GOQ329" s="332"/>
      <c r="GOR329" s="333"/>
      <c r="GOS329" s="368"/>
      <c r="GOT329" s="224"/>
      <c r="GOU329" s="224"/>
      <c r="GOV329" s="334"/>
      <c r="GOW329" s="334"/>
      <c r="GOX329" s="224"/>
      <c r="GOY329" s="368"/>
      <c r="GOZ329" s="368"/>
      <c r="GPA329" s="332"/>
      <c r="GPB329" s="333"/>
      <c r="GPC329" s="368"/>
      <c r="GPD329" s="224"/>
      <c r="GPE329" s="224"/>
      <c r="GPF329" s="334"/>
      <c r="GPG329" s="334"/>
      <c r="GPH329" s="224"/>
      <c r="GPI329" s="368"/>
      <c r="GPJ329" s="368"/>
      <c r="GPK329" s="332"/>
      <c r="GPL329" s="333"/>
      <c r="GPM329" s="368"/>
      <c r="GPN329" s="224"/>
      <c r="GPO329" s="224"/>
      <c r="GPP329" s="334"/>
      <c r="GPQ329" s="334"/>
      <c r="GPR329" s="224"/>
      <c r="GPS329" s="368"/>
      <c r="GPT329" s="368"/>
      <c r="GPU329" s="332"/>
      <c r="GPV329" s="333"/>
      <c r="GPW329" s="368"/>
      <c r="GPX329" s="224"/>
      <c r="GPY329" s="224"/>
      <c r="GPZ329" s="334"/>
      <c r="GQA329" s="334"/>
      <c r="GQB329" s="224"/>
      <c r="GQC329" s="368"/>
      <c r="GQD329" s="368"/>
      <c r="GQE329" s="332"/>
      <c r="GQF329" s="333"/>
      <c r="GQG329" s="368"/>
      <c r="GQH329" s="224"/>
      <c r="GQI329" s="224"/>
      <c r="GQJ329" s="334"/>
      <c r="GQK329" s="334"/>
      <c r="GQL329" s="224"/>
      <c r="GQM329" s="368"/>
      <c r="GQN329" s="368"/>
      <c r="GQO329" s="332"/>
      <c r="GQP329" s="333"/>
      <c r="GQQ329" s="368"/>
      <c r="GQR329" s="224"/>
      <c r="GQS329" s="224"/>
      <c r="GQT329" s="334"/>
      <c r="GQU329" s="334"/>
      <c r="GQV329" s="224"/>
      <c r="GQW329" s="368"/>
      <c r="GQX329" s="368"/>
      <c r="GQY329" s="332"/>
      <c r="GQZ329" s="333"/>
      <c r="GRA329" s="368"/>
      <c r="GRB329" s="224"/>
      <c r="GRC329" s="224"/>
      <c r="GRD329" s="334"/>
      <c r="GRE329" s="334"/>
      <c r="GRF329" s="224"/>
      <c r="GRG329" s="368"/>
      <c r="GRH329" s="368"/>
      <c r="GRI329" s="332"/>
      <c r="GRJ329" s="333"/>
      <c r="GRK329" s="368"/>
      <c r="GRL329" s="224"/>
      <c r="GRM329" s="224"/>
      <c r="GRN329" s="334"/>
      <c r="GRO329" s="334"/>
      <c r="GRP329" s="224"/>
      <c r="GRQ329" s="368"/>
      <c r="GRR329" s="368"/>
      <c r="GRS329" s="332"/>
      <c r="GRT329" s="333"/>
      <c r="GRU329" s="368"/>
      <c r="GRV329" s="224"/>
      <c r="GRW329" s="224"/>
      <c r="GRX329" s="334"/>
      <c r="GRY329" s="334"/>
      <c r="GRZ329" s="224"/>
      <c r="GSA329" s="368"/>
      <c r="GSB329" s="368"/>
      <c r="GSC329" s="332"/>
      <c r="GSD329" s="333"/>
      <c r="GSE329" s="368"/>
      <c r="GSF329" s="224"/>
      <c r="GSG329" s="224"/>
      <c r="GSH329" s="334"/>
      <c r="GSI329" s="334"/>
      <c r="GSJ329" s="224"/>
      <c r="GSK329" s="368"/>
      <c r="GSL329" s="368"/>
      <c r="GSM329" s="332"/>
      <c r="GSN329" s="333"/>
      <c r="GSO329" s="368"/>
      <c r="GSP329" s="224"/>
      <c r="GSQ329" s="224"/>
      <c r="GSR329" s="334"/>
      <c r="GSS329" s="334"/>
      <c r="GST329" s="224"/>
      <c r="GSU329" s="368"/>
      <c r="GSV329" s="368"/>
      <c r="GSW329" s="332"/>
      <c r="GSX329" s="333"/>
      <c r="GSY329" s="368"/>
      <c r="GSZ329" s="224"/>
      <c r="GTA329" s="224"/>
      <c r="GTB329" s="334"/>
      <c r="GTC329" s="334"/>
      <c r="GTD329" s="224"/>
      <c r="GTE329" s="368"/>
      <c r="GTF329" s="368"/>
      <c r="GTG329" s="332"/>
      <c r="GTH329" s="333"/>
      <c r="GTI329" s="368"/>
      <c r="GTJ329" s="224"/>
      <c r="GTK329" s="224"/>
      <c r="GTL329" s="334"/>
      <c r="GTM329" s="334"/>
      <c r="GTN329" s="224"/>
      <c r="GTO329" s="368"/>
      <c r="GTP329" s="368"/>
      <c r="GTQ329" s="332"/>
      <c r="GTR329" s="333"/>
      <c r="GTS329" s="368"/>
      <c r="GTT329" s="224"/>
      <c r="GTU329" s="224"/>
      <c r="GTV329" s="334"/>
      <c r="GTW329" s="334"/>
      <c r="GTX329" s="224"/>
      <c r="GTY329" s="368"/>
      <c r="GTZ329" s="368"/>
      <c r="GUA329" s="332"/>
      <c r="GUB329" s="333"/>
      <c r="GUC329" s="368"/>
      <c r="GUD329" s="224"/>
      <c r="GUE329" s="224"/>
      <c r="GUF329" s="334"/>
      <c r="GUG329" s="334"/>
      <c r="GUH329" s="224"/>
      <c r="GUI329" s="368"/>
      <c r="GUJ329" s="368"/>
      <c r="GUK329" s="332"/>
      <c r="GUL329" s="333"/>
      <c r="GUM329" s="368"/>
      <c r="GUN329" s="224"/>
      <c r="GUO329" s="224"/>
      <c r="GUP329" s="334"/>
      <c r="GUQ329" s="334"/>
      <c r="GUR329" s="224"/>
      <c r="GUS329" s="368"/>
      <c r="GUT329" s="368"/>
      <c r="GUU329" s="332"/>
      <c r="GUV329" s="333"/>
      <c r="GUW329" s="368"/>
      <c r="GUX329" s="224"/>
      <c r="GUY329" s="224"/>
      <c r="GUZ329" s="334"/>
      <c r="GVA329" s="334"/>
      <c r="GVB329" s="224"/>
      <c r="GVC329" s="368"/>
      <c r="GVD329" s="368"/>
      <c r="GVE329" s="332"/>
      <c r="GVF329" s="333"/>
      <c r="GVG329" s="368"/>
      <c r="GVH329" s="224"/>
      <c r="GVI329" s="224"/>
      <c r="GVJ329" s="334"/>
      <c r="GVK329" s="334"/>
      <c r="GVL329" s="224"/>
      <c r="GVM329" s="368"/>
      <c r="GVN329" s="368"/>
      <c r="GVO329" s="332"/>
      <c r="GVP329" s="333"/>
      <c r="GVQ329" s="368"/>
      <c r="GVR329" s="224"/>
      <c r="GVS329" s="224"/>
      <c r="GVT329" s="334"/>
      <c r="GVU329" s="334"/>
      <c r="GVV329" s="224"/>
      <c r="GVW329" s="368"/>
      <c r="GVX329" s="368"/>
      <c r="GVY329" s="332"/>
      <c r="GVZ329" s="333"/>
      <c r="GWA329" s="368"/>
      <c r="GWB329" s="224"/>
      <c r="GWC329" s="224"/>
      <c r="GWD329" s="334"/>
      <c r="GWE329" s="334"/>
      <c r="GWF329" s="224"/>
      <c r="GWG329" s="368"/>
      <c r="GWH329" s="368"/>
      <c r="GWI329" s="332"/>
      <c r="GWJ329" s="333"/>
      <c r="GWK329" s="368"/>
      <c r="GWL329" s="224"/>
      <c r="GWM329" s="224"/>
      <c r="GWN329" s="334"/>
      <c r="GWO329" s="334"/>
      <c r="GWP329" s="224"/>
      <c r="GWQ329" s="368"/>
      <c r="GWR329" s="368"/>
      <c r="GWS329" s="332"/>
      <c r="GWT329" s="333"/>
      <c r="GWU329" s="368"/>
      <c r="GWV329" s="224"/>
      <c r="GWW329" s="224"/>
      <c r="GWX329" s="334"/>
      <c r="GWY329" s="334"/>
      <c r="GWZ329" s="224"/>
      <c r="GXA329" s="368"/>
      <c r="GXB329" s="368"/>
      <c r="GXC329" s="332"/>
      <c r="GXD329" s="333"/>
      <c r="GXE329" s="368"/>
      <c r="GXF329" s="224"/>
      <c r="GXG329" s="224"/>
      <c r="GXH329" s="334"/>
      <c r="GXI329" s="334"/>
      <c r="GXJ329" s="224"/>
      <c r="GXK329" s="368"/>
      <c r="GXL329" s="368"/>
      <c r="GXM329" s="332"/>
      <c r="GXN329" s="333"/>
      <c r="GXO329" s="368"/>
      <c r="GXP329" s="224"/>
      <c r="GXQ329" s="224"/>
      <c r="GXR329" s="334"/>
      <c r="GXS329" s="334"/>
      <c r="GXT329" s="224"/>
      <c r="GXU329" s="368"/>
      <c r="GXV329" s="368"/>
      <c r="GXW329" s="332"/>
      <c r="GXX329" s="333"/>
      <c r="GXY329" s="368"/>
      <c r="GXZ329" s="224"/>
      <c r="GYA329" s="224"/>
      <c r="GYB329" s="334"/>
      <c r="GYC329" s="334"/>
      <c r="GYD329" s="224"/>
      <c r="GYE329" s="368"/>
      <c r="GYF329" s="368"/>
      <c r="GYG329" s="332"/>
      <c r="GYH329" s="333"/>
      <c r="GYI329" s="368"/>
      <c r="GYJ329" s="224"/>
      <c r="GYK329" s="224"/>
      <c r="GYL329" s="334"/>
      <c r="GYM329" s="334"/>
      <c r="GYN329" s="224"/>
      <c r="GYO329" s="368"/>
      <c r="GYP329" s="368"/>
      <c r="GYQ329" s="332"/>
      <c r="GYR329" s="333"/>
      <c r="GYS329" s="368"/>
      <c r="GYT329" s="224"/>
      <c r="GYU329" s="224"/>
      <c r="GYV329" s="334"/>
      <c r="GYW329" s="334"/>
      <c r="GYX329" s="224"/>
      <c r="GYY329" s="368"/>
      <c r="GYZ329" s="368"/>
      <c r="GZA329" s="332"/>
      <c r="GZB329" s="333"/>
      <c r="GZC329" s="368"/>
      <c r="GZD329" s="224"/>
      <c r="GZE329" s="224"/>
      <c r="GZF329" s="334"/>
      <c r="GZG329" s="334"/>
      <c r="GZH329" s="224"/>
      <c r="GZI329" s="368"/>
      <c r="GZJ329" s="368"/>
      <c r="GZK329" s="332"/>
      <c r="GZL329" s="333"/>
      <c r="GZM329" s="368"/>
      <c r="GZN329" s="224"/>
      <c r="GZO329" s="224"/>
      <c r="GZP329" s="334"/>
      <c r="GZQ329" s="334"/>
      <c r="GZR329" s="224"/>
      <c r="GZS329" s="368"/>
      <c r="GZT329" s="368"/>
      <c r="GZU329" s="332"/>
      <c r="GZV329" s="333"/>
      <c r="GZW329" s="368"/>
      <c r="GZX329" s="224"/>
      <c r="GZY329" s="224"/>
      <c r="GZZ329" s="334"/>
      <c r="HAA329" s="334"/>
      <c r="HAB329" s="224"/>
      <c r="HAC329" s="368"/>
      <c r="HAD329" s="368"/>
      <c r="HAE329" s="332"/>
      <c r="HAF329" s="333"/>
      <c r="HAG329" s="368"/>
      <c r="HAH329" s="224"/>
      <c r="HAI329" s="224"/>
      <c r="HAJ329" s="334"/>
      <c r="HAK329" s="334"/>
      <c r="HAL329" s="224"/>
      <c r="HAM329" s="368"/>
      <c r="HAN329" s="368"/>
      <c r="HAO329" s="332"/>
      <c r="HAP329" s="333"/>
      <c r="HAQ329" s="368"/>
      <c r="HAR329" s="224"/>
      <c r="HAS329" s="224"/>
      <c r="HAT329" s="334"/>
      <c r="HAU329" s="334"/>
      <c r="HAV329" s="224"/>
      <c r="HAW329" s="368"/>
      <c r="HAX329" s="368"/>
      <c r="HAY329" s="332"/>
      <c r="HAZ329" s="333"/>
      <c r="HBA329" s="368"/>
      <c r="HBB329" s="224"/>
      <c r="HBC329" s="224"/>
      <c r="HBD329" s="334"/>
      <c r="HBE329" s="334"/>
      <c r="HBF329" s="224"/>
      <c r="HBG329" s="368"/>
      <c r="HBH329" s="368"/>
      <c r="HBI329" s="332"/>
      <c r="HBJ329" s="333"/>
      <c r="HBK329" s="368"/>
      <c r="HBL329" s="224"/>
      <c r="HBM329" s="224"/>
      <c r="HBN329" s="334"/>
      <c r="HBO329" s="334"/>
      <c r="HBP329" s="224"/>
      <c r="HBQ329" s="368"/>
      <c r="HBR329" s="368"/>
      <c r="HBS329" s="332"/>
      <c r="HBT329" s="333"/>
      <c r="HBU329" s="368"/>
      <c r="HBV329" s="224"/>
      <c r="HBW329" s="224"/>
      <c r="HBX329" s="334"/>
      <c r="HBY329" s="334"/>
      <c r="HBZ329" s="224"/>
      <c r="HCA329" s="368"/>
      <c r="HCB329" s="368"/>
      <c r="HCC329" s="332"/>
      <c r="HCD329" s="333"/>
      <c r="HCE329" s="368"/>
      <c r="HCF329" s="224"/>
      <c r="HCG329" s="224"/>
      <c r="HCH329" s="334"/>
      <c r="HCI329" s="334"/>
      <c r="HCJ329" s="224"/>
      <c r="HCK329" s="368"/>
      <c r="HCL329" s="368"/>
      <c r="HCM329" s="332"/>
      <c r="HCN329" s="333"/>
      <c r="HCO329" s="368"/>
      <c r="HCP329" s="224"/>
      <c r="HCQ329" s="224"/>
      <c r="HCR329" s="334"/>
      <c r="HCS329" s="334"/>
      <c r="HCT329" s="224"/>
      <c r="HCU329" s="368"/>
      <c r="HCV329" s="368"/>
      <c r="HCW329" s="332"/>
      <c r="HCX329" s="333"/>
      <c r="HCY329" s="368"/>
      <c r="HCZ329" s="224"/>
      <c r="HDA329" s="224"/>
      <c r="HDB329" s="334"/>
      <c r="HDC329" s="334"/>
      <c r="HDD329" s="224"/>
      <c r="HDE329" s="368"/>
      <c r="HDF329" s="368"/>
      <c r="HDG329" s="332"/>
      <c r="HDH329" s="333"/>
      <c r="HDI329" s="368"/>
      <c r="HDJ329" s="224"/>
      <c r="HDK329" s="224"/>
      <c r="HDL329" s="334"/>
      <c r="HDM329" s="334"/>
      <c r="HDN329" s="224"/>
      <c r="HDO329" s="368"/>
      <c r="HDP329" s="368"/>
      <c r="HDQ329" s="332"/>
      <c r="HDR329" s="333"/>
      <c r="HDS329" s="368"/>
      <c r="HDT329" s="224"/>
      <c r="HDU329" s="224"/>
      <c r="HDV329" s="334"/>
      <c r="HDW329" s="334"/>
      <c r="HDX329" s="224"/>
      <c r="HDY329" s="368"/>
      <c r="HDZ329" s="368"/>
      <c r="HEA329" s="332"/>
      <c r="HEB329" s="333"/>
      <c r="HEC329" s="368"/>
      <c r="HED329" s="224"/>
      <c r="HEE329" s="224"/>
      <c r="HEF329" s="334"/>
      <c r="HEG329" s="334"/>
      <c r="HEH329" s="224"/>
      <c r="HEI329" s="368"/>
      <c r="HEJ329" s="368"/>
      <c r="HEK329" s="332"/>
      <c r="HEL329" s="333"/>
      <c r="HEM329" s="368"/>
      <c r="HEN329" s="224"/>
      <c r="HEO329" s="224"/>
      <c r="HEP329" s="334"/>
      <c r="HEQ329" s="334"/>
      <c r="HER329" s="224"/>
      <c r="HES329" s="368"/>
      <c r="HET329" s="368"/>
      <c r="HEU329" s="332"/>
      <c r="HEV329" s="333"/>
      <c r="HEW329" s="368"/>
      <c r="HEX329" s="224"/>
      <c r="HEY329" s="224"/>
      <c r="HEZ329" s="334"/>
      <c r="HFA329" s="334"/>
      <c r="HFB329" s="224"/>
      <c r="HFC329" s="368"/>
      <c r="HFD329" s="368"/>
      <c r="HFE329" s="332"/>
      <c r="HFF329" s="333"/>
      <c r="HFG329" s="368"/>
      <c r="HFH329" s="224"/>
      <c r="HFI329" s="224"/>
      <c r="HFJ329" s="334"/>
      <c r="HFK329" s="334"/>
      <c r="HFL329" s="224"/>
      <c r="HFM329" s="368"/>
      <c r="HFN329" s="368"/>
      <c r="HFO329" s="332"/>
      <c r="HFP329" s="333"/>
      <c r="HFQ329" s="368"/>
      <c r="HFR329" s="224"/>
      <c r="HFS329" s="224"/>
      <c r="HFT329" s="334"/>
      <c r="HFU329" s="334"/>
      <c r="HFV329" s="224"/>
      <c r="HFW329" s="368"/>
      <c r="HFX329" s="368"/>
      <c r="HFY329" s="332"/>
      <c r="HFZ329" s="333"/>
      <c r="HGA329" s="368"/>
      <c r="HGB329" s="224"/>
      <c r="HGC329" s="224"/>
      <c r="HGD329" s="334"/>
      <c r="HGE329" s="334"/>
      <c r="HGF329" s="224"/>
      <c r="HGG329" s="368"/>
      <c r="HGH329" s="368"/>
      <c r="HGI329" s="332"/>
      <c r="HGJ329" s="333"/>
      <c r="HGK329" s="368"/>
      <c r="HGL329" s="224"/>
      <c r="HGM329" s="224"/>
      <c r="HGN329" s="334"/>
      <c r="HGO329" s="334"/>
      <c r="HGP329" s="224"/>
      <c r="HGQ329" s="368"/>
      <c r="HGR329" s="368"/>
      <c r="HGS329" s="332"/>
      <c r="HGT329" s="333"/>
      <c r="HGU329" s="368"/>
      <c r="HGV329" s="224"/>
      <c r="HGW329" s="224"/>
      <c r="HGX329" s="334"/>
      <c r="HGY329" s="334"/>
      <c r="HGZ329" s="224"/>
      <c r="HHA329" s="368"/>
      <c r="HHB329" s="368"/>
      <c r="HHC329" s="332"/>
      <c r="HHD329" s="333"/>
      <c r="HHE329" s="368"/>
      <c r="HHF329" s="224"/>
      <c r="HHG329" s="224"/>
      <c r="HHH329" s="334"/>
      <c r="HHI329" s="334"/>
      <c r="HHJ329" s="224"/>
      <c r="HHK329" s="368"/>
      <c r="HHL329" s="368"/>
      <c r="HHM329" s="332"/>
      <c r="HHN329" s="333"/>
      <c r="HHO329" s="368"/>
      <c r="HHP329" s="224"/>
      <c r="HHQ329" s="224"/>
      <c r="HHR329" s="334"/>
      <c r="HHS329" s="334"/>
      <c r="HHT329" s="224"/>
      <c r="HHU329" s="368"/>
      <c r="HHV329" s="368"/>
      <c r="HHW329" s="332"/>
      <c r="HHX329" s="333"/>
      <c r="HHY329" s="368"/>
      <c r="HHZ329" s="224"/>
      <c r="HIA329" s="224"/>
      <c r="HIB329" s="334"/>
      <c r="HIC329" s="334"/>
      <c r="HID329" s="224"/>
      <c r="HIE329" s="368"/>
      <c r="HIF329" s="368"/>
      <c r="HIG329" s="332"/>
      <c r="HIH329" s="333"/>
      <c r="HII329" s="368"/>
      <c r="HIJ329" s="224"/>
      <c r="HIK329" s="224"/>
      <c r="HIL329" s="334"/>
      <c r="HIM329" s="334"/>
      <c r="HIN329" s="224"/>
      <c r="HIO329" s="368"/>
      <c r="HIP329" s="368"/>
      <c r="HIQ329" s="332"/>
      <c r="HIR329" s="333"/>
      <c r="HIS329" s="368"/>
      <c r="HIT329" s="224"/>
      <c r="HIU329" s="224"/>
      <c r="HIV329" s="334"/>
      <c r="HIW329" s="334"/>
      <c r="HIX329" s="224"/>
      <c r="HIY329" s="368"/>
      <c r="HIZ329" s="368"/>
      <c r="HJA329" s="332"/>
      <c r="HJB329" s="333"/>
      <c r="HJC329" s="368"/>
      <c r="HJD329" s="224"/>
      <c r="HJE329" s="224"/>
      <c r="HJF329" s="334"/>
      <c r="HJG329" s="334"/>
      <c r="HJH329" s="224"/>
      <c r="HJI329" s="368"/>
      <c r="HJJ329" s="368"/>
      <c r="HJK329" s="332"/>
      <c r="HJL329" s="333"/>
      <c r="HJM329" s="368"/>
      <c r="HJN329" s="224"/>
      <c r="HJO329" s="224"/>
      <c r="HJP329" s="334"/>
      <c r="HJQ329" s="334"/>
      <c r="HJR329" s="224"/>
      <c r="HJS329" s="368"/>
      <c r="HJT329" s="368"/>
      <c r="HJU329" s="332"/>
      <c r="HJV329" s="333"/>
      <c r="HJW329" s="368"/>
      <c r="HJX329" s="224"/>
      <c r="HJY329" s="224"/>
      <c r="HJZ329" s="334"/>
      <c r="HKA329" s="334"/>
      <c r="HKB329" s="224"/>
      <c r="HKC329" s="368"/>
      <c r="HKD329" s="368"/>
      <c r="HKE329" s="332"/>
      <c r="HKF329" s="333"/>
      <c r="HKG329" s="368"/>
      <c r="HKH329" s="224"/>
      <c r="HKI329" s="224"/>
      <c r="HKJ329" s="334"/>
      <c r="HKK329" s="334"/>
      <c r="HKL329" s="224"/>
      <c r="HKM329" s="368"/>
      <c r="HKN329" s="368"/>
      <c r="HKO329" s="332"/>
      <c r="HKP329" s="333"/>
      <c r="HKQ329" s="368"/>
      <c r="HKR329" s="224"/>
      <c r="HKS329" s="224"/>
      <c r="HKT329" s="334"/>
      <c r="HKU329" s="334"/>
      <c r="HKV329" s="224"/>
      <c r="HKW329" s="368"/>
      <c r="HKX329" s="368"/>
      <c r="HKY329" s="332"/>
      <c r="HKZ329" s="333"/>
      <c r="HLA329" s="368"/>
      <c r="HLB329" s="224"/>
      <c r="HLC329" s="224"/>
      <c r="HLD329" s="334"/>
      <c r="HLE329" s="334"/>
      <c r="HLF329" s="224"/>
      <c r="HLG329" s="368"/>
      <c r="HLH329" s="368"/>
      <c r="HLI329" s="332"/>
      <c r="HLJ329" s="333"/>
      <c r="HLK329" s="368"/>
      <c r="HLL329" s="224"/>
      <c r="HLM329" s="224"/>
      <c r="HLN329" s="334"/>
      <c r="HLO329" s="334"/>
      <c r="HLP329" s="224"/>
      <c r="HLQ329" s="368"/>
      <c r="HLR329" s="368"/>
      <c r="HLS329" s="332"/>
      <c r="HLT329" s="333"/>
      <c r="HLU329" s="368"/>
      <c r="HLV329" s="224"/>
      <c r="HLW329" s="224"/>
      <c r="HLX329" s="334"/>
      <c r="HLY329" s="334"/>
      <c r="HLZ329" s="224"/>
      <c r="HMA329" s="368"/>
      <c r="HMB329" s="368"/>
      <c r="HMC329" s="332"/>
      <c r="HMD329" s="333"/>
      <c r="HME329" s="368"/>
      <c r="HMF329" s="224"/>
      <c r="HMG329" s="224"/>
      <c r="HMH329" s="334"/>
      <c r="HMI329" s="334"/>
      <c r="HMJ329" s="224"/>
      <c r="HMK329" s="368"/>
      <c r="HML329" s="368"/>
      <c r="HMM329" s="332"/>
      <c r="HMN329" s="333"/>
      <c r="HMO329" s="368"/>
      <c r="HMP329" s="224"/>
      <c r="HMQ329" s="224"/>
      <c r="HMR329" s="334"/>
      <c r="HMS329" s="334"/>
      <c r="HMT329" s="224"/>
      <c r="HMU329" s="368"/>
      <c r="HMV329" s="368"/>
      <c r="HMW329" s="332"/>
      <c r="HMX329" s="333"/>
      <c r="HMY329" s="368"/>
      <c r="HMZ329" s="224"/>
      <c r="HNA329" s="224"/>
      <c r="HNB329" s="334"/>
      <c r="HNC329" s="334"/>
      <c r="HND329" s="224"/>
      <c r="HNE329" s="368"/>
      <c r="HNF329" s="368"/>
      <c r="HNG329" s="332"/>
      <c r="HNH329" s="333"/>
      <c r="HNI329" s="368"/>
      <c r="HNJ329" s="224"/>
      <c r="HNK329" s="224"/>
      <c r="HNL329" s="334"/>
      <c r="HNM329" s="334"/>
      <c r="HNN329" s="224"/>
      <c r="HNO329" s="368"/>
      <c r="HNP329" s="368"/>
      <c r="HNQ329" s="332"/>
      <c r="HNR329" s="333"/>
      <c r="HNS329" s="368"/>
      <c r="HNT329" s="224"/>
      <c r="HNU329" s="224"/>
      <c r="HNV329" s="334"/>
      <c r="HNW329" s="334"/>
      <c r="HNX329" s="224"/>
      <c r="HNY329" s="368"/>
      <c r="HNZ329" s="368"/>
      <c r="HOA329" s="332"/>
      <c r="HOB329" s="333"/>
      <c r="HOC329" s="368"/>
      <c r="HOD329" s="224"/>
      <c r="HOE329" s="224"/>
      <c r="HOF329" s="334"/>
      <c r="HOG329" s="334"/>
      <c r="HOH329" s="224"/>
      <c r="HOI329" s="368"/>
      <c r="HOJ329" s="368"/>
      <c r="HOK329" s="332"/>
      <c r="HOL329" s="333"/>
      <c r="HOM329" s="368"/>
      <c r="HON329" s="224"/>
      <c r="HOO329" s="224"/>
      <c r="HOP329" s="334"/>
      <c r="HOQ329" s="334"/>
      <c r="HOR329" s="224"/>
      <c r="HOS329" s="368"/>
      <c r="HOT329" s="368"/>
      <c r="HOU329" s="332"/>
      <c r="HOV329" s="333"/>
      <c r="HOW329" s="368"/>
      <c r="HOX329" s="224"/>
      <c r="HOY329" s="224"/>
      <c r="HOZ329" s="334"/>
      <c r="HPA329" s="334"/>
      <c r="HPB329" s="224"/>
      <c r="HPC329" s="368"/>
      <c r="HPD329" s="368"/>
      <c r="HPE329" s="332"/>
      <c r="HPF329" s="333"/>
      <c r="HPG329" s="368"/>
      <c r="HPH329" s="224"/>
      <c r="HPI329" s="224"/>
      <c r="HPJ329" s="334"/>
      <c r="HPK329" s="334"/>
      <c r="HPL329" s="224"/>
      <c r="HPM329" s="368"/>
      <c r="HPN329" s="368"/>
      <c r="HPO329" s="332"/>
      <c r="HPP329" s="333"/>
      <c r="HPQ329" s="368"/>
      <c r="HPR329" s="224"/>
      <c r="HPS329" s="224"/>
      <c r="HPT329" s="334"/>
      <c r="HPU329" s="334"/>
      <c r="HPV329" s="224"/>
      <c r="HPW329" s="368"/>
      <c r="HPX329" s="368"/>
      <c r="HPY329" s="332"/>
      <c r="HPZ329" s="333"/>
      <c r="HQA329" s="368"/>
      <c r="HQB329" s="224"/>
      <c r="HQC329" s="224"/>
      <c r="HQD329" s="334"/>
      <c r="HQE329" s="334"/>
      <c r="HQF329" s="224"/>
      <c r="HQG329" s="368"/>
      <c r="HQH329" s="368"/>
      <c r="HQI329" s="332"/>
      <c r="HQJ329" s="333"/>
      <c r="HQK329" s="368"/>
      <c r="HQL329" s="224"/>
      <c r="HQM329" s="224"/>
      <c r="HQN329" s="334"/>
      <c r="HQO329" s="334"/>
      <c r="HQP329" s="224"/>
      <c r="HQQ329" s="368"/>
      <c r="HQR329" s="368"/>
      <c r="HQS329" s="332"/>
      <c r="HQT329" s="333"/>
      <c r="HQU329" s="368"/>
      <c r="HQV329" s="224"/>
      <c r="HQW329" s="224"/>
      <c r="HQX329" s="334"/>
      <c r="HQY329" s="334"/>
      <c r="HQZ329" s="224"/>
      <c r="HRA329" s="368"/>
      <c r="HRB329" s="368"/>
      <c r="HRC329" s="332"/>
      <c r="HRD329" s="333"/>
      <c r="HRE329" s="368"/>
      <c r="HRF329" s="224"/>
      <c r="HRG329" s="224"/>
      <c r="HRH329" s="334"/>
      <c r="HRI329" s="334"/>
      <c r="HRJ329" s="224"/>
      <c r="HRK329" s="368"/>
      <c r="HRL329" s="368"/>
      <c r="HRM329" s="332"/>
      <c r="HRN329" s="333"/>
      <c r="HRO329" s="368"/>
      <c r="HRP329" s="224"/>
      <c r="HRQ329" s="224"/>
      <c r="HRR329" s="334"/>
      <c r="HRS329" s="334"/>
      <c r="HRT329" s="224"/>
      <c r="HRU329" s="368"/>
      <c r="HRV329" s="368"/>
      <c r="HRW329" s="332"/>
      <c r="HRX329" s="333"/>
      <c r="HRY329" s="368"/>
      <c r="HRZ329" s="224"/>
      <c r="HSA329" s="224"/>
      <c r="HSB329" s="334"/>
      <c r="HSC329" s="334"/>
      <c r="HSD329" s="224"/>
      <c r="HSE329" s="368"/>
      <c r="HSF329" s="368"/>
      <c r="HSG329" s="332"/>
      <c r="HSH329" s="333"/>
      <c r="HSI329" s="368"/>
      <c r="HSJ329" s="224"/>
      <c r="HSK329" s="224"/>
      <c r="HSL329" s="334"/>
      <c r="HSM329" s="334"/>
      <c r="HSN329" s="224"/>
      <c r="HSO329" s="368"/>
      <c r="HSP329" s="368"/>
      <c r="HSQ329" s="332"/>
      <c r="HSR329" s="333"/>
      <c r="HSS329" s="368"/>
      <c r="HST329" s="224"/>
      <c r="HSU329" s="224"/>
      <c r="HSV329" s="334"/>
      <c r="HSW329" s="334"/>
      <c r="HSX329" s="224"/>
      <c r="HSY329" s="368"/>
      <c r="HSZ329" s="368"/>
      <c r="HTA329" s="332"/>
      <c r="HTB329" s="333"/>
      <c r="HTC329" s="368"/>
      <c r="HTD329" s="224"/>
      <c r="HTE329" s="224"/>
      <c r="HTF329" s="334"/>
      <c r="HTG329" s="334"/>
      <c r="HTH329" s="224"/>
      <c r="HTI329" s="368"/>
      <c r="HTJ329" s="368"/>
      <c r="HTK329" s="332"/>
      <c r="HTL329" s="333"/>
      <c r="HTM329" s="368"/>
      <c r="HTN329" s="224"/>
      <c r="HTO329" s="224"/>
      <c r="HTP329" s="334"/>
      <c r="HTQ329" s="334"/>
      <c r="HTR329" s="224"/>
      <c r="HTS329" s="368"/>
      <c r="HTT329" s="368"/>
      <c r="HTU329" s="332"/>
      <c r="HTV329" s="333"/>
      <c r="HTW329" s="368"/>
      <c r="HTX329" s="224"/>
      <c r="HTY329" s="224"/>
      <c r="HTZ329" s="334"/>
      <c r="HUA329" s="334"/>
      <c r="HUB329" s="224"/>
      <c r="HUC329" s="368"/>
      <c r="HUD329" s="368"/>
      <c r="HUE329" s="332"/>
      <c r="HUF329" s="333"/>
      <c r="HUG329" s="368"/>
      <c r="HUH329" s="224"/>
      <c r="HUI329" s="224"/>
      <c r="HUJ329" s="334"/>
      <c r="HUK329" s="334"/>
      <c r="HUL329" s="224"/>
      <c r="HUM329" s="368"/>
      <c r="HUN329" s="368"/>
      <c r="HUO329" s="332"/>
      <c r="HUP329" s="333"/>
      <c r="HUQ329" s="368"/>
      <c r="HUR329" s="224"/>
      <c r="HUS329" s="224"/>
      <c r="HUT329" s="334"/>
      <c r="HUU329" s="334"/>
      <c r="HUV329" s="224"/>
      <c r="HUW329" s="368"/>
      <c r="HUX329" s="368"/>
      <c r="HUY329" s="332"/>
      <c r="HUZ329" s="333"/>
      <c r="HVA329" s="368"/>
      <c r="HVB329" s="224"/>
      <c r="HVC329" s="224"/>
      <c r="HVD329" s="334"/>
      <c r="HVE329" s="334"/>
      <c r="HVF329" s="224"/>
      <c r="HVG329" s="368"/>
      <c r="HVH329" s="368"/>
      <c r="HVI329" s="332"/>
      <c r="HVJ329" s="333"/>
      <c r="HVK329" s="368"/>
      <c r="HVL329" s="224"/>
      <c r="HVM329" s="224"/>
      <c r="HVN329" s="334"/>
      <c r="HVO329" s="334"/>
      <c r="HVP329" s="224"/>
      <c r="HVQ329" s="368"/>
      <c r="HVR329" s="368"/>
      <c r="HVS329" s="332"/>
      <c r="HVT329" s="333"/>
      <c r="HVU329" s="368"/>
      <c r="HVV329" s="224"/>
      <c r="HVW329" s="224"/>
      <c r="HVX329" s="334"/>
      <c r="HVY329" s="334"/>
      <c r="HVZ329" s="224"/>
      <c r="HWA329" s="368"/>
      <c r="HWB329" s="368"/>
      <c r="HWC329" s="332"/>
      <c r="HWD329" s="333"/>
      <c r="HWE329" s="368"/>
      <c r="HWF329" s="224"/>
      <c r="HWG329" s="224"/>
      <c r="HWH329" s="334"/>
      <c r="HWI329" s="334"/>
      <c r="HWJ329" s="224"/>
      <c r="HWK329" s="368"/>
      <c r="HWL329" s="368"/>
      <c r="HWM329" s="332"/>
      <c r="HWN329" s="333"/>
      <c r="HWO329" s="368"/>
      <c r="HWP329" s="224"/>
      <c r="HWQ329" s="224"/>
      <c r="HWR329" s="334"/>
      <c r="HWS329" s="334"/>
      <c r="HWT329" s="224"/>
      <c r="HWU329" s="368"/>
      <c r="HWV329" s="368"/>
      <c r="HWW329" s="332"/>
      <c r="HWX329" s="333"/>
      <c r="HWY329" s="368"/>
      <c r="HWZ329" s="224"/>
      <c r="HXA329" s="224"/>
      <c r="HXB329" s="334"/>
      <c r="HXC329" s="334"/>
      <c r="HXD329" s="224"/>
      <c r="HXE329" s="368"/>
      <c r="HXF329" s="368"/>
      <c r="HXG329" s="332"/>
      <c r="HXH329" s="333"/>
      <c r="HXI329" s="368"/>
      <c r="HXJ329" s="224"/>
      <c r="HXK329" s="224"/>
      <c r="HXL329" s="334"/>
      <c r="HXM329" s="334"/>
      <c r="HXN329" s="224"/>
      <c r="HXO329" s="368"/>
      <c r="HXP329" s="368"/>
      <c r="HXQ329" s="332"/>
      <c r="HXR329" s="333"/>
      <c r="HXS329" s="368"/>
      <c r="HXT329" s="224"/>
      <c r="HXU329" s="224"/>
      <c r="HXV329" s="334"/>
      <c r="HXW329" s="334"/>
      <c r="HXX329" s="224"/>
      <c r="HXY329" s="368"/>
      <c r="HXZ329" s="368"/>
      <c r="HYA329" s="332"/>
      <c r="HYB329" s="333"/>
      <c r="HYC329" s="368"/>
      <c r="HYD329" s="224"/>
      <c r="HYE329" s="224"/>
      <c r="HYF329" s="334"/>
      <c r="HYG329" s="334"/>
      <c r="HYH329" s="224"/>
      <c r="HYI329" s="368"/>
      <c r="HYJ329" s="368"/>
      <c r="HYK329" s="332"/>
      <c r="HYL329" s="333"/>
      <c r="HYM329" s="368"/>
      <c r="HYN329" s="224"/>
      <c r="HYO329" s="224"/>
      <c r="HYP329" s="334"/>
      <c r="HYQ329" s="334"/>
      <c r="HYR329" s="224"/>
      <c r="HYS329" s="368"/>
      <c r="HYT329" s="368"/>
      <c r="HYU329" s="332"/>
      <c r="HYV329" s="333"/>
      <c r="HYW329" s="368"/>
      <c r="HYX329" s="224"/>
      <c r="HYY329" s="224"/>
      <c r="HYZ329" s="334"/>
      <c r="HZA329" s="334"/>
      <c r="HZB329" s="224"/>
      <c r="HZC329" s="368"/>
      <c r="HZD329" s="368"/>
      <c r="HZE329" s="332"/>
      <c r="HZF329" s="333"/>
      <c r="HZG329" s="368"/>
      <c r="HZH329" s="224"/>
      <c r="HZI329" s="224"/>
      <c r="HZJ329" s="334"/>
      <c r="HZK329" s="334"/>
      <c r="HZL329" s="224"/>
      <c r="HZM329" s="368"/>
      <c r="HZN329" s="368"/>
      <c r="HZO329" s="332"/>
      <c r="HZP329" s="333"/>
      <c r="HZQ329" s="368"/>
      <c r="HZR329" s="224"/>
      <c r="HZS329" s="224"/>
      <c r="HZT329" s="334"/>
      <c r="HZU329" s="334"/>
      <c r="HZV329" s="224"/>
      <c r="HZW329" s="368"/>
      <c r="HZX329" s="368"/>
      <c r="HZY329" s="332"/>
      <c r="HZZ329" s="333"/>
      <c r="IAA329" s="368"/>
      <c r="IAB329" s="224"/>
      <c r="IAC329" s="224"/>
      <c r="IAD329" s="334"/>
      <c r="IAE329" s="334"/>
      <c r="IAF329" s="224"/>
      <c r="IAG329" s="368"/>
      <c r="IAH329" s="368"/>
      <c r="IAI329" s="332"/>
      <c r="IAJ329" s="333"/>
      <c r="IAK329" s="368"/>
      <c r="IAL329" s="224"/>
      <c r="IAM329" s="224"/>
      <c r="IAN329" s="334"/>
      <c r="IAO329" s="334"/>
      <c r="IAP329" s="224"/>
      <c r="IAQ329" s="368"/>
      <c r="IAR329" s="368"/>
      <c r="IAS329" s="332"/>
      <c r="IAT329" s="333"/>
      <c r="IAU329" s="368"/>
      <c r="IAV329" s="224"/>
      <c r="IAW329" s="224"/>
      <c r="IAX329" s="334"/>
      <c r="IAY329" s="334"/>
      <c r="IAZ329" s="224"/>
      <c r="IBA329" s="368"/>
      <c r="IBB329" s="368"/>
      <c r="IBC329" s="332"/>
      <c r="IBD329" s="333"/>
      <c r="IBE329" s="368"/>
      <c r="IBF329" s="224"/>
      <c r="IBG329" s="224"/>
      <c r="IBH329" s="334"/>
      <c r="IBI329" s="334"/>
      <c r="IBJ329" s="224"/>
      <c r="IBK329" s="368"/>
      <c r="IBL329" s="368"/>
      <c r="IBM329" s="332"/>
      <c r="IBN329" s="333"/>
      <c r="IBO329" s="368"/>
      <c r="IBP329" s="224"/>
      <c r="IBQ329" s="224"/>
      <c r="IBR329" s="334"/>
      <c r="IBS329" s="334"/>
      <c r="IBT329" s="224"/>
      <c r="IBU329" s="368"/>
      <c r="IBV329" s="368"/>
      <c r="IBW329" s="332"/>
      <c r="IBX329" s="333"/>
      <c r="IBY329" s="368"/>
      <c r="IBZ329" s="224"/>
      <c r="ICA329" s="224"/>
      <c r="ICB329" s="334"/>
      <c r="ICC329" s="334"/>
      <c r="ICD329" s="224"/>
      <c r="ICE329" s="368"/>
      <c r="ICF329" s="368"/>
      <c r="ICG329" s="332"/>
      <c r="ICH329" s="333"/>
      <c r="ICI329" s="368"/>
      <c r="ICJ329" s="224"/>
      <c r="ICK329" s="224"/>
      <c r="ICL329" s="334"/>
      <c r="ICM329" s="334"/>
      <c r="ICN329" s="224"/>
      <c r="ICO329" s="368"/>
      <c r="ICP329" s="368"/>
      <c r="ICQ329" s="332"/>
      <c r="ICR329" s="333"/>
      <c r="ICS329" s="368"/>
      <c r="ICT329" s="224"/>
      <c r="ICU329" s="224"/>
      <c r="ICV329" s="334"/>
      <c r="ICW329" s="334"/>
      <c r="ICX329" s="224"/>
      <c r="ICY329" s="368"/>
      <c r="ICZ329" s="368"/>
      <c r="IDA329" s="332"/>
      <c r="IDB329" s="333"/>
      <c r="IDC329" s="368"/>
      <c r="IDD329" s="224"/>
      <c r="IDE329" s="224"/>
      <c r="IDF329" s="334"/>
      <c r="IDG329" s="334"/>
      <c r="IDH329" s="224"/>
      <c r="IDI329" s="368"/>
      <c r="IDJ329" s="368"/>
      <c r="IDK329" s="332"/>
      <c r="IDL329" s="333"/>
      <c r="IDM329" s="368"/>
      <c r="IDN329" s="224"/>
      <c r="IDO329" s="224"/>
      <c r="IDP329" s="334"/>
      <c r="IDQ329" s="334"/>
      <c r="IDR329" s="224"/>
      <c r="IDS329" s="368"/>
      <c r="IDT329" s="368"/>
      <c r="IDU329" s="332"/>
      <c r="IDV329" s="333"/>
      <c r="IDW329" s="368"/>
      <c r="IDX329" s="224"/>
      <c r="IDY329" s="224"/>
      <c r="IDZ329" s="334"/>
      <c r="IEA329" s="334"/>
      <c r="IEB329" s="224"/>
      <c r="IEC329" s="368"/>
      <c r="IED329" s="368"/>
      <c r="IEE329" s="332"/>
      <c r="IEF329" s="333"/>
      <c r="IEG329" s="368"/>
      <c r="IEH329" s="224"/>
      <c r="IEI329" s="224"/>
      <c r="IEJ329" s="334"/>
      <c r="IEK329" s="334"/>
      <c r="IEL329" s="224"/>
      <c r="IEM329" s="368"/>
      <c r="IEN329" s="368"/>
      <c r="IEO329" s="332"/>
      <c r="IEP329" s="333"/>
      <c r="IEQ329" s="368"/>
      <c r="IER329" s="224"/>
      <c r="IES329" s="224"/>
      <c r="IET329" s="334"/>
      <c r="IEU329" s="334"/>
      <c r="IEV329" s="224"/>
      <c r="IEW329" s="368"/>
      <c r="IEX329" s="368"/>
      <c r="IEY329" s="332"/>
      <c r="IEZ329" s="333"/>
      <c r="IFA329" s="368"/>
      <c r="IFB329" s="224"/>
      <c r="IFC329" s="224"/>
      <c r="IFD329" s="334"/>
      <c r="IFE329" s="334"/>
      <c r="IFF329" s="224"/>
      <c r="IFG329" s="368"/>
      <c r="IFH329" s="368"/>
      <c r="IFI329" s="332"/>
      <c r="IFJ329" s="333"/>
      <c r="IFK329" s="368"/>
      <c r="IFL329" s="224"/>
      <c r="IFM329" s="224"/>
      <c r="IFN329" s="334"/>
      <c r="IFO329" s="334"/>
      <c r="IFP329" s="224"/>
      <c r="IFQ329" s="368"/>
      <c r="IFR329" s="368"/>
      <c r="IFS329" s="332"/>
      <c r="IFT329" s="333"/>
      <c r="IFU329" s="368"/>
      <c r="IFV329" s="224"/>
      <c r="IFW329" s="224"/>
      <c r="IFX329" s="334"/>
      <c r="IFY329" s="334"/>
      <c r="IFZ329" s="224"/>
      <c r="IGA329" s="368"/>
      <c r="IGB329" s="368"/>
      <c r="IGC329" s="332"/>
      <c r="IGD329" s="333"/>
      <c r="IGE329" s="368"/>
      <c r="IGF329" s="224"/>
      <c r="IGG329" s="224"/>
      <c r="IGH329" s="334"/>
      <c r="IGI329" s="334"/>
      <c r="IGJ329" s="224"/>
      <c r="IGK329" s="368"/>
      <c r="IGL329" s="368"/>
      <c r="IGM329" s="332"/>
      <c r="IGN329" s="333"/>
      <c r="IGO329" s="368"/>
      <c r="IGP329" s="224"/>
      <c r="IGQ329" s="224"/>
      <c r="IGR329" s="334"/>
      <c r="IGS329" s="334"/>
      <c r="IGT329" s="224"/>
      <c r="IGU329" s="368"/>
      <c r="IGV329" s="368"/>
      <c r="IGW329" s="332"/>
      <c r="IGX329" s="333"/>
      <c r="IGY329" s="368"/>
      <c r="IGZ329" s="224"/>
      <c r="IHA329" s="224"/>
      <c r="IHB329" s="334"/>
      <c r="IHC329" s="334"/>
      <c r="IHD329" s="224"/>
      <c r="IHE329" s="368"/>
      <c r="IHF329" s="368"/>
      <c r="IHG329" s="332"/>
      <c r="IHH329" s="333"/>
      <c r="IHI329" s="368"/>
      <c r="IHJ329" s="224"/>
      <c r="IHK329" s="224"/>
      <c r="IHL329" s="334"/>
      <c r="IHM329" s="334"/>
      <c r="IHN329" s="224"/>
      <c r="IHO329" s="368"/>
      <c r="IHP329" s="368"/>
      <c r="IHQ329" s="332"/>
      <c r="IHR329" s="333"/>
      <c r="IHS329" s="368"/>
      <c r="IHT329" s="224"/>
      <c r="IHU329" s="224"/>
      <c r="IHV329" s="334"/>
      <c r="IHW329" s="334"/>
      <c r="IHX329" s="224"/>
      <c r="IHY329" s="368"/>
      <c r="IHZ329" s="368"/>
      <c r="IIA329" s="332"/>
      <c r="IIB329" s="333"/>
      <c r="IIC329" s="368"/>
      <c r="IID329" s="224"/>
      <c r="IIE329" s="224"/>
      <c r="IIF329" s="334"/>
      <c r="IIG329" s="334"/>
      <c r="IIH329" s="224"/>
      <c r="III329" s="368"/>
      <c r="IIJ329" s="368"/>
      <c r="IIK329" s="332"/>
      <c r="IIL329" s="333"/>
      <c r="IIM329" s="368"/>
      <c r="IIN329" s="224"/>
      <c r="IIO329" s="224"/>
      <c r="IIP329" s="334"/>
      <c r="IIQ329" s="334"/>
      <c r="IIR329" s="224"/>
      <c r="IIS329" s="368"/>
      <c r="IIT329" s="368"/>
      <c r="IIU329" s="332"/>
      <c r="IIV329" s="333"/>
      <c r="IIW329" s="368"/>
      <c r="IIX329" s="224"/>
      <c r="IIY329" s="224"/>
      <c r="IIZ329" s="334"/>
      <c r="IJA329" s="334"/>
      <c r="IJB329" s="224"/>
      <c r="IJC329" s="368"/>
      <c r="IJD329" s="368"/>
      <c r="IJE329" s="332"/>
      <c r="IJF329" s="333"/>
      <c r="IJG329" s="368"/>
      <c r="IJH329" s="224"/>
      <c r="IJI329" s="224"/>
      <c r="IJJ329" s="334"/>
      <c r="IJK329" s="334"/>
      <c r="IJL329" s="224"/>
      <c r="IJM329" s="368"/>
      <c r="IJN329" s="368"/>
      <c r="IJO329" s="332"/>
      <c r="IJP329" s="333"/>
      <c r="IJQ329" s="368"/>
      <c r="IJR329" s="224"/>
      <c r="IJS329" s="224"/>
      <c r="IJT329" s="334"/>
      <c r="IJU329" s="334"/>
      <c r="IJV329" s="224"/>
      <c r="IJW329" s="368"/>
      <c r="IJX329" s="368"/>
      <c r="IJY329" s="332"/>
      <c r="IJZ329" s="333"/>
      <c r="IKA329" s="368"/>
      <c r="IKB329" s="224"/>
      <c r="IKC329" s="224"/>
      <c r="IKD329" s="334"/>
      <c r="IKE329" s="334"/>
      <c r="IKF329" s="224"/>
      <c r="IKG329" s="368"/>
      <c r="IKH329" s="368"/>
      <c r="IKI329" s="332"/>
      <c r="IKJ329" s="333"/>
      <c r="IKK329" s="368"/>
      <c r="IKL329" s="224"/>
      <c r="IKM329" s="224"/>
      <c r="IKN329" s="334"/>
      <c r="IKO329" s="334"/>
      <c r="IKP329" s="224"/>
      <c r="IKQ329" s="368"/>
      <c r="IKR329" s="368"/>
      <c r="IKS329" s="332"/>
      <c r="IKT329" s="333"/>
      <c r="IKU329" s="368"/>
      <c r="IKV329" s="224"/>
      <c r="IKW329" s="224"/>
      <c r="IKX329" s="334"/>
      <c r="IKY329" s="334"/>
      <c r="IKZ329" s="224"/>
      <c r="ILA329" s="368"/>
      <c r="ILB329" s="368"/>
      <c r="ILC329" s="332"/>
      <c r="ILD329" s="333"/>
      <c r="ILE329" s="368"/>
      <c r="ILF329" s="224"/>
      <c r="ILG329" s="224"/>
      <c r="ILH329" s="334"/>
      <c r="ILI329" s="334"/>
      <c r="ILJ329" s="224"/>
      <c r="ILK329" s="368"/>
      <c r="ILL329" s="368"/>
      <c r="ILM329" s="332"/>
      <c r="ILN329" s="333"/>
      <c r="ILO329" s="368"/>
      <c r="ILP329" s="224"/>
      <c r="ILQ329" s="224"/>
      <c r="ILR329" s="334"/>
      <c r="ILS329" s="334"/>
      <c r="ILT329" s="224"/>
      <c r="ILU329" s="368"/>
      <c r="ILV329" s="368"/>
      <c r="ILW329" s="332"/>
      <c r="ILX329" s="333"/>
      <c r="ILY329" s="368"/>
      <c r="ILZ329" s="224"/>
      <c r="IMA329" s="224"/>
      <c r="IMB329" s="334"/>
      <c r="IMC329" s="334"/>
      <c r="IMD329" s="224"/>
      <c r="IME329" s="368"/>
      <c r="IMF329" s="368"/>
      <c r="IMG329" s="332"/>
      <c r="IMH329" s="333"/>
      <c r="IMI329" s="368"/>
      <c r="IMJ329" s="224"/>
      <c r="IMK329" s="224"/>
      <c r="IML329" s="334"/>
      <c r="IMM329" s="334"/>
      <c r="IMN329" s="224"/>
      <c r="IMO329" s="368"/>
      <c r="IMP329" s="368"/>
      <c r="IMQ329" s="332"/>
      <c r="IMR329" s="333"/>
      <c r="IMS329" s="368"/>
      <c r="IMT329" s="224"/>
      <c r="IMU329" s="224"/>
      <c r="IMV329" s="334"/>
      <c r="IMW329" s="334"/>
      <c r="IMX329" s="224"/>
      <c r="IMY329" s="368"/>
      <c r="IMZ329" s="368"/>
      <c r="INA329" s="332"/>
      <c r="INB329" s="333"/>
      <c r="INC329" s="368"/>
      <c r="IND329" s="224"/>
      <c r="INE329" s="224"/>
      <c r="INF329" s="334"/>
      <c r="ING329" s="334"/>
      <c r="INH329" s="224"/>
      <c r="INI329" s="368"/>
      <c r="INJ329" s="368"/>
      <c r="INK329" s="332"/>
      <c r="INL329" s="333"/>
      <c r="INM329" s="368"/>
      <c r="INN329" s="224"/>
      <c r="INO329" s="224"/>
      <c r="INP329" s="334"/>
      <c r="INQ329" s="334"/>
      <c r="INR329" s="224"/>
      <c r="INS329" s="368"/>
      <c r="INT329" s="368"/>
      <c r="INU329" s="332"/>
      <c r="INV329" s="333"/>
      <c r="INW329" s="368"/>
      <c r="INX329" s="224"/>
      <c r="INY329" s="224"/>
      <c r="INZ329" s="334"/>
      <c r="IOA329" s="334"/>
      <c r="IOB329" s="224"/>
      <c r="IOC329" s="368"/>
      <c r="IOD329" s="368"/>
      <c r="IOE329" s="332"/>
      <c r="IOF329" s="333"/>
      <c r="IOG329" s="368"/>
      <c r="IOH329" s="224"/>
      <c r="IOI329" s="224"/>
      <c r="IOJ329" s="334"/>
      <c r="IOK329" s="334"/>
      <c r="IOL329" s="224"/>
      <c r="IOM329" s="368"/>
      <c r="ION329" s="368"/>
      <c r="IOO329" s="332"/>
      <c r="IOP329" s="333"/>
      <c r="IOQ329" s="368"/>
      <c r="IOR329" s="224"/>
      <c r="IOS329" s="224"/>
      <c r="IOT329" s="334"/>
      <c r="IOU329" s="334"/>
      <c r="IOV329" s="224"/>
      <c r="IOW329" s="368"/>
      <c r="IOX329" s="368"/>
      <c r="IOY329" s="332"/>
      <c r="IOZ329" s="333"/>
      <c r="IPA329" s="368"/>
      <c r="IPB329" s="224"/>
      <c r="IPC329" s="224"/>
      <c r="IPD329" s="334"/>
      <c r="IPE329" s="334"/>
      <c r="IPF329" s="224"/>
      <c r="IPG329" s="368"/>
      <c r="IPH329" s="368"/>
      <c r="IPI329" s="332"/>
      <c r="IPJ329" s="333"/>
      <c r="IPK329" s="368"/>
      <c r="IPL329" s="224"/>
      <c r="IPM329" s="224"/>
      <c r="IPN329" s="334"/>
      <c r="IPO329" s="334"/>
      <c r="IPP329" s="224"/>
      <c r="IPQ329" s="368"/>
      <c r="IPR329" s="368"/>
      <c r="IPS329" s="332"/>
      <c r="IPT329" s="333"/>
      <c r="IPU329" s="368"/>
      <c r="IPV329" s="224"/>
      <c r="IPW329" s="224"/>
      <c r="IPX329" s="334"/>
      <c r="IPY329" s="334"/>
      <c r="IPZ329" s="224"/>
      <c r="IQA329" s="368"/>
      <c r="IQB329" s="368"/>
      <c r="IQC329" s="332"/>
      <c r="IQD329" s="333"/>
      <c r="IQE329" s="368"/>
      <c r="IQF329" s="224"/>
      <c r="IQG329" s="224"/>
      <c r="IQH329" s="334"/>
      <c r="IQI329" s="334"/>
      <c r="IQJ329" s="224"/>
      <c r="IQK329" s="368"/>
      <c r="IQL329" s="368"/>
      <c r="IQM329" s="332"/>
      <c r="IQN329" s="333"/>
      <c r="IQO329" s="368"/>
      <c r="IQP329" s="224"/>
      <c r="IQQ329" s="224"/>
      <c r="IQR329" s="334"/>
      <c r="IQS329" s="334"/>
      <c r="IQT329" s="224"/>
      <c r="IQU329" s="368"/>
      <c r="IQV329" s="368"/>
      <c r="IQW329" s="332"/>
      <c r="IQX329" s="333"/>
      <c r="IQY329" s="368"/>
      <c r="IQZ329" s="224"/>
      <c r="IRA329" s="224"/>
      <c r="IRB329" s="334"/>
      <c r="IRC329" s="334"/>
      <c r="IRD329" s="224"/>
      <c r="IRE329" s="368"/>
      <c r="IRF329" s="368"/>
      <c r="IRG329" s="332"/>
      <c r="IRH329" s="333"/>
      <c r="IRI329" s="368"/>
      <c r="IRJ329" s="224"/>
      <c r="IRK329" s="224"/>
      <c r="IRL329" s="334"/>
      <c r="IRM329" s="334"/>
      <c r="IRN329" s="224"/>
      <c r="IRO329" s="368"/>
      <c r="IRP329" s="368"/>
      <c r="IRQ329" s="332"/>
      <c r="IRR329" s="333"/>
      <c r="IRS329" s="368"/>
      <c r="IRT329" s="224"/>
      <c r="IRU329" s="224"/>
      <c r="IRV329" s="334"/>
      <c r="IRW329" s="334"/>
      <c r="IRX329" s="224"/>
      <c r="IRY329" s="368"/>
      <c r="IRZ329" s="368"/>
      <c r="ISA329" s="332"/>
      <c r="ISB329" s="333"/>
      <c r="ISC329" s="368"/>
      <c r="ISD329" s="224"/>
      <c r="ISE329" s="224"/>
      <c r="ISF329" s="334"/>
      <c r="ISG329" s="334"/>
      <c r="ISH329" s="224"/>
      <c r="ISI329" s="368"/>
      <c r="ISJ329" s="368"/>
      <c r="ISK329" s="332"/>
      <c r="ISL329" s="333"/>
      <c r="ISM329" s="368"/>
      <c r="ISN329" s="224"/>
      <c r="ISO329" s="224"/>
      <c r="ISP329" s="334"/>
      <c r="ISQ329" s="334"/>
      <c r="ISR329" s="224"/>
      <c r="ISS329" s="368"/>
      <c r="IST329" s="368"/>
      <c r="ISU329" s="332"/>
      <c r="ISV329" s="333"/>
      <c r="ISW329" s="368"/>
      <c r="ISX329" s="224"/>
      <c r="ISY329" s="224"/>
      <c r="ISZ329" s="334"/>
      <c r="ITA329" s="334"/>
      <c r="ITB329" s="224"/>
      <c r="ITC329" s="368"/>
      <c r="ITD329" s="368"/>
      <c r="ITE329" s="332"/>
      <c r="ITF329" s="333"/>
      <c r="ITG329" s="368"/>
      <c r="ITH329" s="224"/>
      <c r="ITI329" s="224"/>
      <c r="ITJ329" s="334"/>
      <c r="ITK329" s="334"/>
      <c r="ITL329" s="224"/>
      <c r="ITM329" s="368"/>
      <c r="ITN329" s="368"/>
      <c r="ITO329" s="332"/>
      <c r="ITP329" s="333"/>
      <c r="ITQ329" s="368"/>
      <c r="ITR329" s="224"/>
      <c r="ITS329" s="224"/>
      <c r="ITT329" s="334"/>
      <c r="ITU329" s="334"/>
      <c r="ITV329" s="224"/>
      <c r="ITW329" s="368"/>
      <c r="ITX329" s="368"/>
      <c r="ITY329" s="332"/>
      <c r="ITZ329" s="333"/>
      <c r="IUA329" s="368"/>
      <c r="IUB329" s="224"/>
      <c r="IUC329" s="224"/>
      <c r="IUD329" s="334"/>
      <c r="IUE329" s="334"/>
      <c r="IUF329" s="224"/>
      <c r="IUG329" s="368"/>
      <c r="IUH329" s="368"/>
      <c r="IUI329" s="332"/>
      <c r="IUJ329" s="333"/>
      <c r="IUK329" s="368"/>
      <c r="IUL329" s="224"/>
      <c r="IUM329" s="224"/>
      <c r="IUN329" s="334"/>
      <c r="IUO329" s="334"/>
      <c r="IUP329" s="224"/>
      <c r="IUQ329" s="368"/>
      <c r="IUR329" s="368"/>
      <c r="IUS329" s="332"/>
      <c r="IUT329" s="333"/>
      <c r="IUU329" s="368"/>
      <c r="IUV329" s="224"/>
      <c r="IUW329" s="224"/>
      <c r="IUX329" s="334"/>
      <c r="IUY329" s="334"/>
      <c r="IUZ329" s="224"/>
      <c r="IVA329" s="368"/>
      <c r="IVB329" s="368"/>
      <c r="IVC329" s="332"/>
      <c r="IVD329" s="333"/>
      <c r="IVE329" s="368"/>
      <c r="IVF329" s="224"/>
      <c r="IVG329" s="224"/>
      <c r="IVH329" s="334"/>
      <c r="IVI329" s="334"/>
      <c r="IVJ329" s="224"/>
      <c r="IVK329" s="368"/>
      <c r="IVL329" s="368"/>
      <c r="IVM329" s="332"/>
      <c r="IVN329" s="333"/>
      <c r="IVO329" s="368"/>
      <c r="IVP329" s="224"/>
      <c r="IVQ329" s="224"/>
      <c r="IVR329" s="334"/>
      <c r="IVS329" s="334"/>
      <c r="IVT329" s="224"/>
      <c r="IVU329" s="368"/>
      <c r="IVV329" s="368"/>
      <c r="IVW329" s="332"/>
      <c r="IVX329" s="333"/>
      <c r="IVY329" s="368"/>
      <c r="IVZ329" s="224"/>
      <c r="IWA329" s="224"/>
      <c r="IWB329" s="334"/>
      <c r="IWC329" s="334"/>
      <c r="IWD329" s="224"/>
      <c r="IWE329" s="368"/>
      <c r="IWF329" s="368"/>
      <c r="IWG329" s="332"/>
      <c r="IWH329" s="333"/>
      <c r="IWI329" s="368"/>
      <c r="IWJ329" s="224"/>
      <c r="IWK329" s="224"/>
      <c r="IWL329" s="334"/>
      <c r="IWM329" s="334"/>
      <c r="IWN329" s="224"/>
      <c r="IWO329" s="368"/>
      <c r="IWP329" s="368"/>
      <c r="IWQ329" s="332"/>
      <c r="IWR329" s="333"/>
      <c r="IWS329" s="368"/>
      <c r="IWT329" s="224"/>
      <c r="IWU329" s="224"/>
      <c r="IWV329" s="334"/>
      <c r="IWW329" s="334"/>
      <c r="IWX329" s="224"/>
      <c r="IWY329" s="368"/>
      <c r="IWZ329" s="368"/>
      <c r="IXA329" s="332"/>
      <c r="IXB329" s="333"/>
      <c r="IXC329" s="368"/>
      <c r="IXD329" s="224"/>
      <c r="IXE329" s="224"/>
      <c r="IXF329" s="334"/>
      <c r="IXG329" s="334"/>
      <c r="IXH329" s="224"/>
      <c r="IXI329" s="368"/>
      <c r="IXJ329" s="368"/>
      <c r="IXK329" s="332"/>
      <c r="IXL329" s="333"/>
      <c r="IXM329" s="368"/>
      <c r="IXN329" s="224"/>
      <c r="IXO329" s="224"/>
      <c r="IXP329" s="334"/>
      <c r="IXQ329" s="334"/>
      <c r="IXR329" s="224"/>
      <c r="IXS329" s="368"/>
      <c r="IXT329" s="368"/>
      <c r="IXU329" s="332"/>
      <c r="IXV329" s="333"/>
      <c r="IXW329" s="368"/>
      <c r="IXX329" s="224"/>
      <c r="IXY329" s="224"/>
      <c r="IXZ329" s="334"/>
      <c r="IYA329" s="334"/>
      <c r="IYB329" s="224"/>
      <c r="IYC329" s="368"/>
      <c r="IYD329" s="368"/>
      <c r="IYE329" s="332"/>
      <c r="IYF329" s="333"/>
      <c r="IYG329" s="368"/>
      <c r="IYH329" s="224"/>
      <c r="IYI329" s="224"/>
      <c r="IYJ329" s="334"/>
      <c r="IYK329" s="334"/>
      <c r="IYL329" s="224"/>
      <c r="IYM329" s="368"/>
      <c r="IYN329" s="368"/>
      <c r="IYO329" s="332"/>
      <c r="IYP329" s="333"/>
      <c r="IYQ329" s="368"/>
      <c r="IYR329" s="224"/>
      <c r="IYS329" s="224"/>
      <c r="IYT329" s="334"/>
      <c r="IYU329" s="334"/>
      <c r="IYV329" s="224"/>
      <c r="IYW329" s="368"/>
      <c r="IYX329" s="368"/>
      <c r="IYY329" s="332"/>
      <c r="IYZ329" s="333"/>
      <c r="IZA329" s="368"/>
      <c r="IZB329" s="224"/>
      <c r="IZC329" s="224"/>
      <c r="IZD329" s="334"/>
      <c r="IZE329" s="334"/>
      <c r="IZF329" s="224"/>
      <c r="IZG329" s="368"/>
      <c r="IZH329" s="368"/>
      <c r="IZI329" s="332"/>
      <c r="IZJ329" s="333"/>
      <c r="IZK329" s="368"/>
      <c r="IZL329" s="224"/>
      <c r="IZM329" s="224"/>
      <c r="IZN329" s="334"/>
      <c r="IZO329" s="334"/>
      <c r="IZP329" s="224"/>
      <c r="IZQ329" s="368"/>
      <c r="IZR329" s="368"/>
      <c r="IZS329" s="332"/>
      <c r="IZT329" s="333"/>
      <c r="IZU329" s="368"/>
      <c r="IZV329" s="224"/>
      <c r="IZW329" s="224"/>
      <c r="IZX329" s="334"/>
      <c r="IZY329" s="334"/>
      <c r="IZZ329" s="224"/>
      <c r="JAA329" s="368"/>
      <c r="JAB329" s="368"/>
      <c r="JAC329" s="332"/>
      <c r="JAD329" s="333"/>
      <c r="JAE329" s="368"/>
      <c r="JAF329" s="224"/>
      <c r="JAG329" s="224"/>
      <c r="JAH329" s="334"/>
      <c r="JAI329" s="334"/>
      <c r="JAJ329" s="224"/>
      <c r="JAK329" s="368"/>
      <c r="JAL329" s="368"/>
      <c r="JAM329" s="332"/>
      <c r="JAN329" s="333"/>
      <c r="JAO329" s="368"/>
      <c r="JAP329" s="224"/>
      <c r="JAQ329" s="224"/>
      <c r="JAR329" s="334"/>
      <c r="JAS329" s="334"/>
      <c r="JAT329" s="224"/>
      <c r="JAU329" s="368"/>
      <c r="JAV329" s="368"/>
      <c r="JAW329" s="332"/>
      <c r="JAX329" s="333"/>
      <c r="JAY329" s="368"/>
      <c r="JAZ329" s="224"/>
      <c r="JBA329" s="224"/>
      <c r="JBB329" s="334"/>
      <c r="JBC329" s="334"/>
      <c r="JBD329" s="224"/>
      <c r="JBE329" s="368"/>
      <c r="JBF329" s="368"/>
      <c r="JBG329" s="332"/>
      <c r="JBH329" s="333"/>
      <c r="JBI329" s="368"/>
      <c r="JBJ329" s="224"/>
      <c r="JBK329" s="224"/>
      <c r="JBL329" s="334"/>
      <c r="JBM329" s="334"/>
      <c r="JBN329" s="224"/>
      <c r="JBO329" s="368"/>
      <c r="JBP329" s="368"/>
      <c r="JBQ329" s="332"/>
      <c r="JBR329" s="333"/>
      <c r="JBS329" s="368"/>
      <c r="JBT329" s="224"/>
      <c r="JBU329" s="224"/>
      <c r="JBV329" s="334"/>
      <c r="JBW329" s="334"/>
      <c r="JBX329" s="224"/>
      <c r="JBY329" s="368"/>
      <c r="JBZ329" s="368"/>
      <c r="JCA329" s="332"/>
      <c r="JCB329" s="333"/>
      <c r="JCC329" s="368"/>
      <c r="JCD329" s="224"/>
      <c r="JCE329" s="224"/>
      <c r="JCF329" s="334"/>
      <c r="JCG329" s="334"/>
      <c r="JCH329" s="224"/>
      <c r="JCI329" s="368"/>
      <c r="JCJ329" s="368"/>
      <c r="JCK329" s="332"/>
      <c r="JCL329" s="333"/>
      <c r="JCM329" s="368"/>
      <c r="JCN329" s="224"/>
      <c r="JCO329" s="224"/>
      <c r="JCP329" s="334"/>
      <c r="JCQ329" s="334"/>
      <c r="JCR329" s="224"/>
      <c r="JCS329" s="368"/>
      <c r="JCT329" s="368"/>
      <c r="JCU329" s="332"/>
      <c r="JCV329" s="333"/>
      <c r="JCW329" s="368"/>
      <c r="JCX329" s="224"/>
      <c r="JCY329" s="224"/>
      <c r="JCZ329" s="334"/>
      <c r="JDA329" s="334"/>
      <c r="JDB329" s="224"/>
      <c r="JDC329" s="368"/>
      <c r="JDD329" s="368"/>
      <c r="JDE329" s="332"/>
      <c r="JDF329" s="333"/>
      <c r="JDG329" s="368"/>
      <c r="JDH329" s="224"/>
      <c r="JDI329" s="224"/>
      <c r="JDJ329" s="334"/>
      <c r="JDK329" s="334"/>
      <c r="JDL329" s="224"/>
      <c r="JDM329" s="368"/>
      <c r="JDN329" s="368"/>
      <c r="JDO329" s="332"/>
      <c r="JDP329" s="333"/>
      <c r="JDQ329" s="368"/>
      <c r="JDR329" s="224"/>
      <c r="JDS329" s="224"/>
      <c r="JDT329" s="334"/>
      <c r="JDU329" s="334"/>
      <c r="JDV329" s="224"/>
      <c r="JDW329" s="368"/>
      <c r="JDX329" s="368"/>
      <c r="JDY329" s="332"/>
      <c r="JDZ329" s="333"/>
      <c r="JEA329" s="368"/>
      <c r="JEB329" s="224"/>
      <c r="JEC329" s="224"/>
      <c r="JED329" s="334"/>
      <c r="JEE329" s="334"/>
      <c r="JEF329" s="224"/>
      <c r="JEG329" s="368"/>
      <c r="JEH329" s="368"/>
      <c r="JEI329" s="332"/>
      <c r="JEJ329" s="333"/>
      <c r="JEK329" s="368"/>
      <c r="JEL329" s="224"/>
      <c r="JEM329" s="224"/>
      <c r="JEN329" s="334"/>
      <c r="JEO329" s="334"/>
      <c r="JEP329" s="224"/>
      <c r="JEQ329" s="368"/>
      <c r="JER329" s="368"/>
      <c r="JES329" s="332"/>
      <c r="JET329" s="333"/>
      <c r="JEU329" s="368"/>
      <c r="JEV329" s="224"/>
      <c r="JEW329" s="224"/>
      <c r="JEX329" s="334"/>
      <c r="JEY329" s="334"/>
      <c r="JEZ329" s="224"/>
      <c r="JFA329" s="368"/>
      <c r="JFB329" s="368"/>
      <c r="JFC329" s="332"/>
      <c r="JFD329" s="333"/>
      <c r="JFE329" s="368"/>
      <c r="JFF329" s="224"/>
      <c r="JFG329" s="224"/>
      <c r="JFH329" s="334"/>
      <c r="JFI329" s="334"/>
      <c r="JFJ329" s="224"/>
      <c r="JFK329" s="368"/>
      <c r="JFL329" s="368"/>
      <c r="JFM329" s="332"/>
      <c r="JFN329" s="333"/>
      <c r="JFO329" s="368"/>
      <c r="JFP329" s="224"/>
      <c r="JFQ329" s="224"/>
      <c r="JFR329" s="334"/>
      <c r="JFS329" s="334"/>
      <c r="JFT329" s="224"/>
      <c r="JFU329" s="368"/>
      <c r="JFV329" s="368"/>
      <c r="JFW329" s="332"/>
      <c r="JFX329" s="333"/>
      <c r="JFY329" s="368"/>
      <c r="JFZ329" s="224"/>
      <c r="JGA329" s="224"/>
      <c r="JGB329" s="334"/>
      <c r="JGC329" s="334"/>
      <c r="JGD329" s="224"/>
      <c r="JGE329" s="368"/>
      <c r="JGF329" s="368"/>
      <c r="JGG329" s="332"/>
      <c r="JGH329" s="333"/>
      <c r="JGI329" s="368"/>
      <c r="JGJ329" s="224"/>
      <c r="JGK329" s="224"/>
      <c r="JGL329" s="334"/>
      <c r="JGM329" s="334"/>
      <c r="JGN329" s="224"/>
      <c r="JGO329" s="368"/>
      <c r="JGP329" s="368"/>
      <c r="JGQ329" s="332"/>
      <c r="JGR329" s="333"/>
      <c r="JGS329" s="368"/>
      <c r="JGT329" s="224"/>
      <c r="JGU329" s="224"/>
      <c r="JGV329" s="334"/>
      <c r="JGW329" s="334"/>
      <c r="JGX329" s="224"/>
      <c r="JGY329" s="368"/>
      <c r="JGZ329" s="368"/>
      <c r="JHA329" s="332"/>
      <c r="JHB329" s="333"/>
      <c r="JHC329" s="368"/>
      <c r="JHD329" s="224"/>
      <c r="JHE329" s="224"/>
      <c r="JHF329" s="334"/>
      <c r="JHG329" s="334"/>
      <c r="JHH329" s="224"/>
      <c r="JHI329" s="368"/>
      <c r="JHJ329" s="368"/>
      <c r="JHK329" s="332"/>
      <c r="JHL329" s="333"/>
      <c r="JHM329" s="368"/>
      <c r="JHN329" s="224"/>
      <c r="JHO329" s="224"/>
      <c r="JHP329" s="334"/>
      <c r="JHQ329" s="334"/>
      <c r="JHR329" s="224"/>
      <c r="JHS329" s="368"/>
      <c r="JHT329" s="368"/>
      <c r="JHU329" s="332"/>
      <c r="JHV329" s="333"/>
      <c r="JHW329" s="368"/>
      <c r="JHX329" s="224"/>
      <c r="JHY329" s="224"/>
      <c r="JHZ329" s="334"/>
      <c r="JIA329" s="334"/>
      <c r="JIB329" s="224"/>
      <c r="JIC329" s="368"/>
      <c r="JID329" s="368"/>
      <c r="JIE329" s="332"/>
      <c r="JIF329" s="333"/>
      <c r="JIG329" s="368"/>
      <c r="JIH329" s="224"/>
      <c r="JII329" s="224"/>
      <c r="JIJ329" s="334"/>
      <c r="JIK329" s="334"/>
      <c r="JIL329" s="224"/>
      <c r="JIM329" s="368"/>
      <c r="JIN329" s="368"/>
      <c r="JIO329" s="332"/>
      <c r="JIP329" s="333"/>
      <c r="JIQ329" s="368"/>
      <c r="JIR329" s="224"/>
      <c r="JIS329" s="224"/>
      <c r="JIT329" s="334"/>
      <c r="JIU329" s="334"/>
      <c r="JIV329" s="224"/>
      <c r="JIW329" s="368"/>
      <c r="JIX329" s="368"/>
      <c r="JIY329" s="332"/>
      <c r="JIZ329" s="333"/>
      <c r="JJA329" s="368"/>
      <c r="JJB329" s="224"/>
      <c r="JJC329" s="224"/>
      <c r="JJD329" s="334"/>
      <c r="JJE329" s="334"/>
      <c r="JJF329" s="224"/>
      <c r="JJG329" s="368"/>
      <c r="JJH329" s="368"/>
      <c r="JJI329" s="332"/>
      <c r="JJJ329" s="333"/>
      <c r="JJK329" s="368"/>
      <c r="JJL329" s="224"/>
      <c r="JJM329" s="224"/>
      <c r="JJN329" s="334"/>
      <c r="JJO329" s="334"/>
      <c r="JJP329" s="224"/>
      <c r="JJQ329" s="368"/>
      <c r="JJR329" s="368"/>
      <c r="JJS329" s="332"/>
      <c r="JJT329" s="333"/>
      <c r="JJU329" s="368"/>
      <c r="JJV329" s="224"/>
      <c r="JJW329" s="224"/>
      <c r="JJX329" s="334"/>
      <c r="JJY329" s="334"/>
      <c r="JJZ329" s="224"/>
      <c r="JKA329" s="368"/>
      <c r="JKB329" s="368"/>
      <c r="JKC329" s="332"/>
      <c r="JKD329" s="333"/>
      <c r="JKE329" s="368"/>
      <c r="JKF329" s="224"/>
      <c r="JKG329" s="224"/>
      <c r="JKH329" s="334"/>
      <c r="JKI329" s="334"/>
      <c r="JKJ329" s="224"/>
      <c r="JKK329" s="368"/>
      <c r="JKL329" s="368"/>
      <c r="JKM329" s="332"/>
      <c r="JKN329" s="333"/>
      <c r="JKO329" s="368"/>
      <c r="JKP329" s="224"/>
      <c r="JKQ329" s="224"/>
      <c r="JKR329" s="334"/>
      <c r="JKS329" s="334"/>
      <c r="JKT329" s="224"/>
      <c r="JKU329" s="368"/>
      <c r="JKV329" s="368"/>
      <c r="JKW329" s="332"/>
      <c r="JKX329" s="333"/>
      <c r="JKY329" s="368"/>
      <c r="JKZ329" s="224"/>
      <c r="JLA329" s="224"/>
      <c r="JLB329" s="334"/>
      <c r="JLC329" s="334"/>
      <c r="JLD329" s="224"/>
      <c r="JLE329" s="368"/>
      <c r="JLF329" s="368"/>
      <c r="JLG329" s="332"/>
      <c r="JLH329" s="333"/>
      <c r="JLI329" s="368"/>
      <c r="JLJ329" s="224"/>
      <c r="JLK329" s="224"/>
      <c r="JLL329" s="334"/>
      <c r="JLM329" s="334"/>
      <c r="JLN329" s="224"/>
      <c r="JLO329" s="368"/>
      <c r="JLP329" s="368"/>
      <c r="JLQ329" s="332"/>
      <c r="JLR329" s="333"/>
      <c r="JLS329" s="368"/>
      <c r="JLT329" s="224"/>
      <c r="JLU329" s="224"/>
      <c r="JLV329" s="334"/>
      <c r="JLW329" s="334"/>
      <c r="JLX329" s="224"/>
      <c r="JLY329" s="368"/>
      <c r="JLZ329" s="368"/>
      <c r="JMA329" s="332"/>
      <c r="JMB329" s="333"/>
      <c r="JMC329" s="368"/>
      <c r="JMD329" s="224"/>
      <c r="JME329" s="224"/>
      <c r="JMF329" s="334"/>
      <c r="JMG329" s="334"/>
      <c r="JMH329" s="224"/>
      <c r="JMI329" s="368"/>
      <c r="JMJ329" s="368"/>
      <c r="JMK329" s="332"/>
      <c r="JML329" s="333"/>
      <c r="JMM329" s="368"/>
      <c r="JMN329" s="224"/>
      <c r="JMO329" s="224"/>
      <c r="JMP329" s="334"/>
      <c r="JMQ329" s="334"/>
      <c r="JMR329" s="224"/>
      <c r="JMS329" s="368"/>
      <c r="JMT329" s="368"/>
      <c r="JMU329" s="332"/>
      <c r="JMV329" s="333"/>
      <c r="JMW329" s="368"/>
      <c r="JMX329" s="224"/>
      <c r="JMY329" s="224"/>
      <c r="JMZ329" s="334"/>
      <c r="JNA329" s="334"/>
      <c r="JNB329" s="224"/>
      <c r="JNC329" s="368"/>
      <c r="JND329" s="368"/>
      <c r="JNE329" s="332"/>
      <c r="JNF329" s="333"/>
      <c r="JNG329" s="368"/>
      <c r="JNH329" s="224"/>
      <c r="JNI329" s="224"/>
      <c r="JNJ329" s="334"/>
      <c r="JNK329" s="334"/>
      <c r="JNL329" s="224"/>
      <c r="JNM329" s="368"/>
      <c r="JNN329" s="368"/>
      <c r="JNO329" s="332"/>
      <c r="JNP329" s="333"/>
      <c r="JNQ329" s="368"/>
      <c r="JNR329" s="224"/>
      <c r="JNS329" s="224"/>
      <c r="JNT329" s="334"/>
      <c r="JNU329" s="334"/>
      <c r="JNV329" s="224"/>
      <c r="JNW329" s="368"/>
      <c r="JNX329" s="368"/>
      <c r="JNY329" s="332"/>
      <c r="JNZ329" s="333"/>
      <c r="JOA329" s="368"/>
      <c r="JOB329" s="224"/>
      <c r="JOC329" s="224"/>
      <c r="JOD329" s="334"/>
      <c r="JOE329" s="334"/>
      <c r="JOF329" s="224"/>
      <c r="JOG329" s="368"/>
      <c r="JOH329" s="368"/>
      <c r="JOI329" s="332"/>
      <c r="JOJ329" s="333"/>
      <c r="JOK329" s="368"/>
      <c r="JOL329" s="224"/>
      <c r="JOM329" s="224"/>
      <c r="JON329" s="334"/>
      <c r="JOO329" s="334"/>
      <c r="JOP329" s="224"/>
      <c r="JOQ329" s="368"/>
      <c r="JOR329" s="368"/>
      <c r="JOS329" s="332"/>
      <c r="JOT329" s="333"/>
      <c r="JOU329" s="368"/>
      <c r="JOV329" s="224"/>
      <c r="JOW329" s="224"/>
      <c r="JOX329" s="334"/>
      <c r="JOY329" s="334"/>
      <c r="JOZ329" s="224"/>
      <c r="JPA329" s="368"/>
      <c r="JPB329" s="368"/>
      <c r="JPC329" s="332"/>
      <c r="JPD329" s="333"/>
      <c r="JPE329" s="368"/>
      <c r="JPF329" s="224"/>
      <c r="JPG329" s="224"/>
      <c r="JPH329" s="334"/>
      <c r="JPI329" s="334"/>
      <c r="JPJ329" s="224"/>
      <c r="JPK329" s="368"/>
      <c r="JPL329" s="368"/>
      <c r="JPM329" s="332"/>
      <c r="JPN329" s="333"/>
      <c r="JPO329" s="368"/>
      <c r="JPP329" s="224"/>
      <c r="JPQ329" s="224"/>
      <c r="JPR329" s="334"/>
      <c r="JPS329" s="334"/>
      <c r="JPT329" s="224"/>
      <c r="JPU329" s="368"/>
      <c r="JPV329" s="368"/>
      <c r="JPW329" s="332"/>
      <c r="JPX329" s="333"/>
      <c r="JPY329" s="368"/>
      <c r="JPZ329" s="224"/>
      <c r="JQA329" s="224"/>
      <c r="JQB329" s="334"/>
      <c r="JQC329" s="334"/>
      <c r="JQD329" s="224"/>
      <c r="JQE329" s="368"/>
      <c r="JQF329" s="368"/>
      <c r="JQG329" s="332"/>
      <c r="JQH329" s="333"/>
      <c r="JQI329" s="368"/>
      <c r="JQJ329" s="224"/>
      <c r="JQK329" s="224"/>
      <c r="JQL329" s="334"/>
      <c r="JQM329" s="334"/>
      <c r="JQN329" s="224"/>
      <c r="JQO329" s="368"/>
      <c r="JQP329" s="368"/>
      <c r="JQQ329" s="332"/>
      <c r="JQR329" s="333"/>
      <c r="JQS329" s="368"/>
      <c r="JQT329" s="224"/>
      <c r="JQU329" s="224"/>
      <c r="JQV329" s="334"/>
      <c r="JQW329" s="334"/>
      <c r="JQX329" s="224"/>
      <c r="JQY329" s="368"/>
      <c r="JQZ329" s="368"/>
      <c r="JRA329" s="332"/>
      <c r="JRB329" s="333"/>
      <c r="JRC329" s="368"/>
      <c r="JRD329" s="224"/>
      <c r="JRE329" s="224"/>
      <c r="JRF329" s="334"/>
      <c r="JRG329" s="334"/>
      <c r="JRH329" s="224"/>
      <c r="JRI329" s="368"/>
      <c r="JRJ329" s="368"/>
      <c r="JRK329" s="332"/>
      <c r="JRL329" s="333"/>
      <c r="JRM329" s="368"/>
      <c r="JRN329" s="224"/>
      <c r="JRO329" s="224"/>
      <c r="JRP329" s="334"/>
      <c r="JRQ329" s="334"/>
      <c r="JRR329" s="224"/>
      <c r="JRS329" s="368"/>
      <c r="JRT329" s="368"/>
      <c r="JRU329" s="332"/>
      <c r="JRV329" s="333"/>
      <c r="JRW329" s="368"/>
      <c r="JRX329" s="224"/>
      <c r="JRY329" s="224"/>
      <c r="JRZ329" s="334"/>
      <c r="JSA329" s="334"/>
      <c r="JSB329" s="224"/>
      <c r="JSC329" s="368"/>
      <c r="JSD329" s="368"/>
      <c r="JSE329" s="332"/>
      <c r="JSF329" s="333"/>
      <c r="JSG329" s="368"/>
      <c r="JSH329" s="224"/>
      <c r="JSI329" s="224"/>
      <c r="JSJ329" s="334"/>
      <c r="JSK329" s="334"/>
      <c r="JSL329" s="224"/>
      <c r="JSM329" s="368"/>
      <c r="JSN329" s="368"/>
      <c r="JSO329" s="332"/>
      <c r="JSP329" s="333"/>
      <c r="JSQ329" s="368"/>
      <c r="JSR329" s="224"/>
      <c r="JSS329" s="224"/>
      <c r="JST329" s="334"/>
      <c r="JSU329" s="334"/>
      <c r="JSV329" s="224"/>
      <c r="JSW329" s="368"/>
      <c r="JSX329" s="368"/>
      <c r="JSY329" s="332"/>
      <c r="JSZ329" s="333"/>
      <c r="JTA329" s="368"/>
      <c r="JTB329" s="224"/>
      <c r="JTC329" s="224"/>
      <c r="JTD329" s="334"/>
      <c r="JTE329" s="334"/>
      <c r="JTF329" s="224"/>
      <c r="JTG329" s="368"/>
      <c r="JTH329" s="368"/>
      <c r="JTI329" s="332"/>
      <c r="JTJ329" s="333"/>
      <c r="JTK329" s="368"/>
      <c r="JTL329" s="224"/>
      <c r="JTM329" s="224"/>
      <c r="JTN329" s="334"/>
      <c r="JTO329" s="334"/>
      <c r="JTP329" s="224"/>
      <c r="JTQ329" s="368"/>
      <c r="JTR329" s="368"/>
      <c r="JTS329" s="332"/>
      <c r="JTT329" s="333"/>
      <c r="JTU329" s="368"/>
      <c r="JTV329" s="224"/>
      <c r="JTW329" s="224"/>
      <c r="JTX329" s="334"/>
      <c r="JTY329" s="334"/>
      <c r="JTZ329" s="224"/>
      <c r="JUA329" s="368"/>
      <c r="JUB329" s="368"/>
      <c r="JUC329" s="332"/>
      <c r="JUD329" s="333"/>
      <c r="JUE329" s="368"/>
      <c r="JUF329" s="224"/>
      <c r="JUG329" s="224"/>
      <c r="JUH329" s="334"/>
      <c r="JUI329" s="334"/>
      <c r="JUJ329" s="224"/>
      <c r="JUK329" s="368"/>
      <c r="JUL329" s="368"/>
      <c r="JUM329" s="332"/>
      <c r="JUN329" s="333"/>
      <c r="JUO329" s="368"/>
      <c r="JUP329" s="224"/>
      <c r="JUQ329" s="224"/>
      <c r="JUR329" s="334"/>
      <c r="JUS329" s="334"/>
      <c r="JUT329" s="224"/>
      <c r="JUU329" s="368"/>
      <c r="JUV329" s="368"/>
      <c r="JUW329" s="332"/>
      <c r="JUX329" s="333"/>
      <c r="JUY329" s="368"/>
      <c r="JUZ329" s="224"/>
      <c r="JVA329" s="224"/>
      <c r="JVB329" s="334"/>
      <c r="JVC329" s="334"/>
      <c r="JVD329" s="224"/>
      <c r="JVE329" s="368"/>
      <c r="JVF329" s="368"/>
      <c r="JVG329" s="332"/>
      <c r="JVH329" s="333"/>
      <c r="JVI329" s="368"/>
      <c r="JVJ329" s="224"/>
      <c r="JVK329" s="224"/>
      <c r="JVL329" s="334"/>
      <c r="JVM329" s="334"/>
      <c r="JVN329" s="224"/>
      <c r="JVO329" s="368"/>
      <c r="JVP329" s="368"/>
      <c r="JVQ329" s="332"/>
      <c r="JVR329" s="333"/>
      <c r="JVS329" s="368"/>
      <c r="JVT329" s="224"/>
      <c r="JVU329" s="224"/>
      <c r="JVV329" s="334"/>
      <c r="JVW329" s="334"/>
      <c r="JVX329" s="224"/>
      <c r="JVY329" s="368"/>
      <c r="JVZ329" s="368"/>
      <c r="JWA329" s="332"/>
      <c r="JWB329" s="333"/>
      <c r="JWC329" s="368"/>
      <c r="JWD329" s="224"/>
      <c r="JWE329" s="224"/>
      <c r="JWF329" s="334"/>
      <c r="JWG329" s="334"/>
      <c r="JWH329" s="224"/>
      <c r="JWI329" s="368"/>
      <c r="JWJ329" s="368"/>
      <c r="JWK329" s="332"/>
      <c r="JWL329" s="333"/>
      <c r="JWM329" s="368"/>
      <c r="JWN329" s="224"/>
      <c r="JWO329" s="224"/>
      <c r="JWP329" s="334"/>
      <c r="JWQ329" s="334"/>
      <c r="JWR329" s="224"/>
      <c r="JWS329" s="368"/>
      <c r="JWT329" s="368"/>
      <c r="JWU329" s="332"/>
      <c r="JWV329" s="333"/>
      <c r="JWW329" s="368"/>
      <c r="JWX329" s="224"/>
      <c r="JWY329" s="224"/>
      <c r="JWZ329" s="334"/>
      <c r="JXA329" s="334"/>
      <c r="JXB329" s="224"/>
      <c r="JXC329" s="368"/>
      <c r="JXD329" s="368"/>
      <c r="JXE329" s="332"/>
      <c r="JXF329" s="333"/>
      <c r="JXG329" s="368"/>
      <c r="JXH329" s="224"/>
      <c r="JXI329" s="224"/>
      <c r="JXJ329" s="334"/>
      <c r="JXK329" s="334"/>
      <c r="JXL329" s="224"/>
      <c r="JXM329" s="368"/>
      <c r="JXN329" s="368"/>
      <c r="JXO329" s="332"/>
      <c r="JXP329" s="333"/>
      <c r="JXQ329" s="368"/>
      <c r="JXR329" s="224"/>
      <c r="JXS329" s="224"/>
      <c r="JXT329" s="334"/>
      <c r="JXU329" s="334"/>
      <c r="JXV329" s="224"/>
      <c r="JXW329" s="368"/>
      <c r="JXX329" s="368"/>
      <c r="JXY329" s="332"/>
      <c r="JXZ329" s="333"/>
      <c r="JYA329" s="368"/>
      <c r="JYB329" s="224"/>
      <c r="JYC329" s="224"/>
      <c r="JYD329" s="334"/>
      <c r="JYE329" s="334"/>
      <c r="JYF329" s="224"/>
      <c r="JYG329" s="368"/>
      <c r="JYH329" s="368"/>
      <c r="JYI329" s="332"/>
      <c r="JYJ329" s="333"/>
      <c r="JYK329" s="368"/>
      <c r="JYL329" s="224"/>
      <c r="JYM329" s="224"/>
      <c r="JYN329" s="334"/>
      <c r="JYO329" s="334"/>
      <c r="JYP329" s="224"/>
      <c r="JYQ329" s="368"/>
      <c r="JYR329" s="368"/>
      <c r="JYS329" s="332"/>
      <c r="JYT329" s="333"/>
      <c r="JYU329" s="368"/>
      <c r="JYV329" s="224"/>
      <c r="JYW329" s="224"/>
      <c r="JYX329" s="334"/>
      <c r="JYY329" s="334"/>
      <c r="JYZ329" s="224"/>
      <c r="JZA329" s="368"/>
      <c r="JZB329" s="368"/>
      <c r="JZC329" s="332"/>
      <c r="JZD329" s="333"/>
      <c r="JZE329" s="368"/>
      <c r="JZF329" s="224"/>
      <c r="JZG329" s="224"/>
      <c r="JZH329" s="334"/>
      <c r="JZI329" s="334"/>
      <c r="JZJ329" s="224"/>
      <c r="JZK329" s="368"/>
      <c r="JZL329" s="368"/>
      <c r="JZM329" s="332"/>
      <c r="JZN329" s="333"/>
      <c r="JZO329" s="368"/>
      <c r="JZP329" s="224"/>
      <c r="JZQ329" s="224"/>
      <c r="JZR329" s="334"/>
      <c r="JZS329" s="334"/>
      <c r="JZT329" s="224"/>
      <c r="JZU329" s="368"/>
      <c r="JZV329" s="368"/>
      <c r="JZW329" s="332"/>
      <c r="JZX329" s="333"/>
      <c r="JZY329" s="368"/>
      <c r="JZZ329" s="224"/>
      <c r="KAA329" s="224"/>
      <c r="KAB329" s="334"/>
      <c r="KAC329" s="334"/>
      <c r="KAD329" s="224"/>
      <c r="KAE329" s="368"/>
      <c r="KAF329" s="368"/>
      <c r="KAG329" s="332"/>
      <c r="KAH329" s="333"/>
      <c r="KAI329" s="368"/>
      <c r="KAJ329" s="224"/>
      <c r="KAK329" s="224"/>
      <c r="KAL329" s="334"/>
      <c r="KAM329" s="334"/>
      <c r="KAN329" s="224"/>
      <c r="KAO329" s="368"/>
      <c r="KAP329" s="368"/>
      <c r="KAQ329" s="332"/>
      <c r="KAR329" s="333"/>
      <c r="KAS329" s="368"/>
      <c r="KAT329" s="224"/>
      <c r="KAU329" s="224"/>
      <c r="KAV329" s="334"/>
      <c r="KAW329" s="334"/>
      <c r="KAX329" s="224"/>
      <c r="KAY329" s="368"/>
      <c r="KAZ329" s="368"/>
      <c r="KBA329" s="332"/>
      <c r="KBB329" s="333"/>
      <c r="KBC329" s="368"/>
      <c r="KBD329" s="224"/>
      <c r="KBE329" s="224"/>
      <c r="KBF329" s="334"/>
      <c r="KBG329" s="334"/>
      <c r="KBH329" s="224"/>
      <c r="KBI329" s="368"/>
      <c r="KBJ329" s="368"/>
      <c r="KBK329" s="332"/>
      <c r="KBL329" s="333"/>
      <c r="KBM329" s="368"/>
      <c r="KBN329" s="224"/>
      <c r="KBO329" s="224"/>
      <c r="KBP329" s="334"/>
      <c r="KBQ329" s="334"/>
      <c r="KBR329" s="224"/>
      <c r="KBS329" s="368"/>
      <c r="KBT329" s="368"/>
      <c r="KBU329" s="332"/>
      <c r="KBV329" s="333"/>
      <c r="KBW329" s="368"/>
      <c r="KBX329" s="224"/>
      <c r="KBY329" s="224"/>
      <c r="KBZ329" s="334"/>
      <c r="KCA329" s="334"/>
      <c r="KCB329" s="224"/>
      <c r="KCC329" s="368"/>
      <c r="KCD329" s="368"/>
      <c r="KCE329" s="332"/>
      <c r="KCF329" s="333"/>
      <c r="KCG329" s="368"/>
      <c r="KCH329" s="224"/>
      <c r="KCI329" s="224"/>
      <c r="KCJ329" s="334"/>
      <c r="KCK329" s="334"/>
      <c r="KCL329" s="224"/>
      <c r="KCM329" s="368"/>
      <c r="KCN329" s="368"/>
      <c r="KCO329" s="332"/>
      <c r="KCP329" s="333"/>
      <c r="KCQ329" s="368"/>
      <c r="KCR329" s="224"/>
      <c r="KCS329" s="224"/>
      <c r="KCT329" s="334"/>
      <c r="KCU329" s="334"/>
      <c r="KCV329" s="224"/>
      <c r="KCW329" s="368"/>
      <c r="KCX329" s="368"/>
      <c r="KCY329" s="332"/>
      <c r="KCZ329" s="333"/>
      <c r="KDA329" s="368"/>
      <c r="KDB329" s="224"/>
      <c r="KDC329" s="224"/>
      <c r="KDD329" s="334"/>
      <c r="KDE329" s="334"/>
      <c r="KDF329" s="224"/>
      <c r="KDG329" s="368"/>
      <c r="KDH329" s="368"/>
      <c r="KDI329" s="332"/>
      <c r="KDJ329" s="333"/>
      <c r="KDK329" s="368"/>
      <c r="KDL329" s="224"/>
      <c r="KDM329" s="224"/>
      <c r="KDN329" s="334"/>
      <c r="KDO329" s="334"/>
      <c r="KDP329" s="224"/>
      <c r="KDQ329" s="368"/>
      <c r="KDR329" s="368"/>
      <c r="KDS329" s="332"/>
      <c r="KDT329" s="333"/>
      <c r="KDU329" s="368"/>
      <c r="KDV329" s="224"/>
      <c r="KDW329" s="224"/>
      <c r="KDX329" s="334"/>
      <c r="KDY329" s="334"/>
      <c r="KDZ329" s="224"/>
      <c r="KEA329" s="368"/>
      <c r="KEB329" s="368"/>
      <c r="KEC329" s="332"/>
      <c r="KED329" s="333"/>
      <c r="KEE329" s="368"/>
      <c r="KEF329" s="224"/>
      <c r="KEG329" s="224"/>
      <c r="KEH329" s="334"/>
      <c r="KEI329" s="334"/>
      <c r="KEJ329" s="224"/>
      <c r="KEK329" s="368"/>
      <c r="KEL329" s="368"/>
      <c r="KEM329" s="332"/>
      <c r="KEN329" s="333"/>
      <c r="KEO329" s="368"/>
      <c r="KEP329" s="224"/>
      <c r="KEQ329" s="224"/>
      <c r="KER329" s="334"/>
      <c r="KES329" s="334"/>
      <c r="KET329" s="224"/>
      <c r="KEU329" s="368"/>
      <c r="KEV329" s="368"/>
      <c r="KEW329" s="332"/>
      <c r="KEX329" s="333"/>
      <c r="KEY329" s="368"/>
      <c r="KEZ329" s="224"/>
      <c r="KFA329" s="224"/>
      <c r="KFB329" s="334"/>
      <c r="KFC329" s="334"/>
      <c r="KFD329" s="224"/>
      <c r="KFE329" s="368"/>
      <c r="KFF329" s="368"/>
      <c r="KFG329" s="332"/>
      <c r="KFH329" s="333"/>
      <c r="KFI329" s="368"/>
      <c r="KFJ329" s="224"/>
      <c r="KFK329" s="224"/>
      <c r="KFL329" s="334"/>
      <c r="KFM329" s="334"/>
      <c r="KFN329" s="224"/>
      <c r="KFO329" s="368"/>
      <c r="KFP329" s="368"/>
      <c r="KFQ329" s="332"/>
      <c r="KFR329" s="333"/>
      <c r="KFS329" s="368"/>
      <c r="KFT329" s="224"/>
      <c r="KFU329" s="224"/>
      <c r="KFV329" s="334"/>
      <c r="KFW329" s="334"/>
      <c r="KFX329" s="224"/>
      <c r="KFY329" s="368"/>
      <c r="KFZ329" s="368"/>
      <c r="KGA329" s="332"/>
      <c r="KGB329" s="333"/>
      <c r="KGC329" s="368"/>
      <c r="KGD329" s="224"/>
      <c r="KGE329" s="224"/>
      <c r="KGF329" s="334"/>
      <c r="KGG329" s="334"/>
      <c r="KGH329" s="224"/>
      <c r="KGI329" s="368"/>
      <c r="KGJ329" s="368"/>
      <c r="KGK329" s="332"/>
      <c r="KGL329" s="333"/>
      <c r="KGM329" s="368"/>
      <c r="KGN329" s="224"/>
      <c r="KGO329" s="224"/>
      <c r="KGP329" s="334"/>
      <c r="KGQ329" s="334"/>
      <c r="KGR329" s="224"/>
      <c r="KGS329" s="368"/>
      <c r="KGT329" s="368"/>
      <c r="KGU329" s="332"/>
      <c r="KGV329" s="333"/>
      <c r="KGW329" s="368"/>
      <c r="KGX329" s="224"/>
      <c r="KGY329" s="224"/>
      <c r="KGZ329" s="334"/>
      <c r="KHA329" s="334"/>
      <c r="KHB329" s="224"/>
      <c r="KHC329" s="368"/>
      <c r="KHD329" s="368"/>
      <c r="KHE329" s="332"/>
      <c r="KHF329" s="333"/>
      <c r="KHG329" s="368"/>
      <c r="KHH329" s="224"/>
      <c r="KHI329" s="224"/>
      <c r="KHJ329" s="334"/>
      <c r="KHK329" s="334"/>
      <c r="KHL329" s="224"/>
      <c r="KHM329" s="368"/>
      <c r="KHN329" s="368"/>
      <c r="KHO329" s="332"/>
      <c r="KHP329" s="333"/>
      <c r="KHQ329" s="368"/>
      <c r="KHR329" s="224"/>
      <c r="KHS329" s="224"/>
      <c r="KHT329" s="334"/>
      <c r="KHU329" s="334"/>
      <c r="KHV329" s="224"/>
      <c r="KHW329" s="368"/>
      <c r="KHX329" s="368"/>
      <c r="KHY329" s="332"/>
      <c r="KHZ329" s="333"/>
      <c r="KIA329" s="368"/>
      <c r="KIB329" s="224"/>
      <c r="KIC329" s="224"/>
      <c r="KID329" s="334"/>
      <c r="KIE329" s="334"/>
      <c r="KIF329" s="224"/>
      <c r="KIG329" s="368"/>
      <c r="KIH329" s="368"/>
      <c r="KII329" s="332"/>
      <c r="KIJ329" s="333"/>
      <c r="KIK329" s="368"/>
      <c r="KIL329" s="224"/>
      <c r="KIM329" s="224"/>
      <c r="KIN329" s="334"/>
      <c r="KIO329" s="334"/>
      <c r="KIP329" s="224"/>
      <c r="KIQ329" s="368"/>
      <c r="KIR329" s="368"/>
      <c r="KIS329" s="332"/>
      <c r="KIT329" s="333"/>
      <c r="KIU329" s="368"/>
      <c r="KIV329" s="224"/>
      <c r="KIW329" s="224"/>
      <c r="KIX329" s="334"/>
      <c r="KIY329" s="334"/>
      <c r="KIZ329" s="224"/>
      <c r="KJA329" s="368"/>
      <c r="KJB329" s="368"/>
      <c r="KJC329" s="332"/>
      <c r="KJD329" s="333"/>
      <c r="KJE329" s="368"/>
      <c r="KJF329" s="224"/>
      <c r="KJG329" s="224"/>
      <c r="KJH329" s="334"/>
      <c r="KJI329" s="334"/>
      <c r="KJJ329" s="224"/>
      <c r="KJK329" s="368"/>
      <c r="KJL329" s="368"/>
      <c r="KJM329" s="332"/>
      <c r="KJN329" s="333"/>
      <c r="KJO329" s="368"/>
      <c r="KJP329" s="224"/>
      <c r="KJQ329" s="224"/>
      <c r="KJR329" s="334"/>
      <c r="KJS329" s="334"/>
      <c r="KJT329" s="224"/>
      <c r="KJU329" s="368"/>
      <c r="KJV329" s="368"/>
      <c r="KJW329" s="332"/>
      <c r="KJX329" s="333"/>
      <c r="KJY329" s="368"/>
      <c r="KJZ329" s="224"/>
      <c r="KKA329" s="224"/>
      <c r="KKB329" s="334"/>
      <c r="KKC329" s="334"/>
      <c r="KKD329" s="224"/>
      <c r="KKE329" s="368"/>
      <c r="KKF329" s="368"/>
      <c r="KKG329" s="332"/>
      <c r="KKH329" s="333"/>
      <c r="KKI329" s="368"/>
      <c r="KKJ329" s="224"/>
      <c r="KKK329" s="224"/>
      <c r="KKL329" s="334"/>
      <c r="KKM329" s="334"/>
      <c r="KKN329" s="224"/>
      <c r="KKO329" s="368"/>
      <c r="KKP329" s="368"/>
      <c r="KKQ329" s="332"/>
      <c r="KKR329" s="333"/>
      <c r="KKS329" s="368"/>
      <c r="KKT329" s="224"/>
      <c r="KKU329" s="224"/>
      <c r="KKV329" s="334"/>
      <c r="KKW329" s="334"/>
      <c r="KKX329" s="224"/>
      <c r="KKY329" s="368"/>
      <c r="KKZ329" s="368"/>
      <c r="KLA329" s="332"/>
      <c r="KLB329" s="333"/>
      <c r="KLC329" s="368"/>
      <c r="KLD329" s="224"/>
      <c r="KLE329" s="224"/>
      <c r="KLF329" s="334"/>
      <c r="KLG329" s="334"/>
      <c r="KLH329" s="224"/>
      <c r="KLI329" s="368"/>
      <c r="KLJ329" s="368"/>
      <c r="KLK329" s="332"/>
      <c r="KLL329" s="333"/>
      <c r="KLM329" s="368"/>
      <c r="KLN329" s="224"/>
      <c r="KLO329" s="224"/>
      <c r="KLP329" s="334"/>
      <c r="KLQ329" s="334"/>
      <c r="KLR329" s="224"/>
      <c r="KLS329" s="368"/>
      <c r="KLT329" s="368"/>
      <c r="KLU329" s="332"/>
      <c r="KLV329" s="333"/>
      <c r="KLW329" s="368"/>
      <c r="KLX329" s="224"/>
      <c r="KLY329" s="224"/>
      <c r="KLZ329" s="334"/>
      <c r="KMA329" s="334"/>
      <c r="KMB329" s="224"/>
      <c r="KMC329" s="368"/>
      <c r="KMD329" s="368"/>
      <c r="KME329" s="332"/>
      <c r="KMF329" s="333"/>
      <c r="KMG329" s="368"/>
      <c r="KMH329" s="224"/>
      <c r="KMI329" s="224"/>
      <c r="KMJ329" s="334"/>
      <c r="KMK329" s="334"/>
      <c r="KML329" s="224"/>
      <c r="KMM329" s="368"/>
      <c r="KMN329" s="368"/>
      <c r="KMO329" s="332"/>
      <c r="KMP329" s="333"/>
      <c r="KMQ329" s="368"/>
      <c r="KMR329" s="224"/>
      <c r="KMS329" s="224"/>
      <c r="KMT329" s="334"/>
      <c r="KMU329" s="334"/>
      <c r="KMV329" s="224"/>
      <c r="KMW329" s="368"/>
      <c r="KMX329" s="368"/>
      <c r="KMY329" s="332"/>
      <c r="KMZ329" s="333"/>
      <c r="KNA329" s="368"/>
      <c r="KNB329" s="224"/>
      <c r="KNC329" s="224"/>
      <c r="KND329" s="334"/>
      <c r="KNE329" s="334"/>
      <c r="KNF329" s="224"/>
      <c r="KNG329" s="368"/>
      <c r="KNH329" s="368"/>
      <c r="KNI329" s="332"/>
      <c r="KNJ329" s="333"/>
      <c r="KNK329" s="368"/>
      <c r="KNL329" s="224"/>
      <c r="KNM329" s="224"/>
      <c r="KNN329" s="334"/>
      <c r="KNO329" s="334"/>
      <c r="KNP329" s="224"/>
      <c r="KNQ329" s="368"/>
      <c r="KNR329" s="368"/>
      <c r="KNS329" s="332"/>
      <c r="KNT329" s="333"/>
      <c r="KNU329" s="368"/>
      <c r="KNV329" s="224"/>
      <c r="KNW329" s="224"/>
      <c r="KNX329" s="334"/>
      <c r="KNY329" s="334"/>
      <c r="KNZ329" s="224"/>
      <c r="KOA329" s="368"/>
      <c r="KOB329" s="368"/>
      <c r="KOC329" s="332"/>
      <c r="KOD329" s="333"/>
      <c r="KOE329" s="368"/>
      <c r="KOF329" s="224"/>
      <c r="KOG329" s="224"/>
      <c r="KOH329" s="334"/>
      <c r="KOI329" s="334"/>
      <c r="KOJ329" s="224"/>
      <c r="KOK329" s="368"/>
      <c r="KOL329" s="368"/>
      <c r="KOM329" s="332"/>
      <c r="KON329" s="333"/>
      <c r="KOO329" s="368"/>
      <c r="KOP329" s="224"/>
      <c r="KOQ329" s="224"/>
      <c r="KOR329" s="334"/>
      <c r="KOS329" s="334"/>
      <c r="KOT329" s="224"/>
      <c r="KOU329" s="368"/>
      <c r="KOV329" s="368"/>
      <c r="KOW329" s="332"/>
      <c r="KOX329" s="333"/>
      <c r="KOY329" s="368"/>
      <c r="KOZ329" s="224"/>
      <c r="KPA329" s="224"/>
      <c r="KPB329" s="334"/>
      <c r="KPC329" s="334"/>
      <c r="KPD329" s="224"/>
      <c r="KPE329" s="368"/>
      <c r="KPF329" s="368"/>
      <c r="KPG329" s="332"/>
      <c r="KPH329" s="333"/>
      <c r="KPI329" s="368"/>
      <c r="KPJ329" s="224"/>
      <c r="KPK329" s="224"/>
      <c r="KPL329" s="334"/>
      <c r="KPM329" s="334"/>
      <c r="KPN329" s="224"/>
      <c r="KPO329" s="368"/>
      <c r="KPP329" s="368"/>
      <c r="KPQ329" s="332"/>
      <c r="KPR329" s="333"/>
      <c r="KPS329" s="368"/>
      <c r="KPT329" s="224"/>
      <c r="KPU329" s="224"/>
      <c r="KPV329" s="334"/>
      <c r="KPW329" s="334"/>
      <c r="KPX329" s="224"/>
      <c r="KPY329" s="368"/>
      <c r="KPZ329" s="368"/>
      <c r="KQA329" s="332"/>
      <c r="KQB329" s="333"/>
      <c r="KQC329" s="368"/>
      <c r="KQD329" s="224"/>
      <c r="KQE329" s="224"/>
      <c r="KQF329" s="334"/>
      <c r="KQG329" s="334"/>
      <c r="KQH329" s="224"/>
      <c r="KQI329" s="368"/>
      <c r="KQJ329" s="368"/>
      <c r="KQK329" s="332"/>
      <c r="KQL329" s="333"/>
      <c r="KQM329" s="368"/>
      <c r="KQN329" s="224"/>
      <c r="KQO329" s="224"/>
      <c r="KQP329" s="334"/>
      <c r="KQQ329" s="334"/>
      <c r="KQR329" s="224"/>
      <c r="KQS329" s="368"/>
      <c r="KQT329" s="368"/>
      <c r="KQU329" s="332"/>
      <c r="KQV329" s="333"/>
      <c r="KQW329" s="368"/>
      <c r="KQX329" s="224"/>
      <c r="KQY329" s="224"/>
      <c r="KQZ329" s="334"/>
      <c r="KRA329" s="334"/>
      <c r="KRB329" s="224"/>
      <c r="KRC329" s="368"/>
      <c r="KRD329" s="368"/>
      <c r="KRE329" s="332"/>
      <c r="KRF329" s="333"/>
      <c r="KRG329" s="368"/>
      <c r="KRH329" s="224"/>
      <c r="KRI329" s="224"/>
      <c r="KRJ329" s="334"/>
      <c r="KRK329" s="334"/>
      <c r="KRL329" s="224"/>
      <c r="KRM329" s="368"/>
      <c r="KRN329" s="368"/>
      <c r="KRO329" s="332"/>
      <c r="KRP329" s="333"/>
      <c r="KRQ329" s="368"/>
      <c r="KRR329" s="224"/>
      <c r="KRS329" s="224"/>
      <c r="KRT329" s="334"/>
      <c r="KRU329" s="334"/>
      <c r="KRV329" s="224"/>
      <c r="KRW329" s="368"/>
      <c r="KRX329" s="368"/>
      <c r="KRY329" s="332"/>
      <c r="KRZ329" s="333"/>
      <c r="KSA329" s="368"/>
      <c r="KSB329" s="224"/>
      <c r="KSC329" s="224"/>
      <c r="KSD329" s="334"/>
      <c r="KSE329" s="334"/>
      <c r="KSF329" s="224"/>
      <c r="KSG329" s="368"/>
      <c r="KSH329" s="368"/>
      <c r="KSI329" s="332"/>
      <c r="KSJ329" s="333"/>
      <c r="KSK329" s="368"/>
      <c r="KSL329" s="224"/>
      <c r="KSM329" s="224"/>
      <c r="KSN329" s="334"/>
      <c r="KSO329" s="334"/>
      <c r="KSP329" s="224"/>
      <c r="KSQ329" s="368"/>
      <c r="KSR329" s="368"/>
      <c r="KSS329" s="332"/>
      <c r="KST329" s="333"/>
      <c r="KSU329" s="368"/>
      <c r="KSV329" s="224"/>
      <c r="KSW329" s="224"/>
      <c r="KSX329" s="334"/>
      <c r="KSY329" s="334"/>
      <c r="KSZ329" s="224"/>
      <c r="KTA329" s="368"/>
      <c r="KTB329" s="368"/>
      <c r="KTC329" s="332"/>
      <c r="KTD329" s="333"/>
      <c r="KTE329" s="368"/>
      <c r="KTF329" s="224"/>
      <c r="KTG329" s="224"/>
      <c r="KTH329" s="334"/>
      <c r="KTI329" s="334"/>
      <c r="KTJ329" s="224"/>
      <c r="KTK329" s="368"/>
      <c r="KTL329" s="368"/>
      <c r="KTM329" s="332"/>
      <c r="KTN329" s="333"/>
      <c r="KTO329" s="368"/>
      <c r="KTP329" s="224"/>
      <c r="KTQ329" s="224"/>
      <c r="KTR329" s="334"/>
      <c r="KTS329" s="334"/>
      <c r="KTT329" s="224"/>
      <c r="KTU329" s="368"/>
      <c r="KTV329" s="368"/>
      <c r="KTW329" s="332"/>
      <c r="KTX329" s="333"/>
      <c r="KTY329" s="368"/>
      <c r="KTZ329" s="224"/>
      <c r="KUA329" s="224"/>
      <c r="KUB329" s="334"/>
      <c r="KUC329" s="334"/>
      <c r="KUD329" s="224"/>
      <c r="KUE329" s="368"/>
      <c r="KUF329" s="368"/>
      <c r="KUG329" s="332"/>
      <c r="KUH329" s="333"/>
      <c r="KUI329" s="368"/>
      <c r="KUJ329" s="224"/>
      <c r="KUK329" s="224"/>
      <c r="KUL329" s="334"/>
      <c r="KUM329" s="334"/>
      <c r="KUN329" s="224"/>
      <c r="KUO329" s="368"/>
      <c r="KUP329" s="368"/>
      <c r="KUQ329" s="332"/>
      <c r="KUR329" s="333"/>
      <c r="KUS329" s="368"/>
      <c r="KUT329" s="224"/>
      <c r="KUU329" s="224"/>
      <c r="KUV329" s="334"/>
      <c r="KUW329" s="334"/>
      <c r="KUX329" s="224"/>
      <c r="KUY329" s="368"/>
      <c r="KUZ329" s="368"/>
      <c r="KVA329" s="332"/>
      <c r="KVB329" s="333"/>
      <c r="KVC329" s="368"/>
      <c r="KVD329" s="224"/>
      <c r="KVE329" s="224"/>
      <c r="KVF329" s="334"/>
      <c r="KVG329" s="334"/>
      <c r="KVH329" s="224"/>
      <c r="KVI329" s="368"/>
      <c r="KVJ329" s="368"/>
      <c r="KVK329" s="332"/>
      <c r="KVL329" s="333"/>
      <c r="KVM329" s="368"/>
      <c r="KVN329" s="224"/>
      <c r="KVO329" s="224"/>
      <c r="KVP329" s="334"/>
      <c r="KVQ329" s="334"/>
      <c r="KVR329" s="224"/>
      <c r="KVS329" s="368"/>
      <c r="KVT329" s="368"/>
      <c r="KVU329" s="332"/>
      <c r="KVV329" s="333"/>
      <c r="KVW329" s="368"/>
      <c r="KVX329" s="224"/>
      <c r="KVY329" s="224"/>
      <c r="KVZ329" s="334"/>
      <c r="KWA329" s="334"/>
      <c r="KWB329" s="224"/>
      <c r="KWC329" s="368"/>
      <c r="KWD329" s="368"/>
      <c r="KWE329" s="332"/>
      <c r="KWF329" s="333"/>
      <c r="KWG329" s="368"/>
      <c r="KWH329" s="224"/>
      <c r="KWI329" s="224"/>
      <c r="KWJ329" s="334"/>
      <c r="KWK329" s="334"/>
      <c r="KWL329" s="224"/>
      <c r="KWM329" s="368"/>
      <c r="KWN329" s="368"/>
      <c r="KWO329" s="332"/>
      <c r="KWP329" s="333"/>
      <c r="KWQ329" s="368"/>
      <c r="KWR329" s="224"/>
      <c r="KWS329" s="224"/>
      <c r="KWT329" s="334"/>
      <c r="KWU329" s="334"/>
      <c r="KWV329" s="224"/>
      <c r="KWW329" s="368"/>
      <c r="KWX329" s="368"/>
      <c r="KWY329" s="332"/>
      <c r="KWZ329" s="333"/>
      <c r="KXA329" s="368"/>
      <c r="KXB329" s="224"/>
      <c r="KXC329" s="224"/>
      <c r="KXD329" s="334"/>
      <c r="KXE329" s="334"/>
      <c r="KXF329" s="224"/>
      <c r="KXG329" s="368"/>
      <c r="KXH329" s="368"/>
      <c r="KXI329" s="332"/>
      <c r="KXJ329" s="333"/>
      <c r="KXK329" s="368"/>
      <c r="KXL329" s="224"/>
      <c r="KXM329" s="224"/>
      <c r="KXN329" s="334"/>
      <c r="KXO329" s="334"/>
      <c r="KXP329" s="224"/>
      <c r="KXQ329" s="368"/>
      <c r="KXR329" s="368"/>
      <c r="KXS329" s="332"/>
      <c r="KXT329" s="333"/>
      <c r="KXU329" s="368"/>
      <c r="KXV329" s="224"/>
      <c r="KXW329" s="224"/>
      <c r="KXX329" s="334"/>
      <c r="KXY329" s="334"/>
      <c r="KXZ329" s="224"/>
      <c r="KYA329" s="368"/>
      <c r="KYB329" s="368"/>
      <c r="KYC329" s="332"/>
      <c r="KYD329" s="333"/>
      <c r="KYE329" s="368"/>
      <c r="KYF329" s="224"/>
      <c r="KYG329" s="224"/>
      <c r="KYH329" s="334"/>
      <c r="KYI329" s="334"/>
      <c r="KYJ329" s="224"/>
      <c r="KYK329" s="368"/>
      <c r="KYL329" s="368"/>
      <c r="KYM329" s="332"/>
      <c r="KYN329" s="333"/>
      <c r="KYO329" s="368"/>
      <c r="KYP329" s="224"/>
      <c r="KYQ329" s="224"/>
      <c r="KYR329" s="334"/>
      <c r="KYS329" s="334"/>
      <c r="KYT329" s="224"/>
      <c r="KYU329" s="368"/>
      <c r="KYV329" s="368"/>
      <c r="KYW329" s="332"/>
      <c r="KYX329" s="333"/>
      <c r="KYY329" s="368"/>
      <c r="KYZ329" s="224"/>
      <c r="KZA329" s="224"/>
      <c r="KZB329" s="334"/>
      <c r="KZC329" s="334"/>
      <c r="KZD329" s="224"/>
      <c r="KZE329" s="368"/>
      <c r="KZF329" s="368"/>
      <c r="KZG329" s="332"/>
      <c r="KZH329" s="333"/>
      <c r="KZI329" s="368"/>
      <c r="KZJ329" s="224"/>
      <c r="KZK329" s="224"/>
      <c r="KZL329" s="334"/>
      <c r="KZM329" s="334"/>
      <c r="KZN329" s="224"/>
      <c r="KZO329" s="368"/>
      <c r="KZP329" s="368"/>
      <c r="KZQ329" s="332"/>
      <c r="KZR329" s="333"/>
      <c r="KZS329" s="368"/>
      <c r="KZT329" s="224"/>
      <c r="KZU329" s="224"/>
      <c r="KZV329" s="334"/>
      <c r="KZW329" s="334"/>
      <c r="KZX329" s="224"/>
      <c r="KZY329" s="368"/>
      <c r="KZZ329" s="368"/>
      <c r="LAA329" s="332"/>
      <c r="LAB329" s="333"/>
      <c r="LAC329" s="368"/>
      <c r="LAD329" s="224"/>
      <c r="LAE329" s="224"/>
      <c r="LAF329" s="334"/>
      <c r="LAG329" s="334"/>
      <c r="LAH329" s="224"/>
      <c r="LAI329" s="368"/>
      <c r="LAJ329" s="368"/>
      <c r="LAK329" s="332"/>
      <c r="LAL329" s="333"/>
      <c r="LAM329" s="368"/>
      <c r="LAN329" s="224"/>
      <c r="LAO329" s="224"/>
      <c r="LAP329" s="334"/>
      <c r="LAQ329" s="334"/>
      <c r="LAR329" s="224"/>
      <c r="LAS329" s="368"/>
      <c r="LAT329" s="368"/>
      <c r="LAU329" s="332"/>
      <c r="LAV329" s="333"/>
      <c r="LAW329" s="368"/>
      <c r="LAX329" s="224"/>
      <c r="LAY329" s="224"/>
      <c r="LAZ329" s="334"/>
      <c r="LBA329" s="334"/>
      <c r="LBB329" s="224"/>
      <c r="LBC329" s="368"/>
      <c r="LBD329" s="368"/>
      <c r="LBE329" s="332"/>
      <c r="LBF329" s="333"/>
      <c r="LBG329" s="368"/>
      <c r="LBH329" s="224"/>
      <c r="LBI329" s="224"/>
      <c r="LBJ329" s="334"/>
      <c r="LBK329" s="334"/>
      <c r="LBL329" s="224"/>
      <c r="LBM329" s="368"/>
      <c r="LBN329" s="368"/>
      <c r="LBO329" s="332"/>
      <c r="LBP329" s="333"/>
      <c r="LBQ329" s="368"/>
      <c r="LBR329" s="224"/>
      <c r="LBS329" s="224"/>
      <c r="LBT329" s="334"/>
      <c r="LBU329" s="334"/>
      <c r="LBV329" s="224"/>
      <c r="LBW329" s="368"/>
      <c r="LBX329" s="368"/>
      <c r="LBY329" s="332"/>
      <c r="LBZ329" s="333"/>
      <c r="LCA329" s="368"/>
      <c r="LCB329" s="224"/>
      <c r="LCC329" s="224"/>
      <c r="LCD329" s="334"/>
      <c r="LCE329" s="334"/>
      <c r="LCF329" s="224"/>
      <c r="LCG329" s="368"/>
      <c r="LCH329" s="368"/>
      <c r="LCI329" s="332"/>
      <c r="LCJ329" s="333"/>
      <c r="LCK329" s="368"/>
      <c r="LCL329" s="224"/>
      <c r="LCM329" s="224"/>
      <c r="LCN329" s="334"/>
      <c r="LCO329" s="334"/>
      <c r="LCP329" s="224"/>
      <c r="LCQ329" s="368"/>
      <c r="LCR329" s="368"/>
      <c r="LCS329" s="332"/>
      <c r="LCT329" s="333"/>
      <c r="LCU329" s="368"/>
      <c r="LCV329" s="224"/>
      <c r="LCW329" s="224"/>
      <c r="LCX329" s="334"/>
      <c r="LCY329" s="334"/>
      <c r="LCZ329" s="224"/>
      <c r="LDA329" s="368"/>
      <c r="LDB329" s="368"/>
      <c r="LDC329" s="332"/>
      <c r="LDD329" s="333"/>
      <c r="LDE329" s="368"/>
      <c r="LDF329" s="224"/>
      <c r="LDG329" s="224"/>
      <c r="LDH329" s="334"/>
      <c r="LDI329" s="334"/>
      <c r="LDJ329" s="224"/>
      <c r="LDK329" s="368"/>
      <c r="LDL329" s="368"/>
      <c r="LDM329" s="332"/>
      <c r="LDN329" s="333"/>
      <c r="LDO329" s="368"/>
      <c r="LDP329" s="224"/>
      <c r="LDQ329" s="224"/>
      <c r="LDR329" s="334"/>
      <c r="LDS329" s="334"/>
      <c r="LDT329" s="224"/>
      <c r="LDU329" s="368"/>
      <c r="LDV329" s="368"/>
      <c r="LDW329" s="332"/>
      <c r="LDX329" s="333"/>
      <c r="LDY329" s="368"/>
      <c r="LDZ329" s="224"/>
      <c r="LEA329" s="224"/>
      <c r="LEB329" s="334"/>
      <c r="LEC329" s="334"/>
      <c r="LED329" s="224"/>
      <c r="LEE329" s="368"/>
      <c r="LEF329" s="368"/>
      <c r="LEG329" s="332"/>
      <c r="LEH329" s="333"/>
      <c r="LEI329" s="368"/>
      <c r="LEJ329" s="224"/>
      <c r="LEK329" s="224"/>
      <c r="LEL329" s="334"/>
      <c r="LEM329" s="334"/>
      <c r="LEN329" s="224"/>
      <c r="LEO329" s="368"/>
      <c r="LEP329" s="368"/>
      <c r="LEQ329" s="332"/>
      <c r="LER329" s="333"/>
      <c r="LES329" s="368"/>
      <c r="LET329" s="224"/>
      <c r="LEU329" s="224"/>
      <c r="LEV329" s="334"/>
      <c r="LEW329" s="334"/>
      <c r="LEX329" s="224"/>
      <c r="LEY329" s="368"/>
      <c r="LEZ329" s="368"/>
      <c r="LFA329" s="332"/>
      <c r="LFB329" s="333"/>
      <c r="LFC329" s="368"/>
      <c r="LFD329" s="224"/>
      <c r="LFE329" s="224"/>
      <c r="LFF329" s="334"/>
      <c r="LFG329" s="334"/>
      <c r="LFH329" s="224"/>
      <c r="LFI329" s="368"/>
      <c r="LFJ329" s="368"/>
      <c r="LFK329" s="332"/>
      <c r="LFL329" s="333"/>
      <c r="LFM329" s="368"/>
      <c r="LFN329" s="224"/>
      <c r="LFO329" s="224"/>
      <c r="LFP329" s="334"/>
      <c r="LFQ329" s="334"/>
      <c r="LFR329" s="224"/>
      <c r="LFS329" s="368"/>
      <c r="LFT329" s="368"/>
      <c r="LFU329" s="332"/>
      <c r="LFV329" s="333"/>
      <c r="LFW329" s="368"/>
      <c r="LFX329" s="224"/>
      <c r="LFY329" s="224"/>
      <c r="LFZ329" s="334"/>
      <c r="LGA329" s="334"/>
      <c r="LGB329" s="224"/>
      <c r="LGC329" s="368"/>
      <c r="LGD329" s="368"/>
      <c r="LGE329" s="332"/>
      <c r="LGF329" s="333"/>
      <c r="LGG329" s="368"/>
      <c r="LGH329" s="224"/>
      <c r="LGI329" s="224"/>
      <c r="LGJ329" s="334"/>
      <c r="LGK329" s="334"/>
      <c r="LGL329" s="224"/>
      <c r="LGM329" s="368"/>
      <c r="LGN329" s="368"/>
      <c r="LGO329" s="332"/>
      <c r="LGP329" s="333"/>
      <c r="LGQ329" s="368"/>
      <c r="LGR329" s="224"/>
      <c r="LGS329" s="224"/>
      <c r="LGT329" s="334"/>
      <c r="LGU329" s="334"/>
      <c r="LGV329" s="224"/>
      <c r="LGW329" s="368"/>
      <c r="LGX329" s="368"/>
      <c r="LGY329" s="332"/>
      <c r="LGZ329" s="333"/>
      <c r="LHA329" s="368"/>
      <c r="LHB329" s="224"/>
      <c r="LHC329" s="224"/>
      <c r="LHD329" s="334"/>
      <c r="LHE329" s="334"/>
      <c r="LHF329" s="224"/>
      <c r="LHG329" s="368"/>
      <c r="LHH329" s="368"/>
      <c r="LHI329" s="332"/>
      <c r="LHJ329" s="333"/>
      <c r="LHK329" s="368"/>
      <c r="LHL329" s="224"/>
      <c r="LHM329" s="224"/>
      <c r="LHN329" s="334"/>
      <c r="LHO329" s="334"/>
      <c r="LHP329" s="224"/>
      <c r="LHQ329" s="368"/>
      <c r="LHR329" s="368"/>
      <c r="LHS329" s="332"/>
      <c r="LHT329" s="333"/>
      <c r="LHU329" s="368"/>
      <c r="LHV329" s="224"/>
      <c r="LHW329" s="224"/>
      <c r="LHX329" s="334"/>
      <c r="LHY329" s="334"/>
      <c r="LHZ329" s="224"/>
      <c r="LIA329" s="368"/>
      <c r="LIB329" s="368"/>
      <c r="LIC329" s="332"/>
      <c r="LID329" s="333"/>
      <c r="LIE329" s="368"/>
      <c r="LIF329" s="224"/>
      <c r="LIG329" s="224"/>
      <c r="LIH329" s="334"/>
      <c r="LII329" s="334"/>
      <c r="LIJ329" s="224"/>
      <c r="LIK329" s="368"/>
      <c r="LIL329" s="368"/>
      <c r="LIM329" s="332"/>
      <c r="LIN329" s="333"/>
      <c r="LIO329" s="368"/>
      <c r="LIP329" s="224"/>
      <c r="LIQ329" s="224"/>
      <c r="LIR329" s="334"/>
      <c r="LIS329" s="334"/>
      <c r="LIT329" s="224"/>
      <c r="LIU329" s="368"/>
      <c r="LIV329" s="368"/>
      <c r="LIW329" s="332"/>
      <c r="LIX329" s="333"/>
      <c r="LIY329" s="368"/>
      <c r="LIZ329" s="224"/>
      <c r="LJA329" s="224"/>
      <c r="LJB329" s="334"/>
      <c r="LJC329" s="334"/>
      <c r="LJD329" s="224"/>
      <c r="LJE329" s="368"/>
      <c r="LJF329" s="368"/>
      <c r="LJG329" s="332"/>
      <c r="LJH329" s="333"/>
      <c r="LJI329" s="368"/>
      <c r="LJJ329" s="224"/>
      <c r="LJK329" s="224"/>
      <c r="LJL329" s="334"/>
      <c r="LJM329" s="334"/>
      <c r="LJN329" s="224"/>
      <c r="LJO329" s="368"/>
      <c r="LJP329" s="368"/>
      <c r="LJQ329" s="332"/>
      <c r="LJR329" s="333"/>
      <c r="LJS329" s="368"/>
      <c r="LJT329" s="224"/>
      <c r="LJU329" s="224"/>
      <c r="LJV329" s="334"/>
      <c r="LJW329" s="334"/>
      <c r="LJX329" s="224"/>
      <c r="LJY329" s="368"/>
      <c r="LJZ329" s="368"/>
      <c r="LKA329" s="332"/>
      <c r="LKB329" s="333"/>
      <c r="LKC329" s="368"/>
      <c r="LKD329" s="224"/>
      <c r="LKE329" s="224"/>
      <c r="LKF329" s="334"/>
      <c r="LKG329" s="334"/>
      <c r="LKH329" s="224"/>
      <c r="LKI329" s="368"/>
      <c r="LKJ329" s="368"/>
      <c r="LKK329" s="332"/>
      <c r="LKL329" s="333"/>
      <c r="LKM329" s="368"/>
      <c r="LKN329" s="224"/>
      <c r="LKO329" s="224"/>
      <c r="LKP329" s="334"/>
      <c r="LKQ329" s="334"/>
      <c r="LKR329" s="224"/>
      <c r="LKS329" s="368"/>
      <c r="LKT329" s="368"/>
      <c r="LKU329" s="332"/>
      <c r="LKV329" s="333"/>
      <c r="LKW329" s="368"/>
      <c r="LKX329" s="224"/>
      <c r="LKY329" s="224"/>
      <c r="LKZ329" s="334"/>
      <c r="LLA329" s="334"/>
      <c r="LLB329" s="224"/>
      <c r="LLC329" s="368"/>
      <c r="LLD329" s="368"/>
      <c r="LLE329" s="332"/>
      <c r="LLF329" s="333"/>
      <c r="LLG329" s="368"/>
      <c r="LLH329" s="224"/>
      <c r="LLI329" s="224"/>
      <c r="LLJ329" s="334"/>
      <c r="LLK329" s="334"/>
      <c r="LLL329" s="224"/>
      <c r="LLM329" s="368"/>
      <c r="LLN329" s="368"/>
      <c r="LLO329" s="332"/>
      <c r="LLP329" s="333"/>
      <c r="LLQ329" s="368"/>
      <c r="LLR329" s="224"/>
      <c r="LLS329" s="224"/>
      <c r="LLT329" s="334"/>
      <c r="LLU329" s="334"/>
      <c r="LLV329" s="224"/>
      <c r="LLW329" s="368"/>
      <c r="LLX329" s="368"/>
      <c r="LLY329" s="332"/>
      <c r="LLZ329" s="333"/>
      <c r="LMA329" s="368"/>
      <c r="LMB329" s="224"/>
      <c r="LMC329" s="224"/>
      <c r="LMD329" s="334"/>
      <c r="LME329" s="334"/>
      <c r="LMF329" s="224"/>
      <c r="LMG329" s="368"/>
      <c r="LMH329" s="368"/>
      <c r="LMI329" s="332"/>
      <c r="LMJ329" s="333"/>
      <c r="LMK329" s="368"/>
      <c r="LML329" s="224"/>
      <c r="LMM329" s="224"/>
      <c r="LMN329" s="334"/>
      <c r="LMO329" s="334"/>
      <c r="LMP329" s="224"/>
      <c r="LMQ329" s="368"/>
      <c r="LMR329" s="368"/>
      <c r="LMS329" s="332"/>
      <c r="LMT329" s="333"/>
      <c r="LMU329" s="368"/>
      <c r="LMV329" s="224"/>
      <c r="LMW329" s="224"/>
      <c r="LMX329" s="334"/>
      <c r="LMY329" s="334"/>
      <c r="LMZ329" s="224"/>
      <c r="LNA329" s="368"/>
      <c r="LNB329" s="368"/>
      <c r="LNC329" s="332"/>
      <c r="LND329" s="333"/>
      <c r="LNE329" s="368"/>
      <c r="LNF329" s="224"/>
      <c r="LNG329" s="224"/>
      <c r="LNH329" s="334"/>
      <c r="LNI329" s="334"/>
      <c r="LNJ329" s="224"/>
      <c r="LNK329" s="368"/>
      <c r="LNL329" s="368"/>
      <c r="LNM329" s="332"/>
      <c r="LNN329" s="333"/>
      <c r="LNO329" s="368"/>
      <c r="LNP329" s="224"/>
      <c r="LNQ329" s="224"/>
      <c r="LNR329" s="334"/>
      <c r="LNS329" s="334"/>
      <c r="LNT329" s="224"/>
      <c r="LNU329" s="368"/>
      <c r="LNV329" s="368"/>
      <c r="LNW329" s="332"/>
      <c r="LNX329" s="333"/>
      <c r="LNY329" s="368"/>
      <c r="LNZ329" s="224"/>
      <c r="LOA329" s="224"/>
      <c r="LOB329" s="334"/>
      <c r="LOC329" s="334"/>
      <c r="LOD329" s="224"/>
      <c r="LOE329" s="368"/>
      <c r="LOF329" s="368"/>
      <c r="LOG329" s="332"/>
      <c r="LOH329" s="333"/>
      <c r="LOI329" s="368"/>
      <c r="LOJ329" s="224"/>
      <c r="LOK329" s="224"/>
      <c r="LOL329" s="334"/>
      <c r="LOM329" s="334"/>
      <c r="LON329" s="224"/>
      <c r="LOO329" s="368"/>
      <c r="LOP329" s="368"/>
      <c r="LOQ329" s="332"/>
      <c r="LOR329" s="333"/>
      <c r="LOS329" s="368"/>
      <c r="LOT329" s="224"/>
      <c r="LOU329" s="224"/>
      <c r="LOV329" s="334"/>
      <c r="LOW329" s="334"/>
      <c r="LOX329" s="224"/>
      <c r="LOY329" s="368"/>
      <c r="LOZ329" s="368"/>
      <c r="LPA329" s="332"/>
      <c r="LPB329" s="333"/>
      <c r="LPC329" s="368"/>
      <c r="LPD329" s="224"/>
      <c r="LPE329" s="224"/>
      <c r="LPF329" s="334"/>
      <c r="LPG329" s="334"/>
      <c r="LPH329" s="224"/>
      <c r="LPI329" s="368"/>
      <c r="LPJ329" s="368"/>
      <c r="LPK329" s="332"/>
      <c r="LPL329" s="333"/>
      <c r="LPM329" s="368"/>
      <c r="LPN329" s="224"/>
      <c r="LPO329" s="224"/>
      <c r="LPP329" s="334"/>
      <c r="LPQ329" s="334"/>
      <c r="LPR329" s="224"/>
      <c r="LPS329" s="368"/>
      <c r="LPT329" s="368"/>
      <c r="LPU329" s="332"/>
      <c r="LPV329" s="333"/>
      <c r="LPW329" s="368"/>
      <c r="LPX329" s="224"/>
      <c r="LPY329" s="224"/>
      <c r="LPZ329" s="334"/>
      <c r="LQA329" s="334"/>
      <c r="LQB329" s="224"/>
      <c r="LQC329" s="368"/>
      <c r="LQD329" s="368"/>
      <c r="LQE329" s="332"/>
      <c r="LQF329" s="333"/>
      <c r="LQG329" s="368"/>
      <c r="LQH329" s="224"/>
      <c r="LQI329" s="224"/>
      <c r="LQJ329" s="334"/>
      <c r="LQK329" s="334"/>
      <c r="LQL329" s="224"/>
      <c r="LQM329" s="368"/>
      <c r="LQN329" s="368"/>
      <c r="LQO329" s="332"/>
      <c r="LQP329" s="333"/>
      <c r="LQQ329" s="368"/>
      <c r="LQR329" s="224"/>
      <c r="LQS329" s="224"/>
      <c r="LQT329" s="334"/>
      <c r="LQU329" s="334"/>
      <c r="LQV329" s="224"/>
      <c r="LQW329" s="368"/>
      <c r="LQX329" s="368"/>
      <c r="LQY329" s="332"/>
      <c r="LQZ329" s="333"/>
      <c r="LRA329" s="368"/>
      <c r="LRB329" s="224"/>
      <c r="LRC329" s="224"/>
      <c r="LRD329" s="334"/>
      <c r="LRE329" s="334"/>
      <c r="LRF329" s="224"/>
      <c r="LRG329" s="368"/>
      <c r="LRH329" s="368"/>
      <c r="LRI329" s="332"/>
      <c r="LRJ329" s="333"/>
      <c r="LRK329" s="368"/>
      <c r="LRL329" s="224"/>
      <c r="LRM329" s="224"/>
      <c r="LRN329" s="334"/>
      <c r="LRO329" s="334"/>
      <c r="LRP329" s="224"/>
      <c r="LRQ329" s="368"/>
      <c r="LRR329" s="368"/>
      <c r="LRS329" s="332"/>
      <c r="LRT329" s="333"/>
      <c r="LRU329" s="368"/>
      <c r="LRV329" s="224"/>
      <c r="LRW329" s="224"/>
      <c r="LRX329" s="334"/>
      <c r="LRY329" s="334"/>
      <c r="LRZ329" s="224"/>
      <c r="LSA329" s="368"/>
      <c r="LSB329" s="368"/>
      <c r="LSC329" s="332"/>
      <c r="LSD329" s="333"/>
      <c r="LSE329" s="368"/>
      <c r="LSF329" s="224"/>
      <c r="LSG329" s="224"/>
      <c r="LSH329" s="334"/>
      <c r="LSI329" s="334"/>
      <c r="LSJ329" s="224"/>
      <c r="LSK329" s="368"/>
      <c r="LSL329" s="368"/>
      <c r="LSM329" s="332"/>
      <c r="LSN329" s="333"/>
      <c r="LSO329" s="368"/>
      <c r="LSP329" s="224"/>
      <c r="LSQ329" s="224"/>
      <c r="LSR329" s="334"/>
      <c r="LSS329" s="334"/>
      <c r="LST329" s="224"/>
      <c r="LSU329" s="368"/>
      <c r="LSV329" s="368"/>
      <c r="LSW329" s="332"/>
      <c r="LSX329" s="333"/>
      <c r="LSY329" s="368"/>
      <c r="LSZ329" s="224"/>
      <c r="LTA329" s="224"/>
      <c r="LTB329" s="334"/>
      <c r="LTC329" s="334"/>
      <c r="LTD329" s="224"/>
      <c r="LTE329" s="368"/>
      <c r="LTF329" s="368"/>
      <c r="LTG329" s="332"/>
      <c r="LTH329" s="333"/>
      <c r="LTI329" s="368"/>
      <c r="LTJ329" s="224"/>
      <c r="LTK329" s="224"/>
      <c r="LTL329" s="334"/>
      <c r="LTM329" s="334"/>
      <c r="LTN329" s="224"/>
      <c r="LTO329" s="368"/>
      <c r="LTP329" s="368"/>
      <c r="LTQ329" s="332"/>
      <c r="LTR329" s="333"/>
      <c r="LTS329" s="368"/>
      <c r="LTT329" s="224"/>
      <c r="LTU329" s="224"/>
      <c r="LTV329" s="334"/>
      <c r="LTW329" s="334"/>
      <c r="LTX329" s="224"/>
      <c r="LTY329" s="368"/>
      <c r="LTZ329" s="368"/>
      <c r="LUA329" s="332"/>
      <c r="LUB329" s="333"/>
      <c r="LUC329" s="368"/>
      <c r="LUD329" s="224"/>
      <c r="LUE329" s="224"/>
      <c r="LUF329" s="334"/>
      <c r="LUG329" s="334"/>
      <c r="LUH329" s="224"/>
      <c r="LUI329" s="368"/>
      <c r="LUJ329" s="368"/>
      <c r="LUK329" s="332"/>
      <c r="LUL329" s="333"/>
      <c r="LUM329" s="368"/>
      <c r="LUN329" s="224"/>
      <c r="LUO329" s="224"/>
      <c r="LUP329" s="334"/>
      <c r="LUQ329" s="334"/>
      <c r="LUR329" s="224"/>
      <c r="LUS329" s="368"/>
      <c r="LUT329" s="368"/>
      <c r="LUU329" s="332"/>
      <c r="LUV329" s="333"/>
      <c r="LUW329" s="368"/>
      <c r="LUX329" s="224"/>
      <c r="LUY329" s="224"/>
      <c r="LUZ329" s="334"/>
      <c r="LVA329" s="334"/>
      <c r="LVB329" s="224"/>
      <c r="LVC329" s="368"/>
      <c r="LVD329" s="368"/>
      <c r="LVE329" s="332"/>
      <c r="LVF329" s="333"/>
      <c r="LVG329" s="368"/>
      <c r="LVH329" s="224"/>
      <c r="LVI329" s="224"/>
      <c r="LVJ329" s="334"/>
      <c r="LVK329" s="334"/>
      <c r="LVL329" s="224"/>
      <c r="LVM329" s="368"/>
      <c r="LVN329" s="368"/>
      <c r="LVO329" s="332"/>
      <c r="LVP329" s="333"/>
      <c r="LVQ329" s="368"/>
      <c r="LVR329" s="224"/>
      <c r="LVS329" s="224"/>
      <c r="LVT329" s="334"/>
      <c r="LVU329" s="334"/>
      <c r="LVV329" s="224"/>
      <c r="LVW329" s="368"/>
      <c r="LVX329" s="368"/>
      <c r="LVY329" s="332"/>
      <c r="LVZ329" s="333"/>
      <c r="LWA329" s="368"/>
      <c r="LWB329" s="224"/>
      <c r="LWC329" s="224"/>
      <c r="LWD329" s="334"/>
      <c r="LWE329" s="334"/>
      <c r="LWF329" s="224"/>
      <c r="LWG329" s="368"/>
      <c r="LWH329" s="368"/>
      <c r="LWI329" s="332"/>
      <c r="LWJ329" s="333"/>
      <c r="LWK329" s="368"/>
      <c r="LWL329" s="224"/>
      <c r="LWM329" s="224"/>
      <c r="LWN329" s="334"/>
      <c r="LWO329" s="334"/>
      <c r="LWP329" s="224"/>
      <c r="LWQ329" s="368"/>
      <c r="LWR329" s="368"/>
      <c r="LWS329" s="332"/>
      <c r="LWT329" s="333"/>
      <c r="LWU329" s="368"/>
      <c r="LWV329" s="224"/>
      <c r="LWW329" s="224"/>
      <c r="LWX329" s="334"/>
      <c r="LWY329" s="334"/>
      <c r="LWZ329" s="224"/>
      <c r="LXA329" s="368"/>
      <c r="LXB329" s="368"/>
      <c r="LXC329" s="332"/>
      <c r="LXD329" s="333"/>
      <c r="LXE329" s="368"/>
      <c r="LXF329" s="224"/>
      <c r="LXG329" s="224"/>
      <c r="LXH329" s="334"/>
      <c r="LXI329" s="334"/>
      <c r="LXJ329" s="224"/>
      <c r="LXK329" s="368"/>
      <c r="LXL329" s="368"/>
      <c r="LXM329" s="332"/>
      <c r="LXN329" s="333"/>
      <c r="LXO329" s="368"/>
      <c r="LXP329" s="224"/>
      <c r="LXQ329" s="224"/>
      <c r="LXR329" s="334"/>
      <c r="LXS329" s="334"/>
      <c r="LXT329" s="224"/>
      <c r="LXU329" s="368"/>
      <c r="LXV329" s="368"/>
      <c r="LXW329" s="332"/>
      <c r="LXX329" s="333"/>
      <c r="LXY329" s="368"/>
      <c r="LXZ329" s="224"/>
      <c r="LYA329" s="224"/>
      <c r="LYB329" s="334"/>
      <c r="LYC329" s="334"/>
      <c r="LYD329" s="224"/>
      <c r="LYE329" s="368"/>
      <c r="LYF329" s="368"/>
      <c r="LYG329" s="332"/>
      <c r="LYH329" s="333"/>
      <c r="LYI329" s="368"/>
      <c r="LYJ329" s="224"/>
      <c r="LYK329" s="224"/>
      <c r="LYL329" s="334"/>
      <c r="LYM329" s="334"/>
      <c r="LYN329" s="224"/>
      <c r="LYO329" s="368"/>
      <c r="LYP329" s="368"/>
      <c r="LYQ329" s="332"/>
      <c r="LYR329" s="333"/>
      <c r="LYS329" s="368"/>
      <c r="LYT329" s="224"/>
      <c r="LYU329" s="224"/>
      <c r="LYV329" s="334"/>
      <c r="LYW329" s="334"/>
      <c r="LYX329" s="224"/>
      <c r="LYY329" s="368"/>
      <c r="LYZ329" s="368"/>
      <c r="LZA329" s="332"/>
      <c r="LZB329" s="333"/>
      <c r="LZC329" s="368"/>
      <c r="LZD329" s="224"/>
      <c r="LZE329" s="224"/>
      <c r="LZF329" s="334"/>
      <c r="LZG329" s="334"/>
      <c r="LZH329" s="224"/>
      <c r="LZI329" s="368"/>
      <c r="LZJ329" s="368"/>
      <c r="LZK329" s="332"/>
      <c r="LZL329" s="333"/>
      <c r="LZM329" s="368"/>
      <c r="LZN329" s="224"/>
      <c r="LZO329" s="224"/>
      <c r="LZP329" s="334"/>
      <c r="LZQ329" s="334"/>
      <c r="LZR329" s="224"/>
      <c r="LZS329" s="368"/>
      <c r="LZT329" s="368"/>
      <c r="LZU329" s="332"/>
      <c r="LZV329" s="333"/>
      <c r="LZW329" s="368"/>
      <c r="LZX329" s="224"/>
      <c r="LZY329" s="224"/>
      <c r="LZZ329" s="334"/>
      <c r="MAA329" s="334"/>
      <c r="MAB329" s="224"/>
      <c r="MAC329" s="368"/>
      <c r="MAD329" s="368"/>
      <c r="MAE329" s="332"/>
      <c r="MAF329" s="333"/>
      <c r="MAG329" s="368"/>
      <c r="MAH329" s="224"/>
      <c r="MAI329" s="224"/>
      <c r="MAJ329" s="334"/>
      <c r="MAK329" s="334"/>
      <c r="MAL329" s="224"/>
      <c r="MAM329" s="368"/>
      <c r="MAN329" s="368"/>
      <c r="MAO329" s="332"/>
      <c r="MAP329" s="333"/>
      <c r="MAQ329" s="368"/>
      <c r="MAR329" s="224"/>
      <c r="MAS329" s="224"/>
      <c r="MAT329" s="334"/>
      <c r="MAU329" s="334"/>
      <c r="MAV329" s="224"/>
      <c r="MAW329" s="368"/>
      <c r="MAX329" s="368"/>
      <c r="MAY329" s="332"/>
      <c r="MAZ329" s="333"/>
      <c r="MBA329" s="368"/>
      <c r="MBB329" s="224"/>
      <c r="MBC329" s="224"/>
      <c r="MBD329" s="334"/>
      <c r="MBE329" s="334"/>
      <c r="MBF329" s="224"/>
      <c r="MBG329" s="368"/>
      <c r="MBH329" s="368"/>
      <c r="MBI329" s="332"/>
      <c r="MBJ329" s="333"/>
      <c r="MBK329" s="368"/>
      <c r="MBL329" s="224"/>
      <c r="MBM329" s="224"/>
      <c r="MBN329" s="334"/>
      <c r="MBO329" s="334"/>
      <c r="MBP329" s="224"/>
      <c r="MBQ329" s="368"/>
      <c r="MBR329" s="368"/>
      <c r="MBS329" s="332"/>
      <c r="MBT329" s="333"/>
      <c r="MBU329" s="368"/>
      <c r="MBV329" s="224"/>
      <c r="MBW329" s="224"/>
      <c r="MBX329" s="334"/>
      <c r="MBY329" s="334"/>
      <c r="MBZ329" s="224"/>
      <c r="MCA329" s="368"/>
      <c r="MCB329" s="368"/>
      <c r="MCC329" s="332"/>
      <c r="MCD329" s="333"/>
      <c r="MCE329" s="368"/>
      <c r="MCF329" s="224"/>
      <c r="MCG329" s="224"/>
      <c r="MCH329" s="334"/>
      <c r="MCI329" s="334"/>
      <c r="MCJ329" s="224"/>
      <c r="MCK329" s="368"/>
      <c r="MCL329" s="368"/>
      <c r="MCM329" s="332"/>
      <c r="MCN329" s="333"/>
      <c r="MCO329" s="368"/>
      <c r="MCP329" s="224"/>
      <c r="MCQ329" s="224"/>
      <c r="MCR329" s="334"/>
      <c r="MCS329" s="334"/>
      <c r="MCT329" s="224"/>
      <c r="MCU329" s="368"/>
      <c r="MCV329" s="368"/>
      <c r="MCW329" s="332"/>
      <c r="MCX329" s="333"/>
      <c r="MCY329" s="368"/>
      <c r="MCZ329" s="224"/>
      <c r="MDA329" s="224"/>
      <c r="MDB329" s="334"/>
      <c r="MDC329" s="334"/>
      <c r="MDD329" s="224"/>
      <c r="MDE329" s="368"/>
      <c r="MDF329" s="368"/>
      <c r="MDG329" s="332"/>
      <c r="MDH329" s="333"/>
      <c r="MDI329" s="368"/>
      <c r="MDJ329" s="224"/>
      <c r="MDK329" s="224"/>
      <c r="MDL329" s="334"/>
      <c r="MDM329" s="334"/>
      <c r="MDN329" s="224"/>
      <c r="MDO329" s="368"/>
      <c r="MDP329" s="368"/>
      <c r="MDQ329" s="332"/>
      <c r="MDR329" s="333"/>
      <c r="MDS329" s="368"/>
      <c r="MDT329" s="224"/>
      <c r="MDU329" s="224"/>
      <c r="MDV329" s="334"/>
      <c r="MDW329" s="334"/>
      <c r="MDX329" s="224"/>
      <c r="MDY329" s="368"/>
      <c r="MDZ329" s="368"/>
      <c r="MEA329" s="332"/>
      <c r="MEB329" s="333"/>
      <c r="MEC329" s="368"/>
      <c r="MED329" s="224"/>
      <c r="MEE329" s="224"/>
      <c r="MEF329" s="334"/>
      <c r="MEG329" s="334"/>
      <c r="MEH329" s="224"/>
      <c r="MEI329" s="368"/>
      <c r="MEJ329" s="368"/>
      <c r="MEK329" s="332"/>
      <c r="MEL329" s="333"/>
      <c r="MEM329" s="368"/>
      <c r="MEN329" s="224"/>
      <c r="MEO329" s="224"/>
      <c r="MEP329" s="334"/>
      <c r="MEQ329" s="334"/>
      <c r="MER329" s="224"/>
      <c r="MES329" s="368"/>
      <c r="MET329" s="368"/>
      <c r="MEU329" s="332"/>
      <c r="MEV329" s="333"/>
      <c r="MEW329" s="368"/>
      <c r="MEX329" s="224"/>
      <c r="MEY329" s="224"/>
      <c r="MEZ329" s="334"/>
      <c r="MFA329" s="334"/>
      <c r="MFB329" s="224"/>
      <c r="MFC329" s="368"/>
      <c r="MFD329" s="368"/>
      <c r="MFE329" s="332"/>
      <c r="MFF329" s="333"/>
      <c r="MFG329" s="368"/>
      <c r="MFH329" s="224"/>
      <c r="MFI329" s="224"/>
      <c r="MFJ329" s="334"/>
      <c r="MFK329" s="334"/>
      <c r="MFL329" s="224"/>
      <c r="MFM329" s="368"/>
      <c r="MFN329" s="368"/>
      <c r="MFO329" s="332"/>
      <c r="MFP329" s="333"/>
      <c r="MFQ329" s="368"/>
      <c r="MFR329" s="224"/>
      <c r="MFS329" s="224"/>
      <c r="MFT329" s="334"/>
      <c r="MFU329" s="334"/>
      <c r="MFV329" s="224"/>
      <c r="MFW329" s="368"/>
      <c r="MFX329" s="368"/>
      <c r="MFY329" s="332"/>
      <c r="MFZ329" s="333"/>
      <c r="MGA329" s="368"/>
      <c r="MGB329" s="224"/>
      <c r="MGC329" s="224"/>
      <c r="MGD329" s="334"/>
      <c r="MGE329" s="334"/>
      <c r="MGF329" s="224"/>
      <c r="MGG329" s="368"/>
      <c r="MGH329" s="368"/>
      <c r="MGI329" s="332"/>
      <c r="MGJ329" s="333"/>
      <c r="MGK329" s="368"/>
      <c r="MGL329" s="224"/>
      <c r="MGM329" s="224"/>
      <c r="MGN329" s="334"/>
      <c r="MGO329" s="334"/>
      <c r="MGP329" s="224"/>
      <c r="MGQ329" s="368"/>
      <c r="MGR329" s="368"/>
      <c r="MGS329" s="332"/>
      <c r="MGT329" s="333"/>
      <c r="MGU329" s="368"/>
      <c r="MGV329" s="224"/>
      <c r="MGW329" s="224"/>
      <c r="MGX329" s="334"/>
      <c r="MGY329" s="334"/>
      <c r="MGZ329" s="224"/>
      <c r="MHA329" s="368"/>
      <c r="MHB329" s="368"/>
      <c r="MHC329" s="332"/>
      <c r="MHD329" s="333"/>
      <c r="MHE329" s="368"/>
      <c r="MHF329" s="224"/>
      <c r="MHG329" s="224"/>
      <c r="MHH329" s="334"/>
      <c r="MHI329" s="334"/>
      <c r="MHJ329" s="224"/>
      <c r="MHK329" s="368"/>
      <c r="MHL329" s="368"/>
      <c r="MHM329" s="332"/>
      <c r="MHN329" s="333"/>
      <c r="MHO329" s="368"/>
      <c r="MHP329" s="224"/>
      <c r="MHQ329" s="224"/>
      <c r="MHR329" s="334"/>
      <c r="MHS329" s="334"/>
      <c r="MHT329" s="224"/>
      <c r="MHU329" s="368"/>
      <c r="MHV329" s="368"/>
      <c r="MHW329" s="332"/>
      <c r="MHX329" s="333"/>
      <c r="MHY329" s="368"/>
      <c r="MHZ329" s="224"/>
      <c r="MIA329" s="224"/>
      <c r="MIB329" s="334"/>
      <c r="MIC329" s="334"/>
      <c r="MID329" s="224"/>
      <c r="MIE329" s="368"/>
      <c r="MIF329" s="368"/>
      <c r="MIG329" s="332"/>
      <c r="MIH329" s="333"/>
      <c r="MII329" s="368"/>
      <c r="MIJ329" s="224"/>
      <c r="MIK329" s="224"/>
      <c r="MIL329" s="334"/>
      <c r="MIM329" s="334"/>
      <c r="MIN329" s="224"/>
      <c r="MIO329" s="368"/>
      <c r="MIP329" s="368"/>
      <c r="MIQ329" s="332"/>
      <c r="MIR329" s="333"/>
      <c r="MIS329" s="368"/>
      <c r="MIT329" s="224"/>
      <c r="MIU329" s="224"/>
      <c r="MIV329" s="334"/>
      <c r="MIW329" s="334"/>
      <c r="MIX329" s="224"/>
      <c r="MIY329" s="368"/>
      <c r="MIZ329" s="368"/>
      <c r="MJA329" s="332"/>
      <c r="MJB329" s="333"/>
      <c r="MJC329" s="368"/>
      <c r="MJD329" s="224"/>
      <c r="MJE329" s="224"/>
      <c r="MJF329" s="334"/>
      <c r="MJG329" s="334"/>
      <c r="MJH329" s="224"/>
      <c r="MJI329" s="368"/>
      <c r="MJJ329" s="368"/>
      <c r="MJK329" s="332"/>
      <c r="MJL329" s="333"/>
      <c r="MJM329" s="368"/>
      <c r="MJN329" s="224"/>
      <c r="MJO329" s="224"/>
      <c r="MJP329" s="334"/>
      <c r="MJQ329" s="334"/>
      <c r="MJR329" s="224"/>
      <c r="MJS329" s="368"/>
      <c r="MJT329" s="368"/>
      <c r="MJU329" s="332"/>
      <c r="MJV329" s="333"/>
      <c r="MJW329" s="368"/>
      <c r="MJX329" s="224"/>
      <c r="MJY329" s="224"/>
      <c r="MJZ329" s="334"/>
      <c r="MKA329" s="334"/>
      <c r="MKB329" s="224"/>
      <c r="MKC329" s="368"/>
      <c r="MKD329" s="368"/>
      <c r="MKE329" s="332"/>
      <c r="MKF329" s="333"/>
      <c r="MKG329" s="368"/>
      <c r="MKH329" s="224"/>
      <c r="MKI329" s="224"/>
      <c r="MKJ329" s="334"/>
      <c r="MKK329" s="334"/>
      <c r="MKL329" s="224"/>
      <c r="MKM329" s="368"/>
      <c r="MKN329" s="368"/>
      <c r="MKO329" s="332"/>
      <c r="MKP329" s="333"/>
      <c r="MKQ329" s="368"/>
      <c r="MKR329" s="224"/>
      <c r="MKS329" s="224"/>
      <c r="MKT329" s="334"/>
      <c r="MKU329" s="334"/>
      <c r="MKV329" s="224"/>
      <c r="MKW329" s="368"/>
      <c r="MKX329" s="368"/>
      <c r="MKY329" s="332"/>
      <c r="MKZ329" s="333"/>
      <c r="MLA329" s="368"/>
      <c r="MLB329" s="224"/>
      <c r="MLC329" s="224"/>
      <c r="MLD329" s="334"/>
      <c r="MLE329" s="334"/>
      <c r="MLF329" s="224"/>
      <c r="MLG329" s="368"/>
      <c r="MLH329" s="368"/>
      <c r="MLI329" s="332"/>
      <c r="MLJ329" s="333"/>
      <c r="MLK329" s="368"/>
      <c r="MLL329" s="224"/>
      <c r="MLM329" s="224"/>
      <c r="MLN329" s="334"/>
      <c r="MLO329" s="334"/>
      <c r="MLP329" s="224"/>
      <c r="MLQ329" s="368"/>
      <c r="MLR329" s="368"/>
      <c r="MLS329" s="332"/>
      <c r="MLT329" s="333"/>
      <c r="MLU329" s="368"/>
      <c r="MLV329" s="224"/>
      <c r="MLW329" s="224"/>
      <c r="MLX329" s="334"/>
      <c r="MLY329" s="334"/>
      <c r="MLZ329" s="224"/>
      <c r="MMA329" s="368"/>
      <c r="MMB329" s="368"/>
      <c r="MMC329" s="332"/>
      <c r="MMD329" s="333"/>
      <c r="MME329" s="368"/>
      <c r="MMF329" s="224"/>
      <c r="MMG329" s="224"/>
      <c r="MMH329" s="334"/>
      <c r="MMI329" s="334"/>
      <c r="MMJ329" s="224"/>
      <c r="MMK329" s="368"/>
      <c r="MML329" s="368"/>
      <c r="MMM329" s="332"/>
      <c r="MMN329" s="333"/>
      <c r="MMO329" s="368"/>
      <c r="MMP329" s="224"/>
      <c r="MMQ329" s="224"/>
      <c r="MMR329" s="334"/>
      <c r="MMS329" s="334"/>
      <c r="MMT329" s="224"/>
      <c r="MMU329" s="368"/>
      <c r="MMV329" s="368"/>
      <c r="MMW329" s="332"/>
      <c r="MMX329" s="333"/>
      <c r="MMY329" s="368"/>
      <c r="MMZ329" s="224"/>
      <c r="MNA329" s="224"/>
      <c r="MNB329" s="334"/>
      <c r="MNC329" s="334"/>
      <c r="MND329" s="224"/>
      <c r="MNE329" s="368"/>
      <c r="MNF329" s="368"/>
      <c r="MNG329" s="332"/>
      <c r="MNH329" s="333"/>
      <c r="MNI329" s="368"/>
      <c r="MNJ329" s="224"/>
      <c r="MNK329" s="224"/>
      <c r="MNL329" s="334"/>
      <c r="MNM329" s="334"/>
      <c r="MNN329" s="224"/>
      <c r="MNO329" s="368"/>
      <c r="MNP329" s="368"/>
      <c r="MNQ329" s="332"/>
      <c r="MNR329" s="333"/>
      <c r="MNS329" s="368"/>
      <c r="MNT329" s="224"/>
      <c r="MNU329" s="224"/>
      <c r="MNV329" s="334"/>
      <c r="MNW329" s="334"/>
      <c r="MNX329" s="224"/>
      <c r="MNY329" s="368"/>
      <c r="MNZ329" s="368"/>
      <c r="MOA329" s="332"/>
      <c r="MOB329" s="333"/>
      <c r="MOC329" s="368"/>
      <c r="MOD329" s="224"/>
      <c r="MOE329" s="224"/>
      <c r="MOF329" s="334"/>
      <c r="MOG329" s="334"/>
      <c r="MOH329" s="224"/>
      <c r="MOI329" s="368"/>
      <c r="MOJ329" s="368"/>
      <c r="MOK329" s="332"/>
      <c r="MOL329" s="333"/>
      <c r="MOM329" s="368"/>
      <c r="MON329" s="224"/>
      <c r="MOO329" s="224"/>
      <c r="MOP329" s="334"/>
      <c r="MOQ329" s="334"/>
      <c r="MOR329" s="224"/>
      <c r="MOS329" s="368"/>
      <c r="MOT329" s="368"/>
      <c r="MOU329" s="332"/>
      <c r="MOV329" s="333"/>
      <c r="MOW329" s="368"/>
      <c r="MOX329" s="224"/>
      <c r="MOY329" s="224"/>
      <c r="MOZ329" s="334"/>
      <c r="MPA329" s="334"/>
      <c r="MPB329" s="224"/>
      <c r="MPC329" s="368"/>
      <c r="MPD329" s="368"/>
      <c r="MPE329" s="332"/>
      <c r="MPF329" s="333"/>
      <c r="MPG329" s="368"/>
      <c r="MPH329" s="224"/>
      <c r="MPI329" s="224"/>
      <c r="MPJ329" s="334"/>
      <c r="MPK329" s="334"/>
      <c r="MPL329" s="224"/>
      <c r="MPM329" s="368"/>
      <c r="MPN329" s="368"/>
      <c r="MPO329" s="332"/>
      <c r="MPP329" s="333"/>
      <c r="MPQ329" s="368"/>
      <c r="MPR329" s="224"/>
      <c r="MPS329" s="224"/>
      <c r="MPT329" s="334"/>
      <c r="MPU329" s="334"/>
      <c r="MPV329" s="224"/>
      <c r="MPW329" s="368"/>
      <c r="MPX329" s="368"/>
      <c r="MPY329" s="332"/>
      <c r="MPZ329" s="333"/>
      <c r="MQA329" s="368"/>
      <c r="MQB329" s="224"/>
      <c r="MQC329" s="224"/>
      <c r="MQD329" s="334"/>
      <c r="MQE329" s="334"/>
      <c r="MQF329" s="224"/>
      <c r="MQG329" s="368"/>
      <c r="MQH329" s="368"/>
      <c r="MQI329" s="332"/>
      <c r="MQJ329" s="333"/>
      <c r="MQK329" s="368"/>
      <c r="MQL329" s="224"/>
      <c r="MQM329" s="224"/>
      <c r="MQN329" s="334"/>
      <c r="MQO329" s="334"/>
      <c r="MQP329" s="224"/>
      <c r="MQQ329" s="368"/>
      <c r="MQR329" s="368"/>
      <c r="MQS329" s="332"/>
      <c r="MQT329" s="333"/>
      <c r="MQU329" s="368"/>
      <c r="MQV329" s="224"/>
      <c r="MQW329" s="224"/>
      <c r="MQX329" s="334"/>
      <c r="MQY329" s="334"/>
      <c r="MQZ329" s="224"/>
      <c r="MRA329" s="368"/>
      <c r="MRB329" s="368"/>
      <c r="MRC329" s="332"/>
      <c r="MRD329" s="333"/>
      <c r="MRE329" s="368"/>
      <c r="MRF329" s="224"/>
      <c r="MRG329" s="224"/>
      <c r="MRH329" s="334"/>
      <c r="MRI329" s="334"/>
      <c r="MRJ329" s="224"/>
      <c r="MRK329" s="368"/>
      <c r="MRL329" s="368"/>
      <c r="MRM329" s="332"/>
      <c r="MRN329" s="333"/>
      <c r="MRO329" s="368"/>
      <c r="MRP329" s="224"/>
      <c r="MRQ329" s="224"/>
      <c r="MRR329" s="334"/>
      <c r="MRS329" s="334"/>
      <c r="MRT329" s="224"/>
      <c r="MRU329" s="368"/>
      <c r="MRV329" s="368"/>
      <c r="MRW329" s="332"/>
      <c r="MRX329" s="333"/>
      <c r="MRY329" s="368"/>
      <c r="MRZ329" s="224"/>
      <c r="MSA329" s="224"/>
      <c r="MSB329" s="334"/>
      <c r="MSC329" s="334"/>
      <c r="MSD329" s="224"/>
      <c r="MSE329" s="368"/>
      <c r="MSF329" s="368"/>
      <c r="MSG329" s="332"/>
      <c r="MSH329" s="333"/>
      <c r="MSI329" s="368"/>
      <c r="MSJ329" s="224"/>
      <c r="MSK329" s="224"/>
      <c r="MSL329" s="334"/>
      <c r="MSM329" s="334"/>
      <c r="MSN329" s="224"/>
      <c r="MSO329" s="368"/>
      <c r="MSP329" s="368"/>
      <c r="MSQ329" s="332"/>
      <c r="MSR329" s="333"/>
      <c r="MSS329" s="368"/>
      <c r="MST329" s="224"/>
      <c r="MSU329" s="224"/>
      <c r="MSV329" s="334"/>
      <c r="MSW329" s="334"/>
      <c r="MSX329" s="224"/>
      <c r="MSY329" s="368"/>
      <c r="MSZ329" s="368"/>
      <c r="MTA329" s="332"/>
      <c r="MTB329" s="333"/>
      <c r="MTC329" s="368"/>
      <c r="MTD329" s="224"/>
      <c r="MTE329" s="224"/>
      <c r="MTF329" s="334"/>
      <c r="MTG329" s="334"/>
      <c r="MTH329" s="224"/>
      <c r="MTI329" s="368"/>
      <c r="MTJ329" s="368"/>
      <c r="MTK329" s="332"/>
      <c r="MTL329" s="333"/>
      <c r="MTM329" s="368"/>
      <c r="MTN329" s="224"/>
      <c r="MTO329" s="224"/>
      <c r="MTP329" s="334"/>
      <c r="MTQ329" s="334"/>
      <c r="MTR329" s="224"/>
      <c r="MTS329" s="368"/>
      <c r="MTT329" s="368"/>
      <c r="MTU329" s="332"/>
      <c r="MTV329" s="333"/>
      <c r="MTW329" s="368"/>
      <c r="MTX329" s="224"/>
      <c r="MTY329" s="224"/>
      <c r="MTZ329" s="334"/>
      <c r="MUA329" s="334"/>
      <c r="MUB329" s="224"/>
      <c r="MUC329" s="368"/>
      <c r="MUD329" s="368"/>
      <c r="MUE329" s="332"/>
      <c r="MUF329" s="333"/>
      <c r="MUG329" s="368"/>
      <c r="MUH329" s="224"/>
      <c r="MUI329" s="224"/>
      <c r="MUJ329" s="334"/>
      <c r="MUK329" s="334"/>
      <c r="MUL329" s="224"/>
      <c r="MUM329" s="368"/>
      <c r="MUN329" s="368"/>
      <c r="MUO329" s="332"/>
      <c r="MUP329" s="333"/>
      <c r="MUQ329" s="368"/>
      <c r="MUR329" s="224"/>
      <c r="MUS329" s="224"/>
      <c r="MUT329" s="334"/>
      <c r="MUU329" s="334"/>
      <c r="MUV329" s="224"/>
      <c r="MUW329" s="368"/>
      <c r="MUX329" s="368"/>
      <c r="MUY329" s="332"/>
      <c r="MUZ329" s="333"/>
      <c r="MVA329" s="368"/>
      <c r="MVB329" s="224"/>
      <c r="MVC329" s="224"/>
      <c r="MVD329" s="334"/>
      <c r="MVE329" s="334"/>
      <c r="MVF329" s="224"/>
      <c r="MVG329" s="368"/>
      <c r="MVH329" s="368"/>
      <c r="MVI329" s="332"/>
      <c r="MVJ329" s="333"/>
      <c r="MVK329" s="368"/>
      <c r="MVL329" s="224"/>
      <c r="MVM329" s="224"/>
      <c r="MVN329" s="334"/>
      <c r="MVO329" s="334"/>
      <c r="MVP329" s="224"/>
      <c r="MVQ329" s="368"/>
      <c r="MVR329" s="368"/>
      <c r="MVS329" s="332"/>
      <c r="MVT329" s="333"/>
      <c r="MVU329" s="368"/>
      <c r="MVV329" s="224"/>
      <c r="MVW329" s="224"/>
      <c r="MVX329" s="334"/>
      <c r="MVY329" s="334"/>
      <c r="MVZ329" s="224"/>
      <c r="MWA329" s="368"/>
      <c r="MWB329" s="368"/>
      <c r="MWC329" s="332"/>
      <c r="MWD329" s="333"/>
      <c r="MWE329" s="368"/>
      <c r="MWF329" s="224"/>
      <c r="MWG329" s="224"/>
      <c r="MWH329" s="334"/>
      <c r="MWI329" s="334"/>
      <c r="MWJ329" s="224"/>
      <c r="MWK329" s="368"/>
      <c r="MWL329" s="368"/>
      <c r="MWM329" s="332"/>
      <c r="MWN329" s="333"/>
      <c r="MWO329" s="368"/>
      <c r="MWP329" s="224"/>
      <c r="MWQ329" s="224"/>
      <c r="MWR329" s="334"/>
      <c r="MWS329" s="334"/>
      <c r="MWT329" s="224"/>
      <c r="MWU329" s="368"/>
      <c r="MWV329" s="368"/>
      <c r="MWW329" s="332"/>
      <c r="MWX329" s="333"/>
      <c r="MWY329" s="368"/>
      <c r="MWZ329" s="224"/>
      <c r="MXA329" s="224"/>
      <c r="MXB329" s="334"/>
      <c r="MXC329" s="334"/>
      <c r="MXD329" s="224"/>
      <c r="MXE329" s="368"/>
      <c r="MXF329" s="368"/>
      <c r="MXG329" s="332"/>
      <c r="MXH329" s="333"/>
      <c r="MXI329" s="368"/>
      <c r="MXJ329" s="224"/>
      <c r="MXK329" s="224"/>
      <c r="MXL329" s="334"/>
      <c r="MXM329" s="334"/>
      <c r="MXN329" s="224"/>
      <c r="MXO329" s="368"/>
      <c r="MXP329" s="368"/>
      <c r="MXQ329" s="332"/>
      <c r="MXR329" s="333"/>
      <c r="MXS329" s="368"/>
      <c r="MXT329" s="224"/>
      <c r="MXU329" s="224"/>
      <c r="MXV329" s="334"/>
      <c r="MXW329" s="334"/>
      <c r="MXX329" s="224"/>
      <c r="MXY329" s="368"/>
      <c r="MXZ329" s="368"/>
      <c r="MYA329" s="332"/>
      <c r="MYB329" s="333"/>
      <c r="MYC329" s="368"/>
      <c r="MYD329" s="224"/>
      <c r="MYE329" s="224"/>
      <c r="MYF329" s="334"/>
      <c r="MYG329" s="334"/>
      <c r="MYH329" s="224"/>
      <c r="MYI329" s="368"/>
      <c r="MYJ329" s="368"/>
      <c r="MYK329" s="332"/>
      <c r="MYL329" s="333"/>
      <c r="MYM329" s="368"/>
      <c r="MYN329" s="224"/>
      <c r="MYO329" s="224"/>
      <c r="MYP329" s="334"/>
      <c r="MYQ329" s="334"/>
      <c r="MYR329" s="224"/>
      <c r="MYS329" s="368"/>
      <c r="MYT329" s="368"/>
      <c r="MYU329" s="332"/>
      <c r="MYV329" s="333"/>
      <c r="MYW329" s="368"/>
      <c r="MYX329" s="224"/>
      <c r="MYY329" s="224"/>
      <c r="MYZ329" s="334"/>
      <c r="MZA329" s="334"/>
      <c r="MZB329" s="224"/>
      <c r="MZC329" s="368"/>
      <c r="MZD329" s="368"/>
      <c r="MZE329" s="332"/>
      <c r="MZF329" s="333"/>
      <c r="MZG329" s="368"/>
      <c r="MZH329" s="224"/>
      <c r="MZI329" s="224"/>
      <c r="MZJ329" s="334"/>
      <c r="MZK329" s="334"/>
      <c r="MZL329" s="224"/>
      <c r="MZM329" s="368"/>
      <c r="MZN329" s="368"/>
      <c r="MZO329" s="332"/>
      <c r="MZP329" s="333"/>
      <c r="MZQ329" s="368"/>
      <c r="MZR329" s="224"/>
      <c r="MZS329" s="224"/>
      <c r="MZT329" s="334"/>
      <c r="MZU329" s="334"/>
      <c r="MZV329" s="224"/>
      <c r="MZW329" s="368"/>
      <c r="MZX329" s="368"/>
      <c r="MZY329" s="332"/>
      <c r="MZZ329" s="333"/>
      <c r="NAA329" s="368"/>
      <c r="NAB329" s="224"/>
      <c r="NAC329" s="224"/>
      <c r="NAD329" s="334"/>
      <c r="NAE329" s="334"/>
      <c r="NAF329" s="224"/>
      <c r="NAG329" s="368"/>
      <c r="NAH329" s="368"/>
      <c r="NAI329" s="332"/>
      <c r="NAJ329" s="333"/>
      <c r="NAK329" s="368"/>
      <c r="NAL329" s="224"/>
      <c r="NAM329" s="224"/>
      <c r="NAN329" s="334"/>
      <c r="NAO329" s="334"/>
      <c r="NAP329" s="224"/>
      <c r="NAQ329" s="368"/>
      <c r="NAR329" s="368"/>
      <c r="NAS329" s="332"/>
      <c r="NAT329" s="333"/>
      <c r="NAU329" s="368"/>
      <c r="NAV329" s="224"/>
      <c r="NAW329" s="224"/>
      <c r="NAX329" s="334"/>
      <c r="NAY329" s="334"/>
      <c r="NAZ329" s="224"/>
      <c r="NBA329" s="368"/>
      <c r="NBB329" s="368"/>
      <c r="NBC329" s="332"/>
      <c r="NBD329" s="333"/>
      <c r="NBE329" s="368"/>
      <c r="NBF329" s="224"/>
      <c r="NBG329" s="224"/>
      <c r="NBH329" s="334"/>
      <c r="NBI329" s="334"/>
      <c r="NBJ329" s="224"/>
      <c r="NBK329" s="368"/>
      <c r="NBL329" s="368"/>
      <c r="NBM329" s="332"/>
      <c r="NBN329" s="333"/>
      <c r="NBO329" s="368"/>
      <c r="NBP329" s="224"/>
      <c r="NBQ329" s="224"/>
      <c r="NBR329" s="334"/>
      <c r="NBS329" s="334"/>
      <c r="NBT329" s="224"/>
      <c r="NBU329" s="368"/>
      <c r="NBV329" s="368"/>
      <c r="NBW329" s="332"/>
      <c r="NBX329" s="333"/>
      <c r="NBY329" s="368"/>
      <c r="NBZ329" s="224"/>
      <c r="NCA329" s="224"/>
      <c r="NCB329" s="334"/>
      <c r="NCC329" s="334"/>
      <c r="NCD329" s="224"/>
      <c r="NCE329" s="368"/>
      <c r="NCF329" s="368"/>
      <c r="NCG329" s="332"/>
      <c r="NCH329" s="333"/>
      <c r="NCI329" s="368"/>
      <c r="NCJ329" s="224"/>
      <c r="NCK329" s="224"/>
      <c r="NCL329" s="334"/>
      <c r="NCM329" s="334"/>
      <c r="NCN329" s="224"/>
      <c r="NCO329" s="368"/>
      <c r="NCP329" s="368"/>
      <c r="NCQ329" s="332"/>
      <c r="NCR329" s="333"/>
      <c r="NCS329" s="368"/>
      <c r="NCT329" s="224"/>
      <c r="NCU329" s="224"/>
      <c r="NCV329" s="334"/>
      <c r="NCW329" s="334"/>
      <c r="NCX329" s="224"/>
      <c r="NCY329" s="368"/>
      <c r="NCZ329" s="368"/>
      <c r="NDA329" s="332"/>
      <c r="NDB329" s="333"/>
      <c r="NDC329" s="368"/>
      <c r="NDD329" s="224"/>
      <c r="NDE329" s="224"/>
      <c r="NDF329" s="334"/>
      <c r="NDG329" s="334"/>
      <c r="NDH329" s="224"/>
      <c r="NDI329" s="368"/>
      <c r="NDJ329" s="368"/>
      <c r="NDK329" s="332"/>
      <c r="NDL329" s="333"/>
      <c r="NDM329" s="368"/>
      <c r="NDN329" s="224"/>
      <c r="NDO329" s="224"/>
      <c r="NDP329" s="334"/>
      <c r="NDQ329" s="334"/>
      <c r="NDR329" s="224"/>
      <c r="NDS329" s="368"/>
      <c r="NDT329" s="368"/>
      <c r="NDU329" s="332"/>
      <c r="NDV329" s="333"/>
      <c r="NDW329" s="368"/>
      <c r="NDX329" s="224"/>
      <c r="NDY329" s="224"/>
      <c r="NDZ329" s="334"/>
      <c r="NEA329" s="334"/>
      <c r="NEB329" s="224"/>
      <c r="NEC329" s="368"/>
      <c r="NED329" s="368"/>
      <c r="NEE329" s="332"/>
      <c r="NEF329" s="333"/>
      <c r="NEG329" s="368"/>
      <c r="NEH329" s="224"/>
      <c r="NEI329" s="224"/>
      <c r="NEJ329" s="334"/>
      <c r="NEK329" s="334"/>
      <c r="NEL329" s="224"/>
      <c r="NEM329" s="368"/>
      <c r="NEN329" s="368"/>
      <c r="NEO329" s="332"/>
      <c r="NEP329" s="333"/>
      <c r="NEQ329" s="368"/>
      <c r="NER329" s="224"/>
      <c r="NES329" s="224"/>
      <c r="NET329" s="334"/>
      <c r="NEU329" s="334"/>
      <c r="NEV329" s="224"/>
      <c r="NEW329" s="368"/>
      <c r="NEX329" s="368"/>
      <c r="NEY329" s="332"/>
      <c r="NEZ329" s="333"/>
      <c r="NFA329" s="368"/>
      <c r="NFB329" s="224"/>
      <c r="NFC329" s="224"/>
      <c r="NFD329" s="334"/>
      <c r="NFE329" s="334"/>
      <c r="NFF329" s="224"/>
      <c r="NFG329" s="368"/>
      <c r="NFH329" s="368"/>
      <c r="NFI329" s="332"/>
      <c r="NFJ329" s="333"/>
      <c r="NFK329" s="368"/>
      <c r="NFL329" s="224"/>
      <c r="NFM329" s="224"/>
      <c r="NFN329" s="334"/>
      <c r="NFO329" s="334"/>
      <c r="NFP329" s="224"/>
      <c r="NFQ329" s="368"/>
      <c r="NFR329" s="368"/>
      <c r="NFS329" s="332"/>
      <c r="NFT329" s="333"/>
      <c r="NFU329" s="368"/>
      <c r="NFV329" s="224"/>
      <c r="NFW329" s="224"/>
      <c r="NFX329" s="334"/>
      <c r="NFY329" s="334"/>
      <c r="NFZ329" s="224"/>
      <c r="NGA329" s="368"/>
      <c r="NGB329" s="368"/>
      <c r="NGC329" s="332"/>
      <c r="NGD329" s="333"/>
      <c r="NGE329" s="368"/>
      <c r="NGF329" s="224"/>
      <c r="NGG329" s="224"/>
      <c r="NGH329" s="334"/>
      <c r="NGI329" s="334"/>
      <c r="NGJ329" s="224"/>
      <c r="NGK329" s="368"/>
      <c r="NGL329" s="368"/>
      <c r="NGM329" s="332"/>
      <c r="NGN329" s="333"/>
      <c r="NGO329" s="368"/>
      <c r="NGP329" s="224"/>
      <c r="NGQ329" s="224"/>
      <c r="NGR329" s="334"/>
      <c r="NGS329" s="334"/>
      <c r="NGT329" s="224"/>
      <c r="NGU329" s="368"/>
      <c r="NGV329" s="368"/>
      <c r="NGW329" s="332"/>
      <c r="NGX329" s="333"/>
      <c r="NGY329" s="368"/>
      <c r="NGZ329" s="224"/>
      <c r="NHA329" s="224"/>
      <c r="NHB329" s="334"/>
      <c r="NHC329" s="334"/>
      <c r="NHD329" s="224"/>
      <c r="NHE329" s="368"/>
      <c r="NHF329" s="368"/>
      <c r="NHG329" s="332"/>
      <c r="NHH329" s="333"/>
      <c r="NHI329" s="368"/>
      <c r="NHJ329" s="224"/>
      <c r="NHK329" s="224"/>
      <c r="NHL329" s="334"/>
      <c r="NHM329" s="334"/>
      <c r="NHN329" s="224"/>
      <c r="NHO329" s="368"/>
      <c r="NHP329" s="368"/>
      <c r="NHQ329" s="332"/>
      <c r="NHR329" s="333"/>
      <c r="NHS329" s="368"/>
      <c r="NHT329" s="224"/>
      <c r="NHU329" s="224"/>
      <c r="NHV329" s="334"/>
      <c r="NHW329" s="334"/>
      <c r="NHX329" s="224"/>
      <c r="NHY329" s="368"/>
      <c r="NHZ329" s="368"/>
      <c r="NIA329" s="332"/>
      <c r="NIB329" s="333"/>
      <c r="NIC329" s="368"/>
      <c r="NID329" s="224"/>
      <c r="NIE329" s="224"/>
      <c r="NIF329" s="334"/>
      <c r="NIG329" s="334"/>
      <c r="NIH329" s="224"/>
      <c r="NII329" s="368"/>
      <c r="NIJ329" s="368"/>
      <c r="NIK329" s="332"/>
      <c r="NIL329" s="333"/>
      <c r="NIM329" s="368"/>
      <c r="NIN329" s="224"/>
      <c r="NIO329" s="224"/>
      <c r="NIP329" s="334"/>
      <c r="NIQ329" s="334"/>
      <c r="NIR329" s="224"/>
      <c r="NIS329" s="368"/>
      <c r="NIT329" s="368"/>
      <c r="NIU329" s="332"/>
      <c r="NIV329" s="333"/>
      <c r="NIW329" s="368"/>
      <c r="NIX329" s="224"/>
      <c r="NIY329" s="224"/>
      <c r="NIZ329" s="334"/>
      <c r="NJA329" s="334"/>
      <c r="NJB329" s="224"/>
      <c r="NJC329" s="368"/>
      <c r="NJD329" s="368"/>
      <c r="NJE329" s="332"/>
      <c r="NJF329" s="333"/>
      <c r="NJG329" s="368"/>
      <c r="NJH329" s="224"/>
      <c r="NJI329" s="224"/>
      <c r="NJJ329" s="334"/>
      <c r="NJK329" s="334"/>
      <c r="NJL329" s="224"/>
      <c r="NJM329" s="368"/>
      <c r="NJN329" s="368"/>
      <c r="NJO329" s="332"/>
      <c r="NJP329" s="333"/>
      <c r="NJQ329" s="368"/>
      <c r="NJR329" s="224"/>
      <c r="NJS329" s="224"/>
      <c r="NJT329" s="334"/>
      <c r="NJU329" s="334"/>
      <c r="NJV329" s="224"/>
      <c r="NJW329" s="368"/>
      <c r="NJX329" s="368"/>
      <c r="NJY329" s="332"/>
      <c r="NJZ329" s="333"/>
      <c r="NKA329" s="368"/>
      <c r="NKB329" s="224"/>
      <c r="NKC329" s="224"/>
      <c r="NKD329" s="334"/>
      <c r="NKE329" s="334"/>
      <c r="NKF329" s="224"/>
      <c r="NKG329" s="368"/>
      <c r="NKH329" s="368"/>
      <c r="NKI329" s="332"/>
      <c r="NKJ329" s="333"/>
      <c r="NKK329" s="368"/>
      <c r="NKL329" s="224"/>
      <c r="NKM329" s="224"/>
      <c r="NKN329" s="334"/>
      <c r="NKO329" s="334"/>
      <c r="NKP329" s="224"/>
      <c r="NKQ329" s="368"/>
      <c r="NKR329" s="368"/>
      <c r="NKS329" s="332"/>
      <c r="NKT329" s="333"/>
      <c r="NKU329" s="368"/>
      <c r="NKV329" s="224"/>
      <c r="NKW329" s="224"/>
      <c r="NKX329" s="334"/>
      <c r="NKY329" s="334"/>
      <c r="NKZ329" s="224"/>
      <c r="NLA329" s="368"/>
      <c r="NLB329" s="368"/>
      <c r="NLC329" s="332"/>
      <c r="NLD329" s="333"/>
      <c r="NLE329" s="368"/>
      <c r="NLF329" s="224"/>
      <c r="NLG329" s="224"/>
      <c r="NLH329" s="334"/>
      <c r="NLI329" s="334"/>
      <c r="NLJ329" s="224"/>
      <c r="NLK329" s="368"/>
      <c r="NLL329" s="368"/>
      <c r="NLM329" s="332"/>
      <c r="NLN329" s="333"/>
      <c r="NLO329" s="368"/>
      <c r="NLP329" s="224"/>
      <c r="NLQ329" s="224"/>
      <c r="NLR329" s="334"/>
      <c r="NLS329" s="334"/>
      <c r="NLT329" s="224"/>
      <c r="NLU329" s="368"/>
      <c r="NLV329" s="368"/>
      <c r="NLW329" s="332"/>
      <c r="NLX329" s="333"/>
      <c r="NLY329" s="368"/>
      <c r="NLZ329" s="224"/>
      <c r="NMA329" s="224"/>
      <c r="NMB329" s="334"/>
      <c r="NMC329" s="334"/>
      <c r="NMD329" s="224"/>
      <c r="NME329" s="368"/>
      <c r="NMF329" s="368"/>
      <c r="NMG329" s="332"/>
      <c r="NMH329" s="333"/>
      <c r="NMI329" s="368"/>
      <c r="NMJ329" s="224"/>
      <c r="NMK329" s="224"/>
      <c r="NML329" s="334"/>
      <c r="NMM329" s="334"/>
      <c r="NMN329" s="224"/>
      <c r="NMO329" s="368"/>
      <c r="NMP329" s="368"/>
      <c r="NMQ329" s="332"/>
      <c r="NMR329" s="333"/>
      <c r="NMS329" s="368"/>
      <c r="NMT329" s="224"/>
      <c r="NMU329" s="224"/>
      <c r="NMV329" s="334"/>
      <c r="NMW329" s="334"/>
      <c r="NMX329" s="224"/>
      <c r="NMY329" s="368"/>
      <c r="NMZ329" s="368"/>
      <c r="NNA329" s="332"/>
      <c r="NNB329" s="333"/>
      <c r="NNC329" s="368"/>
      <c r="NND329" s="224"/>
      <c r="NNE329" s="224"/>
      <c r="NNF329" s="334"/>
      <c r="NNG329" s="334"/>
      <c r="NNH329" s="224"/>
      <c r="NNI329" s="368"/>
      <c r="NNJ329" s="368"/>
      <c r="NNK329" s="332"/>
      <c r="NNL329" s="333"/>
      <c r="NNM329" s="368"/>
      <c r="NNN329" s="224"/>
      <c r="NNO329" s="224"/>
      <c r="NNP329" s="334"/>
      <c r="NNQ329" s="334"/>
      <c r="NNR329" s="224"/>
      <c r="NNS329" s="368"/>
      <c r="NNT329" s="368"/>
      <c r="NNU329" s="332"/>
      <c r="NNV329" s="333"/>
      <c r="NNW329" s="368"/>
      <c r="NNX329" s="224"/>
      <c r="NNY329" s="224"/>
      <c r="NNZ329" s="334"/>
      <c r="NOA329" s="334"/>
      <c r="NOB329" s="224"/>
      <c r="NOC329" s="368"/>
      <c r="NOD329" s="368"/>
      <c r="NOE329" s="332"/>
      <c r="NOF329" s="333"/>
      <c r="NOG329" s="368"/>
      <c r="NOH329" s="224"/>
      <c r="NOI329" s="224"/>
      <c r="NOJ329" s="334"/>
      <c r="NOK329" s="334"/>
      <c r="NOL329" s="224"/>
      <c r="NOM329" s="368"/>
      <c r="NON329" s="368"/>
      <c r="NOO329" s="332"/>
      <c r="NOP329" s="333"/>
      <c r="NOQ329" s="368"/>
      <c r="NOR329" s="224"/>
      <c r="NOS329" s="224"/>
      <c r="NOT329" s="334"/>
      <c r="NOU329" s="334"/>
      <c r="NOV329" s="224"/>
      <c r="NOW329" s="368"/>
      <c r="NOX329" s="368"/>
      <c r="NOY329" s="332"/>
      <c r="NOZ329" s="333"/>
      <c r="NPA329" s="368"/>
      <c r="NPB329" s="224"/>
      <c r="NPC329" s="224"/>
      <c r="NPD329" s="334"/>
      <c r="NPE329" s="334"/>
      <c r="NPF329" s="224"/>
      <c r="NPG329" s="368"/>
      <c r="NPH329" s="368"/>
      <c r="NPI329" s="332"/>
      <c r="NPJ329" s="333"/>
      <c r="NPK329" s="368"/>
      <c r="NPL329" s="224"/>
      <c r="NPM329" s="224"/>
      <c r="NPN329" s="334"/>
      <c r="NPO329" s="334"/>
      <c r="NPP329" s="224"/>
      <c r="NPQ329" s="368"/>
      <c r="NPR329" s="368"/>
      <c r="NPS329" s="332"/>
      <c r="NPT329" s="333"/>
      <c r="NPU329" s="368"/>
      <c r="NPV329" s="224"/>
      <c r="NPW329" s="224"/>
      <c r="NPX329" s="334"/>
      <c r="NPY329" s="334"/>
      <c r="NPZ329" s="224"/>
      <c r="NQA329" s="368"/>
      <c r="NQB329" s="368"/>
      <c r="NQC329" s="332"/>
      <c r="NQD329" s="333"/>
      <c r="NQE329" s="368"/>
      <c r="NQF329" s="224"/>
      <c r="NQG329" s="224"/>
      <c r="NQH329" s="334"/>
      <c r="NQI329" s="334"/>
      <c r="NQJ329" s="224"/>
      <c r="NQK329" s="368"/>
      <c r="NQL329" s="368"/>
      <c r="NQM329" s="332"/>
      <c r="NQN329" s="333"/>
      <c r="NQO329" s="368"/>
      <c r="NQP329" s="224"/>
      <c r="NQQ329" s="224"/>
      <c r="NQR329" s="334"/>
      <c r="NQS329" s="334"/>
      <c r="NQT329" s="224"/>
      <c r="NQU329" s="368"/>
      <c r="NQV329" s="368"/>
      <c r="NQW329" s="332"/>
      <c r="NQX329" s="333"/>
      <c r="NQY329" s="368"/>
      <c r="NQZ329" s="224"/>
      <c r="NRA329" s="224"/>
      <c r="NRB329" s="334"/>
      <c r="NRC329" s="334"/>
      <c r="NRD329" s="224"/>
      <c r="NRE329" s="368"/>
      <c r="NRF329" s="368"/>
      <c r="NRG329" s="332"/>
      <c r="NRH329" s="333"/>
      <c r="NRI329" s="368"/>
      <c r="NRJ329" s="224"/>
      <c r="NRK329" s="224"/>
      <c r="NRL329" s="334"/>
      <c r="NRM329" s="334"/>
      <c r="NRN329" s="224"/>
      <c r="NRO329" s="368"/>
      <c r="NRP329" s="368"/>
      <c r="NRQ329" s="332"/>
      <c r="NRR329" s="333"/>
      <c r="NRS329" s="368"/>
      <c r="NRT329" s="224"/>
      <c r="NRU329" s="224"/>
      <c r="NRV329" s="334"/>
      <c r="NRW329" s="334"/>
      <c r="NRX329" s="224"/>
      <c r="NRY329" s="368"/>
      <c r="NRZ329" s="368"/>
      <c r="NSA329" s="332"/>
      <c r="NSB329" s="333"/>
      <c r="NSC329" s="368"/>
      <c r="NSD329" s="224"/>
      <c r="NSE329" s="224"/>
      <c r="NSF329" s="334"/>
      <c r="NSG329" s="334"/>
      <c r="NSH329" s="224"/>
      <c r="NSI329" s="368"/>
      <c r="NSJ329" s="368"/>
      <c r="NSK329" s="332"/>
      <c r="NSL329" s="333"/>
      <c r="NSM329" s="368"/>
      <c r="NSN329" s="224"/>
      <c r="NSO329" s="224"/>
      <c r="NSP329" s="334"/>
      <c r="NSQ329" s="334"/>
      <c r="NSR329" s="224"/>
      <c r="NSS329" s="368"/>
      <c r="NST329" s="368"/>
      <c r="NSU329" s="332"/>
      <c r="NSV329" s="333"/>
      <c r="NSW329" s="368"/>
      <c r="NSX329" s="224"/>
      <c r="NSY329" s="224"/>
      <c r="NSZ329" s="334"/>
      <c r="NTA329" s="334"/>
      <c r="NTB329" s="224"/>
      <c r="NTC329" s="368"/>
      <c r="NTD329" s="368"/>
      <c r="NTE329" s="332"/>
      <c r="NTF329" s="333"/>
      <c r="NTG329" s="368"/>
      <c r="NTH329" s="224"/>
      <c r="NTI329" s="224"/>
      <c r="NTJ329" s="334"/>
      <c r="NTK329" s="334"/>
      <c r="NTL329" s="224"/>
      <c r="NTM329" s="368"/>
      <c r="NTN329" s="368"/>
      <c r="NTO329" s="332"/>
      <c r="NTP329" s="333"/>
      <c r="NTQ329" s="368"/>
      <c r="NTR329" s="224"/>
      <c r="NTS329" s="224"/>
      <c r="NTT329" s="334"/>
      <c r="NTU329" s="334"/>
      <c r="NTV329" s="224"/>
      <c r="NTW329" s="368"/>
      <c r="NTX329" s="368"/>
      <c r="NTY329" s="332"/>
      <c r="NTZ329" s="333"/>
      <c r="NUA329" s="368"/>
      <c r="NUB329" s="224"/>
      <c r="NUC329" s="224"/>
      <c r="NUD329" s="334"/>
      <c r="NUE329" s="334"/>
      <c r="NUF329" s="224"/>
      <c r="NUG329" s="368"/>
      <c r="NUH329" s="368"/>
      <c r="NUI329" s="332"/>
      <c r="NUJ329" s="333"/>
      <c r="NUK329" s="368"/>
      <c r="NUL329" s="224"/>
      <c r="NUM329" s="224"/>
      <c r="NUN329" s="334"/>
      <c r="NUO329" s="334"/>
      <c r="NUP329" s="224"/>
      <c r="NUQ329" s="368"/>
      <c r="NUR329" s="368"/>
      <c r="NUS329" s="332"/>
      <c r="NUT329" s="333"/>
      <c r="NUU329" s="368"/>
      <c r="NUV329" s="224"/>
      <c r="NUW329" s="224"/>
      <c r="NUX329" s="334"/>
      <c r="NUY329" s="334"/>
      <c r="NUZ329" s="224"/>
      <c r="NVA329" s="368"/>
      <c r="NVB329" s="368"/>
      <c r="NVC329" s="332"/>
      <c r="NVD329" s="333"/>
      <c r="NVE329" s="368"/>
      <c r="NVF329" s="224"/>
      <c r="NVG329" s="224"/>
      <c r="NVH329" s="334"/>
      <c r="NVI329" s="334"/>
      <c r="NVJ329" s="224"/>
      <c r="NVK329" s="368"/>
      <c r="NVL329" s="368"/>
      <c r="NVM329" s="332"/>
      <c r="NVN329" s="333"/>
      <c r="NVO329" s="368"/>
      <c r="NVP329" s="224"/>
      <c r="NVQ329" s="224"/>
      <c r="NVR329" s="334"/>
      <c r="NVS329" s="334"/>
      <c r="NVT329" s="224"/>
      <c r="NVU329" s="368"/>
      <c r="NVV329" s="368"/>
      <c r="NVW329" s="332"/>
      <c r="NVX329" s="333"/>
      <c r="NVY329" s="368"/>
      <c r="NVZ329" s="224"/>
      <c r="NWA329" s="224"/>
      <c r="NWB329" s="334"/>
      <c r="NWC329" s="334"/>
      <c r="NWD329" s="224"/>
      <c r="NWE329" s="368"/>
      <c r="NWF329" s="368"/>
      <c r="NWG329" s="332"/>
      <c r="NWH329" s="333"/>
      <c r="NWI329" s="368"/>
      <c r="NWJ329" s="224"/>
      <c r="NWK329" s="224"/>
      <c r="NWL329" s="334"/>
      <c r="NWM329" s="334"/>
      <c r="NWN329" s="224"/>
      <c r="NWO329" s="368"/>
      <c r="NWP329" s="368"/>
      <c r="NWQ329" s="332"/>
      <c r="NWR329" s="333"/>
      <c r="NWS329" s="368"/>
      <c r="NWT329" s="224"/>
      <c r="NWU329" s="224"/>
      <c r="NWV329" s="334"/>
      <c r="NWW329" s="334"/>
      <c r="NWX329" s="224"/>
      <c r="NWY329" s="368"/>
      <c r="NWZ329" s="368"/>
      <c r="NXA329" s="332"/>
      <c r="NXB329" s="333"/>
      <c r="NXC329" s="368"/>
      <c r="NXD329" s="224"/>
      <c r="NXE329" s="224"/>
      <c r="NXF329" s="334"/>
      <c r="NXG329" s="334"/>
      <c r="NXH329" s="224"/>
      <c r="NXI329" s="368"/>
      <c r="NXJ329" s="368"/>
      <c r="NXK329" s="332"/>
      <c r="NXL329" s="333"/>
      <c r="NXM329" s="368"/>
      <c r="NXN329" s="224"/>
      <c r="NXO329" s="224"/>
      <c r="NXP329" s="334"/>
      <c r="NXQ329" s="334"/>
      <c r="NXR329" s="224"/>
      <c r="NXS329" s="368"/>
      <c r="NXT329" s="368"/>
      <c r="NXU329" s="332"/>
      <c r="NXV329" s="333"/>
      <c r="NXW329" s="368"/>
      <c r="NXX329" s="224"/>
      <c r="NXY329" s="224"/>
      <c r="NXZ329" s="334"/>
      <c r="NYA329" s="334"/>
      <c r="NYB329" s="224"/>
      <c r="NYC329" s="368"/>
      <c r="NYD329" s="368"/>
      <c r="NYE329" s="332"/>
      <c r="NYF329" s="333"/>
      <c r="NYG329" s="368"/>
      <c r="NYH329" s="224"/>
      <c r="NYI329" s="224"/>
      <c r="NYJ329" s="334"/>
      <c r="NYK329" s="334"/>
      <c r="NYL329" s="224"/>
      <c r="NYM329" s="368"/>
      <c r="NYN329" s="368"/>
      <c r="NYO329" s="332"/>
      <c r="NYP329" s="333"/>
      <c r="NYQ329" s="368"/>
      <c r="NYR329" s="224"/>
      <c r="NYS329" s="224"/>
      <c r="NYT329" s="334"/>
      <c r="NYU329" s="334"/>
      <c r="NYV329" s="224"/>
      <c r="NYW329" s="368"/>
      <c r="NYX329" s="368"/>
      <c r="NYY329" s="332"/>
      <c r="NYZ329" s="333"/>
      <c r="NZA329" s="368"/>
      <c r="NZB329" s="224"/>
      <c r="NZC329" s="224"/>
      <c r="NZD329" s="334"/>
      <c r="NZE329" s="334"/>
      <c r="NZF329" s="224"/>
      <c r="NZG329" s="368"/>
      <c r="NZH329" s="368"/>
      <c r="NZI329" s="332"/>
      <c r="NZJ329" s="333"/>
      <c r="NZK329" s="368"/>
      <c r="NZL329" s="224"/>
      <c r="NZM329" s="224"/>
      <c r="NZN329" s="334"/>
      <c r="NZO329" s="334"/>
      <c r="NZP329" s="224"/>
      <c r="NZQ329" s="368"/>
      <c r="NZR329" s="368"/>
      <c r="NZS329" s="332"/>
      <c r="NZT329" s="333"/>
      <c r="NZU329" s="368"/>
      <c r="NZV329" s="224"/>
      <c r="NZW329" s="224"/>
      <c r="NZX329" s="334"/>
      <c r="NZY329" s="334"/>
      <c r="NZZ329" s="224"/>
      <c r="OAA329" s="368"/>
      <c r="OAB329" s="368"/>
      <c r="OAC329" s="332"/>
      <c r="OAD329" s="333"/>
      <c r="OAE329" s="368"/>
      <c r="OAF329" s="224"/>
      <c r="OAG329" s="224"/>
      <c r="OAH329" s="334"/>
      <c r="OAI329" s="334"/>
      <c r="OAJ329" s="224"/>
      <c r="OAK329" s="368"/>
      <c r="OAL329" s="368"/>
      <c r="OAM329" s="332"/>
      <c r="OAN329" s="333"/>
      <c r="OAO329" s="368"/>
      <c r="OAP329" s="224"/>
      <c r="OAQ329" s="224"/>
      <c r="OAR329" s="334"/>
      <c r="OAS329" s="334"/>
      <c r="OAT329" s="224"/>
      <c r="OAU329" s="368"/>
      <c r="OAV329" s="368"/>
      <c r="OAW329" s="332"/>
      <c r="OAX329" s="333"/>
      <c r="OAY329" s="368"/>
      <c r="OAZ329" s="224"/>
      <c r="OBA329" s="224"/>
      <c r="OBB329" s="334"/>
      <c r="OBC329" s="334"/>
      <c r="OBD329" s="224"/>
      <c r="OBE329" s="368"/>
      <c r="OBF329" s="368"/>
      <c r="OBG329" s="332"/>
      <c r="OBH329" s="333"/>
      <c r="OBI329" s="368"/>
      <c r="OBJ329" s="224"/>
      <c r="OBK329" s="224"/>
      <c r="OBL329" s="334"/>
      <c r="OBM329" s="334"/>
      <c r="OBN329" s="224"/>
      <c r="OBO329" s="368"/>
      <c r="OBP329" s="368"/>
      <c r="OBQ329" s="332"/>
      <c r="OBR329" s="333"/>
      <c r="OBS329" s="368"/>
      <c r="OBT329" s="224"/>
      <c r="OBU329" s="224"/>
      <c r="OBV329" s="334"/>
      <c r="OBW329" s="334"/>
      <c r="OBX329" s="224"/>
      <c r="OBY329" s="368"/>
      <c r="OBZ329" s="368"/>
      <c r="OCA329" s="332"/>
      <c r="OCB329" s="333"/>
      <c r="OCC329" s="368"/>
      <c r="OCD329" s="224"/>
      <c r="OCE329" s="224"/>
      <c r="OCF329" s="334"/>
      <c r="OCG329" s="334"/>
      <c r="OCH329" s="224"/>
      <c r="OCI329" s="368"/>
      <c r="OCJ329" s="368"/>
      <c r="OCK329" s="332"/>
      <c r="OCL329" s="333"/>
      <c r="OCM329" s="368"/>
      <c r="OCN329" s="224"/>
      <c r="OCO329" s="224"/>
      <c r="OCP329" s="334"/>
      <c r="OCQ329" s="334"/>
      <c r="OCR329" s="224"/>
      <c r="OCS329" s="368"/>
      <c r="OCT329" s="368"/>
      <c r="OCU329" s="332"/>
      <c r="OCV329" s="333"/>
      <c r="OCW329" s="368"/>
      <c r="OCX329" s="224"/>
      <c r="OCY329" s="224"/>
      <c r="OCZ329" s="334"/>
      <c r="ODA329" s="334"/>
      <c r="ODB329" s="224"/>
      <c r="ODC329" s="368"/>
      <c r="ODD329" s="368"/>
      <c r="ODE329" s="332"/>
      <c r="ODF329" s="333"/>
      <c r="ODG329" s="368"/>
      <c r="ODH329" s="224"/>
      <c r="ODI329" s="224"/>
      <c r="ODJ329" s="334"/>
      <c r="ODK329" s="334"/>
      <c r="ODL329" s="224"/>
      <c r="ODM329" s="368"/>
      <c r="ODN329" s="368"/>
      <c r="ODO329" s="332"/>
      <c r="ODP329" s="333"/>
      <c r="ODQ329" s="368"/>
      <c r="ODR329" s="224"/>
      <c r="ODS329" s="224"/>
      <c r="ODT329" s="334"/>
      <c r="ODU329" s="334"/>
      <c r="ODV329" s="224"/>
      <c r="ODW329" s="368"/>
      <c r="ODX329" s="368"/>
      <c r="ODY329" s="332"/>
      <c r="ODZ329" s="333"/>
      <c r="OEA329" s="368"/>
      <c r="OEB329" s="224"/>
      <c r="OEC329" s="224"/>
      <c r="OED329" s="334"/>
      <c r="OEE329" s="334"/>
      <c r="OEF329" s="224"/>
      <c r="OEG329" s="368"/>
      <c r="OEH329" s="368"/>
      <c r="OEI329" s="332"/>
      <c r="OEJ329" s="333"/>
      <c r="OEK329" s="368"/>
      <c r="OEL329" s="224"/>
      <c r="OEM329" s="224"/>
      <c r="OEN329" s="334"/>
      <c r="OEO329" s="334"/>
      <c r="OEP329" s="224"/>
      <c r="OEQ329" s="368"/>
      <c r="OER329" s="368"/>
      <c r="OES329" s="332"/>
      <c r="OET329" s="333"/>
      <c r="OEU329" s="368"/>
      <c r="OEV329" s="224"/>
      <c r="OEW329" s="224"/>
      <c r="OEX329" s="334"/>
      <c r="OEY329" s="334"/>
      <c r="OEZ329" s="224"/>
      <c r="OFA329" s="368"/>
      <c r="OFB329" s="368"/>
      <c r="OFC329" s="332"/>
      <c r="OFD329" s="333"/>
      <c r="OFE329" s="368"/>
      <c r="OFF329" s="224"/>
      <c r="OFG329" s="224"/>
      <c r="OFH329" s="334"/>
      <c r="OFI329" s="334"/>
      <c r="OFJ329" s="224"/>
      <c r="OFK329" s="368"/>
      <c r="OFL329" s="368"/>
      <c r="OFM329" s="332"/>
      <c r="OFN329" s="333"/>
      <c r="OFO329" s="368"/>
      <c r="OFP329" s="224"/>
      <c r="OFQ329" s="224"/>
      <c r="OFR329" s="334"/>
      <c r="OFS329" s="334"/>
      <c r="OFT329" s="224"/>
      <c r="OFU329" s="368"/>
      <c r="OFV329" s="368"/>
      <c r="OFW329" s="332"/>
      <c r="OFX329" s="333"/>
      <c r="OFY329" s="368"/>
      <c r="OFZ329" s="224"/>
      <c r="OGA329" s="224"/>
      <c r="OGB329" s="334"/>
      <c r="OGC329" s="334"/>
      <c r="OGD329" s="224"/>
      <c r="OGE329" s="368"/>
      <c r="OGF329" s="368"/>
      <c r="OGG329" s="332"/>
      <c r="OGH329" s="333"/>
      <c r="OGI329" s="368"/>
      <c r="OGJ329" s="224"/>
      <c r="OGK329" s="224"/>
      <c r="OGL329" s="334"/>
      <c r="OGM329" s="334"/>
      <c r="OGN329" s="224"/>
      <c r="OGO329" s="368"/>
      <c r="OGP329" s="368"/>
      <c r="OGQ329" s="332"/>
      <c r="OGR329" s="333"/>
      <c r="OGS329" s="368"/>
      <c r="OGT329" s="224"/>
      <c r="OGU329" s="224"/>
      <c r="OGV329" s="334"/>
      <c r="OGW329" s="334"/>
      <c r="OGX329" s="224"/>
      <c r="OGY329" s="368"/>
      <c r="OGZ329" s="368"/>
      <c r="OHA329" s="332"/>
      <c r="OHB329" s="333"/>
      <c r="OHC329" s="368"/>
      <c r="OHD329" s="224"/>
      <c r="OHE329" s="224"/>
      <c r="OHF329" s="334"/>
      <c r="OHG329" s="334"/>
      <c r="OHH329" s="224"/>
      <c r="OHI329" s="368"/>
      <c r="OHJ329" s="368"/>
      <c r="OHK329" s="332"/>
      <c r="OHL329" s="333"/>
      <c r="OHM329" s="368"/>
      <c r="OHN329" s="224"/>
      <c r="OHO329" s="224"/>
      <c r="OHP329" s="334"/>
      <c r="OHQ329" s="334"/>
      <c r="OHR329" s="224"/>
      <c r="OHS329" s="368"/>
      <c r="OHT329" s="368"/>
      <c r="OHU329" s="332"/>
      <c r="OHV329" s="333"/>
      <c r="OHW329" s="368"/>
      <c r="OHX329" s="224"/>
      <c r="OHY329" s="224"/>
      <c r="OHZ329" s="334"/>
      <c r="OIA329" s="334"/>
      <c r="OIB329" s="224"/>
      <c r="OIC329" s="368"/>
      <c r="OID329" s="368"/>
      <c r="OIE329" s="332"/>
      <c r="OIF329" s="333"/>
      <c r="OIG329" s="368"/>
      <c r="OIH329" s="224"/>
      <c r="OII329" s="224"/>
      <c r="OIJ329" s="334"/>
      <c r="OIK329" s="334"/>
      <c r="OIL329" s="224"/>
      <c r="OIM329" s="368"/>
      <c r="OIN329" s="368"/>
      <c r="OIO329" s="332"/>
      <c r="OIP329" s="333"/>
      <c r="OIQ329" s="368"/>
      <c r="OIR329" s="224"/>
      <c r="OIS329" s="224"/>
      <c r="OIT329" s="334"/>
      <c r="OIU329" s="334"/>
      <c r="OIV329" s="224"/>
      <c r="OIW329" s="368"/>
      <c r="OIX329" s="368"/>
      <c r="OIY329" s="332"/>
      <c r="OIZ329" s="333"/>
      <c r="OJA329" s="368"/>
      <c r="OJB329" s="224"/>
      <c r="OJC329" s="224"/>
      <c r="OJD329" s="334"/>
      <c r="OJE329" s="334"/>
      <c r="OJF329" s="224"/>
      <c r="OJG329" s="368"/>
      <c r="OJH329" s="368"/>
      <c r="OJI329" s="332"/>
      <c r="OJJ329" s="333"/>
      <c r="OJK329" s="368"/>
      <c r="OJL329" s="224"/>
      <c r="OJM329" s="224"/>
      <c r="OJN329" s="334"/>
      <c r="OJO329" s="334"/>
      <c r="OJP329" s="224"/>
      <c r="OJQ329" s="368"/>
      <c r="OJR329" s="368"/>
      <c r="OJS329" s="332"/>
      <c r="OJT329" s="333"/>
      <c r="OJU329" s="368"/>
      <c r="OJV329" s="224"/>
      <c r="OJW329" s="224"/>
      <c r="OJX329" s="334"/>
      <c r="OJY329" s="334"/>
      <c r="OJZ329" s="224"/>
      <c r="OKA329" s="368"/>
      <c r="OKB329" s="368"/>
      <c r="OKC329" s="332"/>
      <c r="OKD329" s="333"/>
      <c r="OKE329" s="368"/>
      <c r="OKF329" s="224"/>
      <c r="OKG329" s="224"/>
      <c r="OKH329" s="334"/>
      <c r="OKI329" s="334"/>
      <c r="OKJ329" s="224"/>
      <c r="OKK329" s="368"/>
      <c r="OKL329" s="368"/>
      <c r="OKM329" s="332"/>
      <c r="OKN329" s="333"/>
      <c r="OKO329" s="368"/>
      <c r="OKP329" s="224"/>
      <c r="OKQ329" s="224"/>
      <c r="OKR329" s="334"/>
      <c r="OKS329" s="334"/>
      <c r="OKT329" s="224"/>
      <c r="OKU329" s="368"/>
      <c r="OKV329" s="368"/>
      <c r="OKW329" s="332"/>
      <c r="OKX329" s="333"/>
      <c r="OKY329" s="368"/>
      <c r="OKZ329" s="224"/>
      <c r="OLA329" s="224"/>
      <c r="OLB329" s="334"/>
      <c r="OLC329" s="334"/>
      <c r="OLD329" s="224"/>
      <c r="OLE329" s="368"/>
      <c r="OLF329" s="368"/>
      <c r="OLG329" s="332"/>
      <c r="OLH329" s="333"/>
      <c r="OLI329" s="368"/>
      <c r="OLJ329" s="224"/>
      <c r="OLK329" s="224"/>
      <c r="OLL329" s="334"/>
      <c r="OLM329" s="334"/>
      <c r="OLN329" s="224"/>
      <c r="OLO329" s="368"/>
      <c r="OLP329" s="368"/>
      <c r="OLQ329" s="332"/>
      <c r="OLR329" s="333"/>
      <c r="OLS329" s="368"/>
      <c r="OLT329" s="224"/>
      <c r="OLU329" s="224"/>
      <c r="OLV329" s="334"/>
      <c r="OLW329" s="334"/>
      <c r="OLX329" s="224"/>
      <c r="OLY329" s="368"/>
      <c r="OLZ329" s="368"/>
      <c r="OMA329" s="332"/>
      <c r="OMB329" s="333"/>
      <c r="OMC329" s="368"/>
      <c r="OMD329" s="224"/>
      <c r="OME329" s="224"/>
      <c r="OMF329" s="334"/>
      <c r="OMG329" s="334"/>
      <c r="OMH329" s="224"/>
      <c r="OMI329" s="368"/>
      <c r="OMJ329" s="368"/>
      <c r="OMK329" s="332"/>
      <c r="OML329" s="333"/>
      <c r="OMM329" s="368"/>
      <c r="OMN329" s="224"/>
      <c r="OMO329" s="224"/>
      <c r="OMP329" s="334"/>
      <c r="OMQ329" s="334"/>
      <c r="OMR329" s="224"/>
      <c r="OMS329" s="368"/>
      <c r="OMT329" s="368"/>
      <c r="OMU329" s="332"/>
      <c r="OMV329" s="333"/>
      <c r="OMW329" s="368"/>
      <c r="OMX329" s="224"/>
      <c r="OMY329" s="224"/>
      <c r="OMZ329" s="334"/>
      <c r="ONA329" s="334"/>
      <c r="ONB329" s="224"/>
      <c r="ONC329" s="368"/>
      <c r="OND329" s="368"/>
      <c r="ONE329" s="332"/>
      <c r="ONF329" s="333"/>
      <c r="ONG329" s="368"/>
      <c r="ONH329" s="224"/>
      <c r="ONI329" s="224"/>
      <c r="ONJ329" s="334"/>
      <c r="ONK329" s="334"/>
      <c r="ONL329" s="224"/>
      <c r="ONM329" s="368"/>
      <c r="ONN329" s="368"/>
      <c r="ONO329" s="332"/>
      <c r="ONP329" s="333"/>
      <c r="ONQ329" s="368"/>
      <c r="ONR329" s="224"/>
      <c r="ONS329" s="224"/>
      <c r="ONT329" s="334"/>
      <c r="ONU329" s="334"/>
      <c r="ONV329" s="224"/>
      <c r="ONW329" s="368"/>
      <c r="ONX329" s="368"/>
      <c r="ONY329" s="332"/>
      <c r="ONZ329" s="333"/>
      <c r="OOA329" s="368"/>
      <c r="OOB329" s="224"/>
      <c r="OOC329" s="224"/>
      <c r="OOD329" s="334"/>
      <c r="OOE329" s="334"/>
      <c r="OOF329" s="224"/>
      <c r="OOG329" s="368"/>
      <c r="OOH329" s="368"/>
      <c r="OOI329" s="332"/>
      <c r="OOJ329" s="333"/>
      <c r="OOK329" s="368"/>
      <c r="OOL329" s="224"/>
      <c r="OOM329" s="224"/>
      <c r="OON329" s="334"/>
      <c r="OOO329" s="334"/>
      <c r="OOP329" s="224"/>
      <c r="OOQ329" s="368"/>
      <c r="OOR329" s="368"/>
      <c r="OOS329" s="332"/>
      <c r="OOT329" s="333"/>
      <c r="OOU329" s="368"/>
      <c r="OOV329" s="224"/>
      <c r="OOW329" s="224"/>
      <c r="OOX329" s="334"/>
      <c r="OOY329" s="334"/>
      <c r="OOZ329" s="224"/>
      <c r="OPA329" s="368"/>
      <c r="OPB329" s="368"/>
      <c r="OPC329" s="332"/>
      <c r="OPD329" s="333"/>
      <c r="OPE329" s="368"/>
      <c r="OPF329" s="224"/>
      <c r="OPG329" s="224"/>
      <c r="OPH329" s="334"/>
      <c r="OPI329" s="334"/>
      <c r="OPJ329" s="224"/>
      <c r="OPK329" s="368"/>
      <c r="OPL329" s="368"/>
      <c r="OPM329" s="332"/>
      <c r="OPN329" s="333"/>
      <c r="OPO329" s="368"/>
      <c r="OPP329" s="224"/>
      <c r="OPQ329" s="224"/>
      <c r="OPR329" s="334"/>
      <c r="OPS329" s="334"/>
      <c r="OPT329" s="224"/>
      <c r="OPU329" s="368"/>
      <c r="OPV329" s="368"/>
      <c r="OPW329" s="332"/>
      <c r="OPX329" s="333"/>
      <c r="OPY329" s="368"/>
      <c r="OPZ329" s="224"/>
      <c r="OQA329" s="224"/>
      <c r="OQB329" s="334"/>
      <c r="OQC329" s="334"/>
      <c r="OQD329" s="224"/>
      <c r="OQE329" s="368"/>
      <c r="OQF329" s="368"/>
      <c r="OQG329" s="332"/>
      <c r="OQH329" s="333"/>
      <c r="OQI329" s="368"/>
      <c r="OQJ329" s="224"/>
      <c r="OQK329" s="224"/>
      <c r="OQL329" s="334"/>
      <c r="OQM329" s="334"/>
      <c r="OQN329" s="224"/>
      <c r="OQO329" s="368"/>
      <c r="OQP329" s="368"/>
      <c r="OQQ329" s="332"/>
      <c r="OQR329" s="333"/>
      <c r="OQS329" s="368"/>
      <c r="OQT329" s="224"/>
      <c r="OQU329" s="224"/>
      <c r="OQV329" s="334"/>
      <c r="OQW329" s="334"/>
      <c r="OQX329" s="224"/>
      <c r="OQY329" s="368"/>
      <c r="OQZ329" s="368"/>
      <c r="ORA329" s="332"/>
      <c r="ORB329" s="333"/>
      <c r="ORC329" s="368"/>
      <c r="ORD329" s="224"/>
      <c r="ORE329" s="224"/>
      <c r="ORF329" s="334"/>
      <c r="ORG329" s="334"/>
      <c r="ORH329" s="224"/>
      <c r="ORI329" s="368"/>
      <c r="ORJ329" s="368"/>
      <c r="ORK329" s="332"/>
      <c r="ORL329" s="333"/>
      <c r="ORM329" s="368"/>
      <c r="ORN329" s="224"/>
      <c r="ORO329" s="224"/>
      <c r="ORP329" s="334"/>
      <c r="ORQ329" s="334"/>
      <c r="ORR329" s="224"/>
      <c r="ORS329" s="368"/>
      <c r="ORT329" s="368"/>
      <c r="ORU329" s="332"/>
      <c r="ORV329" s="333"/>
      <c r="ORW329" s="368"/>
      <c r="ORX329" s="224"/>
      <c r="ORY329" s="224"/>
      <c r="ORZ329" s="334"/>
      <c r="OSA329" s="334"/>
      <c r="OSB329" s="224"/>
      <c r="OSC329" s="368"/>
      <c r="OSD329" s="368"/>
      <c r="OSE329" s="332"/>
      <c r="OSF329" s="333"/>
      <c r="OSG329" s="368"/>
      <c r="OSH329" s="224"/>
      <c r="OSI329" s="224"/>
      <c r="OSJ329" s="334"/>
      <c r="OSK329" s="334"/>
      <c r="OSL329" s="224"/>
      <c r="OSM329" s="368"/>
      <c r="OSN329" s="368"/>
      <c r="OSO329" s="332"/>
      <c r="OSP329" s="333"/>
      <c r="OSQ329" s="368"/>
      <c r="OSR329" s="224"/>
      <c r="OSS329" s="224"/>
      <c r="OST329" s="334"/>
      <c r="OSU329" s="334"/>
      <c r="OSV329" s="224"/>
      <c r="OSW329" s="368"/>
      <c r="OSX329" s="368"/>
      <c r="OSY329" s="332"/>
      <c r="OSZ329" s="333"/>
      <c r="OTA329" s="368"/>
      <c r="OTB329" s="224"/>
      <c r="OTC329" s="224"/>
      <c r="OTD329" s="334"/>
      <c r="OTE329" s="334"/>
      <c r="OTF329" s="224"/>
      <c r="OTG329" s="368"/>
      <c r="OTH329" s="368"/>
      <c r="OTI329" s="332"/>
      <c r="OTJ329" s="333"/>
      <c r="OTK329" s="368"/>
      <c r="OTL329" s="224"/>
      <c r="OTM329" s="224"/>
      <c r="OTN329" s="334"/>
      <c r="OTO329" s="334"/>
      <c r="OTP329" s="224"/>
      <c r="OTQ329" s="368"/>
      <c r="OTR329" s="368"/>
      <c r="OTS329" s="332"/>
      <c r="OTT329" s="333"/>
      <c r="OTU329" s="368"/>
      <c r="OTV329" s="224"/>
      <c r="OTW329" s="224"/>
      <c r="OTX329" s="334"/>
      <c r="OTY329" s="334"/>
      <c r="OTZ329" s="224"/>
      <c r="OUA329" s="368"/>
      <c r="OUB329" s="368"/>
      <c r="OUC329" s="332"/>
      <c r="OUD329" s="333"/>
      <c r="OUE329" s="368"/>
      <c r="OUF329" s="224"/>
      <c r="OUG329" s="224"/>
      <c r="OUH329" s="334"/>
      <c r="OUI329" s="334"/>
      <c r="OUJ329" s="224"/>
      <c r="OUK329" s="368"/>
      <c r="OUL329" s="368"/>
      <c r="OUM329" s="332"/>
      <c r="OUN329" s="333"/>
      <c r="OUO329" s="368"/>
      <c r="OUP329" s="224"/>
      <c r="OUQ329" s="224"/>
      <c r="OUR329" s="334"/>
      <c r="OUS329" s="334"/>
      <c r="OUT329" s="224"/>
      <c r="OUU329" s="368"/>
      <c r="OUV329" s="368"/>
      <c r="OUW329" s="332"/>
      <c r="OUX329" s="333"/>
      <c r="OUY329" s="368"/>
      <c r="OUZ329" s="224"/>
      <c r="OVA329" s="224"/>
      <c r="OVB329" s="334"/>
      <c r="OVC329" s="334"/>
      <c r="OVD329" s="224"/>
      <c r="OVE329" s="368"/>
      <c r="OVF329" s="368"/>
      <c r="OVG329" s="332"/>
      <c r="OVH329" s="333"/>
      <c r="OVI329" s="368"/>
      <c r="OVJ329" s="224"/>
      <c r="OVK329" s="224"/>
      <c r="OVL329" s="334"/>
      <c r="OVM329" s="334"/>
      <c r="OVN329" s="224"/>
      <c r="OVO329" s="368"/>
      <c r="OVP329" s="368"/>
      <c r="OVQ329" s="332"/>
      <c r="OVR329" s="333"/>
      <c r="OVS329" s="368"/>
      <c r="OVT329" s="224"/>
      <c r="OVU329" s="224"/>
      <c r="OVV329" s="334"/>
      <c r="OVW329" s="334"/>
      <c r="OVX329" s="224"/>
      <c r="OVY329" s="368"/>
      <c r="OVZ329" s="368"/>
      <c r="OWA329" s="332"/>
      <c r="OWB329" s="333"/>
      <c r="OWC329" s="368"/>
      <c r="OWD329" s="224"/>
      <c r="OWE329" s="224"/>
      <c r="OWF329" s="334"/>
      <c r="OWG329" s="334"/>
      <c r="OWH329" s="224"/>
      <c r="OWI329" s="368"/>
      <c r="OWJ329" s="368"/>
      <c r="OWK329" s="332"/>
      <c r="OWL329" s="333"/>
      <c r="OWM329" s="368"/>
      <c r="OWN329" s="224"/>
      <c r="OWO329" s="224"/>
      <c r="OWP329" s="334"/>
      <c r="OWQ329" s="334"/>
      <c r="OWR329" s="224"/>
      <c r="OWS329" s="368"/>
      <c r="OWT329" s="368"/>
      <c r="OWU329" s="332"/>
      <c r="OWV329" s="333"/>
      <c r="OWW329" s="368"/>
      <c r="OWX329" s="224"/>
      <c r="OWY329" s="224"/>
      <c r="OWZ329" s="334"/>
      <c r="OXA329" s="334"/>
      <c r="OXB329" s="224"/>
      <c r="OXC329" s="368"/>
      <c r="OXD329" s="368"/>
      <c r="OXE329" s="332"/>
      <c r="OXF329" s="333"/>
      <c r="OXG329" s="368"/>
      <c r="OXH329" s="224"/>
      <c r="OXI329" s="224"/>
      <c r="OXJ329" s="334"/>
      <c r="OXK329" s="334"/>
      <c r="OXL329" s="224"/>
      <c r="OXM329" s="368"/>
      <c r="OXN329" s="368"/>
      <c r="OXO329" s="332"/>
      <c r="OXP329" s="333"/>
      <c r="OXQ329" s="368"/>
      <c r="OXR329" s="224"/>
      <c r="OXS329" s="224"/>
      <c r="OXT329" s="334"/>
      <c r="OXU329" s="334"/>
      <c r="OXV329" s="224"/>
      <c r="OXW329" s="368"/>
      <c r="OXX329" s="368"/>
      <c r="OXY329" s="332"/>
      <c r="OXZ329" s="333"/>
      <c r="OYA329" s="368"/>
      <c r="OYB329" s="224"/>
      <c r="OYC329" s="224"/>
      <c r="OYD329" s="334"/>
      <c r="OYE329" s="334"/>
      <c r="OYF329" s="224"/>
      <c r="OYG329" s="368"/>
      <c r="OYH329" s="368"/>
      <c r="OYI329" s="332"/>
      <c r="OYJ329" s="333"/>
      <c r="OYK329" s="368"/>
      <c r="OYL329" s="224"/>
      <c r="OYM329" s="224"/>
      <c r="OYN329" s="334"/>
      <c r="OYO329" s="334"/>
      <c r="OYP329" s="224"/>
      <c r="OYQ329" s="368"/>
      <c r="OYR329" s="368"/>
      <c r="OYS329" s="332"/>
      <c r="OYT329" s="333"/>
      <c r="OYU329" s="368"/>
      <c r="OYV329" s="224"/>
      <c r="OYW329" s="224"/>
      <c r="OYX329" s="334"/>
      <c r="OYY329" s="334"/>
      <c r="OYZ329" s="224"/>
      <c r="OZA329" s="368"/>
      <c r="OZB329" s="368"/>
      <c r="OZC329" s="332"/>
      <c r="OZD329" s="333"/>
      <c r="OZE329" s="368"/>
      <c r="OZF329" s="224"/>
      <c r="OZG329" s="224"/>
      <c r="OZH329" s="334"/>
      <c r="OZI329" s="334"/>
      <c r="OZJ329" s="224"/>
      <c r="OZK329" s="368"/>
      <c r="OZL329" s="368"/>
      <c r="OZM329" s="332"/>
      <c r="OZN329" s="333"/>
      <c r="OZO329" s="368"/>
      <c r="OZP329" s="224"/>
      <c r="OZQ329" s="224"/>
      <c r="OZR329" s="334"/>
      <c r="OZS329" s="334"/>
      <c r="OZT329" s="224"/>
      <c r="OZU329" s="368"/>
      <c r="OZV329" s="368"/>
      <c r="OZW329" s="332"/>
      <c r="OZX329" s="333"/>
      <c r="OZY329" s="368"/>
      <c r="OZZ329" s="224"/>
      <c r="PAA329" s="224"/>
      <c r="PAB329" s="334"/>
      <c r="PAC329" s="334"/>
      <c r="PAD329" s="224"/>
      <c r="PAE329" s="368"/>
      <c r="PAF329" s="368"/>
      <c r="PAG329" s="332"/>
      <c r="PAH329" s="333"/>
      <c r="PAI329" s="368"/>
      <c r="PAJ329" s="224"/>
      <c r="PAK329" s="224"/>
      <c r="PAL329" s="334"/>
      <c r="PAM329" s="334"/>
      <c r="PAN329" s="224"/>
      <c r="PAO329" s="368"/>
      <c r="PAP329" s="368"/>
      <c r="PAQ329" s="332"/>
      <c r="PAR329" s="333"/>
      <c r="PAS329" s="368"/>
      <c r="PAT329" s="224"/>
      <c r="PAU329" s="224"/>
      <c r="PAV329" s="334"/>
      <c r="PAW329" s="334"/>
      <c r="PAX329" s="224"/>
      <c r="PAY329" s="368"/>
      <c r="PAZ329" s="368"/>
      <c r="PBA329" s="332"/>
      <c r="PBB329" s="333"/>
      <c r="PBC329" s="368"/>
      <c r="PBD329" s="224"/>
      <c r="PBE329" s="224"/>
      <c r="PBF329" s="334"/>
      <c r="PBG329" s="334"/>
      <c r="PBH329" s="224"/>
      <c r="PBI329" s="368"/>
      <c r="PBJ329" s="368"/>
      <c r="PBK329" s="332"/>
      <c r="PBL329" s="333"/>
      <c r="PBM329" s="368"/>
      <c r="PBN329" s="224"/>
      <c r="PBO329" s="224"/>
      <c r="PBP329" s="334"/>
      <c r="PBQ329" s="334"/>
      <c r="PBR329" s="224"/>
      <c r="PBS329" s="368"/>
      <c r="PBT329" s="368"/>
      <c r="PBU329" s="332"/>
      <c r="PBV329" s="333"/>
      <c r="PBW329" s="368"/>
      <c r="PBX329" s="224"/>
      <c r="PBY329" s="224"/>
      <c r="PBZ329" s="334"/>
      <c r="PCA329" s="334"/>
      <c r="PCB329" s="224"/>
      <c r="PCC329" s="368"/>
      <c r="PCD329" s="368"/>
      <c r="PCE329" s="332"/>
      <c r="PCF329" s="333"/>
      <c r="PCG329" s="368"/>
      <c r="PCH329" s="224"/>
      <c r="PCI329" s="224"/>
      <c r="PCJ329" s="334"/>
      <c r="PCK329" s="334"/>
      <c r="PCL329" s="224"/>
      <c r="PCM329" s="368"/>
      <c r="PCN329" s="368"/>
      <c r="PCO329" s="332"/>
      <c r="PCP329" s="333"/>
      <c r="PCQ329" s="368"/>
      <c r="PCR329" s="224"/>
      <c r="PCS329" s="224"/>
      <c r="PCT329" s="334"/>
      <c r="PCU329" s="334"/>
      <c r="PCV329" s="224"/>
      <c r="PCW329" s="368"/>
      <c r="PCX329" s="368"/>
      <c r="PCY329" s="332"/>
      <c r="PCZ329" s="333"/>
      <c r="PDA329" s="368"/>
      <c r="PDB329" s="224"/>
      <c r="PDC329" s="224"/>
      <c r="PDD329" s="334"/>
      <c r="PDE329" s="334"/>
      <c r="PDF329" s="224"/>
      <c r="PDG329" s="368"/>
      <c r="PDH329" s="368"/>
      <c r="PDI329" s="332"/>
      <c r="PDJ329" s="333"/>
      <c r="PDK329" s="368"/>
      <c r="PDL329" s="224"/>
      <c r="PDM329" s="224"/>
      <c r="PDN329" s="334"/>
      <c r="PDO329" s="334"/>
      <c r="PDP329" s="224"/>
      <c r="PDQ329" s="368"/>
      <c r="PDR329" s="368"/>
      <c r="PDS329" s="332"/>
      <c r="PDT329" s="333"/>
      <c r="PDU329" s="368"/>
      <c r="PDV329" s="224"/>
      <c r="PDW329" s="224"/>
      <c r="PDX329" s="334"/>
      <c r="PDY329" s="334"/>
      <c r="PDZ329" s="224"/>
      <c r="PEA329" s="368"/>
      <c r="PEB329" s="368"/>
      <c r="PEC329" s="332"/>
      <c r="PED329" s="333"/>
      <c r="PEE329" s="368"/>
      <c r="PEF329" s="224"/>
      <c r="PEG329" s="224"/>
      <c r="PEH329" s="334"/>
      <c r="PEI329" s="334"/>
      <c r="PEJ329" s="224"/>
      <c r="PEK329" s="368"/>
      <c r="PEL329" s="368"/>
      <c r="PEM329" s="332"/>
      <c r="PEN329" s="333"/>
      <c r="PEO329" s="368"/>
      <c r="PEP329" s="224"/>
      <c r="PEQ329" s="224"/>
      <c r="PER329" s="334"/>
      <c r="PES329" s="334"/>
      <c r="PET329" s="224"/>
      <c r="PEU329" s="368"/>
      <c r="PEV329" s="368"/>
      <c r="PEW329" s="332"/>
      <c r="PEX329" s="333"/>
      <c r="PEY329" s="368"/>
      <c r="PEZ329" s="224"/>
      <c r="PFA329" s="224"/>
      <c r="PFB329" s="334"/>
      <c r="PFC329" s="334"/>
      <c r="PFD329" s="224"/>
      <c r="PFE329" s="368"/>
      <c r="PFF329" s="368"/>
      <c r="PFG329" s="332"/>
      <c r="PFH329" s="333"/>
      <c r="PFI329" s="368"/>
      <c r="PFJ329" s="224"/>
      <c r="PFK329" s="224"/>
      <c r="PFL329" s="334"/>
      <c r="PFM329" s="334"/>
      <c r="PFN329" s="224"/>
      <c r="PFO329" s="368"/>
      <c r="PFP329" s="368"/>
      <c r="PFQ329" s="332"/>
      <c r="PFR329" s="333"/>
      <c r="PFS329" s="368"/>
      <c r="PFT329" s="224"/>
      <c r="PFU329" s="224"/>
      <c r="PFV329" s="334"/>
      <c r="PFW329" s="334"/>
      <c r="PFX329" s="224"/>
      <c r="PFY329" s="368"/>
      <c r="PFZ329" s="368"/>
      <c r="PGA329" s="332"/>
      <c r="PGB329" s="333"/>
      <c r="PGC329" s="368"/>
      <c r="PGD329" s="224"/>
      <c r="PGE329" s="224"/>
      <c r="PGF329" s="334"/>
      <c r="PGG329" s="334"/>
      <c r="PGH329" s="224"/>
      <c r="PGI329" s="368"/>
      <c r="PGJ329" s="368"/>
      <c r="PGK329" s="332"/>
      <c r="PGL329" s="333"/>
      <c r="PGM329" s="368"/>
      <c r="PGN329" s="224"/>
      <c r="PGO329" s="224"/>
      <c r="PGP329" s="334"/>
      <c r="PGQ329" s="334"/>
      <c r="PGR329" s="224"/>
      <c r="PGS329" s="368"/>
      <c r="PGT329" s="368"/>
      <c r="PGU329" s="332"/>
      <c r="PGV329" s="333"/>
      <c r="PGW329" s="368"/>
      <c r="PGX329" s="224"/>
      <c r="PGY329" s="224"/>
      <c r="PGZ329" s="334"/>
      <c r="PHA329" s="334"/>
      <c r="PHB329" s="224"/>
      <c r="PHC329" s="368"/>
      <c r="PHD329" s="368"/>
      <c r="PHE329" s="332"/>
      <c r="PHF329" s="333"/>
      <c r="PHG329" s="368"/>
      <c r="PHH329" s="224"/>
      <c r="PHI329" s="224"/>
      <c r="PHJ329" s="334"/>
      <c r="PHK329" s="334"/>
      <c r="PHL329" s="224"/>
      <c r="PHM329" s="368"/>
      <c r="PHN329" s="368"/>
      <c r="PHO329" s="332"/>
      <c r="PHP329" s="333"/>
      <c r="PHQ329" s="368"/>
      <c r="PHR329" s="224"/>
      <c r="PHS329" s="224"/>
      <c r="PHT329" s="334"/>
      <c r="PHU329" s="334"/>
      <c r="PHV329" s="224"/>
      <c r="PHW329" s="368"/>
      <c r="PHX329" s="368"/>
      <c r="PHY329" s="332"/>
      <c r="PHZ329" s="333"/>
      <c r="PIA329" s="368"/>
      <c r="PIB329" s="224"/>
      <c r="PIC329" s="224"/>
      <c r="PID329" s="334"/>
      <c r="PIE329" s="334"/>
      <c r="PIF329" s="224"/>
      <c r="PIG329" s="368"/>
      <c r="PIH329" s="368"/>
      <c r="PII329" s="332"/>
      <c r="PIJ329" s="333"/>
      <c r="PIK329" s="368"/>
      <c r="PIL329" s="224"/>
      <c r="PIM329" s="224"/>
      <c r="PIN329" s="334"/>
      <c r="PIO329" s="334"/>
      <c r="PIP329" s="224"/>
      <c r="PIQ329" s="368"/>
      <c r="PIR329" s="368"/>
      <c r="PIS329" s="332"/>
      <c r="PIT329" s="333"/>
      <c r="PIU329" s="368"/>
      <c r="PIV329" s="224"/>
      <c r="PIW329" s="224"/>
      <c r="PIX329" s="334"/>
      <c r="PIY329" s="334"/>
      <c r="PIZ329" s="224"/>
      <c r="PJA329" s="368"/>
      <c r="PJB329" s="368"/>
      <c r="PJC329" s="332"/>
      <c r="PJD329" s="333"/>
      <c r="PJE329" s="368"/>
      <c r="PJF329" s="224"/>
      <c r="PJG329" s="224"/>
      <c r="PJH329" s="334"/>
      <c r="PJI329" s="334"/>
      <c r="PJJ329" s="224"/>
      <c r="PJK329" s="368"/>
      <c r="PJL329" s="368"/>
      <c r="PJM329" s="332"/>
      <c r="PJN329" s="333"/>
      <c r="PJO329" s="368"/>
      <c r="PJP329" s="224"/>
      <c r="PJQ329" s="224"/>
      <c r="PJR329" s="334"/>
      <c r="PJS329" s="334"/>
      <c r="PJT329" s="224"/>
      <c r="PJU329" s="368"/>
      <c r="PJV329" s="368"/>
      <c r="PJW329" s="332"/>
      <c r="PJX329" s="333"/>
      <c r="PJY329" s="368"/>
      <c r="PJZ329" s="224"/>
      <c r="PKA329" s="224"/>
      <c r="PKB329" s="334"/>
      <c r="PKC329" s="334"/>
      <c r="PKD329" s="224"/>
      <c r="PKE329" s="368"/>
      <c r="PKF329" s="368"/>
      <c r="PKG329" s="332"/>
      <c r="PKH329" s="333"/>
      <c r="PKI329" s="368"/>
      <c r="PKJ329" s="224"/>
      <c r="PKK329" s="224"/>
      <c r="PKL329" s="334"/>
      <c r="PKM329" s="334"/>
      <c r="PKN329" s="224"/>
      <c r="PKO329" s="368"/>
      <c r="PKP329" s="368"/>
      <c r="PKQ329" s="332"/>
      <c r="PKR329" s="333"/>
      <c r="PKS329" s="368"/>
      <c r="PKT329" s="224"/>
      <c r="PKU329" s="224"/>
      <c r="PKV329" s="334"/>
      <c r="PKW329" s="334"/>
      <c r="PKX329" s="224"/>
      <c r="PKY329" s="368"/>
      <c r="PKZ329" s="368"/>
      <c r="PLA329" s="332"/>
      <c r="PLB329" s="333"/>
      <c r="PLC329" s="368"/>
      <c r="PLD329" s="224"/>
      <c r="PLE329" s="224"/>
      <c r="PLF329" s="334"/>
      <c r="PLG329" s="334"/>
      <c r="PLH329" s="224"/>
      <c r="PLI329" s="368"/>
      <c r="PLJ329" s="368"/>
      <c r="PLK329" s="332"/>
      <c r="PLL329" s="333"/>
      <c r="PLM329" s="368"/>
      <c r="PLN329" s="224"/>
      <c r="PLO329" s="224"/>
      <c r="PLP329" s="334"/>
      <c r="PLQ329" s="334"/>
      <c r="PLR329" s="224"/>
      <c r="PLS329" s="368"/>
      <c r="PLT329" s="368"/>
      <c r="PLU329" s="332"/>
      <c r="PLV329" s="333"/>
      <c r="PLW329" s="368"/>
      <c r="PLX329" s="224"/>
      <c r="PLY329" s="224"/>
      <c r="PLZ329" s="334"/>
      <c r="PMA329" s="334"/>
      <c r="PMB329" s="224"/>
      <c r="PMC329" s="368"/>
      <c r="PMD329" s="368"/>
      <c r="PME329" s="332"/>
      <c r="PMF329" s="333"/>
      <c r="PMG329" s="368"/>
      <c r="PMH329" s="224"/>
      <c r="PMI329" s="224"/>
      <c r="PMJ329" s="334"/>
      <c r="PMK329" s="334"/>
      <c r="PML329" s="224"/>
      <c r="PMM329" s="368"/>
      <c r="PMN329" s="368"/>
      <c r="PMO329" s="332"/>
      <c r="PMP329" s="333"/>
      <c r="PMQ329" s="368"/>
      <c r="PMR329" s="224"/>
      <c r="PMS329" s="224"/>
      <c r="PMT329" s="334"/>
      <c r="PMU329" s="334"/>
      <c r="PMV329" s="224"/>
      <c r="PMW329" s="368"/>
      <c r="PMX329" s="368"/>
      <c r="PMY329" s="332"/>
      <c r="PMZ329" s="333"/>
      <c r="PNA329" s="368"/>
      <c r="PNB329" s="224"/>
      <c r="PNC329" s="224"/>
      <c r="PND329" s="334"/>
      <c r="PNE329" s="334"/>
      <c r="PNF329" s="224"/>
      <c r="PNG329" s="368"/>
      <c r="PNH329" s="368"/>
      <c r="PNI329" s="332"/>
      <c r="PNJ329" s="333"/>
      <c r="PNK329" s="368"/>
      <c r="PNL329" s="224"/>
      <c r="PNM329" s="224"/>
      <c r="PNN329" s="334"/>
      <c r="PNO329" s="334"/>
      <c r="PNP329" s="224"/>
      <c r="PNQ329" s="368"/>
      <c r="PNR329" s="368"/>
      <c r="PNS329" s="332"/>
      <c r="PNT329" s="333"/>
      <c r="PNU329" s="368"/>
      <c r="PNV329" s="224"/>
      <c r="PNW329" s="224"/>
      <c r="PNX329" s="334"/>
      <c r="PNY329" s="334"/>
      <c r="PNZ329" s="224"/>
      <c r="POA329" s="368"/>
      <c r="POB329" s="368"/>
      <c r="POC329" s="332"/>
      <c r="POD329" s="333"/>
      <c r="POE329" s="368"/>
      <c r="POF329" s="224"/>
      <c r="POG329" s="224"/>
      <c r="POH329" s="334"/>
      <c r="POI329" s="334"/>
      <c r="POJ329" s="224"/>
      <c r="POK329" s="368"/>
      <c r="POL329" s="368"/>
      <c r="POM329" s="332"/>
      <c r="PON329" s="333"/>
      <c r="POO329" s="368"/>
      <c r="POP329" s="224"/>
      <c r="POQ329" s="224"/>
      <c r="POR329" s="334"/>
      <c r="POS329" s="334"/>
      <c r="POT329" s="224"/>
      <c r="POU329" s="368"/>
      <c r="POV329" s="368"/>
      <c r="POW329" s="332"/>
      <c r="POX329" s="333"/>
      <c r="POY329" s="368"/>
      <c r="POZ329" s="224"/>
      <c r="PPA329" s="224"/>
      <c r="PPB329" s="334"/>
      <c r="PPC329" s="334"/>
      <c r="PPD329" s="224"/>
      <c r="PPE329" s="368"/>
      <c r="PPF329" s="368"/>
      <c r="PPG329" s="332"/>
      <c r="PPH329" s="333"/>
      <c r="PPI329" s="368"/>
      <c r="PPJ329" s="224"/>
      <c r="PPK329" s="224"/>
      <c r="PPL329" s="334"/>
      <c r="PPM329" s="334"/>
      <c r="PPN329" s="224"/>
      <c r="PPO329" s="368"/>
      <c r="PPP329" s="368"/>
      <c r="PPQ329" s="332"/>
      <c r="PPR329" s="333"/>
      <c r="PPS329" s="368"/>
      <c r="PPT329" s="224"/>
      <c r="PPU329" s="224"/>
      <c r="PPV329" s="334"/>
      <c r="PPW329" s="334"/>
      <c r="PPX329" s="224"/>
      <c r="PPY329" s="368"/>
      <c r="PPZ329" s="368"/>
      <c r="PQA329" s="332"/>
      <c r="PQB329" s="333"/>
      <c r="PQC329" s="368"/>
      <c r="PQD329" s="224"/>
      <c r="PQE329" s="224"/>
      <c r="PQF329" s="334"/>
      <c r="PQG329" s="334"/>
      <c r="PQH329" s="224"/>
      <c r="PQI329" s="368"/>
      <c r="PQJ329" s="368"/>
      <c r="PQK329" s="332"/>
      <c r="PQL329" s="333"/>
      <c r="PQM329" s="368"/>
      <c r="PQN329" s="224"/>
      <c r="PQO329" s="224"/>
      <c r="PQP329" s="334"/>
      <c r="PQQ329" s="334"/>
      <c r="PQR329" s="224"/>
      <c r="PQS329" s="368"/>
      <c r="PQT329" s="368"/>
      <c r="PQU329" s="332"/>
      <c r="PQV329" s="333"/>
      <c r="PQW329" s="368"/>
      <c r="PQX329" s="224"/>
      <c r="PQY329" s="224"/>
      <c r="PQZ329" s="334"/>
      <c r="PRA329" s="334"/>
      <c r="PRB329" s="224"/>
      <c r="PRC329" s="368"/>
      <c r="PRD329" s="368"/>
      <c r="PRE329" s="332"/>
      <c r="PRF329" s="333"/>
      <c r="PRG329" s="368"/>
      <c r="PRH329" s="224"/>
      <c r="PRI329" s="224"/>
      <c r="PRJ329" s="334"/>
      <c r="PRK329" s="334"/>
      <c r="PRL329" s="224"/>
      <c r="PRM329" s="368"/>
      <c r="PRN329" s="368"/>
      <c r="PRO329" s="332"/>
      <c r="PRP329" s="333"/>
      <c r="PRQ329" s="368"/>
      <c r="PRR329" s="224"/>
      <c r="PRS329" s="224"/>
      <c r="PRT329" s="334"/>
      <c r="PRU329" s="334"/>
      <c r="PRV329" s="224"/>
      <c r="PRW329" s="368"/>
      <c r="PRX329" s="368"/>
      <c r="PRY329" s="332"/>
      <c r="PRZ329" s="333"/>
      <c r="PSA329" s="368"/>
      <c r="PSB329" s="224"/>
      <c r="PSC329" s="224"/>
      <c r="PSD329" s="334"/>
      <c r="PSE329" s="334"/>
      <c r="PSF329" s="224"/>
      <c r="PSG329" s="368"/>
      <c r="PSH329" s="368"/>
      <c r="PSI329" s="332"/>
      <c r="PSJ329" s="333"/>
      <c r="PSK329" s="368"/>
      <c r="PSL329" s="224"/>
      <c r="PSM329" s="224"/>
      <c r="PSN329" s="334"/>
      <c r="PSO329" s="334"/>
      <c r="PSP329" s="224"/>
      <c r="PSQ329" s="368"/>
      <c r="PSR329" s="368"/>
      <c r="PSS329" s="332"/>
      <c r="PST329" s="333"/>
      <c r="PSU329" s="368"/>
      <c r="PSV329" s="224"/>
      <c r="PSW329" s="224"/>
      <c r="PSX329" s="334"/>
      <c r="PSY329" s="334"/>
      <c r="PSZ329" s="224"/>
      <c r="PTA329" s="368"/>
      <c r="PTB329" s="368"/>
      <c r="PTC329" s="332"/>
      <c r="PTD329" s="333"/>
      <c r="PTE329" s="368"/>
      <c r="PTF329" s="224"/>
      <c r="PTG329" s="224"/>
      <c r="PTH329" s="334"/>
      <c r="PTI329" s="334"/>
      <c r="PTJ329" s="224"/>
      <c r="PTK329" s="368"/>
      <c r="PTL329" s="368"/>
      <c r="PTM329" s="332"/>
      <c r="PTN329" s="333"/>
      <c r="PTO329" s="368"/>
      <c r="PTP329" s="224"/>
      <c r="PTQ329" s="224"/>
      <c r="PTR329" s="334"/>
      <c r="PTS329" s="334"/>
      <c r="PTT329" s="224"/>
      <c r="PTU329" s="368"/>
      <c r="PTV329" s="368"/>
      <c r="PTW329" s="332"/>
      <c r="PTX329" s="333"/>
      <c r="PTY329" s="368"/>
      <c r="PTZ329" s="224"/>
      <c r="PUA329" s="224"/>
      <c r="PUB329" s="334"/>
      <c r="PUC329" s="334"/>
      <c r="PUD329" s="224"/>
      <c r="PUE329" s="368"/>
      <c r="PUF329" s="368"/>
      <c r="PUG329" s="332"/>
      <c r="PUH329" s="333"/>
      <c r="PUI329" s="368"/>
      <c r="PUJ329" s="224"/>
      <c r="PUK329" s="224"/>
      <c r="PUL329" s="334"/>
      <c r="PUM329" s="334"/>
      <c r="PUN329" s="224"/>
      <c r="PUO329" s="368"/>
      <c r="PUP329" s="368"/>
      <c r="PUQ329" s="332"/>
      <c r="PUR329" s="333"/>
      <c r="PUS329" s="368"/>
      <c r="PUT329" s="224"/>
      <c r="PUU329" s="224"/>
      <c r="PUV329" s="334"/>
      <c r="PUW329" s="334"/>
      <c r="PUX329" s="224"/>
      <c r="PUY329" s="368"/>
      <c r="PUZ329" s="368"/>
      <c r="PVA329" s="332"/>
      <c r="PVB329" s="333"/>
      <c r="PVC329" s="368"/>
      <c r="PVD329" s="224"/>
      <c r="PVE329" s="224"/>
      <c r="PVF329" s="334"/>
      <c r="PVG329" s="334"/>
      <c r="PVH329" s="224"/>
      <c r="PVI329" s="368"/>
      <c r="PVJ329" s="368"/>
      <c r="PVK329" s="332"/>
      <c r="PVL329" s="333"/>
      <c r="PVM329" s="368"/>
      <c r="PVN329" s="224"/>
      <c r="PVO329" s="224"/>
      <c r="PVP329" s="334"/>
      <c r="PVQ329" s="334"/>
      <c r="PVR329" s="224"/>
      <c r="PVS329" s="368"/>
      <c r="PVT329" s="368"/>
      <c r="PVU329" s="332"/>
      <c r="PVV329" s="333"/>
      <c r="PVW329" s="368"/>
      <c r="PVX329" s="224"/>
      <c r="PVY329" s="224"/>
      <c r="PVZ329" s="334"/>
      <c r="PWA329" s="334"/>
      <c r="PWB329" s="224"/>
      <c r="PWC329" s="368"/>
      <c r="PWD329" s="368"/>
      <c r="PWE329" s="332"/>
      <c r="PWF329" s="333"/>
      <c r="PWG329" s="368"/>
      <c r="PWH329" s="224"/>
      <c r="PWI329" s="224"/>
      <c r="PWJ329" s="334"/>
      <c r="PWK329" s="334"/>
      <c r="PWL329" s="224"/>
      <c r="PWM329" s="368"/>
      <c r="PWN329" s="368"/>
      <c r="PWO329" s="332"/>
      <c r="PWP329" s="333"/>
      <c r="PWQ329" s="368"/>
      <c r="PWR329" s="224"/>
      <c r="PWS329" s="224"/>
      <c r="PWT329" s="334"/>
      <c r="PWU329" s="334"/>
      <c r="PWV329" s="224"/>
      <c r="PWW329" s="368"/>
      <c r="PWX329" s="368"/>
      <c r="PWY329" s="332"/>
      <c r="PWZ329" s="333"/>
      <c r="PXA329" s="368"/>
      <c r="PXB329" s="224"/>
      <c r="PXC329" s="224"/>
      <c r="PXD329" s="334"/>
      <c r="PXE329" s="334"/>
      <c r="PXF329" s="224"/>
      <c r="PXG329" s="368"/>
      <c r="PXH329" s="368"/>
      <c r="PXI329" s="332"/>
      <c r="PXJ329" s="333"/>
      <c r="PXK329" s="368"/>
      <c r="PXL329" s="224"/>
      <c r="PXM329" s="224"/>
      <c r="PXN329" s="334"/>
      <c r="PXO329" s="334"/>
      <c r="PXP329" s="224"/>
      <c r="PXQ329" s="368"/>
      <c r="PXR329" s="368"/>
      <c r="PXS329" s="332"/>
      <c r="PXT329" s="333"/>
      <c r="PXU329" s="368"/>
      <c r="PXV329" s="224"/>
      <c r="PXW329" s="224"/>
      <c r="PXX329" s="334"/>
      <c r="PXY329" s="334"/>
      <c r="PXZ329" s="224"/>
      <c r="PYA329" s="368"/>
      <c r="PYB329" s="368"/>
      <c r="PYC329" s="332"/>
      <c r="PYD329" s="333"/>
      <c r="PYE329" s="368"/>
      <c r="PYF329" s="224"/>
      <c r="PYG329" s="224"/>
      <c r="PYH329" s="334"/>
      <c r="PYI329" s="334"/>
      <c r="PYJ329" s="224"/>
      <c r="PYK329" s="368"/>
      <c r="PYL329" s="368"/>
      <c r="PYM329" s="332"/>
      <c r="PYN329" s="333"/>
      <c r="PYO329" s="368"/>
      <c r="PYP329" s="224"/>
      <c r="PYQ329" s="224"/>
      <c r="PYR329" s="334"/>
      <c r="PYS329" s="334"/>
      <c r="PYT329" s="224"/>
      <c r="PYU329" s="368"/>
      <c r="PYV329" s="368"/>
      <c r="PYW329" s="332"/>
      <c r="PYX329" s="333"/>
      <c r="PYY329" s="368"/>
      <c r="PYZ329" s="224"/>
      <c r="PZA329" s="224"/>
      <c r="PZB329" s="334"/>
      <c r="PZC329" s="334"/>
      <c r="PZD329" s="224"/>
      <c r="PZE329" s="368"/>
      <c r="PZF329" s="368"/>
      <c r="PZG329" s="332"/>
      <c r="PZH329" s="333"/>
      <c r="PZI329" s="368"/>
      <c r="PZJ329" s="224"/>
      <c r="PZK329" s="224"/>
      <c r="PZL329" s="334"/>
      <c r="PZM329" s="334"/>
      <c r="PZN329" s="224"/>
      <c r="PZO329" s="368"/>
      <c r="PZP329" s="368"/>
      <c r="PZQ329" s="332"/>
      <c r="PZR329" s="333"/>
      <c r="PZS329" s="368"/>
      <c r="PZT329" s="224"/>
      <c r="PZU329" s="224"/>
      <c r="PZV329" s="334"/>
      <c r="PZW329" s="334"/>
      <c r="PZX329" s="224"/>
      <c r="PZY329" s="368"/>
      <c r="PZZ329" s="368"/>
      <c r="QAA329" s="332"/>
      <c r="QAB329" s="333"/>
      <c r="QAC329" s="368"/>
      <c r="QAD329" s="224"/>
      <c r="QAE329" s="224"/>
      <c r="QAF329" s="334"/>
      <c r="QAG329" s="334"/>
      <c r="QAH329" s="224"/>
      <c r="QAI329" s="368"/>
      <c r="QAJ329" s="368"/>
      <c r="QAK329" s="332"/>
      <c r="QAL329" s="333"/>
      <c r="QAM329" s="368"/>
      <c r="QAN329" s="224"/>
      <c r="QAO329" s="224"/>
      <c r="QAP329" s="334"/>
      <c r="QAQ329" s="334"/>
      <c r="QAR329" s="224"/>
      <c r="QAS329" s="368"/>
      <c r="QAT329" s="368"/>
      <c r="QAU329" s="332"/>
      <c r="QAV329" s="333"/>
      <c r="QAW329" s="368"/>
      <c r="QAX329" s="224"/>
      <c r="QAY329" s="224"/>
      <c r="QAZ329" s="334"/>
      <c r="QBA329" s="334"/>
      <c r="QBB329" s="224"/>
      <c r="QBC329" s="368"/>
      <c r="QBD329" s="368"/>
      <c r="QBE329" s="332"/>
      <c r="QBF329" s="333"/>
      <c r="QBG329" s="368"/>
      <c r="QBH329" s="224"/>
      <c r="QBI329" s="224"/>
      <c r="QBJ329" s="334"/>
      <c r="QBK329" s="334"/>
      <c r="QBL329" s="224"/>
      <c r="QBM329" s="368"/>
      <c r="QBN329" s="368"/>
      <c r="QBO329" s="332"/>
      <c r="QBP329" s="333"/>
      <c r="QBQ329" s="368"/>
      <c r="QBR329" s="224"/>
      <c r="QBS329" s="224"/>
      <c r="QBT329" s="334"/>
      <c r="QBU329" s="334"/>
      <c r="QBV329" s="224"/>
      <c r="QBW329" s="368"/>
      <c r="QBX329" s="368"/>
      <c r="QBY329" s="332"/>
      <c r="QBZ329" s="333"/>
      <c r="QCA329" s="368"/>
      <c r="QCB329" s="224"/>
      <c r="QCC329" s="224"/>
      <c r="QCD329" s="334"/>
      <c r="QCE329" s="334"/>
      <c r="QCF329" s="224"/>
      <c r="QCG329" s="368"/>
      <c r="QCH329" s="368"/>
      <c r="QCI329" s="332"/>
      <c r="QCJ329" s="333"/>
      <c r="QCK329" s="368"/>
      <c r="QCL329" s="224"/>
      <c r="QCM329" s="224"/>
      <c r="QCN329" s="334"/>
      <c r="QCO329" s="334"/>
      <c r="QCP329" s="224"/>
      <c r="QCQ329" s="368"/>
      <c r="QCR329" s="368"/>
      <c r="QCS329" s="332"/>
      <c r="QCT329" s="333"/>
      <c r="QCU329" s="368"/>
      <c r="QCV329" s="224"/>
      <c r="QCW329" s="224"/>
      <c r="QCX329" s="334"/>
      <c r="QCY329" s="334"/>
      <c r="QCZ329" s="224"/>
      <c r="QDA329" s="368"/>
      <c r="QDB329" s="368"/>
      <c r="QDC329" s="332"/>
      <c r="QDD329" s="333"/>
      <c r="QDE329" s="368"/>
      <c r="QDF329" s="224"/>
      <c r="QDG329" s="224"/>
      <c r="QDH329" s="334"/>
      <c r="QDI329" s="334"/>
      <c r="QDJ329" s="224"/>
      <c r="QDK329" s="368"/>
      <c r="QDL329" s="368"/>
      <c r="QDM329" s="332"/>
      <c r="QDN329" s="333"/>
      <c r="QDO329" s="368"/>
      <c r="QDP329" s="224"/>
      <c r="QDQ329" s="224"/>
      <c r="QDR329" s="334"/>
      <c r="QDS329" s="334"/>
      <c r="QDT329" s="224"/>
      <c r="QDU329" s="368"/>
      <c r="QDV329" s="368"/>
      <c r="QDW329" s="332"/>
      <c r="QDX329" s="333"/>
      <c r="QDY329" s="368"/>
      <c r="QDZ329" s="224"/>
      <c r="QEA329" s="224"/>
      <c r="QEB329" s="334"/>
      <c r="QEC329" s="334"/>
      <c r="QED329" s="224"/>
      <c r="QEE329" s="368"/>
      <c r="QEF329" s="368"/>
      <c r="QEG329" s="332"/>
      <c r="QEH329" s="333"/>
      <c r="QEI329" s="368"/>
      <c r="QEJ329" s="224"/>
      <c r="QEK329" s="224"/>
      <c r="QEL329" s="334"/>
      <c r="QEM329" s="334"/>
      <c r="QEN329" s="224"/>
      <c r="QEO329" s="368"/>
      <c r="QEP329" s="368"/>
      <c r="QEQ329" s="332"/>
      <c r="QER329" s="333"/>
      <c r="QES329" s="368"/>
      <c r="QET329" s="224"/>
      <c r="QEU329" s="224"/>
      <c r="QEV329" s="334"/>
      <c r="QEW329" s="334"/>
      <c r="QEX329" s="224"/>
      <c r="QEY329" s="368"/>
      <c r="QEZ329" s="368"/>
      <c r="QFA329" s="332"/>
      <c r="QFB329" s="333"/>
      <c r="QFC329" s="368"/>
      <c r="QFD329" s="224"/>
      <c r="QFE329" s="224"/>
      <c r="QFF329" s="334"/>
      <c r="QFG329" s="334"/>
      <c r="QFH329" s="224"/>
      <c r="QFI329" s="368"/>
      <c r="QFJ329" s="368"/>
      <c r="QFK329" s="332"/>
      <c r="QFL329" s="333"/>
      <c r="QFM329" s="368"/>
      <c r="QFN329" s="224"/>
      <c r="QFO329" s="224"/>
      <c r="QFP329" s="334"/>
      <c r="QFQ329" s="334"/>
      <c r="QFR329" s="224"/>
      <c r="QFS329" s="368"/>
      <c r="QFT329" s="368"/>
      <c r="QFU329" s="332"/>
      <c r="QFV329" s="333"/>
      <c r="QFW329" s="368"/>
      <c r="QFX329" s="224"/>
      <c r="QFY329" s="224"/>
      <c r="QFZ329" s="334"/>
      <c r="QGA329" s="334"/>
      <c r="QGB329" s="224"/>
      <c r="QGC329" s="368"/>
      <c r="QGD329" s="368"/>
      <c r="QGE329" s="332"/>
      <c r="QGF329" s="333"/>
      <c r="QGG329" s="368"/>
      <c r="QGH329" s="224"/>
      <c r="QGI329" s="224"/>
      <c r="QGJ329" s="334"/>
      <c r="QGK329" s="334"/>
      <c r="QGL329" s="224"/>
      <c r="QGM329" s="368"/>
      <c r="QGN329" s="368"/>
      <c r="QGO329" s="332"/>
      <c r="QGP329" s="333"/>
      <c r="QGQ329" s="368"/>
      <c r="QGR329" s="224"/>
      <c r="QGS329" s="224"/>
      <c r="QGT329" s="334"/>
      <c r="QGU329" s="334"/>
      <c r="QGV329" s="224"/>
      <c r="QGW329" s="368"/>
      <c r="QGX329" s="368"/>
      <c r="QGY329" s="332"/>
      <c r="QGZ329" s="333"/>
      <c r="QHA329" s="368"/>
      <c r="QHB329" s="224"/>
      <c r="QHC329" s="224"/>
      <c r="QHD329" s="334"/>
      <c r="QHE329" s="334"/>
      <c r="QHF329" s="224"/>
      <c r="QHG329" s="368"/>
      <c r="QHH329" s="368"/>
      <c r="QHI329" s="332"/>
      <c r="QHJ329" s="333"/>
      <c r="QHK329" s="368"/>
      <c r="QHL329" s="224"/>
      <c r="QHM329" s="224"/>
      <c r="QHN329" s="334"/>
      <c r="QHO329" s="334"/>
      <c r="QHP329" s="224"/>
      <c r="QHQ329" s="368"/>
      <c r="QHR329" s="368"/>
      <c r="QHS329" s="332"/>
      <c r="QHT329" s="333"/>
      <c r="QHU329" s="368"/>
      <c r="QHV329" s="224"/>
      <c r="QHW329" s="224"/>
      <c r="QHX329" s="334"/>
      <c r="QHY329" s="334"/>
      <c r="QHZ329" s="224"/>
      <c r="QIA329" s="368"/>
      <c r="QIB329" s="368"/>
      <c r="QIC329" s="332"/>
      <c r="QID329" s="333"/>
      <c r="QIE329" s="368"/>
      <c r="QIF329" s="224"/>
      <c r="QIG329" s="224"/>
      <c r="QIH329" s="334"/>
      <c r="QII329" s="334"/>
      <c r="QIJ329" s="224"/>
      <c r="QIK329" s="368"/>
      <c r="QIL329" s="368"/>
      <c r="QIM329" s="332"/>
      <c r="QIN329" s="333"/>
      <c r="QIO329" s="368"/>
      <c r="QIP329" s="224"/>
      <c r="QIQ329" s="224"/>
      <c r="QIR329" s="334"/>
      <c r="QIS329" s="334"/>
      <c r="QIT329" s="224"/>
      <c r="QIU329" s="368"/>
      <c r="QIV329" s="368"/>
      <c r="QIW329" s="332"/>
      <c r="QIX329" s="333"/>
      <c r="QIY329" s="368"/>
      <c r="QIZ329" s="224"/>
      <c r="QJA329" s="224"/>
      <c r="QJB329" s="334"/>
      <c r="QJC329" s="334"/>
      <c r="QJD329" s="224"/>
      <c r="QJE329" s="368"/>
      <c r="QJF329" s="368"/>
      <c r="QJG329" s="332"/>
      <c r="QJH329" s="333"/>
      <c r="QJI329" s="368"/>
      <c r="QJJ329" s="224"/>
      <c r="QJK329" s="224"/>
      <c r="QJL329" s="334"/>
      <c r="QJM329" s="334"/>
      <c r="QJN329" s="224"/>
      <c r="QJO329" s="368"/>
      <c r="QJP329" s="368"/>
      <c r="QJQ329" s="332"/>
      <c r="QJR329" s="333"/>
      <c r="QJS329" s="368"/>
      <c r="QJT329" s="224"/>
      <c r="QJU329" s="224"/>
      <c r="QJV329" s="334"/>
      <c r="QJW329" s="334"/>
      <c r="QJX329" s="224"/>
      <c r="QJY329" s="368"/>
      <c r="QJZ329" s="368"/>
      <c r="QKA329" s="332"/>
      <c r="QKB329" s="333"/>
      <c r="QKC329" s="368"/>
      <c r="QKD329" s="224"/>
      <c r="QKE329" s="224"/>
      <c r="QKF329" s="334"/>
      <c r="QKG329" s="334"/>
      <c r="QKH329" s="224"/>
      <c r="QKI329" s="368"/>
      <c r="QKJ329" s="368"/>
      <c r="QKK329" s="332"/>
      <c r="QKL329" s="333"/>
      <c r="QKM329" s="368"/>
      <c r="QKN329" s="224"/>
      <c r="QKO329" s="224"/>
      <c r="QKP329" s="334"/>
      <c r="QKQ329" s="334"/>
      <c r="QKR329" s="224"/>
      <c r="QKS329" s="368"/>
      <c r="QKT329" s="368"/>
      <c r="QKU329" s="332"/>
      <c r="QKV329" s="333"/>
      <c r="QKW329" s="368"/>
      <c r="QKX329" s="224"/>
      <c r="QKY329" s="224"/>
      <c r="QKZ329" s="334"/>
      <c r="QLA329" s="334"/>
      <c r="QLB329" s="224"/>
      <c r="QLC329" s="368"/>
      <c r="QLD329" s="368"/>
      <c r="QLE329" s="332"/>
      <c r="QLF329" s="333"/>
      <c r="QLG329" s="368"/>
      <c r="QLH329" s="224"/>
      <c r="QLI329" s="224"/>
      <c r="QLJ329" s="334"/>
      <c r="QLK329" s="334"/>
      <c r="QLL329" s="224"/>
      <c r="QLM329" s="368"/>
      <c r="QLN329" s="368"/>
      <c r="QLO329" s="332"/>
      <c r="QLP329" s="333"/>
      <c r="QLQ329" s="368"/>
      <c r="QLR329" s="224"/>
      <c r="QLS329" s="224"/>
      <c r="QLT329" s="334"/>
      <c r="QLU329" s="334"/>
      <c r="QLV329" s="224"/>
      <c r="QLW329" s="368"/>
      <c r="QLX329" s="368"/>
      <c r="QLY329" s="332"/>
      <c r="QLZ329" s="333"/>
      <c r="QMA329" s="368"/>
      <c r="QMB329" s="224"/>
      <c r="QMC329" s="224"/>
      <c r="QMD329" s="334"/>
      <c r="QME329" s="334"/>
      <c r="QMF329" s="224"/>
      <c r="QMG329" s="368"/>
      <c r="QMH329" s="368"/>
      <c r="QMI329" s="332"/>
      <c r="QMJ329" s="333"/>
      <c r="QMK329" s="368"/>
      <c r="QML329" s="224"/>
      <c r="QMM329" s="224"/>
      <c r="QMN329" s="334"/>
      <c r="QMO329" s="334"/>
      <c r="QMP329" s="224"/>
      <c r="QMQ329" s="368"/>
      <c r="QMR329" s="368"/>
      <c r="QMS329" s="332"/>
      <c r="QMT329" s="333"/>
      <c r="QMU329" s="368"/>
      <c r="QMV329" s="224"/>
      <c r="QMW329" s="224"/>
      <c r="QMX329" s="334"/>
      <c r="QMY329" s="334"/>
      <c r="QMZ329" s="224"/>
      <c r="QNA329" s="368"/>
      <c r="QNB329" s="368"/>
      <c r="QNC329" s="332"/>
      <c r="QND329" s="333"/>
      <c r="QNE329" s="368"/>
      <c r="QNF329" s="224"/>
      <c r="QNG329" s="224"/>
      <c r="QNH329" s="334"/>
      <c r="QNI329" s="334"/>
      <c r="QNJ329" s="224"/>
      <c r="QNK329" s="368"/>
      <c r="QNL329" s="368"/>
      <c r="QNM329" s="332"/>
      <c r="QNN329" s="333"/>
      <c r="QNO329" s="368"/>
      <c r="QNP329" s="224"/>
      <c r="QNQ329" s="224"/>
      <c r="QNR329" s="334"/>
      <c r="QNS329" s="334"/>
      <c r="QNT329" s="224"/>
      <c r="QNU329" s="368"/>
      <c r="QNV329" s="368"/>
      <c r="QNW329" s="332"/>
      <c r="QNX329" s="333"/>
      <c r="QNY329" s="368"/>
      <c r="QNZ329" s="224"/>
      <c r="QOA329" s="224"/>
      <c r="QOB329" s="334"/>
      <c r="QOC329" s="334"/>
      <c r="QOD329" s="224"/>
      <c r="QOE329" s="368"/>
      <c r="QOF329" s="368"/>
      <c r="QOG329" s="332"/>
      <c r="QOH329" s="333"/>
      <c r="QOI329" s="368"/>
      <c r="QOJ329" s="224"/>
      <c r="QOK329" s="224"/>
      <c r="QOL329" s="334"/>
      <c r="QOM329" s="334"/>
      <c r="QON329" s="224"/>
      <c r="QOO329" s="368"/>
      <c r="QOP329" s="368"/>
      <c r="QOQ329" s="332"/>
      <c r="QOR329" s="333"/>
      <c r="QOS329" s="368"/>
      <c r="QOT329" s="224"/>
      <c r="QOU329" s="224"/>
      <c r="QOV329" s="334"/>
      <c r="QOW329" s="334"/>
      <c r="QOX329" s="224"/>
      <c r="QOY329" s="368"/>
      <c r="QOZ329" s="368"/>
      <c r="QPA329" s="332"/>
      <c r="QPB329" s="333"/>
      <c r="QPC329" s="368"/>
      <c r="QPD329" s="224"/>
      <c r="QPE329" s="224"/>
      <c r="QPF329" s="334"/>
      <c r="QPG329" s="334"/>
      <c r="QPH329" s="224"/>
      <c r="QPI329" s="368"/>
      <c r="QPJ329" s="368"/>
      <c r="QPK329" s="332"/>
      <c r="QPL329" s="333"/>
      <c r="QPM329" s="368"/>
      <c r="QPN329" s="224"/>
      <c r="QPO329" s="224"/>
      <c r="QPP329" s="334"/>
      <c r="QPQ329" s="334"/>
      <c r="QPR329" s="224"/>
      <c r="QPS329" s="368"/>
      <c r="QPT329" s="368"/>
      <c r="QPU329" s="332"/>
      <c r="QPV329" s="333"/>
      <c r="QPW329" s="368"/>
      <c r="QPX329" s="224"/>
      <c r="QPY329" s="224"/>
      <c r="QPZ329" s="334"/>
      <c r="QQA329" s="334"/>
      <c r="QQB329" s="224"/>
      <c r="QQC329" s="368"/>
      <c r="QQD329" s="368"/>
      <c r="QQE329" s="332"/>
      <c r="QQF329" s="333"/>
      <c r="QQG329" s="368"/>
      <c r="QQH329" s="224"/>
      <c r="QQI329" s="224"/>
      <c r="QQJ329" s="334"/>
      <c r="QQK329" s="334"/>
      <c r="QQL329" s="224"/>
      <c r="QQM329" s="368"/>
      <c r="QQN329" s="368"/>
      <c r="QQO329" s="332"/>
      <c r="QQP329" s="333"/>
      <c r="QQQ329" s="368"/>
      <c r="QQR329" s="224"/>
      <c r="QQS329" s="224"/>
      <c r="QQT329" s="334"/>
      <c r="QQU329" s="334"/>
      <c r="QQV329" s="224"/>
      <c r="QQW329" s="368"/>
      <c r="QQX329" s="368"/>
      <c r="QQY329" s="332"/>
      <c r="QQZ329" s="333"/>
      <c r="QRA329" s="368"/>
      <c r="QRB329" s="224"/>
      <c r="QRC329" s="224"/>
      <c r="QRD329" s="334"/>
      <c r="QRE329" s="334"/>
      <c r="QRF329" s="224"/>
      <c r="QRG329" s="368"/>
      <c r="QRH329" s="368"/>
      <c r="QRI329" s="332"/>
      <c r="QRJ329" s="333"/>
      <c r="QRK329" s="368"/>
      <c r="QRL329" s="224"/>
      <c r="QRM329" s="224"/>
      <c r="QRN329" s="334"/>
      <c r="QRO329" s="334"/>
      <c r="QRP329" s="224"/>
      <c r="QRQ329" s="368"/>
      <c r="QRR329" s="368"/>
      <c r="QRS329" s="332"/>
      <c r="QRT329" s="333"/>
      <c r="QRU329" s="368"/>
      <c r="QRV329" s="224"/>
      <c r="QRW329" s="224"/>
      <c r="QRX329" s="334"/>
      <c r="QRY329" s="334"/>
      <c r="QRZ329" s="224"/>
      <c r="QSA329" s="368"/>
      <c r="QSB329" s="368"/>
      <c r="QSC329" s="332"/>
      <c r="QSD329" s="333"/>
      <c r="QSE329" s="368"/>
      <c r="QSF329" s="224"/>
      <c r="QSG329" s="224"/>
      <c r="QSH329" s="334"/>
      <c r="QSI329" s="334"/>
      <c r="QSJ329" s="224"/>
      <c r="QSK329" s="368"/>
      <c r="QSL329" s="368"/>
      <c r="QSM329" s="332"/>
      <c r="QSN329" s="333"/>
      <c r="QSO329" s="368"/>
      <c r="QSP329" s="224"/>
      <c r="QSQ329" s="224"/>
      <c r="QSR329" s="334"/>
      <c r="QSS329" s="334"/>
      <c r="QST329" s="224"/>
      <c r="QSU329" s="368"/>
      <c r="QSV329" s="368"/>
      <c r="QSW329" s="332"/>
      <c r="QSX329" s="333"/>
      <c r="QSY329" s="368"/>
      <c r="QSZ329" s="224"/>
      <c r="QTA329" s="224"/>
      <c r="QTB329" s="334"/>
      <c r="QTC329" s="334"/>
      <c r="QTD329" s="224"/>
      <c r="QTE329" s="368"/>
      <c r="QTF329" s="368"/>
      <c r="QTG329" s="332"/>
      <c r="QTH329" s="333"/>
      <c r="QTI329" s="368"/>
      <c r="QTJ329" s="224"/>
      <c r="QTK329" s="224"/>
      <c r="QTL329" s="334"/>
      <c r="QTM329" s="334"/>
      <c r="QTN329" s="224"/>
      <c r="QTO329" s="368"/>
      <c r="QTP329" s="368"/>
      <c r="QTQ329" s="332"/>
      <c r="QTR329" s="333"/>
      <c r="QTS329" s="368"/>
      <c r="QTT329" s="224"/>
      <c r="QTU329" s="224"/>
      <c r="QTV329" s="334"/>
      <c r="QTW329" s="334"/>
      <c r="QTX329" s="224"/>
      <c r="QTY329" s="368"/>
      <c r="QTZ329" s="368"/>
      <c r="QUA329" s="332"/>
      <c r="QUB329" s="333"/>
      <c r="QUC329" s="368"/>
      <c r="QUD329" s="224"/>
      <c r="QUE329" s="224"/>
      <c r="QUF329" s="334"/>
      <c r="QUG329" s="334"/>
      <c r="QUH329" s="224"/>
      <c r="QUI329" s="368"/>
      <c r="QUJ329" s="368"/>
      <c r="QUK329" s="332"/>
      <c r="QUL329" s="333"/>
      <c r="QUM329" s="368"/>
      <c r="QUN329" s="224"/>
      <c r="QUO329" s="224"/>
      <c r="QUP329" s="334"/>
      <c r="QUQ329" s="334"/>
      <c r="QUR329" s="224"/>
      <c r="QUS329" s="368"/>
      <c r="QUT329" s="368"/>
      <c r="QUU329" s="332"/>
      <c r="QUV329" s="333"/>
      <c r="QUW329" s="368"/>
      <c r="QUX329" s="224"/>
      <c r="QUY329" s="224"/>
      <c r="QUZ329" s="334"/>
      <c r="QVA329" s="334"/>
      <c r="QVB329" s="224"/>
      <c r="QVC329" s="368"/>
      <c r="QVD329" s="368"/>
      <c r="QVE329" s="332"/>
      <c r="QVF329" s="333"/>
      <c r="QVG329" s="368"/>
      <c r="QVH329" s="224"/>
      <c r="QVI329" s="224"/>
      <c r="QVJ329" s="334"/>
      <c r="QVK329" s="334"/>
      <c r="QVL329" s="224"/>
      <c r="QVM329" s="368"/>
      <c r="QVN329" s="368"/>
      <c r="QVO329" s="332"/>
      <c r="QVP329" s="333"/>
      <c r="QVQ329" s="368"/>
      <c r="QVR329" s="224"/>
      <c r="QVS329" s="224"/>
      <c r="QVT329" s="334"/>
      <c r="QVU329" s="334"/>
      <c r="QVV329" s="224"/>
      <c r="QVW329" s="368"/>
      <c r="QVX329" s="368"/>
      <c r="QVY329" s="332"/>
      <c r="QVZ329" s="333"/>
      <c r="QWA329" s="368"/>
      <c r="QWB329" s="224"/>
      <c r="QWC329" s="224"/>
      <c r="QWD329" s="334"/>
      <c r="QWE329" s="334"/>
      <c r="QWF329" s="224"/>
      <c r="QWG329" s="368"/>
      <c r="QWH329" s="368"/>
      <c r="QWI329" s="332"/>
      <c r="QWJ329" s="333"/>
      <c r="QWK329" s="368"/>
      <c r="QWL329" s="224"/>
      <c r="QWM329" s="224"/>
      <c r="QWN329" s="334"/>
      <c r="QWO329" s="334"/>
      <c r="QWP329" s="224"/>
      <c r="QWQ329" s="368"/>
      <c r="QWR329" s="368"/>
      <c r="QWS329" s="332"/>
      <c r="QWT329" s="333"/>
      <c r="QWU329" s="368"/>
      <c r="QWV329" s="224"/>
      <c r="QWW329" s="224"/>
      <c r="QWX329" s="334"/>
      <c r="QWY329" s="334"/>
      <c r="QWZ329" s="224"/>
      <c r="QXA329" s="368"/>
      <c r="QXB329" s="368"/>
      <c r="QXC329" s="332"/>
      <c r="QXD329" s="333"/>
      <c r="QXE329" s="368"/>
      <c r="QXF329" s="224"/>
      <c r="QXG329" s="224"/>
      <c r="QXH329" s="334"/>
      <c r="QXI329" s="334"/>
      <c r="QXJ329" s="224"/>
      <c r="QXK329" s="368"/>
      <c r="QXL329" s="368"/>
      <c r="QXM329" s="332"/>
      <c r="QXN329" s="333"/>
      <c r="QXO329" s="368"/>
      <c r="QXP329" s="224"/>
      <c r="QXQ329" s="224"/>
      <c r="QXR329" s="334"/>
      <c r="QXS329" s="334"/>
      <c r="QXT329" s="224"/>
      <c r="QXU329" s="368"/>
      <c r="QXV329" s="368"/>
      <c r="QXW329" s="332"/>
      <c r="QXX329" s="333"/>
      <c r="QXY329" s="368"/>
      <c r="QXZ329" s="224"/>
      <c r="QYA329" s="224"/>
      <c r="QYB329" s="334"/>
      <c r="QYC329" s="334"/>
      <c r="QYD329" s="224"/>
      <c r="QYE329" s="368"/>
      <c r="QYF329" s="368"/>
      <c r="QYG329" s="332"/>
      <c r="QYH329" s="333"/>
      <c r="QYI329" s="368"/>
      <c r="QYJ329" s="224"/>
      <c r="QYK329" s="224"/>
      <c r="QYL329" s="334"/>
      <c r="QYM329" s="334"/>
      <c r="QYN329" s="224"/>
      <c r="QYO329" s="368"/>
      <c r="QYP329" s="368"/>
      <c r="QYQ329" s="332"/>
      <c r="QYR329" s="333"/>
      <c r="QYS329" s="368"/>
      <c r="QYT329" s="224"/>
      <c r="QYU329" s="224"/>
      <c r="QYV329" s="334"/>
      <c r="QYW329" s="334"/>
      <c r="QYX329" s="224"/>
      <c r="QYY329" s="368"/>
      <c r="QYZ329" s="368"/>
      <c r="QZA329" s="332"/>
      <c r="QZB329" s="333"/>
      <c r="QZC329" s="368"/>
      <c r="QZD329" s="224"/>
      <c r="QZE329" s="224"/>
      <c r="QZF329" s="334"/>
      <c r="QZG329" s="334"/>
      <c r="QZH329" s="224"/>
      <c r="QZI329" s="368"/>
      <c r="QZJ329" s="368"/>
      <c r="QZK329" s="332"/>
      <c r="QZL329" s="333"/>
      <c r="QZM329" s="368"/>
      <c r="QZN329" s="224"/>
      <c r="QZO329" s="224"/>
      <c r="QZP329" s="334"/>
      <c r="QZQ329" s="334"/>
      <c r="QZR329" s="224"/>
      <c r="QZS329" s="368"/>
      <c r="QZT329" s="368"/>
      <c r="QZU329" s="332"/>
      <c r="QZV329" s="333"/>
      <c r="QZW329" s="368"/>
      <c r="QZX329" s="224"/>
      <c r="QZY329" s="224"/>
      <c r="QZZ329" s="334"/>
      <c r="RAA329" s="334"/>
      <c r="RAB329" s="224"/>
      <c r="RAC329" s="368"/>
      <c r="RAD329" s="368"/>
      <c r="RAE329" s="332"/>
      <c r="RAF329" s="333"/>
      <c r="RAG329" s="368"/>
      <c r="RAH329" s="224"/>
      <c r="RAI329" s="224"/>
      <c r="RAJ329" s="334"/>
      <c r="RAK329" s="334"/>
      <c r="RAL329" s="224"/>
      <c r="RAM329" s="368"/>
      <c r="RAN329" s="368"/>
      <c r="RAO329" s="332"/>
      <c r="RAP329" s="333"/>
      <c r="RAQ329" s="368"/>
      <c r="RAR329" s="224"/>
      <c r="RAS329" s="224"/>
      <c r="RAT329" s="334"/>
      <c r="RAU329" s="334"/>
      <c r="RAV329" s="224"/>
      <c r="RAW329" s="368"/>
      <c r="RAX329" s="368"/>
      <c r="RAY329" s="332"/>
      <c r="RAZ329" s="333"/>
      <c r="RBA329" s="368"/>
      <c r="RBB329" s="224"/>
      <c r="RBC329" s="224"/>
      <c r="RBD329" s="334"/>
      <c r="RBE329" s="334"/>
      <c r="RBF329" s="224"/>
      <c r="RBG329" s="368"/>
      <c r="RBH329" s="368"/>
      <c r="RBI329" s="332"/>
      <c r="RBJ329" s="333"/>
      <c r="RBK329" s="368"/>
      <c r="RBL329" s="224"/>
      <c r="RBM329" s="224"/>
      <c r="RBN329" s="334"/>
      <c r="RBO329" s="334"/>
      <c r="RBP329" s="224"/>
      <c r="RBQ329" s="368"/>
      <c r="RBR329" s="368"/>
      <c r="RBS329" s="332"/>
      <c r="RBT329" s="333"/>
      <c r="RBU329" s="368"/>
      <c r="RBV329" s="224"/>
      <c r="RBW329" s="224"/>
      <c r="RBX329" s="334"/>
      <c r="RBY329" s="334"/>
      <c r="RBZ329" s="224"/>
      <c r="RCA329" s="368"/>
      <c r="RCB329" s="368"/>
      <c r="RCC329" s="332"/>
      <c r="RCD329" s="333"/>
      <c r="RCE329" s="368"/>
      <c r="RCF329" s="224"/>
      <c r="RCG329" s="224"/>
      <c r="RCH329" s="334"/>
      <c r="RCI329" s="334"/>
      <c r="RCJ329" s="224"/>
      <c r="RCK329" s="368"/>
      <c r="RCL329" s="368"/>
      <c r="RCM329" s="332"/>
      <c r="RCN329" s="333"/>
      <c r="RCO329" s="368"/>
      <c r="RCP329" s="224"/>
      <c r="RCQ329" s="224"/>
      <c r="RCR329" s="334"/>
      <c r="RCS329" s="334"/>
      <c r="RCT329" s="224"/>
      <c r="RCU329" s="368"/>
      <c r="RCV329" s="368"/>
      <c r="RCW329" s="332"/>
      <c r="RCX329" s="333"/>
      <c r="RCY329" s="368"/>
      <c r="RCZ329" s="224"/>
      <c r="RDA329" s="224"/>
      <c r="RDB329" s="334"/>
      <c r="RDC329" s="334"/>
      <c r="RDD329" s="224"/>
      <c r="RDE329" s="368"/>
      <c r="RDF329" s="368"/>
      <c r="RDG329" s="332"/>
      <c r="RDH329" s="333"/>
      <c r="RDI329" s="368"/>
      <c r="RDJ329" s="224"/>
      <c r="RDK329" s="224"/>
      <c r="RDL329" s="334"/>
      <c r="RDM329" s="334"/>
      <c r="RDN329" s="224"/>
      <c r="RDO329" s="368"/>
      <c r="RDP329" s="368"/>
      <c r="RDQ329" s="332"/>
      <c r="RDR329" s="333"/>
      <c r="RDS329" s="368"/>
      <c r="RDT329" s="224"/>
      <c r="RDU329" s="224"/>
      <c r="RDV329" s="334"/>
      <c r="RDW329" s="334"/>
      <c r="RDX329" s="224"/>
      <c r="RDY329" s="368"/>
      <c r="RDZ329" s="368"/>
      <c r="REA329" s="332"/>
      <c r="REB329" s="333"/>
      <c r="REC329" s="368"/>
      <c r="RED329" s="224"/>
      <c r="REE329" s="224"/>
      <c r="REF329" s="334"/>
      <c r="REG329" s="334"/>
      <c r="REH329" s="224"/>
      <c r="REI329" s="368"/>
      <c r="REJ329" s="368"/>
      <c r="REK329" s="332"/>
      <c r="REL329" s="333"/>
      <c r="REM329" s="368"/>
      <c r="REN329" s="224"/>
      <c r="REO329" s="224"/>
      <c r="REP329" s="334"/>
      <c r="REQ329" s="334"/>
      <c r="RER329" s="224"/>
      <c r="RES329" s="368"/>
      <c r="RET329" s="368"/>
      <c r="REU329" s="332"/>
      <c r="REV329" s="333"/>
      <c r="REW329" s="368"/>
      <c r="REX329" s="224"/>
      <c r="REY329" s="224"/>
      <c r="REZ329" s="334"/>
      <c r="RFA329" s="334"/>
      <c r="RFB329" s="224"/>
      <c r="RFC329" s="368"/>
      <c r="RFD329" s="368"/>
      <c r="RFE329" s="332"/>
      <c r="RFF329" s="333"/>
      <c r="RFG329" s="368"/>
      <c r="RFH329" s="224"/>
      <c r="RFI329" s="224"/>
      <c r="RFJ329" s="334"/>
      <c r="RFK329" s="334"/>
      <c r="RFL329" s="224"/>
      <c r="RFM329" s="368"/>
      <c r="RFN329" s="368"/>
      <c r="RFO329" s="332"/>
      <c r="RFP329" s="333"/>
      <c r="RFQ329" s="368"/>
      <c r="RFR329" s="224"/>
      <c r="RFS329" s="224"/>
      <c r="RFT329" s="334"/>
      <c r="RFU329" s="334"/>
      <c r="RFV329" s="224"/>
      <c r="RFW329" s="368"/>
      <c r="RFX329" s="368"/>
      <c r="RFY329" s="332"/>
      <c r="RFZ329" s="333"/>
      <c r="RGA329" s="368"/>
      <c r="RGB329" s="224"/>
      <c r="RGC329" s="224"/>
      <c r="RGD329" s="334"/>
      <c r="RGE329" s="334"/>
      <c r="RGF329" s="224"/>
      <c r="RGG329" s="368"/>
      <c r="RGH329" s="368"/>
      <c r="RGI329" s="332"/>
      <c r="RGJ329" s="333"/>
      <c r="RGK329" s="368"/>
      <c r="RGL329" s="224"/>
      <c r="RGM329" s="224"/>
      <c r="RGN329" s="334"/>
      <c r="RGO329" s="334"/>
      <c r="RGP329" s="224"/>
      <c r="RGQ329" s="368"/>
      <c r="RGR329" s="368"/>
      <c r="RGS329" s="332"/>
      <c r="RGT329" s="333"/>
      <c r="RGU329" s="368"/>
      <c r="RGV329" s="224"/>
      <c r="RGW329" s="224"/>
      <c r="RGX329" s="334"/>
      <c r="RGY329" s="334"/>
      <c r="RGZ329" s="224"/>
      <c r="RHA329" s="368"/>
      <c r="RHB329" s="368"/>
      <c r="RHC329" s="332"/>
      <c r="RHD329" s="333"/>
      <c r="RHE329" s="368"/>
      <c r="RHF329" s="224"/>
      <c r="RHG329" s="224"/>
      <c r="RHH329" s="334"/>
      <c r="RHI329" s="334"/>
      <c r="RHJ329" s="224"/>
      <c r="RHK329" s="368"/>
      <c r="RHL329" s="368"/>
      <c r="RHM329" s="332"/>
      <c r="RHN329" s="333"/>
      <c r="RHO329" s="368"/>
      <c r="RHP329" s="224"/>
      <c r="RHQ329" s="224"/>
      <c r="RHR329" s="334"/>
      <c r="RHS329" s="334"/>
      <c r="RHT329" s="224"/>
      <c r="RHU329" s="368"/>
      <c r="RHV329" s="368"/>
      <c r="RHW329" s="332"/>
      <c r="RHX329" s="333"/>
      <c r="RHY329" s="368"/>
      <c r="RHZ329" s="224"/>
      <c r="RIA329" s="224"/>
      <c r="RIB329" s="334"/>
      <c r="RIC329" s="334"/>
      <c r="RID329" s="224"/>
      <c r="RIE329" s="368"/>
      <c r="RIF329" s="368"/>
      <c r="RIG329" s="332"/>
      <c r="RIH329" s="333"/>
      <c r="RII329" s="368"/>
      <c r="RIJ329" s="224"/>
      <c r="RIK329" s="224"/>
      <c r="RIL329" s="334"/>
      <c r="RIM329" s="334"/>
      <c r="RIN329" s="224"/>
      <c r="RIO329" s="368"/>
      <c r="RIP329" s="368"/>
      <c r="RIQ329" s="332"/>
      <c r="RIR329" s="333"/>
      <c r="RIS329" s="368"/>
      <c r="RIT329" s="224"/>
      <c r="RIU329" s="224"/>
      <c r="RIV329" s="334"/>
      <c r="RIW329" s="334"/>
      <c r="RIX329" s="224"/>
      <c r="RIY329" s="368"/>
      <c r="RIZ329" s="368"/>
      <c r="RJA329" s="332"/>
      <c r="RJB329" s="333"/>
      <c r="RJC329" s="368"/>
      <c r="RJD329" s="224"/>
      <c r="RJE329" s="224"/>
      <c r="RJF329" s="334"/>
      <c r="RJG329" s="334"/>
      <c r="RJH329" s="224"/>
      <c r="RJI329" s="368"/>
      <c r="RJJ329" s="368"/>
      <c r="RJK329" s="332"/>
      <c r="RJL329" s="333"/>
      <c r="RJM329" s="368"/>
      <c r="RJN329" s="224"/>
      <c r="RJO329" s="224"/>
      <c r="RJP329" s="334"/>
      <c r="RJQ329" s="334"/>
      <c r="RJR329" s="224"/>
      <c r="RJS329" s="368"/>
      <c r="RJT329" s="368"/>
      <c r="RJU329" s="332"/>
      <c r="RJV329" s="333"/>
      <c r="RJW329" s="368"/>
      <c r="RJX329" s="224"/>
      <c r="RJY329" s="224"/>
      <c r="RJZ329" s="334"/>
      <c r="RKA329" s="334"/>
      <c r="RKB329" s="224"/>
      <c r="RKC329" s="368"/>
      <c r="RKD329" s="368"/>
      <c r="RKE329" s="332"/>
      <c r="RKF329" s="333"/>
      <c r="RKG329" s="368"/>
      <c r="RKH329" s="224"/>
      <c r="RKI329" s="224"/>
      <c r="RKJ329" s="334"/>
      <c r="RKK329" s="334"/>
      <c r="RKL329" s="224"/>
      <c r="RKM329" s="368"/>
      <c r="RKN329" s="368"/>
      <c r="RKO329" s="332"/>
      <c r="RKP329" s="333"/>
      <c r="RKQ329" s="368"/>
      <c r="RKR329" s="224"/>
      <c r="RKS329" s="224"/>
      <c r="RKT329" s="334"/>
      <c r="RKU329" s="334"/>
      <c r="RKV329" s="224"/>
      <c r="RKW329" s="368"/>
      <c r="RKX329" s="368"/>
      <c r="RKY329" s="332"/>
      <c r="RKZ329" s="333"/>
      <c r="RLA329" s="368"/>
      <c r="RLB329" s="224"/>
      <c r="RLC329" s="224"/>
      <c r="RLD329" s="334"/>
      <c r="RLE329" s="334"/>
      <c r="RLF329" s="224"/>
      <c r="RLG329" s="368"/>
      <c r="RLH329" s="368"/>
      <c r="RLI329" s="332"/>
      <c r="RLJ329" s="333"/>
      <c r="RLK329" s="368"/>
      <c r="RLL329" s="224"/>
      <c r="RLM329" s="224"/>
      <c r="RLN329" s="334"/>
      <c r="RLO329" s="334"/>
      <c r="RLP329" s="224"/>
      <c r="RLQ329" s="368"/>
      <c r="RLR329" s="368"/>
      <c r="RLS329" s="332"/>
      <c r="RLT329" s="333"/>
      <c r="RLU329" s="368"/>
      <c r="RLV329" s="224"/>
      <c r="RLW329" s="224"/>
      <c r="RLX329" s="334"/>
      <c r="RLY329" s="334"/>
      <c r="RLZ329" s="224"/>
      <c r="RMA329" s="368"/>
      <c r="RMB329" s="368"/>
      <c r="RMC329" s="332"/>
      <c r="RMD329" s="333"/>
      <c r="RME329" s="368"/>
      <c r="RMF329" s="224"/>
      <c r="RMG329" s="224"/>
      <c r="RMH329" s="334"/>
      <c r="RMI329" s="334"/>
      <c r="RMJ329" s="224"/>
      <c r="RMK329" s="368"/>
      <c r="RML329" s="368"/>
      <c r="RMM329" s="332"/>
      <c r="RMN329" s="333"/>
      <c r="RMO329" s="368"/>
      <c r="RMP329" s="224"/>
      <c r="RMQ329" s="224"/>
      <c r="RMR329" s="334"/>
      <c r="RMS329" s="334"/>
      <c r="RMT329" s="224"/>
      <c r="RMU329" s="368"/>
      <c r="RMV329" s="368"/>
      <c r="RMW329" s="332"/>
      <c r="RMX329" s="333"/>
      <c r="RMY329" s="368"/>
      <c r="RMZ329" s="224"/>
      <c r="RNA329" s="224"/>
      <c r="RNB329" s="334"/>
      <c r="RNC329" s="334"/>
      <c r="RND329" s="224"/>
      <c r="RNE329" s="368"/>
      <c r="RNF329" s="368"/>
      <c r="RNG329" s="332"/>
      <c r="RNH329" s="333"/>
      <c r="RNI329" s="368"/>
      <c r="RNJ329" s="224"/>
      <c r="RNK329" s="224"/>
      <c r="RNL329" s="334"/>
      <c r="RNM329" s="334"/>
      <c r="RNN329" s="224"/>
      <c r="RNO329" s="368"/>
      <c r="RNP329" s="368"/>
      <c r="RNQ329" s="332"/>
      <c r="RNR329" s="333"/>
      <c r="RNS329" s="368"/>
      <c r="RNT329" s="224"/>
      <c r="RNU329" s="224"/>
      <c r="RNV329" s="334"/>
      <c r="RNW329" s="334"/>
      <c r="RNX329" s="224"/>
      <c r="RNY329" s="368"/>
      <c r="RNZ329" s="368"/>
      <c r="ROA329" s="332"/>
      <c r="ROB329" s="333"/>
      <c r="ROC329" s="368"/>
      <c r="ROD329" s="224"/>
      <c r="ROE329" s="224"/>
      <c r="ROF329" s="334"/>
      <c r="ROG329" s="334"/>
      <c r="ROH329" s="224"/>
      <c r="ROI329" s="368"/>
      <c r="ROJ329" s="368"/>
      <c r="ROK329" s="332"/>
      <c r="ROL329" s="333"/>
      <c r="ROM329" s="368"/>
      <c r="RON329" s="224"/>
      <c r="ROO329" s="224"/>
      <c r="ROP329" s="334"/>
      <c r="ROQ329" s="334"/>
      <c r="ROR329" s="224"/>
      <c r="ROS329" s="368"/>
      <c r="ROT329" s="368"/>
      <c r="ROU329" s="332"/>
      <c r="ROV329" s="333"/>
      <c r="ROW329" s="368"/>
      <c r="ROX329" s="224"/>
      <c r="ROY329" s="224"/>
      <c r="ROZ329" s="334"/>
      <c r="RPA329" s="334"/>
      <c r="RPB329" s="224"/>
      <c r="RPC329" s="368"/>
      <c r="RPD329" s="368"/>
      <c r="RPE329" s="332"/>
      <c r="RPF329" s="333"/>
      <c r="RPG329" s="368"/>
      <c r="RPH329" s="224"/>
      <c r="RPI329" s="224"/>
      <c r="RPJ329" s="334"/>
      <c r="RPK329" s="334"/>
      <c r="RPL329" s="224"/>
      <c r="RPM329" s="368"/>
      <c r="RPN329" s="368"/>
      <c r="RPO329" s="332"/>
      <c r="RPP329" s="333"/>
      <c r="RPQ329" s="368"/>
      <c r="RPR329" s="224"/>
      <c r="RPS329" s="224"/>
      <c r="RPT329" s="334"/>
      <c r="RPU329" s="334"/>
      <c r="RPV329" s="224"/>
      <c r="RPW329" s="368"/>
      <c r="RPX329" s="368"/>
      <c r="RPY329" s="332"/>
      <c r="RPZ329" s="333"/>
      <c r="RQA329" s="368"/>
      <c r="RQB329" s="224"/>
      <c r="RQC329" s="224"/>
      <c r="RQD329" s="334"/>
      <c r="RQE329" s="334"/>
      <c r="RQF329" s="224"/>
      <c r="RQG329" s="368"/>
      <c r="RQH329" s="368"/>
      <c r="RQI329" s="332"/>
      <c r="RQJ329" s="333"/>
      <c r="RQK329" s="368"/>
      <c r="RQL329" s="224"/>
      <c r="RQM329" s="224"/>
      <c r="RQN329" s="334"/>
      <c r="RQO329" s="334"/>
      <c r="RQP329" s="224"/>
      <c r="RQQ329" s="368"/>
      <c r="RQR329" s="368"/>
      <c r="RQS329" s="332"/>
      <c r="RQT329" s="333"/>
      <c r="RQU329" s="368"/>
      <c r="RQV329" s="224"/>
      <c r="RQW329" s="224"/>
      <c r="RQX329" s="334"/>
      <c r="RQY329" s="334"/>
      <c r="RQZ329" s="224"/>
      <c r="RRA329" s="368"/>
      <c r="RRB329" s="368"/>
      <c r="RRC329" s="332"/>
      <c r="RRD329" s="333"/>
      <c r="RRE329" s="368"/>
      <c r="RRF329" s="224"/>
      <c r="RRG329" s="224"/>
      <c r="RRH329" s="334"/>
      <c r="RRI329" s="334"/>
      <c r="RRJ329" s="224"/>
      <c r="RRK329" s="368"/>
      <c r="RRL329" s="368"/>
      <c r="RRM329" s="332"/>
      <c r="RRN329" s="333"/>
      <c r="RRO329" s="368"/>
      <c r="RRP329" s="224"/>
      <c r="RRQ329" s="224"/>
      <c r="RRR329" s="334"/>
      <c r="RRS329" s="334"/>
      <c r="RRT329" s="224"/>
      <c r="RRU329" s="368"/>
      <c r="RRV329" s="368"/>
      <c r="RRW329" s="332"/>
      <c r="RRX329" s="333"/>
      <c r="RRY329" s="368"/>
      <c r="RRZ329" s="224"/>
      <c r="RSA329" s="224"/>
      <c r="RSB329" s="334"/>
      <c r="RSC329" s="334"/>
      <c r="RSD329" s="224"/>
      <c r="RSE329" s="368"/>
      <c r="RSF329" s="368"/>
      <c r="RSG329" s="332"/>
      <c r="RSH329" s="333"/>
      <c r="RSI329" s="368"/>
      <c r="RSJ329" s="224"/>
      <c r="RSK329" s="224"/>
      <c r="RSL329" s="334"/>
      <c r="RSM329" s="334"/>
      <c r="RSN329" s="224"/>
      <c r="RSO329" s="368"/>
      <c r="RSP329" s="368"/>
      <c r="RSQ329" s="332"/>
      <c r="RSR329" s="333"/>
      <c r="RSS329" s="368"/>
      <c r="RST329" s="224"/>
      <c r="RSU329" s="224"/>
      <c r="RSV329" s="334"/>
      <c r="RSW329" s="334"/>
      <c r="RSX329" s="224"/>
      <c r="RSY329" s="368"/>
      <c r="RSZ329" s="368"/>
      <c r="RTA329" s="332"/>
      <c r="RTB329" s="333"/>
      <c r="RTC329" s="368"/>
      <c r="RTD329" s="224"/>
      <c r="RTE329" s="224"/>
      <c r="RTF329" s="334"/>
      <c r="RTG329" s="334"/>
      <c r="RTH329" s="224"/>
      <c r="RTI329" s="368"/>
      <c r="RTJ329" s="368"/>
      <c r="RTK329" s="332"/>
      <c r="RTL329" s="333"/>
      <c r="RTM329" s="368"/>
      <c r="RTN329" s="224"/>
      <c r="RTO329" s="224"/>
      <c r="RTP329" s="334"/>
      <c r="RTQ329" s="334"/>
      <c r="RTR329" s="224"/>
      <c r="RTS329" s="368"/>
      <c r="RTT329" s="368"/>
      <c r="RTU329" s="332"/>
      <c r="RTV329" s="333"/>
      <c r="RTW329" s="368"/>
      <c r="RTX329" s="224"/>
      <c r="RTY329" s="224"/>
      <c r="RTZ329" s="334"/>
      <c r="RUA329" s="334"/>
      <c r="RUB329" s="224"/>
      <c r="RUC329" s="368"/>
      <c r="RUD329" s="368"/>
      <c r="RUE329" s="332"/>
      <c r="RUF329" s="333"/>
      <c r="RUG329" s="368"/>
      <c r="RUH329" s="224"/>
      <c r="RUI329" s="224"/>
      <c r="RUJ329" s="334"/>
      <c r="RUK329" s="334"/>
      <c r="RUL329" s="224"/>
      <c r="RUM329" s="368"/>
      <c r="RUN329" s="368"/>
      <c r="RUO329" s="332"/>
      <c r="RUP329" s="333"/>
      <c r="RUQ329" s="368"/>
      <c r="RUR329" s="224"/>
      <c r="RUS329" s="224"/>
      <c r="RUT329" s="334"/>
      <c r="RUU329" s="334"/>
      <c r="RUV329" s="224"/>
      <c r="RUW329" s="368"/>
      <c r="RUX329" s="368"/>
      <c r="RUY329" s="332"/>
      <c r="RUZ329" s="333"/>
      <c r="RVA329" s="368"/>
      <c r="RVB329" s="224"/>
      <c r="RVC329" s="224"/>
      <c r="RVD329" s="334"/>
      <c r="RVE329" s="334"/>
      <c r="RVF329" s="224"/>
      <c r="RVG329" s="368"/>
      <c r="RVH329" s="368"/>
      <c r="RVI329" s="332"/>
      <c r="RVJ329" s="333"/>
      <c r="RVK329" s="368"/>
      <c r="RVL329" s="224"/>
      <c r="RVM329" s="224"/>
      <c r="RVN329" s="334"/>
      <c r="RVO329" s="334"/>
      <c r="RVP329" s="224"/>
      <c r="RVQ329" s="368"/>
      <c r="RVR329" s="368"/>
      <c r="RVS329" s="332"/>
      <c r="RVT329" s="333"/>
      <c r="RVU329" s="368"/>
      <c r="RVV329" s="224"/>
      <c r="RVW329" s="224"/>
      <c r="RVX329" s="334"/>
      <c r="RVY329" s="334"/>
      <c r="RVZ329" s="224"/>
      <c r="RWA329" s="368"/>
      <c r="RWB329" s="368"/>
      <c r="RWC329" s="332"/>
      <c r="RWD329" s="333"/>
      <c r="RWE329" s="368"/>
      <c r="RWF329" s="224"/>
      <c r="RWG329" s="224"/>
      <c r="RWH329" s="334"/>
      <c r="RWI329" s="334"/>
      <c r="RWJ329" s="224"/>
      <c r="RWK329" s="368"/>
      <c r="RWL329" s="368"/>
      <c r="RWM329" s="332"/>
      <c r="RWN329" s="333"/>
      <c r="RWO329" s="368"/>
      <c r="RWP329" s="224"/>
      <c r="RWQ329" s="224"/>
      <c r="RWR329" s="334"/>
      <c r="RWS329" s="334"/>
      <c r="RWT329" s="224"/>
      <c r="RWU329" s="368"/>
      <c r="RWV329" s="368"/>
      <c r="RWW329" s="332"/>
      <c r="RWX329" s="333"/>
      <c r="RWY329" s="368"/>
      <c r="RWZ329" s="224"/>
      <c r="RXA329" s="224"/>
      <c r="RXB329" s="334"/>
      <c r="RXC329" s="334"/>
      <c r="RXD329" s="224"/>
      <c r="RXE329" s="368"/>
      <c r="RXF329" s="368"/>
      <c r="RXG329" s="332"/>
      <c r="RXH329" s="333"/>
      <c r="RXI329" s="368"/>
      <c r="RXJ329" s="224"/>
      <c r="RXK329" s="224"/>
      <c r="RXL329" s="334"/>
      <c r="RXM329" s="334"/>
      <c r="RXN329" s="224"/>
      <c r="RXO329" s="368"/>
      <c r="RXP329" s="368"/>
      <c r="RXQ329" s="332"/>
      <c r="RXR329" s="333"/>
      <c r="RXS329" s="368"/>
      <c r="RXT329" s="224"/>
      <c r="RXU329" s="224"/>
      <c r="RXV329" s="334"/>
      <c r="RXW329" s="334"/>
      <c r="RXX329" s="224"/>
      <c r="RXY329" s="368"/>
      <c r="RXZ329" s="368"/>
      <c r="RYA329" s="332"/>
      <c r="RYB329" s="333"/>
      <c r="RYC329" s="368"/>
      <c r="RYD329" s="224"/>
      <c r="RYE329" s="224"/>
      <c r="RYF329" s="334"/>
      <c r="RYG329" s="334"/>
      <c r="RYH329" s="224"/>
      <c r="RYI329" s="368"/>
      <c r="RYJ329" s="368"/>
      <c r="RYK329" s="332"/>
      <c r="RYL329" s="333"/>
      <c r="RYM329" s="368"/>
      <c r="RYN329" s="224"/>
      <c r="RYO329" s="224"/>
      <c r="RYP329" s="334"/>
      <c r="RYQ329" s="334"/>
      <c r="RYR329" s="224"/>
      <c r="RYS329" s="368"/>
      <c r="RYT329" s="368"/>
      <c r="RYU329" s="332"/>
      <c r="RYV329" s="333"/>
      <c r="RYW329" s="368"/>
      <c r="RYX329" s="224"/>
      <c r="RYY329" s="224"/>
      <c r="RYZ329" s="334"/>
      <c r="RZA329" s="334"/>
      <c r="RZB329" s="224"/>
      <c r="RZC329" s="368"/>
      <c r="RZD329" s="368"/>
      <c r="RZE329" s="332"/>
      <c r="RZF329" s="333"/>
      <c r="RZG329" s="368"/>
      <c r="RZH329" s="224"/>
      <c r="RZI329" s="224"/>
      <c r="RZJ329" s="334"/>
      <c r="RZK329" s="334"/>
      <c r="RZL329" s="224"/>
      <c r="RZM329" s="368"/>
      <c r="RZN329" s="368"/>
      <c r="RZO329" s="332"/>
      <c r="RZP329" s="333"/>
      <c r="RZQ329" s="368"/>
      <c r="RZR329" s="224"/>
      <c r="RZS329" s="224"/>
      <c r="RZT329" s="334"/>
      <c r="RZU329" s="334"/>
      <c r="RZV329" s="224"/>
      <c r="RZW329" s="368"/>
      <c r="RZX329" s="368"/>
      <c r="RZY329" s="332"/>
      <c r="RZZ329" s="333"/>
      <c r="SAA329" s="368"/>
      <c r="SAB329" s="224"/>
      <c r="SAC329" s="224"/>
      <c r="SAD329" s="334"/>
      <c r="SAE329" s="334"/>
      <c r="SAF329" s="224"/>
      <c r="SAG329" s="368"/>
      <c r="SAH329" s="368"/>
      <c r="SAI329" s="332"/>
      <c r="SAJ329" s="333"/>
      <c r="SAK329" s="368"/>
      <c r="SAL329" s="224"/>
      <c r="SAM329" s="224"/>
      <c r="SAN329" s="334"/>
      <c r="SAO329" s="334"/>
      <c r="SAP329" s="224"/>
      <c r="SAQ329" s="368"/>
      <c r="SAR329" s="368"/>
      <c r="SAS329" s="332"/>
      <c r="SAT329" s="333"/>
      <c r="SAU329" s="368"/>
      <c r="SAV329" s="224"/>
      <c r="SAW329" s="224"/>
      <c r="SAX329" s="334"/>
      <c r="SAY329" s="334"/>
      <c r="SAZ329" s="224"/>
      <c r="SBA329" s="368"/>
      <c r="SBB329" s="368"/>
      <c r="SBC329" s="332"/>
      <c r="SBD329" s="333"/>
      <c r="SBE329" s="368"/>
      <c r="SBF329" s="224"/>
      <c r="SBG329" s="224"/>
      <c r="SBH329" s="334"/>
      <c r="SBI329" s="334"/>
      <c r="SBJ329" s="224"/>
      <c r="SBK329" s="368"/>
      <c r="SBL329" s="368"/>
      <c r="SBM329" s="332"/>
      <c r="SBN329" s="333"/>
      <c r="SBO329" s="368"/>
      <c r="SBP329" s="224"/>
      <c r="SBQ329" s="224"/>
      <c r="SBR329" s="334"/>
      <c r="SBS329" s="334"/>
      <c r="SBT329" s="224"/>
      <c r="SBU329" s="368"/>
      <c r="SBV329" s="368"/>
      <c r="SBW329" s="332"/>
      <c r="SBX329" s="333"/>
      <c r="SBY329" s="368"/>
      <c r="SBZ329" s="224"/>
      <c r="SCA329" s="224"/>
      <c r="SCB329" s="334"/>
      <c r="SCC329" s="334"/>
      <c r="SCD329" s="224"/>
      <c r="SCE329" s="368"/>
      <c r="SCF329" s="368"/>
      <c r="SCG329" s="332"/>
      <c r="SCH329" s="333"/>
      <c r="SCI329" s="368"/>
      <c r="SCJ329" s="224"/>
      <c r="SCK329" s="224"/>
      <c r="SCL329" s="334"/>
      <c r="SCM329" s="334"/>
      <c r="SCN329" s="224"/>
      <c r="SCO329" s="368"/>
      <c r="SCP329" s="368"/>
      <c r="SCQ329" s="332"/>
      <c r="SCR329" s="333"/>
      <c r="SCS329" s="368"/>
      <c r="SCT329" s="224"/>
      <c r="SCU329" s="224"/>
      <c r="SCV329" s="334"/>
      <c r="SCW329" s="334"/>
      <c r="SCX329" s="224"/>
      <c r="SCY329" s="368"/>
      <c r="SCZ329" s="368"/>
      <c r="SDA329" s="332"/>
      <c r="SDB329" s="333"/>
      <c r="SDC329" s="368"/>
      <c r="SDD329" s="224"/>
      <c r="SDE329" s="224"/>
      <c r="SDF329" s="334"/>
      <c r="SDG329" s="334"/>
      <c r="SDH329" s="224"/>
      <c r="SDI329" s="368"/>
      <c r="SDJ329" s="368"/>
      <c r="SDK329" s="332"/>
      <c r="SDL329" s="333"/>
      <c r="SDM329" s="368"/>
      <c r="SDN329" s="224"/>
      <c r="SDO329" s="224"/>
      <c r="SDP329" s="334"/>
      <c r="SDQ329" s="334"/>
      <c r="SDR329" s="224"/>
      <c r="SDS329" s="368"/>
      <c r="SDT329" s="368"/>
      <c r="SDU329" s="332"/>
      <c r="SDV329" s="333"/>
      <c r="SDW329" s="368"/>
      <c r="SDX329" s="224"/>
      <c r="SDY329" s="224"/>
      <c r="SDZ329" s="334"/>
      <c r="SEA329" s="334"/>
      <c r="SEB329" s="224"/>
      <c r="SEC329" s="368"/>
      <c r="SED329" s="368"/>
      <c r="SEE329" s="332"/>
      <c r="SEF329" s="333"/>
      <c r="SEG329" s="368"/>
      <c r="SEH329" s="224"/>
      <c r="SEI329" s="224"/>
      <c r="SEJ329" s="334"/>
      <c r="SEK329" s="334"/>
      <c r="SEL329" s="224"/>
      <c r="SEM329" s="368"/>
      <c r="SEN329" s="368"/>
      <c r="SEO329" s="332"/>
      <c r="SEP329" s="333"/>
      <c r="SEQ329" s="368"/>
      <c r="SER329" s="224"/>
      <c r="SES329" s="224"/>
      <c r="SET329" s="334"/>
      <c r="SEU329" s="334"/>
      <c r="SEV329" s="224"/>
      <c r="SEW329" s="368"/>
      <c r="SEX329" s="368"/>
      <c r="SEY329" s="332"/>
      <c r="SEZ329" s="333"/>
      <c r="SFA329" s="368"/>
      <c r="SFB329" s="224"/>
      <c r="SFC329" s="224"/>
      <c r="SFD329" s="334"/>
      <c r="SFE329" s="334"/>
      <c r="SFF329" s="224"/>
      <c r="SFG329" s="368"/>
      <c r="SFH329" s="368"/>
      <c r="SFI329" s="332"/>
      <c r="SFJ329" s="333"/>
      <c r="SFK329" s="368"/>
      <c r="SFL329" s="224"/>
      <c r="SFM329" s="224"/>
      <c r="SFN329" s="334"/>
      <c r="SFO329" s="334"/>
      <c r="SFP329" s="224"/>
      <c r="SFQ329" s="368"/>
      <c r="SFR329" s="368"/>
      <c r="SFS329" s="332"/>
      <c r="SFT329" s="333"/>
      <c r="SFU329" s="368"/>
      <c r="SFV329" s="224"/>
      <c r="SFW329" s="224"/>
      <c r="SFX329" s="334"/>
      <c r="SFY329" s="334"/>
      <c r="SFZ329" s="224"/>
      <c r="SGA329" s="368"/>
      <c r="SGB329" s="368"/>
      <c r="SGC329" s="332"/>
      <c r="SGD329" s="333"/>
      <c r="SGE329" s="368"/>
      <c r="SGF329" s="224"/>
      <c r="SGG329" s="224"/>
      <c r="SGH329" s="334"/>
      <c r="SGI329" s="334"/>
      <c r="SGJ329" s="224"/>
      <c r="SGK329" s="368"/>
      <c r="SGL329" s="368"/>
      <c r="SGM329" s="332"/>
      <c r="SGN329" s="333"/>
      <c r="SGO329" s="368"/>
      <c r="SGP329" s="224"/>
      <c r="SGQ329" s="224"/>
      <c r="SGR329" s="334"/>
      <c r="SGS329" s="334"/>
      <c r="SGT329" s="224"/>
      <c r="SGU329" s="368"/>
      <c r="SGV329" s="368"/>
      <c r="SGW329" s="332"/>
      <c r="SGX329" s="333"/>
      <c r="SGY329" s="368"/>
      <c r="SGZ329" s="224"/>
      <c r="SHA329" s="224"/>
      <c r="SHB329" s="334"/>
      <c r="SHC329" s="334"/>
      <c r="SHD329" s="224"/>
      <c r="SHE329" s="368"/>
      <c r="SHF329" s="368"/>
      <c r="SHG329" s="332"/>
      <c r="SHH329" s="333"/>
      <c r="SHI329" s="368"/>
      <c r="SHJ329" s="224"/>
      <c r="SHK329" s="224"/>
      <c r="SHL329" s="334"/>
      <c r="SHM329" s="334"/>
      <c r="SHN329" s="224"/>
      <c r="SHO329" s="368"/>
      <c r="SHP329" s="368"/>
      <c r="SHQ329" s="332"/>
      <c r="SHR329" s="333"/>
      <c r="SHS329" s="368"/>
      <c r="SHT329" s="224"/>
      <c r="SHU329" s="224"/>
      <c r="SHV329" s="334"/>
      <c r="SHW329" s="334"/>
      <c r="SHX329" s="224"/>
      <c r="SHY329" s="368"/>
      <c r="SHZ329" s="368"/>
      <c r="SIA329" s="332"/>
      <c r="SIB329" s="333"/>
      <c r="SIC329" s="368"/>
      <c r="SID329" s="224"/>
      <c r="SIE329" s="224"/>
      <c r="SIF329" s="334"/>
      <c r="SIG329" s="334"/>
      <c r="SIH329" s="224"/>
      <c r="SII329" s="368"/>
      <c r="SIJ329" s="368"/>
      <c r="SIK329" s="332"/>
      <c r="SIL329" s="333"/>
      <c r="SIM329" s="368"/>
      <c r="SIN329" s="224"/>
      <c r="SIO329" s="224"/>
      <c r="SIP329" s="334"/>
      <c r="SIQ329" s="334"/>
      <c r="SIR329" s="224"/>
      <c r="SIS329" s="368"/>
      <c r="SIT329" s="368"/>
      <c r="SIU329" s="332"/>
      <c r="SIV329" s="333"/>
      <c r="SIW329" s="368"/>
      <c r="SIX329" s="224"/>
      <c r="SIY329" s="224"/>
      <c r="SIZ329" s="334"/>
      <c r="SJA329" s="334"/>
      <c r="SJB329" s="224"/>
      <c r="SJC329" s="368"/>
      <c r="SJD329" s="368"/>
      <c r="SJE329" s="332"/>
      <c r="SJF329" s="333"/>
      <c r="SJG329" s="368"/>
      <c r="SJH329" s="224"/>
      <c r="SJI329" s="224"/>
      <c r="SJJ329" s="334"/>
      <c r="SJK329" s="334"/>
      <c r="SJL329" s="224"/>
      <c r="SJM329" s="368"/>
      <c r="SJN329" s="368"/>
      <c r="SJO329" s="332"/>
      <c r="SJP329" s="333"/>
      <c r="SJQ329" s="368"/>
      <c r="SJR329" s="224"/>
      <c r="SJS329" s="224"/>
      <c r="SJT329" s="334"/>
      <c r="SJU329" s="334"/>
      <c r="SJV329" s="224"/>
      <c r="SJW329" s="368"/>
      <c r="SJX329" s="368"/>
      <c r="SJY329" s="332"/>
      <c r="SJZ329" s="333"/>
      <c r="SKA329" s="368"/>
      <c r="SKB329" s="224"/>
      <c r="SKC329" s="224"/>
      <c r="SKD329" s="334"/>
      <c r="SKE329" s="334"/>
      <c r="SKF329" s="224"/>
      <c r="SKG329" s="368"/>
      <c r="SKH329" s="368"/>
      <c r="SKI329" s="332"/>
      <c r="SKJ329" s="333"/>
      <c r="SKK329" s="368"/>
      <c r="SKL329" s="224"/>
      <c r="SKM329" s="224"/>
      <c r="SKN329" s="334"/>
      <c r="SKO329" s="334"/>
      <c r="SKP329" s="224"/>
      <c r="SKQ329" s="368"/>
      <c r="SKR329" s="368"/>
      <c r="SKS329" s="332"/>
      <c r="SKT329" s="333"/>
      <c r="SKU329" s="368"/>
      <c r="SKV329" s="224"/>
      <c r="SKW329" s="224"/>
      <c r="SKX329" s="334"/>
      <c r="SKY329" s="334"/>
      <c r="SKZ329" s="224"/>
      <c r="SLA329" s="368"/>
      <c r="SLB329" s="368"/>
      <c r="SLC329" s="332"/>
      <c r="SLD329" s="333"/>
      <c r="SLE329" s="368"/>
      <c r="SLF329" s="224"/>
      <c r="SLG329" s="224"/>
      <c r="SLH329" s="334"/>
      <c r="SLI329" s="334"/>
      <c r="SLJ329" s="224"/>
      <c r="SLK329" s="368"/>
      <c r="SLL329" s="368"/>
      <c r="SLM329" s="332"/>
      <c r="SLN329" s="333"/>
      <c r="SLO329" s="368"/>
      <c r="SLP329" s="224"/>
      <c r="SLQ329" s="224"/>
      <c r="SLR329" s="334"/>
      <c r="SLS329" s="334"/>
      <c r="SLT329" s="224"/>
      <c r="SLU329" s="368"/>
      <c r="SLV329" s="368"/>
      <c r="SLW329" s="332"/>
      <c r="SLX329" s="333"/>
      <c r="SLY329" s="368"/>
      <c r="SLZ329" s="224"/>
      <c r="SMA329" s="224"/>
      <c r="SMB329" s="334"/>
      <c r="SMC329" s="334"/>
      <c r="SMD329" s="224"/>
      <c r="SME329" s="368"/>
      <c r="SMF329" s="368"/>
      <c r="SMG329" s="332"/>
      <c r="SMH329" s="333"/>
      <c r="SMI329" s="368"/>
      <c r="SMJ329" s="224"/>
      <c r="SMK329" s="224"/>
      <c r="SML329" s="334"/>
      <c r="SMM329" s="334"/>
      <c r="SMN329" s="224"/>
      <c r="SMO329" s="368"/>
      <c r="SMP329" s="368"/>
      <c r="SMQ329" s="332"/>
      <c r="SMR329" s="333"/>
      <c r="SMS329" s="368"/>
      <c r="SMT329" s="224"/>
      <c r="SMU329" s="224"/>
      <c r="SMV329" s="334"/>
      <c r="SMW329" s="334"/>
      <c r="SMX329" s="224"/>
      <c r="SMY329" s="368"/>
      <c r="SMZ329" s="368"/>
      <c r="SNA329" s="332"/>
      <c r="SNB329" s="333"/>
      <c r="SNC329" s="368"/>
      <c r="SND329" s="224"/>
      <c r="SNE329" s="224"/>
      <c r="SNF329" s="334"/>
      <c r="SNG329" s="334"/>
      <c r="SNH329" s="224"/>
      <c r="SNI329" s="368"/>
      <c r="SNJ329" s="368"/>
      <c r="SNK329" s="332"/>
      <c r="SNL329" s="333"/>
      <c r="SNM329" s="368"/>
      <c r="SNN329" s="224"/>
      <c r="SNO329" s="224"/>
      <c r="SNP329" s="334"/>
      <c r="SNQ329" s="334"/>
      <c r="SNR329" s="224"/>
      <c r="SNS329" s="368"/>
      <c r="SNT329" s="368"/>
      <c r="SNU329" s="332"/>
      <c r="SNV329" s="333"/>
      <c r="SNW329" s="368"/>
      <c r="SNX329" s="224"/>
      <c r="SNY329" s="224"/>
      <c r="SNZ329" s="334"/>
      <c r="SOA329" s="334"/>
      <c r="SOB329" s="224"/>
      <c r="SOC329" s="368"/>
      <c r="SOD329" s="368"/>
      <c r="SOE329" s="332"/>
      <c r="SOF329" s="333"/>
      <c r="SOG329" s="368"/>
      <c r="SOH329" s="224"/>
      <c r="SOI329" s="224"/>
      <c r="SOJ329" s="334"/>
      <c r="SOK329" s="334"/>
      <c r="SOL329" s="224"/>
      <c r="SOM329" s="368"/>
      <c r="SON329" s="368"/>
      <c r="SOO329" s="332"/>
      <c r="SOP329" s="333"/>
      <c r="SOQ329" s="368"/>
      <c r="SOR329" s="224"/>
      <c r="SOS329" s="224"/>
      <c r="SOT329" s="334"/>
      <c r="SOU329" s="334"/>
      <c r="SOV329" s="224"/>
      <c r="SOW329" s="368"/>
      <c r="SOX329" s="368"/>
      <c r="SOY329" s="332"/>
      <c r="SOZ329" s="333"/>
      <c r="SPA329" s="368"/>
      <c r="SPB329" s="224"/>
      <c r="SPC329" s="224"/>
      <c r="SPD329" s="334"/>
      <c r="SPE329" s="334"/>
      <c r="SPF329" s="224"/>
      <c r="SPG329" s="368"/>
      <c r="SPH329" s="368"/>
      <c r="SPI329" s="332"/>
      <c r="SPJ329" s="333"/>
      <c r="SPK329" s="368"/>
      <c r="SPL329" s="224"/>
      <c r="SPM329" s="224"/>
      <c r="SPN329" s="334"/>
      <c r="SPO329" s="334"/>
      <c r="SPP329" s="224"/>
      <c r="SPQ329" s="368"/>
      <c r="SPR329" s="368"/>
      <c r="SPS329" s="332"/>
      <c r="SPT329" s="333"/>
      <c r="SPU329" s="368"/>
      <c r="SPV329" s="224"/>
      <c r="SPW329" s="224"/>
      <c r="SPX329" s="334"/>
      <c r="SPY329" s="334"/>
      <c r="SPZ329" s="224"/>
      <c r="SQA329" s="368"/>
      <c r="SQB329" s="368"/>
      <c r="SQC329" s="332"/>
      <c r="SQD329" s="333"/>
      <c r="SQE329" s="368"/>
      <c r="SQF329" s="224"/>
      <c r="SQG329" s="224"/>
      <c r="SQH329" s="334"/>
      <c r="SQI329" s="334"/>
      <c r="SQJ329" s="224"/>
      <c r="SQK329" s="368"/>
      <c r="SQL329" s="368"/>
      <c r="SQM329" s="332"/>
      <c r="SQN329" s="333"/>
      <c r="SQO329" s="368"/>
      <c r="SQP329" s="224"/>
      <c r="SQQ329" s="224"/>
      <c r="SQR329" s="334"/>
      <c r="SQS329" s="334"/>
      <c r="SQT329" s="224"/>
      <c r="SQU329" s="368"/>
      <c r="SQV329" s="368"/>
      <c r="SQW329" s="332"/>
      <c r="SQX329" s="333"/>
      <c r="SQY329" s="368"/>
      <c r="SQZ329" s="224"/>
      <c r="SRA329" s="224"/>
      <c r="SRB329" s="334"/>
      <c r="SRC329" s="334"/>
      <c r="SRD329" s="224"/>
      <c r="SRE329" s="368"/>
      <c r="SRF329" s="368"/>
      <c r="SRG329" s="332"/>
      <c r="SRH329" s="333"/>
      <c r="SRI329" s="368"/>
      <c r="SRJ329" s="224"/>
      <c r="SRK329" s="224"/>
      <c r="SRL329" s="334"/>
      <c r="SRM329" s="334"/>
      <c r="SRN329" s="224"/>
      <c r="SRO329" s="368"/>
      <c r="SRP329" s="368"/>
      <c r="SRQ329" s="332"/>
      <c r="SRR329" s="333"/>
      <c r="SRS329" s="368"/>
      <c r="SRT329" s="224"/>
      <c r="SRU329" s="224"/>
      <c r="SRV329" s="334"/>
      <c r="SRW329" s="334"/>
      <c r="SRX329" s="224"/>
      <c r="SRY329" s="368"/>
      <c r="SRZ329" s="368"/>
      <c r="SSA329" s="332"/>
      <c r="SSB329" s="333"/>
      <c r="SSC329" s="368"/>
      <c r="SSD329" s="224"/>
      <c r="SSE329" s="224"/>
      <c r="SSF329" s="334"/>
      <c r="SSG329" s="334"/>
      <c r="SSH329" s="224"/>
      <c r="SSI329" s="368"/>
      <c r="SSJ329" s="368"/>
      <c r="SSK329" s="332"/>
      <c r="SSL329" s="333"/>
      <c r="SSM329" s="368"/>
      <c r="SSN329" s="224"/>
      <c r="SSO329" s="224"/>
      <c r="SSP329" s="334"/>
      <c r="SSQ329" s="334"/>
      <c r="SSR329" s="224"/>
      <c r="SSS329" s="368"/>
      <c r="SST329" s="368"/>
      <c r="SSU329" s="332"/>
      <c r="SSV329" s="333"/>
      <c r="SSW329" s="368"/>
      <c r="SSX329" s="224"/>
      <c r="SSY329" s="224"/>
      <c r="SSZ329" s="334"/>
      <c r="STA329" s="334"/>
      <c r="STB329" s="224"/>
      <c r="STC329" s="368"/>
      <c r="STD329" s="368"/>
      <c r="STE329" s="332"/>
      <c r="STF329" s="333"/>
      <c r="STG329" s="368"/>
      <c r="STH329" s="224"/>
      <c r="STI329" s="224"/>
      <c r="STJ329" s="334"/>
      <c r="STK329" s="334"/>
      <c r="STL329" s="224"/>
      <c r="STM329" s="368"/>
      <c r="STN329" s="368"/>
      <c r="STO329" s="332"/>
      <c r="STP329" s="333"/>
      <c r="STQ329" s="368"/>
      <c r="STR329" s="224"/>
      <c r="STS329" s="224"/>
      <c r="STT329" s="334"/>
      <c r="STU329" s="334"/>
      <c r="STV329" s="224"/>
      <c r="STW329" s="368"/>
      <c r="STX329" s="368"/>
      <c r="STY329" s="332"/>
      <c r="STZ329" s="333"/>
      <c r="SUA329" s="368"/>
      <c r="SUB329" s="224"/>
      <c r="SUC329" s="224"/>
      <c r="SUD329" s="334"/>
      <c r="SUE329" s="334"/>
      <c r="SUF329" s="224"/>
      <c r="SUG329" s="368"/>
      <c r="SUH329" s="368"/>
      <c r="SUI329" s="332"/>
      <c r="SUJ329" s="333"/>
      <c r="SUK329" s="368"/>
      <c r="SUL329" s="224"/>
      <c r="SUM329" s="224"/>
      <c r="SUN329" s="334"/>
      <c r="SUO329" s="334"/>
      <c r="SUP329" s="224"/>
      <c r="SUQ329" s="368"/>
      <c r="SUR329" s="368"/>
      <c r="SUS329" s="332"/>
      <c r="SUT329" s="333"/>
      <c r="SUU329" s="368"/>
      <c r="SUV329" s="224"/>
      <c r="SUW329" s="224"/>
      <c r="SUX329" s="334"/>
      <c r="SUY329" s="334"/>
      <c r="SUZ329" s="224"/>
      <c r="SVA329" s="368"/>
      <c r="SVB329" s="368"/>
      <c r="SVC329" s="332"/>
      <c r="SVD329" s="333"/>
      <c r="SVE329" s="368"/>
      <c r="SVF329" s="224"/>
      <c r="SVG329" s="224"/>
      <c r="SVH329" s="334"/>
      <c r="SVI329" s="334"/>
      <c r="SVJ329" s="224"/>
      <c r="SVK329" s="368"/>
      <c r="SVL329" s="368"/>
      <c r="SVM329" s="332"/>
      <c r="SVN329" s="333"/>
      <c r="SVO329" s="368"/>
      <c r="SVP329" s="224"/>
      <c r="SVQ329" s="224"/>
      <c r="SVR329" s="334"/>
      <c r="SVS329" s="334"/>
      <c r="SVT329" s="224"/>
      <c r="SVU329" s="368"/>
      <c r="SVV329" s="368"/>
      <c r="SVW329" s="332"/>
      <c r="SVX329" s="333"/>
      <c r="SVY329" s="368"/>
      <c r="SVZ329" s="224"/>
      <c r="SWA329" s="224"/>
      <c r="SWB329" s="334"/>
      <c r="SWC329" s="334"/>
      <c r="SWD329" s="224"/>
      <c r="SWE329" s="368"/>
      <c r="SWF329" s="368"/>
      <c r="SWG329" s="332"/>
      <c r="SWH329" s="333"/>
      <c r="SWI329" s="368"/>
      <c r="SWJ329" s="224"/>
      <c r="SWK329" s="224"/>
      <c r="SWL329" s="334"/>
      <c r="SWM329" s="334"/>
      <c r="SWN329" s="224"/>
      <c r="SWO329" s="368"/>
      <c r="SWP329" s="368"/>
      <c r="SWQ329" s="332"/>
      <c r="SWR329" s="333"/>
      <c r="SWS329" s="368"/>
      <c r="SWT329" s="224"/>
      <c r="SWU329" s="224"/>
      <c r="SWV329" s="334"/>
      <c r="SWW329" s="334"/>
      <c r="SWX329" s="224"/>
      <c r="SWY329" s="368"/>
      <c r="SWZ329" s="368"/>
      <c r="SXA329" s="332"/>
      <c r="SXB329" s="333"/>
      <c r="SXC329" s="368"/>
      <c r="SXD329" s="224"/>
      <c r="SXE329" s="224"/>
      <c r="SXF329" s="334"/>
      <c r="SXG329" s="334"/>
      <c r="SXH329" s="224"/>
      <c r="SXI329" s="368"/>
      <c r="SXJ329" s="368"/>
      <c r="SXK329" s="332"/>
      <c r="SXL329" s="333"/>
      <c r="SXM329" s="368"/>
      <c r="SXN329" s="224"/>
      <c r="SXO329" s="224"/>
      <c r="SXP329" s="334"/>
      <c r="SXQ329" s="334"/>
      <c r="SXR329" s="224"/>
      <c r="SXS329" s="368"/>
      <c r="SXT329" s="368"/>
      <c r="SXU329" s="332"/>
      <c r="SXV329" s="333"/>
      <c r="SXW329" s="368"/>
      <c r="SXX329" s="224"/>
      <c r="SXY329" s="224"/>
      <c r="SXZ329" s="334"/>
      <c r="SYA329" s="334"/>
      <c r="SYB329" s="224"/>
      <c r="SYC329" s="368"/>
      <c r="SYD329" s="368"/>
      <c r="SYE329" s="332"/>
      <c r="SYF329" s="333"/>
      <c r="SYG329" s="368"/>
      <c r="SYH329" s="224"/>
      <c r="SYI329" s="224"/>
      <c r="SYJ329" s="334"/>
      <c r="SYK329" s="334"/>
      <c r="SYL329" s="224"/>
      <c r="SYM329" s="368"/>
      <c r="SYN329" s="368"/>
      <c r="SYO329" s="332"/>
      <c r="SYP329" s="333"/>
      <c r="SYQ329" s="368"/>
      <c r="SYR329" s="224"/>
      <c r="SYS329" s="224"/>
      <c r="SYT329" s="334"/>
      <c r="SYU329" s="334"/>
      <c r="SYV329" s="224"/>
      <c r="SYW329" s="368"/>
      <c r="SYX329" s="368"/>
      <c r="SYY329" s="332"/>
      <c r="SYZ329" s="333"/>
      <c r="SZA329" s="368"/>
      <c r="SZB329" s="224"/>
      <c r="SZC329" s="224"/>
      <c r="SZD329" s="334"/>
      <c r="SZE329" s="334"/>
      <c r="SZF329" s="224"/>
      <c r="SZG329" s="368"/>
      <c r="SZH329" s="368"/>
      <c r="SZI329" s="332"/>
      <c r="SZJ329" s="333"/>
      <c r="SZK329" s="368"/>
      <c r="SZL329" s="224"/>
      <c r="SZM329" s="224"/>
      <c r="SZN329" s="334"/>
      <c r="SZO329" s="334"/>
      <c r="SZP329" s="224"/>
      <c r="SZQ329" s="368"/>
      <c r="SZR329" s="368"/>
      <c r="SZS329" s="332"/>
      <c r="SZT329" s="333"/>
      <c r="SZU329" s="368"/>
      <c r="SZV329" s="224"/>
      <c r="SZW329" s="224"/>
      <c r="SZX329" s="334"/>
      <c r="SZY329" s="334"/>
      <c r="SZZ329" s="224"/>
      <c r="TAA329" s="368"/>
      <c r="TAB329" s="368"/>
      <c r="TAC329" s="332"/>
      <c r="TAD329" s="333"/>
      <c r="TAE329" s="368"/>
      <c r="TAF329" s="224"/>
      <c r="TAG329" s="224"/>
      <c r="TAH329" s="334"/>
      <c r="TAI329" s="334"/>
      <c r="TAJ329" s="224"/>
      <c r="TAK329" s="368"/>
      <c r="TAL329" s="368"/>
      <c r="TAM329" s="332"/>
      <c r="TAN329" s="333"/>
      <c r="TAO329" s="368"/>
      <c r="TAP329" s="224"/>
      <c r="TAQ329" s="224"/>
      <c r="TAR329" s="334"/>
      <c r="TAS329" s="334"/>
      <c r="TAT329" s="224"/>
      <c r="TAU329" s="368"/>
      <c r="TAV329" s="368"/>
      <c r="TAW329" s="332"/>
      <c r="TAX329" s="333"/>
      <c r="TAY329" s="368"/>
      <c r="TAZ329" s="224"/>
      <c r="TBA329" s="224"/>
      <c r="TBB329" s="334"/>
      <c r="TBC329" s="334"/>
      <c r="TBD329" s="224"/>
      <c r="TBE329" s="368"/>
      <c r="TBF329" s="368"/>
      <c r="TBG329" s="332"/>
      <c r="TBH329" s="333"/>
      <c r="TBI329" s="368"/>
      <c r="TBJ329" s="224"/>
      <c r="TBK329" s="224"/>
      <c r="TBL329" s="334"/>
      <c r="TBM329" s="334"/>
      <c r="TBN329" s="224"/>
      <c r="TBO329" s="368"/>
      <c r="TBP329" s="368"/>
      <c r="TBQ329" s="332"/>
      <c r="TBR329" s="333"/>
      <c r="TBS329" s="368"/>
      <c r="TBT329" s="224"/>
      <c r="TBU329" s="224"/>
      <c r="TBV329" s="334"/>
      <c r="TBW329" s="334"/>
      <c r="TBX329" s="224"/>
      <c r="TBY329" s="368"/>
      <c r="TBZ329" s="368"/>
      <c r="TCA329" s="332"/>
      <c r="TCB329" s="333"/>
      <c r="TCC329" s="368"/>
      <c r="TCD329" s="224"/>
      <c r="TCE329" s="224"/>
      <c r="TCF329" s="334"/>
      <c r="TCG329" s="334"/>
      <c r="TCH329" s="224"/>
      <c r="TCI329" s="368"/>
      <c r="TCJ329" s="368"/>
      <c r="TCK329" s="332"/>
      <c r="TCL329" s="333"/>
      <c r="TCM329" s="368"/>
      <c r="TCN329" s="224"/>
      <c r="TCO329" s="224"/>
      <c r="TCP329" s="334"/>
      <c r="TCQ329" s="334"/>
      <c r="TCR329" s="224"/>
      <c r="TCS329" s="368"/>
      <c r="TCT329" s="368"/>
      <c r="TCU329" s="332"/>
      <c r="TCV329" s="333"/>
      <c r="TCW329" s="368"/>
      <c r="TCX329" s="224"/>
      <c r="TCY329" s="224"/>
      <c r="TCZ329" s="334"/>
      <c r="TDA329" s="334"/>
      <c r="TDB329" s="224"/>
      <c r="TDC329" s="368"/>
      <c r="TDD329" s="368"/>
      <c r="TDE329" s="332"/>
      <c r="TDF329" s="333"/>
      <c r="TDG329" s="368"/>
      <c r="TDH329" s="224"/>
      <c r="TDI329" s="224"/>
      <c r="TDJ329" s="334"/>
      <c r="TDK329" s="334"/>
      <c r="TDL329" s="224"/>
      <c r="TDM329" s="368"/>
      <c r="TDN329" s="368"/>
      <c r="TDO329" s="332"/>
      <c r="TDP329" s="333"/>
      <c r="TDQ329" s="368"/>
      <c r="TDR329" s="224"/>
      <c r="TDS329" s="224"/>
      <c r="TDT329" s="334"/>
      <c r="TDU329" s="334"/>
      <c r="TDV329" s="224"/>
      <c r="TDW329" s="368"/>
      <c r="TDX329" s="368"/>
      <c r="TDY329" s="332"/>
      <c r="TDZ329" s="333"/>
      <c r="TEA329" s="368"/>
      <c r="TEB329" s="224"/>
      <c r="TEC329" s="224"/>
      <c r="TED329" s="334"/>
      <c r="TEE329" s="334"/>
      <c r="TEF329" s="224"/>
      <c r="TEG329" s="368"/>
      <c r="TEH329" s="368"/>
      <c r="TEI329" s="332"/>
      <c r="TEJ329" s="333"/>
      <c r="TEK329" s="368"/>
      <c r="TEL329" s="224"/>
      <c r="TEM329" s="224"/>
      <c r="TEN329" s="334"/>
      <c r="TEO329" s="334"/>
      <c r="TEP329" s="224"/>
      <c r="TEQ329" s="368"/>
      <c r="TER329" s="368"/>
      <c r="TES329" s="332"/>
      <c r="TET329" s="333"/>
      <c r="TEU329" s="368"/>
      <c r="TEV329" s="224"/>
      <c r="TEW329" s="224"/>
      <c r="TEX329" s="334"/>
      <c r="TEY329" s="334"/>
      <c r="TEZ329" s="224"/>
      <c r="TFA329" s="368"/>
      <c r="TFB329" s="368"/>
      <c r="TFC329" s="332"/>
      <c r="TFD329" s="333"/>
      <c r="TFE329" s="368"/>
      <c r="TFF329" s="224"/>
      <c r="TFG329" s="224"/>
      <c r="TFH329" s="334"/>
      <c r="TFI329" s="334"/>
      <c r="TFJ329" s="224"/>
      <c r="TFK329" s="368"/>
      <c r="TFL329" s="368"/>
      <c r="TFM329" s="332"/>
      <c r="TFN329" s="333"/>
      <c r="TFO329" s="368"/>
      <c r="TFP329" s="224"/>
      <c r="TFQ329" s="224"/>
      <c r="TFR329" s="334"/>
      <c r="TFS329" s="334"/>
      <c r="TFT329" s="224"/>
      <c r="TFU329" s="368"/>
      <c r="TFV329" s="368"/>
      <c r="TFW329" s="332"/>
      <c r="TFX329" s="333"/>
      <c r="TFY329" s="368"/>
      <c r="TFZ329" s="224"/>
      <c r="TGA329" s="224"/>
      <c r="TGB329" s="334"/>
      <c r="TGC329" s="334"/>
      <c r="TGD329" s="224"/>
      <c r="TGE329" s="368"/>
      <c r="TGF329" s="368"/>
      <c r="TGG329" s="332"/>
      <c r="TGH329" s="333"/>
      <c r="TGI329" s="368"/>
      <c r="TGJ329" s="224"/>
      <c r="TGK329" s="224"/>
      <c r="TGL329" s="334"/>
      <c r="TGM329" s="334"/>
      <c r="TGN329" s="224"/>
      <c r="TGO329" s="368"/>
      <c r="TGP329" s="368"/>
      <c r="TGQ329" s="332"/>
      <c r="TGR329" s="333"/>
      <c r="TGS329" s="368"/>
      <c r="TGT329" s="224"/>
      <c r="TGU329" s="224"/>
      <c r="TGV329" s="334"/>
      <c r="TGW329" s="334"/>
      <c r="TGX329" s="224"/>
      <c r="TGY329" s="368"/>
      <c r="TGZ329" s="368"/>
      <c r="THA329" s="332"/>
      <c r="THB329" s="333"/>
      <c r="THC329" s="368"/>
      <c r="THD329" s="224"/>
      <c r="THE329" s="224"/>
      <c r="THF329" s="334"/>
      <c r="THG329" s="334"/>
      <c r="THH329" s="224"/>
      <c r="THI329" s="368"/>
      <c r="THJ329" s="368"/>
      <c r="THK329" s="332"/>
      <c r="THL329" s="333"/>
      <c r="THM329" s="368"/>
      <c r="THN329" s="224"/>
      <c r="THO329" s="224"/>
      <c r="THP329" s="334"/>
      <c r="THQ329" s="334"/>
      <c r="THR329" s="224"/>
      <c r="THS329" s="368"/>
      <c r="THT329" s="368"/>
      <c r="THU329" s="332"/>
      <c r="THV329" s="333"/>
      <c r="THW329" s="368"/>
      <c r="THX329" s="224"/>
      <c r="THY329" s="224"/>
      <c r="THZ329" s="334"/>
      <c r="TIA329" s="334"/>
      <c r="TIB329" s="224"/>
      <c r="TIC329" s="368"/>
      <c r="TID329" s="368"/>
      <c r="TIE329" s="332"/>
      <c r="TIF329" s="333"/>
      <c r="TIG329" s="368"/>
      <c r="TIH329" s="224"/>
      <c r="TII329" s="224"/>
      <c r="TIJ329" s="334"/>
      <c r="TIK329" s="334"/>
      <c r="TIL329" s="224"/>
      <c r="TIM329" s="368"/>
      <c r="TIN329" s="368"/>
      <c r="TIO329" s="332"/>
      <c r="TIP329" s="333"/>
      <c r="TIQ329" s="368"/>
      <c r="TIR329" s="224"/>
      <c r="TIS329" s="224"/>
      <c r="TIT329" s="334"/>
      <c r="TIU329" s="334"/>
      <c r="TIV329" s="224"/>
      <c r="TIW329" s="368"/>
      <c r="TIX329" s="368"/>
      <c r="TIY329" s="332"/>
      <c r="TIZ329" s="333"/>
      <c r="TJA329" s="368"/>
      <c r="TJB329" s="224"/>
      <c r="TJC329" s="224"/>
      <c r="TJD329" s="334"/>
      <c r="TJE329" s="334"/>
      <c r="TJF329" s="224"/>
      <c r="TJG329" s="368"/>
      <c r="TJH329" s="368"/>
      <c r="TJI329" s="332"/>
      <c r="TJJ329" s="333"/>
      <c r="TJK329" s="368"/>
      <c r="TJL329" s="224"/>
      <c r="TJM329" s="224"/>
      <c r="TJN329" s="334"/>
      <c r="TJO329" s="334"/>
      <c r="TJP329" s="224"/>
      <c r="TJQ329" s="368"/>
      <c r="TJR329" s="368"/>
      <c r="TJS329" s="332"/>
      <c r="TJT329" s="333"/>
      <c r="TJU329" s="368"/>
      <c r="TJV329" s="224"/>
      <c r="TJW329" s="224"/>
      <c r="TJX329" s="334"/>
      <c r="TJY329" s="334"/>
      <c r="TJZ329" s="224"/>
      <c r="TKA329" s="368"/>
      <c r="TKB329" s="368"/>
      <c r="TKC329" s="332"/>
      <c r="TKD329" s="333"/>
      <c r="TKE329" s="368"/>
      <c r="TKF329" s="224"/>
      <c r="TKG329" s="224"/>
      <c r="TKH329" s="334"/>
      <c r="TKI329" s="334"/>
      <c r="TKJ329" s="224"/>
      <c r="TKK329" s="368"/>
      <c r="TKL329" s="368"/>
      <c r="TKM329" s="332"/>
      <c r="TKN329" s="333"/>
      <c r="TKO329" s="368"/>
      <c r="TKP329" s="224"/>
      <c r="TKQ329" s="224"/>
      <c r="TKR329" s="334"/>
      <c r="TKS329" s="334"/>
      <c r="TKT329" s="224"/>
      <c r="TKU329" s="368"/>
      <c r="TKV329" s="368"/>
      <c r="TKW329" s="332"/>
      <c r="TKX329" s="333"/>
      <c r="TKY329" s="368"/>
      <c r="TKZ329" s="224"/>
      <c r="TLA329" s="224"/>
      <c r="TLB329" s="334"/>
      <c r="TLC329" s="334"/>
      <c r="TLD329" s="224"/>
      <c r="TLE329" s="368"/>
      <c r="TLF329" s="368"/>
      <c r="TLG329" s="332"/>
      <c r="TLH329" s="333"/>
      <c r="TLI329" s="368"/>
      <c r="TLJ329" s="224"/>
      <c r="TLK329" s="224"/>
      <c r="TLL329" s="334"/>
      <c r="TLM329" s="334"/>
      <c r="TLN329" s="224"/>
      <c r="TLO329" s="368"/>
      <c r="TLP329" s="368"/>
      <c r="TLQ329" s="332"/>
      <c r="TLR329" s="333"/>
      <c r="TLS329" s="368"/>
      <c r="TLT329" s="224"/>
      <c r="TLU329" s="224"/>
      <c r="TLV329" s="334"/>
      <c r="TLW329" s="334"/>
      <c r="TLX329" s="224"/>
      <c r="TLY329" s="368"/>
      <c r="TLZ329" s="368"/>
      <c r="TMA329" s="332"/>
      <c r="TMB329" s="333"/>
      <c r="TMC329" s="368"/>
      <c r="TMD329" s="224"/>
      <c r="TME329" s="224"/>
      <c r="TMF329" s="334"/>
      <c r="TMG329" s="334"/>
      <c r="TMH329" s="224"/>
      <c r="TMI329" s="368"/>
      <c r="TMJ329" s="368"/>
      <c r="TMK329" s="332"/>
      <c r="TML329" s="333"/>
      <c r="TMM329" s="368"/>
      <c r="TMN329" s="224"/>
      <c r="TMO329" s="224"/>
      <c r="TMP329" s="334"/>
      <c r="TMQ329" s="334"/>
      <c r="TMR329" s="224"/>
      <c r="TMS329" s="368"/>
      <c r="TMT329" s="368"/>
      <c r="TMU329" s="332"/>
      <c r="TMV329" s="333"/>
      <c r="TMW329" s="368"/>
      <c r="TMX329" s="224"/>
      <c r="TMY329" s="224"/>
      <c r="TMZ329" s="334"/>
      <c r="TNA329" s="334"/>
      <c r="TNB329" s="224"/>
      <c r="TNC329" s="368"/>
      <c r="TND329" s="368"/>
      <c r="TNE329" s="332"/>
      <c r="TNF329" s="333"/>
      <c r="TNG329" s="368"/>
      <c r="TNH329" s="224"/>
      <c r="TNI329" s="224"/>
      <c r="TNJ329" s="334"/>
      <c r="TNK329" s="334"/>
      <c r="TNL329" s="224"/>
      <c r="TNM329" s="368"/>
      <c r="TNN329" s="368"/>
      <c r="TNO329" s="332"/>
      <c r="TNP329" s="333"/>
      <c r="TNQ329" s="368"/>
      <c r="TNR329" s="224"/>
      <c r="TNS329" s="224"/>
      <c r="TNT329" s="334"/>
      <c r="TNU329" s="334"/>
      <c r="TNV329" s="224"/>
      <c r="TNW329" s="368"/>
      <c r="TNX329" s="368"/>
      <c r="TNY329" s="332"/>
      <c r="TNZ329" s="333"/>
      <c r="TOA329" s="368"/>
      <c r="TOB329" s="224"/>
      <c r="TOC329" s="224"/>
      <c r="TOD329" s="334"/>
      <c r="TOE329" s="334"/>
      <c r="TOF329" s="224"/>
      <c r="TOG329" s="368"/>
      <c r="TOH329" s="368"/>
      <c r="TOI329" s="332"/>
      <c r="TOJ329" s="333"/>
      <c r="TOK329" s="368"/>
      <c r="TOL329" s="224"/>
      <c r="TOM329" s="224"/>
      <c r="TON329" s="334"/>
      <c r="TOO329" s="334"/>
      <c r="TOP329" s="224"/>
      <c r="TOQ329" s="368"/>
      <c r="TOR329" s="368"/>
      <c r="TOS329" s="332"/>
      <c r="TOT329" s="333"/>
      <c r="TOU329" s="368"/>
      <c r="TOV329" s="224"/>
      <c r="TOW329" s="224"/>
      <c r="TOX329" s="334"/>
      <c r="TOY329" s="334"/>
      <c r="TOZ329" s="224"/>
      <c r="TPA329" s="368"/>
      <c r="TPB329" s="368"/>
      <c r="TPC329" s="332"/>
      <c r="TPD329" s="333"/>
      <c r="TPE329" s="368"/>
      <c r="TPF329" s="224"/>
      <c r="TPG329" s="224"/>
      <c r="TPH329" s="334"/>
      <c r="TPI329" s="334"/>
      <c r="TPJ329" s="224"/>
      <c r="TPK329" s="368"/>
      <c r="TPL329" s="368"/>
      <c r="TPM329" s="332"/>
      <c r="TPN329" s="333"/>
      <c r="TPO329" s="368"/>
      <c r="TPP329" s="224"/>
      <c r="TPQ329" s="224"/>
      <c r="TPR329" s="334"/>
      <c r="TPS329" s="334"/>
      <c r="TPT329" s="224"/>
      <c r="TPU329" s="368"/>
      <c r="TPV329" s="368"/>
      <c r="TPW329" s="332"/>
      <c r="TPX329" s="333"/>
      <c r="TPY329" s="368"/>
      <c r="TPZ329" s="224"/>
      <c r="TQA329" s="224"/>
      <c r="TQB329" s="334"/>
      <c r="TQC329" s="334"/>
      <c r="TQD329" s="224"/>
      <c r="TQE329" s="368"/>
      <c r="TQF329" s="368"/>
      <c r="TQG329" s="332"/>
      <c r="TQH329" s="333"/>
      <c r="TQI329" s="368"/>
      <c r="TQJ329" s="224"/>
      <c r="TQK329" s="224"/>
      <c r="TQL329" s="334"/>
      <c r="TQM329" s="334"/>
      <c r="TQN329" s="224"/>
      <c r="TQO329" s="368"/>
      <c r="TQP329" s="368"/>
      <c r="TQQ329" s="332"/>
      <c r="TQR329" s="333"/>
      <c r="TQS329" s="368"/>
      <c r="TQT329" s="224"/>
      <c r="TQU329" s="224"/>
      <c r="TQV329" s="334"/>
      <c r="TQW329" s="334"/>
      <c r="TQX329" s="224"/>
      <c r="TQY329" s="368"/>
      <c r="TQZ329" s="368"/>
      <c r="TRA329" s="332"/>
      <c r="TRB329" s="333"/>
      <c r="TRC329" s="368"/>
      <c r="TRD329" s="224"/>
      <c r="TRE329" s="224"/>
      <c r="TRF329" s="334"/>
      <c r="TRG329" s="334"/>
      <c r="TRH329" s="224"/>
      <c r="TRI329" s="368"/>
      <c r="TRJ329" s="368"/>
      <c r="TRK329" s="332"/>
      <c r="TRL329" s="333"/>
      <c r="TRM329" s="368"/>
      <c r="TRN329" s="224"/>
      <c r="TRO329" s="224"/>
      <c r="TRP329" s="334"/>
      <c r="TRQ329" s="334"/>
      <c r="TRR329" s="224"/>
      <c r="TRS329" s="368"/>
      <c r="TRT329" s="368"/>
      <c r="TRU329" s="332"/>
      <c r="TRV329" s="333"/>
      <c r="TRW329" s="368"/>
      <c r="TRX329" s="224"/>
      <c r="TRY329" s="224"/>
      <c r="TRZ329" s="334"/>
      <c r="TSA329" s="334"/>
      <c r="TSB329" s="224"/>
      <c r="TSC329" s="368"/>
      <c r="TSD329" s="368"/>
      <c r="TSE329" s="332"/>
      <c r="TSF329" s="333"/>
      <c r="TSG329" s="368"/>
      <c r="TSH329" s="224"/>
      <c r="TSI329" s="224"/>
      <c r="TSJ329" s="334"/>
      <c r="TSK329" s="334"/>
      <c r="TSL329" s="224"/>
      <c r="TSM329" s="368"/>
      <c r="TSN329" s="368"/>
      <c r="TSO329" s="332"/>
      <c r="TSP329" s="333"/>
      <c r="TSQ329" s="368"/>
      <c r="TSR329" s="224"/>
      <c r="TSS329" s="224"/>
      <c r="TST329" s="334"/>
      <c r="TSU329" s="334"/>
      <c r="TSV329" s="224"/>
      <c r="TSW329" s="368"/>
      <c r="TSX329" s="368"/>
      <c r="TSY329" s="332"/>
      <c r="TSZ329" s="333"/>
      <c r="TTA329" s="368"/>
      <c r="TTB329" s="224"/>
      <c r="TTC329" s="224"/>
      <c r="TTD329" s="334"/>
      <c r="TTE329" s="334"/>
      <c r="TTF329" s="224"/>
      <c r="TTG329" s="368"/>
      <c r="TTH329" s="368"/>
      <c r="TTI329" s="332"/>
      <c r="TTJ329" s="333"/>
      <c r="TTK329" s="368"/>
      <c r="TTL329" s="224"/>
      <c r="TTM329" s="224"/>
      <c r="TTN329" s="334"/>
      <c r="TTO329" s="334"/>
      <c r="TTP329" s="224"/>
      <c r="TTQ329" s="368"/>
      <c r="TTR329" s="368"/>
      <c r="TTS329" s="332"/>
      <c r="TTT329" s="333"/>
      <c r="TTU329" s="368"/>
      <c r="TTV329" s="224"/>
      <c r="TTW329" s="224"/>
      <c r="TTX329" s="334"/>
      <c r="TTY329" s="334"/>
      <c r="TTZ329" s="224"/>
      <c r="TUA329" s="368"/>
      <c r="TUB329" s="368"/>
      <c r="TUC329" s="332"/>
      <c r="TUD329" s="333"/>
      <c r="TUE329" s="368"/>
      <c r="TUF329" s="224"/>
      <c r="TUG329" s="224"/>
      <c r="TUH329" s="334"/>
      <c r="TUI329" s="334"/>
      <c r="TUJ329" s="224"/>
      <c r="TUK329" s="368"/>
      <c r="TUL329" s="368"/>
      <c r="TUM329" s="332"/>
      <c r="TUN329" s="333"/>
      <c r="TUO329" s="368"/>
      <c r="TUP329" s="224"/>
      <c r="TUQ329" s="224"/>
      <c r="TUR329" s="334"/>
      <c r="TUS329" s="334"/>
      <c r="TUT329" s="224"/>
      <c r="TUU329" s="368"/>
      <c r="TUV329" s="368"/>
      <c r="TUW329" s="332"/>
      <c r="TUX329" s="333"/>
      <c r="TUY329" s="368"/>
      <c r="TUZ329" s="224"/>
      <c r="TVA329" s="224"/>
      <c r="TVB329" s="334"/>
      <c r="TVC329" s="334"/>
      <c r="TVD329" s="224"/>
      <c r="TVE329" s="368"/>
      <c r="TVF329" s="368"/>
      <c r="TVG329" s="332"/>
      <c r="TVH329" s="333"/>
      <c r="TVI329" s="368"/>
      <c r="TVJ329" s="224"/>
      <c r="TVK329" s="224"/>
      <c r="TVL329" s="334"/>
      <c r="TVM329" s="334"/>
      <c r="TVN329" s="224"/>
      <c r="TVO329" s="368"/>
      <c r="TVP329" s="368"/>
      <c r="TVQ329" s="332"/>
      <c r="TVR329" s="333"/>
      <c r="TVS329" s="368"/>
      <c r="TVT329" s="224"/>
      <c r="TVU329" s="224"/>
      <c r="TVV329" s="334"/>
      <c r="TVW329" s="334"/>
      <c r="TVX329" s="224"/>
      <c r="TVY329" s="368"/>
      <c r="TVZ329" s="368"/>
      <c r="TWA329" s="332"/>
      <c r="TWB329" s="333"/>
      <c r="TWC329" s="368"/>
      <c r="TWD329" s="224"/>
      <c r="TWE329" s="224"/>
      <c r="TWF329" s="334"/>
      <c r="TWG329" s="334"/>
      <c r="TWH329" s="224"/>
      <c r="TWI329" s="368"/>
      <c r="TWJ329" s="368"/>
      <c r="TWK329" s="332"/>
      <c r="TWL329" s="333"/>
      <c r="TWM329" s="368"/>
      <c r="TWN329" s="224"/>
      <c r="TWO329" s="224"/>
      <c r="TWP329" s="334"/>
      <c r="TWQ329" s="334"/>
      <c r="TWR329" s="224"/>
      <c r="TWS329" s="368"/>
      <c r="TWT329" s="368"/>
      <c r="TWU329" s="332"/>
      <c r="TWV329" s="333"/>
      <c r="TWW329" s="368"/>
      <c r="TWX329" s="224"/>
      <c r="TWY329" s="224"/>
      <c r="TWZ329" s="334"/>
      <c r="TXA329" s="334"/>
      <c r="TXB329" s="224"/>
      <c r="TXC329" s="368"/>
      <c r="TXD329" s="368"/>
      <c r="TXE329" s="332"/>
      <c r="TXF329" s="333"/>
      <c r="TXG329" s="368"/>
      <c r="TXH329" s="224"/>
      <c r="TXI329" s="224"/>
      <c r="TXJ329" s="334"/>
      <c r="TXK329" s="334"/>
      <c r="TXL329" s="224"/>
      <c r="TXM329" s="368"/>
      <c r="TXN329" s="368"/>
      <c r="TXO329" s="332"/>
      <c r="TXP329" s="333"/>
      <c r="TXQ329" s="368"/>
      <c r="TXR329" s="224"/>
      <c r="TXS329" s="224"/>
      <c r="TXT329" s="334"/>
      <c r="TXU329" s="334"/>
      <c r="TXV329" s="224"/>
      <c r="TXW329" s="368"/>
      <c r="TXX329" s="368"/>
      <c r="TXY329" s="332"/>
      <c r="TXZ329" s="333"/>
      <c r="TYA329" s="368"/>
      <c r="TYB329" s="224"/>
      <c r="TYC329" s="224"/>
      <c r="TYD329" s="334"/>
      <c r="TYE329" s="334"/>
      <c r="TYF329" s="224"/>
      <c r="TYG329" s="368"/>
      <c r="TYH329" s="368"/>
      <c r="TYI329" s="332"/>
      <c r="TYJ329" s="333"/>
      <c r="TYK329" s="368"/>
      <c r="TYL329" s="224"/>
      <c r="TYM329" s="224"/>
      <c r="TYN329" s="334"/>
      <c r="TYO329" s="334"/>
      <c r="TYP329" s="224"/>
      <c r="TYQ329" s="368"/>
      <c r="TYR329" s="368"/>
      <c r="TYS329" s="332"/>
      <c r="TYT329" s="333"/>
      <c r="TYU329" s="368"/>
      <c r="TYV329" s="224"/>
      <c r="TYW329" s="224"/>
      <c r="TYX329" s="334"/>
      <c r="TYY329" s="334"/>
      <c r="TYZ329" s="224"/>
      <c r="TZA329" s="368"/>
      <c r="TZB329" s="368"/>
      <c r="TZC329" s="332"/>
      <c r="TZD329" s="333"/>
      <c r="TZE329" s="368"/>
      <c r="TZF329" s="224"/>
      <c r="TZG329" s="224"/>
      <c r="TZH329" s="334"/>
      <c r="TZI329" s="334"/>
      <c r="TZJ329" s="224"/>
      <c r="TZK329" s="368"/>
      <c r="TZL329" s="368"/>
      <c r="TZM329" s="332"/>
      <c r="TZN329" s="333"/>
      <c r="TZO329" s="368"/>
      <c r="TZP329" s="224"/>
      <c r="TZQ329" s="224"/>
      <c r="TZR329" s="334"/>
      <c r="TZS329" s="334"/>
      <c r="TZT329" s="224"/>
      <c r="TZU329" s="368"/>
      <c r="TZV329" s="368"/>
      <c r="TZW329" s="332"/>
      <c r="TZX329" s="333"/>
      <c r="TZY329" s="368"/>
      <c r="TZZ329" s="224"/>
      <c r="UAA329" s="224"/>
      <c r="UAB329" s="334"/>
      <c r="UAC329" s="334"/>
      <c r="UAD329" s="224"/>
      <c r="UAE329" s="368"/>
      <c r="UAF329" s="368"/>
      <c r="UAG329" s="332"/>
      <c r="UAH329" s="333"/>
      <c r="UAI329" s="368"/>
      <c r="UAJ329" s="224"/>
      <c r="UAK329" s="224"/>
      <c r="UAL329" s="334"/>
      <c r="UAM329" s="334"/>
      <c r="UAN329" s="224"/>
      <c r="UAO329" s="368"/>
      <c r="UAP329" s="368"/>
      <c r="UAQ329" s="332"/>
      <c r="UAR329" s="333"/>
      <c r="UAS329" s="368"/>
      <c r="UAT329" s="224"/>
      <c r="UAU329" s="224"/>
      <c r="UAV329" s="334"/>
      <c r="UAW329" s="334"/>
      <c r="UAX329" s="224"/>
      <c r="UAY329" s="368"/>
      <c r="UAZ329" s="368"/>
      <c r="UBA329" s="332"/>
      <c r="UBB329" s="333"/>
      <c r="UBC329" s="368"/>
      <c r="UBD329" s="224"/>
      <c r="UBE329" s="224"/>
      <c r="UBF329" s="334"/>
      <c r="UBG329" s="334"/>
      <c r="UBH329" s="224"/>
      <c r="UBI329" s="368"/>
      <c r="UBJ329" s="368"/>
      <c r="UBK329" s="332"/>
      <c r="UBL329" s="333"/>
      <c r="UBM329" s="368"/>
      <c r="UBN329" s="224"/>
      <c r="UBO329" s="224"/>
      <c r="UBP329" s="334"/>
      <c r="UBQ329" s="334"/>
      <c r="UBR329" s="224"/>
      <c r="UBS329" s="368"/>
      <c r="UBT329" s="368"/>
      <c r="UBU329" s="332"/>
      <c r="UBV329" s="333"/>
      <c r="UBW329" s="368"/>
      <c r="UBX329" s="224"/>
      <c r="UBY329" s="224"/>
      <c r="UBZ329" s="334"/>
      <c r="UCA329" s="334"/>
      <c r="UCB329" s="224"/>
      <c r="UCC329" s="368"/>
      <c r="UCD329" s="368"/>
      <c r="UCE329" s="332"/>
      <c r="UCF329" s="333"/>
      <c r="UCG329" s="368"/>
      <c r="UCH329" s="224"/>
      <c r="UCI329" s="224"/>
      <c r="UCJ329" s="334"/>
      <c r="UCK329" s="334"/>
      <c r="UCL329" s="224"/>
      <c r="UCM329" s="368"/>
      <c r="UCN329" s="368"/>
      <c r="UCO329" s="332"/>
      <c r="UCP329" s="333"/>
      <c r="UCQ329" s="368"/>
      <c r="UCR329" s="224"/>
      <c r="UCS329" s="224"/>
      <c r="UCT329" s="334"/>
      <c r="UCU329" s="334"/>
      <c r="UCV329" s="224"/>
      <c r="UCW329" s="368"/>
      <c r="UCX329" s="368"/>
      <c r="UCY329" s="332"/>
      <c r="UCZ329" s="333"/>
      <c r="UDA329" s="368"/>
      <c r="UDB329" s="224"/>
      <c r="UDC329" s="224"/>
      <c r="UDD329" s="334"/>
      <c r="UDE329" s="334"/>
      <c r="UDF329" s="224"/>
      <c r="UDG329" s="368"/>
      <c r="UDH329" s="368"/>
      <c r="UDI329" s="332"/>
      <c r="UDJ329" s="333"/>
      <c r="UDK329" s="368"/>
      <c r="UDL329" s="224"/>
      <c r="UDM329" s="224"/>
      <c r="UDN329" s="334"/>
      <c r="UDO329" s="334"/>
      <c r="UDP329" s="224"/>
      <c r="UDQ329" s="368"/>
      <c r="UDR329" s="368"/>
      <c r="UDS329" s="332"/>
      <c r="UDT329" s="333"/>
      <c r="UDU329" s="368"/>
      <c r="UDV329" s="224"/>
      <c r="UDW329" s="224"/>
      <c r="UDX329" s="334"/>
      <c r="UDY329" s="334"/>
      <c r="UDZ329" s="224"/>
      <c r="UEA329" s="368"/>
      <c r="UEB329" s="368"/>
      <c r="UEC329" s="332"/>
      <c r="UED329" s="333"/>
      <c r="UEE329" s="368"/>
      <c r="UEF329" s="224"/>
      <c r="UEG329" s="224"/>
      <c r="UEH329" s="334"/>
      <c r="UEI329" s="334"/>
      <c r="UEJ329" s="224"/>
      <c r="UEK329" s="368"/>
      <c r="UEL329" s="368"/>
      <c r="UEM329" s="332"/>
      <c r="UEN329" s="333"/>
      <c r="UEO329" s="368"/>
      <c r="UEP329" s="224"/>
      <c r="UEQ329" s="224"/>
      <c r="UER329" s="334"/>
      <c r="UES329" s="334"/>
      <c r="UET329" s="224"/>
      <c r="UEU329" s="368"/>
      <c r="UEV329" s="368"/>
      <c r="UEW329" s="332"/>
      <c r="UEX329" s="333"/>
      <c r="UEY329" s="368"/>
      <c r="UEZ329" s="224"/>
      <c r="UFA329" s="224"/>
      <c r="UFB329" s="334"/>
      <c r="UFC329" s="334"/>
      <c r="UFD329" s="224"/>
      <c r="UFE329" s="368"/>
      <c r="UFF329" s="368"/>
      <c r="UFG329" s="332"/>
      <c r="UFH329" s="333"/>
      <c r="UFI329" s="368"/>
      <c r="UFJ329" s="224"/>
      <c r="UFK329" s="224"/>
      <c r="UFL329" s="334"/>
      <c r="UFM329" s="334"/>
      <c r="UFN329" s="224"/>
      <c r="UFO329" s="368"/>
      <c r="UFP329" s="368"/>
      <c r="UFQ329" s="332"/>
      <c r="UFR329" s="333"/>
      <c r="UFS329" s="368"/>
      <c r="UFT329" s="224"/>
      <c r="UFU329" s="224"/>
      <c r="UFV329" s="334"/>
      <c r="UFW329" s="334"/>
      <c r="UFX329" s="224"/>
      <c r="UFY329" s="368"/>
      <c r="UFZ329" s="368"/>
      <c r="UGA329" s="332"/>
      <c r="UGB329" s="333"/>
      <c r="UGC329" s="368"/>
      <c r="UGD329" s="224"/>
      <c r="UGE329" s="224"/>
      <c r="UGF329" s="334"/>
      <c r="UGG329" s="334"/>
      <c r="UGH329" s="224"/>
      <c r="UGI329" s="368"/>
      <c r="UGJ329" s="368"/>
      <c r="UGK329" s="332"/>
      <c r="UGL329" s="333"/>
      <c r="UGM329" s="368"/>
      <c r="UGN329" s="224"/>
      <c r="UGO329" s="224"/>
      <c r="UGP329" s="334"/>
      <c r="UGQ329" s="334"/>
      <c r="UGR329" s="224"/>
      <c r="UGS329" s="368"/>
      <c r="UGT329" s="368"/>
      <c r="UGU329" s="332"/>
      <c r="UGV329" s="333"/>
      <c r="UGW329" s="368"/>
      <c r="UGX329" s="224"/>
      <c r="UGY329" s="224"/>
      <c r="UGZ329" s="334"/>
      <c r="UHA329" s="334"/>
      <c r="UHB329" s="224"/>
      <c r="UHC329" s="368"/>
      <c r="UHD329" s="368"/>
      <c r="UHE329" s="332"/>
      <c r="UHF329" s="333"/>
      <c r="UHG329" s="368"/>
      <c r="UHH329" s="224"/>
      <c r="UHI329" s="224"/>
      <c r="UHJ329" s="334"/>
      <c r="UHK329" s="334"/>
      <c r="UHL329" s="224"/>
      <c r="UHM329" s="368"/>
      <c r="UHN329" s="368"/>
      <c r="UHO329" s="332"/>
      <c r="UHP329" s="333"/>
      <c r="UHQ329" s="368"/>
      <c r="UHR329" s="224"/>
      <c r="UHS329" s="224"/>
      <c r="UHT329" s="334"/>
      <c r="UHU329" s="334"/>
      <c r="UHV329" s="224"/>
      <c r="UHW329" s="368"/>
      <c r="UHX329" s="368"/>
      <c r="UHY329" s="332"/>
      <c r="UHZ329" s="333"/>
      <c r="UIA329" s="368"/>
      <c r="UIB329" s="224"/>
      <c r="UIC329" s="224"/>
      <c r="UID329" s="334"/>
      <c r="UIE329" s="334"/>
      <c r="UIF329" s="224"/>
      <c r="UIG329" s="368"/>
      <c r="UIH329" s="368"/>
      <c r="UII329" s="332"/>
      <c r="UIJ329" s="333"/>
      <c r="UIK329" s="368"/>
      <c r="UIL329" s="224"/>
      <c r="UIM329" s="224"/>
      <c r="UIN329" s="334"/>
      <c r="UIO329" s="334"/>
      <c r="UIP329" s="224"/>
      <c r="UIQ329" s="368"/>
      <c r="UIR329" s="368"/>
      <c r="UIS329" s="332"/>
      <c r="UIT329" s="333"/>
      <c r="UIU329" s="368"/>
      <c r="UIV329" s="224"/>
      <c r="UIW329" s="224"/>
      <c r="UIX329" s="334"/>
      <c r="UIY329" s="334"/>
      <c r="UIZ329" s="224"/>
      <c r="UJA329" s="368"/>
      <c r="UJB329" s="368"/>
      <c r="UJC329" s="332"/>
      <c r="UJD329" s="333"/>
      <c r="UJE329" s="368"/>
      <c r="UJF329" s="224"/>
      <c r="UJG329" s="224"/>
      <c r="UJH329" s="334"/>
      <c r="UJI329" s="334"/>
      <c r="UJJ329" s="224"/>
      <c r="UJK329" s="368"/>
      <c r="UJL329" s="368"/>
      <c r="UJM329" s="332"/>
      <c r="UJN329" s="333"/>
      <c r="UJO329" s="368"/>
      <c r="UJP329" s="224"/>
      <c r="UJQ329" s="224"/>
      <c r="UJR329" s="334"/>
      <c r="UJS329" s="334"/>
      <c r="UJT329" s="224"/>
      <c r="UJU329" s="368"/>
      <c r="UJV329" s="368"/>
      <c r="UJW329" s="332"/>
      <c r="UJX329" s="333"/>
      <c r="UJY329" s="368"/>
      <c r="UJZ329" s="224"/>
      <c r="UKA329" s="224"/>
      <c r="UKB329" s="334"/>
      <c r="UKC329" s="334"/>
      <c r="UKD329" s="224"/>
      <c r="UKE329" s="368"/>
      <c r="UKF329" s="368"/>
      <c r="UKG329" s="332"/>
      <c r="UKH329" s="333"/>
      <c r="UKI329" s="368"/>
      <c r="UKJ329" s="224"/>
      <c r="UKK329" s="224"/>
      <c r="UKL329" s="334"/>
      <c r="UKM329" s="334"/>
      <c r="UKN329" s="224"/>
      <c r="UKO329" s="368"/>
      <c r="UKP329" s="368"/>
      <c r="UKQ329" s="332"/>
      <c r="UKR329" s="333"/>
      <c r="UKS329" s="368"/>
      <c r="UKT329" s="224"/>
      <c r="UKU329" s="224"/>
      <c r="UKV329" s="334"/>
      <c r="UKW329" s="334"/>
      <c r="UKX329" s="224"/>
      <c r="UKY329" s="368"/>
      <c r="UKZ329" s="368"/>
      <c r="ULA329" s="332"/>
      <c r="ULB329" s="333"/>
      <c r="ULC329" s="368"/>
      <c r="ULD329" s="224"/>
      <c r="ULE329" s="224"/>
      <c r="ULF329" s="334"/>
      <c r="ULG329" s="334"/>
      <c r="ULH329" s="224"/>
      <c r="ULI329" s="368"/>
      <c r="ULJ329" s="368"/>
      <c r="ULK329" s="332"/>
      <c r="ULL329" s="333"/>
      <c r="ULM329" s="368"/>
      <c r="ULN329" s="224"/>
      <c r="ULO329" s="224"/>
      <c r="ULP329" s="334"/>
      <c r="ULQ329" s="334"/>
      <c r="ULR329" s="224"/>
      <c r="ULS329" s="368"/>
      <c r="ULT329" s="368"/>
      <c r="ULU329" s="332"/>
      <c r="ULV329" s="333"/>
      <c r="ULW329" s="368"/>
      <c r="ULX329" s="224"/>
      <c r="ULY329" s="224"/>
      <c r="ULZ329" s="334"/>
      <c r="UMA329" s="334"/>
      <c r="UMB329" s="224"/>
      <c r="UMC329" s="368"/>
      <c r="UMD329" s="368"/>
      <c r="UME329" s="332"/>
      <c r="UMF329" s="333"/>
      <c r="UMG329" s="368"/>
      <c r="UMH329" s="224"/>
      <c r="UMI329" s="224"/>
      <c r="UMJ329" s="334"/>
      <c r="UMK329" s="334"/>
      <c r="UML329" s="224"/>
      <c r="UMM329" s="368"/>
      <c r="UMN329" s="368"/>
      <c r="UMO329" s="332"/>
      <c r="UMP329" s="333"/>
      <c r="UMQ329" s="368"/>
      <c r="UMR329" s="224"/>
      <c r="UMS329" s="224"/>
      <c r="UMT329" s="334"/>
      <c r="UMU329" s="334"/>
      <c r="UMV329" s="224"/>
      <c r="UMW329" s="368"/>
      <c r="UMX329" s="368"/>
      <c r="UMY329" s="332"/>
      <c r="UMZ329" s="333"/>
      <c r="UNA329" s="368"/>
      <c r="UNB329" s="224"/>
      <c r="UNC329" s="224"/>
      <c r="UND329" s="334"/>
      <c r="UNE329" s="334"/>
      <c r="UNF329" s="224"/>
      <c r="UNG329" s="368"/>
      <c r="UNH329" s="368"/>
      <c r="UNI329" s="332"/>
      <c r="UNJ329" s="333"/>
      <c r="UNK329" s="368"/>
      <c r="UNL329" s="224"/>
      <c r="UNM329" s="224"/>
      <c r="UNN329" s="334"/>
      <c r="UNO329" s="334"/>
      <c r="UNP329" s="224"/>
      <c r="UNQ329" s="368"/>
      <c r="UNR329" s="368"/>
      <c r="UNS329" s="332"/>
      <c r="UNT329" s="333"/>
      <c r="UNU329" s="368"/>
      <c r="UNV329" s="224"/>
      <c r="UNW329" s="224"/>
      <c r="UNX329" s="334"/>
      <c r="UNY329" s="334"/>
      <c r="UNZ329" s="224"/>
      <c r="UOA329" s="368"/>
      <c r="UOB329" s="368"/>
      <c r="UOC329" s="332"/>
      <c r="UOD329" s="333"/>
      <c r="UOE329" s="368"/>
      <c r="UOF329" s="224"/>
      <c r="UOG329" s="224"/>
      <c r="UOH329" s="334"/>
      <c r="UOI329" s="334"/>
      <c r="UOJ329" s="224"/>
      <c r="UOK329" s="368"/>
      <c r="UOL329" s="368"/>
      <c r="UOM329" s="332"/>
      <c r="UON329" s="333"/>
      <c r="UOO329" s="368"/>
      <c r="UOP329" s="224"/>
      <c r="UOQ329" s="224"/>
      <c r="UOR329" s="334"/>
      <c r="UOS329" s="334"/>
      <c r="UOT329" s="224"/>
      <c r="UOU329" s="368"/>
      <c r="UOV329" s="368"/>
      <c r="UOW329" s="332"/>
      <c r="UOX329" s="333"/>
      <c r="UOY329" s="368"/>
      <c r="UOZ329" s="224"/>
      <c r="UPA329" s="224"/>
      <c r="UPB329" s="334"/>
      <c r="UPC329" s="334"/>
      <c r="UPD329" s="224"/>
      <c r="UPE329" s="368"/>
      <c r="UPF329" s="368"/>
      <c r="UPG329" s="332"/>
      <c r="UPH329" s="333"/>
      <c r="UPI329" s="368"/>
      <c r="UPJ329" s="224"/>
      <c r="UPK329" s="224"/>
      <c r="UPL329" s="334"/>
      <c r="UPM329" s="334"/>
      <c r="UPN329" s="224"/>
      <c r="UPO329" s="368"/>
      <c r="UPP329" s="368"/>
      <c r="UPQ329" s="332"/>
      <c r="UPR329" s="333"/>
      <c r="UPS329" s="368"/>
      <c r="UPT329" s="224"/>
      <c r="UPU329" s="224"/>
      <c r="UPV329" s="334"/>
      <c r="UPW329" s="334"/>
      <c r="UPX329" s="224"/>
      <c r="UPY329" s="368"/>
      <c r="UPZ329" s="368"/>
      <c r="UQA329" s="332"/>
      <c r="UQB329" s="333"/>
      <c r="UQC329" s="368"/>
      <c r="UQD329" s="224"/>
      <c r="UQE329" s="224"/>
      <c r="UQF329" s="334"/>
      <c r="UQG329" s="334"/>
      <c r="UQH329" s="224"/>
      <c r="UQI329" s="368"/>
      <c r="UQJ329" s="368"/>
      <c r="UQK329" s="332"/>
      <c r="UQL329" s="333"/>
      <c r="UQM329" s="368"/>
      <c r="UQN329" s="224"/>
      <c r="UQO329" s="224"/>
      <c r="UQP329" s="334"/>
      <c r="UQQ329" s="334"/>
      <c r="UQR329" s="224"/>
      <c r="UQS329" s="368"/>
      <c r="UQT329" s="368"/>
      <c r="UQU329" s="332"/>
      <c r="UQV329" s="333"/>
      <c r="UQW329" s="368"/>
      <c r="UQX329" s="224"/>
      <c r="UQY329" s="224"/>
      <c r="UQZ329" s="334"/>
      <c r="URA329" s="334"/>
      <c r="URB329" s="224"/>
      <c r="URC329" s="368"/>
      <c r="URD329" s="368"/>
      <c r="URE329" s="332"/>
      <c r="URF329" s="333"/>
      <c r="URG329" s="368"/>
      <c r="URH329" s="224"/>
      <c r="URI329" s="224"/>
      <c r="URJ329" s="334"/>
      <c r="URK329" s="334"/>
      <c r="URL329" s="224"/>
      <c r="URM329" s="368"/>
      <c r="URN329" s="368"/>
      <c r="URO329" s="332"/>
      <c r="URP329" s="333"/>
      <c r="URQ329" s="368"/>
      <c r="URR329" s="224"/>
      <c r="URS329" s="224"/>
      <c r="URT329" s="334"/>
      <c r="URU329" s="334"/>
      <c r="URV329" s="224"/>
      <c r="URW329" s="368"/>
      <c r="URX329" s="368"/>
      <c r="URY329" s="332"/>
      <c r="URZ329" s="333"/>
      <c r="USA329" s="368"/>
      <c r="USB329" s="224"/>
      <c r="USC329" s="224"/>
      <c r="USD329" s="334"/>
      <c r="USE329" s="334"/>
      <c r="USF329" s="224"/>
      <c r="USG329" s="368"/>
      <c r="USH329" s="368"/>
      <c r="USI329" s="332"/>
      <c r="USJ329" s="333"/>
      <c r="USK329" s="368"/>
      <c r="USL329" s="224"/>
      <c r="USM329" s="224"/>
      <c r="USN329" s="334"/>
      <c r="USO329" s="334"/>
      <c r="USP329" s="224"/>
      <c r="USQ329" s="368"/>
      <c r="USR329" s="368"/>
      <c r="USS329" s="332"/>
      <c r="UST329" s="333"/>
      <c r="USU329" s="368"/>
      <c r="USV329" s="224"/>
      <c r="USW329" s="224"/>
      <c r="USX329" s="334"/>
      <c r="USY329" s="334"/>
      <c r="USZ329" s="224"/>
      <c r="UTA329" s="368"/>
      <c r="UTB329" s="368"/>
      <c r="UTC329" s="332"/>
      <c r="UTD329" s="333"/>
      <c r="UTE329" s="368"/>
      <c r="UTF329" s="224"/>
      <c r="UTG329" s="224"/>
      <c r="UTH329" s="334"/>
      <c r="UTI329" s="334"/>
      <c r="UTJ329" s="224"/>
      <c r="UTK329" s="368"/>
      <c r="UTL329" s="368"/>
      <c r="UTM329" s="332"/>
      <c r="UTN329" s="333"/>
      <c r="UTO329" s="368"/>
      <c r="UTP329" s="224"/>
      <c r="UTQ329" s="224"/>
      <c r="UTR329" s="334"/>
      <c r="UTS329" s="334"/>
      <c r="UTT329" s="224"/>
      <c r="UTU329" s="368"/>
      <c r="UTV329" s="368"/>
      <c r="UTW329" s="332"/>
      <c r="UTX329" s="333"/>
      <c r="UTY329" s="368"/>
      <c r="UTZ329" s="224"/>
      <c r="UUA329" s="224"/>
      <c r="UUB329" s="334"/>
      <c r="UUC329" s="334"/>
      <c r="UUD329" s="224"/>
      <c r="UUE329" s="368"/>
      <c r="UUF329" s="368"/>
      <c r="UUG329" s="332"/>
      <c r="UUH329" s="333"/>
      <c r="UUI329" s="368"/>
      <c r="UUJ329" s="224"/>
      <c r="UUK329" s="224"/>
      <c r="UUL329" s="334"/>
      <c r="UUM329" s="334"/>
      <c r="UUN329" s="224"/>
      <c r="UUO329" s="368"/>
      <c r="UUP329" s="368"/>
      <c r="UUQ329" s="332"/>
      <c r="UUR329" s="333"/>
      <c r="UUS329" s="368"/>
      <c r="UUT329" s="224"/>
      <c r="UUU329" s="224"/>
      <c r="UUV329" s="334"/>
      <c r="UUW329" s="334"/>
      <c r="UUX329" s="224"/>
      <c r="UUY329" s="368"/>
      <c r="UUZ329" s="368"/>
      <c r="UVA329" s="332"/>
      <c r="UVB329" s="333"/>
      <c r="UVC329" s="368"/>
      <c r="UVD329" s="224"/>
      <c r="UVE329" s="224"/>
      <c r="UVF329" s="334"/>
      <c r="UVG329" s="334"/>
      <c r="UVH329" s="224"/>
      <c r="UVI329" s="368"/>
      <c r="UVJ329" s="368"/>
      <c r="UVK329" s="332"/>
      <c r="UVL329" s="333"/>
      <c r="UVM329" s="368"/>
      <c r="UVN329" s="224"/>
      <c r="UVO329" s="224"/>
      <c r="UVP329" s="334"/>
      <c r="UVQ329" s="334"/>
      <c r="UVR329" s="224"/>
      <c r="UVS329" s="368"/>
      <c r="UVT329" s="368"/>
      <c r="UVU329" s="332"/>
      <c r="UVV329" s="333"/>
      <c r="UVW329" s="368"/>
      <c r="UVX329" s="224"/>
      <c r="UVY329" s="224"/>
      <c r="UVZ329" s="334"/>
      <c r="UWA329" s="334"/>
      <c r="UWB329" s="224"/>
      <c r="UWC329" s="368"/>
      <c r="UWD329" s="368"/>
      <c r="UWE329" s="332"/>
      <c r="UWF329" s="333"/>
      <c r="UWG329" s="368"/>
      <c r="UWH329" s="224"/>
      <c r="UWI329" s="224"/>
      <c r="UWJ329" s="334"/>
      <c r="UWK329" s="334"/>
      <c r="UWL329" s="224"/>
      <c r="UWM329" s="368"/>
      <c r="UWN329" s="368"/>
      <c r="UWO329" s="332"/>
      <c r="UWP329" s="333"/>
      <c r="UWQ329" s="368"/>
      <c r="UWR329" s="224"/>
      <c r="UWS329" s="224"/>
      <c r="UWT329" s="334"/>
      <c r="UWU329" s="334"/>
      <c r="UWV329" s="224"/>
      <c r="UWW329" s="368"/>
      <c r="UWX329" s="368"/>
      <c r="UWY329" s="332"/>
      <c r="UWZ329" s="333"/>
      <c r="UXA329" s="368"/>
      <c r="UXB329" s="224"/>
      <c r="UXC329" s="224"/>
      <c r="UXD329" s="334"/>
      <c r="UXE329" s="334"/>
      <c r="UXF329" s="224"/>
      <c r="UXG329" s="368"/>
      <c r="UXH329" s="368"/>
      <c r="UXI329" s="332"/>
      <c r="UXJ329" s="333"/>
      <c r="UXK329" s="368"/>
      <c r="UXL329" s="224"/>
      <c r="UXM329" s="224"/>
      <c r="UXN329" s="334"/>
      <c r="UXO329" s="334"/>
      <c r="UXP329" s="224"/>
      <c r="UXQ329" s="368"/>
      <c r="UXR329" s="368"/>
      <c r="UXS329" s="332"/>
      <c r="UXT329" s="333"/>
      <c r="UXU329" s="368"/>
      <c r="UXV329" s="224"/>
      <c r="UXW329" s="224"/>
      <c r="UXX329" s="334"/>
      <c r="UXY329" s="334"/>
      <c r="UXZ329" s="224"/>
      <c r="UYA329" s="368"/>
      <c r="UYB329" s="368"/>
      <c r="UYC329" s="332"/>
      <c r="UYD329" s="333"/>
      <c r="UYE329" s="368"/>
      <c r="UYF329" s="224"/>
      <c r="UYG329" s="224"/>
      <c r="UYH329" s="334"/>
      <c r="UYI329" s="334"/>
      <c r="UYJ329" s="224"/>
      <c r="UYK329" s="368"/>
      <c r="UYL329" s="368"/>
      <c r="UYM329" s="332"/>
      <c r="UYN329" s="333"/>
      <c r="UYO329" s="368"/>
      <c r="UYP329" s="224"/>
      <c r="UYQ329" s="224"/>
      <c r="UYR329" s="334"/>
      <c r="UYS329" s="334"/>
      <c r="UYT329" s="224"/>
      <c r="UYU329" s="368"/>
      <c r="UYV329" s="368"/>
      <c r="UYW329" s="332"/>
      <c r="UYX329" s="333"/>
      <c r="UYY329" s="368"/>
      <c r="UYZ329" s="224"/>
      <c r="UZA329" s="224"/>
      <c r="UZB329" s="334"/>
      <c r="UZC329" s="334"/>
      <c r="UZD329" s="224"/>
      <c r="UZE329" s="368"/>
      <c r="UZF329" s="368"/>
      <c r="UZG329" s="332"/>
      <c r="UZH329" s="333"/>
      <c r="UZI329" s="368"/>
      <c r="UZJ329" s="224"/>
      <c r="UZK329" s="224"/>
      <c r="UZL329" s="334"/>
      <c r="UZM329" s="334"/>
      <c r="UZN329" s="224"/>
      <c r="UZO329" s="368"/>
      <c r="UZP329" s="368"/>
      <c r="UZQ329" s="332"/>
      <c r="UZR329" s="333"/>
      <c r="UZS329" s="368"/>
      <c r="UZT329" s="224"/>
      <c r="UZU329" s="224"/>
      <c r="UZV329" s="334"/>
      <c r="UZW329" s="334"/>
      <c r="UZX329" s="224"/>
      <c r="UZY329" s="368"/>
      <c r="UZZ329" s="368"/>
      <c r="VAA329" s="332"/>
      <c r="VAB329" s="333"/>
      <c r="VAC329" s="368"/>
      <c r="VAD329" s="224"/>
      <c r="VAE329" s="224"/>
      <c r="VAF329" s="334"/>
      <c r="VAG329" s="334"/>
      <c r="VAH329" s="224"/>
      <c r="VAI329" s="368"/>
      <c r="VAJ329" s="368"/>
      <c r="VAK329" s="332"/>
      <c r="VAL329" s="333"/>
      <c r="VAM329" s="368"/>
      <c r="VAN329" s="224"/>
      <c r="VAO329" s="224"/>
      <c r="VAP329" s="334"/>
      <c r="VAQ329" s="334"/>
      <c r="VAR329" s="224"/>
      <c r="VAS329" s="368"/>
      <c r="VAT329" s="368"/>
      <c r="VAU329" s="332"/>
      <c r="VAV329" s="333"/>
      <c r="VAW329" s="368"/>
      <c r="VAX329" s="224"/>
      <c r="VAY329" s="224"/>
      <c r="VAZ329" s="334"/>
      <c r="VBA329" s="334"/>
      <c r="VBB329" s="224"/>
      <c r="VBC329" s="368"/>
      <c r="VBD329" s="368"/>
      <c r="VBE329" s="332"/>
      <c r="VBF329" s="333"/>
      <c r="VBG329" s="368"/>
      <c r="VBH329" s="224"/>
      <c r="VBI329" s="224"/>
      <c r="VBJ329" s="334"/>
      <c r="VBK329" s="334"/>
      <c r="VBL329" s="224"/>
      <c r="VBM329" s="368"/>
      <c r="VBN329" s="368"/>
      <c r="VBO329" s="332"/>
      <c r="VBP329" s="333"/>
      <c r="VBQ329" s="368"/>
      <c r="VBR329" s="224"/>
      <c r="VBS329" s="224"/>
      <c r="VBT329" s="334"/>
      <c r="VBU329" s="334"/>
      <c r="VBV329" s="224"/>
      <c r="VBW329" s="368"/>
      <c r="VBX329" s="368"/>
      <c r="VBY329" s="332"/>
      <c r="VBZ329" s="333"/>
      <c r="VCA329" s="368"/>
      <c r="VCB329" s="224"/>
      <c r="VCC329" s="224"/>
      <c r="VCD329" s="334"/>
      <c r="VCE329" s="334"/>
      <c r="VCF329" s="224"/>
      <c r="VCG329" s="368"/>
      <c r="VCH329" s="368"/>
      <c r="VCI329" s="332"/>
      <c r="VCJ329" s="333"/>
      <c r="VCK329" s="368"/>
      <c r="VCL329" s="224"/>
      <c r="VCM329" s="224"/>
      <c r="VCN329" s="334"/>
      <c r="VCO329" s="334"/>
      <c r="VCP329" s="224"/>
      <c r="VCQ329" s="368"/>
      <c r="VCR329" s="368"/>
      <c r="VCS329" s="332"/>
      <c r="VCT329" s="333"/>
      <c r="VCU329" s="368"/>
      <c r="VCV329" s="224"/>
      <c r="VCW329" s="224"/>
      <c r="VCX329" s="334"/>
      <c r="VCY329" s="334"/>
      <c r="VCZ329" s="224"/>
      <c r="VDA329" s="368"/>
      <c r="VDB329" s="368"/>
      <c r="VDC329" s="332"/>
      <c r="VDD329" s="333"/>
      <c r="VDE329" s="368"/>
      <c r="VDF329" s="224"/>
      <c r="VDG329" s="224"/>
      <c r="VDH329" s="334"/>
      <c r="VDI329" s="334"/>
      <c r="VDJ329" s="224"/>
      <c r="VDK329" s="368"/>
      <c r="VDL329" s="368"/>
      <c r="VDM329" s="332"/>
      <c r="VDN329" s="333"/>
      <c r="VDO329" s="368"/>
      <c r="VDP329" s="224"/>
      <c r="VDQ329" s="224"/>
      <c r="VDR329" s="334"/>
      <c r="VDS329" s="334"/>
      <c r="VDT329" s="224"/>
      <c r="VDU329" s="368"/>
      <c r="VDV329" s="368"/>
      <c r="VDW329" s="332"/>
      <c r="VDX329" s="333"/>
      <c r="VDY329" s="368"/>
      <c r="VDZ329" s="224"/>
      <c r="VEA329" s="224"/>
      <c r="VEB329" s="334"/>
      <c r="VEC329" s="334"/>
      <c r="VED329" s="224"/>
      <c r="VEE329" s="368"/>
      <c r="VEF329" s="368"/>
      <c r="VEG329" s="332"/>
      <c r="VEH329" s="333"/>
      <c r="VEI329" s="368"/>
      <c r="VEJ329" s="224"/>
      <c r="VEK329" s="224"/>
      <c r="VEL329" s="334"/>
      <c r="VEM329" s="334"/>
      <c r="VEN329" s="224"/>
      <c r="VEO329" s="368"/>
      <c r="VEP329" s="368"/>
      <c r="VEQ329" s="332"/>
      <c r="VER329" s="333"/>
      <c r="VES329" s="368"/>
      <c r="VET329" s="224"/>
      <c r="VEU329" s="224"/>
      <c r="VEV329" s="334"/>
      <c r="VEW329" s="334"/>
      <c r="VEX329" s="224"/>
      <c r="VEY329" s="368"/>
      <c r="VEZ329" s="368"/>
      <c r="VFA329" s="332"/>
      <c r="VFB329" s="333"/>
      <c r="VFC329" s="368"/>
      <c r="VFD329" s="224"/>
      <c r="VFE329" s="224"/>
      <c r="VFF329" s="334"/>
      <c r="VFG329" s="334"/>
      <c r="VFH329" s="224"/>
      <c r="VFI329" s="368"/>
      <c r="VFJ329" s="368"/>
      <c r="VFK329" s="332"/>
      <c r="VFL329" s="333"/>
      <c r="VFM329" s="368"/>
      <c r="VFN329" s="224"/>
      <c r="VFO329" s="224"/>
      <c r="VFP329" s="334"/>
      <c r="VFQ329" s="334"/>
      <c r="VFR329" s="224"/>
      <c r="VFS329" s="368"/>
      <c r="VFT329" s="368"/>
      <c r="VFU329" s="332"/>
      <c r="VFV329" s="333"/>
      <c r="VFW329" s="368"/>
      <c r="VFX329" s="224"/>
      <c r="VFY329" s="224"/>
      <c r="VFZ329" s="334"/>
      <c r="VGA329" s="334"/>
      <c r="VGB329" s="224"/>
      <c r="VGC329" s="368"/>
      <c r="VGD329" s="368"/>
      <c r="VGE329" s="332"/>
      <c r="VGF329" s="333"/>
      <c r="VGG329" s="368"/>
      <c r="VGH329" s="224"/>
      <c r="VGI329" s="224"/>
      <c r="VGJ329" s="334"/>
      <c r="VGK329" s="334"/>
      <c r="VGL329" s="224"/>
      <c r="VGM329" s="368"/>
      <c r="VGN329" s="368"/>
      <c r="VGO329" s="332"/>
      <c r="VGP329" s="333"/>
      <c r="VGQ329" s="368"/>
      <c r="VGR329" s="224"/>
      <c r="VGS329" s="224"/>
      <c r="VGT329" s="334"/>
      <c r="VGU329" s="334"/>
      <c r="VGV329" s="224"/>
      <c r="VGW329" s="368"/>
      <c r="VGX329" s="368"/>
      <c r="VGY329" s="332"/>
      <c r="VGZ329" s="333"/>
      <c r="VHA329" s="368"/>
      <c r="VHB329" s="224"/>
      <c r="VHC329" s="224"/>
      <c r="VHD329" s="334"/>
      <c r="VHE329" s="334"/>
      <c r="VHF329" s="224"/>
      <c r="VHG329" s="368"/>
      <c r="VHH329" s="368"/>
      <c r="VHI329" s="332"/>
      <c r="VHJ329" s="333"/>
      <c r="VHK329" s="368"/>
      <c r="VHL329" s="224"/>
      <c r="VHM329" s="224"/>
      <c r="VHN329" s="334"/>
      <c r="VHO329" s="334"/>
      <c r="VHP329" s="224"/>
      <c r="VHQ329" s="368"/>
      <c r="VHR329" s="368"/>
      <c r="VHS329" s="332"/>
      <c r="VHT329" s="333"/>
      <c r="VHU329" s="368"/>
      <c r="VHV329" s="224"/>
      <c r="VHW329" s="224"/>
      <c r="VHX329" s="334"/>
      <c r="VHY329" s="334"/>
      <c r="VHZ329" s="224"/>
      <c r="VIA329" s="368"/>
      <c r="VIB329" s="368"/>
      <c r="VIC329" s="332"/>
      <c r="VID329" s="333"/>
      <c r="VIE329" s="368"/>
      <c r="VIF329" s="224"/>
      <c r="VIG329" s="224"/>
      <c r="VIH329" s="334"/>
      <c r="VII329" s="334"/>
      <c r="VIJ329" s="224"/>
      <c r="VIK329" s="368"/>
      <c r="VIL329" s="368"/>
      <c r="VIM329" s="332"/>
      <c r="VIN329" s="333"/>
      <c r="VIO329" s="368"/>
      <c r="VIP329" s="224"/>
      <c r="VIQ329" s="224"/>
      <c r="VIR329" s="334"/>
      <c r="VIS329" s="334"/>
      <c r="VIT329" s="224"/>
      <c r="VIU329" s="368"/>
      <c r="VIV329" s="368"/>
      <c r="VIW329" s="332"/>
      <c r="VIX329" s="333"/>
      <c r="VIY329" s="368"/>
      <c r="VIZ329" s="224"/>
      <c r="VJA329" s="224"/>
      <c r="VJB329" s="334"/>
      <c r="VJC329" s="334"/>
      <c r="VJD329" s="224"/>
      <c r="VJE329" s="368"/>
      <c r="VJF329" s="368"/>
      <c r="VJG329" s="332"/>
      <c r="VJH329" s="333"/>
      <c r="VJI329" s="368"/>
      <c r="VJJ329" s="224"/>
      <c r="VJK329" s="224"/>
      <c r="VJL329" s="334"/>
      <c r="VJM329" s="334"/>
      <c r="VJN329" s="224"/>
      <c r="VJO329" s="368"/>
      <c r="VJP329" s="368"/>
      <c r="VJQ329" s="332"/>
      <c r="VJR329" s="333"/>
      <c r="VJS329" s="368"/>
      <c r="VJT329" s="224"/>
      <c r="VJU329" s="224"/>
      <c r="VJV329" s="334"/>
      <c r="VJW329" s="334"/>
      <c r="VJX329" s="224"/>
      <c r="VJY329" s="368"/>
      <c r="VJZ329" s="368"/>
      <c r="VKA329" s="332"/>
      <c r="VKB329" s="333"/>
      <c r="VKC329" s="368"/>
      <c r="VKD329" s="224"/>
      <c r="VKE329" s="224"/>
      <c r="VKF329" s="334"/>
      <c r="VKG329" s="334"/>
      <c r="VKH329" s="224"/>
      <c r="VKI329" s="368"/>
      <c r="VKJ329" s="368"/>
      <c r="VKK329" s="332"/>
      <c r="VKL329" s="333"/>
      <c r="VKM329" s="368"/>
      <c r="VKN329" s="224"/>
      <c r="VKO329" s="224"/>
      <c r="VKP329" s="334"/>
      <c r="VKQ329" s="334"/>
      <c r="VKR329" s="224"/>
      <c r="VKS329" s="368"/>
      <c r="VKT329" s="368"/>
      <c r="VKU329" s="332"/>
      <c r="VKV329" s="333"/>
      <c r="VKW329" s="368"/>
      <c r="VKX329" s="224"/>
      <c r="VKY329" s="224"/>
      <c r="VKZ329" s="334"/>
      <c r="VLA329" s="334"/>
      <c r="VLB329" s="224"/>
      <c r="VLC329" s="368"/>
      <c r="VLD329" s="368"/>
      <c r="VLE329" s="332"/>
      <c r="VLF329" s="333"/>
      <c r="VLG329" s="368"/>
      <c r="VLH329" s="224"/>
      <c r="VLI329" s="224"/>
      <c r="VLJ329" s="334"/>
      <c r="VLK329" s="334"/>
      <c r="VLL329" s="224"/>
      <c r="VLM329" s="368"/>
      <c r="VLN329" s="368"/>
      <c r="VLO329" s="332"/>
      <c r="VLP329" s="333"/>
      <c r="VLQ329" s="368"/>
      <c r="VLR329" s="224"/>
      <c r="VLS329" s="224"/>
      <c r="VLT329" s="334"/>
      <c r="VLU329" s="334"/>
      <c r="VLV329" s="224"/>
      <c r="VLW329" s="368"/>
      <c r="VLX329" s="368"/>
      <c r="VLY329" s="332"/>
      <c r="VLZ329" s="333"/>
      <c r="VMA329" s="368"/>
      <c r="VMB329" s="224"/>
      <c r="VMC329" s="224"/>
      <c r="VMD329" s="334"/>
      <c r="VME329" s="334"/>
      <c r="VMF329" s="224"/>
      <c r="VMG329" s="368"/>
      <c r="VMH329" s="368"/>
      <c r="VMI329" s="332"/>
      <c r="VMJ329" s="333"/>
      <c r="VMK329" s="368"/>
      <c r="VML329" s="224"/>
      <c r="VMM329" s="224"/>
      <c r="VMN329" s="334"/>
      <c r="VMO329" s="334"/>
      <c r="VMP329" s="224"/>
      <c r="VMQ329" s="368"/>
      <c r="VMR329" s="368"/>
      <c r="VMS329" s="332"/>
      <c r="VMT329" s="333"/>
      <c r="VMU329" s="368"/>
      <c r="VMV329" s="224"/>
      <c r="VMW329" s="224"/>
      <c r="VMX329" s="334"/>
      <c r="VMY329" s="334"/>
      <c r="VMZ329" s="224"/>
      <c r="VNA329" s="368"/>
      <c r="VNB329" s="368"/>
      <c r="VNC329" s="332"/>
      <c r="VND329" s="333"/>
      <c r="VNE329" s="368"/>
      <c r="VNF329" s="224"/>
      <c r="VNG329" s="224"/>
      <c r="VNH329" s="334"/>
      <c r="VNI329" s="334"/>
      <c r="VNJ329" s="224"/>
      <c r="VNK329" s="368"/>
      <c r="VNL329" s="368"/>
      <c r="VNM329" s="332"/>
      <c r="VNN329" s="333"/>
      <c r="VNO329" s="368"/>
      <c r="VNP329" s="224"/>
      <c r="VNQ329" s="224"/>
      <c r="VNR329" s="334"/>
      <c r="VNS329" s="334"/>
      <c r="VNT329" s="224"/>
      <c r="VNU329" s="368"/>
      <c r="VNV329" s="368"/>
      <c r="VNW329" s="332"/>
      <c r="VNX329" s="333"/>
      <c r="VNY329" s="368"/>
      <c r="VNZ329" s="224"/>
      <c r="VOA329" s="224"/>
      <c r="VOB329" s="334"/>
      <c r="VOC329" s="334"/>
      <c r="VOD329" s="224"/>
      <c r="VOE329" s="368"/>
      <c r="VOF329" s="368"/>
      <c r="VOG329" s="332"/>
      <c r="VOH329" s="333"/>
      <c r="VOI329" s="368"/>
      <c r="VOJ329" s="224"/>
      <c r="VOK329" s="224"/>
      <c r="VOL329" s="334"/>
      <c r="VOM329" s="334"/>
      <c r="VON329" s="224"/>
      <c r="VOO329" s="368"/>
      <c r="VOP329" s="368"/>
      <c r="VOQ329" s="332"/>
      <c r="VOR329" s="333"/>
      <c r="VOS329" s="368"/>
      <c r="VOT329" s="224"/>
      <c r="VOU329" s="224"/>
      <c r="VOV329" s="334"/>
      <c r="VOW329" s="334"/>
      <c r="VOX329" s="224"/>
      <c r="VOY329" s="368"/>
      <c r="VOZ329" s="368"/>
      <c r="VPA329" s="332"/>
      <c r="VPB329" s="333"/>
      <c r="VPC329" s="368"/>
      <c r="VPD329" s="224"/>
      <c r="VPE329" s="224"/>
      <c r="VPF329" s="334"/>
      <c r="VPG329" s="334"/>
      <c r="VPH329" s="224"/>
      <c r="VPI329" s="368"/>
      <c r="VPJ329" s="368"/>
      <c r="VPK329" s="332"/>
      <c r="VPL329" s="333"/>
      <c r="VPM329" s="368"/>
      <c r="VPN329" s="224"/>
      <c r="VPO329" s="224"/>
      <c r="VPP329" s="334"/>
      <c r="VPQ329" s="334"/>
      <c r="VPR329" s="224"/>
      <c r="VPS329" s="368"/>
      <c r="VPT329" s="368"/>
      <c r="VPU329" s="332"/>
      <c r="VPV329" s="333"/>
      <c r="VPW329" s="368"/>
      <c r="VPX329" s="224"/>
      <c r="VPY329" s="224"/>
      <c r="VPZ329" s="334"/>
      <c r="VQA329" s="334"/>
      <c r="VQB329" s="224"/>
      <c r="VQC329" s="368"/>
      <c r="VQD329" s="368"/>
      <c r="VQE329" s="332"/>
      <c r="VQF329" s="333"/>
      <c r="VQG329" s="368"/>
      <c r="VQH329" s="224"/>
      <c r="VQI329" s="224"/>
      <c r="VQJ329" s="334"/>
      <c r="VQK329" s="334"/>
      <c r="VQL329" s="224"/>
      <c r="VQM329" s="368"/>
      <c r="VQN329" s="368"/>
      <c r="VQO329" s="332"/>
      <c r="VQP329" s="333"/>
      <c r="VQQ329" s="368"/>
      <c r="VQR329" s="224"/>
      <c r="VQS329" s="224"/>
      <c r="VQT329" s="334"/>
      <c r="VQU329" s="334"/>
      <c r="VQV329" s="224"/>
      <c r="VQW329" s="368"/>
      <c r="VQX329" s="368"/>
      <c r="VQY329" s="332"/>
      <c r="VQZ329" s="333"/>
      <c r="VRA329" s="368"/>
      <c r="VRB329" s="224"/>
      <c r="VRC329" s="224"/>
      <c r="VRD329" s="334"/>
      <c r="VRE329" s="334"/>
      <c r="VRF329" s="224"/>
      <c r="VRG329" s="368"/>
      <c r="VRH329" s="368"/>
      <c r="VRI329" s="332"/>
      <c r="VRJ329" s="333"/>
      <c r="VRK329" s="368"/>
      <c r="VRL329" s="224"/>
      <c r="VRM329" s="224"/>
      <c r="VRN329" s="334"/>
      <c r="VRO329" s="334"/>
      <c r="VRP329" s="224"/>
      <c r="VRQ329" s="368"/>
      <c r="VRR329" s="368"/>
      <c r="VRS329" s="332"/>
      <c r="VRT329" s="333"/>
      <c r="VRU329" s="368"/>
      <c r="VRV329" s="224"/>
      <c r="VRW329" s="224"/>
      <c r="VRX329" s="334"/>
      <c r="VRY329" s="334"/>
      <c r="VRZ329" s="224"/>
      <c r="VSA329" s="368"/>
      <c r="VSB329" s="368"/>
      <c r="VSC329" s="332"/>
      <c r="VSD329" s="333"/>
      <c r="VSE329" s="368"/>
      <c r="VSF329" s="224"/>
      <c r="VSG329" s="224"/>
      <c r="VSH329" s="334"/>
      <c r="VSI329" s="334"/>
      <c r="VSJ329" s="224"/>
      <c r="VSK329" s="368"/>
      <c r="VSL329" s="368"/>
      <c r="VSM329" s="332"/>
      <c r="VSN329" s="333"/>
      <c r="VSO329" s="368"/>
      <c r="VSP329" s="224"/>
      <c r="VSQ329" s="224"/>
      <c r="VSR329" s="334"/>
      <c r="VSS329" s="334"/>
      <c r="VST329" s="224"/>
      <c r="VSU329" s="368"/>
      <c r="VSV329" s="368"/>
      <c r="VSW329" s="332"/>
      <c r="VSX329" s="333"/>
      <c r="VSY329" s="368"/>
      <c r="VSZ329" s="224"/>
      <c r="VTA329" s="224"/>
      <c r="VTB329" s="334"/>
      <c r="VTC329" s="334"/>
      <c r="VTD329" s="224"/>
      <c r="VTE329" s="368"/>
      <c r="VTF329" s="368"/>
      <c r="VTG329" s="332"/>
      <c r="VTH329" s="333"/>
      <c r="VTI329" s="368"/>
      <c r="VTJ329" s="224"/>
      <c r="VTK329" s="224"/>
      <c r="VTL329" s="334"/>
      <c r="VTM329" s="334"/>
      <c r="VTN329" s="224"/>
      <c r="VTO329" s="368"/>
      <c r="VTP329" s="368"/>
      <c r="VTQ329" s="332"/>
      <c r="VTR329" s="333"/>
      <c r="VTS329" s="368"/>
      <c r="VTT329" s="224"/>
      <c r="VTU329" s="224"/>
      <c r="VTV329" s="334"/>
      <c r="VTW329" s="334"/>
      <c r="VTX329" s="224"/>
      <c r="VTY329" s="368"/>
      <c r="VTZ329" s="368"/>
      <c r="VUA329" s="332"/>
      <c r="VUB329" s="333"/>
      <c r="VUC329" s="368"/>
      <c r="VUD329" s="224"/>
      <c r="VUE329" s="224"/>
      <c r="VUF329" s="334"/>
      <c r="VUG329" s="334"/>
      <c r="VUH329" s="224"/>
      <c r="VUI329" s="368"/>
      <c r="VUJ329" s="368"/>
      <c r="VUK329" s="332"/>
      <c r="VUL329" s="333"/>
      <c r="VUM329" s="368"/>
      <c r="VUN329" s="224"/>
      <c r="VUO329" s="224"/>
      <c r="VUP329" s="334"/>
      <c r="VUQ329" s="334"/>
      <c r="VUR329" s="224"/>
      <c r="VUS329" s="368"/>
      <c r="VUT329" s="368"/>
      <c r="VUU329" s="332"/>
      <c r="VUV329" s="333"/>
      <c r="VUW329" s="368"/>
      <c r="VUX329" s="224"/>
      <c r="VUY329" s="224"/>
      <c r="VUZ329" s="334"/>
      <c r="VVA329" s="334"/>
      <c r="VVB329" s="224"/>
      <c r="VVC329" s="368"/>
      <c r="VVD329" s="368"/>
      <c r="VVE329" s="332"/>
      <c r="VVF329" s="333"/>
      <c r="VVG329" s="368"/>
      <c r="VVH329" s="224"/>
      <c r="VVI329" s="224"/>
      <c r="VVJ329" s="334"/>
      <c r="VVK329" s="334"/>
      <c r="VVL329" s="224"/>
      <c r="VVM329" s="368"/>
      <c r="VVN329" s="368"/>
      <c r="VVO329" s="332"/>
      <c r="VVP329" s="333"/>
      <c r="VVQ329" s="368"/>
      <c r="VVR329" s="224"/>
      <c r="VVS329" s="224"/>
      <c r="VVT329" s="334"/>
      <c r="VVU329" s="334"/>
      <c r="VVV329" s="224"/>
      <c r="VVW329" s="368"/>
      <c r="VVX329" s="368"/>
      <c r="VVY329" s="332"/>
      <c r="VVZ329" s="333"/>
      <c r="VWA329" s="368"/>
      <c r="VWB329" s="224"/>
      <c r="VWC329" s="224"/>
      <c r="VWD329" s="334"/>
      <c r="VWE329" s="334"/>
      <c r="VWF329" s="224"/>
      <c r="VWG329" s="368"/>
      <c r="VWH329" s="368"/>
      <c r="VWI329" s="332"/>
      <c r="VWJ329" s="333"/>
      <c r="VWK329" s="368"/>
      <c r="VWL329" s="224"/>
      <c r="VWM329" s="224"/>
      <c r="VWN329" s="334"/>
      <c r="VWO329" s="334"/>
      <c r="VWP329" s="224"/>
      <c r="VWQ329" s="368"/>
      <c r="VWR329" s="368"/>
      <c r="VWS329" s="332"/>
      <c r="VWT329" s="333"/>
      <c r="VWU329" s="368"/>
      <c r="VWV329" s="224"/>
      <c r="VWW329" s="224"/>
      <c r="VWX329" s="334"/>
      <c r="VWY329" s="334"/>
      <c r="VWZ329" s="224"/>
      <c r="VXA329" s="368"/>
      <c r="VXB329" s="368"/>
      <c r="VXC329" s="332"/>
      <c r="VXD329" s="333"/>
      <c r="VXE329" s="368"/>
      <c r="VXF329" s="224"/>
      <c r="VXG329" s="224"/>
      <c r="VXH329" s="334"/>
      <c r="VXI329" s="334"/>
      <c r="VXJ329" s="224"/>
      <c r="VXK329" s="368"/>
      <c r="VXL329" s="368"/>
      <c r="VXM329" s="332"/>
      <c r="VXN329" s="333"/>
      <c r="VXO329" s="368"/>
      <c r="VXP329" s="224"/>
      <c r="VXQ329" s="224"/>
      <c r="VXR329" s="334"/>
      <c r="VXS329" s="334"/>
      <c r="VXT329" s="224"/>
      <c r="VXU329" s="368"/>
      <c r="VXV329" s="368"/>
      <c r="VXW329" s="332"/>
      <c r="VXX329" s="333"/>
      <c r="VXY329" s="368"/>
      <c r="VXZ329" s="224"/>
      <c r="VYA329" s="224"/>
      <c r="VYB329" s="334"/>
      <c r="VYC329" s="334"/>
      <c r="VYD329" s="224"/>
      <c r="VYE329" s="368"/>
      <c r="VYF329" s="368"/>
      <c r="VYG329" s="332"/>
      <c r="VYH329" s="333"/>
      <c r="VYI329" s="368"/>
      <c r="VYJ329" s="224"/>
      <c r="VYK329" s="224"/>
      <c r="VYL329" s="334"/>
      <c r="VYM329" s="334"/>
      <c r="VYN329" s="224"/>
      <c r="VYO329" s="368"/>
      <c r="VYP329" s="368"/>
      <c r="VYQ329" s="332"/>
      <c r="VYR329" s="333"/>
      <c r="VYS329" s="368"/>
      <c r="VYT329" s="224"/>
      <c r="VYU329" s="224"/>
      <c r="VYV329" s="334"/>
      <c r="VYW329" s="334"/>
      <c r="VYX329" s="224"/>
      <c r="VYY329" s="368"/>
      <c r="VYZ329" s="368"/>
      <c r="VZA329" s="332"/>
      <c r="VZB329" s="333"/>
      <c r="VZC329" s="368"/>
      <c r="VZD329" s="224"/>
      <c r="VZE329" s="224"/>
      <c r="VZF329" s="334"/>
      <c r="VZG329" s="334"/>
      <c r="VZH329" s="224"/>
      <c r="VZI329" s="368"/>
      <c r="VZJ329" s="368"/>
      <c r="VZK329" s="332"/>
      <c r="VZL329" s="333"/>
      <c r="VZM329" s="368"/>
      <c r="VZN329" s="224"/>
      <c r="VZO329" s="224"/>
      <c r="VZP329" s="334"/>
      <c r="VZQ329" s="334"/>
      <c r="VZR329" s="224"/>
      <c r="VZS329" s="368"/>
      <c r="VZT329" s="368"/>
      <c r="VZU329" s="332"/>
      <c r="VZV329" s="333"/>
      <c r="VZW329" s="368"/>
      <c r="VZX329" s="224"/>
      <c r="VZY329" s="224"/>
      <c r="VZZ329" s="334"/>
      <c r="WAA329" s="334"/>
      <c r="WAB329" s="224"/>
      <c r="WAC329" s="368"/>
      <c r="WAD329" s="368"/>
      <c r="WAE329" s="332"/>
      <c r="WAF329" s="333"/>
      <c r="WAG329" s="368"/>
      <c r="WAH329" s="224"/>
      <c r="WAI329" s="224"/>
      <c r="WAJ329" s="334"/>
      <c r="WAK329" s="334"/>
      <c r="WAL329" s="224"/>
      <c r="WAM329" s="368"/>
      <c r="WAN329" s="368"/>
      <c r="WAO329" s="332"/>
      <c r="WAP329" s="333"/>
      <c r="WAQ329" s="368"/>
      <c r="WAR329" s="224"/>
      <c r="WAS329" s="224"/>
      <c r="WAT329" s="334"/>
      <c r="WAU329" s="334"/>
      <c r="WAV329" s="224"/>
      <c r="WAW329" s="368"/>
      <c r="WAX329" s="368"/>
      <c r="WAY329" s="332"/>
      <c r="WAZ329" s="333"/>
      <c r="WBA329" s="368"/>
      <c r="WBB329" s="224"/>
      <c r="WBC329" s="224"/>
      <c r="WBD329" s="334"/>
      <c r="WBE329" s="334"/>
      <c r="WBF329" s="224"/>
      <c r="WBG329" s="368"/>
      <c r="WBH329" s="368"/>
      <c r="WBI329" s="332"/>
      <c r="WBJ329" s="333"/>
      <c r="WBK329" s="368"/>
      <c r="WBL329" s="224"/>
      <c r="WBM329" s="224"/>
      <c r="WBN329" s="334"/>
      <c r="WBO329" s="334"/>
      <c r="WBP329" s="224"/>
      <c r="WBQ329" s="368"/>
      <c r="WBR329" s="368"/>
      <c r="WBS329" s="332"/>
      <c r="WBT329" s="333"/>
      <c r="WBU329" s="368"/>
      <c r="WBV329" s="224"/>
      <c r="WBW329" s="224"/>
      <c r="WBX329" s="334"/>
      <c r="WBY329" s="334"/>
      <c r="WBZ329" s="224"/>
      <c r="WCA329" s="368"/>
      <c r="WCB329" s="368"/>
      <c r="WCC329" s="332"/>
      <c r="WCD329" s="333"/>
      <c r="WCE329" s="368"/>
      <c r="WCF329" s="224"/>
      <c r="WCG329" s="224"/>
      <c r="WCH329" s="334"/>
      <c r="WCI329" s="334"/>
      <c r="WCJ329" s="224"/>
      <c r="WCK329" s="368"/>
      <c r="WCL329" s="368"/>
      <c r="WCM329" s="332"/>
      <c r="WCN329" s="333"/>
      <c r="WCO329" s="368"/>
      <c r="WCP329" s="224"/>
      <c r="WCQ329" s="224"/>
      <c r="WCR329" s="334"/>
      <c r="WCS329" s="334"/>
      <c r="WCT329" s="224"/>
      <c r="WCU329" s="368"/>
      <c r="WCV329" s="368"/>
      <c r="WCW329" s="332"/>
      <c r="WCX329" s="333"/>
      <c r="WCY329" s="368"/>
      <c r="WCZ329" s="224"/>
      <c r="WDA329" s="224"/>
      <c r="WDB329" s="334"/>
      <c r="WDC329" s="334"/>
      <c r="WDD329" s="224"/>
      <c r="WDE329" s="368"/>
      <c r="WDF329" s="368"/>
      <c r="WDG329" s="332"/>
      <c r="WDH329" s="333"/>
      <c r="WDI329" s="368"/>
      <c r="WDJ329" s="224"/>
      <c r="WDK329" s="224"/>
      <c r="WDL329" s="334"/>
      <c r="WDM329" s="334"/>
      <c r="WDN329" s="224"/>
      <c r="WDO329" s="368"/>
      <c r="WDP329" s="368"/>
      <c r="WDQ329" s="332"/>
      <c r="WDR329" s="333"/>
      <c r="WDS329" s="368"/>
      <c r="WDT329" s="224"/>
      <c r="WDU329" s="224"/>
      <c r="WDV329" s="334"/>
      <c r="WDW329" s="334"/>
      <c r="WDX329" s="224"/>
      <c r="WDY329" s="368"/>
      <c r="WDZ329" s="368"/>
      <c r="WEA329" s="332"/>
      <c r="WEB329" s="333"/>
      <c r="WEC329" s="368"/>
      <c r="WED329" s="224"/>
      <c r="WEE329" s="224"/>
      <c r="WEF329" s="334"/>
      <c r="WEG329" s="334"/>
      <c r="WEH329" s="224"/>
      <c r="WEI329" s="368"/>
      <c r="WEJ329" s="368"/>
      <c r="WEK329" s="332"/>
      <c r="WEL329" s="333"/>
      <c r="WEM329" s="368"/>
      <c r="WEN329" s="224"/>
      <c r="WEO329" s="224"/>
      <c r="WEP329" s="334"/>
      <c r="WEQ329" s="334"/>
      <c r="WER329" s="224"/>
      <c r="WES329" s="368"/>
      <c r="WET329" s="368"/>
      <c r="WEU329" s="332"/>
      <c r="WEV329" s="333"/>
      <c r="WEW329" s="368"/>
      <c r="WEX329" s="224"/>
      <c r="WEY329" s="224"/>
      <c r="WEZ329" s="334"/>
      <c r="WFA329" s="334"/>
      <c r="WFB329" s="224"/>
      <c r="WFC329" s="368"/>
      <c r="WFD329" s="368"/>
      <c r="WFE329" s="332"/>
      <c r="WFF329" s="333"/>
      <c r="WFG329" s="368"/>
      <c r="WFH329" s="224"/>
      <c r="WFI329" s="224"/>
      <c r="WFJ329" s="334"/>
      <c r="WFK329" s="334"/>
      <c r="WFL329" s="224"/>
      <c r="WFM329" s="368"/>
      <c r="WFN329" s="368"/>
      <c r="WFO329" s="332"/>
      <c r="WFP329" s="333"/>
      <c r="WFQ329" s="368"/>
      <c r="WFR329" s="224"/>
      <c r="WFS329" s="224"/>
      <c r="WFT329" s="334"/>
      <c r="WFU329" s="334"/>
      <c r="WFV329" s="224"/>
      <c r="WFW329" s="368"/>
      <c r="WFX329" s="368"/>
      <c r="WFY329" s="332"/>
      <c r="WFZ329" s="333"/>
      <c r="WGA329" s="368"/>
      <c r="WGB329" s="224"/>
      <c r="WGC329" s="224"/>
      <c r="WGD329" s="334"/>
      <c r="WGE329" s="334"/>
      <c r="WGF329" s="224"/>
      <c r="WGG329" s="368"/>
      <c r="WGH329" s="368"/>
      <c r="WGI329" s="332"/>
      <c r="WGJ329" s="333"/>
      <c r="WGK329" s="368"/>
      <c r="WGL329" s="224"/>
      <c r="WGM329" s="224"/>
      <c r="WGN329" s="334"/>
      <c r="WGO329" s="334"/>
      <c r="WGP329" s="224"/>
      <c r="WGQ329" s="368"/>
      <c r="WGR329" s="368"/>
      <c r="WGS329" s="332"/>
      <c r="WGT329" s="333"/>
      <c r="WGU329" s="368"/>
      <c r="WGV329" s="224"/>
      <c r="WGW329" s="224"/>
      <c r="WGX329" s="334"/>
      <c r="WGY329" s="334"/>
      <c r="WGZ329" s="224"/>
      <c r="WHA329" s="368"/>
      <c r="WHB329" s="368"/>
      <c r="WHC329" s="332"/>
      <c r="WHD329" s="333"/>
      <c r="WHE329" s="368"/>
      <c r="WHF329" s="224"/>
      <c r="WHG329" s="224"/>
      <c r="WHH329" s="334"/>
      <c r="WHI329" s="334"/>
      <c r="WHJ329" s="224"/>
      <c r="WHK329" s="368"/>
      <c r="WHL329" s="368"/>
      <c r="WHM329" s="332"/>
      <c r="WHN329" s="333"/>
      <c r="WHO329" s="368"/>
      <c r="WHP329" s="224"/>
      <c r="WHQ329" s="224"/>
      <c r="WHR329" s="334"/>
      <c r="WHS329" s="334"/>
      <c r="WHT329" s="224"/>
      <c r="WHU329" s="368"/>
      <c r="WHV329" s="368"/>
      <c r="WHW329" s="332"/>
      <c r="WHX329" s="333"/>
      <c r="WHY329" s="368"/>
      <c r="WHZ329" s="224"/>
      <c r="WIA329" s="224"/>
      <c r="WIB329" s="334"/>
      <c r="WIC329" s="334"/>
      <c r="WID329" s="224"/>
      <c r="WIE329" s="368"/>
      <c r="WIF329" s="368"/>
      <c r="WIG329" s="332"/>
      <c r="WIH329" s="333"/>
      <c r="WII329" s="368"/>
      <c r="WIJ329" s="224"/>
      <c r="WIK329" s="224"/>
      <c r="WIL329" s="334"/>
      <c r="WIM329" s="334"/>
      <c r="WIN329" s="224"/>
      <c r="WIO329" s="368"/>
      <c r="WIP329" s="368"/>
      <c r="WIQ329" s="332"/>
      <c r="WIR329" s="333"/>
      <c r="WIS329" s="368"/>
      <c r="WIT329" s="224"/>
      <c r="WIU329" s="224"/>
      <c r="WIV329" s="334"/>
      <c r="WIW329" s="334"/>
      <c r="WIX329" s="224"/>
      <c r="WIY329" s="368"/>
      <c r="WIZ329" s="368"/>
      <c r="WJA329" s="332"/>
      <c r="WJB329" s="333"/>
      <c r="WJC329" s="368"/>
      <c r="WJD329" s="224"/>
      <c r="WJE329" s="224"/>
      <c r="WJF329" s="334"/>
      <c r="WJG329" s="334"/>
      <c r="WJH329" s="224"/>
      <c r="WJI329" s="368"/>
      <c r="WJJ329" s="368"/>
      <c r="WJK329" s="332"/>
      <c r="WJL329" s="333"/>
      <c r="WJM329" s="368"/>
      <c r="WJN329" s="224"/>
      <c r="WJO329" s="224"/>
      <c r="WJP329" s="334"/>
      <c r="WJQ329" s="334"/>
      <c r="WJR329" s="224"/>
      <c r="WJS329" s="368"/>
      <c r="WJT329" s="368"/>
      <c r="WJU329" s="332"/>
      <c r="WJV329" s="333"/>
      <c r="WJW329" s="368"/>
      <c r="WJX329" s="224"/>
      <c r="WJY329" s="224"/>
      <c r="WJZ329" s="334"/>
      <c r="WKA329" s="334"/>
      <c r="WKB329" s="224"/>
      <c r="WKC329" s="368"/>
      <c r="WKD329" s="368"/>
      <c r="WKE329" s="332"/>
      <c r="WKF329" s="333"/>
      <c r="WKG329" s="368"/>
      <c r="WKH329" s="224"/>
      <c r="WKI329" s="224"/>
      <c r="WKJ329" s="334"/>
      <c r="WKK329" s="334"/>
      <c r="WKL329" s="224"/>
      <c r="WKM329" s="368"/>
      <c r="WKN329" s="368"/>
      <c r="WKO329" s="332"/>
      <c r="WKP329" s="333"/>
      <c r="WKQ329" s="368"/>
      <c r="WKR329" s="224"/>
      <c r="WKS329" s="224"/>
      <c r="WKT329" s="334"/>
      <c r="WKU329" s="334"/>
      <c r="WKV329" s="224"/>
      <c r="WKW329" s="368"/>
      <c r="WKX329" s="368"/>
      <c r="WKY329" s="332"/>
      <c r="WKZ329" s="333"/>
      <c r="WLA329" s="368"/>
      <c r="WLB329" s="224"/>
      <c r="WLC329" s="224"/>
      <c r="WLD329" s="334"/>
      <c r="WLE329" s="334"/>
      <c r="WLF329" s="224"/>
      <c r="WLG329" s="368"/>
      <c r="WLH329" s="368"/>
      <c r="WLI329" s="332"/>
      <c r="WLJ329" s="333"/>
      <c r="WLK329" s="368"/>
      <c r="WLL329" s="224"/>
      <c r="WLM329" s="224"/>
      <c r="WLN329" s="334"/>
      <c r="WLO329" s="334"/>
      <c r="WLP329" s="224"/>
      <c r="WLQ329" s="368"/>
      <c r="WLR329" s="368"/>
      <c r="WLS329" s="332"/>
      <c r="WLT329" s="333"/>
      <c r="WLU329" s="368"/>
      <c r="WLV329" s="224"/>
      <c r="WLW329" s="224"/>
      <c r="WLX329" s="334"/>
      <c r="WLY329" s="334"/>
      <c r="WLZ329" s="224"/>
      <c r="WMA329" s="368"/>
      <c r="WMB329" s="368"/>
      <c r="WMC329" s="332"/>
      <c r="WMD329" s="333"/>
      <c r="WME329" s="368"/>
      <c r="WMF329" s="224"/>
      <c r="WMG329" s="224"/>
      <c r="WMH329" s="334"/>
      <c r="WMI329" s="334"/>
      <c r="WMJ329" s="224"/>
      <c r="WMK329" s="368"/>
      <c r="WML329" s="368"/>
      <c r="WMM329" s="332"/>
      <c r="WMN329" s="333"/>
      <c r="WMO329" s="368"/>
      <c r="WMP329" s="224"/>
      <c r="WMQ329" s="224"/>
      <c r="WMR329" s="334"/>
      <c r="WMS329" s="334"/>
      <c r="WMT329" s="224"/>
      <c r="WMU329" s="368"/>
      <c r="WMV329" s="368"/>
      <c r="WMW329" s="332"/>
      <c r="WMX329" s="333"/>
      <c r="WMY329" s="368"/>
      <c r="WMZ329" s="224"/>
      <c r="WNA329" s="224"/>
      <c r="WNB329" s="334"/>
      <c r="WNC329" s="334"/>
      <c r="WND329" s="224"/>
      <c r="WNE329" s="368"/>
      <c r="WNF329" s="368"/>
      <c r="WNG329" s="332"/>
      <c r="WNH329" s="333"/>
      <c r="WNI329" s="368"/>
      <c r="WNJ329" s="224"/>
      <c r="WNK329" s="224"/>
      <c r="WNL329" s="334"/>
      <c r="WNM329" s="334"/>
      <c r="WNN329" s="224"/>
      <c r="WNO329" s="368"/>
      <c r="WNP329" s="368"/>
      <c r="WNQ329" s="332"/>
      <c r="WNR329" s="333"/>
      <c r="WNS329" s="368"/>
      <c r="WNT329" s="224"/>
      <c r="WNU329" s="224"/>
      <c r="WNV329" s="334"/>
      <c r="WNW329" s="334"/>
      <c r="WNX329" s="224"/>
      <c r="WNY329" s="368"/>
      <c r="WNZ329" s="368"/>
      <c r="WOA329" s="332"/>
      <c r="WOB329" s="333"/>
      <c r="WOC329" s="368"/>
      <c r="WOD329" s="224"/>
      <c r="WOE329" s="224"/>
      <c r="WOF329" s="334"/>
      <c r="WOG329" s="334"/>
      <c r="WOH329" s="224"/>
      <c r="WOI329" s="368"/>
      <c r="WOJ329" s="368"/>
      <c r="WOK329" s="332"/>
      <c r="WOL329" s="333"/>
      <c r="WOM329" s="368"/>
      <c r="WON329" s="224"/>
      <c r="WOO329" s="224"/>
      <c r="WOP329" s="334"/>
      <c r="WOQ329" s="334"/>
      <c r="WOR329" s="224"/>
      <c r="WOS329" s="368"/>
      <c r="WOT329" s="368"/>
      <c r="WOU329" s="332"/>
      <c r="WOV329" s="333"/>
      <c r="WOW329" s="368"/>
      <c r="WOX329" s="224"/>
      <c r="WOY329" s="224"/>
      <c r="WOZ329" s="334"/>
      <c r="WPA329" s="334"/>
      <c r="WPB329" s="224"/>
      <c r="WPC329" s="368"/>
      <c r="WPD329" s="368"/>
      <c r="WPE329" s="332"/>
      <c r="WPF329" s="333"/>
      <c r="WPG329" s="368"/>
      <c r="WPH329" s="224"/>
      <c r="WPI329" s="224"/>
      <c r="WPJ329" s="334"/>
      <c r="WPK329" s="334"/>
      <c r="WPL329" s="224"/>
      <c r="WPM329" s="368"/>
      <c r="WPN329" s="368"/>
      <c r="WPO329" s="332"/>
      <c r="WPP329" s="333"/>
      <c r="WPQ329" s="368"/>
      <c r="WPR329" s="224"/>
      <c r="WPS329" s="224"/>
      <c r="WPT329" s="334"/>
      <c r="WPU329" s="334"/>
      <c r="WPV329" s="224"/>
      <c r="WPW329" s="368"/>
      <c r="WPX329" s="368"/>
      <c r="WPY329" s="332"/>
      <c r="WPZ329" s="333"/>
      <c r="WQA329" s="368"/>
      <c r="WQB329" s="224"/>
      <c r="WQC329" s="224"/>
      <c r="WQD329" s="334"/>
      <c r="WQE329" s="334"/>
      <c r="WQF329" s="224"/>
      <c r="WQG329" s="368"/>
      <c r="WQH329" s="368"/>
      <c r="WQI329" s="332"/>
      <c r="WQJ329" s="333"/>
      <c r="WQK329" s="368"/>
      <c r="WQL329" s="224"/>
      <c r="WQM329" s="224"/>
      <c r="WQN329" s="334"/>
      <c r="WQO329" s="334"/>
      <c r="WQP329" s="224"/>
      <c r="WQQ329" s="368"/>
      <c r="WQR329" s="368"/>
      <c r="WQS329" s="332"/>
      <c r="WQT329" s="333"/>
      <c r="WQU329" s="368"/>
      <c r="WQV329" s="224"/>
      <c r="WQW329" s="224"/>
      <c r="WQX329" s="334"/>
      <c r="WQY329" s="334"/>
      <c r="WQZ329" s="224"/>
      <c r="WRA329" s="368"/>
      <c r="WRB329" s="368"/>
      <c r="WRC329" s="332"/>
      <c r="WRD329" s="333"/>
      <c r="WRE329" s="368"/>
      <c r="WRF329" s="224"/>
      <c r="WRG329" s="224"/>
      <c r="WRH329" s="334"/>
      <c r="WRI329" s="334"/>
      <c r="WRJ329" s="224"/>
      <c r="WRK329" s="368"/>
      <c r="WRL329" s="368"/>
      <c r="WRM329" s="332"/>
      <c r="WRN329" s="333"/>
      <c r="WRO329" s="368"/>
      <c r="WRP329" s="224"/>
      <c r="WRQ329" s="224"/>
      <c r="WRR329" s="334"/>
      <c r="WRS329" s="334"/>
      <c r="WRT329" s="224"/>
      <c r="WRU329" s="368"/>
      <c r="WRV329" s="368"/>
      <c r="WRW329" s="332"/>
      <c r="WRX329" s="333"/>
      <c r="WRY329" s="368"/>
      <c r="WRZ329" s="224"/>
      <c r="WSA329" s="224"/>
      <c r="WSB329" s="334"/>
      <c r="WSC329" s="334"/>
      <c r="WSD329" s="224"/>
      <c r="WSE329" s="368"/>
      <c r="WSF329" s="368"/>
      <c r="WSG329" s="332"/>
      <c r="WSH329" s="333"/>
      <c r="WSI329" s="368"/>
      <c r="WSJ329" s="224"/>
      <c r="WSK329" s="224"/>
      <c r="WSL329" s="334"/>
      <c r="WSM329" s="334"/>
      <c r="WSN329" s="224"/>
      <c r="WSO329" s="368"/>
      <c r="WSP329" s="368"/>
      <c r="WSQ329" s="332"/>
      <c r="WSR329" s="333"/>
      <c r="WSS329" s="368"/>
      <c r="WST329" s="224"/>
      <c r="WSU329" s="224"/>
      <c r="WSV329" s="334"/>
      <c r="WSW329" s="334"/>
      <c r="WSX329" s="224"/>
      <c r="WSY329" s="368"/>
      <c r="WSZ329" s="368"/>
      <c r="WTA329" s="332"/>
      <c r="WTB329" s="333"/>
      <c r="WTC329" s="368"/>
      <c r="WTD329" s="224"/>
      <c r="WTE329" s="224"/>
      <c r="WTF329" s="334"/>
      <c r="WTG329" s="334"/>
      <c r="WTH329" s="224"/>
      <c r="WTI329" s="368"/>
      <c r="WTJ329" s="368"/>
      <c r="WTK329" s="332"/>
      <c r="WTL329" s="333"/>
      <c r="WTM329" s="368"/>
      <c r="WTN329" s="224"/>
      <c r="WTO329" s="224"/>
      <c r="WTP329" s="334"/>
      <c r="WTQ329" s="334"/>
      <c r="WTR329" s="224"/>
      <c r="WTS329" s="368"/>
      <c r="WTT329" s="368"/>
      <c r="WTU329" s="332"/>
      <c r="WTV329" s="333"/>
      <c r="WTW329" s="368"/>
      <c r="WTX329" s="224"/>
      <c r="WTY329" s="224"/>
      <c r="WTZ329" s="334"/>
      <c r="WUA329" s="334"/>
      <c r="WUB329" s="224"/>
      <c r="WUC329" s="368"/>
      <c r="WUD329" s="368"/>
      <c r="WUE329" s="332"/>
      <c r="WUF329" s="333"/>
      <c r="WUG329" s="368"/>
      <c r="WUH329" s="224"/>
      <c r="WUI329" s="224"/>
      <c r="WUJ329" s="334"/>
      <c r="WUK329" s="334"/>
      <c r="WUL329" s="224"/>
      <c r="WUM329" s="368"/>
      <c r="WUN329" s="368"/>
      <c r="WUO329" s="332"/>
      <c r="WUP329" s="333"/>
      <c r="WUQ329" s="368"/>
      <c r="WUR329" s="224"/>
      <c r="WUS329" s="224"/>
      <c r="WUT329" s="334"/>
      <c r="WUU329" s="334"/>
      <c r="WUV329" s="224"/>
      <c r="WUW329" s="368"/>
      <c r="WUX329" s="368"/>
      <c r="WUY329" s="332"/>
      <c r="WUZ329" s="333"/>
      <c r="WVA329" s="368"/>
      <c r="WVB329" s="224"/>
      <c r="WVC329" s="224"/>
      <c r="WVD329" s="334"/>
      <c r="WVE329" s="334"/>
      <c r="WVF329" s="224"/>
      <c r="WVG329" s="368"/>
      <c r="WVH329" s="368"/>
      <c r="WVI329" s="332"/>
      <c r="WVJ329" s="333"/>
      <c r="WVK329" s="368"/>
      <c r="WVL329" s="224"/>
      <c r="WVM329" s="224"/>
      <c r="WVN329" s="334"/>
      <c r="WVO329" s="334"/>
      <c r="WVP329" s="224"/>
      <c r="WVQ329" s="368"/>
      <c r="WVR329" s="368"/>
      <c r="WVS329" s="332"/>
      <c r="WVT329" s="333"/>
      <c r="WVU329" s="368"/>
      <c r="WVV329" s="224"/>
      <c r="WVW329" s="224"/>
      <c r="WVX329" s="334"/>
      <c r="WVY329" s="334"/>
      <c r="WVZ329" s="224"/>
      <c r="WWA329" s="368"/>
      <c r="WWB329" s="368"/>
      <c r="WWC329" s="332"/>
      <c r="WWD329" s="333"/>
      <c r="WWE329" s="368"/>
      <c r="WWF329" s="224"/>
      <c r="WWG329" s="224"/>
      <c r="WWH329" s="334"/>
      <c r="WWI329" s="334"/>
      <c r="WWJ329" s="224"/>
      <c r="WWK329" s="368"/>
      <c r="WWL329" s="368"/>
      <c r="WWM329" s="332"/>
      <c r="WWN329" s="333"/>
      <c r="WWO329" s="368"/>
      <c r="WWP329" s="224"/>
      <c r="WWQ329" s="224"/>
      <c r="WWR329" s="334"/>
      <c r="WWS329" s="334"/>
      <c r="WWT329" s="224"/>
      <c r="WWU329" s="368"/>
      <c r="WWV329" s="368"/>
      <c r="WWW329" s="332"/>
      <c r="WWX329" s="333"/>
      <c r="WWY329" s="368"/>
      <c r="WWZ329" s="224"/>
      <c r="WXA329" s="224"/>
      <c r="WXB329" s="334"/>
      <c r="WXC329" s="334"/>
      <c r="WXD329" s="224"/>
      <c r="WXE329" s="368"/>
      <c r="WXF329" s="368"/>
      <c r="WXG329" s="332"/>
      <c r="WXH329" s="333"/>
      <c r="WXI329" s="368"/>
      <c r="WXJ329" s="224"/>
      <c r="WXK329" s="224"/>
      <c r="WXL329" s="334"/>
      <c r="WXM329" s="334"/>
      <c r="WXN329" s="224"/>
      <c r="WXO329" s="368"/>
      <c r="WXP329" s="368"/>
      <c r="WXQ329" s="332"/>
      <c r="WXR329" s="333"/>
      <c r="WXS329" s="368"/>
      <c r="WXT329" s="224"/>
      <c r="WXU329" s="224"/>
      <c r="WXV329" s="334"/>
      <c r="WXW329" s="334"/>
      <c r="WXX329" s="224"/>
      <c r="WXY329" s="368"/>
      <c r="WXZ329" s="368"/>
      <c r="WYA329" s="332"/>
      <c r="WYB329" s="333"/>
      <c r="WYC329" s="368"/>
      <c r="WYD329" s="224"/>
      <c r="WYE329" s="224"/>
      <c r="WYF329" s="334"/>
      <c r="WYG329" s="334"/>
      <c r="WYH329" s="224"/>
      <c r="WYI329" s="368"/>
      <c r="WYJ329" s="368"/>
      <c r="WYK329" s="332"/>
      <c r="WYL329" s="333"/>
      <c r="WYM329" s="368"/>
      <c r="WYN329" s="224"/>
      <c r="WYO329" s="224"/>
      <c r="WYP329" s="334"/>
      <c r="WYQ329" s="334"/>
      <c r="WYR329" s="224"/>
      <c r="WYS329" s="368"/>
      <c r="WYT329" s="368"/>
      <c r="WYU329" s="332"/>
      <c r="WYV329" s="333"/>
      <c r="WYW329" s="368"/>
      <c r="WYX329" s="224"/>
      <c r="WYY329" s="224"/>
      <c r="WYZ329" s="334"/>
      <c r="WZA329" s="334"/>
      <c r="WZB329" s="224"/>
      <c r="WZC329" s="368"/>
      <c r="WZD329" s="368"/>
      <c r="WZE329" s="332"/>
      <c r="WZF329" s="333"/>
      <c r="WZG329" s="368"/>
      <c r="WZH329" s="224"/>
      <c r="WZI329" s="224"/>
      <c r="WZJ329" s="334"/>
      <c r="WZK329" s="334"/>
      <c r="WZL329" s="224"/>
      <c r="WZM329" s="368"/>
      <c r="WZN329" s="368"/>
      <c r="WZO329" s="332"/>
      <c r="WZP329" s="333"/>
      <c r="WZQ329" s="368"/>
      <c r="WZR329" s="224"/>
      <c r="WZS329" s="224"/>
      <c r="WZT329" s="334"/>
      <c r="WZU329" s="334"/>
      <c r="WZV329" s="224"/>
      <c r="WZW329" s="368"/>
      <c r="WZX329" s="368"/>
      <c r="WZY329" s="332"/>
      <c r="WZZ329" s="333"/>
      <c r="XAA329" s="368"/>
      <c r="XAB329" s="224"/>
      <c r="XAC329" s="224"/>
      <c r="XAD329" s="334"/>
      <c r="XAE329" s="334"/>
      <c r="XAF329" s="224"/>
      <c r="XAG329" s="368"/>
      <c r="XAH329" s="368"/>
      <c r="XAI329" s="332"/>
      <c r="XAJ329" s="333"/>
      <c r="XAK329" s="368"/>
      <c r="XAL329" s="224"/>
      <c r="XAM329" s="224"/>
      <c r="XAN329" s="334"/>
      <c r="XAO329" s="334"/>
      <c r="XAP329" s="224"/>
      <c r="XAQ329" s="368"/>
      <c r="XAR329" s="368"/>
      <c r="XAS329" s="332"/>
      <c r="XAT329" s="333"/>
      <c r="XAU329" s="368"/>
      <c r="XAV329" s="224"/>
      <c r="XAW329" s="224"/>
      <c r="XAX329" s="334"/>
      <c r="XAY329" s="334"/>
      <c r="XAZ329" s="224"/>
      <c r="XBA329" s="368"/>
      <c r="XBB329" s="368"/>
      <c r="XBC329" s="332"/>
      <c r="XBD329" s="333"/>
      <c r="XBE329" s="368"/>
      <c r="XBF329" s="224"/>
      <c r="XBG329" s="224"/>
      <c r="XBH329" s="334"/>
      <c r="XBI329" s="334"/>
      <c r="XBJ329" s="224"/>
      <c r="XBK329" s="368"/>
      <c r="XBL329" s="368"/>
      <c r="XBM329" s="332"/>
      <c r="XBN329" s="333"/>
      <c r="XBO329" s="368"/>
      <c r="XBP329" s="224"/>
      <c r="XBQ329" s="224"/>
      <c r="XBR329" s="334"/>
      <c r="XBS329" s="334"/>
      <c r="XBT329" s="224"/>
      <c r="XBU329" s="368"/>
      <c r="XBV329" s="368"/>
      <c r="XBW329" s="332"/>
      <c r="XBX329" s="333"/>
      <c r="XBY329" s="368"/>
      <c r="XBZ329" s="224"/>
      <c r="XCA329" s="224"/>
      <c r="XCB329" s="334"/>
      <c r="XCC329" s="334"/>
      <c r="XCD329" s="224"/>
      <c r="XCE329" s="368"/>
      <c r="XCF329" s="368"/>
      <c r="XCG329" s="332"/>
      <c r="XCH329" s="333"/>
      <c r="XCI329" s="368"/>
      <c r="XCJ329" s="224"/>
      <c r="XCK329" s="224"/>
      <c r="XCL329" s="334"/>
      <c r="XCM329" s="334"/>
      <c r="XCN329" s="224"/>
      <c r="XCO329" s="368"/>
      <c r="XCP329" s="368"/>
      <c r="XCQ329" s="332"/>
      <c r="XCR329" s="333"/>
      <c r="XCS329" s="368"/>
      <c r="XCT329" s="224"/>
      <c r="XCU329" s="224"/>
      <c r="XCV329" s="334"/>
      <c r="XCW329" s="334"/>
      <c r="XCX329" s="224"/>
      <c r="XCY329" s="368"/>
      <c r="XCZ329" s="368"/>
      <c r="XDA329" s="332"/>
      <c r="XDB329" s="333"/>
      <c r="XDC329" s="368"/>
      <c r="XDD329" s="224"/>
      <c r="XDE329" s="224"/>
      <c r="XDF329" s="334"/>
      <c r="XDG329" s="334"/>
      <c r="XDH329" s="224"/>
      <c r="XDI329" s="368"/>
      <c r="XDJ329" s="368"/>
      <c r="XDK329" s="332"/>
      <c r="XDL329" s="333"/>
      <c r="XDM329" s="368"/>
      <c r="XDN329" s="224"/>
      <c r="XDO329" s="224"/>
      <c r="XDP329" s="334"/>
      <c r="XDQ329" s="334"/>
      <c r="XDR329" s="224"/>
      <c r="XDS329" s="368"/>
      <c r="XDT329" s="368"/>
      <c r="XDU329" s="332"/>
      <c r="XDV329" s="333"/>
      <c r="XDW329" s="368"/>
      <c r="XDX329" s="224"/>
      <c r="XDY329" s="224"/>
      <c r="XDZ329" s="334"/>
      <c r="XEA329" s="334"/>
      <c r="XEB329" s="224"/>
      <c r="XEC329" s="368"/>
      <c r="XED329" s="368"/>
      <c r="XEE329" s="332"/>
      <c r="XEF329" s="333"/>
      <c r="XEG329" s="368"/>
      <c r="XEH329" s="224"/>
      <c r="XEI329" s="224"/>
      <c r="XEJ329" s="334"/>
      <c r="XEK329" s="334"/>
      <c r="XEL329" s="224"/>
      <c r="XEM329" s="368"/>
      <c r="XEN329" s="368"/>
      <c r="XEO329" s="332"/>
      <c r="XEP329" s="333"/>
    </row>
    <row r="330" spans="1:16370" s="322" customFormat="1" ht="18.75" customHeight="1">
      <c r="A330" s="75"/>
      <c r="B330" s="75"/>
      <c r="C330" s="93" t="s">
        <v>1975</v>
      </c>
      <c r="D330" s="98" t="s">
        <v>726</v>
      </c>
      <c r="E330" s="75"/>
      <c r="F330" s="327"/>
      <c r="G330" s="327"/>
      <c r="H330" s="327"/>
      <c r="I330" s="77"/>
      <c r="J330" s="327"/>
    </row>
    <row r="331" spans="1:16370" s="322" customFormat="1" ht="24.75" customHeight="1">
      <c r="A331" s="313">
        <v>98308</v>
      </c>
      <c r="B331" s="318" t="s">
        <v>16</v>
      </c>
      <c r="C331" s="313" t="s">
        <v>1976</v>
      </c>
      <c r="D331" s="602" t="s">
        <v>2524</v>
      </c>
      <c r="E331" s="313" t="s">
        <v>485</v>
      </c>
      <c r="F331" s="550">
        <f>1+26</f>
        <v>27</v>
      </c>
      <c r="G331" s="316">
        <f t="shared" ref="G331:G334" si="98">$J$4</f>
        <v>0.24940000000000001</v>
      </c>
      <c r="H331" s="315"/>
      <c r="I331" s="530">
        <f t="shared" si="86"/>
        <v>0</v>
      </c>
      <c r="J331" s="315">
        <f t="shared" ref="J331:J354" si="99">F331*I331</f>
        <v>0</v>
      </c>
    </row>
    <row r="332" spans="1:16370" s="322" customFormat="1" ht="18.75" customHeight="1">
      <c r="A332" s="313" t="s">
        <v>823</v>
      </c>
      <c r="B332" s="313" t="s">
        <v>484</v>
      </c>
      <c r="C332" s="313" t="s">
        <v>1978</v>
      </c>
      <c r="D332" s="602" t="s">
        <v>727</v>
      </c>
      <c r="E332" s="313" t="s">
        <v>485</v>
      </c>
      <c r="F332" s="550">
        <v>54</v>
      </c>
      <c r="G332" s="316">
        <f t="shared" si="88"/>
        <v>0.1278</v>
      </c>
      <c r="H332" s="315"/>
      <c r="I332" s="530">
        <f t="shared" si="86"/>
        <v>0</v>
      </c>
      <c r="J332" s="315">
        <f t="shared" si="99"/>
        <v>0</v>
      </c>
    </row>
    <row r="333" spans="1:16370" s="322" customFormat="1" ht="18.75" customHeight="1">
      <c r="A333" s="313" t="s">
        <v>823</v>
      </c>
      <c r="B333" s="313" t="s">
        <v>484</v>
      </c>
      <c r="C333" s="313" t="s">
        <v>1979</v>
      </c>
      <c r="D333" s="602" t="s">
        <v>728</v>
      </c>
      <c r="E333" s="313" t="s">
        <v>485</v>
      </c>
      <c r="F333" s="550">
        <v>2</v>
      </c>
      <c r="G333" s="316">
        <f t="shared" si="88"/>
        <v>0.1278</v>
      </c>
      <c r="H333" s="315"/>
      <c r="I333" s="530">
        <f t="shared" si="86"/>
        <v>0</v>
      </c>
      <c r="J333" s="315">
        <f t="shared" si="99"/>
        <v>0</v>
      </c>
    </row>
    <row r="334" spans="1:16370" s="322" customFormat="1" ht="37.5" customHeight="1">
      <c r="A334" s="313" t="s">
        <v>2642</v>
      </c>
      <c r="B334" s="313" t="s">
        <v>1170</v>
      </c>
      <c r="C334" s="313" t="s">
        <v>1980</v>
      </c>
      <c r="D334" s="602" t="str">
        <f>Composição!$A$1801</f>
        <v>PATCH PANEL CAT6e 48 PORTAS - Sistemas de Cabeamento Estruturado para tráfego de voz, dados e imagens, segundo requisitos da norma ANSI/TIA/EIA-568B.2</v>
      </c>
      <c r="E334" s="313" t="s">
        <v>485</v>
      </c>
      <c r="F334" s="550">
        <v>3</v>
      </c>
      <c r="G334" s="316">
        <f t="shared" si="98"/>
        <v>0.24940000000000001</v>
      </c>
      <c r="H334" s="315"/>
      <c r="I334" s="530">
        <f t="shared" si="86"/>
        <v>0</v>
      </c>
      <c r="J334" s="315">
        <f t="shared" si="99"/>
        <v>0</v>
      </c>
    </row>
    <row r="335" spans="1:16370" s="322" customFormat="1" ht="18.75" customHeight="1">
      <c r="A335" s="313" t="s">
        <v>823</v>
      </c>
      <c r="B335" s="313" t="s">
        <v>484</v>
      </c>
      <c r="C335" s="313" t="s">
        <v>1981</v>
      </c>
      <c r="D335" s="602" t="s">
        <v>729</v>
      </c>
      <c r="E335" s="313" t="s">
        <v>485</v>
      </c>
      <c r="F335" s="550">
        <v>108</v>
      </c>
      <c r="G335" s="316">
        <f t="shared" si="88"/>
        <v>0.1278</v>
      </c>
      <c r="H335" s="315"/>
      <c r="I335" s="530">
        <f t="shared" si="86"/>
        <v>0</v>
      </c>
      <c r="J335" s="315">
        <f t="shared" si="99"/>
        <v>0</v>
      </c>
    </row>
    <row r="336" spans="1:16370" s="322" customFormat="1" ht="18.75" customHeight="1">
      <c r="A336" s="313" t="s">
        <v>823</v>
      </c>
      <c r="B336" s="313" t="s">
        <v>484</v>
      </c>
      <c r="C336" s="313" t="s">
        <v>1982</v>
      </c>
      <c r="D336" s="602" t="s">
        <v>730</v>
      </c>
      <c r="E336" s="313" t="s">
        <v>485</v>
      </c>
      <c r="F336" s="550">
        <v>1</v>
      </c>
      <c r="G336" s="316">
        <f t="shared" si="88"/>
        <v>0.1278</v>
      </c>
      <c r="H336" s="315"/>
      <c r="I336" s="530">
        <f t="shared" si="86"/>
        <v>0</v>
      </c>
      <c r="J336" s="315">
        <f t="shared" si="99"/>
        <v>0</v>
      </c>
    </row>
    <row r="337" spans="1:10" s="322" customFormat="1" ht="18.75" customHeight="1">
      <c r="A337" s="313" t="s">
        <v>823</v>
      </c>
      <c r="B337" s="313" t="s">
        <v>484</v>
      </c>
      <c r="C337" s="313" t="s">
        <v>1983</v>
      </c>
      <c r="D337" s="602" t="s">
        <v>731</v>
      </c>
      <c r="E337" s="313" t="s">
        <v>485</v>
      </c>
      <c r="F337" s="550">
        <v>1</v>
      </c>
      <c r="G337" s="316">
        <f t="shared" si="88"/>
        <v>0.1278</v>
      </c>
      <c r="H337" s="315"/>
      <c r="I337" s="530">
        <f t="shared" si="86"/>
        <v>0</v>
      </c>
      <c r="J337" s="315">
        <f t="shared" si="99"/>
        <v>0</v>
      </c>
    </row>
    <row r="338" spans="1:10" s="322" customFormat="1" ht="18.75" customHeight="1">
      <c r="A338" s="313" t="s">
        <v>823</v>
      </c>
      <c r="B338" s="313" t="s">
        <v>484</v>
      </c>
      <c r="C338" s="313" t="s">
        <v>1977</v>
      </c>
      <c r="D338" s="602" t="s">
        <v>695</v>
      </c>
      <c r="E338" s="313" t="s">
        <v>485</v>
      </c>
      <c r="F338" s="550">
        <v>1</v>
      </c>
      <c r="G338" s="316">
        <f t="shared" si="88"/>
        <v>0.1278</v>
      </c>
      <c r="H338" s="315"/>
      <c r="I338" s="530">
        <f t="shared" si="86"/>
        <v>0</v>
      </c>
      <c r="J338" s="315">
        <f t="shared" si="99"/>
        <v>0</v>
      </c>
    </row>
    <row r="339" spans="1:10" s="322" customFormat="1" ht="27.75" customHeight="1">
      <c r="A339" s="313" t="s">
        <v>2567</v>
      </c>
      <c r="B339" s="313" t="s">
        <v>1170</v>
      </c>
      <c r="C339" s="313" t="s">
        <v>1984</v>
      </c>
      <c r="D339" s="602" t="str">
        <f>Composição!$A$1635</f>
        <v>FORNECIMENTO E INSTALAÇÃO DE MINI RACK DE PAREDE 19" X 16U X 450MM</v>
      </c>
      <c r="E339" s="313" t="s">
        <v>485</v>
      </c>
      <c r="F339" s="550">
        <v>1</v>
      </c>
      <c r="G339" s="316">
        <f t="shared" ref="G339" si="100">$J$4</f>
        <v>0.24940000000000001</v>
      </c>
      <c r="H339" s="315"/>
      <c r="I339" s="530">
        <f t="shared" si="86"/>
        <v>0</v>
      </c>
      <c r="J339" s="315">
        <f t="shared" si="99"/>
        <v>0</v>
      </c>
    </row>
    <row r="340" spans="1:10" s="322" customFormat="1" ht="18.75" customHeight="1">
      <c r="A340" s="313" t="s">
        <v>823</v>
      </c>
      <c r="B340" s="313" t="s">
        <v>484</v>
      </c>
      <c r="C340" s="313" t="s">
        <v>1985</v>
      </c>
      <c r="D340" s="602" t="s">
        <v>732</v>
      </c>
      <c r="E340" s="313" t="s">
        <v>485</v>
      </c>
      <c r="F340" s="550">
        <v>1</v>
      </c>
      <c r="G340" s="316">
        <f t="shared" si="88"/>
        <v>0.1278</v>
      </c>
      <c r="H340" s="315"/>
      <c r="I340" s="530">
        <f t="shared" si="86"/>
        <v>0</v>
      </c>
      <c r="J340" s="315">
        <f t="shared" si="99"/>
        <v>0</v>
      </c>
    </row>
    <row r="341" spans="1:10" s="322" customFormat="1" ht="16.5" customHeight="1">
      <c r="A341" s="313" t="s">
        <v>823</v>
      </c>
      <c r="B341" s="313" t="s">
        <v>484</v>
      </c>
      <c r="C341" s="313" t="s">
        <v>1986</v>
      </c>
      <c r="D341" s="602" t="s">
        <v>733</v>
      </c>
      <c r="E341" s="313" t="s">
        <v>485</v>
      </c>
      <c r="F341" s="550">
        <v>1</v>
      </c>
      <c r="G341" s="316">
        <f t="shared" si="88"/>
        <v>0.1278</v>
      </c>
      <c r="H341" s="315"/>
      <c r="I341" s="530">
        <f t="shared" si="86"/>
        <v>0</v>
      </c>
      <c r="J341" s="315">
        <f t="shared" si="99"/>
        <v>0</v>
      </c>
    </row>
    <row r="342" spans="1:10" s="322" customFormat="1" ht="18.75" customHeight="1">
      <c r="A342" s="313" t="s">
        <v>823</v>
      </c>
      <c r="B342" s="313" t="s">
        <v>484</v>
      </c>
      <c r="C342" s="313" t="s">
        <v>1987</v>
      </c>
      <c r="D342" s="602" t="s">
        <v>699</v>
      </c>
      <c r="E342" s="313" t="s">
        <v>485</v>
      </c>
      <c r="F342" s="550">
        <v>1</v>
      </c>
      <c r="G342" s="316">
        <f t="shared" si="88"/>
        <v>0.1278</v>
      </c>
      <c r="H342" s="315"/>
      <c r="I342" s="530">
        <f t="shared" si="86"/>
        <v>0</v>
      </c>
      <c r="J342" s="315">
        <f t="shared" si="99"/>
        <v>0</v>
      </c>
    </row>
    <row r="343" spans="1:10" s="322" customFormat="1" ht="18.75" customHeight="1">
      <c r="A343" s="313" t="s">
        <v>823</v>
      </c>
      <c r="B343" s="313" t="s">
        <v>484</v>
      </c>
      <c r="C343" s="313" t="s">
        <v>1988</v>
      </c>
      <c r="D343" s="602" t="s">
        <v>695</v>
      </c>
      <c r="E343" s="313" t="s">
        <v>485</v>
      </c>
      <c r="F343" s="550">
        <v>1</v>
      </c>
      <c r="G343" s="316">
        <f t="shared" si="88"/>
        <v>0.1278</v>
      </c>
      <c r="H343" s="315"/>
      <c r="I343" s="530">
        <f t="shared" si="86"/>
        <v>0</v>
      </c>
      <c r="J343" s="315">
        <f t="shared" si="99"/>
        <v>0</v>
      </c>
    </row>
    <row r="344" spans="1:10" s="322" customFormat="1" ht="26.25" customHeight="1">
      <c r="A344" s="313">
        <v>92869</v>
      </c>
      <c r="B344" s="313" t="s">
        <v>16</v>
      </c>
      <c r="C344" s="313" t="s">
        <v>1989</v>
      </c>
      <c r="D344" s="602" t="s">
        <v>2523</v>
      </c>
      <c r="E344" s="313" t="s">
        <v>485</v>
      </c>
      <c r="F344" s="550">
        <v>28</v>
      </c>
      <c r="G344" s="316">
        <f t="shared" ref="G344:G346" si="101">$J$4</f>
        <v>0.24940000000000001</v>
      </c>
      <c r="H344" s="315"/>
      <c r="I344" s="530">
        <f t="shared" si="86"/>
        <v>0</v>
      </c>
      <c r="J344" s="315">
        <f t="shared" si="99"/>
        <v>0</v>
      </c>
    </row>
    <row r="345" spans="1:10" s="322" customFormat="1" ht="39" customHeight="1">
      <c r="A345" s="313">
        <v>89389</v>
      </c>
      <c r="B345" s="313" t="s">
        <v>16</v>
      </c>
      <c r="C345" s="313" t="s">
        <v>1990</v>
      </c>
      <c r="D345" s="602" t="s">
        <v>2521</v>
      </c>
      <c r="E345" s="313" t="s">
        <v>485</v>
      </c>
      <c r="F345" s="550">
        <v>11</v>
      </c>
      <c r="G345" s="316">
        <f t="shared" si="101"/>
        <v>0.24940000000000001</v>
      </c>
      <c r="H345" s="315"/>
      <c r="I345" s="530">
        <f t="shared" si="86"/>
        <v>0</v>
      </c>
      <c r="J345" s="315">
        <f t="shared" si="99"/>
        <v>0</v>
      </c>
    </row>
    <row r="346" spans="1:10" s="322" customFormat="1" ht="39" customHeight="1">
      <c r="A346" s="313">
        <v>89385</v>
      </c>
      <c r="B346" s="313" t="s">
        <v>16</v>
      </c>
      <c r="C346" s="313" t="s">
        <v>1991</v>
      </c>
      <c r="D346" s="602" t="s">
        <v>2522</v>
      </c>
      <c r="E346" s="313" t="s">
        <v>485</v>
      </c>
      <c r="F346" s="550">
        <v>35</v>
      </c>
      <c r="G346" s="316">
        <f t="shared" si="101"/>
        <v>0.24940000000000001</v>
      </c>
      <c r="H346" s="315"/>
      <c r="I346" s="530">
        <f t="shared" si="86"/>
        <v>0</v>
      </c>
      <c r="J346" s="315">
        <f t="shared" si="99"/>
        <v>0</v>
      </c>
    </row>
    <row r="347" spans="1:10" s="322" customFormat="1" ht="37.5" customHeight="1">
      <c r="A347" s="373" t="s">
        <v>2569</v>
      </c>
      <c r="B347" s="313" t="s">
        <v>1170</v>
      </c>
      <c r="C347" s="313" t="s">
        <v>1992</v>
      </c>
      <c r="D347" s="602" t="str">
        <f>Composição!$A$1649</f>
        <v>BUCHA DE NYLON SEM ABA S6, COM PARAFUSO DE 4,20 X 40 MM EM ACO ZINCADO COM ROSCA SOBERBA, CABECA CHATA E FENDA PHILLIPS  - FORNECIMENTO E INSTALAÇÃO</v>
      </c>
      <c r="E347" s="313" t="s">
        <v>485</v>
      </c>
      <c r="F347" s="550">
        <v>41</v>
      </c>
      <c r="G347" s="316">
        <f t="shared" ref="G347:G354" si="102">$J$4</f>
        <v>0.24940000000000001</v>
      </c>
      <c r="H347" s="315"/>
      <c r="I347" s="530">
        <f t="shared" si="86"/>
        <v>0</v>
      </c>
      <c r="J347" s="315">
        <f t="shared" si="99"/>
        <v>0</v>
      </c>
    </row>
    <row r="348" spans="1:10" s="322" customFormat="1" ht="37.5" customHeight="1">
      <c r="A348" s="373" t="s">
        <v>2571</v>
      </c>
      <c r="B348" s="313" t="s">
        <v>1170</v>
      </c>
      <c r="C348" s="313" t="s">
        <v>1993</v>
      </c>
      <c r="D348" s="602" t="str">
        <f>Composição!$A$1662</f>
        <v>BUCHA DE NYLON SEM ABA S8, COM PARAFUSO DE 4,80 X 50 MM EM ACO ZINCADO COM ROSCA SOBERBA, CABECA CHATA E FENDA PHILLIPS  - FORNECIMENTO E INSTALAÇÃO</v>
      </c>
      <c r="E348" s="313" t="s">
        <v>485</v>
      </c>
      <c r="F348" s="550">
        <v>131</v>
      </c>
      <c r="G348" s="316">
        <f t="shared" si="102"/>
        <v>0.24940000000000001</v>
      </c>
      <c r="H348" s="315"/>
      <c r="I348" s="530">
        <f t="shared" si="86"/>
        <v>0</v>
      </c>
      <c r="J348" s="315">
        <f t="shared" si="99"/>
        <v>0</v>
      </c>
    </row>
    <row r="349" spans="1:10" s="322" customFormat="1" ht="32.25" customHeight="1">
      <c r="A349" s="373">
        <v>4332</v>
      </c>
      <c r="B349" s="313" t="s">
        <v>16</v>
      </c>
      <c r="C349" s="313" t="s">
        <v>1994</v>
      </c>
      <c r="D349" s="602" t="s">
        <v>2714</v>
      </c>
      <c r="E349" s="313" t="s">
        <v>485</v>
      </c>
      <c r="F349" s="550">
        <v>9</v>
      </c>
      <c r="G349" s="316">
        <f t="shared" si="88"/>
        <v>0.1278</v>
      </c>
      <c r="H349" s="315"/>
      <c r="I349" s="530">
        <f t="shared" si="86"/>
        <v>0</v>
      </c>
      <c r="J349" s="315">
        <f t="shared" si="99"/>
        <v>0</v>
      </c>
    </row>
    <row r="350" spans="1:10" s="322" customFormat="1" ht="36" customHeight="1">
      <c r="A350" s="373" t="s">
        <v>2579</v>
      </c>
      <c r="B350" s="313" t="s">
        <v>1170</v>
      </c>
      <c r="C350" s="313" t="s">
        <v>1995</v>
      </c>
      <c r="D350" s="602" t="str">
        <f>Composição!$A$1675</f>
        <v xml:space="preserve"> PARAFUSO DRY WALL, EM ACO ZINCADO, CABECA LENTILHA E PONTA BROCA (LB), LARGURA 4,2 MM, COMPRIMENTO 13 MM  - FORNECIMENTO E INSTALAÇÃO</v>
      </c>
      <c r="E350" s="313" t="s">
        <v>485</v>
      </c>
      <c r="F350" s="550">
        <v>48</v>
      </c>
      <c r="G350" s="316">
        <f t="shared" si="102"/>
        <v>0.24940000000000001</v>
      </c>
      <c r="H350" s="315"/>
      <c r="I350" s="530">
        <f t="shared" si="86"/>
        <v>0</v>
      </c>
      <c r="J350" s="315">
        <f t="shared" si="99"/>
        <v>0</v>
      </c>
    </row>
    <row r="351" spans="1:10" s="317" customFormat="1" ht="27.75" customHeight="1">
      <c r="A351" s="373" t="s">
        <v>2583</v>
      </c>
      <c r="B351" s="313" t="s">
        <v>1170</v>
      </c>
      <c r="C351" s="313" t="s">
        <v>2711</v>
      </c>
      <c r="D351" s="602" t="str">
        <f>Composição!$A$1688</f>
        <v>PORCA ZINCADA, SEXTAVADA, DIAMETRO 3/8"  - FORNECIMENTO E INSTALAÇÃO</v>
      </c>
      <c r="E351" s="313" t="s">
        <v>485</v>
      </c>
      <c r="F351" s="550">
        <f>9+59</f>
        <v>68</v>
      </c>
      <c r="G351" s="316">
        <f t="shared" si="102"/>
        <v>0.24940000000000001</v>
      </c>
      <c r="H351" s="315"/>
      <c r="I351" s="530">
        <f t="shared" ref="I351:I374" si="103">H351*(1+G351)</f>
        <v>0</v>
      </c>
      <c r="J351" s="315">
        <f t="shared" si="99"/>
        <v>0</v>
      </c>
    </row>
    <row r="352" spans="1:10" s="317" customFormat="1" ht="21.6" customHeight="1">
      <c r="A352" s="373" t="s">
        <v>823</v>
      </c>
      <c r="B352" s="313" t="s">
        <v>484</v>
      </c>
      <c r="C352" s="313" t="s">
        <v>2712</v>
      </c>
      <c r="D352" s="602" t="s">
        <v>734</v>
      </c>
      <c r="E352" s="313" t="s">
        <v>485</v>
      </c>
      <c r="F352" s="550">
        <v>9</v>
      </c>
      <c r="G352" s="316">
        <f t="shared" si="102"/>
        <v>0.24940000000000001</v>
      </c>
      <c r="H352" s="315"/>
      <c r="I352" s="530">
        <f t="shared" si="103"/>
        <v>0</v>
      </c>
      <c r="J352" s="315">
        <f t="shared" si="99"/>
        <v>0</v>
      </c>
    </row>
    <row r="353" spans="1:16370" s="317" customFormat="1" ht="21.6" customHeight="1">
      <c r="A353" s="373" t="s">
        <v>823</v>
      </c>
      <c r="B353" s="313" t="s">
        <v>484</v>
      </c>
      <c r="C353" s="313" t="s">
        <v>1996</v>
      </c>
      <c r="D353" s="602" t="s">
        <v>2763</v>
      </c>
      <c r="E353" s="313" t="s">
        <v>485</v>
      </c>
      <c r="F353" s="550">
        <v>9</v>
      </c>
      <c r="G353" s="316">
        <f t="shared" si="102"/>
        <v>0.24940000000000001</v>
      </c>
      <c r="H353" s="315"/>
      <c r="I353" s="530">
        <f t="shared" si="103"/>
        <v>0</v>
      </c>
      <c r="J353" s="315">
        <f t="shared" si="99"/>
        <v>0</v>
      </c>
    </row>
    <row r="354" spans="1:16370" s="317" customFormat="1" ht="21.6" customHeight="1">
      <c r="A354" s="313">
        <v>98307</v>
      </c>
      <c r="B354" s="313" t="s">
        <v>16</v>
      </c>
      <c r="C354" s="313" t="s">
        <v>2713</v>
      </c>
      <c r="D354" s="602" t="s">
        <v>2715</v>
      </c>
      <c r="E354" s="313" t="s">
        <v>485</v>
      </c>
      <c r="F354" s="550">
        <f>2+26</f>
        <v>28</v>
      </c>
      <c r="G354" s="316">
        <f t="shared" si="102"/>
        <v>0.24940000000000001</v>
      </c>
      <c r="H354" s="315"/>
      <c r="I354" s="530">
        <f t="shared" si="103"/>
        <v>0</v>
      </c>
      <c r="J354" s="315">
        <f t="shared" si="99"/>
        <v>0</v>
      </c>
    </row>
    <row r="355" spans="1:16370" s="217" customFormat="1" ht="18.75" customHeight="1">
      <c r="A355" s="75"/>
      <c r="B355" s="75"/>
      <c r="C355" s="93" t="s">
        <v>1415</v>
      </c>
      <c r="D355" s="98" t="s">
        <v>735</v>
      </c>
      <c r="E355" s="75"/>
      <c r="F355" s="327"/>
      <c r="G355" s="327"/>
      <c r="H355" s="327"/>
      <c r="I355" s="77"/>
      <c r="J355" s="327"/>
    </row>
    <row r="356" spans="1:16370" s="210" customFormat="1" ht="21" customHeight="1">
      <c r="A356" s="313" t="s">
        <v>823</v>
      </c>
      <c r="B356" s="313" t="s">
        <v>16</v>
      </c>
      <c r="C356" s="313" t="s">
        <v>1997</v>
      </c>
      <c r="D356" s="602" t="s">
        <v>736</v>
      </c>
      <c r="E356" s="313" t="s">
        <v>488</v>
      </c>
      <c r="F356" s="550">
        <v>56.4</v>
      </c>
      <c r="G356" s="316">
        <f t="shared" ref="G356:G357" si="104">$J$5</f>
        <v>0.1278</v>
      </c>
      <c r="H356" s="315"/>
      <c r="I356" s="530">
        <f t="shared" si="103"/>
        <v>0</v>
      </c>
      <c r="J356" s="315">
        <f t="shared" ref="J356:J374" si="105">F356*I356</f>
        <v>0</v>
      </c>
      <c r="K356" s="368"/>
      <c r="L356" s="224"/>
      <c r="M356" s="224"/>
      <c r="N356" s="334"/>
      <c r="O356" s="334"/>
      <c r="P356" s="224"/>
      <c r="Q356" s="368"/>
      <c r="R356" s="368"/>
      <c r="S356" s="332"/>
      <c r="T356" s="333"/>
      <c r="U356" s="368"/>
      <c r="V356" s="224"/>
      <c r="W356" s="224"/>
      <c r="X356" s="334"/>
      <c r="Y356" s="334"/>
      <c r="Z356" s="224"/>
      <c r="AA356" s="368"/>
      <c r="AB356" s="368"/>
      <c r="AC356" s="332"/>
      <c r="AD356" s="333"/>
      <c r="AE356" s="368"/>
      <c r="AF356" s="224"/>
      <c r="AG356" s="224"/>
      <c r="AH356" s="334"/>
      <c r="AI356" s="334"/>
      <c r="AJ356" s="224"/>
      <c r="AK356" s="368"/>
      <c r="AL356" s="368"/>
      <c r="AM356" s="332"/>
      <c r="AN356" s="333"/>
      <c r="AO356" s="368"/>
      <c r="AP356" s="224"/>
      <c r="AQ356" s="224"/>
      <c r="AR356" s="334"/>
      <c r="AS356" s="334"/>
      <c r="AT356" s="224"/>
      <c r="AU356" s="368"/>
      <c r="AV356" s="368"/>
      <c r="AW356" s="332"/>
      <c r="AX356" s="333"/>
      <c r="AY356" s="368"/>
      <c r="AZ356" s="224"/>
      <c r="BA356" s="224"/>
      <c r="BB356" s="334"/>
      <c r="BC356" s="334"/>
      <c r="BD356" s="224"/>
      <c r="BE356" s="368"/>
      <c r="BF356" s="368"/>
      <c r="BG356" s="332"/>
      <c r="BH356" s="333"/>
      <c r="BI356" s="368"/>
      <c r="BJ356" s="224"/>
      <c r="BK356" s="224"/>
      <c r="BL356" s="334"/>
      <c r="BM356" s="334"/>
      <c r="BN356" s="224"/>
      <c r="BO356" s="368"/>
      <c r="BP356" s="368"/>
      <c r="BQ356" s="332"/>
      <c r="BR356" s="333"/>
      <c r="BS356" s="368"/>
      <c r="BT356" s="224"/>
      <c r="BU356" s="224"/>
      <c r="BV356" s="334"/>
      <c r="BW356" s="334"/>
      <c r="BX356" s="224"/>
      <c r="BY356" s="368"/>
      <c r="BZ356" s="368"/>
      <c r="CA356" s="332"/>
      <c r="CB356" s="333"/>
      <c r="CC356" s="368"/>
      <c r="CD356" s="224"/>
      <c r="CE356" s="224"/>
      <c r="CF356" s="334"/>
      <c r="CG356" s="334"/>
      <c r="CH356" s="224"/>
      <c r="CI356" s="368"/>
      <c r="CJ356" s="368"/>
      <c r="CK356" s="332"/>
      <c r="CL356" s="333"/>
      <c r="CM356" s="368"/>
      <c r="CN356" s="224"/>
      <c r="CO356" s="224"/>
      <c r="CP356" s="334"/>
      <c r="CQ356" s="334"/>
      <c r="CR356" s="224"/>
      <c r="CS356" s="368"/>
      <c r="CT356" s="368"/>
      <c r="CU356" s="332"/>
      <c r="CV356" s="333"/>
      <c r="CW356" s="368"/>
      <c r="CX356" s="224"/>
      <c r="CY356" s="224"/>
      <c r="CZ356" s="334"/>
      <c r="DA356" s="334"/>
      <c r="DB356" s="224"/>
      <c r="DC356" s="368"/>
      <c r="DD356" s="368"/>
      <c r="DE356" s="332"/>
      <c r="DF356" s="333"/>
      <c r="DG356" s="368"/>
      <c r="DH356" s="224"/>
      <c r="DI356" s="224"/>
      <c r="DJ356" s="334"/>
      <c r="DK356" s="334"/>
      <c r="DL356" s="224"/>
      <c r="DM356" s="368"/>
      <c r="DN356" s="368"/>
      <c r="DO356" s="332"/>
      <c r="DP356" s="333"/>
      <c r="DQ356" s="368"/>
      <c r="DR356" s="224"/>
      <c r="DS356" s="224"/>
      <c r="DT356" s="334"/>
      <c r="DU356" s="334"/>
      <c r="DV356" s="224"/>
      <c r="DW356" s="368"/>
      <c r="DX356" s="368"/>
      <c r="DY356" s="332"/>
      <c r="DZ356" s="333"/>
      <c r="EA356" s="368"/>
      <c r="EB356" s="224"/>
      <c r="EC356" s="224"/>
      <c r="ED356" s="334"/>
      <c r="EE356" s="334"/>
      <c r="EF356" s="224"/>
      <c r="EG356" s="368"/>
      <c r="EH356" s="368"/>
      <c r="EI356" s="332"/>
      <c r="EJ356" s="333"/>
      <c r="EK356" s="368"/>
      <c r="EL356" s="224"/>
      <c r="EM356" s="224"/>
      <c r="EN356" s="334"/>
      <c r="EO356" s="334"/>
      <c r="EP356" s="224"/>
      <c r="EQ356" s="368"/>
      <c r="ER356" s="368"/>
      <c r="ES356" s="332"/>
      <c r="ET356" s="333"/>
      <c r="EU356" s="368"/>
      <c r="EV356" s="224"/>
      <c r="EW356" s="224"/>
      <c r="EX356" s="334"/>
      <c r="EY356" s="334"/>
      <c r="EZ356" s="224"/>
      <c r="FA356" s="368"/>
      <c r="FB356" s="368"/>
      <c r="FC356" s="332"/>
      <c r="FD356" s="333"/>
      <c r="FE356" s="368"/>
      <c r="FF356" s="224"/>
      <c r="FG356" s="224"/>
      <c r="FH356" s="334"/>
      <c r="FI356" s="334"/>
      <c r="FJ356" s="224"/>
      <c r="FK356" s="368"/>
      <c r="FL356" s="368"/>
      <c r="FM356" s="332"/>
      <c r="FN356" s="333"/>
      <c r="FO356" s="368"/>
      <c r="FP356" s="224"/>
      <c r="FQ356" s="224"/>
      <c r="FR356" s="334"/>
      <c r="FS356" s="334"/>
      <c r="FT356" s="224"/>
      <c r="FU356" s="368"/>
      <c r="FV356" s="368"/>
      <c r="FW356" s="332"/>
      <c r="FX356" s="333"/>
      <c r="FY356" s="368"/>
      <c r="FZ356" s="224"/>
      <c r="GA356" s="224"/>
      <c r="GB356" s="334"/>
      <c r="GC356" s="334"/>
      <c r="GD356" s="224"/>
      <c r="GE356" s="368"/>
      <c r="GF356" s="368"/>
      <c r="GG356" s="332"/>
      <c r="GH356" s="333"/>
      <c r="GI356" s="368"/>
      <c r="GJ356" s="224"/>
      <c r="GK356" s="224"/>
      <c r="GL356" s="334"/>
      <c r="GM356" s="334"/>
      <c r="GN356" s="224"/>
      <c r="GO356" s="368"/>
      <c r="GP356" s="368"/>
      <c r="GQ356" s="332"/>
      <c r="GR356" s="333"/>
      <c r="GS356" s="368"/>
      <c r="GT356" s="224"/>
      <c r="GU356" s="224"/>
      <c r="GV356" s="334"/>
      <c r="GW356" s="334"/>
      <c r="GX356" s="224"/>
      <c r="GY356" s="368"/>
      <c r="GZ356" s="368"/>
      <c r="HA356" s="332"/>
      <c r="HB356" s="333"/>
      <c r="HC356" s="368"/>
      <c r="HD356" s="224"/>
      <c r="HE356" s="224"/>
      <c r="HF356" s="334"/>
      <c r="HG356" s="334"/>
      <c r="HH356" s="224"/>
      <c r="HI356" s="368"/>
      <c r="HJ356" s="368"/>
      <c r="HK356" s="332"/>
      <c r="HL356" s="333"/>
      <c r="HM356" s="368"/>
      <c r="HN356" s="224"/>
      <c r="HO356" s="224"/>
      <c r="HP356" s="334"/>
      <c r="HQ356" s="334"/>
      <c r="HR356" s="224"/>
      <c r="HS356" s="368"/>
      <c r="HT356" s="368"/>
      <c r="HU356" s="332"/>
      <c r="HV356" s="333"/>
      <c r="HW356" s="368"/>
      <c r="HX356" s="224"/>
      <c r="HY356" s="224"/>
      <c r="HZ356" s="334"/>
      <c r="IA356" s="334"/>
      <c r="IB356" s="224"/>
      <c r="IC356" s="368"/>
      <c r="ID356" s="368"/>
      <c r="IE356" s="332"/>
      <c r="IF356" s="333"/>
      <c r="IG356" s="368"/>
      <c r="IH356" s="224"/>
      <c r="II356" s="224"/>
      <c r="IJ356" s="334"/>
      <c r="IK356" s="334"/>
      <c r="IL356" s="224"/>
      <c r="IM356" s="368"/>
      <c r="IN356" s="368"/>
      <c r="IO356" s="332"/>
      <c r="IP356" s="333"/>
      <c r="IQ356" s="368"/>
      <c r="IR356" s="224"/>
      <c r="IS356" s="224"/>
      <c r="IT356" s="334"/>
      <c r="IU356" s="334"/>
      <c r="IV356" s="224"/>
      <c r="IW356" s="368"/>
      <c r="IX356" s="368"/>
      <c r="IY356" s="332"/>
      <c r="IZ356" s="333"/>
      <c r="JA356" s="368"/>
      <c r="JB356" s="224"/>
      <c r="JC356" s="224"/>
      <c r="JD356" s="334"/>
      <c r="JE356" s="334"/>
      <c r="JF356" s="224"/>
      <c r="JG356" s="368"/>
      <c r="JH356" s="368"/>
      <c r="JI356" s="332"/>
      <c r="JJ356" s="333"/>
      <c r="JK356" s="368"/>
      <c r="JL356" s="224"/>
      <c r="JM356" s="224"/>
      <c r="JN356" s="334"/>
      <c r="JO356" s="334"/>
      <c r="JP356" s="224"/>
      <c r="JQ356" s="368"/>
      <c r="JR356" s="368"/>
      <c r="JS356" s="332"/>
      <c r="JT356" s="333"/>
      <c r="JU356" s="368"/>
      <c r="JV356" s="224"/>
      <c r="JW356" s="224"/>
      <c r="JX356" s="334"/>
      <c r="JY356" s="334"/>
      <c r="JZ356" s="224"/>
      <c r="KA356" s="368"/>
      <c r="KB356" s="368"/>
      <c r="KC356" s="332"/>
      <c r="KD356" s="333"/>
      <c r="KE356" s="368"/>
      <c r="KF356" s="224"/>
      <c r="KG356" s="224"/>
      <c r="KH356" s="334"/>
      <c r="KI356" s="334"/>
      <c r="KJ356" s="224"/>
      <c r="KK356" s="368"/>
      <c r="KL356" s="368"/>
      <c r="KM356" s="332"/>
      <c r="KN356" s="333"/>
      <c r="KO356" s="368"/>
      <c r="KP356" s="224"/>
      <c r="KQ356" s="224"/>
      <c r="KR356" s="334"/>
      <c r="KS356" s="334"/>
      <c r="KT356" s="224"/>
      <c r="KU356" s="368"/>
      <c r="KV356" s="368"/>
      <c r="KW356" s="332"/>
      <c r="KX356" s="333"/>
      <c r="KY356" s="368"/>
      <c r="KZ356" s="224"/>
      <c r="LA356" s="224"/>
      <c r="LB356" s="334"/>
      <c r="LC356" s="334"/>
      <c r="LD356" s="224"/>
      <c r="LE356" s="368"/>
      <c r="LF356" s="368"/>
      <c r="LG356" s="332"/>
      <c r="LH356" s="333"/>
      <c r="LI356" s="368"/>
      <c r="LJ356" s="224"/>
      <c r="LK356" s="224"/>
      <c r="LL356" s="334"/>
      <c r="LM356" s="334"/>
      <c r="LN356" s="224"/>
      <c r="LO356" s="368"/>
      <c r="LP356" s="368"/>
      <c r="LQ356" s="332"/>
      <c r="LR356" s="333"/>
      <c r="LS356" s="368"/>
      <c r="LT356" s="224"/>
      <c r="LU356" s="224"/>
      <c r="LV356" s="334"/>
      <c r="LW356" s="334"/>
      <c r="LX356" s="224"/>
      <c r="LY356" s="368"/>
      <c r="LZ356" s="368"/>
      <c r="MA356" s="332"/>
      <c r="MB356" s="333"/>
      <c r="MC356" s="368"/>
      <c r="MD356" s="224"/>
      <c r="ME356" s="224"/>
      <c r="MF356" s="334"/>
      <c r="MG356" s="334"/>
      <c r="MH356" s="224"/>
      <c r="MI356" s="368"/>
      <c r="MJ356" s="368"/>
      <c r="MK356" s="332"/>
      <c r="ML356" s="333"/>
      <c r="MM356" s="368"/>
      <c r="MN356" s="224"/>
      <c r="MO356" s="224"/>
      <c r="MP356" s="334"/>
      <c r="MQ356" s="334"/>
      <c r="MR356" s="224"/>
      <c r="MS356" s="368"/>
      <c r="MT356" s="368"/>
      <c r="MU356" s="332"/>
      <c r="MV356" s="333"/>
      <c r="MW356" s="368"/>
      <c r="MX356" s="224"/>
      <c r="MY356" s="224"/>
      <c r="MZ356" s="334"/>
      <c r="NA356" s="334"/>
      <c r="NB356" s="224"/>
      <c r="NC356" s="368"/>
      <c r="ND356" s="368"/>
      <c r="NE356" s="332"/>
      <c r="NF356" s="333"/>
      <c r="NG356" s="368"/>
      <c r="NH356" s="224"/>
      <c r="NI356" s="224"/>
      <c r="NJ356" s="334"/>
      <c r="NK356" s="334"/>
      <c r="NL356" s="224"/>
      <c r="NM356" s="368"/>
      <c r="NN356" s="368"/>
      <c r="NO356" s="332"/>
      <c r="NP356" s="333"/>
      <c r="NQ356" s="368"/>
      <c r="NR356" s="224"/>
      <c r="NS356" s="224"/>
      <c r="NT356" s="334"/>
      <c r="NU356" s="334"/>
      <c r="NV356" s="224"/>
      <c r="NW356" s="368"/>
      <c r="NX356" s="368"/>
      <c r="NY356" s="332"/>
      <c r="NZ356" s="333"/>
      <c r="OA356" s="368"/>
      <c r="OB356" s="224"/>
      <c r="OC356" s="224"/>
      <c r="OD356" s="334"/>
      <c r="OE356" s="334"/>
      <c r="OF356" s="224"/>
      <c r="OG356" s="368"/>
      <c r="OH356" s="368"/>
      <c r="OI356" s="332"/>
      <c r="OJ356" s="333"/>
      <c r="OK356" s="368"/>
      <c r="OL356" s="224"/>
      <c r="OM356" s="224"/>
      <c r="ON356" s="334"/>
      <c r="OO356" s="334"/>
      <c r="OP356" s="224"/>
      <c r="OQ356" s="368"/>
      <c r="OR356" s="368"/>
      <c r="OS356" s="332"/>
      <c r="OT356" s="333"/>
      <c r="OU356" s="368"/>
      <c r="OV356" s="224"/>
      <c r="OW356" s="224"/>
      <c r="OX356" s="334"/>
      <c r="OY356" s="334"/>
      <c r="OZ356" s="224"/>
      <c r="PA356" s="368"/>
      <c r="PB356" s="368"/>
      <c r="PC356" s="332"/>
      <c r="PD356" s="333"/>
      <c r="PE356" s="368"/>
      <c r="PF356" s="224"/>
      <c r="PG356" s="224"/>
      <c r="PH356" s="334"/>
      <c r="PI356" s="334"/>
      <c r="PJ356" s="224"/>
      <c r="PK356" s="368"/>
      <c r="PL356" s="368"/>
      <c r="PM356" s="332"/>
      <c r="PN356" s="333"/>
      <c r="PO356" s="368"/>
      <c r="PP356" s="224"/>
      <c r="PQ356" s="224"/>
      <c r="PR356" s="334"/>
      <c r="PS356" s="334"/>
      <c r="PT356" s="224"/>
      <c r="PU356" s="368"/>
      <c r="PV356" s="368"/>
      <c r="PW356" s="332"/>
      <c r="PX356" s="333"/>
      <c r="PY356" s="368"/>
      <c r="PZ356" s="224"/>
      <c r="QA356" s="224"/>
      <c r="QB356" s="334"/>
      <c r="QC356" s="334"/>
      <c r="QD356" s="224"/>
      <c r="QE356" s="368"/>
      <c r="QF356" s="368"/>
      <c r="QG356" s="332"/>
      <c r="QH356" s="333"/>
      <c r="QI356" s="368"/>
      <c r="QJ356" s="224"/>
      <c r="QK356" s="224"/>
      <c r="QL356" s="334"/>
      <c r="QM356" s="334"/>
      <c r="QN356" s="224"/>
      <c r="QO356" s="368"/>
      <c r="QP356" s="368"/>
      <c r="QQ356" s="332"/>
      <c r="QR356" s="333"/>
      <c r="QS356" s="368"/>
      <c r="QT356" s="224"/>
      <c r="QU356" s="224"/>
      <c r="QV356" s="334"/>
      <c r="QW356" s="334"/>
      <c r="QX356" s="224"/>
      <c r="QY356" s="368"/>
      <c r="QZ356" s="368"/>
      <c r="RA356" s="332"/>
      <c r="RB356" s="333"/>
      <c r="RC356" s="368"/>
      <c r="RD356" s="224"/>
      <c r="RE356" s="224"/>
      <c r="RF356" s="334"/>
      <c r="RG356" s="334"/>
      <c r="RH356" s="224"/>
      <c r="RI356" s="368"/>
      <c r="RJ356" s="368"/>
      <c r="RK356" s="332"/>
      <c r="RL356" s="333"/>
      <c r="RM356" s="368"/>
      <c r="RN356" s="224"/>
      <c r="RO356" s="224"/>
      <c r="RP356" s="334"/>
      <c r="RQ356" s="334"/>
      <c r="RR356" s="224"/>
      <c r="RS356" s="368"/>
      <c r="RT356" s="368"/>
      <c r="RU356" s="332"/>
      <c r="RV356" s="333"/>
      <c r="RW356" s="368"/>
      <c r="RX356" s="224"/>
      <c r="RY356" s="224"/>
      <c r="RZ356" s="334"/>
      <c r="SA356" s="334"/>
      <c r="SB356" s="224"/>
      <c r="SC356" s="368"/>
      <c r="SD356" s="368"/>
      <c r="SE356" s="332"/>
      <c r="SF356" s="333"/>
      <c r="SG356" s="368"/>
      <c r="SH356" s="224"/>
      <c r="SI356" s="224"/>
      <c r="SJ356" s="334"/>
      <c r="SK356" s="334"/>
      <c r="SL356" s="224"/>
      <c r="SM356" s="368"/>
      <c r="SN356" s="368"/>
      <c r="SO356" s="332"/>
      <c r="SP356" s="333"/>
      <c r="SQ356" s="368"/>
      <c r="SR356" s="224"/>
      <c r="SS356" s="224"/>
      <c r="ST356" s="334"/>
      <c r="SU356" s="334"/>
      <c r="SV356" s="224"/>
      <c r="SW356" s="368"/>
      <c r="SX356" s="368"/>
      <c r="SY356" s="332"/>
      <c r="SZ356" s="333"/>
      <c r="TA356" s="368"/>
      <c r="TB356" s="224"/>
      <c r="TC356" s="224"/>
      <c r="TD356" s="334"/>
      <c r="TE356" s="334"/>
      <c r="TF356" s="224"/>
      <c r="TG356" s="368"/>
      <c r="TH356" s="368"/>
      <c r="TI356" s="332"/>
      <c r="TJ356" s="333"/>
      <c r="TK356" s="368"/>
      <c r="TL356" s="224"/>
      <c r="TM356" s="224"/>
      <c r="TN356" s="334"/>
      <c r="TO356" s="334"/>
      <c r="TP356" s="224"/>
      <c r="TQ356" s="368"/>
      <c r="TR356" s="368"/>
      <c r="TS356" s="332"/>
      <c r="TT356" s="333"/>
      <c r="TU356" s="368"/>
      <c r="TV356" s="224"/>
      <c r="TW356" s="224"/>
      <c r="TX356" s="334"/>
      <c r="TY356" s="334"/>
      <c r="TZ356" s="224"/>
      <c r="UA356" s="368"/>
      <c r="UB356" s="368"/>
      <c r="UC356" s="332"/>
      <c r="UD356" s="333"/>
      <c r="UE356" s="368"/>
      <c r="UF356" s="224"/>
      <c r="UG356" s="224"/>
      <c r="UH356" s="334"/>
      <c r="UI356" s="334"/>
      <c r="UJ356" s="224"/>
      <c r="UK356" s="368"/>
      <c r="UL356" s="368"/>
      <c r="UM356" s="332"/>
      <c r="UN356" s="333"/>
      <c r="UO356" s="368"/>
      <c r="UP356" s="224"/>
      <c r="UQ356" s="224"/>
      <c r="UR356" s="334"/>
      <c r="US356" s="334"/>
      <c r="UT356" s="224"/>
      <c r="UU356" s="368"/>
      <c r="UV356" s="368"/>
      <c r="UW356" s="332"/>
      <c r="UX356" s="333"/>
      <c r="UY356" s="368"/>
      <c r="UZ356" s="224"/>
      <c r="VA356" s="224"/>
      <c r="VB356" s="334"/>
      <c r="VC356" s="334"/>
      <c r="VD356" s="224"/>
      <c r="VE356" s="368"/>
      <c r="VF356" s="368"/>
      <c r="VG356" s="332"/>
      <c r="VH356" s="333"/>
      <c r="VI356" s="368"/>
      <c r="VJ356" s="224"/>
      <c r="VK356" s="224"/>
      <c r="VL356" s="334"/>
      <c r="VM356" s="334"/>
      <c r="VN356" s="224"/>
      <c r="VO356" s="368"/>
      <c r="VP356" s="368"/>
      <c r="VQ356" s="332"/>
      <c r="VR356" s="333"/>
      <c r="VS356" s="368"/>
      <c r="VT356" s="224"/>
      <c r="VU356" s="224"/>
      <c r="VV356" s="334"/>
      <c r="VW356" s="334"/>
      <c r="VX356" s="224"/>
      <c r="VY356" s="368"/>
      <c r="VZ356" s="368"/>
      <c r="WA356" s="332"/>
      <c r="WB356" s="333"/>
      <c r="WC356" s="368"/>
      <c r="WD356" s="224"/>
      <c r="WE356" s="224"/>
      <c r="WF356" s="334"/>
      <c r="WG356" s="334"/>
      <c r="WH356" s="224"/>
      <c r="WI356" s="368"/>
      <c r="WJ356" s="368"/>
      <c r="WK356" s="332"/>
      <c r="WL356" s="333"/>
      <c r="WM356" s="368"/>
      <c r="WN356" s="224"/>
      <c r="WO356" s="224"/>
      <c r="WP356" s="334"/>
      <c r="WQ356" s="334"/>
      <c r="WR356" s="224"/>
      <c r="WS356" s="368"/>
      <c r="WT356" s="368"/>
      <c r="WU356" s="332"/>
      <c r="WV356" s="333"/>
      <c r="WW356" s="368"/>
      <c r="WX356" s="224"/>
      <c r="WY356" s="224"/>
      <c r="WZ356" s="334"/>
      <c r="XA356" s="334"/>
      <c r="XB356" s="224"/>
      <c r="XC356" s="368"/>
      <c r="XD356" s="368"/>
      <c r="XE356" s="332"/>
      <c r="XF356" s="333"/>
      <c r="XG356" s="368"/>
      <c r="XH356" s="224"/>
      <c r="XI356" s="224"/>
      <c r="XJ356" s="334"/>
      <c r="XK356" s="334"/>
      <c r="XL356" s="224"/>
      <c r="XM356" s="368"/>
      <c r="XN356" s="368"/>
      <c r="XO356" s="332"/>
      <c r="XP356" s="333"/>
      <c r="XQ356" s="368"/>
      <c r="XR356" s="224"/>
      <c r="XS356" s="224"/>
      <c r="XT356" s="334"/>
      <c r="XU356" s="334"/>
      <c r="XV356" s="224"/>
      <c r="XW356" s="368"/>
      <c r="XX356" s="368"/>
      <c r="XY356" s="332"/>
      <c r="XZ356" s="333"/>
      <c r="YA356" s="368"/>
      <c r="YB356" s="224"/>
      <c r="YC356" s="224"/>
      <c r="YD356" s="334"/>
      <c r="YE356" s="334"/>
      <c r="YF356" s="224"/>
      <c r="YG356" s="368"/>
      <c r="YH356" s="368"/>
      <c r="YI356" s="332"/>
      <c r="YJ356" s="333"/>
      <c r="YK356" s="368"/>
      <c r="YL356" s="224"/>
      <c r="YM356" s="224"/>
      <c r="YN356" s="334"/>
      <c r="YO356" s="334"/>
      <c r="YP356" s="224"/>
      <c r="YQ356" s="368"/>
      <c r="YR356" s="368"/>
      <c r="YS356" s="332"/>
      <c r="YT356" s="333"/>
      <c r="YU356" s="368"/>
      <c r="YV356" s="224"/>
      <c r="YW356" s="224"/>
      <c r="YX356" s="334"/>
      <c r="YY356" s="334"/>
      <c r="YZ356" s="224"/>
      <c r="ZA356" s="368"/>
      <c r="ZB356" s="368"/>
      <c r="ZC356" s="332"/>
      <c r="ZD356" s="333"/>
      <c r="ZE356" s="368"/>
      <c r="ZF356" s="224"/>
      <c r="ZG356" s="224"/>
      <c r="ZH356" s="334"/>
      <c r="ZI356" s="334"/>
      <c r="ZJ356" s="224"/>
      <c r="ZK356" s="368"/>
      <c r="ZL356" s="368"/>
      <c r="ZM356" s="332"/>
      <c r="ZN356" s="333"/>
      <c r="ZO356" s="368"/>
      <c r="ZP356" s="224"/>
      <c r="ZQ356" s="224"/>
      <c r="ZR356" s="334"/>
      <c r="ZS356" s="334"/>
      <c r="ZT356" s="224"/>
      <c r="ZU356" s="368"/>
      <c r="ZV356" s="368"/>
      <c r="ZW356" s="332"/>
      <c r="ZX356" s="333"/>
      <c r="ZY356" s="368"/>
      <c r="ZZ356" s="224"/>
      <c r="AAA356" s="224"/>
      <c r="AAB356" s="334"/>
      <c r="AAC356" s="334"/>
      <c r="AAD356" s="224"/>
      <c r="AAE356" s="368"/>
      <c r="AAF356" s="368"/>
      <c r="AAG356" s="332"/>
      <c r="AAH356" s="333"/>
      <c r="AAI356" s="368"/>
      <c r="AAJ356" s="224"/>
      <c r="AAK356" s="224"/>
      <c r="AAL356" s="334"/>
      <c r="AAM356" s="334"/>
      <c r="AAN356" s="224"/>
      <c r="AAO356" s="368"/>
      <c r="AAP356" s="368"/>
      <c r="AAQ356" s="332"/>
      <c r="AAR356" s="333"/>
      <c r="AAS356" s="368"/>
      <c r="AAT356" s="224"/>
      <c r="AAU356" s="224"/>
      <c r="AAV356" s="334"/>
      <c r="AAW356" s="334"/>
      <c r="AAX356" s="224"/>
      <c r="AAY356" s="368"/>
      <c r="AAZ356" s="368"/>
      <c r="ABA356" s="332"/>
      <c r="ABB356" s="333"/>
      <c r="ABC356" s="368"/>
      <c r="ABD356" s="224"/>
      <c r="ABE356" s="224"/>
      <c r="ABF356" s="334"/>
      <c r="ABG356" s="334"/>
      <c r="ABH356" s="224"/>
      <c r="ABI356" s="368"/>
      <c r="ABJ356" s="368"/>
      <c r="ABK356" s="332"/>
      <c r="ABL356" s="333"/>
      <c r="ABM356" s="368"/>
      <c r="ABN356" s="224"/>
      <c r="ABO356" s="224"/>
      <c r="ABP356" s="334"/>
      <c r="ABQ356" s="334"/>
      <c r="ABR356" s="224"/>
      <c r="ABS356" s="368"/>
      <c r="ABT356" s="368"/>
      <c r="ABU356" s="332"/>
      <c r="ABV356" s="333"/>
      <c r="ABW356" s="368"/>
      <c r="ABX356" s="224"/>
      <c r="ABY356" s="224"/>
      <c r="ABZ356" s="334"/>
      <c r="ACA356" s="334"/>
      <c r="ACB356" s="224"/>
      <c r="ACC356" s="368"/>
      <c r="ACD356" s="368"/>
      <c r="ACE356" s="332"/>
      <c r="ACF356" s="333"/>
      <c r="ACG356" s="368"/>
      <c r="ACH356" s="224"/>
      <c r="ACI356" s="224"/>
      <c r="ACJ356" s="334"/>
      <c r="ACK356" s="334"/>
      <c r="ACL356" s="224"/>
      <c r="ACM356" s="368"/>
      <c r="ACN356" s="368"/>
      <c r="ACO356" s="332"/>
      <c r="ACP356" s="333"/>
      <c r="ACQ356" s="368"/>
      <c r="ACR356" s="224"/>
      <c r="ACS356" s="224"/>
      <c r="ACT356" s="334"/>
      <c r="ACU356" s="334"/>
      <c r="ACV356" s="224"/>
      <c r="ACW356" s="368"/>
      <c r="ACX356" s="368"/>
      <c r="ACY356" s="332"/>
      <c r="ACZ356" s="333"/>
      <c r="ADA356" s="368"/>
      <c r="ADB356" s="224"/>
      <c r="ADC356" s="224"/>
      <c r="ADD356" s="334"/>
      <c r="ADE356" s="334"/>
      <c r="ADF356" s="224"/>
      <c r="ADG356" s="368"/>
      <c r="ADH356" s="368"/>
      <c r="ADI356" s="332"/>
      <c r="ADJ356" s="333"/>
      <c r="ADK356" s="368"/>
      <c r="ADL356" s="224"/>
      <c r="ADM356" s="224"/>
      <c r="ADN356" s="334"/>
      <c r="ADO356" s="334"/>
      <c r="ADP356" s="224"/>
      <c r="ADQ356" s="368"/>
      <c r="ADR356" s="368"/>
      <c r="ADS356" s="332"/>
      <c r="ADT356" s="333"/>
      <c r="ADU356" s="368"/>
      <c r="ADV356" s="224"/>
      <c r="ADW356" s="224"/>
      <c r="ADX356" s="334"/>
      <c r="ADY356" s="334"/>
      <c r="ADZ356" s="224"/>
      <c r="AEA356" s="368"/>
      <c r="AEB356" s="368"/>
      <c r="AEC356" s="332"/>
      <c r="AED356" s="333"/>
      <c r="AEE356" s="368"/>
      <c r="AEF356" s="224"/>
      <c r="AEG356" s="224"/>
      <c r="AEH356" s="334"/>
      <c r="AEI356" s="334"/>
      <c r="AEJ356" s="224"/>
      <c r="AEK356" s="368"/>
      <c r="AEL356" s="368"/>
      <c r="AEM356" s="332"/>
      <c r="AEN356" s="333"/>
      <c r="AEO356" s="368"/>
      <c r="AEP356" s="224"/>
      <c r="AEQ356" s="224"/>
      <c r="AER356" s="334"/>
      <c r="AES356" s="334"/>
      <c r="AET356" s="224"/>
      <c r="AEU356" s="368"/>
      <c r="AEV356" s="368"/>
      <c r="AEW356" s="332"/>
      <c r="AEX356" s="333"/>
      <c r="AEY356" s="368"/>
      <c r="AEZ356" s="224"/>
      <c r="AFA356" s="224"/>
      <c r="AFB356" s="334"/>
      <c r="AFC356" s="334"/>
      <c r="AFD356" s="224"/>
      <c r="AFE356" s="368"/>
      <c r="AFF356" s="368"/>
      <c r="AFG356" s="332"/>
      <c r="AFH356" s="333"/>
      <c r="AFI356" s="368"/>
      <c r="AFJ356" s="224"/>
      <c r="AFK356" s="224"/>
      <c r="AFL356" s="334"/>
      <c r="AFM356" s="334"/>
      <c r="AFN356" s="224"/>
      <c r="AFO356" s="368"/>
      <c r="AFP356" s="368"/>
      <c r="AFQ356" s="332"/>
      <c r="AFR356" s="333"/>
      <c r="AFS356" s="368"/>
      <c r="AFT356" s="224"/>
      <c r="AFU356" s="224"/>
      <c r="AFV356" s="334"/>
      <c r="AFW356" s="334"/>
      <c r="AFX356" s="224"/>
      <c r="AFY356" s="368"/>
      <c r="AFZ356" s="368"/>
      <c r="AGA356" s="332"/>
      <c r="AGB356" s="333"/>
      <c r="AGC356" s="368"/>
      <c r="AGD356" s="224"/>
      <c r="AGE356" s="224"/>
      <c r="AGF356" s="334"/>
      <c r="AGG356" s="334"/>
      <c r="AGH356" s="224"/>
      <c r="AGI356" s="368"/>
      <c r="AGJ356" s="368"/>
      <c r="AGK356" s="332"/>
      <c r="AGL356" s="333"/>
      <c r="AGM356" s="368"/>
      <c r="AGN356" s="224"/>
      <c r="AGO356" s="224"/>
      <c r="AGP356" s="334"/>
      <c r="AGQ356" s="334"/>
      <c r="AGR356" s="224"/>
      <c r="AGS356" s="368"/>
      <c r="AGT356" s="368"/>
      <c r="AGU356" s="332"/>
      <c r="AGV356" s="333"/>
      <c r="AGW356" s="368"/>
      <c r="AGX356" s="224"/>
      <c r="AGY356" s="224"/>
      <c r="AGZ356" s="334"/>
      <c r="AHA356" s="334"/>
      <c r="AHB356" s="224"/>
      <c r="AHC356" s="368"/>
      <c r="AHD356" s="368"/>
      <c r="AHE356" s="332"/>
      <c r="AHF356" s="333"/>
      <c r="AHG356" s="368"/>
      <c r="AHH356" s="224"/>
      <c r="AHI356" s="224"/>
      <c r="AHJ356" s="334"/>
      <c r="AHK356" s="334"/>
      <c r="AHL356" s="224"/>
      <c r="AHM356" s="368"/>
      <c r="AHN356" s="368"/>
      <c r="AHO356" s="332"/>
      <c r="AHP356" s="333"/>
      <c r="AHQ356" s="368"/>
      <c r="AHR356" s="224"/>
      <c r="AHS356" s="224"/>
      <c r="AHT356" s="334"/>
      <c r="AHU356" s="334"/>
      <c r="AHV356" s="224"/>
      <c r="AHW356" s="368"/>
      <c r="AHX356" s="368"/>
      <c r="AHY356" s="332"/>
      <c r="AHZ356" s="333"/>
      <c r="AIA356" s="368"/>
      <c r="AIB356" s="224"/>
      <c r="AIC356" s="224"/>
      <c r="AID356" s="334"/>
      <c r="AIE356" s="334"/>
      <c r="AIF356" s="224"/>
      <c r="AIG356" s="368"/>
      <c r="AIH356" s="368"/>
      <c r="AII356" s="332"/>
      <c r="AIJ356" s="333"/>
      <c r="AIK356" s="368"/>
      <c r="AIL356" s="224"/>
      <c r="AIM356" s="224"/>
      <c r="AIN356" s="334"/>
      <c r="AIO356" s="334"/>
      <c r="AIP356" s="224"/>
      <c r="AIQ356" s="368"/>
      <c r="AIR356" s="368"/>
      <c r="AIS356" s="332"/>
      <c r="AIT356" s="333"/>
      <c r="AIU356" s="368"/>
      <c r="AIV356" s="224"/>
      <c r="AIW356" s="224"/>
      <c r="AIX356" s="334"/>
      <c r="AIY356" s="334"/>
      <c r="AIZ356" s="224"/>
      <c r="AJA356" s="368"/>
      <c r="AJB356" s="368"/>
      <c r="AJC356" s="332"/>
      <c r="AJD356" s="333"/>
      <c r="AJE356" s="368"/>
      <c r="AJF356" s="224"/>
      <c r="AJG356" s="224"/>
      <c r="AJH356" s="334"/>
      <c r="AJI356" s="334"/>
      <c r="AJJ356" s="224"/>
      <c r="AJK356" s="368"/>
      <c r="AJL356" s="368"/>
      <c r="AJM356" s="332"/>
      <c r="AJN356" s="333"/>
      <c r="AJO356" s="368"/>
      <c r="AJP356" s="224"/>
      <c r="AJQ356" s="224"/>
      <c r="AJR356" s="334"/>
      <c r="AJS356" s="334"/>
      <c r="AJT356" s="224"/>
      <c r="AJU356" s="368"/>
      <c r="AJV356" s="368"/>
      <c r="AJW356" s="332"/>
      <c r="AJX356" s="333"/>
      <c r="AJY356" s="368"/>
      <c r="AJZ356" s="224"/>
      <c r="AKA356" s="224"/>
      <c r="AKB356" s="334"/>
      <c r="AKC356" s="334"/>
      <c r="AKD356" s="224"/>
      <c r="AKE356" s="368"/>
      <c r="AKF356" s="368"/>
      <c r="AKG356" s="332"/>
      <c r="AKH356" s="333"/>
      <c r="AKI356" s="368"/>
      <c r="AKJ356" s="224"/>
      <c r="AKK356" s="224"/>
      <c r="AKL356" s="334"/>
      <c r="AKM356" s="334"/>
      <c r="AKN356" s="224"/>
      <c r="AKO356" s="368"/>
      <c r="AKP356" s="368"/>
      <c r="AKQ356" s="332"/>
      <c r="AKR356" s="333"/>
      <c r="AKS356" s="368"/>
      <c r="AKT356" s="224"/>
      <c r="AKU356" s="224"/>
      <c r="AKV356" s="334"/>
      <c r="AKW356" s="334"/>
      <c r="AKX356" s="224"/>
      <c r="AKY356" s="368"/>
      <c r="AKZ356" s="368"/>
      <c r="ALA356" s="332"/>
      <c r="ALB356" s="333"/>
      <c r="ALC356" s="368"/>
      <c r="ALD356" s="224"/>
      <c r="ALE356" s="224"/>
      <c r="ALF356" s="334"/>
      <c r="ALG356" s="334"/>
      <c r="ALH356" s="224"/>
      <c r="ALI356" s="368"/>
      <c r="ALJ356" s="368"/>
      <c r="ALK356" s="332"/>
      <c r="ALL356" s="333"/>
      <c r="ALM356" s="368"/>
      <c r="ALN356" s="224"/>
      <c r="ALO356" s="224"/>
      <c r="ALP356" s="334"/>
      <c r="ALQ356" s="334"/>
      <c r="ALR356" s="224"/>
      <c r="ALS356" s="368"/>
      <c r="ALT356" s="368"/>
      <c r="ALU356" s="332"/>
      <c r="ALV356" s="333"/>
      <c r="ALW356" s="368"/>
      <c r="ALX356" s="224"/>
      <c r="ALY356" s="224"/>
      <c r="ALZ356" s="334"/>
      <c r="AMA356" s="334"/>
      <c r="AMB356" s="224"/>
      <c r="AMC356" s="368"/>
      <c r="AMD356" s="368"/>
      <c r="AME356" s="332"/>
      <c r="AMF356" s="333"/>
      <c r="AMG356" s="368"/>
      <c r="AMH356" s="224"/>
      <c r="AMI356" s="224"/>
      <c r="AMJ356" s="334"/>
      <c r="AMK356" s="334"/>
      <c r="AML356" s="224"/>
      <c r="AMM356" s="368"/>
      <c r="AMN356" s="368"/>
      <c r="AMO356" s="332"/>
      <c r="AMP356" s="333"/>
      <c r="AMQ356" s="368"/>
      <c r="AMR356" s="224"/>
      <c r="AMS356" s="224"/>
      <c r="AMT356" s="334"/>
      <c r="AMU356" s="334"/>
      <c r="AMV356" s="224"/>
      <c r="AMW356" s="368"/>
      <c r="AMX356" s="368"/>
      <c r="AMY356" s="332"/>
      <c r="AMZ356" s="333"/>
      <c r="ANA356" s="368"/>
      <c r="ANB356" s="224"/>
      <c r="ANC356" s="224"/>
      <c r="AND356" s="334"/>
      <c r="ANE356" s="334"/>
      <c r="ANF356" s="224"/>
      <c r="ANG356" s="368"/>
      <c r="ANH356" s="368"/>
      <c r="ANI356" s="332"/>
      <c r="ANJ356" s="333"/>
      <c r="ANK356" s="368"/>
      <c r="ANL356" s="224"/>
      <c r="ANM356" s="224"/>
      <c r="ANN356" s="334"/>
      <c r="ANO356" s="334"/>
      <c r="ANP356" s="224"/>
      <c r="ANQ356" s="368"/>
      <c r="ANR356" s="368"/>
      <c r="ANS356" s="332"/>
      <c r="ANT356" s="333"/>
      <c r="ANU356" s="368"/>
      <c r="ANV356" s="224"/>
      <c r="ANW356" s="224"/>
      <c r="ANX356" s="334"/>
      <c r="ANY356" s="334"/>
      <c r="ANZ356" s="224"/>
      <c r="AOA356" s="368"/>
      <c r="AOB356" s="368"/>
      <c r="AOC356" s="332"/>
      <c r="AOD356" s="333"/>
      <c r="AOE356" s="368"/>
      <c r="AOF356" s="224"/>
      <c r="AOG356" s="224"/>
      <c r="AOH356" s="334"/>
      <c r="AOI356" s="334"/>
      <c r="AOJ356" s="224"/>
      <c r="AOK356" s="368"/>
      <c r="AOL356" s="368"/>
      <c r="AOM356" s="332"/>
      <c r="AON356" s="333"/>
      <c r="AOO356" s="368"/>
      <c r="AOP356" s="224"/>
      <c r="AOQ356" s="224"/>
      <c r="AOR356" s="334"/>
      <c r="AOS356" s="334"/>
      <c r="AOT356" s="224"/>
      <c r="AOU356" s="368"/>
      <c r="AOV356" s="368"/>
      <c r="AOW356" s="332"/>
      <c r="AOX356" s="333"/>
      <c r="AOY356" s="368"/>
      <c r="AOZ356" s="224"/>
      <c r="APA356" s="224"/>
      <c r="APB356" s="334"/>
      <c r="APC356" s="334"/>
      <c r="APD356" s="224"/>
      <c r="APE356" s="368"/>
      <c r="APF356" s="368"/>
      <c r="APG356" s="332"/>
      <c r="APH356" s="333"/>
      <c r="API356" s="368"/>
      <c r="APJ356" s="224"/>
      <c r="APK356" s="224"/>
      <c r="APL356" s="334"/>
      <c r="APM356" s="334"/>
      <c r="APN356" s="224"/>
      <c r="APO356" s="368"/>
      <c r="APP356" s="368"/>
      <c r="APQ356" s="332"/>
      <c r="APR356" s="333"/>
      <c r="APS356" s="368"/>
      <c r="APT356" s="224"/>
      <c r="APU356" s="224"/>
      <c r="APV356" s="334"/>
      <c r="APW356" s="334"/>
      <c r="APX356" s="224"/>
      <c r="APY356" s="368"/>
      <c r="APZ356" s="368"/>
      <c r="AQA356" s="332"/>
      <c r="AQB356" s="333"/>
      <c r="AQC356" s="368"/>
      <c r="AQD356" s="224"/>
      <c r="AQE356" s="224"/>
      <c r="AQF356" s="334"/>
      <c r="AQG356" s="334"/>
      <c r="AQH356" s="224"/>
      <c r="AQI356" s="368"/>
      <c r="AQJ356" s="368"/>
      <c r="AQK356" s="332"/>
      <c r="AQL356" s="333"/>
      <c r="AQM356" s="368"/>
      <c r="AQN356" s="224"/>
      <c r="AQO356" s="224"/>
      <c r="AQP356" s="334"/>
      <c r="AQQ356" s="334"/>
      <c r="AQR356" s="224"/>
      <c r="AQS356" s="368"/>
      <c r="AQT356" s="368"/>
      <c r="AQU356" s="332"/>
      <c r="AQV356" s="333"/>
      <c r="AQW356" s="368"/>
      <c r="AQX356" s="224"/>
      <c r="AQY356" s="224"/>
      <c r="AQZ356" s="334"/>
      <c r="ARA356" s="334"/>
      <c r="ARB356" s="224"/>
      <c r="ARC356" s="368"/>
      <c r="ARD356" s="368"/>
      <c r="ARE356" s="332"/>
      <c r="ARF356" s="333"/>
      <c r="ARG356" s="368"/>
      <c r="ARH356" s="224"/>
      <c r="ARI356" s="224"/>
      <c r="ARJ356" s="334"/>
      <c r="ARK356" s="334"/>
      <c r="ARL356" s="224"/>
      <c r="ARM356" s="368"/>
      <c r="ARN356" s="368"/>
      <c r="ARO356" s="332"/>
      <c r="ARP356" s="333"/>
      <c r="ARQ356" s="368"/>
      <c r="ARR356" s="224"/>
      <c r="ARS356" s="224"/>
      <c r="ART356" s="334"/>
      <c r="ARU356" s="334"/>
      <c r="ARV356" s="224"/>
      <c r="ARW356" s="368"/>
      <c r="ARX356" s="368"/>
      <c r="ARY356" s="332"/>
      <c r="ARZ356" s="333"/>
      <c r="ASA356" s="368"/>
      <c r="ASB356" s="224"/>
      <c r="ASC356" s="224"/>
      <c r="ASD356" s="334"/>
      <c r="ASE356" s="334"/>
      <c r="ASF356" s="224"/>
      <c r="ASG356" s="368"/>
      <c r="ASH356" s="368"/>
      <c r="ASI356" s="332"/>
      <c r="ASJ356" s="333"/>
      <c r="ASK356" s="368"/>
      <c r="ASL356" s="224"/>
      <c r="ASM356" s="224"/>
      <c r="ASN356" s="334"/>
      <c r="ASO356" s="334"/>
      <c r="ASP356" s="224"/>
      <c r="ASQ356" s="368"/>
      <c r="ASR356" s="368"/>
      <c r="ASS356" s="332"/>
      <c r="AST356" s="333"/>
      <c r="ASU356" s="368"/>
      <c r="ASV356" s="224"/>
      <c r="ASW356" s="224"/>
      <c r="ASX356" s="334"/>
      <c r="ASY356" s="334"/>
      <c r="ASZ356" s="224"/>
      <c r="ATA356" s="368"/>
      <c r="ATB356" s="368"/>
      <c r="ATC356" s="332"/>
      <c r="ATD356" s="333"/>
      <c r="ATE356" s="368"/>
      <c r="ATF356" s="224"/>
      <c r="ATG356" s="224"/>
      <c r="ATH356" s="334"/>
      <c r="ATI356" s="334"/>
      <c r="ATJ356" s="224"/>
      <c r="ATK356" s="368"/>
      <c r="ATL356" s="368"/>
      <c r="ATM356" s="332"/>
      <c r="ATN356" s="333"/>
      <c r="ATO356" s="368"/>
      <c r="ATP356" s="224"/>
      <c r="ATQ356" s="224"/>
      <c r="ATR356" s="334"/>
      <c r="ATS356" s="334"/>
      <c r="ATT356" s="224"/>
      <c r="ATU356" s="368"/>
      <c r="ATV356" s="368"/>
      <c r="ATW356" s="332"/>
      <c r="ATX356" s="333"/>
      <c r="ATY356" s="368"/>
      <c r="ATZ356" s="224"/>
      <c r="AUA356" s="224"/>
      <c r="AUB356" s="334"/>
      <c r="AUC356" s="334"/>
      <c r="AUD356" s="224"/>
      <c r="AUE356" s="368"/>
      <c r="AUF356" s="368"/>
      <c r="AUG356" s="332"/>
      <c r="AUH356" s="333"/>
      <c r="AUI356" s="368"/>
      <c r="AUJ356" s="224"/>
      <c r="AUK356" s="224"/>
      <c r="AUL356" s="334"/>
      <c r="AUM356" s="334"/>
      <c r="AUN356" s="224"/>
      <c r="AUO356" s="368"/>
      <c r="AUP356" s="368"/>
      <c r="AUQ356" s="332"/>
      <c r="AUR356" s="333"/>
      <c r="AUS356" s="368"/>
      <c r="AUT356" s="224"/>
      <c r="AUU356" s="224"/>
      <c r="AUV356" s="334"/>
      <c r="AUW356" s="334"/>
      <c r="AUX356" s="224"/>
      <c r="AUY356" s="368"/>
      <c r="AUZ356" s="368"/>
      <c r="AVA356" s="332"/>
      <c r="AVB356" s="333"/>
      <c r="AVC356" s="368"/>
      <c r="AVD356" s="224"/>
      <c r="AVE356" s="224"/>
      <c r="AVF356" s="334"/>
      <c r="AVG356" s="334"/>
      <c r="AVH356" s="224"/>
      <c r="AVI356" s="368"/>
      <c r="AVJ356" s="368"/>
      <c r="AVK356" s="332"/>
      <c r="AVL356" s="333"/>
      <c r="AVM356" s="368"/>
      <c r="AVN356" s="224"/>
      <c r="AVO356" s="224"/>
      <c r="AVP356" s="334"/>
      <c r="AVQ356" s="334"/>
      <c r="AVR356" s="224"/>
      <c r="AVS356" s="368"/>
      <c r="AVT356" s="368"/>
      <c r="AVU356" s="332"/>
      <c r="AVV356" s="333"/>
      <c r="AVW356" s="368"/>
      <c r="AVX356" s="224"/>
      <c r="AVY356" s="224"/>
      <c r="AVZ356" s="334"/>
      <c r="AWA356" s="334"/>
      <c r="AWB356" s="224"/>
      <c r="AWC356" s="368"/>
      <c r="AWD356" s="368"/>
      <c r="AWE356" s="332"/>
      <c r="AWF356" s="333"/>
      <c r="AWG356" s="368"/>
      <c r="AWH356" s="224"/>
      <c r="AWI356" s="224"/>
      <c r="AWJ356" s="334"/>
      <c r="AWK356" s="334"/>
      <c r="AWL356" s="224"/>
      <c r="AWM356" s="368"/>
      <c r="AWN356" s="368"/>
      <c r="AWO356" s="332"/>
      <c r="AWP356" s="333"/>
      <c r="AWQ356" s="368"/>
      <c r="AWR356" s="224"/>
      <c r="AWS356" s="224"/>
      <c r="AWT356" s="334"/>
      <c r="AWU356" s="334"/>
      <c r="AWV356" s="224"/>
      <c r="AWW356" s="368"/>
      <c r="AWX356" s="368"/>
      <c r="AWY356" s="332"/>
      <c r="AWZ356" s="333"/>
      <c r="AXA356" s="368"/>
      <c r="AXB356" s="224"/>
      <c r="AXC356" s="224"/>
      <c r="AXD356" s="334"/>
      <c r="AXE356" s="334"/>
      <c r="AXF356" s="224"/>
      <c r="AXG356" s="368"/>
      <c r="AXH356" s="368"/>
      <c r="AXI356" s="332"/>
      <c r="AXJ356" s="333"/>
      <c r="AXK356" s="368"/>
      <c r="AXL356" s="224"/>
      <c r="AXM356" s="224"/>
      <c r="AXN356" s="334"/>
      <c r="AXO356" s="334"/>
      <c r="AXP356" s="224"/>
      <c r="AXQ356" s="368"/>
      <c r="AXR356" s="368"/>
      <c r="AXS356" s="332"/>
      <c r="AXT356" s="333"/>
      <c r="AXU356" s="368"/>
      <c r="AXV356" s="224"/>
      <c r="AXW356" s="224"/>
      <c r="AXX356" s="334"/>
      <c r="AXY356" s="334"/>
      <c r="AXZ356" s="224"/>
      <c r="AYA356" s="368"/>
      <c r="AYB356" s="368"/>
      <c r="AYC356" s="332"/>
      <c r="AYD356" s="333"/>
      <c r="AYE356" s="368"/>
      <c r="AYF356" s="224"/>
      <c r="AYG356" s="224"/>
      <c r="AYH356" s="334"/>
      <c r="AYI356" s="334"/>
      <c r="AYJ356" s="224"/>
      <c r="AYK356" s="368"/>
      <c r="AYL356" s="368"/>
      <c r="AYM356" s="332"/>
      <c r="AYN356" s="333"/>
      <c r="AYO356" s="368"/>
      <c r="AYP356" s="224"/>
      <c r="AYQ356" s="224"/>
      <c r="AYR356" s="334"/>
      <c r="AYS356" s="334"/>
      <c r="AYT356" s="224"/>
      <c r="AYU356" s="368"/>
      <c r="AYV356" s="368"/>
      <c r="AYW356" s="332"/>
      <c r="AYX356" s="333"/>
      <c r="AYY356" s="368"/>
      <c r="AYZ356" s="224"/>
      <c r="AZA356" s="224"/>
      <c r="AZB356" s="334"/>
      <c r="AZC356" s="334"/>
      <c r="AZD356" s="224"/>
      <c r="AZE356" s="368"/>
      <c r="AZF356" s="368"/>
      <c r="AZG356" s="332"/>
      <c r="AZH356" s="333"/>
      <c r="AZI356" s="368"/>
      <c r="AZJ356" s="224"/>
      <c r="AZK356" s="224"/>
      <c r="AZL356" s="334"/>
      <c r="AZM356" s="334"/>
      <c r="AZN356" s="224"/>
      <c r="AZO356" s="368"/>
      <c r="AZP356" s="368"/>
      <c r="AZQ356" s="332"/>
      <c r="AZR356" s="333"/>
      <c r="AZS356" s="368"/>
      <c r="AZT356" s="224"/>
      <c r="AZU356" s="224"/>
      <c r="AZV356" s="334"/>
      <c r="AZW356" s="334"/>
      <c r="AZX356" s="224"/>
      <c r="AZY356" s="368"/>
      <c r="AZZ356" s="368"/>
      <c r="BAA356" s="332"/>
      <c r="BAB356" s="333"/>
      <c r="BAC356" s="368"/>
      <c r="BAD356" s="224"/>
      <c r="BAE356" s="224"/>
      <c r="BAF356" s="334"/>
      <c r="BAG356" s="334"/>
      <c r="BAH356" s="224"/>
      <c r="BAI356" s="368"/>
      <c r="BAJ356" s="368"/>
      <c r="BAK356" s="332"/>
      <c r="BAL356" s="333"/>
      <c r="BAM356" s="368"/>
      <c r="BAN356" s="224"/>
      <c r="BAO356" s="224"/>
      <c r="BAP356" s="334"/>
      <c r="BAQ356" s="334"/>
      <c r="BAR356" s="224"/>
      <c r="BAS356" s="368"/>
      <c r="BAT356" s="368"/>
      <c r="BAU356" s="332"/>
      <c r="BAV356" s="333"/>
      <c r="BAW356" s="368"/>
      <c r="BAX356" s="224"/>
      <c r="BAY356" s="224"/>
      <c r="BAZ356" s="334"/>
      <c r="BBA356" s="334"/>
      <c r="BBB356" s="224"/>
      <c r="BBC356" s="368"/>
      <c r="BBD356" s="368"/>
      <c r="BBE356" s="332"/>
      <c r="BBF356" s="333"/>
      <c r="BBG356" s="368"/>
      <c r="BBH356" s="224"/>
      <c r="BBI356" s="224"/>
      <c r="BBJ356" s="334"/>
      <c r="BBK356" s="334"/>
      <c r="BBL356" s="224"/>
      <c r="BBM356" s="368"/>
      <c r="BBN356" s="368"/>
      <c r="BBO356" s="332"/>
      <c r="BBP356" s="333"/>
      <c r="BBQ356" s="368"/>
      <c r="BBR356" s="224"/>
      <c r="BBS356" s="224"/>
      <c r="BBT356" s="334"/>
      <c r="BBU356" s="334"/>
      <c r="BBV356" s="224"/>
      <c r="BBW356" s="368"/>
      <c r="BBX356" s="368"/>
      <c r="BBY356" s="332"/>
      <c r="BBZ356" s="333"/>
      <c r="BCA356" s="368"/>
      <c r="BCB356" s="224"/>
      <c r="BCC356" s="224"/>
      <c r="BCD356" s="334"/>
      <c r="BCE356" s="334"/>
      <c r="BCF356" s="224"/>
      <c r="BCG356" s="368"/>
      <c r="BCH356" s="368"/>
      <c r="BCI356" s="332"/>
      <c r="BCJ356" s="333"/>
      <c r="BCK356" s="368"/>
      <c r="BCL356" s="224"/>
      <c r="BCM356" s="224"/>
      <c r="BCN356" s="334"/>
      <c r="BCO356" s="334"/>
      <c r="BCP356" s="224"/>
      <c r="BCQ356" s="368"/>
      <c r="BCR356" s="368"/>
      <c r="BCS356" s="332"/>
      <c r="BCT356" s="333"/>
      <c r="BCU356" s="368"/>
      <c r="BCV356" s="224"/>
      <c r="BCW356" s="224"/>
      <c r="BCX356" s="334"/>
      <c r="BCY356" s="334"/>
      <c r="BCZ356" s="224"/>
      <c r="BDA356" s="368"/>
      <c r="BDB356" s="368"/>
      <c r="BDC356" s="332"/>
      <c r="BDD356" s="333"/>
      <c r="BDE356" s="368"/>
      <c r="BDF356" s="224"/>
      <c r="BDG356" s="224"/>
      <c r="BDH356" s="334"/>
      <c r="BDI356" s="334"/>
      <c r="BDJ356" s="224"/>
      <c r="BDK356" s="368"/>
      <c r="BDL356" s="368"/>
      <c r="BDM356" s="332"/>
      <c r="BDN356" s="333"/>
      <c r="BDO356" s="368"/>
      <c r="BDP356" s="224"/>
      <c r="BDQ356" s="224"/>
      <c r="BDR356" s="334"/>
      <c r="BDS356" s="334"/>
      <c r="BDT356" s="224"/>
      <c r="BDU356" s="368"/>
      <c r="BDV356" s="368"/>
      <c r="BDW356" s="332"/>
      <c r="BDX356" s="333"/>
      <c r="BDY356" s="368"/>
      <c r="BDZ356" s="224"/>
      <c r="BEA356" s="224"/>
      <c r="BEB356" s="334"/>
      <c r="BEC356" s="334"/>
      <c r="BED356" s="224"/>
      <c r="BEE356" s="368"/>
      <c r="BEF356" s="368"/>
      <c r="BEG356" s="332"/>
      <c r="BEH356" s="333"/>
      <c r="BEI356" s="368"/>
      <c r="BEJ356" s="224"/>
      <c r="BEK356" s="224"/>
      <c r="BEL356" s="334"/>
      <c r="BEM356" s="334"/>
      <c r="BEN356" s="224"/>
      <c r="BEO356" s="368"/>
      <c r="BEP356" s="368"/>
      <c r="BEQ356" s="332"/>
      <c r="BER356" s="333"/>
      <c r="BES356" s="368"/>
      <c r="BET356" s="224"/>
      <c r="BEU356" s="224"/>
      <c r="BEV356" s="334"/>
      <c r="BEW356" s="334"/>
      <c r="BEX356" s="224"/>
      <c r="BEY356" s="368"/>
      <c r="BEZ356" s="368"/>
      <c r="BFA356" s="332"/>
      <c r="BFB356" s="333"/>
      <c r="BFC356" s="368"/>
      <c r="BFD356" s="224"/>
      <c r="BFE356" s="224"/>
      <c r="BFF356" s="334"/>
      <c r="BFG356" s="334"/>
      <c r="BFH356" s="224"/>
      <c r="BFI356" s="368"/>
      <c r="BFJ356" s="368"/>
      <c r="BFK356" s="332"/>
      <c r="BFL356" s="333"/>
      <c r="BFM356" s="368"/>
      <c r="BFN356" s="224"/>
      <c r="BFO356" s="224"/>
      <c r="BFP356" s="334"/>
      <c r="BFQ356" s="334"/>
      <c r="BFR356" s="224"/>
      <c r="BFS356" s="368"/>
      <c r="BFT356" s="368"/>
      <c r="BFU356" s="332"/>
      <c r="BFV356" s="333"/>
      <c r="BFW356" s="368"/>
      <c r="BFX356" s="224"/>
      <c r="BFY356" s="224"/>
      <c r="BFZ356" s="334"/>
      <c r="BGA356" s="334"/>
      <c r="BGB356" s="224"/>
      <c r="BGC356" s="368"/>
      <c r="BGD356" s="368"/>
      <c r="BGE356" s="332"/>
      <c r="BGF356" s="333"/>
      <c r="BGG356" s="368"/>
      <c r="BGH356" s="224"/>
      <c r="BGI356" s="224"/>
      <c r="BGJ356" s="334"/>
      <c r="BGK356" s="334"/>
      <c r="BGL356" s="224"/>
      <c r="BGM356" s="368"/>
      <c r="BGN356" s="368"/>
      <c r="BGO356" s="332"/>
      <c r="BGP356" s="333"/>
      <c r="BGQ356" s="368"/>
      <c r="BGR356" s="224"/>
      <c r="BGS356" s="224"/>
      <c r="BGT356" s="334"/>
      <c r="BGU356" s="334"/>
      <c r="BGV356" s="224"/>
      <c r="BGW356" s="368"/>
      <c r="BGX356" s="368"/>
      <c r="BGY356" s="332"/>
      <c r="BGZ356" s="333"/>
      <c r="BHA356" s="368"/>
      <c r="BHB356" s="224"/>
      <c r="BHC356" s="224"/>
      <c r="BHD356" s="334"/>
      <c r="BHE356" s="334"/>
      <c r="BHF356" s="224"/>
      <c r="BHG356" s="368"/>
      <c r="BHH356" s="368"/>
      <c r="BHI356" s="332"/>
      <c r="BHJ356" s="333"/>
      <c r="BHK356" s="368"/>
      <c r="BHL356" s="224"/>
      <c r="BHM356" s="224"/>
      <c r="BHN356" s="334"/>
      <c r="BHO356" s="334"/>
      <c r="BHP356" s="224"/>
      <c r="BHQ356" s="368"/>
      <c r="BHR356" s="368"/>
      <c r="BHS356" s="332"/>
      <c r="BHT356" s="333"/>
      <c r="BHU356" s="368"/>
      <c r="BHV356" s="224"/>
      <c r="BHW356" s="224"/>
      <c r="BHX356" s="334"/>
      <c r="BHY356" s="334"/>
      <c r="BHZ356" s="224"/>
      <c r="BIA356" s="368"/>
      <c r="BIB356" s="368"/>
      <c r="BIC356" s="332"/>
      <c r="BID356" s="333"/>
      <c r="BIE356" s="368"/>
      <c r="BIF356" s="224"/>
      <c r="BIG356" s="224"/>
      <c r="BIH356" s="334"/>
      <c r="BII356" s="334"/>
      <c r="BIJ356" s="224"/>
      <c r="BIK356" s="368"/>
      <c r="BIL356" s="368"/>
      <c r="BIM356" s="332"/>
      <c r="BIN356" s="333"/>
      <c r="BIO356" s="368"/>
      <c r="BIP356" s="224"/>
      <c r="BIQ356" s="224"/>
      <c r="BIR356" s="334"/>
      <c r="BIS356" s="334"/>
      <c r="BIT356" s="224"/>
      <c r="BIU356" s="368"/>
      <c r="BIV356" s="368"/>
      <c r="BIW356" s="332"/>
      <c r="BIX356" s="333"/>
      <c r="BIY356" s="368"/>
      <c r="BIZ356" s="224"/>
      <c r="BJA356" s="224"/>
      <c r="BJB356" s="334"/>
      <c r="BJC356" s="334"/>
      <c r="BJD356" s="224"/>
      <c r="BJE356" s="368"/>
      <c r="BJF356" s="368"/>
      <c r="BJG356" s="332"/>
      <c r="BJH356" s="333"/>
      <c r="BJI356" s="368"/>
      <c r="BJJ356" s="224"/>
      <c r="BJK356" s="224"/>
      <c r="BJL356" s="334"/>
      <c r="BJM356" s="334"/>
      <c r="BJN356" s="224"/>
      <c r="BJO356" s="368"/>
      <c r="BJP356" s="368"/>
      <c r="BJQ356" s="332"/>
      <c r="BJR356" s="333"/>
      <c r="BJS356" s="368"/>
      <c r="BJT356" s="224"/>
      <c r="BJU356" s="224"/>
      <c r="BJV356" s="334"/>
      <c r="BJW356" s="334"/>
      <c r="BJX356" s="224"/>
      <c r="BJY356" s="368"/>
      <c r="BJZ356" s="368"/>
      <c r="BKA356" s="332"/>
      <c r="BKB356" s="333"/>
      <c r="BKC356" s="368"/>
      <c r="BKD356" s="224"/>
      <c r="BKE356" s="224"/>
      <c r="BKF356" s="334"/>
      <c r="BKG356" s="334"/>
      <c r="BKH356" s="224"/>
      <c r="BKI356" s="368"/>
      <c r="BKJ356" s="368"/>
      <c r="BKK356" s="332"/>
      <c r="BKL356" s="333"/>
      <c r="BKM356" s="368"/>
      <c r="BKN356" s="224"/>
      <c r="BKO356" s="224"/>
      <c r="BKP356" s="334"/>
      <c r="BKQ356" s="334"/>
      <c r="BKR356" s="224"/>
      <c r="BKS356" s="368"/>
      <c r="BKT356" s="368"/>
      <c r="BKU356" s="332"/>
      <c r="BKV356" s="333"/>
      <c r="BKW356" s="368"/>
      <c r="BKX356" s="224"/>
      <c r="BKY356" s="224"/>
      <c r="BKZ356" s="334"/>
      <c r="BLA356" s="334"/>
      <c r="BLB356" s="224"/>
      <c r="BLC356" s="368"/>
      <c r="BLD356" s="368"/>
      <c r="BLE356" s="332"/>
      <c r="BLF356" s="333"/>
      <c r="BLG356" s="368"/>
      <c r="BLH356" s="224"/>
      <c r="BLI356" s="224"/>
      <c r="BLJ356" s="334"/>
      <c r="BLK356" s="334"/>
      <c r="BLL356" s="224"/>
      <c r="BLM356" s="368"/>
      <c r="BLN356" s="368"/>
      <c r="BLO356" s="332"/>
      <c r="BLP356" s="333"/>
      <c r="BLQ356" s="368"/>
      <c r="BLR356" s="224"/>
      <c r="BLS356" s="224"/>
      <c r="BLT356" s="334"/>
      <c r="BLU356" s="334"/>
      <c r="BLV356" s="224"/>
      <c r="BLW356" s="368"/>
      <c r="BLX356" s="368"/>
      <c r="BLY356" s="332"/>
      <c r="BLZ356" s="333"/>
      <c r="BMA356" s="368"/>
      <c r="BMB356" s="224"/>
      <c r="BMC356" s="224"/>
      <c r="BMD356" s="334"/>
      <c r="BME356" s="334"/>
      <c r="BMF356" s="224"/>
      <c r="BMG356" s="368"/>
      <c r="BMH356" s="368"/>
      <c r="BMI356" s="332"/>
      <c r="BMJ356" s="333"/>
      <c r="BMK356" s="368"/>
      <c r="BML356" s="224"/>
      <c r="BMM356" s="224"/>
      <c r="BMN356" s="334"/>
      <c r="BMO356" s="334"/>
      <c r="BMP356" s="224"/>
      <c r="BMQ356" s="368"/>
      <c r="BMR356" s="368"/>
      <c r="BMS356" s="332"/>
      <c r="BMT356" s="333"/>
      <c r="BMU356" s="368"/>
      <c r="BMV356" s="224"/>
      <c r="BMW356" s="224"/>
      <c r="BMX356" s="334"/>
      <c r="BMY356" s="334"/>
      <c r="BMZ356" s="224"/>
      <c r="BNA356" s="368"/>
      <c r="BNB356" s="368"/>
      <c r="BNC356" s="332"/>
      <c r="BND356" s="333"/>
      <c r="BNE356" s="368"/>
      <c r="BNF356" s="224"/>
      <c r="BNG356" s="224"/>
      <c r="BNH356" s="334"/>
      <c r="BNI356" s="334"/>
      <c r="BNJ356" s="224"/>
      <c r="BNK356" s="368"/>
      <c r="BNL356" s="368"/>
      <c r="BNM356" s="332"/>
      <c r="BNN356" s="333"/>
      <c r="BNO356" s="368"/>
      <c r="BNP356" s="224"/>
      <c r="BNQ356" s="224"/>
      <c r="BNR356" s="334"/>
      <c r="BNS356" s="334"/>
      <c r="BNT356" s="224"/>
      <c r="BNU356" s="368"/>
      <c r="BNV356" s="368"/>
      <c r="BNW356" s="332"/>
      <c r="BNX356" s="333"/>
      <c r="BNY356" s="368"/>
      <c r="BNZ356" s="224"/>
      <c r="BOA356" s="224"/>
      <c r="BOB356" s="334"/>
      <c r="BOC356" s="334"/>
      <c r="BOD356" s="224"/>
      <c r="BOE356" s="368"/>
      <c r="BOF356" s="368"/>
      <c r="BOG356" s="332"/>
      <c r="BOH356" s="333"/>
      <c r="BOI356" s="368"/>
      <c r="BOJ356" s="224"/>
      <c r="BOK356" s="224"/>
      <c r="BOL356" s="334"/>
      <c r="BOM356" s="334"/>
      <c r="BON356" s="224"/>
      <c r="BOO356" s="368"/>
      <c r="BOP356" s="368"/>
      <c r="BOQ356" s="332"/>
      <c r="BOR356" s="333"/>
      <c r="BOS356" s="368"/>
      <c r="BOT356" s="224"/>
      <c r="BOU356" s="224"/>
      <c r="BOV356" s="334"/>
      <c r="BOW356" s="334"/>
      <c r="BOX356" s="224"/>
      <c r="BOY356" s="368"/>
      <c r="BOZ356" s="368"/>
      <c r="BPA356" s="332"/>
      <c r="BPB356" s="333"/>
      <c r="BPC356" s="368"/>
      <c r="BPD356" s="224"/>
      <c r="BPE356" s="224"/>
      <c r="BPF356" s="334"/>
      <c r="BPG356" s="334"/>
      <c r="BPH356" s="224"/>
      <c r="BPI356" s="368"/>
      <c r="BPJ356" s="368"/>
      <c r="BPK356" s="332"/>
      <c r="BPL356" s="333"/>
      <c r="BPM356" s="368"/>
      <c r="BPN356" s="224"/>
      <c r="BPO356" s="224"/>
      <c r="BPP356" s="334"/>
      <c r="BPQ356" s="334"/>
      <c r="BPR356" s="224"/>
      <c r="BPS356" s="368"/>
      <c r="BPT356" s="368"/>
      <c r="BPU356" s="332"/>
      <c r="BPV356" s="333"/>
      <c r="BPW356" s="368"/>
      <c r="BPX356" s="224"/>
      <c r="BPY356" s="224"/>
      <c r="BPZ356" s="334"/>
      <c r="BQA356" s="334"/>
      <c r="BQB356" s="224"/>
      <c r="BQC356" s="368"/>
      <c r="BQD356" s="368"/>
      <c r="BQE356" s="332"/>
      <c r="BQF356" s="333"/>
      <c r="BQG356" s="368"/>
      <c r="BQH356" s="224"/>
      <c r="BQI356" s="224"/>
      <c r="BQJ356" s="334"/>
      <c r="BQK356" s="334"/>
      <c r="BQL356" s="224"/>
      <c r="BQM356" s="368"/>
      <c r="BQN356" s="368"/>
      <c r="BQO356" s="332"/>
      <c r="BQP356" s="333"/>
      <c r="BQQ356" s="368"/>
      <c r="BQR356" s="224"/>
      <c r="BQS356" s="224"/>
      <c r="BQT356" s="334"/>
      <c r="BQU356" s="334"/>
      <c r="BQV356" s="224"/>
      <c r="BQW356" s="368"/>
      <c r="BQX356" s="368"/>
      <c r="BQY356" s="332"/>
      <c r="BQZ356" s="333"/>
      <c r="BRA356" s="368"/>
      <c r="BRB356" s="224"/>
      <c r="BRC356" s="224"/>
      <c r="BRD356" s="334"/>
      <c r="BRE356" s="334"/>
      <c r="BRF356" s="224"/>
      <c r="BRG356" s="368"/>
      <c r="BRH356" s="368"/>
      <c r="BRI356" s="332"/>
      <c r="BRJ356" s="333"/>
      <c r="BRK356" s="368"/>
      <c r="BRL356" s="224"/>
      <c r="BRM356" s="224"/>
      <c r="BRN356" s="334"/>
      <c r="BRO356" s="334"/>
      <c r="BRP356" s="224"/>
      <c r="BRQ356" s="368"/>
      <c r="BRR356" s="368"/>
      <c r="BRS356" s="332"/>
      <c r="BRT356" s="333"/>
      <c r="BRU356" s="368"/>
      <c r="BRV356" s="224"/>
      <c r="BRW356" s="224"/>
      <c r="BRX356" s="334"/>
      <c r="BRY356" s="334"/>
      <c r="BRZ356" s="224"/>
      <c r="BSA356" s="368"/>
      <c r="BSB356" s="368"/>
      <c r="BSC356" s="332"/>
      <c r="BSD356" s="333"/>
      <c r="BSE356" s="368"/>
      <c r="BSF356" s="224"/>
      <c r="BSG356" s="224"/>
      <c r="BSH356" s="334"/>
      <c r="BSI356" s="334"/>
      <c r="BSJ356" s="224"/>
      <c r="BSK356" s="368"/>
      <c r="BSL356" s="368"/>
      <c r="BSM356" s="332"/>
      <c r="BSN356" s="333"/>
      <c r="BSO356" s="368"/>
      <c r="BSP356" s="224"/>
      <c r="BSQ356" s="224"/>
      <c r="BSR356" s="334"/>
      <c r="BSS356" s="334"/>
      <c r="BST356" s="224"/>
      <c r="BSU356" s="368"/>
      <c r="BSV356" s="368"/>
      <c r="BSW356" s="332"/>
      <c r="BSX356" s="333"/>
      <c r="BSY356" s="368"/>
      <c r="BSZ356" s="224"/>
      <c r="BTA356" s="224"/>
      <c r="BTB356" s="334"/>
      <c r="BTC356" s="334"/>
      <c r="BTD356" s="224"/>
      <c r="BTE356" s="368"/>
      <c r="BTF356" s="368"/>
      <c r="BTG356" s="332"/>
      <c r="BTH356" s="333"/>
      <c r="BTI356" s="368"/>
      <c r="BTJ356" s="224"/>
      <c r="BTK356" s="224"/>
      <c r="BTL356" s="334"/>
      <c r="BTM356" s="334"/>
      <c r="BTN356" s="224"/>
      <c r="BTO356" s="368"/>
      <c r="BTP356" s="368"/>
      <c r="BTQ356" s="332"/>
      <c r="BTR356" s="333"/>
      <c r="BTS356" s="368"/>
      <c r="BTT356" s="224"/>
      <c r="BTU356" s="224"/>
      <c r="BTV356" s="334"/>
      <c r="BTW356" s="334"/>
      <c r="BTX356" s="224"/>
      <c r="BTY356" s="368"/>
      <c r="BTZ356" s="368"/>
      <c r="BUA356" s="332"/>
      <c r="BUB356" s="333"/>
      <c r="BUC356" s="368"/>
      <c r="BUD356" s="224"/>
      <c r="BUE356" s="224"/>
      <c r="BUF356" s="334"/>
      <c r="BUG356" s="334"/>
      <c r="BUH356" s="224"/>
      <c r="BUI356" s="368"/>
      <c r="BUJ356" s="368"/>
      <c r="BUK356" s="332"/>
      <c r="BUL356" s="333"/>
      <c r="BUM356" s="368"/>
      <c r="BUN356" s="224"/>
      <c r="BUO356" s="224"/>
      <c r="BUP356" s="334"/>
      <c r="BUQ356" s="334"/>
      <c r="BUR356" s="224"/>
      <c r="BUS356" s="368"/>
      <c r="BUT356" s="368"/>
      <c r="BUU356" s="332"/>
      <c r="BUV356" s="333"/>
      <c r="BUW356" s="368"/>
      <c r="BUX356" s="224"/>
      <c r="BUY356" s="224"/>
      <c r="BUZ356" s="334"/>
      <c r="BVA356" s="334"/>
      <c r="BVB356" s="224"/>
      <c r="BVC356" s="368"/>
      <c r="BVD356" s="368"/>
      <c r="BVE356" s="332"/>
      <c r="BVF356" s="333"/>
      <c r="BVG356" s="368"/>
      <c r="BVH356" s="224"/>
      <c r="BVI356" s="224"/>
      <c r="BVJ356" s="334"/>
      <c r="BVK356" s="334"/>
      <c r="BVL356" s="224"/>
      <c r="BVM356" s="368"/>
      <c r="BVN356" s="368"/>
      <c r="BVO356" s="332"/>
      <c r="BVP356" s="333"/>
      <c r="BVQ356" s="368"/>
      <c r="BVR356" s="224"/>
      <c r="BVS356" s="224"/>
      <c r="BVT356" s="334"/>
      <c r="BVU356" s="334"/>
      <c r="BVV356" s="224"/>
      <c r="BVW356" s="368"/>
      <c r="BVX356" s="368"/>
      <c r="BVY356" s="332"/>
      <c r="BVZ356" s="333"/>
      <c r="BWA356" s="368"/>
      <c r="BWB356" s="224"/>
      <c r="BWC356" s="224"/>
      <c r="BWD356" s="334"/>
      <c r="BWE356" s="334"/>
      <c r="BWF356" s="224"/>
      <c r="BWG356" s="368"/>
      <c r="BWH356" s="368"/>
      <c r="BWI356" s="332"/>
      <c r="BWJ356" s="333"/>
      <c r="BWK356" s="368"/>
      <c r="BWL356" s="224"/>
      <c r="BWM356" s="224"/>
      <c r="BWN356" s="334"/>
      <c r="BWO356" s="334"/>
      <c r="BWP356" s="224"/>
      <c r="BWQ356" s="368"/>
      <c r="BWR356" s="368"/>
      <c r="BWS356" s="332"/>
      <c r="BWT356" s="333"/>
      <c r="BWU356" s="368"/>
      <c r="BWV356" s="224"/>
      <c r="BWW356" s="224"/>
      <c r="BWX356" s="334"/>
      <c r="BWY356" s="334"/>
      <c r="BWZ356" s="224"/>
      <c r="BXA356" s="368"/>
      <c r="BXB356" s="368"/>
      <c r="BXC356" s="332"/>
      <c r="BXD356" s="333"/>
      <c r="BXE356" s="368"/>
      <c r="BXF356" s="224"/>
      <c r="BXG356" s="224"/>
      <c r="BXH356" s="334"/>
      <c r="BXI356" s="334"/>
      <c r="BXJ356" s="224"/>
      <c r="BXK356" s="368"/>
      <c r="BXL356" s="368"/>
      <c r="BXM356" s="332"/>
      <c r="BXN356" s="333"/>
      <c r="BXO356" s="368"/>
      <c r="BXP356" s="224"/>
      <c r="BXQ356" s="224"/>
      <c r="BXR356" s="334"/>
      <c r="BXS356" s="334"/>
      <c r="BXT356" s="224"/>
      <c r="BXU356" s="368"/>
      <c r="BXV356" s="368"/>
      <c r="BXW356" s="332"/>
      <c r="BXX356" s="333"/>
      <c r="BXY356" s="368"/>
      <c r="BXZ356" s="224"/>
      <c r="BYA356" s="224"/>
      <c r="BYB356" s="334"/>
      <c r="BYC356" s="334"/>
      <c r="BYD356" s="224"/>
      <c r="BYE356" s="368"/>
      <c r="BYF356" s="368"/>
      <c r="BYG356" s="332"/>
      <c r="BYH356" s="333"/>
      <c r="BYI356" s="368"/>
      <c r="BYJ356" s="224"/>
      <c r="BYK356" s="224"/>
      <c r="BYL356" s="334"/>
      <c r="BYM356" s="334"/>
      <c r="BYN356" s="224"/>
      <c r="BYO356" s="368"/>
      <c r="BYP356" s="368"/>
      <c r="BYQ356" s="332"/>
      <c r="BYR356" s="333"/>
      <c r="BYS356" s="368"/>
      <c r="BYT356" s="224"/>
      <c r="BYU356" s="224"/>
      <c r="BYV356" s="334"/>
      <c r="BYW356" s="334"/>
      <c r="BYX356" s="224"/>
      <c r="BYY356" s="368"/>
      <c r="BYZ356" s="368"/>
      <c r="BZA356" s="332"/>
      <c r="BZB356" s="333"/>
      <c r="BZC356" s="368"/>
      <c r="BZD356" s="224"/>
      <c r="BZE356" s="224"/>
      <c r="BZF356" s="334"/>
      <c r="BZG356" s="334"/>
      <c r="BZH356" s="224"/>
      <c r="BZI356" s="368"/>
      <c r="BZJ356" s="368"/>
      <c r="BZK356" s="332"/>
      <c r="BZL356" s="333"/>
      <c r="BZM356" s="368"/>
      <c r="BZN356" s="224"/>
      <c r="BZO356" s="224"/>
      <c r="BZP356" s="334"/>
      <c r="BZQ356" s="334"/>
      <c r="BZR356" s="224"/>
      <c r="BZS356" s="368"/>
      <c r="BZT356" s="368"/>
      <c r="BZU356" s="332"/>
      <c r="BZV356" s="333"/>
      <c r="BZW356" s="368"/>
      <c r="BZX356" s="224"/>
      <c r="BZY356" s="224"/>
      <c r="BZZ356" s="334"/>
      <c r="CAA356" s="334"/>
      <c r="CAB356" s="224"/>
      <c r="CAC356" s="368"/>
      <c r="CAD356" s="368"/>
      <c r="CAE356" s="332"/>
      <c r="CAF356" s="333"/>
      <c r="CAG356" s="368"/>
      <c r="CAH356" s="224"/>
      <c r="CAI356" s="224"/>
      <c r="CAJ356" s="334"/>
      <c r="CAK356" s="334"/>
      <c r="CAL356" s="224"/>
      <c r="CAM356" s="368"/>
      <c r="CAN356" s="368"/>
      <c r="CAO356" s="332"/>
      <c r="CAP356" s="333"/>
      <c r="CAQ356" s="368"/>
      <c r="CAR356" s="224"/>
      <c r="CAS356" s="224"/>
      <c r="CAT356" s="334"/>
      <c r="CAU356" s="334"/>
      <c r="CAV356" s="224"/>
      <c r="CAW356" s="368"/>
      <c r="CAX356" s="368"/>
      <c r="CAY356" s="332"/>
      <c r="CAZ356" s="333"/>
      <c r="CBA356" s="368"/>
      <c r="CBB356" s="224"/>
      <c r="CBC356" s="224"/>
      <c r="CBD356" s="334"/>
      <c r="CBE356" s="334"/>
      <c r="CBF356" s="224"/>
      <c r="CBG356" s="368"/>
      <c r="CBH356" s="368"/>
      <c r="CBI356" s="332"/>
      <c r="CBJ356" s="333"/>
      <c r="CBK356" s="368"/>
      <c r="CBL356" s="224"/>
      <c r="CBM356" s="224"/>
      <c r="CBN356" s="334"/>
      <c r="CBO356" s="334"/>
      <c r="CBP356" s="224"/>
      <c r="CBQ356" s="368"/>
      <c r="CBR356" s="368"/>
      <c r="CBS356" s="332"/>
      <c r="CBT356" s="333"/>
      <c r="CBU356" s="368"/>
      <c r="CBV356" s="224"/>
      <c r="CBW356" s="224"/>
      <c r="CBX356" s="334"/>
      <c r="CBY356" s="334"/>
      <c r="CBZ356" s="224"/>
      <c r="CCA356" s="368"/>
      <c r="CCB356" s="368"/>
      <c r="CCC356" s="332"/>
      <c r="CCD356" s="333"/>
      <c r="CCE356" s="368"/>
      <c r="CCF356" s="224"/>
      <c r="CCG356" s="224"/>
      <c r="CCH356" s="334"/>
      <c r="CCI356" s="334"/>
      <c r="CCJ356" s="224"/>
      <c r="CCK356" s="368"/>
      <c r="CCL356" s="368"/>
      <c r="CCM356" s="332"/>
      <c r="CCN356" s="333"/>
      <c r="CCO356" s="368"/>
      <c r="CCP356" s="224"/>
      <c r="CCQ356" s="224"/>
      <c r="CCR356" s="334"/>
      <c r="CCS356" s="334"/>
      <c r="CCT356" s="224"/>
      <c r="CCU356" s="368"/>
      <c r="CCV356" s="368"/>
      <c r="CCW356" s="332"/>
      <c r="CCX356" s="333"/>
      <c r="CCY356" s="368"/>
      <c r="CCZ356" s="224"/>
      <c r="CDA356" s="224"/>
      <c r="CDB356" s="334"/>
      <c r="CDC356" s="334"/>
      <c r="CDD356" s="224"/>
      <c r="CDE356" s="368"/>
      <c r="CDF356" s="368"/>
      <c r="CDG356" s="332"/>
      <c r="CDH356" s="333"/>
      <c r="CDI356" s="368"/>
      <c r="CDJ356" s="224"/>
      <c r="CDK356" s="224"/>
      <c r="CDL356" s="334"/>
      <c r="CDM356" s="334"/>
      <c r="CDN356" s="224"/>
      <c r="CDO356" s="368"/>
      <c r="CDP356" s="368"/>
      <c r="CDQ356" s="332"/>
      <c r="CDR356" s="333"/>
      <c r="CDS356" s="368"/>
      <c r="CDT356" s="224"/>
      <c r="CDU356" s="224"/>
      <c r="CDV356" s="334"/>
      <c r="CDW356" s="334"/>
      <c r="CDX356" s="224"/>
      <c r="CDY356" s="368"/>
      <c r="CDZ356" s="368"/>
      <c r="CEA356" s="332"/>
      <c r="CEB356" s="333"/>
      <c r="CEC356" s="368"/>
      <c r="CED356" s="224"/>
      <c r="CEE356" s="224"/>
      <c r="CEF356" s="334"/>
      <c r="CEG356" s="334"/>
      <c r="CEH356" s="224"/>
      <c r="CEI356" s="368"/>
      <c r="CEJ356" s="368"/>
      <c r="CEK356" s="332"/>
      <c r="CEL356" s="333"/>
      <c r="CEM356" s="368"/>
      <c r="CEN356" s="224"/>
      <c r="CEO356" s="224"/>
      <c r="CEP356" s="334"/>
      <c r="CEQ356" s="334"/>
      <c r="CER356" s="224"/>
      <c r="CES356" s="368"/>
      <c r="CET356" s="368"/>
      <c r="CEU356" s="332"/>
      <c r="CEV356" s="333"/>
      <c r="CEW356" s="368"/>
      <c r="CEX356" s="224"/>
      <c r="CEY356" s="224"/>
      <c r="CEZ356" s="334"/>
      <c r="CFA356" s="334"/>
      <c r="CFB356" s="224"/>
      <c r="CFC356" s="368"/>
      <c r="CFD356" s="368"/>
      <c r="CFE356" s="332"/>
      <c r="CFF356" s="333"/>
      <c r="CFG356" s="368"/>
      <c r="CFH356" s="224"/>
      <c r="CFI356" s="224"/>
      <c r="CFJ356" s="334"/>
      <c r="CFK356" s="334"/>
      <c r="CFL356" s="224"/>
      <c r="CFM356" s="368"/>
      <c r="CFN356" s="368"/>
      <c r="CFO356" s="332"/>
      <c r="CFP356" s="333"/>
      <c r="CFQ356" s="368"/>
      <c r="CFR356" s="224"/>
      <c r="CFS356" s="224"/>
      <c r="CFT356" s="334"/>
      <c r="CFU356" s="334"/>
      <c r="CFV356" s="224"/>
      <c r="CFW356" s="368"/>
      <c r="CFX356" s="368"/>
      <c r="CFY356" s="332"/>
      <c r="CFZ356" s="333"/>
      <c r="CGA356" s="368"/>
      <c r="CGB356" s="224"/>
      <c r="CGC356" s="224"/>
      <c r="CGD356" s="334"/>
      <c r="CGE356" s="334"/>
      <c r="CGF356" s="224"/>
      <c r="CGG356" s="368"/>
      <c r="CGH356" s="368"/>
      <c r="CGI356" s="332"/>
      <c r="CGJ356" s="333"/>
      <c r="CGK356" s="368"/>
      <c r="CGL356" s="224"/>
      <c r="CGM356" s="224"/>
      <c r="CGN356" s="334"/>
      <c r="CGO356" s="334"/>
      <c r="CGP356" s="224"/>
      <c r="CGQ356" s="368"/>
      <c r="CGR356" s="368"/>
      <c r="CGS356" s="332"/>
      <c r="CGT356" s="333"/>
      <c r="CGU356" s="368"/>
      <c r="CGV356" s="224"/>
      <c r="CGW356" s="224"/>
      <c r="CGX356" s="334"/>
      <c r="CGY356" s="334"/>
      <c r="CGZ356" s="224"/>
      <c r="CHA356" s="368"/>
      <c r="CHB356" s="368"/>
      <c r="CHC356" s="332"/>
      <c r="CHD356" s="333"/>
      <c r="CHE356" s="368"/>
      <c r="CHF356" s="224"/>
      <c r="CHG356" s="224"/>
      <c r="CHH356" s="334"/>
      <c r="CHI356" s="334"/>
      <c r="CHJ356" s="224"/>
      <c r="CHK356" s="368"/>
      <c r="CHL356" s="368"/>
      <c r="CHM356" s="332"/>
      <c r="CHN356" s="333"/>
      <c r="CHO356" s="368"/>
      <c r="CHP356" s="224"/>
      <c r="CHQ356" s="224"/>
      <c r="CHR356" s="334"/>
      <c r="CHS356" s="334"/>
      <c r="CHT356" s="224"/>
      <c r="CHU356" s="368"/>
      <c r="CHV356" s="368"/>
      <c r="CHW356" s="332"/>
      <c r="CHX356" s="333"/>
      <c r="CHY356" s="368"/>
      <c r="CHZ356" s="224"/>
      <c r="CIA356" s="224"/>
      <c r="CIB356" s="334"/>
      <c r="CIC356" s="334"/>
      <c r="CID356" s="224"/>
      <c r="CIE356" s="368"/>
      <c r="CIF356" s="368"/>
      <c r="CIG356" s="332"/>
      <c r="CIH356" s="333"/>
      <c r="CII356" s="368"/>
      <c r="CIJ356" s="224"/>
      <c r="CIK356" s="224"/>
      <c r="CIL356" s="334"/>
      <c r="CIM356" s="334"/>
      <c r="CIN356" s="224"/>
      <c r="CIO356" s="368"/>
      <c r="CIP356" s="368"/>
      <c r="CIQ356" s="332"/>
      <c r="CIR356" s="333"/>
      <c r="CIS356" s="368"/>
      <c r="CIT356" s="224"/>
      <c r="CIU356" s="224"/>
      <c r="CIV356" s="334"/>
      <c r="CIW356" s="334"/>
      <c r="CIX356" s="224"/>
      <c r="CIY356" s="368"/>
      <c r="CIZ356" s="368"/>
      <c r="CJA356" s="332"/>
      <c r="CJB356" s="333"/>
      <c r="CJC356" s="368"/>
      <c r="CJD356" s="224"/>
      <c r="CJE356" s="224"/>
      <c r="CJF356" s="334"/>
      <c r="CJG356" s="334"/>
      <c r="CJH356" s="224"/>
      <c r="CJI356" s="368"/>
      <c r="CJJ356" s="368"/>
      <c r="CJK356" s="332"/>
      <c r="CJL356" s="333"/>
      <c r="CJM356" s="368"/>
      <c r="CJN356" s="224"/>
      <c r="CJO356" s="224"/>
      <c r="CJP356" s="334"/>
      <c r="CJQ356" s="334"/>
      <c r="CJR356" s="224"/>
      <c r="CJS356" s="368"/>
      <c r="CJT356" s="368"/>
      <c r="CJU356" s="332"/>
      <c r="CJV356" s="333"/>
      <c r="CJW356" s="368"/>
      <c r="CJX356" s="224"/>
      <c r="CJY356" s="224"/>
      <c r="CJZ356" s="334"/>
      <c r="CKA356" s="334"/>
      <c r="CKB356" s="224"/>
      <c r="CKC356" s="368"/>
      <c r="CKD356" s="368"/>
      <c r="CKE356" s="332"/>
      <c r="CKF356" s="333"/>
      <c r="CKG356" s="368"/>
      <c r="CKH356" s="224"/>
      <c r="CKI356" s="224"/>
      <c r="CKJ356" s="334"/>
      <c r="CKK356" s="334"/>
      <c r="CKL356" s="224"/>
      <c r="CKM356" s="368"/>
      <c r="CKN356" s="368"/>
      <c r="CKO356" s="332"/>
      <c r="CKP356" s="333"/>
      <c r="CKQ356" s="368"/>
      <c r="CKR356" s="224"/>
      <c r="CKS356" s="224"/>
      <c r="CKT356" s="334"/>
      <c r="CKU356" s="334"/>
      <c r="CKV356" s="224"/>
      <c r="CKW356" s="368"/>
      <c r="CKX356" s="368"/>
      <c r="CKY356" s="332"/>
      <c r="CKZ356" s="333"/>
      <c r="CLA356" s="368"/>
      <c r="CLB356" s="224"/>
      <c r="CLC356" s="224"/>
      <c r="CLD356" s="334"/>
      <c r="CLE356" s="334"/>
      <c r="CLF356" s="224"/>
      <c r="CLG356" s="368"/>
      <c r="CLH356" s="368"/>
      <c r="CLI356" s="332"/>
      <c r="CLJ356" s="333"/>
      <c r="CLK356" s="368"/>
      <c r="CLL356" s="224"/>
      <c r="CLM356" s="224"/>
      <c r="CLN356" s="334"/>
      <c r="CLO356" s="334"/>
      <c r="CLP356" s="224"/>
      <c r="CLQ356" s="368"/>
      <c r="CLR356" s="368"/>
      <c r="CLS356" s="332"/>
      <c r="CLT356" s="333"/>
      <c r="CLU356" s="368"/>
      <c r="CLV356" s="224"/>
      <c r="CLW356" s="224"/>
      <c r="CLX356" s="334"/>
      <c r="CLY356" s="334"/>
      <c r="CLZ356" s="224"/>
      <c r="CMA356" s="368"/>
      <c r="CMB356" s="368"/>
      <c r="CMC356" s="332"/>
      <c r="CMD356" s="333"/>
      <c r="CME356" s="368"/>
      <c r="CMF356" s="224"/>
      <c r="CMG356" s="224"/>
      <c r="CMH356" s="334"/>
      <c r="CMI356" s="334"/>
      <c r="CMJ356" s="224"/>
      <c r="CMK356" s="368"/>
      <c r="CML356" s="368"/>
      <c r="CMM356" s="332"/>
      <c r="CMN356" s="333"/>
      <c r="CMO356" s="368"/>
      <c r="CMP356" s="224"/>
      <c r="CMQ356" s="224"/>
      <c r="CMR356" s="334"/>
      <c r="CMS356" s="334"/>
      <c r="CMT356" s="224"/>
      <c r="CMU356" s="368"/>
      <c r="CMV356" s="368"/>
      <c r="CMW356" s="332"/>
      <c r="CMX356" s="333"/>
      <c r="CMY356" s="368"/>
      <c r="CMZ356" s="224"/>
      <c r="CNA356" s="224"/>
      <c r="CNB356" s="334"/>
      <c r="CNC356" s="334"/>
      <c r="CND356" s="224"/>
      <c r="CNE356" s="368"/>
      <c r="CNF356" s="368"/>
      <c r="CNG356" s="332"/>
      <c r="CNH356" s="333"/>
      <c r="CNI356" s="368"/>
      <c r="CNJ356" s="224"/>
      <c r="CNK356" s="224"/>
      <c r="CNL356" s="334"/>
      <c r="CNM356" s="334"/>
      <c r="CNN356" s="224"/>
      <c r="CNO356" s="368"/>
      <c r="CNP356" s="368"/>
      <c r="CNQ356" s="332"/>
      <c r="CNR356" s="333"/>
      <c r="CNS356" s="368"/>
      <c r="CNT356" s="224"/>
      <c r="CNU356" s="224"/>
      <c r="CNV356" s="334"/>
      <c r="CNW356" s="334"/>
      <c r="CNX356" s="224"/>
      <c r="CNY356" s="368"/>
      <c r="CNZ356" s="368"/>
      <c r="COA356" s="332"/>
      <c r="COB356" s="333"/>
      <c r="COC356" s="368"/>
      <c r="COD356" s="224"/>
      <c r="COE356" s="224"/>
      <c r="COF356" s="334"/>
      <c r="COG356" s="334"/>
      <c r="COH356" s="224"/>
      <c r="COI356" s="368"/>
      <c r="COJ356" s="368"/>
      <c r="COK356" s="332"/>
      <c r="COL356" s="333"/>
      <c r="COM356" s="368"/>
      <c r="CON356" s="224"/>
      <c r="COO356" s="224"/>
      <c r="COP356" s="334"/>
      <c r="COQ356" s="334"/>
      <c r="COR356" s="224"/>
      <c r="COS356" s="368"/>
      <c r="COT356" s="368"/>
      <c r="COU356" s="332"/>
      <c r="COV356" s="333"/>
      <c r="COW356" s="368"/>
      <c r="COX356" s="224"/>
      <c r="COY356" s="224"/>
      <c r="COZ356" s="334"/>
      <c r="CPA356" s="334"/>
      <c r="CPB356" s="224"/>
      <c r="CPC356" s="368"/>
      <c r="CPD356" s="368"/>
      <c r="CPE356" s="332"/>
      <c r="CPF356" s="333"/>
      <c r="CPG356" s="368"/>
      <c r="CPH356" s="224"/>
      <c r="CPI356" s="224"/>
      <c r="CPJ356" s="334"/>
      <c r="CPK356" s="334"/>
      <c r="CPL356" s="224"/>
      <c r="CPM356" s="368"/>
      <c r="CPN356" s="368"/>
      <c r="CPO356" s="332"/>
      <c r="CPP356" s="333"/>
      <c r="CPQ356" s="368"/>
      <c r="CPR356" s="224"/>
      <c r="CPS356" s="224"/>
      <c r="CPT356" s="334"/>
      <c r="CPU356" s="334"/>
      <c r="CPV356" s="224"/>
      <c r="CPW356" s="368"/>
      <c r="CPX356" s="368"/>
      <c r="CPY356" s="332"/>
      <c r="CPZ356" s="333"/>
      <c r="CQA356" s="368"/>
      <c r="CQB356" s="224"/>
      <c r="CQC356" s="224"/>
      <c r="CQD356" s="334"/>
      <c r="CQE356" s="334"/>
      <c r="CQF356" s="224"/>
      <c r="CQG356" s="368"/>
      <c r="CQH356" s="368"/>
      <c r="CQI356" s="332"/>
      <c r="CQJ356" s="333"/>
      <c r="CQK356" s="368"/>
      <c r="CQL356" s="224"/>
      <c r="CQM356" s="224"/>
      <c r="CQN356" s="334"/>
      <c r="CQO356" s="334"/>
      <c r="CQP356" s="224"/>
      <c r="CQQ356" s="368"/>
      <c r="CQR356" s="368"/>
      <c r="CQS356" s="332"/>
      <c r="CQT356" s="333"/>
      <c r="CQU356" s="368"/>
      <c r="CQV356" s="224"/>
      <c r="CQW356" s="224"/>
      <c r="CQX356" s="334"/>
      <c r="CQY356" s="334"/>
      <c r="CQZ356" s="224"/>
      <c r="CRA356" s="368"/>
      <c r="CRB356" s="368"/>
      <c r="CRC356" s="332"/>
      <c r="CRD356" s="333"/>
      <c r="CRE356" s="368"/>
      <c r="CRF356" s="224"/>
      <c r="CRG356" s="224"/>
      <c r="CRH356" s="334"/>
      <c r="CRI356" s="334"/>
      <c r="CRJ356" s="224"/>
      <c r="CRK356" s="368"/>
      <c r="CRL356" s="368"/>
      <c r="CRM356" s="332"/>
      <c r="CRN356" s="333"/>
      <c r="CRO356" s="368"/>
      <c r="CRP356" s="224"/>
      <c r="CRQ356" s="224"/>
      <c r="CRR356" s="334"/>
      <c r="CRS356" s="334"/>
      <c r="CRT356" s="224"/>
      <c r="CRU356" s="368"/>
      <c r="CRV356" s="368"/>
      <c r="CRW356" s="332"/>
      <c r="CRX356" s="333"/>
      <c r="CRY356" s="368"/>
      <c r="CRZ356" s="224"/>
      <c r="CSA356" s="224"/>
      <c r="CSB356" s="334"/>
      <c r="CSC356" s="334"/>
      <c r="CSD356" s="224"/>
      <c r="CSE356" s="368"/>
      <c r="CSF356" s="368"/>
      <c r="CSG356" s="332"/>
      <c r="CSH356" s="333"/>
      <c r="CSI356" s="368"/>
      <c r="CSJ356" s="224"/>
      <c r="CSK356" s="224"/>
      <c r="CSL356" s="334"/>
      <c r="CSM356" s="334"/>
      <c r="CSN356" s="224"/>
      <c r="CSO356" s="368"/>
      <c r="CSP356" s="368"/>
      <c r="CSQ356" s="332"/>
      <c r="CSR356" s="333"/>
      <c r="CSS356" s="368"/>
      <c r="CST356" s="224"/>
      <c r="CSU356" s="224"/>
      <c r="CSV356" s="334"/>
      <c r="CSW356" s="334"/>
      <c r="CSX356" s="224"/>
      <c r="CSY356" s="368"/>
      <c r="CSZ356" s="368"/>
      <c r="CTA356" s="332"/>
      <c r="CTB356" s="333"/>
      <c r="CTC356" s="368"/>
      <c r="CTD356" s="224"/>
      <c r="CTE356" s="224"/>
      <c r="CTF356" s="334"/>
      <c r="CTG356" s="334"/>
      <c r="CTH356" s="224"/>
      <c r="CTI356" s="368"/>
      <c r="CTJ356" s="368"/>
      <c r="CTK356" s="332"/>
      <c r="CTL356" s="333"/>
      <c r="CTM356" s="368"/>
      <c r="CTN356" s="224"/>
      <c r="CTO356" s="224"/>
      <c r="CTP356" s="334"/>
      <c r="CTQ356" s="334"/>
      <c r="CTR356" s="224"/>
      <c r="CTS356" s="368"/>
      <c r="CTT356" s="368"/>
      <c r="CTU356" s="332"/>
      <c r="CTV356" s="333"/>
      <c r="CTW356" s="368"/>
      <c r="CTX356" s="224"/>
      <c r="CTY356" s="224"/>
      <c r="CTZ356" s="334"/>
      <c r="CUA356" s="334"/>
      <c r="CUB356" s="224"/>
      <c r="CUC356" s="368"/>
      <c r="CUD356" s="368"/>
      <c r="CUE356" s="332"/>
      <c r="CUF356" s="333"/>
      <c r="CUG356" s="368"/>
      <c r="CUH356" s="224"/>
      <c r="CUI356" s="224"/>
      <c r="CUJ356" s="334"/>
      <c r="CUK356" s="334"/>
      <c r="CUL356" s="224"/>
      <c r="CUM356" s="368"/>
      <c r="CUN356" s="368"/>
      <c r="CUO356" s="332"/>
      <c r="CUP356" s="333"/>
      <c r="CUQ356" s="368"/>
      <c r="CUR356" s="224"/>
      <c r="CUS356" s="224"/>
      <c r="CUT356" s="334"/>
      <c r="CUU356" s="334"/>
      <c r="CUV356" s="224"/>
      <c r="CUW356" s="368"/>
      <c r="CUX356" s="368"/>
      <c r="CUY356" s="332"/>
      <c r="CUZ356" s="333"/>
      <c r="CVA356" s="368"/>
      <c r="CVB356" s="224"/>
      <c r="CVC356" s="224"/>
      <c r="CVD356" s="334"/>
      <c r="CVE356" s="334"/>
      <c r="CVF356" s="224"/>
      <c r="CVG356" s="368"/>
      <c r="CVH356" s="368"/>
      <c r="CVI356" s="332"/>
      <c r="CVJ356" s="333"/>
      <c r="CVK356" s="368"/>
      <c r="CVL356" s="224"/>
      <c r="CVM356" s="224"/>
      <c r="CVN356" s="334"/>
      <c r="CVO356" s="334"/>
      <c r="CVP356" s="224"/>
      <c r="CVQ356" s="368"/>
      <c r="CVR356" s="368"/>
      <c r="CVS356" s="332"/>
      <c r="CVT356" s="333"/>
      <c r="CVU356" s="368"/>
      <c r="CVV356" s="224"/>
      <c r="CVW356" s="224"/>
      <c r="CVX356" s="334"/>
      <c r="CVY356" s="334"/>
      <c r="CVZ356" s="224"/>
      <c r="CWA356" s="368"/>
      <c r="CWB356" s="368"/>
      <c r="CWC356" s="332"/>
      <c r="CWD356" s="333"/>
      <c r="CWE356" s="368"/>
      <c r="CWF356" s="224"/>
      <c r="CWG356" s="224"/>
      <c r="CWH356" s="334"/>
      <c r="CWI356" s="334"/>
      <c r="CWJ356" s="224"/>
      <c r="CWK356" s="368"/>
      <c r="CWL356" s="368"/>
      <c r="CWM356" s="332"/>
      <c r="CWN356" s="333"/>
      <c r="CWO356" s="368"/>
      <c r="CWP356" s="224"/>
      <c r="CWQ356" s="224"/>
      <c r="CWR356" s="334"/>
      <c r="CWS356" s="334"/>
      <c r="CWT356" s="224"/>
      <c r="CWU356" s="368"/>
      <c r="CWV356" s="368"/>
      <c r="CWW356" s="332"/>
      <c r="CWX356" s="333"/>
      <c r="CWY356" s="368"/>
      <c r="CWZ356" s="224"/>
      <c r="CXA356" s="224"/>
      <c r="CXB356" s="334"/>
      <c r="CXC356" s="334"/>
      <c r="CXD356" s="224"/>
      <c r="CXE356" s="368"/>
      <c r="CXF356" s="368"/>
      <c r="CXG356" s="332"/>
      <c r="CXH356" s="333"/>
      <c r="CXI356" s="368"/>
      <c r="CXJ356" s="224"/>
      <c r="CXK356" s="224"/>
      <c r="CXL356" s="334"/>
      <c r="CXM356" s="334"/>
      <c r="CXN356" s="224"/>
      <c r="CXO356" s="368"/>
      <c r="CXP356" s="368"/>
      <c r="CXQ356" s="332"/>
      <c r="CXR356" s="333"/>
      <c r="CXS356" s="368"/>
      <c r="CXT356" s="224"/>
      <c r="CXU356" s="224"/>
      <c r="CXV356" s="334"/>
      <c r="CXW356" s="334"/>
      <c r="CXX356" s="224"/>
      <c r="CXY356" s="368"/>
      <c r="CXZ356" s="368"/>
      <c r="CYA356" s="332"/>
      <c r="CYB356" s="333"/>
      <c r="CYC356" s="368"/>
      <c r="CYD356" s="224"/>
      <c r="CYE356" s="224"/>
      <c r="CYF356" s="334"/>
      <c r="CYG356" s="334"/>
      <c r="CYH356" s="224"/>
      <c r="CYI356" s="368"/>
      <c r="CYJ356" s="368"/>
      <c r="CYK356" s="332"/>
      <c r="CYL356" s="333"/>
      <c r="CYM356" s="368"/>
      <c r="CYN356" s="224"/>
      <c r="CYO356" s="224"/>
      <c r="CYP356" s="334"/>
      <c r="CYQ356" s="334"/>
      <c r="CYR356" s="224"/>
      <c r="CYS356" s="368"/>
      <c r="CYT356" s="368"/>
      <c r="CYU356" s="332"/>
      <c r="CYV356" s="333"/>
      <c r="CYW356" s="368"/>
      <c r="CYX356" s="224"/>
      <c r="CYY356" s="224"/>
      <c r="CYZ356" s="334"/>
      <c r="CZA356" s="334"/>
      <c r="CZB356" s="224"/>
      <c r="CZC356" s="368"/>
      <c r="CZD356" s="368"/>
      <c r="CZE356" s="332"/>
      <c r="CZF356" s="333"/>
      <c r="CZG356" s="368"/>
      <c r="CZH356" s="224"/>
      <c r="CZI356" s="224"/>
      <c r="CZJ356" s="334"/>
      <c r="CZK356" s="334"/>
      <c r="CZL356" s="224"/>
      <c r="CZM356" s="368"/>
      <c r="CZN356" s="368"/>
      <c r="CZO356" s="332"/>
      <c r="CZP356" s="333"/>
      <c r="CZQ356" s="368"/>
      <c r="CZR356" s="224"/>
      <c r="CZS356" s="224"/>
      <c r="CZT356" s="334"/>
      <c r="CZU356" s="334"/>
      <c r="CZV356" s="224"/>
      <c r="CZW356" s="368"/>
      <c r="CZX356" s="368"/>
      <c r="CZY356" s="332"/>
      <c r="CZZ356" s="333"/>
      <c r="DAA356" s="368"/>
      <c r="DAB356" s="224"/>
      <c r="DAC356" s="224"/>
      <c r="DAD356" s="334"/>
      <c r="DAE356" s="334"/>
      <c r="DAF356" s="224"/>
      <c r="DAG356" s="368"/>
      <c r="DAH356" s="368"/>
      <c r="DAI356" s="332"/>
      <c r="DAJ356" s="333"/>
      <c r="DAK356" s="368"/>
      <c r="DAL356" s="224"/>
      <c r="DAM356" s="224"/>
      <c r="DAN356" s="334"/>
      <c r="DAO356" s="334"/>
      <c r="DAP356" s="224"/>
      <c r="DAQ356" s="368"/>
      <c r="DAR356" s="368"/>
      <c r="DAS356" s="332"/>
      <c r="DAT356" s="333"/>
      <c r="DAU356" s="368"/>
      <c r="DAV356" s="224"/>
      <c r="DAW356" s="224"/>
      <c r="DAX356" s="334"/>
      <c r="DAY356" s="334"/>
      <c r="DAZ356" s="224"/>
      <c r="DBA356" s="368"/>
      <c r="DBB356" s="368"/>
      <c r="DBC356" s="332"/>
      <c r="DBD356" s="333"/>
      <c r="DBE356" s="368"/>
      <c r="DBF356" s="224"/>
      <c r="DBG356" s="224"/>
      <c r="DBH356" s="334"/>
      <c r="DBI356" s="334"/>
      <c r="DBJ356" s="224"/>
      <c r="DBK356" s="368"/>
      <c r="DBL356" s="368"/>
      <c r="DBM356" s="332"/>
      <c r="DBN356" s="333"/>
      <c r="DBO356" s="368"/>
      <c r="DBP356" s="224"/>
      <c r="DBQ356" s="224"/>
      <c r="DBR356" s="334"/>
      <c r="DBS356" s="334"/>
      <c r="DBT356" s="224"/>
      <c r="DBU356" s="368"/>
      <c r="DBV356" s="368"/>
      <c r="DBW356" s="332"/>
      <c r="DBX356" s="333"/>
      <c r="DBY356" s="368"/>
      <c r="DBZ356" s="224"/>
      <c r="DCA356" s="224"/>
      <c r="DCB356" s="334"/>
      <c r="DCC356" s="334"/>
      <c r="DCD356" s="224"/>
      <c r="DCE356" s="368"/>
      <c r="DCF356" s="368"/>
      <c r="DCG356" s="332"/>
      <c r="DCH356" s="333"/>
      <c r="DCI356" s="368"/>
      <c r="DCJ356" s="224"/>
      <c r="DCK356" s="224"/>
      <c r="DCL356" s="334"/>
      <c r="DCM356" s="334"/>
      <c r="DCN356" s="224"/>
      <c r="DCO356" s="368"/>
      <c r="DCP356" s="368"/>
      <c r="DCQ356" s="332"/>
      <c r="DCR356" s="333"/>
      <c r="DCS356" s="368"/>
      <c r="DCT356" s="224"/>
      <c r="DCU356" s="224"/>
      <c r="DCV356" s="334"/>
      <c r="DCW356" s="334"/>
      <c r="DCX356" s="224"/>
      <c r="DCY356" s="368"/>
      <c r="DCZ356" s="368"/>
      <c r="DDA356" s="332"/>
      <c r="DDB356" s="333"/>
      <c r="DDC356" s="368"/>
      <c r="DDD356" s="224"/>
      <c r="DDE356" s="224"/>
      <c r="DDF356" s="334"/>
      <c r="DDG356" s="334"/>
      <c r="DDH356" s="224"/>
      <c r="DDI356" s="368"/>
      <c r="DDJ356" s="368"/>
      <c r="DDK356" s="332"/>
      <c r="DDL356" s="333"/>
      <c r="DDM356" s="368"/>
      <c r="DDN356" s="224"/>
      <c r="DDO356" s="224"/>
      <c r="DDP356" s="334"/>
      <c r="DDQ356" s="334"/>
      <c r="DDR356" s="224"/>
      <c r="DDS356" s="368"/>
      <c r="DDT356" s="368"/>
      <c r="DDU356" s="332"/>
      <c r="DDV356" s="333"/>
      <c r="DDW356" s="368"/>
      <c r="DDX356" s="224"/>
      <c r="DDY356" s="224"/>
      <c r="DDZ356" s="334"/>
      <c r="DEA356" s="334"/>
      <c r="DEB356" s="224"/>
      <c r="DEC356" s="368"/>
      <c r="DED356" s="368"/>
      <c r="DEE356" s="332"/>
      <c r="DEF356" s="333"/>
      <c r="DEG356" s="368"/>
      <c r="DEH356" s="224"/>
      <c r="DEI356" s="224"/>
      <c r="DEJ356" s="334"/>
      <c r="DEK356" s="334"/>
      <c r="DEL356" s="224"/>
      <c r="DEM356" s="368"/>
      <c r="DEN356" s="368"/>
      <c r="DEO356" s="332"/>
      <c r="DEP356" s="333"/>
      <c r="DEQ356" s="368"/>
      <c r="DER356" s="224"/>
      <c r="DES356" s="224"/>
      <c r="DET356" s="334"/>
      <c r="DEU356" s="334"/>
      <c r="DEV356" s="224"/>
      <c r="DEW356" s="368"/>
      <c r="DEX356" s="368"/>
      <c r="DEY356" s="332"/>
      <c r="DEZ356" s="333"/>
      <c r="DFA356" s="368"/>
      <c r="DFB356" s="224"/>
      <c r="DFC356" s="224"/>
      <c r="DFD356" s="334"/>
      <c r="DFE356" s="334"/>
      <c r="DFF356" s="224"/>
      <c r="DFG356" s="368"/>
      <c r="DFH356" s="368"/>
      <c r="DFI356" s="332"/>
      <c r="DFJ356" s="333"/>
      <c r="DFK356" s="368"/>
      <c r="DFL356" s="224"/>
      <c r="DFM356" s="224"/>
      <c r="DFN356" s="334"/>
      <c r="DFO356" s="334"/>
      <c r="DFP356" s="224"/>
      <c r="DFQ356" s="368"/>
      <c r="DFR356" s="368"/>
      <c r="DFS356" s="332"/>
      <c r="DFT356" s="333"/>
      <c r="DFU356" s="368"/>
      <c r="DFV356" s="224"/>
      <c r="DFW356" s="224"/>
      <c r="DFX356" s="334"/>
      <c r="DFY356" s="334"/>
      <c r="DFZ356" s="224"/>
      <c r="DGA356" s="368"/>
      <c r="DGB356" s="368"/>
      <c r="DGC356" s="332"/>
      <c r="DGD356" s="333"/>
      <c r="DGE356" s="368"/>
      <c r="DGF356" s="224"/>
      <c r="DGG356" s="224"/>
      <c r="DGH356" s="334"/>
      <c r="DGI356" s="334"/>
      <c r="DGJ356" s="224"/>
      <c r="DGK356" s="368"/>
      <c r="DGL356" s="368"/>
      <c r="DGM356" s="332"/>
      <c r="DGN356" s="333"/>
      <c r="DGO356" s="368"/>
      <c r="DGP356" s="224"/>
      <c r="DGQ356" s="224"/>
      <c r="DGR356" s="334"/>
      <c r="DGS356" s="334"/>
      <c r="DGT356" s="224"/>
      <c r="DGU356" s="368"/>
      <c r="DGV356" s="368"/>
      <c r="DGW356" s="332"/>
      <c r="DGX356" s="333"/>
      <c r="DGY356" s="368"/>
      <c r="DGZ356" s="224"/>
      <c r="DHA356" s="224"/>
      <c r="DHB356" s="334"/>
      <c r="DHC356" s="334"/>
      <c r="DHD356" s="224"/>
      <c r="DHE356" s="368"/>
      <c r="DHF356" s="368"/>
      <c r="DHG356" s="332"/>
      <c r="DHH356" s="333"/>
      <c r="DHI356" s="368"/>
      <c r="DHJ356" s="224"/>
      <c r="DHK356" s="224"/>
      <c r="DHL356" s="334"/>
      <c r="DHM356" s="334"/>
      <c r="DHN356" s="224"/>
      <c r="DHO356" s="368"/>
      <c r="DHP356" s="368"/>
      <c r="DHQ356" s="332"/>
      <c r="DHR356" s="333"/>
      <c r="DHS356" s="368"/>
      <c r="DHT356" s="224"/>
      <c r="DHU356" s="224"/>
      <c r="DHV356" s="334"/>
      <c r="DHW356" s="334"/>
      <c r="DHX356" s="224"/>
      <c r="DHY356" s="368"/>
      <c r="DHZ356" s="368"/>
      <c r="DIA356" s="332"/>
      <c r="DIB356" s="333"/>
      <c r="DIC356" s="368"/>
      <c r="DID356" s="224"/>
      <c r="DIE356" s="224"/>
      <c r="DIF356" s="334"/>
      <c r="DIG356" s="334"/>
      <c r="DIH356" s="224"/>
      <c r="DII356" s="368"/>
      <c r="DIJ356" s="368"/>
      <c r="DIK356" s="332"/>
      <c r="DIL356" s="333"/>
      <c r="DIM356" s="368"/>
      <c r="DIN356" s="224"/>
      <c r="DIO356" s="224"/>
      <c r="DIP356" s="334"/>
      <c r="DIQ356" s="334"/>
      <c r="DIR356" s="224"/>
      <c r="DIS356" s="368"/>
      <c r="DIT356" s="368"/>
      <c r="DIU356" s="332"/>
      <c r="DIV356" s="333"/>
      <c r="DIW356" s="368"/>
      <c r="DIX356" s="224"/>
      <c r="DIY356" s="224"/>
      <c r="DIZ356" s="334"/>
      <c r="DJA356" s="334"/>
      <c r="DJB356" s="224"/>
      <c r="DJC356" s="368"/>
      <c r="DJD356" s="368"/>
      <c r="DJE356" s="332"/>
      <c r="DJF356" s="333"/>
      <c r="DJG356" s="368"/>
      <c r="DJH356" s="224"/>
      <c r="DJI356" s="224"/>
      <c r="DJJ356" s="334"/>
      <c r="DJK356" s="334"/>
      <c r="DJL356" s="224"/>
      <c r="DJM356" s="368"/>
      <c r="DJN356" s="368"/>
      <c r="DJO356" s="332"/>
      <c r="DJP356" s="333"/>
      <c r="DJQ356" s="368"/>
      <c r="DJR356" s="224"/>
      <c r="DJS356" s="224"/>
      <c r="DJT356" s="334"/>
      <c r="DJU356" s="334"/>
      <c r="DJV356" s="224"/>
      <c r="DJW356" s="368"/>
      <c r="DJX356" s="368"/>
      <c r="DJY356" s="332"/>
      <c r="DJZ356" s="333"/>
      <c r="DKA356" s="368"/>
      <c r="DKB356" s="224"/>
      <c r="DKC356" s="224"/>
      <c r="DKD356" s="334"/>
      <c r="DKE356" s="334"/>
      <c r="DKF356" s="224"/>
      <c r="DKG356" s="368"/>
      <c r="DKH356" s="368"/>
      <c r="DKI356" s="332"/>
      <c r="DKJ356" s="333"/>
      <c r="DKK356" s="368"/>
      <c r="DKL356" s="224"/>
      <c r="DKM356" s="224"/>
      <c r="DKN356" s="334"/>
      <c r="DKO356" s="334"/>
      <c r="DKP356" s="224"/>
      <c r="DKQ356" s="368"/>
      <c r="DKR356" s="368"/>
      <c r="DKS356" s="332"/>
      <c r="DKT356" s="333"/>
      <c r="DKU356" s="368"/>
      <c r="DKV356" s="224"/>
      <c r="DKW356" s="224"/>
      <c r="DKX356" s="334"/>
      <c r="DKY356" s="334"/>
      <c r="DKZ356" s="224"/>
      <c r="DLA356" s="368"/>
      <c r="DLB356" s="368"/>
      <c r="DLC356" s="332"/>
      <c r="DLD356" s="333"/>
      <c r="DLE356" s="368"/>
      <c r="DLF356" s="224"/>
      <c r="DLG356" s="224"/>
      <c r="DLH356" s="334"/>
      <c r="DLI356" s="334"/>
      <c r="DLJ356" s="224"/>
      <c r="DLK356" s="368"/>
      <c r="DLL356" s="368"/>
      <c r="DLM356" s="332"/>
      <c r="DLN356" s="333"/>
      <c r="DLO356" s="368"/>
      <c r="DLP356" s="224"/>
      <c r="DLQ356" s="224"/>
      <c r="DLR356" s="334"/>
      <c r="DLS356" s="334"/>
      <c r="DLT356" s="224"/>
      <c r="DLU356" s="368"/>
      <c r="DLV356" s="368"/>
      <c r="DLW356" s="332"/>
      <c r="DLX356" s="333"/>
      <c r="DLY356" s="368"/>
      <c r="DLZ356" s="224"/>
      <c r="DMA356" s="224"/>
      <c r="DMB356" s="334"/>
      <c r="DMC356" s="334"/>
      <c r="DMD356" s="224"/>
      <c r="DME356" s="368"/>
      <c r="DMF356" s="368"/>
      <c r="DMG356" s="332"/>
      <c r="DMH356" s="333"/>
      <c r="DMI356" s="368"/>
      <c r="DMJ356" s="224"/>
      <c r="DMK356" s="224"/>
      <c r="DML356" s="334"/>
      <c r="DMM356" s="334"/>
      <c r="DMN356" s="224"/>
      <c r="DMO356" s="368"/>
      <c r="DMP356" s="368"/>
      <c r="DMQ356" s="332"/>
      <c r="DMR356" s="333"/>
      <c r="DMS356" s="368"/>
      <c r="DMT356" s="224"/>
      <c r="DMU356" s="224"/>
      <c r="DMV356" s="334"/>
      <c r="DMW356" s="334"/>
      <c r="DMX356" s="224"/>
      <c r="DMY356" s="368"/>
      <c r="DMZ356" s="368"/>
      <c r="DNA356" s="332"/>
      <c r="DNB356" s="333"/>
      <c r="DNC356" s="368"/>
      <c r="DND356" s="224"/>
      <c r="DNE356" s="224"/>
      <c r="DNF356" s="334"/>
      <c r="DNG356" s="334"/>
      <c r="DNH356" s="224"/>
      <c r="DNI356" s="368"/>
      <c r="DNJ356" s="368"/>
      <c r="DNK356" s="332"/>
      <c r="DNL356" s="333"/>
      <c r="DNM356" s="368"/>
      <c r="DNN356" s="224"/>
      <c r="DNO356" s="224"/>
      <c r="DNP356" s="334"/>
      <c r="DNQ356" s="334"/>
      <c r="DNR356" s="224"/>
      <c r="DNS356" s="368"/>
      <c r="DNT356" s="368"/>
      <c r="DNU356" s="332"/>
      <c r="DNV356" s="333"/>
      <c r="DNW356" s="368"/>
      <c r="DNX356" s="224"/>
      <c r="DNY356" s="224"/>
      <c r="DNZ356" s="334"/>
      <c r="DOA356" s="334"/>
      <c r="DOB356" s="224"/>
      <c r="DOC356" s="368"/>
      <c r="DOD356" s="368"/>
      <c r="DOE356" s="332"/>
      <c r="DOF356" s="333"/>
      <c r="DOG356" s="368"/>
      <c r="DOH356" s="224"/>
      <c r="DOI356" s="224"/>
      <c r="DOJ356" s="334"/>
      <c r="DOK356" s="334"/>
      <c r="DOL356" s="224"/>
      <c r="DOM356" s="368"/>
      <c r="DON356" s="368"/>
      <c r="DOO356" s="332"/>
      <c r="DOP356" s="333"/>
      <c r="DOQ356" s="368"/>
      <c r="DOR356" s="224"/>
      <c r="DOS356" s="224"/>
      <c r="DOT356" s="334"/>
      <c r="DOU356" s="334"/>
      <c r="DOV356" s="224"/>
      <c r="DOW356" s="368"/>
      <c r="DOX356" s="368"/>
      <c r="DOY356" s="332"/>
      <c r="DOZ356" s="333"/>
      <c r="DPA356" s="368"/>
      <c r="DPB356" s="224"/>
      <c r="DPC356" s="224"/>
      <c r="DPD356" s="334"/>
      <c r="DPE356" s="334"/>
      <c r="DPF356" s="224"/>
      <c r="DPG356" s="368"/>
      <c r="DPH356" s="368"/>
      <c r="DPI356" s="332"/>
      <c r="DPJ356" s="333"/>
      <c r="DPK356" s="368"/>
      <c r="DPL356" s="224"/>
      <c r="DPM356" s="224"/>
      <c r="DPN356" s="334"/>
      <c r="DPO356" s="334"/>
      <c r="DPP356" s="224"/>
      <c r="DPQ356" s="368"/>
      <c r="DPR356" s="368"/>
      <c r="DPS356" s="332"/>
      <c r="DPT356" s="333"/>
      <c r="DPU356" s="368"/>
      <c r="DPV356" s="224"/>
      <c r="DPW356" s="224"/>
      <c r="DPX356" s="334"/>
      <c r="DPY356" s="334"/>
      <c r="DPZ356" s="224"/>
      <c r="DQA356" s="368"/>
      <c r="DQB356" s="368"/>
      <c r="DQC356" s="332"/>
      <c r="DQD356" s="333"/>
      <c r="DQE356" s="368"/>
      <c r="DQF356" s="224"/>
      <c r="DQG356" s="224"/>
      <c r="DQH356" s="334"/>
      <c r="DQI356" s="334"/>
      <c r="DQJ356" s="224"/>
      <c r="DQK356" s="368"/>
      <c r="DQL356" s="368"/>
      <c r="DQM356" s="332"/>
      <c r="DQN356" s="333"/>
      <c r="DQO356" s="368"/>
      <c r="DQP356" s="224"/>
      <c r="DQQ356" s="224"/>
      <c r="DQR356" s="334"/>
      <c r="DQS356" s="334"/>
      <c r="DQT356" s="224"/>
      <c r="DQU356" s="368"/>
      <c r="DQV356" s="368"/>
      <c r="DQW356" s="332"/>
      <c r="DQX356" s="333"/>
      <c r="DQY356" s="368"/>
      <c r="DQZ356" s="224"/>
      <c r="DRA356" s="224"/>
      <c r="DRB356" s="334"/>
      <c r="DRC356" s="334"/>
      <c r="DRD356" s="224"/>
      <c r="DRE356" s="368"/>
      <c r="DRF356" s="368"/>
      <c r="DRG356" s="332"/>
      <c r="DRH356" s="333"/>
      <c r="DRI356" s="368"/>
      <c r="DRJ356" s="224"/>
      <c r="DRK356" s="224"/>
      <c r="DRL356" s="334"/>
      <c r="DRM356" s="334"/>
      <c r="DRN356" s="224"/>
      <c r="DRO356" s="368"/>
      <c r="DRP356" s="368"/>
      <c r="DRQ356" s="332"/>
      <c r="DRR356" s="333"/>
      <c r="DRS356" s="368"/>
      <c r="DRT356" s="224"/>
      <c r="DRU356" s="224"/>
      <c r="DRV356" s="334"/>
      <c r="DRW356" s="334"/>
      <c r="DRX356" s="224"/>
      <c r="DRY356" s="368"/>
      <c r="DRZ356" s="368"/>
      <c r="DSA356" s="332"/>
      <c r="DSB356" s="333"/>
      <c r="DSC356" s="368"/>
      <c r="DSD356" s="224"/>
      <c r="DSE356" s="224"/>
      <c r="DSF356" s="334"/>
      <c r="DSG356" s="334"/>
      <c r="DSH356" s="224"/>
      <c r="DSI356" s="368"/>
      <c r="DSJ356" s="368"/>
      <c r="DSK356" s="332"/>
      <c r="DSL356" s="333"/>
      <c r="DSM356" s="368"/>
      <c r="DSN356" s="224"/>
      <c r="DSO356" s="224"/>
      <c r="DSP356" s="334"/>
      <c r="DSQ356" s="334"/>
      <c r="DSR356" s="224"/>
      <c r="DSS356" s="368"/>
      <c r="DST356" s="368"/>
      <c r="DSU356" s="332"/>
      <c r="DSV356" s="333"/>
      <c r="DSW356" s="368"/>
      <c r="DSX356" s="224"/>
      <c r="DSY356" s="224"/>
      <c r="DSZ356" s="334"/>
      <c r="DTA356" s="334"/>
      <c r="DTB356" s="224"/>
      <c r="DTC356" s="368"/>
      <c r="DTD356" s="368"/>
      <c r="DTE356" s="332"/>
      <c r="DTF356" s="333"/>
      <c r="DTG356" s="368"/>
      <c r="DTH356" s="224"/>
      <c r="DTI356" s="224"/>
      <c r="DTJ356" s="334"/>
      <c r="DTK356" s="334"/>
      <c r="DTL356" s="224"/>
      <c r="DTM356" s="368"/>
      <c r="DTN356" s="368"/>
      <c r="DTO356" s="332"/>
      <c r="DTP356" s="333"/>
      <c r="DTQ356" s="368"/>
      <c r="DTR356" s="224"/>
      <c r="DTS356" s="224"/>
      <c r="DTT356" s="334"/>
      <c r="DTU356" s="334"/>
      <c r="DTV356" s="224"/>
      <c r="DTW356" s="368"/>
      <c r="DTX356" s="368"/>
      <c r="DTY356" s="332"/>
      <c r="DTZ356" s="333"/>
      <c r="DUA356" s="368"/>
      <c r="DUB356" s="224"/>
      <c r="DUC356" s="224"/>
      <c r="DUD356" s="334"/>
      <c r="DUE356" s="334"/>
      <c r="DUF356" s="224"/>
      <c r="DUG356" s="368"/>
      <c r="DUH356" s="368"/>
      <c r="DUI356" s="332"/>
      <c r="DUJ356" s="333"/>
      <c r="DUK356" s="368"/>
      <c r="DUL356" s="224"/>
      <c r="DUM356" s="224"/>
      <c r="DUN356" s="334"/>
      <c r="DUO356" s="334"/>
      <c r="DUP356" s="224"/>
      <c r="DUQ356" s="368"/>
      <c r="DUR356" s="368"/>
      <c r="DUS356" s="332"/>
      <c r="DUT356" s="333"/>
      <c r="DUU356" s="368"/>
      <c r="DUV356" s="224"/>
      <c r="DUW356" s="224"/>
      <c r="DUX356" s="334"/>
      <c r="DUY356" s="334"/>
      <c r="DUZ356" s="224"/>
      <c r="DVA356" s="368"/>
      <c r="DVB356" s="368"/>
      <c r="DVC356" s="332"/>
      <c r="DVD356" s="333"/>
      <c r="DVE356" s="368"/>
      <c r="DVF356" s="224"/>
      <c r="DVG356" s="224"/>
      <c r="DVH356" s="334"/>
      <c r="DVI356" s="334"/>
      <c r="DVJ356" s="224"/>
      <c r="DVK356" s="368"/>
      <c r="DVL356" s="368"/>
      <c r="DVM356" s="332"/>
      <c r="DVN356" s="333"/>
      <c r="DVO356" s="368"/>
      <c r="DVP356" s="224"/>
      <c r="DVQ356" s="224"/>
      <c r="DVR356" s="334"/>
      <c r="DVS356" s="334"/>
      <c r="DVT356" s="224"/>
      <c r="DVU356" s="368"/>
      <c r="DVV356" s="368"/>
      <c r="DVW356" s="332"/>
      <c r="DVX356" s="333"/>
      <c r="DVY356" s="368"/>
      <c r="DVZ356" s="224"/>
      <c r="DWA356" s="224"/>
      <c r="DWB356" s="334"/>
      <c r="DWC356" s="334"/>
      <c r="DWD356" s="224"/>
      <c r="DWE356" s="368"/>
      <c r="DWF356" s="368"/>
      <c r="DWG356" s="332"/>
      <c r="DWH356" s="333"/>
      <c r="DWI356" s="368"/>
      <c r="DWJ356" s="224"/>
      <c r="DWK356" s="224"/>
      <c r="DWL356" s="334"/>
      <c r="DWM356" s="334"/>
      <c r="DWN356" s="224"/>
      <c r="DWO356" s="368"/>
      <c r="DWP356" s="368"/>
      <c r="DWQ356" s="332"/>
      <c r="DWR356" s="333"/>
      <c r="DWS356" s="368"/>
      <c r="DWT356" s="224"/>
      <c r="DWU356" s="224"/>
      <c r="DWV356" s="334"/>
      <c r="DWW356" s="334"/>
      <c r="DWX356" s="224"/>
      <c r="DWY356" s="368"/>
      <c r="DWZ356" s="368"/>
      <c r="DXA356" s="332"/>
      <c r="DXB356" s="333"/>
      <c r="DXC356" s="368"/>
      <c r="DXD356" s="224"/>
      <c r="DXE356" s="224"/>
      <c r="DXF356" s="334"/>
      <c r="DXG356" s="334"/>
      <c r="DXH356" s="224"/>
      <c r="DXI356" s="368"/>
      <c r="DXJ356" s="368"/>
      <c r="DXK356" s="332"/>
      <c r="DXL356" s="333"/>
      <c r="DXM356" s="368"/>
      <c r="DXN356" s="224"/>
      <c r="DXO356" s="224"/>
      <c r="DXP356" s="334"/>
      <c r="DXQ356" s="334"/>
      <c r="DXR356" s="224"/>
      <c r="DXS356" s="368"/>
      <c r="DXT356" s="368"/>
      <c r="DXU356" s="332"/>
      <c r="DXV356" s="333"/>
      <c r="DXW356" s="368"/>
      <c r="DXX356" s="224"/>
      <c r="DXY356" s="224"/>
      <c r="DXZ356" s="334"/>
      <c r="DYA356" s="334"/>
      <c r="DYB356" s="224"/>
      <c r="DYC356" s="368"/>
      <c r="DYD356" s="368"/>
      <c r="DYE356" s="332"/>
      <c r="DYF356" s="333"/>
      <c r="DYG356" s="368"/>
      <c r="DYH356" s="224"/>
      <c r="DYI356" s="224"/>
      <c r="DYJ356" s="334"/>
      <c r="DYK356" s="334"/>
      <c r="DYL356" s="224"/>
      <c r="DYM356" s="368"/>
      <c r="DYN356" s="368"/>
      <c r="DYO356" s="332"/>
      <c r="DYP356" s="333"/>
      <c r="DYQ356" s="368"/>
      <c r="DYR356" s="224"/>
      <c r="DYS356" s="224"/>
      <c r="DYT356" s="334"/>
      <c r="DYU356" s="334"/>
      <c r="DYV356" s="224"/>
      <c r="DYW356" s="368"/>
      <c r="DYX356" s="368"/>
      <c r="DYY356" s="332"/>
      <c r="DYZ356" s="333"/>
      <c r="DZA356" s="368"/>
      <c r="DZB356" s="224"/>
      <c r="DZC356" s="224"/>
      <c r="DZD356" s="334"/>
      <c r="DZE356" s="334"/>
      <c r="DZF356" s="224"/>
      <c r="DZG356" s="368"/>
      <c r="DZH356" s="368"/>
      <c r="DZI356" s="332"/>
      <c r="DZJ356" s="333"/>
      <c r="DZK356" s="368"/>
      <c r="DZL356" s="224"/>
      <c r="DZM356" s="224"/>
      <c r="DZN356" s="334"/>
      <c r="DZO356" s="334"/>
      <c r="DZP356" s="224"/>
      <c r="DZQ356" s="368"/>
      <c r="DZR356" s="368"/>
      <c r="DZS356" s="332"/>
      <c r="DZT356" s="333"/>
      <c r="DZU356" s="368"/>
      <c r="DZV356" s="224"/>
      <c r="DZW356" s="224"/>
      <c r="DZX356" s="334"/>
      <c r="DZY356" s="334"/>
      <c r="DZZ356" s="224"/>
      <c r="EAA356" s="368"/>
      <c r="EAB356" s="368"/>
      <c r="EAC356" s="332"/>
      <c r="EAD356" s="333"/>
      <c r="EAE356" s="368"/>
      <c r="EAF356" s="224"/>
      <c r="EAG356" s="224"/>
      <c r="EAH356" s="334"/>
      <c r="EAI356" s="334"/>
      <c r="EAJ356" s="224"/>
      <c r="EAK356" s="368"/>
      <c r="EAL356" s="368"/>
      <c r="EAM356" s="332"/>
      <c r="EAN356" s="333"/>
      <c r="EAO356" s="368"/>
      <c r="EAP356" s="224"/>
      <c r="EAQ356" s="224"/>
      <c r="EAR356" s="334"/>
      <c r="EAS356" s="334"/>
      <c r="EAT356" s="224"/>
      <c r="EAU356" s="368"/>
      <c r="EAV356" s="368"/>
      <c r="EAW356" s="332"/>
      <c r="EAX356" s="333"/>
      <c r="EAY356" s="368"/>
      <c r="EAZ356" s="224"/>
      <c r="EBA356" s="224"/>
      <c r="EBB356" s="334"/>
      <c r="EBC356" s="334"/>
      <c r="EBD356" s="224"/>
      <c r="EBE356" s="368"/>
      <c r="EBF356" s="368"/>
      <c r="EBG356" s="332"/>
      <c r="EBH356" s="333"/>
      <c r="EBI356" s="368"/>
      <c r="EBJ356" s="224"/>
      <c r="EBK356" s="224"/>
      <c r="EBL356" s="334"/>
      <c r="EBM356" s="334"/>
      <c r="EBN356" s="224"/>
      <c r="EBO356" s="368"/>
      <c r="EBP356" s="368"/>
      <c r="EBQ356" s="332"/>
      <c r="EBR356" s="333"/>
      <c r="EBS356" s="368"/>
      <c r="EBT356" s="224"/>
      <c r="EBU356" s="224"/>
      <c r="EBV356" s="334"/>
      <c r="EBW356" s="334"/>
      <c r="EBX356" s="224"/>
      <c r="EBY356" s="368"/>
      <c r="EBZ356" s="368"/>
      <c r="ECA356" s="332"/>
      <c r="ECB356" s="333"/>
      <c r="ECC356" s="368"/>
      <c r="ECD356" s="224"/>
      <c r="ECE356" s="224"/>
      <c r="ECF356" s="334"/>
      <c r="ECG356" s="334"/>
      <c r="ECH356" s="224"/>
      <c r="ECI356" s="368"/>
      <c r="ECJ356" s="368"/>
      <c r="ECK356" s="332"/>
      <c r="ECL356" s="333"/>
      <c r="ECM356" s="368"/>
      <c r="ECN356" s="224"/>
      <c r="ECO356" s="224"/>
      <c r="ECP356" s="334"/>
      <c r="ECQ356" s="334"/>
      <c r="ECR356" s="224"/>
      <c r="ECS356" s="368"/>
      <c r="ECT356" s="368"/>
      <c r="ECU356" s="332"/>
      <c r="ECV356" s="333"/>
      <c r="ECW356" s="368"/>
      <c r="ECX356" s="224"/>
      <c r="ECY356" s="224"/>
      <c r="ECZ356" s="334"/>
      <c r="EDA356" s="334"/>
      <c r="EDB356" s="224"/>
      <c r="EDC356" s="368"/>
      <c r="EDD356" s="368"/>
      <c r="EDE356" s="332"/>
      <c r="EDF356" s="333"/>
      <c r="EDG356" s="368"/>
      <c r="EDH356" s="224"/>
      <c r="EDI356" s="224"/>
      <c r="EDJ356" s="334"/>
      <c r="EDK356" s="334"/>
      <c r="EDL356" s="224"/>
      <c r="EDM356" s="368"/>
      <c r="EDN356" s="368"/>
      <c r="EDO356" s="332"/>
      <c r="EDP356" s="333"/>
      <c r="EDQ356" s="368"/>
      <c r="EDR356" s="224"/>
      <c r="EDS356" s="224"/>
      <c r="EDT356" s="334"/>
      <c r="EDU356" s="334"/>
      <c r="EDV356" s="224"/>
      <c r="EDW356" s="368"/>
      <c r="EDX356" s="368"/>
      <c r="EDY356" s="332"/>
      <c r="EDZ356" s="333"/>
      <c r="EEA356" s="368"/>
      <c r="EEB356" s="224"/>
      <c r="EEC356" s="224"/>
      <c r="EED356" s="334"/>
      <c r="EEE356" s="334"/>
      <c r="EEF356" s="224"/>
      <c r="EEG356" s="368"/>
      <c r="EEH356" s="368"/>
      <c r="EEI356" s="332"/>
      <c r="EEJ356" s="333"/>
      <c r="EEK356" s="368"/>
      <c r="EEL356" s="224"/>
      <c r="EEM356" s="224"/>
      <c r="EEN356" s="334"/>
      <c r="EEO356" s="334"/>
      <c r="EEP356" s="224"/>
      <c r="EEQ356" s="368"/>
      <c r="EER356" s="368"/>
      <c r="EES356" s="332"/>
      <c r="EET356" s="333"/>
      <c r="EEU356" s="368"/>
      <c r="EEV356" s="224"/>
      <c r="EEW356" s="224"/>
      <c r="EEX356" s="334"/>
      <c r="EEY356" s="334"/>
      <c r="EEZ356" s="224"/>
      <c r="EFA356" s="368"/>
      <c r="EFB356" s="368"/>
      <c r="EFC356" s="332"/>
      <c r="EFD356" s="333"/>
      <c r="EFE356" s="368"/>
      <c r="EFF356" s="224"/>
      <c r="EFG356" s="224"/>
      <c r="EFH356" s="334"/>
      <c r="EFI356" s="334"/>
      <c r="EFJ356" s="224"/>
      <c r="EFK356" s="368"/>
      <c r="EFL356" s="368"/>
      <c r="EFM356" s="332"/>
      <c r="EFN356" s="333"/>
      <c r="EFO356" s="368"/>
      <c r="EFP356" s="224"/>
      <c r="EFQ356" s="224"/>
      <c r="EFR356" s="334"/>
      <c r="EFS356" s="334"/>
      <c r="EFT356" s="224"/>
      <c r="EFU356" s="368"/>
      <c r="EFV356" s="368"/>
      <c r="EFW356" s="332"/>
      <c r="EFX356" s="333"/>
      <c r="EFY356" s="368"/>
      <c r="EFZ356" s="224"/>
      <c r="EGA356" s="224"/>
      <c r="EGB356" s="334"/>
      <c r="EGC356" s="334"/>
      <c r="EGD356" s="224"/>
      <c r="EGE356" s="368"/>
      <c r="EGF356" s="368"/>
      <c r="EGG356" s="332"/>
      <c r="EGH356" s="333"/>
      <c r="EGI356" s="368"/>
      <c r="EGJ356" s="224"/>
      <c r="EGK356" s="224"/>
      <c r="EGL356" s="334"/>
      <c r="EGM356" s="334"/>
      <c r="EGN356" s="224"/>
      <c r="EGO356" s="368"/>
      <c r="EGP356" s="368"/>
      <c r="EGQ356" s="332"/>
      <c r="EGR356" s="333"/>
      <c r="EGS356" s="368"/>
      <c r="EGT356" s="224"/>
      <c r="EGU356" s="224"/>
      <c r="EGV356" s="334"/>
      <c r="EGW356" s="334"/>
      <c r="EGX356" s="224"/>
      <c r="EGY356" s="368"/>
      <c r="EGZ356" s="368"/>
      <c r="EHA356" s="332"/>
      <c r="EHB356" s="333"/>
      <c r="EHC356" s="368"/>
      <c r="EHD356" s="224"/>
      <c r="EHE356" s="224"/>
      <c r="EHF356" s="334"/>
      <c r="EHG356" s="334"/>
      <c r="EHH356" s="224"/>
      <c r="EHI356" s="368"/>
      <c r="EHJ356" s="368"/>
      <c r="EHK356" s="332"/>
      <c r="EHL356" s="333"/>
      <c r="EHM356" s="368"/>
      <c r="EHN356" s="224"/>
      <c r="EHO356" s="224"/>
      <c r="EHP356" s="334"/>
      <c r="EHQ356" s="334"/>
      <c r="EHR356" s="224"/>
      <c r="EHS356" s="368"/>
      <c r="EHT356" s="368"/>
      <c r="EHU356" s="332"/>
      <c r="EHV356" s="333"/>
      <c r="EHW356" s="368"/>
      <c r="EHX356" s="224"/>
      <c r="EHY356" s="224"/>
      <c r="EHZ356" s="334"/>
      <c r="EIA356" s="334"/>
      <c r="EIB356" s="224"/>
      <c r="EIC356" s="368"/>
      <c r="EID356" s="368"/>
      <c r="EIE356" s="332"/>
      <c r="EIF356" s="333"/>
      <c r="EIG356" s="368"/>
      <c r="EIH356" s="224"/>
      <c r="EII356" s="224"/>
      <c r="EIJ356" s="334"/>
      <c r="EIK356" s="334"/>
      <c r="EIL356" s="224"/>
      <c r="EIM356" s="368"/>
      <c r="EIN356" s="368"/>
      <c r="EIO356" s="332"/>
      <c r="EIP356" s="333"/>
      <c r="EIQ356" s="368"/>
      <c r="EIR356" s="224"/>
      <c r="EIS356" s="224"/>
      <c r="EIT356" s="334"/>
      <c r="EIU356" s="334"/>
      <c r="EIV356" s="224"/>
      <c r="EIW356" s="368"/>
      <c r="EIX356" s="368"/>
      <c r="EIY356" s="332"/>
      <c r="EIZ356" s="333"/>
      <c r="EJA356" s="368"/>
      <c r="EJB356" s="224"/>
      <c r="EJC356" s="224"/>
      <c r="EJD356" s="334"/>
      <c r="EJE356" s="334"/>
      <c r="EJF356" s="224"/>
      <c r="EJG356" s="368"/>
      <c r="EJH356" s="368"/>
      <c r="EJI356" s="332"/>
      <c r="EJJ356" s="333"/>
      <c r="EJK356" s="368"/>
      <c r="EJL356" s="224"/>
      <c r="EJM356" s="224"/>
      <c r="EJN356" s="334"/>
      <c r="EJO356" s="334"/>
      <c r="EJP356" s="224"/>
      <c r="EJQ356" s="368"/>
      <c r="EJR356" s="368"/>
      <c r="EJS356" s="332"/>
      <c r="EJT356" s="333"/>
      <c r="EJU356" s="368"/>
      <c r="EJV356" s="224"/>
      <c r="EJW356" s="224"/>
      <c r="EJX356" s="334"/>
      <c r="EJY356" s="334"/>
      <c r="EJZ356" s="224"/>
      <c r="EKA356" s="368"/>
      <c r="EKB356" s="368"/>
      <c r="EKC356" s="332"/>
      <c r="EKD356" s="333"/>
      <c r="EKE356" s="368"/>
      <c r="EKF356" s="224"/>
      <c r="EKG356" s="224"/>
      <c r="EKH356" s="334"/>
      <c r="EKI356" s="334"/>
      <c r="EKJ356" s="224"/>
      <c r="EKK356" s="368"/>
      <c r="EKL356" s="368"/>
      <c r="EKM356" s="332"/>
      <c r="EKN356" s="333"/>
      <c r="EKO356" s="368"/>
      <c r="EKP356" s="224"/>
      <c r="EKQ356" s="224"/>
      <c r="EKR356" s="334"/>
      <c r="EKS356" s="334"/>
      <c r="EKT356" s="224"/>
      <c r="EKU356" s="368"/>
      <c r="EKV356" s="368"/>
      <c r="EKW356" s="332"/>
      <c r="EKX356" s="333"/>
      <c r="EKY356" s="368"/>
      <c r="EKZ356" s="224"/>
      <c r="ELA356" s="224"/>
      <c r="ELB356" s="334"/>
      <c r="ELC356" s="334"/>
      <c r="ELD356" s="224"/>
      <c r="ELE356" s="368"/>
      <c r="ELF356" s="368"/>
      <c r="ELG356" s="332"/>
      <c r="ELH356" s="333"/>
      <c r="ELI356" s="368"/>
      <c r="ELJ356" s="224"/>
      <c r="ELK356" s="224"/>
      <c r="ELL356" s="334"/>
      <c r="ELM356" s="334"/>
      <c r="ELN356" s="224"/>
      <c r="ELO356" s="368"/>
      <c r="ELP356" s="368"/>
      <c r="ELQ356" s="332"/>
      <c r="ELR356" s="333"/>
      <c r="ELS356" s="368"/>
      <c r="ELT356" s="224"/>
      <c r="ELU356" s="224"/>
      <c r="ELV356" s="334"/>
      <c r="ELW356" s="334"/>
      <c r="ELX356" s="224"/>
      <c r="ELY356" s="368"/>
      <c r="ELZ356" s="368"/>
      <c r="EMA356" s="332"/>
      <c r="EMB356" s="333"/>
      <c r="EMC356" s="368"/>
      <c r="EMD356" s="224"/>
      <c r="EME356" s="224"/>
      <c r="EMF356" s="334"/>
      <c r="EMG356" s="334"/>
      <c r="EMH356" s="224"/>
      <c r="EMI356" s="368"/>
      <c r="EMJ356" s="368"/>
      <c r="EMK356" s="332"/>
      <c r="EML356" s="333"/>
      <c r="EMM356" s="368"/>
      <c r="EMN356" s="224"/>
      <c r="EMO356" s="224"/>
      <c r="EMP356" s="334"/>
      <c r="EMQ356" s="334"/>
      <c r="EMR356" s="224"/>
      <c r="EMS356" s="368"/>
      <c r="EMT356" s="368"/>
      <c r="EMU356" s="332"/>
      <c r="EMV356" s="333"/>
      <c r="EMW356" s="368"/>
      <c r="EMX356" s="224"/>
      <c r="EMY356" s="224"/>
      <c r="EMZ356" s="334"/>
      <c r="ENA356" s="334"/>
      <c r="ENB356" s="224"/>
      <c r="ENC356" s="368"/>
      <c r="END356" s="368"/>
      <c r="ENE356" s="332"/>
      <c r="ENF356" s="333"/>
      <c r="ENG356" s="368"/>
      <c r="ENH356" s="224"/>
      <c r="ENI356" s="224"/>
      <c r="ENJ356" s="334"/>
      <c r="ENK356" s="334"/>
      <c r="ENL356" s="224"/>
      <c r="ENM356" s="368"/>
      <c r="ENN356" s="368"/>
      <c r="ENO356" s="332"/>
      <c r="ENP356" s="333"/>
      <c r="ENQ356" s="368"/>
      <c r="ENR356" s="224"/>
      <c r="ENS356" s="224"/>
      <c r="ENT356" s="334"/>
      <c r="ENU356" s="334"/>
      <c r="ENV356" s="224"/>
      <c r="ENW356" s="368"/>
      <c r="ENX356" s="368"/>
      <c r="ENY356" s="332"/>
      <c r="ENZ356" s="333"/>
      <c r="EOA356" s="368"/>
      <c r="EOB356" s="224"/>
      <c r="EOC356" s="224"/>
      <c r="EOD356" s="334"/>
      <c r="EOE356" s="334"/>
      <c r="EOF356" s="224"/>
      <c r="EOG356" s="368"/>
      <c r="EOH356" s="368"/>
      <c r="EOI356" s="332"/>
      <c r="EOJ356" s="333"/>
      <c r="EOK356" s="368"/>
      <c r="EOL356" s="224"/>
      <c r="EOM356" s="224"/>
      <c r="EON356" s="334"/>
      <c r="EOO356" s="334"/>
      <c r="EOP356" s="224"/>
      <c r="EOQ356" s="368"/>
      <c r="EOR356" s="368"/>
      <c r="EOS356" s="332"/>
      <c r="EOT356" s="333"/>
      <c r="EOU356" s="368"/>
      <c r="EOV356" s="224"/>
      <c r="EOW356" s="224"/>
      <c r="EOX356" s="334"/>
      <c r="EOY356" s="334"/>
      <c r="EOZ356" s="224"/>
      <c r="EPA356" s="368"/>
      <c r="EPB356" s="368"/>
      <c r="EPC356" s="332"/>
      <c r="EPD356" s="333"/>
      <c r="EPE356" s="368"/>
      <c r="EPF356" s="224"/>
      <c r="EPG356" s="224"/>
      <c r="EPH356" s="334"/>
      <c r="EPI356" s="334"/>
      <c r="EPJ356" s="224"/>
      <c r="EPK356" s="368"/>
      <c r="EPL356" s="368"/>
      <c r="EPM356" s="332"/>
      <c r="EPN356" s="333"/>
      <c r="EPO356" s="368"/>
      <c r="EPP356" s="224"/>
      <c r="EPQ356" s="224"/>
      <c r="EPR356" s="334"/>
      <c r="EPS356" s="334"/>
      <c r="EPT356" s="224"/>
      <c r="EPU356" s="368"/>
      <c r="EPV356" s="368"/>
      <c r="EPW356" s="332"/>
      <c r="EPX356" s="333"/>
      <c r="EPY356" s="368"/>
      <c r="EPZ356" s="224"/>
      <c r="EQA356" s="224"/>
      <c r="EQB356" s="334"/>
      <c r="EQC356" s="334"/>
      <c r="EQD356" s="224"/>
      <c r="EQE356" s="368"/>
      <c r="EQF356" s="368"/>
      <c r="EQG356" s="332"/>
      <c r="EQH356" s="333"/>
      <c r="EQI356" s="368"/>
      <c r="EQJ356" s="224"/>
      <c r="EQK356" s="224"/>
      <c r="EQL356" s="334"/>
      <c r="EQM356" s="334"/>
      <c r="EQN356" s="224"/>
      <c r="EQO356" s="368"/>
      <c r="EQP356" s="368"/>
      <c r="EQQ356" s="332"/>
      <c r="EQR356" s="333"/>
      <c r="EQS356" s="368"/>
      <c r="EQT356" s="224"/>
      <c r="EQU356" s="224"/>
      <c r="EQV356" s="334"/>
      <c r="EQW356" s="334"/>
      <c r="EQX356" s="224"/>
      <c r="EQY356" s="368"/>
      <c r="EQZ356" s="368"/>
      <c r="ERA356" s="332"/>
      <c r="ERB356" s="333"/>
      <c r="ERC356" s="368"/>
      <c r="ERD356" s="224"/>
      <c r="ERE356" s="224"/>
      <c r="ERF356" s="334"/>
      <c r="ERG356" s="334"/>
      <c r="ERH356" s="224"/>
      <c r="ERI356" s="368"/>
      <c r="ERJ356" s="368"/>
      <c r="ERK356" s="332"/>
      <c r="ERL356" s="333"/>
      <c r="ERM356" s="368"/>
      <c r="ERN356" s="224"/>
      <c r="ERO356" s="224"/>
      <c r="ERP356" s="334"/>
      <c r="ERQ356" s="334"/>
      <c r="ERR356" s="224"/>
      <c r="ERS356" s="368"/>
      <c r="ERT356" s="368"/>
      <c r="ERU356" s="332"/>
      <c r="ERV356" s="333"/>
      <c r="ERW356" s="368"/>
      <c r="ERX356" s="224"/>
      <c r="ERY356" s="224"/>
      <c r="ERZ356" s="334"/>
      <c r="ESA356" s="334"/>
      <c r="ESB356" s="224"/>
      <c r="ESC356" s="368"/>
      <c r="ESD356" s="368"/>
      <c r="ESE356" s="332"/>
      <c r="ESF356" s="333"/>
      <c r="ESG356" s="368"/>
      <c r="ESH356" s="224"/>
      <c r="ESI356" s="224"/>
      <c r="ESJ356" s="334"/>
      <c r="ESK356" s="334"/>
      <c r="ESL356" s="224"/>
      <c r="ESM356" s="368"/>
      <c r="ESN356" s="368"/>
      <c r="ESO356" s="332"/>
      <c r="ESP356" s="333"/>
      <c r="ESQ356" s="368"/>
      <c r="ESR356" s="224"/>
      <c r="ESS356" s="224"/>
      <c r="EST356" s="334"/>
      <c r="ESU356" s="334"/>
      <c r="ESV356" s="224"/>
      <c r="ESW356" s="368"/>
      <c r="ESX356" s="368"/>
      <c r="ESY356" s="332"/>
      <c r="ESZ356" s="333"/>
      <c r="ETA356" s="368"/>
      <c r="ETB356" s="224"/>
      <c r="ETC356" s="224"/>
      <c r="ETD356" s="334"/>
      <c r="ETE356" s="334"/>
      <c r="ETF356" s="224"/>
      <c r="ETG356" s="368"/>
      <c r="ETH356" s="368"/>
      <c r="ETI356" s="332"/>
      <c r="ETJ356" s="333"/>
      <c r="ETK356" s="368"/>
      <c r="ETL356" s="224"/>
      <c r="ETM356" s="224"/>
      <c r="ETN356" s="334"/>
      <c r="ETO356" s="334"/>
      <c r="ETP356" s="224"/>
      <c r="ETQ356" s="368"/>
      <c r="ETR356" s="368"/>
      <c r="ETS356" s="332"/>
      <c r="ETT356" s="333"/>
      <c r="ETU356" s="368"/>
      <c r="ETV356" s="224"/>
      <c r="ETW356" s="224"/>
      <c r="ETX356" s="334"/>
      <c r="ETY356" s="334"/>
      <c r="ETZ356" s="224"/>
      <c r="EUA356" s="368"/>
      <c r="EUB356" s="368"/>
      <c r="EUC356" s="332"/>
      <c r="EUD356" s="333"/>
      <c r="EUE356" s="368"/>
      <c r="EUF356" s="224"/>
      <c r="EUG356" s="224"/>
      <c r="EUH356" s="334"/>
      <c r="EUI356" s="334"/>
      <c r="EUJ356" s="224"/>
      <c r="EUK356" s="368"/>
      <c r="EUL356" s="368"/>
      <c r="EUM356" s="332"/>
      <c r="EUN356" s="333"/>
      <c r="EUO356" s="368"/>
      <c r="EUP356" s="224"/>
      <c r="EUQ356" s="224"/>
      <c r="EUR356" s="334"/>
      <c r="EUS356" s="334"/>
      <c r="EUT356" s="224"/>
      <c r="EUU356" s="368"/>
      <c r="EUV356" s="368"/>
      <c r="EUW356" s="332"/>
      <c r="EUX356" s="333"/>
      <c r="EUY356" s="368"/>
      <c r="EUZ356" s="224"/>
      <c r="EVA356" s="224"/>
      <c r="EVB356" s="334"/>
      <c r="EVC356" s="334"/>
      <c r="EVD356" s="224"/>
      <c r="EVE356" s="368"/>
      <c r="EVF356" s="368"/>
      <c r="EVG356" s="332"/>
      <c r="EVH356" s="333"/>
      <c r="EVI356" s="368"/>
      <c r="EVJ356" s="224"/>
      <c r="EVK356" s="224"/>
      <c r="EVL356" s="334"/>
      <c r="EVM356" s="334"/>
      <c r="EVN356" s="224"/>
      <c r="EVO356" s="368"/>
      <c r="EVP356" s="368"/>
      <c r="EVQ356" s="332"/>
      <c r="EVR356" s="333"/>
      <c r="EVS356" s="368"/>
      <c r="EVT356" s="224"/>
      <c r="EVU356" s="224"/>
      <c r="EVV356" s="334"/>
      <c r="EVW356" s="334"/>
      <c r="EVX356" s="224"/>
      <c r="EVY356" s="368"/>
      <c r="EVZ356" s="368"/>
      <c r="EWA356" s="332"/>
      <c r="EWB356" s="333"/>
      <c r="EWC356" s="368"/>
      <c r="EWD356" s="224"/>
      <c r="EWE356" s="224"/>
      <c r="EWF356" s="334"/>
      <c r="EWG356" s="334"/>
      <c r="EWH356" s="224"/>
      <c r="EWI356" s="368"/>
      <c r="EWJ356" s="368"/>
      <c r="EWK356" s="332"/>
      <c r="EWL356" s="333"/>
      <c r="EWM356" s="368"/>
      <c r="EWN356" s="224"/>
      <c r="EWO356" s="224"/>
      <c r="EWP356" s="334"/>
      <c r="EWQ356" s="334"/>
      <c r="EWR356" s="224"/>
      <c r="EWS356" s="368"/>
      <c r="EWT356" s="368"/>
      <c r="EWU356" s="332"/>
      <c r="EWV356" s="333"/>
      <c r="EWW356" s="368"/>
      <c r="EWX356" s="224"/>
      <c r="EWY356" s="224"/>
      <c r="EWZ356" s="334"/>
      <c r="EXA356" s="334"/>
      <c r="EXB356" s="224"/>
      <c r="EXC356" s="368"/>
      <c r="EXD356" s="368"/>
      <c r="EXE356" s="332"/>
      <c r="EXF356" s="333"/>
      <c r="EXG356" s="368"/>
      <c r="EXH356" s="224"/>
      <c r="EXI356" s="224"/>
      <c r="EXJ356" s="334"/>
      <c r="EXK356" s="334"/>
      <c r="EXL356" s="224"/>
      <c r="EXM356" s="368"/>
      <c r="EXN356" s="368"/>
      <c r="EXO356" s="332"/>
      <c r="EXP356" s="333"/>
      <c r="EXQ356" s="368"/>
      <c r="EXR356" s="224"/>
      <c r="EXS356" s="224"/>
      <c r="EXT356" s="334"/>
      <c r="EXU356" s="334"/>
      <c r="EXV356" s="224"/>
      <c r="EXW356" s="368"/>
      <c r="EXX356" s="368"/>
      <c r="EXY356" s="332"/>
      <c r="EXZ356" s="333"/>
      <c r="EYA356" s="368"/>
      <c r="EYB356" s="224"/>
      <c r="EYC356" s="224"/>
      <c r="EYD356" s="334"/>
      <c r="EYE356" s="334"/>
      <c r="EYF356" s="224"/>
      <c r="EYG356" s="368"/>
      <c r="EYH356" s="368"/>
      <c r="EYI356" s="332"/>
      <c r="EYJ356" s="333"/>
      <c r="EYK356" s="368"/>
      <c r="EYL356" s="224"/>
      <c r="EYM356" s="224"/>
      <c r="EYN356" s="334"/>
      <c r="EYO356" s="334"/>
      <c r="EYP356" s="224"/>
      <c r="EYQ356" s="368"/>
      <c r="EYR356" s="368"/>
      <c r="EYS356" s="332"/>
      <c r="EYT356" s="333"/>
      <c r="EYU356" s="368"/>
      <c r="EYV356" s="224"/>
      <c r="EYW356" s="224"/>
      <c r="EYX356" s="334"/>
      <c r="EYY356" s="334"/>
      <c r="EYZ356" s="224"/>
      <c r="EZA356" s="368"/>
      <c r="EZB356" s="368"/>
      <c r="EZC356" s="332"/>
      <c r="EZD356" s="333"/>
      <c r="EZE356" s="368"/>
      <c r="EZF356" s="224"/>
      <c r="EZG356" s="224"/>
      <c r="EZH356" s="334"/>
      <c r="EZI356" s="334"/>
      <c r="EZJ356" s="224"/>
      <c r="EZK356" s="368"/>
      <c r="EZL356" s="368"/>
      <c r="EZM356" s="332"/>
      <c r="EZN356" s="333"/>
      <c r="EZO356" s="368"/>
      <c r="EZP356" s="224"/>
      <c r="EZQ356" s="224"/>
      <c r="EZR356" s="334"/>
      <c r="EZS356" s="334"/>
      <c r="EZT356" s="224"/>
      <c r="EZU356" s="368"/>
      <c r="EZV356" s="368"/>
      <c r="EZW356" s="332"/>
      <c r="EZX356" s="333"/>
      <c r="EZY356" s="368"/>
      <c r="EZZ356" s="224"/>
      <c r="FAA356" s="224"/>
      <c r="FAB356" s="334"/>
      <c r="FAC356" s="334"/>
      <c r="FAD356" s="224"/>
      <c r="FAE356" s="368"/>
      <c r="FAF356" s="368"/>
      <c r="FAG356" s="332"/>
      <c r="FAH356" s="333"/>
      <c r="FAI356" s="368"/>
      <c r="FAJ356" s="224"/>
      <c r="FAK356" s="224"/>
      <c r="FAL356" s="334"/>
      <c r="FAM356" s="334"/>
      <c r="FAN356" s="224"/>
      <c r="FAO356" s="368"/>
      <c r="FAP356" s="368"/>
      <c r="FAQ356" s="332"/>
      <c r="FAR356" s="333"/>
      <c r="FAS356" s="368"/>
      <c r="FAT356" s="224"/>
      <c r="FAU356" s="224"/>
      <c r="FAV356" s="334"/>
      <c r="FAW356" s="334"/>
      <c r="FAX356" s="224"/>
      <c r="FAY356" s="368"/>
      <c r="FAZ356" s="368"/>
      <c r="FBA356" s="332"/>
      <c r="FBB356" s="333"/>
      <c r="FBC356" s="368"/>
      <c r="FBD356" s="224"/>
      <c r="FBE356" s="224"/>
      <c r="FBF356" s="334"/>
      <c r="FBG356" s="334"/>
      <c r="FBH356" s="224"/>
      <c r="FBI356" s="368"/>
      <c r="FBJ356" s="368"/>
      <c r="FBK356" s="332"/>
      <c r="FBL356" s="333"/>
      <c r="FBM356" s="368"/>
      <c r="FBN356" s="224"/>
      <c r="FBO356" s="224"/>
      <c r="FBP356" s="334"/>
      <c r="FBQ356" s="334"/>
      <c r="FBR356" s="224"/>
      <c r="FBS356" s="368"/>
      <c r="FBT356" s="368"/>
      <c r="FBU356" s="332"/>
      <c r="FBV356" s="333"/>
      <c r="FBW356" s="368"/>
      <c r="FBX356" s="224"/>
      <c r="FBY356" s="224"/>
      <c r="FBZ356" s="334"/>
      <c r="FCA356" s="334"/>
      <c r="FCB356" s="224"/>
      <c r="FCC356" s="368"/>
      <c r="FCD356" s="368"/>
      <c r="FCE356" s="332"/>
      <c r="FCF356" s="333"/>
      <c r="FCG356" s="368"/>
      <c r="FCH356" s="224"/>
      <c r="FCI356" s="224"/>
      <c r="FCJ356" s="334"/>
      <c r="FCK356" s="334"/>
      <c r="FCL356" s="224"/>
      <c r="FCM356" s="368"/>
      <c r="FCN356" s="368"/>
      <c r="FCO356" s="332"/>
      <c r="FCP356" s="333"/>
      <c r="FCQ356" s="368"/>
      <c r="FCR356" s="224"/>
      <c r="FCS356" s="224"/>
      <c r="FCT356" s="334"/>
      <c r="FCU356" s="334"/>
      <c r="FCV356" s="224"/>
      <c r="FCW356" s="368"/>
      <c r="FCX356" s="368"/>
      <c r="FCY356" s="332"/>
      <c r="FCZ356" s="333"/>
      <c r="FDA356" s="368"/>
      <c r="FDB356" s="224"/>
      <c r="FDC356" s="224"/>
      <c r="FDD356" s="334"/>
      <c r="FDE356" s="334"/>
      <c r="FDF356" s="224"/>
      <c r="FDG356" s="368"/>
      <c r="FDH356" s="368"/>
      <c r="FDI356" s="332"/>
      <c r="FDJ356" s="333"/>
      <c r="FDK356" s="368"/>
      <c r="FDL356" s="224"/>
      <c r="FDM356" s="224"/>
      <c r="FDN356" s="334"/>
      <c r="FDO356" s="334"/>
      <c r="FDP356" s="224"/>
      <c r="FDQ356" s="368"/>
      <c r="FDR356" s="368"/>
      <c r="FDS356" s="332"/>
      <c r="FDT356" s="333"/>
      <c r="FDU356" s="368"/>
      <c r="FDV356" s="224"/>
      <c r="FDW356" s="224"/>
      <c r="FDX356" s="334"/>
      <c r="FDY356" s="334"/>
      <c r="FDZ356" s="224"/>
      <c r="FEA356" s="368"/>
      <c r="FEB356" s="368"/>
      <c r="FEC356" s="332"/>
      <c r="FED356" s="333"/>
      <c r="FEE356" s="368"/>
      <c r="FEF356" s="224"/>
      <c r="FEG356" s="224"/>
      <c r="FEH356" s="334"/>
      <c r="FEI356" s="334"/>
      <c r="FEJ356" s="224"/>
      <c r="FEK356" s="368"/>
      <c r="FEL356" s="368"/>
      <c r="FEM356" s="332"/>
      <c r="FEN356" s="333"/>
      <c r="FEO356" s="368"/>
      <c r="FEP356" s="224"/>
      <c r="FEQ356" s="224"/>
      <c r="FER356" s="334"/>
      <c r="FES356" s="334"/>
      <c r="FET356" s="224"/>
      <c r="FEU356" s="368"/>
      <c r="FEV356" s="368"/>
      <c r="FEW356" s="332"/>
      <c r="FEX356" s="333"/>
      <c r="FEY356" s="368"/>
      <c r="FEZ356" s="224"/>
      <c r="FFA356" s="224"/>
      <c r="FFB356" s="334"/>
      <c r="FFC356" s="334"/>
      <c r="FFD356" s="224"/>
      <c r="FFE356" s="368"/>
      <c r="FFF356" s="368"/>
      <c r="FFG356" s="332"/>
      <c r="FFH356" s="333"/>
      <c r="FFI356" s="368"/>
      <c r="FFJ356" s="224"/>
      <c r="FFK356" s="224"/>
      <c r="FFL356" s="334"/>
      <c r="FFM356" s="334"/>
      <c r="FFN356" s="224"/>
      <c r="FFO356" s="368"/>
      <c r="FFP356" s="368"/>
      <c r="FFQ356" s="332"/>
      <c r="FFR356" s="333"/>
      <c r="FFS356" s="368"/>
      <c r="FFT356" s="224"/>
      <c r="FFU356" s="224"/>
      <c r="FFV356" s="334"/>
      <c r="FFW356" s="334"/>
      <c r="FFX356" s="224"/>
      <c r="FFY356" s="368"/>
      <c r="FFZ356" s="368"/>
      <c r="FGA356" s="332"/>
      <c r="FGB356" s="333"/>
      <c r="FGC356" s="368"/>
      <c r="FGD356" s="224"/>
      <c r="FGE356" s="224"/>
      <c r="FGF356" s="334"/>
      <c r="FGG356" s="334"/>
      <c r="FGH356" s="224"/>
      <c r="FGI356" s="368"/>
      <c r="FGJ356" s="368"/>
      <c r="FGK356" s="332"/>
      <c r="FGL356" s="333"/>
      <c r="FGM356" s="368"/>
      <c r="FGN356" s="224"/>
      <c r="FGO356" s="224"/>
      <c r="FGP356" s="334"/>
      <c r="FGQ356" s="334"/>
      <c r="FGR356" s="224"/>
      <c r="FGS356" s="368"/>
      <c r="FGT356" s="368"/>
      <c r="FGU356" s="332"/>
      <c r="FGV356" s="333"/>
      <c r="FGW356" s="368"/>
      <c r="FGX356" s="224"/>
      <c r="FGY356" s="224"/>
      <c r="FGZ356" s="334"/>
      <c r="FHA356" s="334"/>
      <c r="FHB356" s="224"/>
      <c r="FHC356" s="368"/>
      <c r="FHD356" s="368"/>
      <c r="FHE356" s="332"/>
      <c r="FHF356" s="333"/>
      <c r="FHG356" s="368"/>
      <c r="FHH356" s="224"/>
      <c r="FHI356" s="224"/>
      <c r="FHJ356" s="334"/>
      <c r="FHK356" s="334"/>
      <c r="FHL356" s="224"/>
      <c r="FHM356" s="368"/>
      <c r="FHN356" s="368"/>
      <c r="FHO356" s="332"/>
      <c r="FHP356" s="333"/>
      <c r="FHQ356" s="368"/>
      <c r="FHR356" s="224"/>
      <c r="FHS356" s="224"/>
      <c r="FHT356" s="334"/>
      <c r="FHU356" s="334"/>
      <c r="FHV356" s="224"/>
      <c r="FHW356" s="368"/>
      <c r="FHX356" s="368"/>
      <c r="FHY356" s="332"/>
      <c r="FHZ356" s="333"/>
      <c r="FIA356" s="368"/>
      <c r="FIB356" s="224"/>
      <c r="FIC356" s="224"/>
      <c r="FID356" s="334"/>
      <c r="FIE356" s="334"/>
      <c r="FIF356" s="224"/>
      <c r="FIG356" s="368"/>
      <c r="FIH356" s="368"/>
      <c r="FII356" s="332"/>
      <c r="FIJ356" s="333"/>
      <c r="FIK356" s="368"/>
      <c r="FIL356" s="224"/>
      <c r="FIM356" s="224"/>
      <c r="FIN356" s="334"/>
      <c r="FIO356" s="334"/>
      <c r="FIP356" s="224"/>
      <c r="FIQ356" s="368"/>
      <c r="FIR356" s="368"/>
      <c r="FIS356" s="332"/>
      <c r="FIT356" s="333"/>
      <c r="FIU356" s="368"/>
      <c r="FIV356" s="224"/>
      <c r="FIW356" s="224"/>
      <c r="FIX356" s="334"/>
      <c r="FIY356" s="334"/>
      <c r="FIZ356" s="224"/>
      <c r="FJA356" s="368"/>
      <c r="FJB356" s="368"/>
      <c r="FJC356" s="332"/>
      <c r="FJD356" s="333"/>
      <c r="FJE356" s="368"/>
      <c r="FJF356" s="224"/>
      <c r="FJG356" s="224"/>
      <c r="FJH356" s="334"/>
      <c r="FJI356" s="334"/>
      <c r="FJJ356" s="224"/>
      <c r="FJK356" s="368"/>
      <c r="FJL356" s="368"/>
      <c r="FJM356" s="332"/>
      <c r="FJN356" s="333"/>
      <c r="FJO356" s="368"/>
      <c r="FJP356" s="224"/>
      <c r="FJQ356" s="224"/>
      <c r="FJR356" s="334"/>
      <c r="FJS356" s="334"/>
      <c r="FJT356" s="224"/>
      <c r="FJU356" s="368"/>
      <c r="FJV356" s="368"/>
      <c r="FJW356" s="332"/>
      <c r="FJX356" s="333"/>
      <c r="FJY356" s="368"/>
      <c r="FJZ356" s="224"/>
      <c r="FKA356" s="224"/>
      <c r="FKB356" s="334"/>
      <c r="FKC356" s="334"/>
      <c r="FKD356" s="224"/>
      <c r="FKE356" s="368"/>
      <c r="FKF356" s="368"/>
      <c r="FKG356" s="332"/>
      <c r="FKH356" s="333"/>
      <c r="FKI356" s="368"/>
      <c r="FKJ356" s="224"/>
      <c r="FKK356" s="224"/>
      <c r="FKL356" s="334"/>
      <c r="FKM356" s="334"/>
      <c r="FKN356" s="224"/>
      <c r="FKO356" s="368"/>
      <c r="FKP356" s="368"/>
      <c r="FKQ356" s="332"/>
      <c r="FKR356" s="333"/>
      <c r="FKS356" s="368"/>
      <c r="FKT356" s="224"/>
      <c r="FKU356" s="224"/>
      <c r="FKV356" s="334"/>
      <c r="FKW356" s="334"/>
      <c r="FKX356" s="224"/>
      <c r="FKY356" s="368"/>
      <c r="FKZ356" s="368"/>
      <c r="FLA356" s="332"/>
      <c r="FLB356" s="333"/>
      <c r="FLC356" s="368"/>
      <c r="FLD356" s="224"/>
      <c r="FLE356" s="224"/>
      <c r="FLF356" s="334"/>
      <c r="FLG356" s="334"/>
      <c r="FLH356" s="224"/>
      <c r="FLI356" s="368"/>
      <c r="FLJ356" s="368"/>
      <c r="FLK356" s="332"/>
      <c r="FLL356" s="333"/>
      <c r="FLM356" s="368"/>
      <c r="FLN356" s="224"/>
      <c r="FLO356" s="224"/>
      <c r="FLP356" s="334"/>
      <c r="FLQ356" s="334"/>
      <c r="FLR356" s="224"/>
      <c r="FLS356" s="368"/>
      <c r="FLT356" s="368"/>
      <c r="FLU356" s="332"/>
      <c r="FLV356" s="333"/>
      <c r="FLW356" s="368"/>
      <c r="FLX356" s="224"/>
      <c r="FLY356" s="224"/>
      <c r="FLZ356" s="334"/>
      <c r="FMA356" s="334"/>
      <c r="FMB356" s="224"/>
      <c r="FMC356" s="368"/>
      <c r="FMD356" s="368"/>
      <c r="FME356" s="332"/>
      <c r="FMF356" s="333"/>
      <c r="FMG356" s="368"/>
      <c r="FMH356" s="224"/>
      <c r="FMI356" s="224"/>
      <c r="FMJ356" s="334"/>
      <c r="FMK356" s="334"/>
      <c r="FML356" s="224"/>
      <c r="FMM356" s="368"/>
      <c r="FMN356" s="368"/>
      <c r="FMO356" s="332"/>
      <c r="FMP356" s="333"/>
      <c r="FMQ356" s="368"/>
      <c r="FMR356" s="224"/>
      <c r="FMS356" s="224"/>
      <c r="FMT356" s="334"/>
      <c r="FMU356" s="334"/>
      <c r="FMV356" s="224"/>
      <c r="FMW356" s="368"/>
      <c r="FMX356" s="368"/>
      <c r="FMY356" s="332"/>
      <c r="FMZ356" s="333"/>
      <c r="FNA356" s="368"/>
      <c r="FNB356" s="224"/>
      <c r="FNC356" s="224"/>
      <c r="FND356" s="334"/>
      <c r="FNE356" s="334"/>
      <c r="FNF356" s="224"/>
      <c r="FNG356" s="368"/>
      <c r="FNH356" s="368"/>
      <c r="FNI356" s="332"/>
      <c r="FNJ356" s="333"/>
      <c r="FNK356" s="368"/>
      <c r="FNL356" s="224"/>
      <c r="FNM356" s="224"/>
      <c r="FNN356" s="334"/>
      <c r="FNO356" s="334"/>
      <c r="FNP356" s="224"/>
      <c r="FNQ356" s="368"/>
      <c r="FNR356" s="368"/>
      <c r="FNS356" s="332"/>
      <c r="FNT356" s="333"/>
      <c r="FNU356" s="368"/>
      <c r="FNV356" s="224"/>
      <c r="FNW356" s="224"/>
      <c r="FNX356" s="334"/>
      <c r="FNY356" s="334"/>
      <c r="FNZ356" s="224"/>
      <c r="FOA356" s="368"/>
      <c r="FOB356" s="368"/>
      <c r="FOC356" s="332"/>
      <c r="FOD356" s="333"/>
      <c r="FOE356" s="368"/>
      <c r="FOF356" s="224"/>
      <c r="FOG356" s="224"/>
      <c r="FOH356" s="334"/>
      <c r="FOI356" s="334"/>
      <c r="FOJ356" s="224"/>
      <c r="FOK356" s="368"/>
      <c r="FOL356" s="368"/>
      <c r="FOM356" s="332"/>
      <c r="FON356" s="333"/>
      <c r="FOO356" s="368"/>
      <c r="FOP356" s="224"/>
      <c r="FOQ356" s="224"/>
      <c r="FOR356" s="334"/>
      <c r="FOS356" s="334"/>
      <c r="FOT356" s="224"/>
      <c r="FOU356" s="368"/>
      <c r="FOV356" s="368"/>
      <c r="FOW356" s="332"/>
      <c r="FOX356" s="333"/>
      <c r="FOY356" s="368"/>
      <c r="FOZ356" s="224"/>
      <c r="FPA356" s="224"/>
      <c r="FPB356" s="334"/>
      <c r="FPC356" s="334"/>
      <c r="FPD356" s="224"/>
      <c r="FPE356" s="368"/>
      <c r="FPF356" s="368"/>
      <c r="FPG356" s="332"/>
      <c r="FPH356" s="333"/>
      <c r="FPI356" s="368"/>
      <c r="FPJ356" s="224"/>
      <c r="FPK356" s="224"/>
      <c r="FPL356" s="334"/>
      <c r="FPM356" s="334"/>
      <c r="FPN356" s="224"/>
      <c r="FPO356" s="368"/>
      <c r="FPP356" s="368"/>
      <c r="FPQ356" s="332"/>
      <c r="FPR356" s="333"/>
      <c r="FPS356" s="368"/>
      <c r="FPT356" s="224"/>
      <c r="FPU356" s="224"/>
      <c r="FPV356" s="334"/>
      <c r="FPW356" s="334"/>
      <c r="FPX356" s="224"/>
      <c r="FPY356" s="368"/>
      <c r="FPZ356" s="368"/>
      <c r="FQA356" s="332"/>
      <c r="FQB356" s="333"/>
      <c r="FQC356" s="368"/>
      <c r="FQD356" s="224"/>
      <c r="FQE356" s="224"/>
      <c r="FQF356" s="334"/>
      <c r="FQG356" s="334"/>
      <c r="FQH356" s="224"/>
      <c r="FQI356" s="368"/>
      <c r="FQJ356" s="368"/>
      <c r="FQK356" s="332"/>
      <c r="FQL356" s="333"/>
      <c r="FQM356" s="368"/>
      <c r="FQN356" s="224"/>
      <c r="FQO356" s="224"/>
      <c r="FQP356" s="334"/>
      <c r="FQQ356" s="334"/>
      <c r="FQR356" s="224"/>
      <c r="FQS356" s="368"/>
      <c r="FQT356" s="368"/>
      <c r="FQU356" s="332"/>
      <c r="FQV356" s="333"/>
      <c r="FQW356" s="368"/>
      <c r="FQX356" s="224"/>
      <c r="FQY356" s="224"/>
      <c r="FQZ356" s="334"/>
      <c r="FRA356" s="334"/>
      <c r="FRB356" s="224"/>
      <c r="FRC356" s="368"/>
      <c r="FRD356" s="368"/>
      <c r="FRE356" s="332"/>
      <c r="FRF356" s="333"/>
      <c r="FRG356" s="368"/>
      <c r="FRH356" s="224"/>
      <c r="FRI356" s="224"/>
      <c r="FRJ356" s="334"/>
      <c r="FRK356" s="334"/>
      <c r="FRL356" s="224"/>
      <c r="FRM356" s="368"/>
      <c r="FRN356" s="368"/>
      <c r="FRO356" s="332"/>
      <c r="FRP356" s="333"/>
      <c r="FRQ356" s="368"/>
      <c r="FRR356" s="224"/>
      <c r="FRS356" s="224"/>
      <c r="FRT356" s="334"/>
      <c r="FRU356" s="334"/>
      <c r="FRV356" s="224"/>
      <c r="FRW356" s="368"/>
      <c r="FRX356" s="368"/>
      <c r="FRY356" s="332"/>
      <c r="FRZ356" s="333"/>
      <c r="FSA356" s="368"/>
      <c r="FSB356" s="224"/>
      <c r="FSC356" s="224"/>
      <c r="FSD356" s="334"/>
      <c r="FSE356" s="334"/>
      <c r="FSF356" s="224"/>
      <c r="FSG356" s="368"/>
      <c r="FSH356" s="368"/>
      <c r="FSI356" s="332"/>
      <c r="FSJ356" s="333"/>
      <c r="FSK356" s="368"/>
      <c r="FSL356" s="224"/>
      <c r="FSM356" s="224"/>
      <c r="FSN356" s="334"/>
      <c r="FSO356" s="334"/>
      <c r="FSP356" s="224"/>
      <c r="FSQ356" s="368"/>
      <c r="FSR356" s="368"/>
      <c r="FSS356" s="332"/>
      <c r="FST356" s="333"/>
      <c r="FSU356" s="368"/>
      <c r="FSV356" s="224"/>
      <c r="FSW356" s="224"/>
      <c r="FSX356" s="334"/>
      <c r="FSY356" s="334"/>
      <c r="FSZ356" s="224"/>
      <c r="FTA356" s="368"/>
      <c r="FTB356" s="368"/>
      <c r="FTC356" s="332"/>
      <c r="FTD356" s="333"/>
      <c r="FTE356" s="368"/>
      <c r="FTF356" s="224"/>
      <c r="FTG356" s="224"/>
      <c r="FTH356" s="334"/>
      <c r="FTI356" s="334"/>
      <c r="FTJ356" s="224"/>
      <c r="FTK356" s="368"/>
      <c r="FTL356" s="368"/>
      <c r="FTM356" s="332"/>
      <c r="FTN356" s="333"/>
      <c r="FTO356" s="368"/>
      <c r="FTP356" s="224"/>
      <c r="FTQ356" s="224"/>
      <c r="FTR356" s="334"/>
      <c r="FTS356" s="334"/>
      <c r="FTT356" s="224"/>
      <c r="FTU356" s="368"/>
      <c r="FTV356" s="368"/>
      <c r="FTW356" s="332"/>
      <c r="FTX356" s="333"/>
      <c r="FTY356" s="368"/>
      <c r="FTZ356" s="224"/>
      <c r="FUA356" s="224"/>
      <c r="FUB356" s="334"/>
      <c r="FUC356" s="334"/>
      <c r="FUD356" s="224"/>
      <c r="FUE356" s="368"/>
      <c r="FUF356" s="368"/>
      <c r="FUG356" s="332"/>
      <c r="FUH356" s="333"/>
      <c r="FUI356" s="368"/>
      <c r="FUJ356" s="224"/>
      <c r="FUK356" s="224"/>
      <c r="FUL356" s="334"/>
      <c r="FUM356" s="334"/>
      <c r="FUN356" s="224"/>
      <c r="FUO356" s="368"/>
      <c r="FUP356" s="368"/>
      <c r="FUQ356" s="332"/>
      <c r="FUR356" s="333"/>
      <c r="FUS356" s="368"/>
      <c r="FUT356" s="224"/>
      <c r="FUU356" s="224"/>
      <c r="FUV356" s="334"/>
      <c r="FUW356" s="334"/>
      <c r="FUX356" s="224"/>
      <c r="FUY356" s="368"/>
      <c r="FUZ356" s="368"/>
      <c r="FVA356" s="332"/>
      <c r="FVB356" s="333"/>
      <c r="FVC356" s="368"/>
      <c r="FVD356" s="224"/>
      <c r="FVE356" s="224"/>
      <c r="FVF356" s="334"/>
      <c r="FVG356" s="334"/>
      <c r="FVH356" s="224"/>
      <c r="FVI356" s="368"/>
      <c r="FVJ356" s="368"/>
      <c r="FVK356" s="332"/>
      <c r="FVL356" s="333"/>
      <c r="FVM356" s="368"/>
      <c r="FVN356" s="224"/>
      <c r="FVO356" s="224"/>
      <c r="FVP356" s="334"/>
      <c r="FVQ356" s="334"/>
      <c r="FVR356" s="224"/>
      <c r="FVS356" s="368"/>
      <c r="FVT356" s="368"/>
      <c r="FVU356" s="332"/>
      <c r="FVV356" s="333"/>
      <c r="FVW356" s="368"/>
      <c r="FVX356" s="224"/>
      <c r="FVY356" s="224"/>
      <c r="FVZ356" s="334"/>
      <c r="FWA356" s="334"/>
      <c r="FWB356" s="224"/>
      <c r="FWC356" s="368"/>
      <c r="FWD356" s="368"/>
      <c r="FWE356" s="332"/>
      <c r="FWF356" s="333"/>
      <c r="FWG356" s="368"/>
      <c r="FWH356" s="224"/>
      <c r="FWI356" s="224"/>
      <c r="FWJ356" s="334"/>
      <c r="FWK356" s="334"/>
      <c r="FWL356" s="224"/>
      <c r="FWM356" s="368"/>
      <c r="FWN356" s="368"/>
      <c r="FWO356" s="332"/>
      <c r="FWP356" s="333"/>
      <c r="FWQ356" s="368"/>
      <c r="FWR356" s="224"/>
      <c r="FWS356" s="224"/>
      <c r="FWT356" s="334"/>
      <c r="FWU356" s="334"/>
      <c r="FWV356" s="224"/>
      <c r="FWW356" s="368"/>
      <c r="FWX356" s="368"/>
      <c r="FWY356" s="332"/>
      <c r="FWZ356" s="333"/>
      <c r="FXA356" s="368"/>
      <c r="FXB356" s="224"/>
      <c r="FXC356" s="224"/>
      <c r="FXD356" s="334"/>
      <c r="FXE356" s="334"/>
      <c r="FXF356" s="224"/>
      <c r="FXG356" s="368"/>
      <c r="FXH356" s="368"/>
      <c r="FXI356" s="332"/>
      <c r="FXJ356" s="333"/>
      <c r="FXK356" s="368"/>
      <c r="FXL356" s="224"/>
      <c r="FXM356" s="224"/>
      <c r="FXN356" s="334"/>
      <c r="FXO356" s="334"/>
      <c r="FXP356" s="224"/>
      <c r="FXQ356" s="368"/>
      <c r="FXR356" s="368"/>
      <c r="FXS356" s="332"/>
      <c r="FXT356" s="333"/>
      <c r="FXU356" s="368"/>
      <c r="FXV356" s="224"/>
      <c r="FXW356" s="224"/>
      <c r="FXX356" s="334"/>
      <c r="FXY356" s="334"/>
      <c r="FXZ356" s="224"/>
      <c r="FYA356" s="368"/>
      <c r="FYB356" s="368"/>
      <c r="FYC356" s="332"/>
      <c r="FYD356" s="333"/>
      <c r="FYE356" s="368"/>
      <c r="FYF356" s="224"/>
      <c r="FYG356" s="224"/>
      <c r="FYH356" s="334"/>
      <c r="FYI356" s="334"/>
      <c r="FYJ356" s="224"/>
      <c r="FYK356" s="368"/>
      <c r="FYL356" s="368"/>
      <c r="FYM356" s="332"/>
      <c r="FYN356" s="333"/>
      <c r="FYO356" s="368"/>
      <c r="FYP356" s="224"/>
      <c r="FYQ356" s="224"/>
      <c r="FYR356" s="334"/>
      <c r="FYS356" s="334"/>
      <c r="FYT356" s="224"/>
      <c r="FYU356" s="368"/>
      <c r="FYV356" s="368"/>
      <c r="FYW356" s="332"/>
      <c r="FYX356" s="333"/>
      <c r="FYY356" s="368"/>
      <c r="FYZ356" s="224"/>
      <c r="FZA356" s="224"/>
      <c r="FZB356" s="334"/>
      <c r="FZC356" s="334"/>
      <c r="FZD356" s="224"/>
      <c r="FZE356" s="368"/>
      <c r="FZF356" s="368"/>
      <c r="FZG356" s="332"/>
      <c r="FZH356" s="333"/>
      <c r="FZI356" s="368"/>
      <c r="FZJ356" s="224"/>
      <c r="FZK356" s="224"/>
      <c r="FZL356" s="334"/>
      <c r="FZM356" s="334"/>
      <c r="FZN356" s="224"/>
      <c r="FZO356" s="368"/>
      <c r="FZP356" s="368"/>
      <c r="FZQ356" s="332"/>
      <c r="FZR356" s="333"/>
      <c r="FZS356" s="368"/>
      <c r="FZT356" s="224"/>
      <c r="FZU356" s="224"/>
      <c r="FZV356" s="334"/>
      <c r="FZW356" s="334"/>
      <c r="FZX356" s="224"/>
      <c r="FZY356" s="368"/>
      <c r="FZZ356" s="368"/>
      <c r="GAA356" s="332"/>
      <c r="GAB356" s="333"/>
      <c r="GAC356" s="368"/>
      <c r="GAD356" s="224"/>
      <c r="GAE356" s="224"/>
      <c r="GAF356" s="334"/>
      <c r="GAG356" s="334"/>
      <c r="GAH356" s="224"/>
      <c r="GAI356" s="368"/>
      <c r="GAJ356" s="368"/>
      <c r="GAK356" s="332"/>
      <c r="GAL356" s="333"/>
      <c r="GAM356" s="368"/>
      <c r="GAN356" s="224"/>
      <c r="GAO356" s="224"/>
      <c r="GAP356" s="334"/>
      <c r="GAQ356" s="334"/>
      <c r="GAR356" s="224"/>
      <c r="GAS356" s="368"/>
      <c r="GAT356" s="368"/>
      <c r="GAU356" s="332"/>
      <c r="GAV356" s="333"/>
      <c r="GAW356" s="368"/>
      <c r="GAX356" s="224"/>
      <c r="GAY356" s="224"/>
      <c r="GAZ356" s="334"/>
      <c r="GBA356" s="334"/>
      <c r="GBB356" s="224"/>
      <c r="GBC356" s="368"/>
      <c r="GBD356" s="368"/>
      <c r="GBE356" s="332"/>
      <c r="GBF356" s="333"/>
      <c r="GBG356" s="368"/>
      <c r="GBH356" s="224"/>
      <c r="GBI356" s="224"/>
      <c r="GBJ356" s="334"/>
      <c r="GBK356" s="334"/>
      <c r="GBL356" s="224"/>
      <c r="GBM356" s="368"/>
      <c r="GBN356" s="368"/>
      <c r="GBO356" s="332"/>
      <c r="GBP356" s="333"/>
      <c r="GBQ356" s="368"/>
      <c r="GBR356" s="224"/>
      <c r="GBS356" s="224"/>
      <c r="GBT356" s="334"/>
      <c r="GBU356" s="334"/>
      <c r="GBV356" s="224"/>
      <c r="GBW356" s="368"/>
      <c r="GBX356" s="368"/>
      <c r="GBY356" s="332"/>
      <c r="GBZ356" s="333"/>
      <c r="GCA356" s="368"/>
      <c r="GCB356" s="224"/>
      <c r="GCC356" s="224"/>
      <c r="GCD356" s="334"/>
      <c r="GCE356" s="334"/>
      <c r="GCF356" s="224"/>
      <c r="GCG356" s="368"/>
      <c r="GCH356" s="368"/>
      <c r="GCI356" s="332"/>
      <c r="GCJ356" s="333"/>
      <c r="GCK356" s="368"/>
      <c r="GCL356" s="224"/>
      <c r="GCM356" s="224"/>
      <c r="GCN356" s="334"/>
      <c r="GCO356" s="334"/>
      <c r="GCP356" s="224"/>
      <c r="GCQ356" s="368"/>
      <c r="GCR356" s="368"/>
      <c r="GCS356" s="332"/>
      <c r="GCT356" s="333"/>
      <c r="GCU356" s="368"/>
      <c r="GCV356" s="224"/>
      <c r="GCW356" s="224"/>
      <c r="GCX356" s="334"/>
      <c r="GCY356" s="334"/>
      <c r="GCZ356" s="224"/>
      <c r="GDA356" s="368"/>
      <c r="GDB356" s="368"/>
      <c r="GDC356" s="332"/>
      <c r="GDD356" s="333"/>
      <c r="GDE356" s="368"/>
      <c r="GDF356" s="224"/>
      <c r="GDG356" s="224"/>
      <c r="GDH356" s="334"/>
      <c r="GDI356" s="334"/>
      <c r="GDJ356" s="224"/>
      <c r="GDK356" s="368"/>
      <c r="GDL356" s="368"/>
      <c r="GDM356" s="332"/>
      <c r="GDN356" s="333"/>
      <c r="GDO356" s="368"/>
      <c r="GDP356" s="224"/>
      <c r="GDQ356" s="224"/>
      <c r="GDR356" s="334"/>
      <c r="GDS356" s="334"/>
      <c r="GDT356" s="224"/>
      <c r="GDU356" s="368"/>
      <c r="GDV356" s="368"/>
      <c r="GDW356" s="332"/>
      <c r="GDX356" s="333"/>
      <c r="GDY356" s="368"/>
      <c r="GDZ356" s="224"/>
      <c r="GEA356" s="224"/>
      <c r="GEB356" s="334"/>
      <c r="GEC356" s="334"/>
      <c r="GED356" s="224"/>
      <c r="GEE356" s="368"/>
      <c r="GEF356" s="368"/>
      <c r="GEG356" s="332"/>
      <c r="GEH356" s="333"/>
      <c r="GEI356" s="368"/>
      <c r="GEJ356" s="224"/>
      <c r="GEK356" s="224"/>
      <c r="GEL356" s="334"/>
      <c r="GEM356" s="334"/>
      <c r="GEN356" s="224"/>
      <c r="GEO356" s="368"/>
      <c r="GEP356" s="368"/>
      <c r="GEQ356" s="332"/>
      <c r="GER356" s="333"/>
      <c r="GES356" s="368"/>
      <c r="GET356" s="224"/>
      <c r="GEU356" s="224"/>
      <c r="GEV356" s="334"/>
      <c r="GEW356" s="334"/>
      <c r="GEX356" s="224"/>
      <c r="GEY356" s="368"/>
      <c r="GEZ356" s="368"/>
      <c r="GFA356" s="332"/>
      <c r="GFB356" s="333"/>
      <c r="GFC356" s="368"/>
      <c r="GFD356" s="224"/>
      <c r="GFE356" s="224"/>
      <c r="GFF356" s="334"/>
      <c r="GFG356" s="334"/>
      <c r="GFH356" s="224"/>
      <c r="GFI356" s="368"/>
      <c r="GFJ356" s="368"/>
      <c r="GFK356" s="332"/>
      <c r="GFL356" s="333"/>
      <c r="GFM356" s="368"/>
      <c r="GFN356" s="224"/>
      <c r="GFO356" s="224"/>
      <c r="GFP356" s="334"/>
      <c r="GFQ356" s="334"/>
      <c r="GFR356" s="224"/>
      <c r="GFS356" s="368"/>
      <c r="GFT356" s="368"/>
      <c r="GFU356" s="332"/>
      <c r="GFV356" s="333"/>
      <c r="GFW356" s="368"/>
      <c r="GFX356" s="224"/>
      <c r="GFY356" s="224"/>
      <c r="GFZ356" s="334"/>
      <c r="GGA356" s="334"/>
      <c r="GGB356" s="224"/>
      <c r="GGC356" s="368"/>
      <c r="GGD356" s="368"/>
      <c r="GGE356" s="332"/>
      <c r="GGF356" s="333"/>
      <c r="GGG356" s="368"/>
      <c r="GGH356" s="224"/>
      <c r="GGI356" s="224"/>
      <c r="GGJ356" s="334"/>
      <c r="GGK356" s="334"/>
      <c r="GGL356" s="224"/>
      <c r="GGM356" s="368"/>
      <c r="GGN356" s="368"/>
      <c r="GGO356" s="332"/>
      <c r="GGP356" s="333"/>
      <c r="GGQ356" s="368"/>
      <c r="GGR356" s="224"/>
      <c r="GGS356" s="224"/>
      <c r="GGT356" s="334"/>
      <c r="GGU356" s="334"/>
      <c r="GGV356" s="224"/>
      <c r="GGW356" s="368"/>
      <c r="GGX356" s="368"/>
      <c r="GGY356" s="332"/>
      <c r="GGZ356" s="333"/>
      <c r="GHA356" s="368"/>
      <c r="GHB356" s="224"/>
      <c r="GHC356" s="224"/>
      <c r="GHD356" s="334"/>
      <c r="GHE356" s="334"/>
      <c r="GHF356" s="224"/>
      <c r="GHG356" s="368"/>
      <c r="GHH356" s="368"/>
      <c r="GHI356" s="332"/>
      <c r="GHJ356" s="333"/>
      <c r="GHK356" s="368"/>
      <c r="GHL356" s="224"/>
      <c r="GHM356" s="224"/>
      <c r="GHN356" s="334"/>
      <c r="GHO356" s="334"/>
      <c r="GHP356" s="224"/>
      <c r="GHQ356" s="368"/>
      <c r="GHR356" s="368"/>
      <c r="GHS356" s="332"/>
      <c r="GHT356" s="333"/>
      <c r="GHU356" s="368"/>
      <c r="GHV356" s="224"/>
      <c r="GHW356" s="224"/>
      <c r="GHX356" s="334"/>
      <c r="GHY356" s="334"/>
      <c r="GHZ356" s="224"/>
      <c r="GIA356" s="368"/>
      <c r="GIB356" s="368"/>
      <c r="GIC356" s="332"/>
      <c r="GID356" s="333"/>
      <c r="GIE356" s="368"/>
      <c r="GIF356" s="224"/>
      <c r="GIG356" s="224"/>
      <c r="GIH356" s="334"/>
      <c r="GII356" s="334"/>
      <c r="GIJ356" s="224"/>
      <c r="GIK356" s="368"/>
      <c r="GIL356" s="368"/>
      <c r="GIM356" s="332"/>
      <c r="GIN356" s="333"/>
      <c r="GIO356" s="368"/>
      <c r="GIP356" s="224"/>
      <c r="GIQ356" s="224"/>
      <c r="GIR356" s="334"/>
      <c r="GIS356" s="334"/>
      <c r="GIT356" s="224"/>
      <c r="GIU356" s="368"/>
      <c r="GIV356" s="368"/>
      <c r="GIW356" s="332"/>
      <c r="GIX356" s="333"/>
      <c r="GIY356" s="368"/>
      <c r="GIZ356" s="224"/>
      <c r="GJA356" s="224"/>
      <c r="GJB356" s="334"/>
      <c r="GJC356" s="334"/>
      <c r="GJD356" s="224"/>
      <c r="GJE356" s="368"/>
      <c r="GJF356" s="368"/>
      <c r="GJG356" s="332"/>
      <c r="GJH356" s="333"/>
      <c r="GJI356" s="368"/>
      <c r="GJJ356" s="224"/>
      <c r="GJK356" s="224"/>
      <c r="GJL356" s="334"/>
      <c r="GJM356" s="334"/>
      <c r="GJN356" s="224"/>
      <c r="GJO356" s="368"/>
      <c r="GJP356" s="368"/>
      <c r="GJQ356" s="332"/>
      <c r="GJR356" s="333"/>
      <c r="GJS356" s="368"/>
      <c r="GJT356" s="224"/>
      <c r="GJU356" s="224"/>
      <c r="GJV356" s="334"/>
      <c r="GJW356" s="334"/>
      <c r="GJX356" s="224"/>
      <c r="GJY356" s="368"/>
      <c r="GJZ356" s="368"/>
      <c r="GKA356" s="332"/>
      <c r="GKB356" s="333"/>
      <c r="GKC356" s="368"/>
      <c r="GKD356" s="224"/>
      <c r="GKE356" s="224"/>
      <c r="GKF356" s="334"/>
      <c r="GKG356" s="334"/>
      <c r="GKH356" s="224"/>
      <c r="GKI356" s="368"/>
      <c r="GKJ356" s="368"/>
      <c r="GKK356" s="332"/>
      <c r="GKL356" s="333"/>
      <c r="GKM356" s="368"/>
      <c r="GKN356" s="224"/>
      <c r="GKO356" s="224"/>
      <c r="GKP356" s="334"/>
      <c r="GKQ356" s="334"/>
      <c r="GKR356" s="224"/>
      <c r="GKS356" s="368"/>
      <c r="GKT356" s="368"/>
      <c r="GKU356" s="332"/>
      <c r="GKV356" s="333"/>
      <c r="GKW356" s="368"/>
      <c r="GKX356" s="224"/>
      <c r="GKY356" s="224"/>
      <c r="GKZ356" s="334"/>
      <c r="GLA356" s="334"/>
      <c r="GLB356" s="224"/>
      <c r="GLC356" s="368"/>
      <c r="GLD356" s="368"/>
      <c r="GLE356" s="332"/>
      <c r="GLF356" s="333"/>
      <c r="GLG356" s="368"/>
      <c r="GLH356" s="224"/>
      <c r="GLI356" s="224"/>
      <c r="GLJ356" s="334"/>
      <c r="GLK356" s="334"/>
      <c r="GLL356" s="224"/>
      <c r="GLM356" s="368"/>
      <c r="GLN356" s="368"/>
      <c r="GLO356" s="332"/>
      <c r="GLP356" s="333"/>
      <c r="GLQ356" s="368"/>
      <c r="GLR356" s="224"/>
      <c r="GLS356" s="224"/>
      <c r="GLT356" s="334"/>
      <c r="GLU356" s="334"/>
      <c r="GLV356" s="224"/>
      <c r="GLW356" s="368"/>
      <c r="GLX356" s="368"/>
      <c r="GLY356" s="332"/>
      <c r="GLZ356" s="333"/>
      <c r="GMA356" s="368"/>
      <c r="GMB356" s="224"/>
      <c r="GMC356" s="224"/>
      <c r="GMD356" s="334"/>
      <c r="GME356" s="334"/>
      <c r="GMF356" s="224"/>
      <c r="GMG356" s="368"/>
      <c r="GMH356" s="368"/>
      <c r="GMI356" s="332"/>
      <c r="GMJ356" s="333"/>
      <c r="GMK356" s="368"/>
      <c r="GML356" s="224"/>
      <c r="GMM356" s="224"/>
      <c r="GMN356" s="334"/>
      <c r="GMO356" s="334"/>
      <c r="GMP356" s="224"/>
      <c r="GMQ356" s="368"/>
      <c r="GMR356" s="368"/>
      <c r="GMS356" s="332"/>
      <c r="GMT356" s="333"/>
      <c r="GMU356" s="368"/>
      <c r="GMV356" s="224"/>
      <c r="GMW356" s="224"/>
      <c r="GMX356" s="334"/>
      <c r="GMY356" s="334"/>
      <c r="GMZ356" s="224"/>
      <c r="GNA356" s="368"/>
      <c r="GNB356" s="368"/>
      <c r="GNC356" s="332"/>
      <c r="GND356" s="333"/>
      <c r="GNE356" s="368"/>
      <c r="GNF356" s="224"/>
      <c r="GNG356" s="224"/>
      <c r="GNH356" s="334"/>
      <c r="GNI356" s="334"/>
      <c r="GNJ356" s="224"/>
      <c r="GNK356" s="368"/>
      <c r="GNL356" s="368"/>
      <c r="GNM356" s="332"/>
      <c r="GNN356" s="333"/>
      <c r="GNO356" s="368"/>
      <c r="GNP356" s="224"/>
      <c r="GNQ356" s="224"/>
      <c r="GNR356" s="334"/>
      <c r="GNS356" s="334"/>
      <c r="GNT356" s="224"/>
      <c r="GNU356" s="368"/>
      <c r="GNV356" s="368"/>
      <c r="GNW356" s="332"/>
      <c r="GNX356" s="333"/>
      <c r="GNY356" s="368"/>
      <c r="GNZ356" s="224"/>
      <c r="GOA356" s="224"/>
      <c r="GOB356" s="334"/>
      <c r="GOC356" s="334"/>
      <c r="GOD356" s="224"/>
      <c r="GOE356" s="368"/>
      <c r="GOF356" s="368"/>
      <c r="GOG356" s="332"/>
      <c r="GOH356" s="333"/>
      <c r="GOI356" s="368"/>
      <c r="GOJ356" s="224"/>
      <c r="GOK356" s="224"/>
      <c r="GOL356" s="334"/>
      <c r="GOM356" s="334"/>
      <c r="GON356" s="224"/>
      <c r="GOO356" s="368"/>
      <c r="GOP356" s="368"/>
      <c r="GOQ356" s="332"/>
      <c r="GOR356" s="333"/>
      <c r="GOS356" s="368"/>
      <c r="GOT356" s="224"/>
      <c r="GOU356" s="224"/>
      <c r="GOV356" s="334"/>
      <c r="GOW356" s="334"/>
      <c r="GOX356" s="224"/>
      <c r="GOY356" s="368"/>
      <c r="GOZ356" s="368"/>
      <c r="GPA356" s="332"/>
      <c r="GPB356" s="333"/>
      <c r="GPC356" s="368"/>
      <c r="GPD356" s="224"/>
      <c r="GPE356" s="224"/>
      <c r="GPF356" s="334"/>
      <c r="GPG356" s="334"/>
      <c r="GPH356" s="224"/>
      <c r="GPI356" s="368"/>
      <c r="GPJ356" s="368"/>
      <c r="GPK356" s="332"/>
      <c r="GPL356" s="333"/>
      <c r="GPM356" s="368"/>
      <c r="GPN356" s="224"/>
      <c r="GPO356" s="224"/>
      <c r="GPP356" s="334"/>
      <c r="GPQ356" s="334"/>
      <c r="GPR356" s="224"/>
      <c r="GPS356" s="368"/>
      <c r="GPT356" s="368"/>
      <c r="GPU356" s="332"/>
      <c r="GPV356" s="333"/>
      <c r="GPW356" s="368"/>
      <c r="GPX356" s="224"/>
      <c r="GPY356" s="224"/>
      <c r="GPZ356" s="334"/>
      <c r="GQA356" s="334"/>
      <c r="GQB356" s="224"/>
      <c r="GQC356" s="368"/>
      <c r="GQD356" s="368"/>
      <c r="GQE356" s="332"/>
      <c r="GQF356" s="333"/>
      <c r="GQG356" s="368"/>
      <c r="GQH356" s="224"/>
      <c r="GQI356" s="224"/>
      <c r="GQJ356" s="334"/>
      <c r="GQK356" s="334"/>
      <c r="GQL356" s="224"/>
      <c r="GQM356" s="368"/>
      <c r="GQN356" s="368"/>
      <c r="GQO356" s="332"/>
      <c r="GQP356" s="333"/>
      <c r="GQQ356" s="368"/>
      <c r="GQR356" s="224"/>
      <c r="GQS356" s="224"/>
      <c r="GQT356" s="334"/>
      <c r="GQU356" s="334"/>
      <c r="GQV356" s="224"/>
      <c r="GQW356" s="368"/>
      <c r="GQX356" s="368"/>
      <c r="GQY356" s="332"/>
      <c r="GQZ356" s="333"/>
      <c r="GRA356" s="368"/>
      <c r="GRB356" s="224"/>
      <c r="GRC356" s="224"/>
      <c r="GRD356" s="334"/>
      <c r="GRE356" s="334"/>
      <c r="GRF356" s="224"/>
      <c r="GRG356" s="368"/>
      <c r="GRH356" s="368"/>
      <c r="GRI356" s="332"/>
      <c r="GRJ356" s="333"/>
      <c r="GRK356" s="368"/>
      <c r="GRL356" s="224"/>
      <c r="GRM356" s="224"/>
      <c r="GRN356" s="334"/>
      <c r="GRO356" s="334"/>
      <c r="GRP356" s="224"/>
      <c r="GRQ356" s="368"/>
      <c r="GRR356" s="368"/>
      <c r="GRS356" s="332"/>
      <c r="GRT356" s="333"/>
      <c r="GRU356" s="368"/>
      <c r="GRV356" s="224"/>
      <c r="GRW356" s="224"/>
      <c r="GRX356" s="334"/>
      <c r="GRY356" s="334"/>
      <c r="GRZ356" s="224"/>
      <c r="GSA356" s="368"/>
      <c r="GSB356" s="368"/>
      <c r="GSC356" s="332"/>
      <c r="GSD356" s="333"/>
      <c r="GSE356" s="368"/>
      <c r="GSF356" s="224"/>
      <c r="GSG356" s="224"/>
      <c r="GSH356" s="334"/>
      <c r="GSI356" s="334"/>
      <c r="GSJ356" s="224"/>
      <c r="GSK356" s="368"/>
      <c r="GSL356" s="368"/>
      <c r="GSM356" s="332"/>
      <c r="GSN356" s="333"/>
      <c r="GSO356" s="368"/>
      <c r="GSP356" s="224"/>
      <c r="GSQ356" s="224"/>
      <c r="GSR356" s="334"/>
      <c r="GSS356" s="334"/>
      <c r="GST356" s="224"/>
      <c r="GSU356" s="368"/>
      <c r="GSV356" s="368"/>
      <c r="GSW356" s="332"/>
      <c r="GSX356" s="333"/>
      <c r="GSY356" s="368"/>
      <c r="GSZ356" s="224"/>
      <c r="GTA356" s="224"/>
      <c r="GTB356" s="334"/>
      <c r="GTC356" s="334"/>
      <c r="GTD356" s="224"/>
      <c r="GTE356" s="368"/>
      <c r="GTF356" s="368"/>
      <c r="GTG356" s="332"/>
      <c r="GTH356" s="333"/>
      <c r="GTI356" s="368"/>
      <c r="GTJ356" s="224"/>
      <c r="GTK356" s="224"/>
      <c r="GTL356" s="334"/>
      <c r="GTM356" s="334"/>
      <c r="GTN356" s="224"/>
      <c r="GTO356" s="368"/>
      <c r="GTP356" s="368"/>
      <c r="GTQ356" s="332"/>
      <c r="GTR356" s="333"/>
      <c r="GTS356" s="368"/>
      <c r="GTT356" s="224"/>
      <c r="GTU356" s="224"/>
      <c r="GTV356" s="334"/>
      <c r="GTW356" s="334"/>
      <c r="GTX356" s="224"/>
      <c r="GTY356" s="368"/>
      <c r="GTZ356" s="368"/>
      <c r="GUA356" s="332"/>
      <c r="GUB356" s="333"/>
      <c r="GUC356" s="368"/>
      <c r="GUD356" s="224"/>
      <c r="GUE356" s="224"/>
      <c r="GUF356" s="334"/>
      <c r="GUG356" s="334"/>
      <c r="GUH356" s="224"/>
      <c r="GUI356" s="368"/>
      <c r="GUJ356" s="368"/>
      <c r="GUK356" s="332"/>
      <c r="GUL356" s="333"/>
      <c r="GUM356" s="368"/>
      <c r="GUN356" s="224"/>
      <c r="GUO356" s="224"/>
      <c r="GUP356" s="334"/>
      <c r="GUQ356" s="334"/>
      <c r="GUR356" s="224"/>
      <c r="GUS356" s="368"/>
      <c r="GUT356" s="368"/>
      <c r="GUU356" s="332"/>
      <c r="GUV356" s="333"/>
      <c r="GUW356" s="368"/>
      <c r="GUX356" s="224"/>
      <c r="GUY356" s="224"/>
      <c r="GUZ356" s="334"/>
      <c r="GVA356" s="334"/>
      <c r="GVB356" s="224"/>
      <c r="GVC356" s="368"/>
      <c r="GVD356" s="368"/>
      <c r="GVE356" s="332"/>
      <c r="GVF356" s="333"/>
      <c r="GVG356" s="368"/>
      <c r="GVH356" s="224"/>
      <c r="GVI356" s="224"/>
      <c r="GVJ356" s="334"/>
      <c r="GVK356" s="334"/>
      <c r="GVL356" s="224"/>
      <c r="GVM356" s="368"/>
      <c r="GVN356" s="368"/>
      <c r="GVO356" s="332"/>
      <c r="GVP356" s="333"/>
      <c r="GVQ356" s="368"/>
      <c r="GVR356" s="224"/>
      <c r="GVS356" s="224"/>
      <c r="GVT356" s="334"/>
      <c r="GVU356" s="334"/>
      <c r="GVV356" s="224"/>
      <c r="GVW356" s="368"/>
      <c r="GVX356" s="368"/>
      <c r="GVY356" s="332"/>
      <c r="GVZ356" s="333"/>
      <c r="GWA356" s="368"/>
      <c r="GWB356" s="224"/>
      <c r="GWC356" s="224"/>
      <c r="GWD356" s="334"/>
      <c r="GWE356" s="334"/>
      <c r="GWF356" s="224"/>
      <c r="GWG356" s="368"/>
      <c r="GWH356" s="368"/>
      <c r="GWI356" s="332"/>
      <c r="GWJ356" s="333"/>
      <c r="GWK356" s="368"/>
      <c r="GWL356" s="224"/>
      <c r="GWM356" s="224"/>
      <c r="GWN356" s="334"/>
      <c r="GWO356" s="334"/>
      <c r="GWP356" s="224"/>
      <c r="GWQ356" s="368"/>
      <c r="GWR356" s="368"/>
      <c r="GWS356" s="332"/>
      <c r="GWT356" s="333"/>
      <c r="GWU356" s="368"/>
      <c r="GWV356" s="224"/>
      <c r="GWW356" s="224"/>
      <c r="GWX356" s="334"/>
      <c r="GWY356" s="334"/>
      <c r="GWZ356" s="224"/>
      <c r="GXA356" s="368"/>
      <c r="GXB356" s="368"/>
      <c r="GXC356" s="332"/>
      <c r="GXD356" s="333"/>
      <c r="GXE356" s="368"/>
      <c r="GXF356" s="224"/>
      <c r="GXG356" s="224"/>
      <c r="GXH356" s="334"/>
      <c r="GXI356" s="334"/>
      <c r="GXJ356" s="224"/>
      <c r="GXK356" s="368"/>
      <c r="GXL356" s="368"/>
      <c r="GXM356" s="332"/>
      <c r="GXN356" s="333"/>
      <c r="GXO356" s="368"/>
      <c r="GXP356" s="224"/>
      <c r="GXQ356" s="224"/>
      <c r="GXR356" s="334"/>
      <c r="GXS356" s="334"/>
      <c r="GXT356" s="224"/>
      <c r="GXU356" s="368"/>
      <c r="GXV356" s="368"/>
      <c r="GXW356" s="332"/>
      <c r="GXX356" s="333"/>
      <c r="GXY356" s="368"/>
      <c r="GXZ356" s="224"/>
      <c r="GYA356" s="224"/>
      <c r="GYB356" s="334"/>
      <c r="GYC356" s="334"/>
      <c r="GYD356" s="224"/>
      <c r="GYE356" s="368"/>
      <c r="GYF356" s="368"/>
      <c r="GYG356" s="332"/>
      <c r="GYH356" s="333"/>
      <c r="GYI356" s="368"/>
      <c r="GYJ356" s="224"/>
      <c r="GYK356" s="224"/>
      <c r="GYL356" s="334"/>
      <c r="GYM356" s="334"/>
      <c r="GYN356" s="224"/>
      <c r="GYO356" s="368"/>
      <c r="GYP356" s="368"/>
      <c r="GYQ356" s="332"/>
      <c r="GYR356" s="333"/>
      <c r="GYS356" s="368"/>
      <c r="GYT356" s="224"/>
      <c r="GYU356" s="224"/>
      <c r="GYV356" s="334"/>
      <c r="GYW356" s="334"/>
      <c r="GYX356" s="224"/>
      <c r="GYY356" s="368"/>
      <c r="GYZ356" s="368"/>
      <c r="GZA356" s="332"/>
      <c r="GZB356" s="333"/>
      <c r="GZC356" s="368"/>
      <c r="GZD356" s="224"/>
      <c r="GZE356" s="224"/>
      <c r="GZF356" s="334"/>
      <c r="GZG356" s="334"/>
      <c r="GZH356" s="224"/>
      <c r="GZI356" s="368"/>
      <c r="GZJ356" s="368"/>
      <c r="GZK356" s="332"/>
      <c r="GZL356" s="333"/>
      <c r="GZM356" s="368"/>
      <c r="GZN356" s="224"/>
      <c r="GZO356" s="224"/>
      <c r="GZP356" s="334"/>
      <c r="GZQ356" s="334"/>
      <c r="GZR356" s="224"/>
      <c r="GZS356" s="368"/>
      <c r="GZT356" s="368"/>
      <c r="GZU356" s="332"/>
      <c r="GZV356" s="333"/>
      <c r="GZW356" s="368"/>
      <c r="GZX356" s="224"/>
      <c r="GZY356" s="224"/>
      <c r="GZZ356" s="334"/>
      <c r="HAA356" s="334"/>
      <c r="HAB356" s="224"/>
      <c r="HAC356" s="368"/>
      <c r="HAD356" s="368"/>
      <c r="HAE356" s="332"/>
      <c r="HAF356" s="333"/>
      <c r="HAG356" s="368"/>
      <c r="HAH356" s="224"/>
      <c r="HAI356" s="224"/>
      <c r="HAJ356" s="334"/>
      <c r="HAK356" s="334"/>
      <c r="HAL356" s="224"/>
      <c r="HAM356" s="368"/>
      <c r="HAN356" s="368"/>
      <c r="HAO356" s="332"/>
      <c r="HAP356" s="333"/>
      <c r="HAQ356" s="368"/>
      <c r="HAR356" s="224"/>
      <c r="HAS356" s="224"/>
      <c r="HAT356" s="334"/>
      <c r="HAU356" s="334"/>
      <c r="HAV356" s="224"/>
      <c r="HAW356" s="368"/>
      <c r="HAX356" s="368"/>
      <c r="HAY356" s="332"/>
      <c r="HAZ356" s="333"/>
      <c r="HBA356" s="368"/>
      <c r="HBB356" s="224"/>
      <c r="HBC356" s="224"/>
      <c r="HBD356" s="334"/>
      <c r="HBE356" s="334"/>
      <c r="HBF356" s="224"/>
      <c r="HBG356" s="368"/>
      <c r="HBH356" s="368"/>
      <c r="HBI356" s="332"/>
      <c r="HBJ356" s="333"/>
      <c r="HBK356" s="368"/>
      <c r="HBL356" s="224"/>
      <c r="HBM356" s="224"/>
      <c r="HBN356" s="334"/>
      <c r="HBO356" s="334"/>
      <c r="HBP356" s="224"/>
      <c r="HBQ356" s="368"/>
      <c r="HBR356" s="368"/>
      <c r="HBS356" s="332"/>
      <c r="HBT356" s="333"/>
      <c r="HBU356" s="368"/>
      <c r="HBV356" s="224"/>
      <c r="HBW356" s="224"/>
      <c r="HBX356" s="334"/>
      <c r="HBY356" s="334"/>
      <c r="HBZ356" s="224"/>
      <c r="HCA356" s="368"/>
      <c r="HCB356" s="368"/>
      <c r="HCC356" s="332"/>
      <c r="HCD356" s="333"/>
      <c r="HCE356" s="368"/>
      <c r="HCF356" s="224"/>
      <c r="HCG356" s="224"/>
      <c r="HCH356" s="334"/>
      <c r="HCI356" s="334"/>
      <c r="HCJ356" s="224"/>
      <c r="HCK356" s="368"/>
      <c r="HCL356" s="368"/>
      <c r="HCM356" s="332"/>
      <c r="HCN356" s="333"/>
      <c r="HCO356" s="368"/>
      <c r="HCP356" s="224"/>
      <c r="HCQ356" s="224"/>
      <c r="HCR356" s="334"/>
      <c r="HCS356" s="334"/>
      <c r="HCT356" s="224"/>
      <c r="HCU356" s="368"/>
      <c r="HCV356" s="368"/>
      <c r="HCW356" s="332"/>
      <c r="HCX356" s="333"/>
      <c r="HCY356" s="368"/>
      <c r="HCZ356" s="224"/>
      <c r="HDA356" s="224"/>
      <c r="HDB356" s="334"/>
      <c r="HDC356" s="334"/>
      <c r="HDD356" s="224"/>
      <c r="HDE356" s="368"/>
      <c r="HDF356" s="368"/>
      <c r="HDG356" s="332"/>
      <c r="HDH356" s="333"/>
      <c r="HDI356" s="368"/>
      <c r="HDJ356" s="224"/>
      <c r="HDK356" s="224"/>
      <c r="HDL356" s="334"/>
      <c r="HDM356" s="334"/>
      <c r="HDN356" s="224"/>
      <c r="HDO356" s="368"/>
      <c r="HDP356" s="368"/>
      <c r="HDQ356" s="332"/>
      <c r="HDR356" s="333"/>
      <c r="HDS356" s="368"/>
      <c r="HDT356" s="224"/>
      <c r="HDU356" s="224"/>
      <c r="HDV356" s="334"/>
      <c r="HDW356" s="334"/>
      <c r="HDX356" s="224"/>
      <c r="HDY356" s="368"/>
      <c r="HDZ356" s="368"/>
      <c r="HEA356" s="332"/>
      <c r="HEB356" s="333"/>
      <c r="HEC356" s="368"/>
      <c r="HED356" s="224"/>
      <c r="HEE356" s="224"/>
      <c r="HEF356" s="334"/>
      <c r="HEG356" s="334"/>
      <c r="HEH356" s="224"/>
      <c r="HEI356" s="368"/>
      <c r="HEJ356" s="368"/>
      <c r="HEK356" s="332"/>
      <c r="HEL356" s="333"/>
      <c r="HEM356" s="368"/>
      <c r="HEN356" s="224"/>
      <c r="HEO356" s="224"/>
      <c r="HEP356" s="334"/>
      <c r="HEQ356" s="334"/>
      <c r="HER356" s="224"/>
      <c r="HES356" s="368"/>
      <c r="HET356" s="368"/>
      <c r="HEU356" s="332"/>
      <c r="HEV356" s="333"/>
      <c r="HEW356" s="368"/>
      <c r="HEX356" s="224"/>
      <c r="HEY356" s="224"/>
      <c r="HEZ356" s="334"/>
      <c r="HFA356" s="334"/>
      <c r="HFB356" s="224"/>
      <c r="HFC356" s="368"/>
      <c r="HFD356" s="368"/>
      <c r="HFE356" s="332"/>
      <c r="HFF356" s="333"/>
      <c r="HFG356" s="368"/>
      <c r="HFH356" s="224"/>
      <c r="HFI356" s="224"/>
      <c r="HFJ356" s="334"/>
      <c r="HFK356" s="334"/>
      <c r="HFL356" s="224"/>
      <c r="HFM356" s="368"/>
      <c r="HFN356" s="368"/>
      <c r="HFO356" s="332"/>
      <c r="HFP356" s="333"/>
      <c r="HFQ356" s="368"/>
      <c r="HFR356" s="224"/>
      <c r="HFS356" s="224"/>
      <c r="HFT356" s="334"/>
      <c r="HFU356" s="334"/>
      <c r="HFV356" s="224"/>
      <c r="HFW356" s="368"/>
      <c r="HFX356" s="368"/>
      <c r="HFY356" s="332"/>
      <c r="HFZ356" s="333"/>
      <c r="HGA356" s="368"/>
      <c r="HGB356" s="224"/>
      <c r="HGC356" s="224"/>
      <c r="HGD356" s="334"/>
      <c r="HGE356" s="334"/>
      <c r="HGF356" s="224"/>
      <c r="HGG356" s="368"/>
      <c r="HGH356" s="368"/>
      <c r="HGI356" s="332"/>
      <c r="HGJ356" s="333"/>
      <c r="HGK356" s="368"/>
      <c r="HGL356" s="224"/>
      <c r="HGM356" s="224"/>
      <c r="HGN356" s="334"/>
      <c r="HGO356" s="334"/>
      <c r="HGP356" s="224"/>
      <c r="HGQ356" s="368"/>
      <c r="HGR356" s="368"/>
      <c r="HGS356" s="332"/>
      <c r="HGT356" s="333"/>
      <c r="HGU356" s="368"/>
      <c r="HGV356" s="224"/>
      <c r="HGW356" s="224"/>
      <c r="HGX356" s="334"/>
      <c r="HGY356" s="334"/>
      <c r="HGZ356" s="224"/>
      <c r="HHA356" s="368"/>
      <c r="HHB356" s="368"/>
      <c r="HHC356" s="332"/>
      <c r="HHD356" s="333"/>
      <c r="HHE356" s="368"/>
      <c r="HHF356" s="224"/>
      <c r="HHG356" s="224"/>
      <c r="HHH356" s="334"/>
      <c r="HHI356" s="334"/>
      <c r="HHJ356" s="224"/>
      <c r="HHK356" s="368"/>
      <c r="HHL356" s="368"/>
      <c r="HHM356" s="332"/>
      <c r="HHN356" s="333"/>
      <c r="HHO356" s="368"/>
      <c r="HHP356" s="224"/>
      <c r="HHQ356" s="224"/>
      <c r="HHR356" s="334"/>
      <c r="HHS356" s="334"/>
      <c r="HHT356" s="224"/>
      <c r="HHU356" s="368"/>
      <c r="HHV356" s="368"/>
      <c r="HHW356" s="332"/>
      <c r="HHX356" s="333"/>
      <c r="HHY356" s="368"/>
      <c r="HHZ356" s="224"/>
      <c r="HIA356" s="224"/>
      <c r="HIB356" s="334"/>
      <c r="HIC356" s="334"/>
      <c r="HID356" s="224"/>
      <c r="HIE356" s="368"/>
      <c r="HIF356" s="368"/>
      <c r="HIG356" s="332"/>
      <c r="HIH356" s="333"/>
      <c r="HII356" s="368"/>
      <c r="HIJ356" s="224"/>
      <c r="HIK356" s="224"/>
      <c r="HIL356" s="334"/>
      <c r="HIM356" s="334"/>
      <c r="HIN356" s="224"/>
      <c r="HIO356" s="368"/>
      <c r="HIP356" s="368"/>
      <c r="HIQ356" s="332"/>
      <c r="HIR356" s="333"/>
      <c r="HIS356" s="368"/>
      <c r="HIT356" s="224"/>
      <c r="HIU356" s="224"/>
      <c r="HIV356" s="334"/>
      <c r="HIW356" s="334"/>
      <c r="HIX356" s="224"/>
      <c r="HIY356" s="368"/>
      <c r="HIZ356" s="368"/>
      <c r="HJA356" s="332"/>
      <c r="HJB356" s="333"/>
      <c r="HJC356" s="368"/>
      <c r="HJD356" s="224"/>
      <c r="HJE356" s="224"/>
      <c r="HJF356" s="334"/>
      <c r="HJG356" s="334"/>
      <c r="HJH356" s="224"/>
      <c r="HJI356" s="368"/>
      <c r="HJJ356" s="368"/>
      <c r="HJK356" s="332"/>
      <c r="HJL356" s="333"/>
      <c r="HJM356" s="368"/>
      <c r="HJN356" s="224"/>
      <c r="HJO356" s="224"/>
      <c r="HJP356" s="334"/>
      <c r="HJQ356" s="334"/>
      <c r="HJR356" s="224"/>
      <c r="HJS356" s="368"/>
      <c r="HJT356" s="368"/>
      <c r="HJU356" s="332"/>
      <c r="HJV356" s="333"/>
      <c r="HJW356" s="368"/>
      <c r="HJX356" s="224"/>
      <c r="HJY356" s="224"/>
      <c r="HJZ356" s="334"/>
      <c r="HKA356" s="334"/>
      <c r="HKB356" s="224"/>
      <c r="HKC356" s="368"/>
      <c r="HKD356" s="368"/>
      <c r="HKE356" s="332"/>
      <c r="HKF356" s="333"/>
      <c r="HKG356" s="368"/>
      <c r="HKH356" s="224"/>
      <c r="HKI356" s="224"/>
      <c r="HKJ356" s="334"/>
      <c r="HKK356" s="334"/>
      <c r="HKL356" s="224"/>
      <c r="HKM356" s="368"/>
      <c r="HKN356" s="368"/>
      <c r="HKO356" s="332"/>
      <c r="HKP356" s="333"/>
      <c r="HKQ356" s="368"/>
      <c r="HKR356" s="224"/>
      <c r="HKS356" s="224"/>
      <c r="HKT356" s="334"/>
      <c r="HKU356" s="334"/>
      <c r="HKV356" s="224"/>
      <c r="HKW356" s="368"/>
      <c r="HKX356" s="368"/>
      <c r="HKY356" s="332"/>
      <c r="HKZ356" s="333"/>
      <c r="HLA356" s="368"/>
      <c r="HLB356" s="224"/>
      <c r="HLC356" s="224"/>
      <c r="HLD356" s="334"/>
      <c r="HLE356" s="334"/>
      <c r="HLF356" s="224"/>
      <c r="HLG356" s="368"/>
      <c r="HLH356" s="368"/>
      <c r="HLI356" s="332"/>
      <c r="HLJ356" s="333"/>
      <c r="HLK356" s="368"/>
      <c r="HLL356" s="224"/>
      <c r="HLM356" s="224"/>
      <c r="HLN356" s="334"/>
      <c r="HLO356" s="334"/>
      <c r="HLP356" s="224"/>
      <c r="HLQ356" s="368"/>
      <c r="HLR356" s="368"/>
      <c r="HLS356" s="332"/>
      <c r="HLT356" s="333"/>
      <c r="HLU356" s="368"/>
      <c r="HLV356" s="224"/>
      <c r="HLW356" s="224"/>
      <c r="HLX356" s="334"/>
      <c r="HLY356" s="334"/>
      <c r="HLZ356" s="224"/>
      <c r="HMA356" s="368"/>
      <c r="HMB356" s="368"/>
      <c r="HMC356" s="332"/>
      <c r="HMD356" s="333"/>
      <c r="HME356" s="368"/>
      <c r="HMF356" s="224"/>
      <c r="HMG356" s="224"/>
      <c r="HMH356" s="334"/>
      <c r="HMI356" s="334"/>
      <c r="HMJ356" s="224"/>
      <c r="HMK356" s="368"/>
      <c r="HML356" s="368"/>
      <c r="HMM356" s="332"/>
      <c r="HMN356" s="333"/>
      <c r="HMO356" s="368"/>
      <c r="HMP356" s="224"/>
      <c r="HMQ356" s="224"/>
      <c r="HMR356" s="334"/>
      <c r="HMS356" s="334"/>
      <c r="HMT356" s="224"/>
      <c r="HMU356" s="368"/>
      <c r="HMV356" s="368"/>
      <c r="HMW356" s="332"/>
      <c r="HMX356" s="333"/>
      <c r="HMY356" s="368"/>
      <c r="HMZ356" s="224"/>
      <c r="HNA356" s="224"/>
      <c r="HNB356" s="334"/>
      <c r="HNC356" s="334"/>
      <c r="HND356" s="224"/>
      <c r="HNE356" s="368"/>
      <c r="HNF356" s="368"/>
      <c r="HNG356" s="332"/>
      <c r="HNH356" s="333"/>
      <c r="HNI356" s="368"/>
      <c r="HNJ356" s="224"/>
      <c r="HNK356" s="224"/>
      <c r="HNL356" s="334"/>
      <c r="HNM356" s="334"/>
      <c r="HNN356" s="224"/>
      <c r="HNO356" s="368"/>
      <c r="HNP356" s="368"/>
      <c r="HNQ356" s="332"/>
      <c r="HNR356" s="333"/>
      <c r="HNS356" s="368"/>
      <c r="HNT356" s="224"/>
      <c r="HNU356" s="224"/>
      <c r="HNV356" s="334"/>
      <c r="HNW356" s="334"/>
      <c r="HNX356" s="224"/>
      <c r="HNY356" s="368"/>
      <c r="HNZ356" s="368"/>
      <c r="HOA356" s="332"/>
      <c r="HOB356" s="333"/>
      <c r="HOC356" s="368"/>
      <c r="HOD356" s="224"/>
      <c r="HOE356" s="224"/>
      <c r="HOF356" s="334"/>
      <c r="HOG356" s="334"/>
      <c r="HOH356" s="224"/>
      <c r="HOI356" s="368"/>
      <c r="HOJ356" s="368"/>
      <c r="HOK356" s="332"/>
      <c r="HOL356" s="333"/>
      <c r="HOM356" s="368"/>
      <c r="HON356" s="224"/>
      <c r="HOO356" s="224"/>
      <c r="HOP356" s="334"/>
      <c r="HOQ356" s="334"/>
      <c r="HOR356" s="224"/>
      <c r="HOS356" s="368"/>
      <c r="HOT356" s="368"/>
      <c r="HOU356" s="332"/>
      <c r="HOV356" s="333"/>
      <c r="HOW356" s="368"/>
      <c r="HOX356" s="224"/>
      <c r="HOY356" s="224"/>
      <c r="HOZ356" s="334"/>
      <c r="HPA356" s="334"/>
      <c r="HPB356" s="224"/>
      <c r="HPC356" s="368"/>
      <c r="HPD356" s="368"/>
      <c r="HPE356" s="332"/>
      <c r="HPF356" s="333"/>
      <c r="HPG356" s="368"/>
      <c r="HPH356" s="224"/>
      <c r="HPI356" s="224"/>
      <c r="HPJ356" s="334"/>
      <c r="HPK356" s="334"/>
      <c r="HPL356" s="224"/>
      <c r="HPM356" s="368"/>
      <c r="HPN356" s="368"/>
      <c r="HPO356" s="332"/>
      <c r="HPP356" s="333"/>
      <c r="HPQ356" s="368"/>
      <c r="HPR356" s="224"/>
      <c r="HPS356" s="224"/>
      <c r="HPT356" s="334"/>
      <c r="HPU356" s="334"/>
      <c r="HPV356" s="224"/>
      <c r="HPW356" s="368"/>
      <c r="HPX356" s="368"/>
      <c r="HPY356" s="332"/>
      <c r="HPZ356" s="333"/>
      <c r="HQA356" s="368"/>
      <c r="HQB356" s="224"/>
      <c r="HQC356" s="224"/>
      <c r="HQD356" s="334"/>
      <c r="HQE356" s="334"/>
      <c r="HQF356" s="224"/>
      <c r="HQG356" s="368"/>
      <c r="HQH356" s="368"/>
      <c r="HQI356" s="332"/>
      <c r="HQJ356" s="333"/>
      <c r="HQK356" s="368"/>
      <c r="HQL356" s="224"/>
      <c r="HQM356" s="224"/>
      <c r="HQN356" s="334"/>
      <c r="HQO356" s="334"/>
      <c r="HQP356" s="224"/>
      <c r="HQQ356" s="368"/>
      <c r="HQR356" s="368"/>
      <c r="HQS356" s="332"/>
      <c r="HQT356" s="333"/>
      <c r="HQU356" s="368"/>
      <c r="HQV356" s="224"/>
      <c r="HQW356" s="224"/>
      <c r="HQX356" s="334"/>
      <c r="HQY356" s="334"/>
      <c r="HQZ356" s="224"/>
      <c r="HRA356" s="368"/>
      <c r="HRB356" s="368"/>
      <c r="HRC356" s="332"/>
      <c r="HRD356" s="333"/>
      <c r="HRE356" s="368"/>
      <c r="HRF356" s="224"/>
      <c r="HRG356" s="224"/>
      <c r="HRH356" s="334"/>
      <c r="HRI356" s="334"/>
      <c r="HRJ356" s="224"/>
      <c r="HRK356" s="368"/>
      <c r="HRL356" s="368"/>
      <c r="HRM356" s="332"/>
      <c r="HRN356" s="333"/>
      <c r="HRO356" s="368"/>
      <c r="HRP356" s="224"/>
      <c r="HRQ356" s="224"/>
      <c r="HRR356" s="334"/>
      <c r="HRS356" s="334"/>
      <c r="HRT356" s="224"/>
      <c r="HRU356" s="368"/>
      <c r="HRV356" s="368"/>
      <c r="HRW356" s="332"/>
      <c r="HRX356" s="333"/>
      <c r="HRY356" s="368"/>
      <c r="HRZ356" s="224"/>
      <c r="HSA356" s="224"/>
      <c r="HSB356" s="334"/>
      <c r="HSC356" s="334"/>
      <c r="HSD356" s="224"/>
      <c r="HSE356" s="368"/>
      <c r="HSF356" s="368"/>
      <c r="HSG356" s="332"/>
      <c r="HSH356" s="333"/>
      <c r="HSI356" s="368"/>
      <c r="HSJ356" s="224"/>
      <c r="HSK356" s="224"/>
      <c r="HSL356" s="334"/>
      <c r="HSM356" s="334"/>
      <c r="HSN356" s="224"/>
      <c r="HSO356" s="368"/>
      <c r="HSP356" s="368"/>
      <c r="HSQ356" s="332"/>
      <c r="HSR356" s="333"/>
      <c r="HSS356" s="368"/>
      <c r="HST356" s="224"/>
      <c r="HSU356" s="224"/>
      <c r="HSV356" s="334"/>
      <c r="HSW356" s="334"/>
      <c r="HSX356" s="224"/>
      <c r="HSY356" s="368"/>
      <c r="HSZ356" s="368"/>
      <c r="HTA356" s="332"/>
      <c r="HTB356" s="333"/>
      <c r="HTC356" s="368"/>
      <c r="HTD356" s="224"/>
      <c r="HTE356" s="224"/>
      <c r="HTF356" s="334"/>
      <c r="HTG356" s="334"/>
      <c r="HTH356" s="224"/>
      <c r="HTI356" s="368"/>
      <c r="HTJ356" s="368"/>
      <c r="HTK356" s="332"/>
      <c r="HTL356" s="333"/>
      <c r="HTM356" s="368"/>
      <c r="HTN356" s="224"/>
      <c r="HTO356" s="224"/>
      <c r="HTP356" s="334"/>
      <c r="HTQ356" s="334"/>
      <c r="HTR356" s="224"/>
      <c r="HTS356" s="368"/>
      <c r="HTT356" s="368"/>
      <c r="HTU356" s="332"/>
      <c r="HTV356" s="333"/>
      <c r="HTW356" s="368"/>
      <c r="HTX356" s="224"/>
      <c r="HTY356" s="224"/>
      <c r="HTZ356" s="334"/>
      <c r="HUA356" s="334"/>
      <c r="HUB356" s="224"/>
      <c r="HUC356" s="368"/>
      <c r="HUD356" s="368"/>
      <c r="HUE356" s="332"/>
      <c r="HUF356" s="333"/>
      <c r="HUG356" s="368"/>
      <c r="HUH356" s="224"/>
      <c r="HUI356" s="224"/>
      <c r="HUJ356" s="334"/>
      <c r="HUK356" s="334"/>
      <c r="HUL356" s="224"/>
      <c r="HUM356" s="368"/>
      <c r="HUN356" s="368"/>
      <c r="HUO356" s="332"/>
      <c r="HUP356" s="333"/>
      <c r="HUQ356" s="368"/>
      <c r="HUR356" s="224"/>
      <c r="HUS356" s="224"/>
      <c r="HUT356" s="334"/>
      <c r="HUU356" s="334"/>
      <c r="HUV356" s="224"/>
      <c r="HUW356" s="368"/>
      <c r="HUX356" s="368"/>
      <c r="HUY356" s="332"/>
      <c r="HUZ356" s="333"/>
      <c r="HVA356" s="368"/>
      <c r="HVB356" s="224"/>
      <c r="HVC356" s="224"/>
      <c r="HVD356" s="334"/>
      <c r="HVE356" s="334"/>
      <c r="HVF356" s="224"/>
      <c r="HVG356" s="368"/>
      <c r="HVH356" s="368"/>
      <c r="HVI356" s="332"/>
      <c r="HVJ356" s="333"/>
      <c r="HVK356" s="368"/>
      <c r="HVL356" s="224"/>
      <c r="HVM356" s="224"/>
      <c r="HVN356" s="334"/>
      <c r="HVO356" s="334"/>
      <c r="HVP356" s="224"/>
      <c r="HVQ356" s="368"/>
      <c r="HVR356" s="368"/>
      <c r="HVS356" s="332"/>
      <c r="HVT356" s="333"/>
      <c r="HVU356" s="368"/>
      <c r="HVV356" s="224"/>
      <c r="HVW356" s="224"/>
      <c r="HVX356" s="334"/>
      <c r="HVY356" s="334"/>
      <c r="HVZ356" s="224"/>
      <c r="HWA356" s="368"/>
      <c r="HWB356" s="368"/>
      <c r="HWC356" s="332"/>
      <c r="HWD356" s="333"/>
      <c r="HWE356" s="368"/>
      <c r="HWF356" s="224"/>
      <c r="HWG356" s="224"/>
      <c r="HWH356" s="334"/>
      <c r="HWI356" s="334"/>
      <c r="HWJ356" s="224"/>
      <c r="HWK356" s="368"/>
      <c r="HWL356" s="368"/>
      <c r="HWM356" s="332"/>
      <c r="HWN356" s="333"/>
      <c r="HWO356" s="368"/>
      <c r="HWP356" s="224"/>
      <c r="HWQ356" s="224"/>
      <c r="HWR356" s="334"/>
      <c r="HWS356" s="334"/>
      <c r="HWT356" s="224"/>
      <c r="HWU356" s="368"/>
      <c r="HWV356" s="368"/>
      <c r="HWW356" s="332"/>
      <c r="HWX356" s="333"/>
      <c r="HWY356" s="368"/>
      <c r="HWZ356" s="224"/>
      <c r="HXA356" s="224"/>
      <c r="HXB356" s="334"/>
      <c r="HXC356" s="334"/>
      <c r="HXD356" s="224"/>
      <c r="HXE356" s="368"/>
      <c r="HXF356" s="368"/>
      <c r="HXG356" s="332"/>
      <c r="HXH356" s="333"/>
      <c r="HXI356" s="368"/>
      <c r="HXJ356" s="224"/>
      <c r="HXK356" s="224"/>
      <c r="HXL356" s="334"/>
      <c r="HXM356" s="334"/>
      <c r="HXN356" s="224"/>
      <c r="HXO356" s="368"/>
      <c r="HXP356" s="368"/>
      <c r="HXQ356" s="332"/>
      <c r="HXR356" s="333"/>
      <c r="HXS356" s="368"/>
      <c r="HXT356" s="224"/>
      <c r="HXU356" s="224"/>
      <c r="HXV356" s="334"/>
      <c r="HXW356" s="334"/>
      <c r="HXX356" s="224"/>
      <c r="HXY356" s="368"/>
      <c r="HXZ356" s="368"/>
      <c r="HYA356" s="332"/>
      <c r="HYB356" s="333"/>
      <c r="HYC356" s="368"/>
      <c r="HYD356" s="224"/>
      <c r="HYE356" s="224"/>
      <c r="HYF356" s="334"/>
      <c r="HYG356" s="334"/>
      <c r="HYH356" s="224"/>
      <c r="HYI356" s="368"/>
      <c r="HYJ356" s="368"/>
      <c r="HYK356" s="332"/>
      <c r="HYL356" s="333"/>
      <c r="HYM356" s="368"/>
      <c r="HYN356" s="224"/>
      <c r="HYO356" s="224"/>
      <c r="HYP356" s="334"/>
      <c r="HYQ356" s="334"/>
      <c r="HYR356" s="224"/>
      <c r="HYS356" s="368"/>
      <c r="HYT356" s="368"/>
      <c r="HYU356" s="332"/>
      <c r="HYV356" s="333"/>
      <c r="HYW356" s="368"/>
      <c r="HYX356" s="224"/>
      <c r="HYY356" s="224"/>
      <c r="HYZ356" s="334"/>
      <c r="HZA356" s="334"/>
      <c r="HZB356" s="224"/>
      <c r="HZC356" s="368"/>
      <c r="HZD356" s="368"/>
      <c r="HZE356" s="332"/>
      <c r="HZF356" s="333"/>
      <c r="HZG356" s="368"/>
      <c r="HZH356" s="224"/>
      <c r="HZI356" s="224"/>
      <c r="HZJ356" s="334"/>
      <c r="HZK356" s="334"/>
      <c r="HZL356" s="224"/>
      <c r="HZM356" s="368"/>
      <c r="HZN356" s="368"/>
      <c r="HZO356" s="332"/>
      <c r="HZP356" s="333"/>
      <c r="HZQ356" s="368"/>
      <c r="HZR356" s="224"/>
      <c r="HZS356" s="224"/>
      <c r="HZT356" s="334"/>
      <c r="HZU356" s="334"/>
      <c r="HZV356" s="224"/>
      <c r="HZW356" s="368"/>
      <c r="HZX356" s="368"/>
      <c r="HZY356" s="332"/>
      <c r="HZZ356" s="333"/>
      <c r="IAA356" s="368"/>
      <c r="IAB356" s="224"/>
      <c r="IAC356" s="224"/>
      <c r="IAD356" s="334"/>
      <c r="IAE356" s="334"/>
      <c r="IAF356" s="224"/>
      <c r="IAG356" s="368"/>
      <c r="IAH356" s="368"/>
      <c r="IAI356" s="332"/>
      <c r="IAJ356" s="333"/>
      <c r="IAK356" s="368"/>
      <c r="IAL356" s="224"/>
      <c r="IAM356" s="224"/>
      <c r="IAN356" s="334"/>
      <c r="IAO356" s="334"/>
      <c r="IAP356" s="224"/>
      <c r="IAQ356" s="368"/>
      <c r="IAR356" s="368"/>
      <c r="IAS356" s="332"/>
      <c r="IAT356" s="333"/>
      <c r="IAU356" s="368"/>
      <c r="IAV356" s="224"/>
      <c r="IAW356" s="224"/>
      <c r="IAX356" s="334"/>
      <c r="IAY356" s="334"/>
      <c r="IAZ356" s="224"/>
      <c r="IBA356" s="368"/>
      <c r="IBB356" s="368"/>
      <c r="IBC356" s="332"/>
      <c r="IBD356" s="333"/>
      <c r="IBE356" s="368"/>
      <c r="IBF356" s="224"/>
      <c r="IBG356" s="224"/>
      <c r="IBH356" s="334"/>
      <c r="IBI356" s="334"/>
      <c r="IBJ356" s="224"/>
      <c r="IBK356" s="368"/>
      <c r="IBL356" s="368"/>
      <c r="IBM356" s="332"/>
      <c r="IBN356" s="333"/>
      <c r="IBO356" s="368"/>
      <c r="IBP356" s="224"/>
      <c r="IBQ356" s="224"/>
      <c r="IBR356" s="334"/>
      <c r="IBS356" s="334"/>
      <c r="IBT356" s="224"/>
      <c r="IBU356" s="368"/>
      <c r="IBV356" s="368"/>
      <c r="IBW356" s="332"/>
      <c r="IBX356" s="333"/>
      <c r="IBY356" s="368"/>
      <c r="IBZ356" s="224"/>
      <c r="ICA356" s="224"/>
      <c r="ICB356" s="334"/>
      <c r="ICC356" s="334"/>
      <c r="ICD356" s="224"/>
      <c r="ICE356" s="368"/>
      <c r="ICF356" s="368"/>
      <c r="ICG356" s="332"/>
      <c r="ICH356" s="333"/>
      <c r="ICI356" s="368"/>
      <c r="ICJ356" s="224"/>
      <c r="ICK356" s="224"/>
      <c r="ICL356" s="334"/>
      <c r="ICM356" s="334"/>
      <c r="ICN356" s="224"/>
      <c r="ICO356" s="368"/>
      <c r="ICP356" s="368"/>
      <c r="ICQ356" s="332"/>
      <c r="ICR356" s="333"/>
      <c r="ICS356" s="368"/>
      <c r="ICT356" s="224"/>
      <c r="ICU356" s="224"/>
      <c r="ICV356" s="334"/>
      <c r="ICW356" s="334"/>
      <c r="ICX356" s="224"/>
      <c r="ICY356" s="368"/>
      <c r="ICZ356" s="368"/>
      <c r="IDA356" s="332"/>
      <c r="IDB356" s="333"/>
      <c r="IDC356" s="368"/>
      <c r="IDD356" s="224"/>
      <c r="IDE356" s="224"/>
      <c r="IDF356" s="334"/>
      <c r="IDG356" s="334"/>
      <c r="IDH356" s="224"/>
      <c r="IDI356" s="368"/>
      <c r="IDJ356" s="368"/>
      <c r="IDK356" s="332"/>
      <c r="IDL356" s="333"/>
      <c r="IDM356" s="368"/>
      <c r="IDN356" s="224"/>
      <c r="IDO356" s="224"/>
      <c r="IDP356" s="334"/>
      <c r="IDQ356" s="334"/>
      <c r="IDR356" s="224"/>
      <c r="IDS356" s="368"/>
      <c r="IDT356" s="368"/>
      <c r="IDU356" s="332"/>
      <c r="IDV356" s="333"/>
      <c r="IDW356" s="368"/>
      <c r="IDX356" s="224"/>
      <c r="IDY356" s="224"/>
      <c r="IDZ356" s="334"/>
      <c r="IEA356" s="334"/>
      <c r="IEB356" s="224"/>
      <c r="IEC356" s="368"/>
      <c r="IED356" s="368"/>
      <c r="IEE356" s="332"/>
      <c r="IEF356" s="333"/>
      <c r="IEG356" s="368"/>
      <c r="IEH356" s="224"/>
      <c r="IEI356" s="224"/>
      <c r="IEJ356" s="334"/>
      <c r="IEK356" s="334"/>
      <c r="IEL356" s="224"/>
      <c r="IEM356" s="368"/>
      <c r="IEN356" s="368"/>
      <c r="IEO356" s="332"/>
      <c r="IEP356" s="333"/>
      <c r="IEQ356" s="368"/>
      <c r="IER356" s="224"/>
      <c r="IES356" s="224"/>
      <c r="IET356" s="334"/>
      <c r="IEU356" s="334"/>
      <c r="IEV356" s="224"/>
      <c r="IEW356" s="368"/>
      <c r="IEX356" s="368"/>
      <c r="IEY356" s="332"/>
      <c r="IEZ356" s="333"/>
      <c r="IFA356" s="368"/>
      <c r="IFB356" s="224"/>
      <c r="IFC356" s="224"/>
      <c r="IFD356" s="334"/>
      <c r="IFE356" s="334"/>
      <c r="IFF356" s="224"/>
      <c r="IFG356" s="368"/>
      <c r="IFH356" s="368"/>
      <c r="IFI356" s="332"/>
      <c r="IFJ356" s="333"/>
      <c r="IFK356" s="368"/>
      <c r="IFL356" s="224"/>
      <c r="IFM356" s="224"/>
      <c r="IFN356" s="334"/>
      <c r="IFO356" s="334"/>
      <c r="IFP356" s="224"/>
      <c r="IFQ356" s="368"/>
      <c r="IFR356" s="368"/>
      <c r="IFS356" s="332"/>
      <c r="IFT356" s="333"/>
      <c r="IFU356" s="368"/>
      <c r="IFV356" s="224"/>
      <c r="IFW356" s="224"/>
      <c r="IFX356" s="334"/>
      <c r="IFY356" s="334"/>
      <c r="IFZ356" s="224"/>
      <c r="IGA356" s="368"/>
      <c r="IGB356" s="368"/>
      <c r="IGC356" s="332"/>
      <c r="IGD356" s="333"/>
      <c r="IGE356" s="368"/>
      <c r="IGF356" s="224"/>
      <c r="IGG356" s="224"/>
      <c r="IGH356" s="334"/>
      <c r="IGI356" s="334"/>
      <c r="IGJ356" s="224"/>
      <c r="IGK356" s="368"/>
      <c r="IGL356" s="368"/>
      <c r="IGM356" s="332"/>
      <c r="IGN356" s="333"/>
      <c r="IGO356" s="368"/>
      <c r="IGP356" s="224"/>
      <c r="IGQ356" s="224"/>
      <c r="IGR356" s="334"/>
      <c r="IGS356" s="334"/>
      <c r="IGT356" s="224"/>
      <c r="IGU356" s="368"/>
      <c r="IGV356" s="368"/>
      <c r="IGW356" s="332"/>
      <c r="IGX356" s="333"/>
      <c r="IGY356" s="368"/>
      <c r="IGZ356" s="224"/>
      <c r="IHA356" s="224"/>
      <c r="IHB356" s="334"/>
      <c r="IHC356" s="334"/>
      <c r="IHD356" s="224"/>
      <c r="IHE356" s="368"/>
      <c r="IHF356" s="368"/>
      <c r="IHG356" s="332"/>
      <c r="IHH356" s="333"/>
      <c r="IHI356" s="368"/>
      <c r="IHJ356" s="224"/>
      <c r="IHK356" s="224"/>
      <c r="IHL356" s="334"/>
      <c r="IHM356" s="334"/>
      <c r="IHN356" s="224"/>
      <c r="IHO356" s="368"/>
      <c r="IHP356" s="368"/>
      <c r="IHQ356" s="332"/>
      <c r="IHR356" s="333"/>
      <c r="IHS356" s="368"/>
      <c r="IHT356" s="224"/>
      <c r="IHU356" s="224"/>
      <c r="IHV356" s="334"/>
      <c r="IHW356" s="334"/>
      <c r="IHX356" s="224"/>
      <c r="IHY356" s="368"/>
      <c r="IHZ356" s="368"/>
      <c r="IIA356" s="332"/>
      <c r="IIB356" s="333"/>
      <c r="IIC356" s="368"/>
      <c r="IID356" s="224"/>
      <c r="IIE356" s="224"/>
      <c r="IIF356" s="334"/>
      <c r="IIG356" s="334"/>
      <c r="IIH356" s="224"/>
      <c r="III356" s="368"/>
      <c r="IIJ356" s="368"/>
      <c r="IIK356" s="332"/>
      <c r="IIL356" s="333"/>
      <c r="IIM356" s="368"/>
      <c r="IIN356" s="224"/>
      <c r="IIO356" s="224"/>
      <c r="IIP356" s="334"/>
      <c r="IIQ356" s="334"/>
      <c r="IIR356" s="224"/>
      <c r="IIS356" s="368"/>
      <c r="IIT356" s="368"/>
      <c r="IIU356" s="332"/>
      <c r="IIV356" s="333"/>
      <c r="IIW356" s="368"/>
      <c r="IIX356" s="224"/>
      <c r="IIY356" s="224"/>
      <c r="IIZ356" s="334"/>
      <c r="IJA356" s="334"/>
      <c r="IJB356" s="224"/>
      <c r="IJC356" s="368"/>
      <c r="IJD356" s="368"/>
      <c r="IJE356" s="332"/>
      <c r="IJF356" s="333"/>
      <c r="IJG356" s="368"/>
      <c r="IJH356" s="224"/>
      <c r="IJI356" s="224"/>
      <c r="IJJ356" s="334"/>
      <c r="IJK356" s="334"/>
      <c r="IJL356" s="224"/>
      <c r="IJM356" s="368"/>
      <c r="IJN356" s="368"/>
      <c r="IJO356" s="332"/>
      <c r="IJP356" s="333"/>
      <c r="IJQ356" s="368"/>
      <c r="IJR356" s="224"/>
      <c r="IJS356" s="224"/>
      <c r="IJT356" s="334"/>
      <c r="IJU356" s="334"/>
      <c r="IJV356" s="224"/>
      <c r="IJW356" s="368"/>
      <c r="IJX356" s="368"/>
      <c r="IJY356" s="332"/>
      <c r="IJZ356" s="333"/>
      <c r="IKA356" s="368"/>
      <c r="IKB356" s="224"/>
      <c r="IKC356" s="224"/>
      <c r="IKD356" s="334"/>
      <c r="IKE356" s="334"/>
      <c r="IKF356" s="224"/>
      <c r="IKG356" s="368"/>
      <c r="IKH356" s="368"/>
      <c r="IKI356" s="332"/>
      <c r="IKJ356" s="333"/>
      <c r="IKK356" s="368"/>
      <c r="IKL356" s="224"/>
      <c r="IKM356" s="224"/>
      <c r="IKN356" s="334"/>
      <c r="IKO356" s="334"/>
      <c r="IKP356" s="224"/>
      <c r="IKQ356" s="368"/>
      <c r="IKR356" s="368"/>
      <c r="IKS356" s="332"/>
      <c r="IKT356" s="333"/>
      <c r="IKU356" s="368"/>
      <c r="IKV356" s="224"/>
      <c r="IKW356" s="224"/>
      <c r="IKX356" s="334"/>
      <c r="IKY356" s="334"/>
      <c r="IKZ356" s="224"/>
      <c r="ILA356" s="368"/>
      <c r="ILB356" s="368"/>
      <c r="ILC356" s="332"/>
      <c r="ILD356" s="333"/>
      <c r="ILE356" s="368"/>
      <c r="ILF356" s="224"/>
      <c r="ILG356" s="224"/>
      <c r="ILH356" s="334"/>
      <c r="ILI356" s="334"/>
      <c r="ILJ356" s="224"/>
      <c r="ILK356" s="368"/>
      <c r="ILL356" s="368"/>
      <c r="ILM356" s="332"/>
      <c r="ILN356" s="333"/>
      <c r="ILO356" s="368"/>
      <c r="ILP356" s="224"/>
      <c r="ILQ356" s="224"/>
      <c r="ILR356" s="334"/>
      <c r="ILS356" s="334"/>
      <c r="ILT356" s="224"/>
      <c r="ILU356" s="368"/>
      <c r="ILV356" s="368"/>
      <c r="ILW356" s="332"/>
      <c r="ILX356" s="333"/>
      <c r="ILY356" s="368"/>
      <c r="ILZ356" s="224"/>
      <c r="IMA356" s="224"/>
      <c r="IMB356" s="334"/>
      <c r="IMC356" s="334"/>
      <c r="IMD356" s="224"/>
      <c r="IME356" s="368"/>
      <c r="IMF356" s="368"/>
      <c r="IMG356" s="332"/>
      <c r="IMH356" s="333"/>
      <c r="IMI356" s="368"/>
      <c r="IMJ356" s="224"/>
      <c r="IMK356" s="224"/>
      <c r="IML356" s="334"/>
      <c r="IMM356" s="334"/>
      <c r="IMN356" s="224"/>
      <c r="IMO356" s="368"/>
      <c r="IMP356" s="368"/>
      <c r="IMQ356" s="332"/>
      <c r="IMR356" s="333"/>
      <c r="IMS356" s="368"/>
      <c r="IMT356" s="224"/>
      <c r="IMU356" s="224"/>
      <c r="IMV356" s="334"/>
      <c r="IMW356" s="334"/>
      <c r="IMX356" s="224"/>
      <c r="IMY356" s="368"/>
      <c r="IMZ356" s="368"/>
      <c r="INA356" s="332"/>
      <c r="INB356" s="333"/>
      <c r="INC356" s="368"/>
      <c r="IND356" s="224"/>
      <c r="INE356" s="224"/>
      <c r="INF356" s="334"/>
      <c r="ING356" s="334"/>
      <c r="INH356" s="224"/>
      <c r="INI356" s="368"/>
      <c r="INJ356" s="368"/>
      <c r="INK356" s="332"/>
      <c r="INL356" s="333"/>
      <c r="INM356" s="368"/>
      <c r="INN356" s="224"/>
      <c r="INO356" s="224"/>
      <c r="INP356" s="334"/>
      <c r="INQ356" s="334"/>
      <c r="INR356" s="224"/>
      <c r="INS356" s="368"/>
      <c r="INT356" s="368"/>
      <c r="INU356" s="332"/>
      <c r="INV356" s="333"/>
      <c r="INW356" s="368"/>
      <c r="INX356" s="224"/>
      <c r="INY356" s="224"/>
      <c r="INZ356" s="334"/>
      <c r="IOA356" s="334"/>
      <c r="IOB356" s="224"/>
      <c r="IOC356" s="368"/>
      <c r="IOD356" s="368"/>
      <c r="IOE356" s="332"/>
      <c r="IOF356" s="333"/>
      <c r="IOG356" s="368"/>
      <c r="IOH356" s="224"/>
      <c r="IOI356" s="224"/>
      <c r="IOJ356" s="334"/>
      <c r="IOK356" s="334"/>
      <c r="IOL356" s="224"/>
      <c r="IOM356" s="368"/>
      <c r="ION356" s="368"/>
      <c r="IOO356" s="332"/>
      <c r="IOP356" s="333"/>
      <c r="IOQ356" s="368"/>
      <c r="IOR356" s="224"/>
      <c r="IOS356" s="224"/>
      <c r="IOT356" s="334"/>
      <c r="IOU356" s="334"/>
      <c r="IOV356" s="224"/>
      <c r="IOW356" s="368"/>
      <c r="IOX356" s="368"/>
      <c r="IOY356" s="332"/>
      <c r="IOZ356" s="333"/>
      <c r="IPA356" s="368"/>
      <c r="IPB356" s="224"/>
      <c r="IPC356" s="224"/>
      <c r="IPD356" s="334"/>
      <c r="IPE356" s="334"/>
      <c r="IPF356" s="224"/>
      <c r="IPG356" s="368"/>
      <c r="IPH356" s="368"/>
      <c r="IPI356" s="332"/>
      <c r="IPJ356" s="333"/>
      <c r="IPK356" s="368"/>
      <c r="IPL356" s="224"/>
      <c r="IPM356" s="224"/>
      <c r="IPN356" s="334"/>
      <c r="IPO356" s="334"/>
      <c r="IPP356" s="224"/>
      <c r="IPQ356" s="368"/>
      <c r="IPR356" s="368"/>
      <c r="IPS356" s="332"/>
      <c r="IPT356" s="333"/>
      <c r="IPU356" s="368"/>
      <c r="IPV356" s="224"/>
      <c r="IPW356" s="224"/>
      <c r="IPX356" s="334"/>
      <c r="IPY356" s="334"/>
      <c r="IPZ356" s="224"/>
      <c r="IQA356" s="368"/>
      <c r="IQB356" s="368"/>
      <c r="IQC356" s="332"/>
      <c r="IQD356" s="333"/>
      <c r="IQE356" s="368"/>
      <c r="IQF356" s="224"/>
      <c r="IQG356" s="224"/>
      <c r="IQH356" s="334"/>
      <c r="IQI356" s="334"/>
      <c r="IQJ356" s="224"/>
      <c r="IQK356" s="368"/>
      <c r="IQL356" s="368"/>
      <c r="IQM356" s="332"/>
      <c r="IQN356" s="333"/>
      <c r="IQO356" s="368"/>
      <c r="IQP356" s="224"/>
      <c r="IQQ356" s="224"/>
      <c r="IQR356" s="334"/>
      <c r="IQS356" s="334"/>
      <c r="IQT356" s="224"/>
      <c r="IQU356" s="368"/>
      <c r="IQV356" s="368"/>
      <c r="IQW356" s="332"/>
      <c r="IQX356" s="333"/>
      <c r="IQY356" s="368"/>
      <c r="IQZ356" s="224"/>
      <c r="IRA356" s="224"/>
      <c r="IRB356" s="334"/>
      <c r="IRC356" s="334"/>
      <c r="IRD356" s="224"/>
      <c r="IRE356" s="368"/>
      <c r="IRF356" s="368"/>
      <c r="IRG356" s="332"/>
      <c r="IRH356" s="333"/>
      <c r="IRI356" s="368"/>
      <c r="IRJ356" s="224"/>
      <c r="IRK356" s="224"/>
      <c r="IRL356" s="334"/>
      <c r="IRM356" s="334"/>
      <c r="IRN356" s="224"/>
      <c r="IRO356" s="368"/>
      <c r="IRP356" s="368"/>
      <c r="IRQ356" s="332"/>
      <c r="IRR356" s="333"/>
      <c r="IRS356" s="368"/>
      <c r="IRT356" s="224"/>
      <c r="IRU356" s="224"/>
      <c r="IRV356" s="334"/>
      <c r="IRW356" s="334"/>
      <c r="IRX356" s="224"/>
      <c r="IRY356" s="368"/>
      <c r="IRZ356" s="368"/>
      <c r="ISA356" s="332"/>
      <c r="ISB356" s="333"/>
      <c r="ISC356" s="368"/>
      <c r="ISD356" s="224"/>
      <c r="ISE356" s="224"/>
      <c r="ISF356" s="334"/>
      <c r="ISG356" s="334"/>
      <c r="ISH356" s="224"/>
      <c r="ISI356" s="368"/>
      <c r="ISJ356" s="368"/>
      <c r="ISK356" s="332"/>
      <c r="ISL356" s="333"/>
      <c r="ISM356" s="368"/>
      <c r="ISN356" s="224"/>
      <c r="ISO356" s="224"/>
      <c r="ISP356" s="334"/>
      <c r="ISQ356" s="334"/>
      <c r="ISR356" s="224"/>
      <c r="ISS356" s="368"/>
      <c r="IST356" s="368"/>
      <c r="ISU356" s="332"/>
      <c r="ISV356" s="333"/>
      <c r="ISW356" s="368"/>
      <c r="ISX356" s="224"/>
      <c r="ISY356" s="224"/>
      <c r="ISZ356" s="334"/>
      <c r="ITA356" s="334"/>
      <c r="ITB356" s="224"/>
      <c r="ITC356" s="368"/>
      <c r="ITD356" s="368"/>
      <c r="ITE356" s="332"/>
      <c r="ITF356" s="333"/>
      <c r="ITG356" s="368"/>
      <c r="ITH356" s="224"/>
      <c r="ITI356" s="224"/>
      <c r="ITJ356" s="334"/>
      <c r="ITK356" s="334"/>
      <c r="ITL356" s="224"/>
      <c r="ITM356" s="368"/>
      <c r="ITN356" s="368"/>
      <c r="ITO356" s="332"/>
      <c r="ITP356" s="333"/>
      <c r="ITQ356" s="368"/>
      <c r="ITR356" s="224"/>
      <c r="ITS356" s="224"/>
      <c r="ITT356" s="334"/>
      <c r="ITU356" s="334"/>
      <c r="ITV356" s="224"/>
      <c r="ITW356" s="368"/>
      <c r="ITX356" s="368"/>
      <c r="ITY356" s="332"/>
      <c r="ITZ356" s="333"/>
      <c r="IUA356" s="368"/>
      <c r="IUB356" s="224"/>
      <c r="IUC356" s="224"/>
      <c r="IUD356" s="334"/>
      <c r="IUE356" s="334"/>
      <c r="IUF356" s="224"/>
      <c r="IUG356" s="368"/>
      <c r="IUH356" s="368"/>
      <c r="IUI356" s="332"/>
      <c r="IUJ356" s="333"/>
      <c r="IUK356" s="368"/>
      <c r="IUL356" s="224"/>
      <c r="IUM356" s="224"/>
      <c r="IUN356" s="334"/>
      <c r="IUO356" s="334"/>
      <c r="IUP356" s="224"/>
      <c r="IUQ356" s="368"/>
      <c r="IUR356" s="368"/>
      <c r="IUS356" s="332"/>
      <c r="IUT356" s="333"/>
      <c r="IUU356" s="368"/>
      <c r="IUV356" s="224"/>
      <c r="IUW356" s="224"/>
      <c r="IUX356" s="334"/>
      <c r="IUY356" s="334"/>
      <c r="IUZ356" s="224"/>
      <c r="IVA356" s="368"/>
      <c r="IVB356" s="368"/>
      <c r="IVC356" s="332"/>
      <c r="IVD356" s="333"/>
      <c r="IVE356" s="368"/>
      <c r="IVF356" s="224"/>
      <c r="IVG356" s="224"/>
      <c r="IVH356" s="334"/>
      <c r="IVI356" s="334"/>
      <c r="IVJ356" s="224"/>
      <c r="IVK356" s="368"/>
      <c r="IVL356" s="368"/>
      <c r="IVM356" s="332"/>
      <c r="IVN356" s="333"/>
      <c r="IVO356" s="368"/>
      <c r="IVP356" s="224"/>
      <c r="IVQ356" s="224"/>
      <c r="IVR356" s="334"/>
      <c r="IVS356" s="334"/>
      <c r="IVT356" s="224"/>
      <c r="IVU356" s="368"/>
      <c r="IVV356" s="368"/>
      <c r="IVW356" s="332"/>
      <c r="IVX356" s="333"/>
      <c r="IVY356" s="368"/>
      <c r="IVZ356" s="224"/>
      <c r="IWA356" s="224"/>
      <c r="IWB356" s="334"/>
      <c r="IWC356" s="334"/>
      <c r="IWD356" s="224"/>
      <c r="IWE356" s="368"/>
      <c r="IWF356" s="368"/>
      <c r="IWG356" s="332"/>
      <c r="IWH356" s="333"/>
      <c r="IWI356" s="368"/>
      <c r="IWJ356" s="224"/>
      <c r="IWK356" s="224"/>
      <c r="IWL356" s="334"/>
      <c r="IWM356" s="334"/>
      <c r="IWN356" s="224"/>
      <c r="IWO356" s="368"/>
      <c r="IWP356" s="368"/>
      <c r="IWQ356" s="332"/>
      <c r="IWR356" s="333"/>
      <c r="IWS356" s="368"/>
      <c r="IWT356" s="224"/>
      <c r="IWU356" s="224"/>
      <c r="IWV356" s="334"/>
      <c r="IWW356" s="334"/>
      <c r="IWX356" s="224"/>
      <c r="IWY356" s="368"/>
      <c r="IWZ356" s="368"/>
      <c r="IXA356" s="332"/>
      <c r="IXB356" s="333"/>
      <c r="IXC356" s="368"/>
      <c r="IXD356" s="224"/>
      <c r="IXE356" s="224"/>
      <c r="IXF356" s="334"/>
      <c r="IXG356" s="334"/>
      <c r="IXH356" s="224"/>
      <c r="IXI356" s="368"/>
      <c r="IXJ356" s="368"/>
      <c r="IXK356" s="332"/>
      <c r="IXL356" s="333"/>
      <c r="IXM356" s="368"/>
      <c r="IXN356" s="224"/>
      <c r="IXO356" s="224"/>
      <c r="IXP356" s="334"/>
      <c r="IXQ356" s="334"/>
      <c r="IXR356" s="224"/>
      <c r="IXS356" s="368"/>
      <c r="IXT356" s="368"/>
      <c r="IXU356" s="332"/>
      <c r="IXV356" s="333"/>
      <c r="IXW356" s="368"/>
      <c r="IXX356" s="224"/>
      <c r="IXY356" s="224"/>
      <c r="IXZ356" s="334"/>
      <c r="IYA356" s="334"/>
      <c r="IYB356" s="224"/>
      <c r="IYC356" s="368"/>
      <c r="IYD356" s="368"/>
      <c r="IYE356" s="332"/>
      <c r="IYF356" s="333"/>
      <c r="IYG356" s="368"/>
      <c r="IYH356" s="224"/>
      <c r="IYI356" s="224"/>
      <c r="IYJ356" s="334"/>
      <c r="IYK356" s="334"/>
      <c r="IYL356" s="224"/>
      <c r="IYM356" s="368"/>
      <c r="IYN356" s="368"/>
      <c r="IYO356" s="332"/>
      <c r="IYP356" s="333"/>
      <c r="IYQ356" s="368"/>
      <c r="IYR356" s="224"/>
      <c r="IYS356" s="224"/>
      <c r="IYT356" s="334"/>
      <c r="IYU356" s="334"/>
      <c r="IYV356" s="224"/>
      <c r="IYW356" s="368"/>
      <c r="IYX356" s="368"/>
      <c r="IYY356" s="332"/>
      <c r="IYZ356" s="333"/>
      <c r="IZA356" s="368"/>
      <c r="IZB356" s="224"/>
      <c r="IZC356" s="224"/>
      <c r="IZD356" s="334"/>
      <c r="IZE356" s="334"/>
      <c r="IZF356" s="224"/>
      <c r="IZG356" s="368"/>
      <c r="IZH356" s="368"/>
      <c r="IZI356" s="332"/>
      <c r="IZJ356" s="333"/>
      <c r="IZK356" s="368"/>
      <c r="IZL356" s="224"/>
      <c r="IZM356" s="224"/>
      <c r="IZN356" s="334"/>
      <c r="IZO356" s="334"/>
      <c r="IZP356" s="224"/>
      <c r="IZQ356" s="368"/>
      <c r="IZR356" s="368"/>
      <c r="IZS356" s="332"/>
      <c r="IZT356" s="333"/>
      <c r="IZU356" s="368"/>
      <c r="IZV356" s="224"/>
      <c r="IZW356" s="224"/>
      <c r="IZX356" s="334"/>
      <c r="IZY356" s="334"/>
      <c r="IZZ356" s="224"/>
      <c r="JAA356" s="368"/>
      <c r="JAB356" s="368"/>
      <c r="JAC356" s="332"/>
      <c r="JAD356" s="333"/>
      <c r="JAE356" s="368"/>
      <c r="JAF356" s="224"/>
      <c r="JAG356" s="224"/>
      <c r="JAH356" s="334"/>
      <c r="JAI356" s="334"/>
      <c r="JAJ356" s="224"/>
      <c r="JAK356" s="368"/>
      <c r="JAL356" s="368"/>
      <c r="JAM356" s="332"/>
      <c r="JAN356" s="333"/>
      <c r="JAO356" s="368"/>
      <c r="JAP356" s="224"/>
      <c r="JAQ356" s="224"/>
      <c r="JAR356" s="334"/>
      <c r="JAS356" s="334"/>
      <c r="JAT356" s="224"/>
      <c r="JAU356" s="368"/>
      <c r="JAV356" s="368"/>
      <c r="JAW356" s="332"/>
      <c r="JAX356" s="333"/>
      <c r="JAY356" s="368"/>
      <c r="JAZ356" s="224"/>
      <c r="JBA356" s="224"/>
      <c r="JBB356" s="334"/>
      <c r="JBC356" s="334"/>
      <c r="JBD356" s="224"/>
      <c r="JBE356" s="368"/>
      <c r="JBF356" s="368"/>
      <c r="JBG356" s="332"/>
      <c r="JBH356" s="333"/>
      <c r="JBI356" s="368"/>
      <c r="JBJ356" s="224"/>
      <c r="JBK356" s="224"/>
      <c r="JBL356" s="334"/>
      <c r="JBM356" s="334"/>
      <c r="JBN356" s="224"/>
      <c r="JBO356" s="368"/>
      <c r="JBP356" s="368"/>
      <c r="JBQ356" s="332"/>
      <c r="JBR356" s="333"/>
      <c r="JBS356" s="368"/>
      <c r="JBT356" s="224"/>
      <c r="JBU356" s="224"/>
      <c r="JBV356" s="334"/>
      <c r="JBW356" s="334"/>
      <c r="JBX356" s="224"/>
      <c r="JBY356" s="368"/>
      <c r="JBZ356" s="368"/>
      <c r="JCA356" s="332"/>
      <c r="JCB356" s="333"/>
      <c r="JCC356" s="368"/>
      <c r="JCD356" s="224"/>
      <c r="JCE356" s="224"/>
      <c r="JCF356" s="334"/>
      <c r="JCG356" s="334"/>
      <c r="JCH356" s="224"/>
      <c r="JCI356" s="368"/>
      <c r="JCJ356" s="368"/>
      <c r="JCK356" s="332"/>
      <c r="JCL356" s="333"/>
      <c r="JCM356" s="368"/>
      <c r="JCN356" s="224"/>
      <c r="JCO356" s="224"/>
      <c r="JCP356" s="334"/>
      <c r="JCQ356" s="334"/>
      <c r="JCR356" s="224"/>
      <c r="JCS356" s="368"/>
      <c r="JCT356" s="368"/>
      <c r="JCU356" s="332"/>
      <c r="JCV356" s="333"/>
      <c r="JCW356" s="368"/>
      <c r="JCX356" s="224"/>
      <c r="JCY356" s="224"/>
      <c r="JCZ356" s="334"/>
      <c r="JDA356" s="334"/>
      <c r="JDB356" s="224"/>
      <c r="JDC356" s="368"/>
      <c r="JDD356" s="368"/>
      <c r="JDE356" s="332"/>
      <c r="JDF356" s="333"/>
      <c r="JDG356" s="368"/>
      <c r="JDH356" s="224"/>
      <c r="JDI356" s="224"/>
      <c r="JDJ356" s="334"/>
      <c r="JDK356" s="334"/>
      <c r="JDL356" s="224"/>
      <c r="JDM356" s="368"/>
      <c r="JDN356" s="368"/>
      <c r="JDO356" s="332"/>
      <c r="JDP356" s="333"/>
      <c r="JDQ356" s="368"/>
      <c r="JDR356" s="224"/>
      <c r="JDS356" s="224"/>
      <c r="JDT356" s="334"/>
      <c r="JDU356" s="334"/>
      <c r="JDV356" s="224"/>
      <c r="JDW356" s="368"/>
      <c r="JDX356" s="368"/>
      <c r="JDY356" s="332"/>
      <c r="JDZ356" s="333"/>
      <c r="JEA356" s="368"/>
      <c r="JEB356" s="224"/>
      <c r="JEC356" s="224"/>
      <c r="JED356" s="334"/>
      <c r="JEE356" s="334"/>
      <c r="JEF356" s="224"/>
      <c r="JEG356" s="368"/>
      <c r="JEH356" s="368"/>
      <c r="JEI356" s="332"/>
      <c r="JEJ356" s="333"/>
      <c r="JEK356" s="368"/>
      <c r="JEL356" s="224"/>
      <c r="JEM356" s="224"/>
      <c r="JEN356" s="334"/>
      <c r="JEO356" s="334"/>
      <c r="JEP356" s="224"/>
      <c r="JEQ356" s="368"/>
      <c r="JER356" s="368"/>
      <c r="JES356" s="332"/>
      <c r="JET356" s="333"/>
      <c r="JEU356" s="368"/>
      <c r="JEV356" s="224"/>
      <c r="JEW356" s="224"/>
      <c r="JEX356" s="334"/>
      <c r="JEY356" s="334"/>
      <c r="JEZ356" s="224"/>
      <c r="JFA356" s="368"/>
      <c r="JFB356" s="368"/>
      <c r="JFC356" s="332"/>
      <c r="JFD356" s="333"/>
      <c r="JFE356" s="368"/>
      <c r="JFF356" s="224"/>
      <c r="JFG356" s="224"/>
      <c r="JFH356" s="334"/>
      <c r="JFI356" s="334"/>
      <c r="JFJ356" s="224"/>
      <c r="JFK356" s="368"/>
      <c r="JFL356" s="368"/>
      <c r="JFM356" s="332"/>
      <c r="JFN356" s="333"/>
      <c r="JFO356" s="368"/>
      <c r="JFP356" s="224"/>
      <c r="JFQ356" s="224"/>
      <c r="JFR356" s="334"/>
      <c r="JFS356" s="334"/>
      <c r="JFT356" s="224"/>
      <c r="JFU356" s="368"/>
      <c r="JFV356" s="368"/>
      <c r="JFW356" s="332"/>
      <c r="JFX356" s="333"/>
      <c r="JFY356" s="368"/>
      <c r="JFZ356" s="224"/>
      <c r="JGA356" s="224"/>
      <c r="JGB356" s="334"/>
      <c r="JGC356" s="334"/>
      <c r="JGD356" s="224"/>
      <c r="JGE356" s="368"/>
      <c r="JGF356" s="368"/>
      <c r="JGG356" s="332"/>
      <c r="JGH356" s="333"/>
      <c r="JGI356" s="368"/>
      <c r="JGJ356" s="224"/>
      <c r="JGK356" s="224"/>
      <c r="JGL356" s="334"/>
      <c r="JGM356" s="334"/>
      <c r="JGN356" s="224"/>
      <c r="JGO356" s="368"/>
      <c r="JGP356" s="368"/>
      <c r="JGQ356" s="332"/>
      <c r="JGR356" s="333"/>
      <c r="JGS356" s="368"/>
      <c r="JGT356" s="224"/>
      <c r="JGU356" s="224"/>
      <c r="JGV356" s="334"/>
      <c r="JGW356" s="334"/>
      <c r="JGX356" s="224"/>
      <c r="JGY356" s="368"/>
      <c r="JGZ356" s="368"/>
      <c r="JHA356" s="332"/>
      <c r="JHB356" s="333"/>
      <c r="JHC356" s="368"/>
      <c r="JHD356" s="224"/>
      <c r="JHE356" s="224"/>
      <c r="JHF356" s="334"/>
      <c r="JHG356" s="334"/>
      <c r="JHH356" s="224"/>
      <c r="JHI356" s="368"/>
      <c r="JHJ356" s="368"/>
      <c r="JHK356" s="332"/>
      <c r="JHL356" s="333"/>
      <c r="JHM356" s="368"/>
      <c r="JHN356" s="224"/>
      <c r="JHO356" s="224"/>
      <c r="JHP356" s="334"/>
      <c r="JHQ356" s="334"/>
      <c r="JHR356" s="224"/>
      <c r="JHS356" s="368"/>
      <c r="JHT356" s="368"/>
      <c r="JHU356" s="332"/>
      <c r="JHV356" s="333"/>
      <c r="JHW356" s="368"/>
      <c r="JHX356" s="224"/>
      <c r="JHY356" s="224"/>
      <c r="JHZ356" s="334"/>
      <c r="JIA356" s="334"/>
      <c r="JIB356" s="224"/>
      <c r="JIC356" s="368"/>
      <c r="JID356" s="368"/>
      <c r="JIE356" s="332"/>
      <c r="JIF356" s="333"/>
      <c r="JIG356" s="368"/>
      <c r="JIH356" s="224"/>
      <c r="JII356" s="224"/>
      <c r="JIJ356" s="334"/>
      <c r="JIK356" s="334"/>
      <c r="JIL356" s="224"/>
      <c r="JIM356" s="368"/>
      <c r="JIN356" s="368"/>
      <c r="JIO356" s="332"/>
      <c r="JIP356" s="333"/>
      <c r="JIQ356" s="368"/>
      <c r="JIR356" s="224"/>
      <c r="JIS356" s="224"/>
      <c r="JIT356" s="334"/>
      <c r="JIU356" s="334"/>
      <c r="JIV356" s="224"/>
      <c r="JIW356" s="368"/>
      <c r="JIX356" s="368"/>
      <c r="JIY356" s="332"/>
      <c r="JIZ356" s="333"/>
      <c r="JJA356" s="368"/>
      <c r="JJB356" s="224"/>
      <c r="JJC356" s="224"/>
      <c r="JJD356" s="334"/>
      <c r="JJE356" s="334"/>
      <c r="JJF356" s="224"/>
      <c r="JJG356" s="368"/>
      <c r="JJH356" s="368"/>
      <c r="JJI356" s="332"/>
      <c r="JJJ356" s="333"/>
      <c r="JJK356" s="368"/>
      <c r="JJL356" s="224"/>
      <c r="JJM356" s="224"/>
      <c r="JJN356" s="334"/>
      <c r="JJO356" s="334"/>
      <c r="JJP356" s="224"/>
      <c r="JJQ356" s="368"/>
      <c r="JJR356" s="368"/>
      <c r="JJS356" s="332"/>
      <c r="JJT356" s="333"/>
      <c r="JJU356" s="368"/>
      <c r="JJV356" s="224"/>
      <c r="JJW356" s="224"/>
      <c r="JJX356" s="334"/>
      <c r="JJY356" s="334"/>
      <c r="JJZ356" s="224"/>
      <c r="JKA356" s="368"/>
      <c r="JKB356" s="368"/>
      <c r="JKC356" s="332"/>
      <c r="JKD356" s="333"/>
      <c r="JKE356" s="368"/>
      <c r="JKF356" s="224"/>
      <c r="JKG356" s="224"/>
      <c r="JKH356" s="334"/>
      <c r="JKI356" s="334"/>
      <c r="JKJ356" s="224"/>
      <c r="JKK356" s="368"/>
      <c r="JKL356" s="368"/>
      <c r="JKM356" s="332"/>
      <c r="JKN356" s="333"/>
      <c r="JKO356" s="368"/>
      <c r="JKP356" s="224"/>
      <c r="JKQ356" s="224"/>
      <c r="JKR356" s="334"/>
      <c r="JKS356" s="334"/>
      <c r="JKT356" s="224"/>
      <c r="JKU356" s="368"/>
      <c r="JKV356" s="368"/>
      <c r="JKW356" s="332"/>
      <c r="JKX356" s="333"/>
      <c r="JKY356" s="368"/>
      <c r="JKZ356" s="224"/>
      <c r="JLA356" s="224"/>
      <c r="JLB356" s="334"/>
      <c r="JLC356" s="334"/>
      <c r="JLD356" s="224"/>
      <c r="JLE356" s="368"/>
      <c r="JLF356" s="368"/>
      <c r="JLG356" s="332"/>
      <c r="JLH356" s="333"/>
      <c r="JLI356" s="368"/>
      <c r="JLJ356" s="224"/>
      <c r="JLK356" s="224"/>
      <c r="JLL356" s="334"/>
      <c r="JLM356" s="334"/>
      <c r="JLN356" s="224"/>
      <c r="JLO356" s="368"/>
      <c r="JLP356" s="368"/>
      <c r="JLQ356" s="332"/>
      <c r="JLR356" s="333"/>
      <c r="JLS356" s="368"/>
      <c r="JLT356" s="224"/>
      <c r="JLU356" s="224"/>
      <c r="JLV356" s="334"/>
      <c r="JLW356" s="334"/>
      <c r="JLX356" s="224"/>
      <c r="JLY356" s="368"/>
      <c r="JLZ356" s="368"/>
      <c r="JMA356" s="332"/>
      <c r="JMB356" s="333"/>
      <c r="JMC356" s="368"/>
      <c r="JMD356" s="224"/>
      <c r="JME356" s="224"/>
      <c r="JMF356" s="334"/>
      <c r="JMG356" s="334"/>
      <c r="JMH356" s="224"/>
      <c r="JMI356" s="368"/>
      <c r="JMJ356" s="368"/>
      <c r="JMK356" s="332"/>
      <c r="JML356" s="333"/>
      <c r="JMM356" s="368"/>
      <c r="JMN356" s="224"/>
      <c r="JMO356" s="224"/>
      <c r="JMP356" s="334"/>
      <c r="JMQ356" s="334"/>
      <c r="JMR356" s="224"/>
      <c r="JMS356" s="368"/>
      <c r="JMT356" s="368"/>
      <c r="JMU356" s="332"/>
      <c r="JMV356" s="333"/>
      <c r="JMW356" s="368"/>
      <c r="JMX356" s="224"/>
      <c r="JMY356" s="224"/>
      <c r="JMZ356" s="334"/>
      <c r="JNA356" s="334"/>
      <c r="JNB356" s="224"/>
      <c r="JNC356" s="368"/>
      <c r="JND356" s="368"/>
      <c r="JNE356" s="332"/>
      <c r="JNF356" s="333"/>
      <c r="JNG356" s="368"/>
      <c r="JNH356" s="224"/>
      <c r="JNI356" s="224"/>
      <c r="JNJ356" s="334"/>
      <c r="JNK356" s="334"/>
      <c r="JNL356" s="224"/>
      <c r="JNM356" s="368"/>
      <c r="JNN356" s="368"/>
      <c r="JNO356" s="332"/>
      <c r="JNP356" s="333"/>
      <c r="JNQ356" s="368"/>
      <c r="JNR356" s="224"/>
      <c r="JNS356" s="224"/>
      <c r="JNT356" s="334"/>
      <c r="JNU356" s="334"/>
      <c r="JNV356" s="224"/>
      <c r="JNW356" s="368"/>
      <c r="JNX356" s="368"/>
      <c r="JNY356" s="332"/>
      <c r="JNZ356" s="333"/>
      <c r="JOA356" s="368"/>
      <c r="JOB356" s="224"/>
      <c r="JOC356" s="224"/>
      <c r="JOD356" s="334"/>
      <c r="JOE356" s="334"/>
      <c r="JOF356" s="224"/>
      <c r="JOG356" s="368"/>
      <c r="JOH356" s="368"/>
      <c r="JOI356" s="332"/>
      <c r="JOJ356" s="333"/>
      <c r="JOK356" s="368"/>
      <c r="JOL356" s="224"/>
      <c r="JOM356" s="224"/>
      <c r="JON356" s="334"/>
      <c r="JOO356" s="334"/>
      <c r="JOP356" s="224"/>
      <c r="JOQ356" s="368"/>
      <c r="JOR356" s="368"/>
      <c r="JOS356" s="332"/>
      <c r="JOT356" s="333"/>
      <c r="JOU356" s="368"/>
      <c r="JOV356" s="224"/>
      <c r="JOW356" s="224"/>
      <c r="JOX356" s="334"/>
      <c r="JOY356" s="334"/>
      <c r="JOZ356" s="224"/>
      <c r="JPA356" s="368"/>
      <c r="JPB356" s="368"/>
      <c r="JPC356" s="332"/>
      <c r="JPD356" s="333"/>
      <c r="JPE356" s="368"/>
      <c r="JPF356" s="224"/>
      <c r="JPG356" s="224"/>
      <c r="JPH356" s="334"/>
      <c r="JPI356" s="334"/>
      <c r="JPJ356" s="224"/>
      <c r="JPK356" s="368"/>
      <c r="JPL356" s="368"/>
      <c r="JPM356" s="332"/>
      <c r="JPN356" s="333"/>
      <c r="JPO356" s="368"/>
      <c r="JPP356" s="224"/>
      <c r="JPQ356" s="224"/>
      <c r="JPR356" s="334"/>
      <c r="JPS356" s="334"/>
      <c r="JPT356" s="224"/>
      <c r="JPU356" s="368"/>
      <c r="JPV356" s="368"/>
      <c r="JPW356" s="332"/>
      <c r="JPX356" s="333"/>
      <c r="JPY356" s="368"/>
      <c r="JPZ356" s="224"/>
      <c r="JQA356" s="224"/>
      <c r="JQB356" s="334"/>
      <c r="JQC356" s="334"/>
      <c r="JQD356" s="224"/>
      <c r="JQE356" s="368"/>
      <c r="JQF356" s="368"/>
      <c r="JQG356" s="332"/>
      <c r="JQH356" s="333"/>
      <c r="JQI356" s="368"/>
      <c r="JQJ356" s="224"/>
      <c r="JQK356" s="224"/>
      <c r="JQL356" s="334"/>
      <c r="JQM356" s="334"/>
      <c r="JQN356" s="224"/>
      <c r="JQO356" s="368"/>
      <c r="JQP356" s="368"/>
      <c r="JQQ356" s="332"/>
      <c r="JQR356" s="333"/>
      <c r="JQS356" s="368"/>
      <c r="JQT356" s="224"/>
      <c r="JQU356" s="224"/>
      <c r="JQV356" s="334"/>
      <c r="JQW356" s="334"/>
      <c r="JQX356" s="224"/>
      <c r="JQY356" s="368"/>
      <c r="JQZ356" s="368"/>
      <c r="JRA356" s="332"/>
      <c r="JRB356" s="333"/>
      <c r="JRC356" s="368"/>
      <c r="JRD356" s="224"/>
      <c r="JRE356" s="224"/>
      <c r="JRF356" s="334"/>
      <c r="JRG356" s="334"/>
      <c r="JRH356" s="224"/>
      <c r="JRI356" s="368"/>
      <c r="JRJ356" s="368"/>
      <c r="JRK356" s="332"/>
      <c r="JRL356" s="333"/>
      <c r="JRM356" s="368"/>
      <c r="JRN356" s="224"/>
      <c r="JRO356" s="224"/>
      <c r="JRP356" s="334"/>
      <c r="JRQ356" s="334"/>
      <c r="JRR356" s="224"/>
      <c r="JRS356" s="368"/>
      <c r="JRT356" s="368"/>
      <c r="JRU356" s="332"/>
      <c r="JRV356" s="333"/>
      <c r="JRW356" s="368"/>
      <c r="JRX356" s="224"/>
      <c r="JRY356" s="224"/>
      <c r="JRZ356" s="334"/>
      <c r="JSA356" s="334"/>
      <c r="JSB356" s="224"/>
      <c r="JSC356" s="368"/>
      <c r="JSD356" s="368"/>
      <c r="JSE356" s="332"/>
      <c r="JSF356" s="333"/>
      <c r="JSG356" s="368"/>
      <c r="JSH356" s="224"/>
      <c r="JSI356" s="224"/>
      <c r="JSJ356" s="334"/>
      <c r="JSK356" s="334"/>
      <c r="JSL356" s="224"/>
      <c r="JSM356" s="368"/>
      <c r="JSN356" s="368"/>
      <c r="JSO356" s="332"/>
      <c r="JSP356" s="333"/>
      <c r="JSQ356" s="368"/>
      <c r="JSR356" s="224"/>
      <c r="JSS356" s="224"/>
      <c r="JST356" s="334"/>
      <c r="JSU356" s="334"/>
      <c r="JSV356" s="224"/>
      <c r="JSW356" s="368"/>
      <c r="JSX356" s="368"/>
      <c r="JSY356" s="332"/>
      <c r="JSZ356" s="333"/>
      <c r="JTA356" s="368"/>
      <c r="JTB356" s="224"/>
      <c r="JTC356" s="224"/>
      <c r="JTD356" s="334"/>
      <c r="JTE356" s="334"/>
      <c r="JTF356" s="224"/>
      <c r="JTG356" s="368"/>
      <c r="JTH356" s="368"/>
      <c r="JTI356" s="332"/>
      <c r="JTJ356" s="333"/>
      <c r="JTK356" s="368"/>
      <c r="JTL356" s="224"/>
      <c r="JTM356" s="224"/>
      <c r="JTN356" s="334"/>
      <c r="JTO356" s="334"/>
      <c r="JTP356" s="224"/>
      <c r="JTQ356" s="368"/>
      <c r="JTR356" s="368"/>
      <c r="JTS356" s="332"/>
      <c r="JTT356" s="333"/>
      <c r="JTU356" s="368"/>
      <c r="JTV356" s="224"/>
      <c r="JTW356" s="224"/>
      <c r="JTX356" s="334"/>
      <c r="JTY356" s="334"/>
      <c r="JTZ356" s="224"/>
      <c r="JUA356" s="368"/>
      <c r="JUB356" s="368"/>
      <c r="JUC356" s="332"/>
      <c r="JUD356" s="333"/>
      <c r="JUE356" s="368"/>
      <c r="JUF356" s="224"/>
      <c r="JUG356" s="224"/>
      <c r="JUH356" s="334"/>
      <c r="JUI356" s="334"/>
      <c r="JUJ356" s="224"/>
      <c r="JUK356" s="368"/>
      <c r="JUL356" s="368"/>
      <c r="JUM356" s="332"/>
      <c r="JUN356" s="333"/>
      <c r="JUO356" s="368"/>
      <c r="JUP356" s="224"/>
      <c r="JUQ356" s="224"/>
      <c r="JUR356" s="334"/>
      <c r="JUS356" s="334"/>
      <c r="JUT356" s="224"/>
      <c r="JUU356" s="368"/>
      <c r="JUV356" s="368"/>
      <c r="JUW356" s="332"/>
      <c r="JUX356" s="333"/>
      <c r="JUY356" s="368"/>
      <c r="JUZ356" s="224"/>
      <c r="JVA356" s="224"/>
      <c r="JVB356" s="334"/>
      <c r="JVC356" s="334"/>
      <c r="JVD356" s="224"/>
      <c r="JVE356" s="368"/>
      <c r="JVF356" s="368"/>
      <c r="JVG356" s="332"/>
      <c r="JVH356" s="333"/>
      <c r="JVI356" s="368"/>
      <c r="JVJ356" s="224"/>
      <c r="JVK356" s="224"/>
      <c r="JVL356" s="334"/>
      <c r="JVM356" s="334"/>
      <c r="JVN356" s="224"/>
      <c r="JVO356" s="368"/>
      <c r="JVP356" s="368"/>
      <c r="JVQ356" s="332"/>
      <c r="JVR356" s="333"/>
      <c r="JVS356" s="368"/>
      <c r="JVT356" s="224"/>
      <c r="JVU356" s="224"/>
      <c r="JVV356" s="334"/>
      <c r="JVW356" s="334"/>
      <c r="JVX356" s="224"/>
      <c r="JVY356" s="368"/>
      <c r="JVZ356" s="368"/>
      <c r="JWA356" s="332"/>
      <c r="JWB356" s="333"/>
      <c r="JWC356" s="368"/>
      <c r="JWD356" s="224"/>
      <c r="JWE356" s="224"/>
      <c r="JWF356" s="334"/>
      <c r="JWG356" s="334"/>
      <c r="JWH356" s="224"/>
      <c r="JWI356" s="368"/>
      <c r="JWJ356" s="368"/>
      <c r="JWK356" s="332"/>
      <c r="JWL356" s="333"/>
      <c r="JWM356" s="368"/>
      <c r="JWN356" s="224"/>
      <c r="JWO356" s="224"/>
      <c r="JWP356" s="334"/>
      <c r="JWQ356" s="334"/>
      <c r="JWR356" s="224"/>
      <c r="JWS356" s="368"/>
      <c r="JWT356" s="368"/>
      <c r="JWU356" s="332"/>
      <c r="JWV356" s="333"/>
      <c r="JWW356" s="368"/>
      <c r="JWX356" s="224"/>
      <c r="JWY356" s="224"/>
      <c r="JWZ356" s="334"/>
      <c r="JXA356" s="334"/>
      <c r="JXB356" s="224"/>
      <c r="JXC356" s="368"/>
      <c r="JXD356" s="368"/>
      <c r="JXE356" s="332"/>
      <c r="JXF356" s="333"/>
      <c r="JXG356" s="368"/>
      <c r="JXH356" s="224"/>
      <c r="JXI356" s="224"/>
      <c r="JXJ356" s="334"/>
      <c r="JXK356" s="334"/>
      <c r="JXL356" s="224"/>
      <c r="JXM356" s="368"/>
      <c r="JXN356" s="368"/>
      <c r="JXO356" s="332"/>
      <c r="JXP356" s="333"/>
      <c r="JXQ356" s="368"/>
      <c r="JXR356" s="224"/>
      <c r="JXS356" s="224"/>
      <c r="JXT356" s="334"/>
      <c r="JXU356" s="334"/>
      <c r="JXV356" s="224"/>
      <c r="JXW356" s="368"/>
      <c r="JXX356" s="368"/>
      <c r="JXY356" s="332"/>
      <c r="JXZ356" s="333"/>
      <c r="JYA356" s="368"/>
      <c r="JYB356" s="224"/>
      <c r="JYC356" s="224"/>
      <c r="JYD356" s="334"/>
      <c r="JYE356" s="334"/>
      <c r="JYF356" s="224"/>
      <c r="JYG356" s="368"/>
      <c r="JYH356" s="368"/>
      <c r="JYI356" s="332"/>
      <c r="JYJ356" s="333"/>
      <c r="JYK356" s="368"/>
      <c r="JYL356" s="224"/>
      <c r="JYM356" s="224"/>
      <c r="JYN356" s="334"/>
      <c r="JYO356" s="334"/>
      <c r="JYP356" s="224"/>
      <c r="JYQ356" s="368"/>
      <c r="JYR356" s="368"/>
      <c r="JYS356" s="332"/>
      <c r="JYT356" s="333"/>
      <c r="JYU356" s="368"/>
      <c r="JYV356" s="224"/>
      <c r="JYW356" s="224"/>
      <c r="JYX356" s="334"/>
      <c r="JYY356" s="334"/>
      <c r="JYZ356" s="224"/>
      <c r="JZA356" s="368"/>
      <c r="JZB356" s="368"/>
      <c r="JZC356" s="332"/>
      <c r="JZD356" s="333"/>
      <c r="JZE356" s="368"/>
      <c r="JZF356" s="224"/>
      <c r="JZG356" s="224"/>
      <c r="JZH356" s="334"/>
      <c r="JZI356" s="334"/>
      <c r="JZJ356" s="224"/>
      <c r="JZK356" s="368"/>
      <c r="JZL356" s="368"/>
      <c r="JZM356" s="332"/>
      <c r="JZN356" s="333"/>
      <c r="JZO356" s="368"/>
      <c r="JZP356" s="224"/>
      <c r="JZQ356" s="224"/>
      <c r="JZR356" s="334"/>
      <c r="JZS356" s="334"/>
      <c r="JZT356" s="224"/>
      <c r="JZU356" s="368"/>
      <c r="JZV356" s="368"/>
      <c r="JZW356" s="332"/>
      <c r="JZX356" s="333"/>
      <c r="JZY356" s="368"/>
      <c r="JZZ356" s="224"/>
      <c r="KAA356" s="224"/>
      <c r="KAB356" s="334"/>
      <c r="KAC356" s="334"/>
      <c r="KAD356" s="224"/>
      <c r="KAE356" s="368"/>
      <c r="KAF356" s="368"/>
      <c r="KAG356" s="332"/>
      <c r="KAH356" s="333"/>
      <c r="KAI356" s="368"/>
      <c r="KAJ356" s="224"/>
      <c r="KAK356" s="224"/>
      <c r="KAL356" s="334"/>
      <c r="KAM356" s="334"/>
      <c r="KAN356" s="224"/>
      <c r="KAO356" s="368"/>
      <c r="KAP356" s="368"/>
      <c r="KAQ356" s="332"/>
      <c r="KAR356" s="333"/>
      <c r="KAS356" s="368"/>
      <c r="KAT356" s="224"/>
      <c r="KAU356" s="224"/>
      <c r="KAV356" s="334"/>
      <c r="KAW356" s="334"/>
      <c r="KAX356" s="224"/>
      <c r="KAY356" s="368"/>
      <c r="KAZ356" s="368"/>
      <c r="KBA356" s="332"/>
      <c r="KBB356" s="333"/>
      <c r="KBC356" s="368"/>
      <c r="KBD356" s="224"/>
      <c r="KBE356" s="224"/>
      <c r="KBF356" s="334"/>
      <c r="KBG356" s="334"/>
      <c r="KBH356" s="224"/>
      <c r="KBI356" s="368"/>
      <c r="KBJ356" s="368"/>
      <c r="KBK356" s="332"/>
      <c r="KBL356" s="333"/>
      <c r="KBM356" s="368"/>
      <c r="KBN356" s="224"/>
      <c r="KBO356" s="224"/>
      <c r="KBP356" s="334"/>
      <c r="KBQ356" s="334"/>
      <c r="KBR356" s="224"/>
      <c r="KBS356" s="368"/>
      <c r="KBT356" s="368"/>
      <c r="KBU356" s="332"/>
      <c r="KBV356" s="333"/>
      <c r="KBW356" s="368"/>
      <c r="KBX356" s="224"/>
      <c r="KBY356" s="224"/>
      <c r="KBZ356" s="334"/>
      <c r="KCA356" s="334"/>
      <c r="KCB356" s="224"/>
      <c r="KCC356" s="368"/>
      <c r="KCD356" s="368"/>
      <c r="KCE356" s="332"/>
      <c r="KCF356" s="333"/>
      <c r="KCG356" s="368"/>
      <c r="KCH356" s="224"/>
      <c r="KCI356" s="224"/>
      <c r="KCJ356" s="334"/>
      <c r="KCK356" s="334"/>
      <c r="KCL356" s="224"/>
      <c r="KCM356" s="368"/>
      <c r="KCN356" s="368"/>
      <c r="KCO356" s="332"/>
      <c r="KCP356" s="333"/>
      <c r="KCQ356" s="368"/>
      <c r="KCR356" s="224"/>
      <c r="KCS356" s="224"/>
      <c r="KCT356" s="334"/>
      <c r="KCU356" s="334"/>
      <c r="KCV356" s="224"/>
      <c r="KCW356" s="368"/>
      <c r="KCX356" s="368"/>
      <c r="KCY356" s="332"/>
      <c r="KCZ356" s="333"/>
      <c r="KDA356" s="368"/>
      <c r="KDB356" s="224"/>
      <c r="KDC356" s="224"/>
      <c r="KDD356" s="334"/>
      <c r="KDE356" s="334"/>
      <c r="KDF356" s="224"/>
      <c r="KDG356" s="368"/>
      <c r="KDH356" s="368"/>
      <c r="KDI356" s="332"/>
      <c r="KDJ356" s="333"/>
      <c r="KDK356" s="368"/>
      <c r="KDL356" s="224"/>
      <c r="KDM356" s="224"/>
      <c r="KDN356" s="334"/>
      <c r="KDO356" s="334"/>
      <c r="KDP356" s="224"/>
      <c r="KDQ356" s="368"/>
      <c r="KDR356" s="368"/>
      <c r="KDS356" s="332"/>
      <c r="KDT356" s="333"/>
      <c r="KDU356" s="368"/>
      <c r="KDV356" s="224"/>
      <c r="KDW356" s="224"/>
      <c r="KDX356" s="334"/>
      <c r="KDY356" s="334"/>
      <c r="KDZ356" s="224"/>
      <c r="KEA356" s="368"/>
      <c r="KEB356" s="368"/>
      <c r="KEC356" s="332"/>
      <c r="KED356" s="333"/>
      <c r="KEE356" s="368"/>
      <c r="KEF356" s="224"/>
      <c r="KEG356" s="224"/>
      <c r="KEH356" s="334"/>
      <c r="KEI356" s="334"/>
      <c r="KEJ356" s="224"/>
      <c r="KEK356" s="368"/>
      <c r="KEL356" s="368"/>
      <c r="KEM356" s="332"/>
      <c r="KEN356" s="333"/>
      <c r="KEO356" s="368"/>
      <c r="KEP356" s="224"/>
      <c r="KEQ356" s="224"/>
      <c r="KER356" s="334"/>
      <c r="KES356" s="334"/>
      <c r="KET356" s="224"/>
      <c r="KEU356" s="368"/>
      <c r="KEV356" s="368"/>
      <c r="KEW356" s="332"/>
      <c r="KEX356" s="333"/>
      <c r="KEY356" s="368"/>
      <c r="KEZ356" s="224"/>
      <c r="KFA356" s="224"/>
      <c r="KFB356" s="334"/>
      <c r="KFC356" s="334"/>
      <c r="KFD356" s="224"/>
      <c r="KFE356" s="368"/>
      <c r="KFF356" s="368"/>
      <c r="KFG356" s="332"/>
      <c r="KFH356" s="333"/>
      <c r="KFI356" s="368"/>
      <c r="KFJ356" s="224"/>
      <c r="KFK356" s="224"/>
      <c r="KFL356" s="334"/>
      <c r="KFM356" s="334"/>
      <c r="KFN356" s="224"/>
      <c r="KFO356" s="368"/>
      <c r="KFP356" s="368"/>
      <c r="KFQ356" s="332"/>
      <c r="KFR356" s="333"/>
      <c r="KFS356" s="368"/>
      <c r="KFT356" s="224"/>
      <c r="KFU356" s="224"/>
      <c r="KFV356" s="334"/>
      <c r="KFW356" s="334"/>
      <c r="KFX356" s="224"/>
      <c r="KFY356" s="368"/>
      <c r="KFZ356" s="368"/>
      <c r="KGA356" s="332"/>
      <c r="KGB356" s="333"/>
      <c r="KGC356" s="368"/>
      <c r="KGD356" s="224"/>
      <c r="KGE356" s="224"/>
      <c r="KGF356" s="334"/>
      <c r="KGG356" s="334"/>
      <c r="KGH356" s="224"/>
      <c r="KGI356" s="368"/>
      <c r="KGJ356" s="368"/>
      <c r="KGK356" s="332"/>
      <c r="KGL356" s="333"/>
      <c r="KGM356" s="368"/>
      <c r="KGN356" s="224"/>
      <c r="KGO356" s="224"/>
      <c r="KGP356" s="334"/>
      <c r="KGQ356" s="334"/>
      <c r="KGR356" s="224"/>
      <c r="KGS356" s="368"/>
      <c r="KGT356" s="368"/>
      <c r="KGU356" s="332"/>
      <c r="KGV356" s="333"/>
      <c r="KGW356" s="368"/>
      <c r="KGX356" s="224"/>
      <c r="KGY356" s="224"/>
      <c r="KGZ356" s="334"/>
      <c r="KHA356" s="334"/>
      <c r="KHB356" s="224"/>
      <c r="KHC356" s="368"/>
      <c r="KHD356" s="368"/>
      <c r="KHE356" s="332"/>
      <c r="KHF356" s="333"/>
      <c r="KHG356" s="368"/>
      <c r="KHH356" s="224"/>
      <c r="KHI356" s="224"/>
      <c r="KHJ356" s="334"/>
      <c r="KHK356" s="334"/>
      <c r="KHL356" s="224"/>
      <c r="KHM356" s="368"/>
      <c r="KHN356" s="368"/>
      <c r="KHO356" s="332"/>
      <c r="KHP356" s="333"/>
      <c r="KHQ356" s="368"/>
      <c r="KHR356" s="224"/>
      <c r="KHS356" s="224"/>
      <c r="KHT356" s="334"/>
      <c r="KHU356" s="334"/>
      <c r="KHV356" s="224"/>
      <c r="KHW356" s="368"/>
      <c r="KHX356" s="368"/>
      <c r="KHY356" s="332"/>
      <c r="KHZ356" s="333"/>
      <c r="KIA356" s="368"/>
      <c r="KIB356" s="224"/>
      <c r="KIC356" s="224"/>
      <c r="KID356" s="334"/>
      <c r="KIE356" s="334"/>
      <c r="KIF356" s="224"/>
      <c r="KIG356" s="368"/>
      <c r="KIH356" s="368"/>
      <c r="KII356" s="332"/>
      <c r="KIJ356" s="333"/>
      <c r="KIK356" s="368"/>
      <c r="KIL356" s="224"/>
      <c r="KIM356" s="224"/>
      <c r="KIN356" s="334"/>
      <c r="KIO356" s="334"/>
      <c r="KIP356" s="224"/>
      <c r="KIQ356" s="368"/>
      <c r="KIR356" s="368"/>
      <c r="KIS356" s="332"/>
      <c r="KIT356" s="333"/>
      <c r="KIU356" s="368"/>
      <c r="KIV356" s="224"/>
      <c r="KIW356" s="224"/>
      <c r="KIX356" s="334"/>
      <c r="KIY356" s="334"/>
      <c r="KIZ356" s="224"/>
      <c r="KJA356" s="368"/>
      <c r="KJB356" s="368"/>
      <c r="KJC356" s="332"/>
      <c r="KJD356" s="333"/>
      <c r="KJE356" s="368"/>
      <c r="KJF356" s="224"/>
      <c r="KJG356" s="224"/>
      <c r="KJH356" s="334"/>
      <c r="KJI356" s="334"/>
      <c r="KJJ356" s="224"/>
      <c r="KJK356" s="368"/>
      <c r="KJL356" s="368"/>
      <c r="KJM356" s="332"/>
      <c r="KJN356" s="333"/>
      <c r="KJO356" s="368"/>
      <c r="KJP356" s="224"/>
      <c r="KJQ356" s="224"/>
      <c r="KJR356" s="334"/>
      <c r="KJS356" s="334"/>
      <c r="KJT356" s="224"/>
      <c r="KJU356" s="368"/>
      <c r="KJV356" s="368"/>
      <c r="KJW356" s="332"/>
      <c r="KJX356" s="333"/>
      <c r="KJY356" s="368"/>
      <c r="KJZ356" s="224"/>
      <c r="KKA356" s="224"/>
      <c r="KKB356" s="334"/>
      <c r="KKC356" s="334"/>
      <c r="KKD356" s="224"/>
      <c r="KKE356" s="368"/>
      <c r="KKF356" s="368"/>
      <c r="KKG356" s="332"/>
      <c r="KKH356" s="333"/>
      <c r="KKI356" s="368"/>
      <c r="KKJ356" s="224"/>
      <c r="KKK356" s="224"/>
      <c r="KKL356" s="334"/>
      <c r="KKM356" s="334"/>
      <c r="KKN356" s="224"/>
      <c r="KKO356" s="368"/>
      <c r="KKP356" s="368"/>
      <c r="KKQ356" s="332"/>
      <c r="KKR356" s="333"/>
      <c r="KKS356" s="368"/>
      <c r="KKT356" s="224"/>
      <c r="KKU356" s="224"/>
      <c r="KKV356" s="334"/>
      <c r="KKW356" s="334"/>
      <c r="KKX356" s="224"/>
      <c r="KKY356" s="368"/>
      <c r="KKZ356" s="368"/>
      <c r="KLA356" s="332"/>
      <c r="KLB356" s="333"/>
      <c r="KLC356" s="368"/>
      <c r="KLD356" s="224"/>
      <c r="KLE356" s="224"/>
      <c r="KLF356" s="334"/>
      <c r="KLG356" s="334"/>
      <c r="KLH356" s="224"/>
      <c r="KLI356" s="368"/>
      <c r="KLJ356" s="368"/>
      <c r="KLK356" s="332"/>
      <c r="KLL356" s="333"/>
      <c r="KLM356" s="368"/>
      <c r="KLN356" s="224"/>
      <c r="KLO356" s="224"/>
      <c r="KLP356" s="334"/>
      <c r="KLQ356" s="334"/>
      <c r="KLR356" s="224"/>
      <c r="KLS356" s="368"/>
      <c r="KLT356" s="368"/>
      <c r="KLU356" s="332"/>
      <c r="KLV356" s="333"/>
      <c r="KLW356" s="368"/>
      <c r="KLX356" s="224"/>
      <c r="KLY356" s="224"/>
      <c r="KLZ356" s="334"/>
      <c r="KMA356" s="334"/>
      <c r="KMB356" s="224"/>
      <c r="KMC356" s="368"/>
      <c r="KMD356" s="368"/>
      <c r="KME356" s="332"/>
      <c r="KMF356" s="333"/>
      <c r="KMG356" s="368"/>
      <c r="KMH356" s="224"/>
      <c r="KMI356" s="224"/>
      <c r="KMJ356" s="334"/>
      <c r="KMK356" s="334"/>
      <c r="KML356" s="224"/>
      <c r="KMM356" s="368"/>
      <c r="KMN356" s="368"/>
      <c r="KMO356" s="332"/>
      <c r="KMP356" s="333"/>
      <c r="KMQ356" s="368"/>
      <c r="KMR356" s="224"/>
      <c r="KMS356" s="224"/>
      <c r="KMT356" s="334"/>
      <c r="KMU356" s="334"/>
      <c r="KMV356" s="224"/>
      <c r="KMW356" s="368"/>
      <c r="KMX356" s="368"/>
      <c r="KMY356" s="332"/>
      <c r="KMZ356" s="333"/>
      <c r="KNA356" s="368"/>
      <c r="KNB356" s="224"/>
      <c r="KNC356" s="224"/>
      <c r="KND356" s="334"/>
      <c r="KNE356" s="334"/>
      <c r="KNF356" s="224"/>
      <c r="KNG356" s="368"/>
      <c r="KNH356" s="368"/>
      <c r="KNI356" s="332"/>
      <c r="KNJ356" s="333"/>
      <c r="KNK356" s="368"/>
      <c r="KNL356" s="224"/>
      <c r="KNM356" s="224"/>
      <c r="KNN356" s="334"/>
      <c r="KNO356" s="334"/>
      <c r="KNP356" s="224"/>
      <c r="KNQ356" s="368"/>
      <c r="KNR356" s="368"/>
      <c r="KNS356" s="332"/>
      <c r="KNT356" s="333"/>
      <c r="KNU356" s="368"/>
      <c r="KNV356" s="224"/>
      <c r="KNW356" s="224"/>
      <c r="KNX356" s="334"/>
      <c r="KNY356" s="334"/>
      <c r="KNZ356" s="224"/>
      <c r="KOA356" s="368"/>
      <c r="KOB356" s="368"/>
      <c r="KOC356" s="332"/>
      <c r="KOD356" s="333"/>
      <c r="KOE356" s="368"/>
      <c r="KOF356" s="224"/>
      <c r="KOG356" s="224"/>
      <c r="KOH356" s="334"/>
      <c r="KOI356" s="334"/>
      <c r="KOJ356" s="224"/>
      <c r="KOK356" s="368"/>
      <c r="KOL356" s="368"/>
      <c r="KOM356" s="332"/>
      <c r="KON356" s="333"/>
      <c r="KOO356" s="368"/>
      <c r="KOP356" s="224"/>
      <c r="KOQ356" s="224"/>
      <c r="KOR356" s="334"/>
      <c r="KOS356" s="334"/>
      <c r="KOT356" s="224"/>
      <c r="KOU356" s="368"/>
      <c r="KOV356" s="368"/>
      <c r="KOW356" s="332"/>
      <c r="KOX356" s="333"/>
      <c r="KOY356" s="368"/>
      <c r="KOZ356" s="224"/>
      <c r="KPA356" s="224"/>
      <c r="KPB356" s="334"/>
      <c r="KPC356" s="334"/>
      <c r="KPD356" s="224"/>
      <c r="KPE356" s="368"/>
      <c r="KPF356" s="368"/>
      <c r="KPG356" s="332"/>
      <c r="KPH356" s="333"/>
      <c r="KPI356" s="368"/>
      <c r="KPJ356" s="224"/>
      <c r="KPK356" s="224"/>
      <c r="KPL356" s="334"/>
      <c r="KPM356" s="334"/>
      <c r="KPN356" s="224"/>
      <c r="KPO356" s="368"/>
      <c r="KPP356" s="368"/>
      <c r="KPQ356" s="332"/>
      <c r="KPR356" s="333"/>
      <c r="KPS356" s="368"/>
      <c r="KPT356" s="224"/>
      <c r="KPU356" s="224"/>
      <c r="KPV356" s="334"/>
      <c r="KPW356" s="334"/>
      <c r="KPX356" s="224"/>
      <c r="KPY356" s="368"/>
      <c r="KPZ356" s="368"/>
      <c r="KQA356" s="332"/>
      <c r="KQB356" s="333"/>
      <c r="KQC356" s="368"/>
      <c r="KQD356" s="224"/>
      <c r="KQE356" s="224"/>
      <c r="KQF356" s="334"/>
      <c r="KQG356" s="334"/>
      <c r="KQH356" s="224"/>
      <c r="KQI356" s="368"/>
      <c r="KQJ356" s="368"/>
      <c r="KQK356" s="332"/>
      <c r="KQL356" s="333"/>
      <c r="KQM356" s="368"/>
      <c r="KQN356" s="224"/>
      <c r="KQO356" s="224"/>
      <c r="KQP356" s="334"/>
      <c r="KQQ356" s="334"/>
      <c r="KQR356" s="224"/>
      <c r="KQS356" s="368"/>
      <c r="KQT356" s="368"/>
      <c r="KQU356" s="332"/>
      <c r="KQV356" s="333"/>
      <c r="KQW356" s="368"/>
      <c r="KQX356" s="224"/>
      <c r="KQY356" s="224"/>
      <c r="KQZ356" s="334"/>
      <c r="KRA356" s="334"/>
      <c r="KRB356" s="224"/>
      <c r="KRC356" s="368"/>
      <c r="KRD356" s="368"/>
      <c r="KRE356" s="332"/>
      <c r="KRF356" s="333"/>
      <c r="KRG356" s="368"/>
      <c r="KRH356" s="224"/>
      <c r="KRI356" s="224"/>
      <c r="KRJ356" s="334"/>
      <c r="KRK356" s="334"/>
      <c r="KRL356" s="224"/>
      <c r="KRM356" s="368"/>
      <c r="KRN356" s="368"/>
      <c r="KRO356" s="332"/>
      <c r="KRP356" s="333"/>
      <c r="KRQ356" s="368"/>
      <c r="KRR356" s="224"/>
      <c r="KRS356" s="224"/>
      <c r="KRT356" s="334"/>
      <c r="KRU356" s="334"/>
      <c r="KRV356" s="224"/>
      <c r="KRW356" s="368"/>
      <c r="KRX356" s="368"/>
      <c r="KRY356" s="332"/>
      <c r="KRZ356" s="333"/>
      <c r="KSA356" s="368"/>
      <c r="KSB356" s="224"/>
      <c r="KSC356" s="224"/>
      <c r="KSD356" s="334"/>
      <c r="KSE356" s="334"/>
      <c r="KSF356" s="224"/>
      <c r="KSG356" s="368"/>
      <c r="KSH356" s="368"/>
      <c r="KSI356" s="332"/>
      <c r="KSJ356" s="333"/>
      <c r="KSK356" s="368"/>
      <c r="KSL356" s="224"/>
      <c r="KSM356" s="224"/>
      <c r="KSN356" s="334"/>
      <c r="KSO356" s="334"/>
      <c r="KSP356" s="224"/>
      <c r="KSQ356" s="368"/>
      <c r="KSR356" s="368"/>
      <c r="KSS356" s="332"/>
      <c r="KST356" s="333"/>
      <c r="KSU356" s="368"/>
      <c r="KSV356" s="224"/>
      <c r="KSW356" s="224"/>
      <c r="KSX356" s="334"/>
      <c r="KSY356" s="334"/>
      <c r="KSZ356" s="224"/>
      <c r="KTA356" s="368"/>
      <c r="KTB356" s="368"/>
      <c r="KTC356" s="332"/>
      <c r="KTD356" s="333"/>
      <c r="KTE356" s="368"/>
      <c r="KTF356" s="224"/>
      <c r="KTG356" s="224"/>
      <c r="KTH356" s="334"/>
      <c r="KTI356" s="334"/>
      <c r="KTJ356" s="224"/>
      <c r="KTK356" s="368"/>
      <c r="KTL356" s="368"/>
      <c r="KTM356" s="332"/>
      <c r="KTN356" s="333"/>
      <c r="KTO356" s="368"/>
      <c r="KTP356" s="224"/>
      <c r="KTQ356" s="224"/>
      <c r="KTR356" s="334"/>
      <c r="KTS356" s="334"/>
      <c r="KTT356" s="224"/>
      <c r="KTU356" s="368"/>
      <c r="KTV356" s="368"/>
      <c r="KTW356" s="332"/>
      <c r="KTX356" s="333"/>
      <c r="KTY356" s="368"/>
      <c r="KTZ356" s="224"/>
      <c r="KUA356" s="224"/>
      <c r="KUB356" s="334"/>
      <c r="KUC356" s="334"/>
      <c r="KUD356" s="224"/>
      <c r="KUE356" s="368"/>
      <c r="KUF356" s="368"/>
      <c r="KUG356" s="332"/>
      <c r="KUH356" s="333"/>
      <c r="KUI356" s="368"/>
      <c r="KUJ356" s="224"/>
      <c r="KUK356" s="224"/>
      <c r="KUL356" s="334"/>
      <c r="KUM356" s="334"/>
      <c r="KUN356" s="224"/>
      <c r="KUO356" s="368"/>
      <c r="KUP356" s="368"/>
      <c r="KUQ356" s="332"/>
      <c r="KUR356" s="333"/>
      <c r="KUS356" s="368"/>
      <c r="KUT356" s="224"/>
      <c r="KUU356" s="224"/>
      <c r="KUV356" s="334"/>
      <c r="KUW356" s="334"/>
      <c r="KUX356" s="224"/>
      <c r="KUY356" s="368"/>
      <c r="KUZ356" s="368"/>
      <c r="KVA356" s="332"/>
      <c r="KVB356" s="333"/>
      <c r="KVC356" s="368"/>
      <c r="KVD356" s="224"/>
      <c r="KVE356" s="224"/>
      <c r="KVF356" s="334"/>
      <c r="KVG356" s="334"/>
      <c r="KVH356" s="224"/>
      <c r="KVI356" s="368"/>
      <c r="KVJ356" s="368"/>
      <c r="KVK356" s="332"/>
      <c r="KVL356" s="333"/>
      <c r="KVM356" s="368"/>
      <c r="KVN356" s="224"/>
      <c r="KVO356" s="224"/>
      <c r="KVP356" s="334"/>
      <c r="KVQ356" s="334"/>
      <c r="KVR356" s="224"/>
      <c r="KVS356" s="368"/>
      <c r="KVT356" s="368"/>
      <c r="KVU356" s="332"/>
      <c r="KVV356" s="333"/>
      <c r="KVW356" s="368"/>
      <c r="KVX356" s="224"/>
      <c r="KVY356" s="224"/>
      <c r="KVZ356" s="334"/>
      <c r="KWA356" s="334"/>
      <c r="KWB356" s="224"/>
      <c r="KWC356" s="368"/>
      <c r="KWD356" s="368"/>
      <c r="KWE356" s="332"/>
      <c r="KWF356" s="333"/>
      <c r="KWG356" s="368"/>
      <c r="KWH356" s="224"/>
      <c r="KWI356" s="224"/>
      <c r="KWJ356" s="334"/>
      <c r="KWK356" s="334"/>
      <c r="KWL356" s="224"/>
      <c r="KWM356" s="368"/>
      <c r="KWN356" s="368"/>
      <c r="KWO356" s="332"/>
      <c r="KWP356" s="333"/>
      <c r="KWQ356" s="368"/>
      <c r="KWR356" s="224"/>
      <c r="KWS356" s="224"/>
      <c r="KWT356" s="334"/>
      <c r="KWU356" s="334"/>
      <c r="KWV356" s="224"/>
      <c r="KWW356" s="368"/>
      <c r="KWX356" s="368"/>
      <c r="KWY356" s="332"/>
      <c r="KWZ356" s="333"/>
      <c r="KXA356" s="368"/>
      <c r="KXB356" s="224"/>
      <c r="KXC356" s="224"/>
      <c r="KXD356" s="334"/>
      <c r="KXE356" s="334"/>
      <c r="KXF356" s="224"/>
      <c r="KXG356" s="368"/>
      <c r="KXH356" s="368"/>
      <c r="KXI356" s="332"/>
      <c r="KXJ356" s="333"/>
      <c r="KXK356" s="368"/>
      <c r="KXL356" s="224"/>
      <c r="KXM356" s="224"/>
      <c r="KXN356" s="334"/>
      <c r="KXO356" s="334"/>
      <c r="KXP356" s="224"/>
      <c r="KXQ356" s="368"/>
      <c r="KXR356" s="368"/>
      <c r="KXS356" s="332"/>
      <c r="KXT356" s="333"/>
      <c r="KXU356" s="368"/>
      <c r="KXV356" s="224"/>
      <c r="KXW356" s="224"/>
      <c r="KXX356" s="334"/>
      <c r="KXY356" s="334"/>
      <c r="KXZ356" s="224"/>
      <c r="KYA356" s="368"/>
      <c r="KYB356" s="368"/>
      <c r="KYC356" s="332"/>
      <c r="KYD356" s="333"/>
      <c r="KYE356" s="368"/>
      <c r="KYF356" s="224"/>
      <c r="KYG356" s="224"/>
      <c r="KYH356" s="334"/>
      <c r="KYI356" s="334"/>
      <c r="KYJ356" s="224"/>
      <c r="KYK356" s="368"/>
      <c r="KYL356" s="368"/>
      <c r="KYM356" s="332"/>
      <c r="KYN356" s="333"/>
      <c r="KYO356" s="368"/>
      <c r="KYP356" s="224"/>
      <c r="KYQ356" s="224"/>
      <c r="KYR356" s="334"/>
      <c r="KYS356" s="334"/>
      <c r="KYT356" s="224"/>
      <c r="KYU356" s="368"/>
      <c r="KYV356" s="368"/>
      <c r="KYW356" s="332"/>
      <c r="KYX356" s="333"/>
      <c r="KYY356" s="368"/>
      <c r="KYZ356" s="224"/>
      <c r="KZA356" s="224"/>
      <c r="KZB356" s="334"/>
      <c r="KZC356" s="334"/>
      <c r="KZD356" s="224"/>
      <c r="KZE356" s="368"/>
      <c r="KZF356" s="368"/>
      <c r="KZG356" s="332"/>
      <c r="KZH356" s="333"/>
      <c r="KZI356" s="368"/>
      <c r="KZJ356" s="224"/>
      <c r="KZK356" s="224"/>
      <c r="KZL356" s="334"/>
      <c r="KZM356" s="334"/>
      <c r="KZN356" s="224"/>
      <c r="KZO356" s="368"/>
      <c r="KZP356" s="368"/>
      <c r="KZQ356" s="332"/>
      <c r="KZR356" s="333"/>
      <c r="KZS356" s="368"/>
      <c r="KZT356" s="224"/>
      <c r="KZU356" s="224"/>
      <c r="KZV356" s="334"/>
      <c r="KZW356" s="334"/>
      <c r="KZX356" s="224"/>
      <c r="KZY356" s="368"/>
      <c r="KZZ356" s="368"/>
      <c r="LAA356" s="332"/>
      <c r="LAB356" s="333"/>
      <c r="LAC356" s="368"/>
      <c r="LAD356" s="224"/>
      <c r="LAE356" s="224"/>
      <c r="LAF356" s="334"/>
      <c r="LAG356" s="334"/>
      <c r="LAH356" s="224"/>
      <c r="LAI356" s="368"/>
      <c r="LAJ356" s="368"/>
      <c r="LAK356" s="332"/>
      <c r="LAL356" s="333"/>
      <c r="LAM356" s="368"/>
      <c r="LAN356" s="224"/>
      <c r="LAO356" s="224"/>
      <c r="LAP356" s="334"/>
      <c r="LAQ356" s="334"/>
      <c r="LAR356" s="224"/>
      <c r="LAS356" s="368"/>
      <c r="LAT356" s="368"/>
      <c r="LAU356" s="332"/>
      <c r="LAV356" s="333"/>
      <c r="LAW356" s="368"/>
      <c r="LAX356" s="224"/>
      <c r="LAY356" s="224"/>
      <c r="LAZ356" s="334"/>
      <c r="LBA356" s="334"/>
      <c r="LBB356" s="224"/>
      <c r="LBC356" s="368"/>
      <c r="LBD356" s="368"/>
      <c r="LBE356" s="332"/>
      <c r="LBF356" s="333"/>
      <c r="LBG356" s="368"/>
      <c r="LBH356" s="224"/>
      <c r="LBI356" s="224"/>
      <c r="LBJ356" s="334"/>
      <c r="LBK356" s="334"/>
      <c r="LBL356" s="224"/>
      <c r="LBM356" s="368"/>
      <c r="LBN356" s="368"/>
      <c r="LBO356" s="332"/>
      <c r="LBP356" s="333"/>
      <c r="LBQ356" s="368"/>
      <c r="LBR356" s="224"/>
      <c r="LBS356" s="224"/>
      <c r="LBT356" s="334"/>
      <c r="LBU356" s="334"/>
      <c r="LBV356" s="224"/>
      <c r="LBW356" s="368"/>
      <c r="LBX356" s="368"/>
      <c r="LBY356" s="332"/>
      <c r="LBZ356" s="333"/>
      <c r="LCA356" s="368"/>
      <c r="LCB356" s="224"/>
      <c r="LCC356" s="224"/>
      <c r="LCD356" s="334"/>
      <c r="LCE356" s="334"/>
      <c r="LCF356" s="224"/>
      <c r="LCG356" s="368"/>
      <c r="LCH356" s="368"/>
      <c r="LCI356" s="332"/>
      <c r="LCJ356" s="333"/>
      <c r="LCK356" s="368"/>
      <c r="LCL356" s="224"/>
      <c r="LCM356" s="224"/>
      <c r="LCN356" s="334"/>
      <c r="LCO356" s="334"/>
      <c r="LCP356" s="224"/>
      <c r="LCQ356" s="368"/>
      <c r="LCR356" s="368"/>
      <c r="LCS356" s="332"/>
      <c r="LCT356" s="333"/>
      <c r="LCU356" s="368"/>
      <c r="LCV356" s="224"/>
      <c r="LCW356" s="224"/>
      <c r="LCX356" s="334"/>
      <c r="LCY356" s="334"/>
      <c r="LCZ356" s="224"/>
      <c r="LDA356" s="368"/>
      <c r="LDB356" s="368"/>
      <c r="LDC356" s="332"/>
      <c r="LDD356" s="333"/>
      <c r="LDE356" s="368"/>
      <c r="LDF356" s="224"/>
      <c r="LDG356" s="224"/>
      <c r="LDH356" s="334"/>
      <c r="LDI356" s="334"/>
      <c r="LDJ356" s="224"/>
      <c r="LDK356" s="368"/>
      <c r="LDL356" s="368"/>
      <c r="LDM356" s="332"/>
      <c r="LDN356" s="333"/>
      <c r="LDO356" s="368"/>
      <c r="LDP356" s="224"/>
      <c r="LDQ356" s="224"/>
      <c r="LDR356" s="334"/>
      <c r="LDS356" s="334"/>
      <c r="LDT356" s="224"/>
      <c r="LDU356" s="368"/>
      <c r="LDV356" s="368"/>
      <c r="LDW356" s="332"/>
      <c r="LDX356" s="333"/>
      <c r="LDY356" s="368"/>
      <c r="LDZ356" s="224"/>
      <c r="LEA356" s="224"/>
      <c r="LEB356" s="334"/>
      <c r="LEC356" s="334"/>
      <c r="LED356" s="224"/>
      <c r="LEE356" s="368"/>
      <c r="LEF356" s="368"/>
      <c r="LEG356" s="332"/>
      <c r="LEH356" s="333"/>
      <c r="LEI356" s="368"/>
      <c r="LEJ356" s="224"/>
      <c r="LEK356" s="224"/>
      <c r="LEL356" s="334"/>
      <c r="LEM356" s="334"/>
      <c r="LEN356" s="224"/>
      <c r="LEO356" s="368"/>
      <c r="LEP356" s="368"/>
      <c r="LEQ356" s="332"/>
      <c r="LER356" s="333"/>
      <c r="LES356" s="368"/>
      <c r="LET356" s="224"/>
      <c r="LEU356" s="224"/>
      <c r="LEV356" s="334"/>
      <c r="LEW356" s="334"/>
      <c r="LEX356" s="224"/>
      <c r="LEY356" s="368"/>
      <c r="LEZ356" s="368"/>
      <c r="LFA356" s="332"/>
      <c r="LFB356" s="333"/>
      <c r="LFC356" s="368"/>
      <c r="LFD356" s="224"/>
      <c r="LFE356" s="224"/>
      <c r="LFF356" s="334"/>
      <c r="LFG356" s="334"/>
      <c r="LFH356" s="224"/>
      <c r="LFI356" s="368"/>
      <c r="LFJ356" s="368"/>
      <c r="LFK356" s="332"/>
      <c r="LFL356" s="333"/>
      <c r="LFM356" s="368"/>
      <c r="LFN356" s="224"/>
      <c r="LFO356" s="224"/>
      <c r="LFP356" s="334"/>
      <c r="LFQ356" s="334"/>
      <c r="LFR356" s="224"/>
      <c r="LFS356" s="368"/>
      <c r="LFT356" s="368"/>
      <c r="LFU356" s="332"/>
      <c r="LFV356" s="333"/>
      <c r="LFW356" s="368"/>
      <c r="LFX356" s="224"/>
      <c r="LFY356" s="224"/>
      <c r="LFZ356" s="334"/>
      <c r="LGA356" s="334"/>
      <c r="LGB356" s="224"/>
      <c r="LGC356" s="368"/>
      <c r="LGD356" s="368"/>
      <c r="LGE356" s="332"/>
      <c r="LGF356" s="333"/>
      <c r="LGG356" s="368"/>
      <c r="LGH356" s="224"/>
      <c r="LGI356" s="224"/>
      <c r="LGJ356" s="334"/>
      <c r="LGK356" s="334"/>
      <c r="LGL356" s="224"/>
      <c r="LGM356" s="368"/>
      <c r="LGN356" s="368"/>
      <c r="LGO356" s="332"/>
      <c r="LGP356" s="333"/>
      <c r="LGQ356" s="368"/>
      <c r="LGR356" s="224"/>
      <c r="LGS356" s="224"/>
      <c r="LGT356" s="334"/>
      <c r="LGU356" s="334"/>
      <c r="LGV356" s="224"/>
      <c r="LGW356" s="368"/>
      <c r="LGX356" s="368"/>
      <c r="LGY356" s="332"/>
      <c r="LGZ356" s="333"/>
      <c r="LHA356" s="368"/>
      <c r="LHB356" s="224"/>
      <c r="LHC356" s="224"/>
      <c r="LHD356" s="334"/>
      <c r="LHE356" s="334"/>
      <c r="LHF356" s="224"/>
      <c r="LHG356" s="368"/>
      <c r="LHH356" s="368"/>
      <c r="LHI356" s="332"/>
      <c r="LHJ356" s="333"/>
      <c r="LHK356" s="368"/>
      <c r="LHL356" s="224"/>
      <c r="LHM356" s="224"/>
      <c r="LHN356" s="334"/>
      <c r="LHO356" s="334"/>
      <c r="LHP356" s="224"/>
      <c r="LHQ356" s="368"/>
      <c r="LHR356" s="368"/>
      <c r="LHS356" s="332"/>
      <c r="LHT356" s="333"/>
      <c r="LHU356" s="368"/>
      <c r="LHV356" s="224"/>
      <c r="LHW356" s="224"/>
      <c r="LHX356" s="334"/>
      <c r="LHY356" s="334"/>
      <c r="LHZ356" s="224"/>
      <c r="LIA356" s="368"/>
      <c r="LIB356" s="368"/>
      <c r="LIC356" s="332"/>
      <c r="LID356" s="333"/>
      <c r="LIE356" s="368"/>
      <c r="LIF356" s="224"/>
      <c r="LIG356" s="224"/>
      <c r="LIH356" s="334"/>
      <c r="LII356" s="334"/>
      <c r="LIJ356" s="224"/>
      <c r="LIK356" s="368"/>
      <c r="LIL356" s="368"/>
      <c r="LIM356" s="332"/>
      <c r="LIN356" s="333"/>
      <c r="LIO356" s="368"/>
      <c r="LIP356" s="224"/>
      <c r="LIQ356" s="224"/>
      <c r="LIR356" s="334"/>
      <c r="LIS356" s="334"/>
      <c r="LIT356" s="224"/>
      <c r="LIU356" s="368"/>
      <c r="LIV356" s="368"/>
      <c r="LIW356" s="332"/>
      <c r="LIX356" s="333"/>
      <c r="LIY356" s="368"/>
      <c r="LIZ356" s="224"/>
      <c r="LJA356" s="224"/>
      <c r="LJB356" s="334"/>
      <c r="LJC356" s="334"/>
      <c r="LJD356" s="224"/>
      <c r="LJE356" s="368"/>
      <c r="LJF356" s="368"/>
      <c r="LJG356" s="332"/>
      <c r="LJH356" s="333"/>
      <c r="LJI356" s="368"/>
      <c r="LJJ356" s="224"/>
      <c r="LJK356" s="224"/>
      <c r="LJL356" s="334"/>
      <c r="LJM356" s="334"/>
      <c r="LJN356" s="224"/>
      <c r="LJO356" s="368"/>
      <c r="LJP356" s="368"/>
      <c r="LJQ356" s="332"/>
      <c r="LJR356" s="333"/>
      <c r="LJS356" s="368"/>
      <c r="LJT356" s="224"/>
      <c r="LJU356" s="224"/>
      <c r="LJV356" s="334"/>
      <c r="LJW356" s="334"/>
      <c r="LJX356" s="224"/>
      <c r="LJY356" s="368"/>
      <c r="LJZ356" s="368"/>
      <c r="LKA356" s="332"/>
      <c r="LKB356" s="333"/>
      <c r="LKC356" s="368"/>
      <c r="LKD356" s="224"/>
      <c r="LKE356" s="224"/>
      <c r="LKF356" s="334"/>
      <c r="LKG356" s="334"/>
      <c r="LKH356" s="224"/>
      <c r="LKI356" s="368"/>
      <c r="LKJ356" s="368"/>
      <c r="LKK356" s="332"/>
      <c r="LKL356" s="333"/>
      <c r="LKM356" s="368"/>
      <c r="LKN356" s="224"/>
      <c r="LKO356" s="224"/>
      <c r="LKP356" s="334"/>
      <c r="LKQ356" s="334"/>
      <c r="LKR356" s="224"/>
      <c r="LKS356" s="368"/>
      <c r="LKT356" s="368"/>
      <c r="LKU356" s="332"/>
      <c r="LKV356" s="333"/>
      <c r="LKW356" s="368"/>
      <c r="LKX356" s="224"/>
      <c r="LKY356" s="224"/>
      <c r="LKZ356" s="334"/>
      <c r="LLA356" s="334"/>
      <c r="LLB356" s="224"/>
      <c r="LLC356" s="368"/>
      <c r="LLD356" s="368"/>
      <c r="LLE356" s="332"/>
      <c r="LLF356" s="333"/>
      <c r="LLG356" s="368"/>
      <c r="LLH356" s="224"/>
      <c r="LLI356" s="224"/>
      <c r="LLJ356" s="334"/>
      <c r="LLK356" s="334"/>
      <c r="LLL356" s="224"/>
      <c r="LLM356" s="368"/>
      <c r="LLN356" s="368"/>
      <c r="LLO356" s="332"/>
      <c r="LLP356" s="333"/>
      <c r="LLQ356" s="368"/>
      <c r="LLR356" s="224"/>
      <c r="LLS356" s="224"/>
      <c r="LLT356" s="334"/>
      <c r="LLU356" s="334"/>
      <c r="LLV356" s="224"/>
      <c r="LLW356" s="368"/>
      <c r="LLX356" s="368"/>
      <c r="LLY356" s="332"/>
      <c r="LLZ356" s="333"/>
      <c r="LMA356" s="368"/>
      <c r="LMB356" s="224"/>
      <c r="LMC356" s="224"/>
      <c r="LMD356" s="334"/>
      <c r="LME356" s="334"/>
      <c r="LMF356" s="224"/>
      <c r="LMG356" s="368"/>
      <c r="LMH356" s="368"/>
      <c r="LMI356" s="332"/>
      <c r="LMJ356" s="333"/>
      <c r="LMK356" s="368"/>
      <c r="LML356" s="224"/>
      <c r="LMM356" s="224"/>
      <c r="LMN356" s="334"/>
      <c r="LMO356" s="334"/>
      <c r="LMP356" s="224"/>
      <c r="LMQ356" s="368"/>
      <c r="LMR356" s="368"/>
      <c r="LMS356" s="332"/>
      <c r="LMT356" s="333"/>
      <c r="LMU356" s="368"/>
      <c r="LMV356" s="224"/>
      <c r="LMW356" s="224"/>
      <c r="LMX356" s="334"/>
      <c r="LMY356" s="334"/>
      <c r="LMZ356" s="224"/>
      <c r="LNA356" s="368"/>
      <c r="LNB356" s="368"/>
      <c r="LNC356" s="332"/>
      <c r="LND356" s="333"/>
      <c r="LNE356" s="368"/>
      <c r="LNF356" s="224"/>
      <c r="LNG356" s="224"/>
      <c r="LNH356" s="334"/>
      <c r="LNI356" s="334"/>
      <c r="LNJ356" s="224"/>
      <c r="LNK356" s="368"/>
      <c r="LNL356" s="368"/>
      <c r="LNM356" s="332"/>
      <c r="LNN356" s="333"/>
      <c r="LNO356" s="368"/>
      <c r="LNP356" s="224"/>
      <c r="LNQ356" s="224"/>
      <c r="LNR356" s="334"/>
      <c r="LNS356" s="334"/>
      <c r="LNT356" s="224"/>
      <c r="LNU356" s="368"/>
      <c r="LNV356" s="368"/>
      <c r="LNW356" s="332"/>
      <c r="LNX356" s="333"/>
      <c r="LNY356" s="368"/>
      <c r="LNZ356" s="224"/>
      <c r="LOA356" s="224"/>
      <c r="LOB356" s="334"/>
      <c r="LOC356" s="334"/>
      <c r="LOD356" s="224"/>
      <c r="LOE356" s="368"/>
      <c r="LOF356" s="368"/>
      <c r="LOG356" s="332"/>
      <c r="LOH356" s="333"/>
      <c r="LOI356" s="368"/>
      <c r="LOJ356" s="224"/>
      <c r="LOK356" s="224"/>
      <c r="LOL356" s="334"/>
      <c r="LOM356" s="334"/>
      <c r="LON356" s="224"/>
      <c r="LOO356" s="368"/>
      <c r="LOP356" s="368"/>
      <c r="LOQ356" s="332"/>
      <c r="LOR356" s="333"/>
      <c r="LOS356" s="368"/>
      <c r="LOT356" s="224"/>
      <c r="LOU356" s="224"/>
      <c r="LOV356" s="334"/>
      <c r="LOW356" s="334"/>
      <c r="LOX356" s="224"/>
      <c r="LOY356" s="368"/>
      <c r="LOZ356" s="368"/>
      <c r="LPA356" s="332"/>
      <c r="LPB356" s="333"/>
      <c r="LPC356" s="368"/>
      <c r="LPD356" s="224"/>
      <c r="LPE356" s="224"/>
      <c r="LPF356" s="334"/>
      <c r="LPG356" s="334"/>
      <c r="LPH356" s="224"/>
      <c r="LPI356" s="368"/>
      <c r="LPJ356" s="368"/>
      <c r="LPK356" s="332"/>
      <c r="LPL356" s="333"/>
      <c r="LPM356" s="368"/>
      <c r="LPN356" s="224"/>
      <c r="LPO356" s="224"/>
      <c r="LPP356" s="334"/>
      <c r="LPQ356" s="334"/>
      <c r="LPR356" s="224"/>
      <c r="LPS356" s="368"/>
      <c r="LPT356" s="368"/>
      <c r="LPU356" s="332"/>
      <c r="LPV356" s="333"/>
      <c r="LPW356" s="368"/>
      <c r="LPX356" s="224"/>
      <c r="LPY356" s="224"/>
      <c r="LPZ356" s="334"/>
      <c r="LQA356" s="334"/>
      <c r="LQB356" s="224"/>
      <c r="LQC356" s="368"/>
      <c r="LQD356" s="368"/>
      <c r="LQE356" s="332"/>
      <c r="LQF356" s="333"/>
      <c r="LQG356" s="368"/>
      <c r="LQH356" s="224"/>
      <c r="LQI356" s="224"/>
      <c r="LQJ356" s="334"/>
      <c r="LQK356" s="334"/>
      <c r="LQL356" s="224"/>
      <c r="LQM356" s="368"/>
      <c r="LQN356" s="368"/>
      <c r="LQO356" s="332"/>
      <c r="LQP356" s="333"/>
      <c r="LQQ356" s="368"/>
      <c r="LQR356" s="224"/>
      <c r="LQS356" s="224"/>
      <c r="LQT356" s="334"/>
      <c r="LQU356" s="334"/>
      <c r="LQV356" s="224"/>
      <c r="LQW356" s="368"/>
      <c r="LQX356" s="368"/>
      <c r="LQY356" s="332"/>
      <c r="LQZ356" s="333"/>
      <c r="LRA356" s="368"/>
      <c r="LRB356" s="224"/>
      <c r="LRC356" s="224"/>
      <c r="LRD356" s="334"/>
      <c r="LRE356" s="334"/>
      <c r="LRF356" s="224"/>
      <c r="LRG356" s="368"/>
      <c r="LRH356" s="368"/>
      <c r="LRI356" s="332"/>
      <c r="LRJ356" s="333"/>
      <c r="LRK356" s="368"/>
      <c r="LRL356" s="224"/>
      <c r="LRM356" s="224"/>
      <c r="LRN356" s="334"/>
      <c r="LRO356" s="334"/>
      <c r="LRP356" s="224"/>
      <c r="LRQ356" s="368"/>
      <c r="LRR356" s="368"/>
      <c r="LRS356" s="332"/>
      <c r="LRT356" s="333"/>
      <c r="LRU356" s="368"/>
      <c r="LRV356" s="224"/>
      <c r="LRW356" s="224"/>
      <c r="LRX356" s="334"/>
      <c r="LRY356" s="334"/>
      <c r="LRZ356" s="224"/>
      <c r="LSA356" s="368"/>
      <c r="LSB356" s="368"/>
      <c r="LSC356" s="332"/>
      <c r="LSD356" s="333"/>
      <c r="LSE356" s="368"/>
      <c r="LSF356" s="224"/>
      <c r="LSG356" s="224"/>
      <c r="LSH356" s="334"/>
      <c r="LSI356" s="334"/>
      <c r="LSJ356" s="224"/>
      <c r="LSK356" s="368"/>
      <c r="LSL356" s="368"/>
      <c r="LSM356" s="332"/>
      <c r="LSN356" s="333"/>
      <c r="LSO356" s="368"/>
      <c r="LSP356" s="224"/>
      <c r="LSQ356" s="224"/>
      <c r="LSR356" s="334"/>
      <c r="LSS356" s="334"/>
      <c r="LST356" s="224"/>
      <c r="LSU356" s="368"/>
      <c r="LSV356" s="368"/>
      <c r="LSW356" s="332"/>
      <c r="LSX356" s="333"/>
      <c r="LSY356" s="368"/>
      <c r="LSZ356" s="224"/>
      <c r="LTA356" s="224"/>
      <c r="LTB356" s="334"/>
      <c r="LTC356" s="334"/>
      <c r="LTD356" s="224"/>
      <c r="LTE356" s="368"/>
      <c r="LTF356" s="368"/>
      <c r="LTG356" s="332"/>
      <c r="LTH356" s="333"/>
      <c r="LTI356" s="368"/>
      <c r="LTJ356" s="224"/>
      <c r="LTK356" s="224"/>
      <c r="LTL356" s="334"/>
      <c r="LTM356" s="334"/>
      <c r="LTN356" s="224"/>
      <c r="LTO356" s="368"/>
      <c r="LTP356" s="368"/>
      <c r="LTQ356" s="332"/>
      <c r="LTR356" s="333"/>
      <c r="LTS356" s="368"/>
      <c r="LTT356" s="224"/>
      <c r="LTU356" s="224"/>
      <c r="LTV356" s="334"/>
      <c r="LTW356" s="334"/>
      <c r="LTX356" s="224"/>
      <c r="LTY356" s="368"/>
      <c r="LTZ356" s="368"/>
      <c r="LUA356" s="332"/>
      <c r="LUB356" s="333"/>
      <c r="LUC356" s="368"/>
      <c r="LUD356" s="224"/>
      <c r="LUE356" s="224"/>
      <c r="LUF356" s="334"/>
      <c r="LUG356" s="334"/>
      <c r="LUH356" s="224"/>
      <c r="LUI356" s="368"/>
      <c r="LUJ356" s="368"/>
      <c r="LUK356" s="332"/>
      <c r="LUL356" s="333"/>
      <c r="LUM356" s="368"/>
      <c r="LUN356" s="224"/>
      <c r="LUO356" s="224"/>
      <c r="LUP356" s="334"/>
      <c r="LUQ356" s="334"/>
      <c r="LUR356" s="224"/>
      <c r="LUS356" s="368"/>
      <c r="LUT356" s="368"/>
      <c r="LUU356" s="332"/>
      <c r="LUV356" s="333"/>
      <c r="LUW356" s="368"/>
      <c r="LUX356" s="224"/>
      <c r="LUY356" s="224"/>
      <c r="LUZ356" s="334"/>
      <c r="LVA356" s="334"/>
      <c r="LVB356" s="224"/>
      <c r="LVC356" s="368"/>
      <c r="LVD356" s="368"/>
      <c r="LVE356" s="332"/>
      <c r="LVF356" s="333"/>
      <c r="LVG356" s="368"/>
      <c r="LVH356" s="224"/>
      <c r="LVI356" s="224"/>
      <c r="LVJ356" s="334"/>
      <c r="LVK356" s="334"/>
      <c r="LVL356" s="224"/>
      <c r="LVM356" s="368"/>
      <c r="LVN356" s="368"/>
      <c r="LVO356" s="332"/>
      <c r="LVP356" s="333"/>
      <c r="LVQ356" s="368"/>
      <c r="LVR356" s="224"/>
      <c r="LVS356" s="224"/>
      <c r="LVT356" s="334"/>
      <c r="LVU356" s="334"/>
      <c r="LVV356" s="224"/>
      <c r="LVW356" s="368"/>
      <c r="LVX356" s="368"/>
      <c r="LVY356" s="332"/>
      <c r="LVZ356" s="333"/>
      <c r="LWA356" s="368"/>
      <c r="LWB356" s="224"/>
      <c r="LWC356" s="224"/>
      <c r="LWD356" s="334"/>
      <c r="LWE356" s="334"/>
      <c r="LWF356" s="224"/>
      <c r="LWG356" s="368"/>
      <c r="LWH356" s="368"/>
      <c r="LWI356" s="332"/>
      <c r="LWJ356" s="333"/>
      <c r="LWK356" s="368"/>
      <c r="LWL356" s="224"/>
      <c r="LWM356" s="224"/>
      <c r="LWN356" s="334"/>
      <c r="LWO356" s="334"/>
      <c r="LWP356" s="224"/>
      <c r="LWQ356" s="368"/>
      <c r="LWR356" s="368"/>
      <c r="LWS356" s="332"/>
      <c r="LWT356" s="333"/>
      <c r="LWU356" s="368"/>
      <c r="LWV356" s="224"/>
      <c r="LWW356" s="224"/>
      <c r="LWX356" s="334"/>
      <c r="LWY356" s="334"/>
      <c r="LWZ356" s="224"/>
      <c r="LXA356" s="368"/>
      <c r="LXB356" s="368"/>
      <c r="LXC356" s="332"/>
      <c r="LXD356" s="333"/>
      <c r="LXE356" s="368"/>
      <c r="LXF356" s="224"/>
      <c r="LXG356" s="224"/>
      <c r="LXH356" s="334"/>
      <c r="LXI356" s="334"/>
      <c r="LXJ356" s="224"/>
      <c r="LXK356" s="368"/>
      <c r="LXL356" s="368"/>
      <c r="LXM356" s="332"/>
      <c r="LXN356" s="333"/>
      <c r="LXO356" s="368"/>
      <c r="LXP356" s="224"/>
      <c r="LXQ356" s="224"/>
      <c r="LXR356" s="334"/>
      <c r="LXS356" s="334"/>
      <c r="LXT356" s="224"/>
      <c r="LXU356" s="368"/>
      <c r="LXV356" s="368"/>
      <c r="LXW356" s="332"/>
      <c r="LXX356" s="333"/>
      <c r="LXY356" s="368"/>
      <c r="LXZ356" s="224"/>
      <c r="LYA356" s="224"/>
      <c r="LYB356" s="334"/>
      <c r="LYC356" s="334"/>
      <c r="LYD356" s="224"/>
      <c r="LYE356" s="368"/>
      <c r="LYF356" s="368"/>
      <c r="LYG356" s="332"/>
      <c r="LYH356" s="333"/>
      <c r="LYI356" s="368"/>
      <c r="LYJ356" s="224"/>
      <c r="LYK356" s="224"/>
      <c r="LYL356" s="334"/>
      <c r="LYM356" s="334"/>
      <c r="LYN356" s="224"/>
      <c r="LYO356" s="368"/>
      <c r="LYP356" s="368"/>
      <c r="LYQ356" s="332"/>
      <c r="LYR356" s="333"/>
      <c r="LYS356" s="368"/>
      <c r="LYT356" s="224"/>
      <c r="LYU356" s="224"/>
      <c r="LYV356" s="334"/>
      <c r="LYW356" s="334"/>
      <c r="LYX356" s="224"/>
      <c r="LYY356" s="368"/>
      <c r="LYZ356" s="368"/>
      <c r="LZA356" s="332"/>
      <c r="LZB356" s="333"/>
      <c r="LZC356" s="368"/>
      <c r="LZD356" s="224"/>
      <c r="LZE356" s="224"/>
      <c r="LZF356" s="334"/>
      <c r="LZG356" s="334"/>
      <c r="LZH356" s="224"/>
      <c r="LZI356" s="368"/>
      <c r="LZJ356" s="368"/>
      <c r="LZK356" s="332"/>
      <c r="LZL356" s="333"/>
      <c r="LZM356" s="368"/>
      <c r="LZN356" s="224"/>
      <c r="LZO356" s="224"/>
      <c r="LZP356" s="334"/>
      <c r="LZQ356" s="334"/>
      <c r="LZR356" s="224"/>
      <c r="LZS356" s="368"/>
      <c r="LZT356" s="368"/>
      <c r="LZU356" s="332"/>
      <c r="LZV356" s="333"/>
      <c r="LZW356" s="368"/>
      <c r="LZX356" s="224"/>
      <c r="LZY356" s="224"/>
      <c r="LZZ356" s="334"/>
      <c r="MAA356" s="334"/>
      <c r="MAB356" s="224"/>
      <c r="MAC356" s="368"/>
      <c r="MAD356" s="368"/>
      <c r="MAE356" s="332"/>
      <c r="MAF356" s="333"/>
      <c r="MAG356" s="368"/>
      <c r="MAH356" s="224"/>
      <c r="MAI356" s="224"/>
      <c r="MAJ356" s="334"/>
      <c r="MAK356" s="334"/>
      <c r="MAL356" s="224"/>
      <c r="MAM356" s="368"/>
      <c r="MAN356" s="368"/>
      <c r="MAO356" s="332"/>
      <c r="MAP356" s="333"/>
      <c r="MAQ356" s="368"/>
      <c r="MAR356" s="224"/>
      <c r="MAS356" s="224"/>
      <c r="MAT356" s="334"/>
      <c r="MAU356" s="334"/>
      <c r="MAV356" s="224"/>
      <c r="MAW356" s="368"/>
      <c r="MAX356" s="368"/>
      <c r="MAY356" s="332"/>
      <c r="MAZ356" s="333"/>
      <c r="MBA356" s="368"/>
      <c r="MBB356" s="224"/>
      <c r="MBC356" s="224"/>
      <c r="MBD356" s="334"/>
      <c r="MBE356" s="334"/>
      <c r="MBF356" s="224"/>
      <c r="MBG356" s="368"/>
      <c r="MBH356" s="368"/>
      <c r="MBI356" s="332"/>
      <c r="MBJ356" s="333"/>
      <c r="MBK356" s="368"/>
      <c r="MBL356" s="224"/>
      <c r="MBM356" s="224"/>
      <c r="MBN356" s="334"/>
      <c r="MBO356" s="334"/>
      <c r="MBP356" s="224"/>
      <c r="MBQ356" s="368"/>
      <c r="MBR356" s="368"/>
      <c r="MBS356" s="332"/>
      <c r="MBT356" s="333"/>
      <c r="MBU356" s="368"/>
      <c r="MBV356" s="224"/>
      <c r="MBW356" s="224"/>
      <c r="MBX356" s="334"/>
      <c r="MBY356" s="334"/>
      <c r="MBZ356" s="224"/>
      <c r="MCA356" s="368"/>
      <c r="MCB356" s="368"/>
      <c r="MCC356" s="332"/>
      <c r="MCD356" s="333"/>
      <c r="MCE356" s="368"/>
      <c r="MCF356" s="224"/>
      <c r="MCG356" s="224"/>
      <c r="MCH356" s="334"/>
      <c r="MCI356" s="334"/>
      <c r="MCJ356" s="224"/>
      <c r="MCK356" s="368"/>
      <c r="MCL356" s="368"/>
      <c r="MCM356" s="332"/>
      <c r="MCN356" s="333"/>
      <c r="MCO356" s="368"/>
      <c r="MCP356" s="224"/>
      <c r="MCQ356" s="224"/>
      <c r="MCR356" s="334"/>
      <c r="MCS356" s="334"/>
      <c r="MCT356" s="224"/>
      <c r="MCU356" s="368"/>
      <c r="MCV356" s="368"/>
      <c r="MCW356" s="332"/>
      <c r="MCX356" s="333"/>
      <c r="MCY356" s="368"/>
      <c r="MCZ356" s="224"/>
      <c r="MDA356" s="224"/>
      <c r="MDB356" s="334"/>
      <c r="MDC356" s="334"/>
      <c r="MDD356" s="224"/>
      <c r="MDE356" s="368"/>
      <c r="MDF356" s="368"/>
      <c r="MDG356" s="332"/>
      <c r="MDH356" s="333"/>
      <c r="MDI356" s="368"/>
      <c r="MDJ356" s="224"/>
      <c r="MDK356" s="224"/>
      <c r="MDL356" s="334"/>
      <c r="MDM356" s="334"/>
      <c r="MDN356" s="224"/>
      <c r="MDO356" s="368"/>
      <c r="MDP356" s="368"/>
      <c r="MDQ356" s="332"/>
      <c r="MDR356" s="333"/>
      <c r="MDS356" s="368"/>
      <c r="MDT356" s="224"/>
      <c r="MDU356" s="224"/>
      <c r="MDV356" s="334"/>
      <c r="MDW356" s="334"/>
      <c r="MDX356" s="224"/>
      <c r="MDY356" s="368"/>
      <c r="MDZ356" s="368"/>
      <c r="MEA356" s="332"/>
      <c r="MEB356" s="333"/>
      <c r="MEC356" s="368"/>
      <c r="MED356" s="224"/>
      <c r="MEE356" s="224"/>
      <c r="MEF356" s="334"/>
      <c r="MEG356" s="334"/>
      <c r="MEH356" s="224"/>
      <c r="MEI356" s="368"/>
      <c r="MEJ356" s="368"/>
      <c r="MEK356" s="332"/>
      <c r="MEL356" s="333"/>
      <c r="MEM356" s="368"/>
      <c r="MEN356" s="224"/>
      <c r="MEO356" s="224"/>
      <c r="MEP356" s="334"/>
      <c r="MEQ356" s="334"/>
      <c r="MER356" s="224"/>
      <c r="MES356" s="368"/>
      <c r="MET356" s="368"/>
      <c r="MEU356" s="332"/>
      <c r="MEV356" s="333"/>
      <c r="MEW356" s="368"/>
      <c r="MEX356" s="224"/>
      <c r="MEY356" s="224"/>
      <c r="MEZ356" s="334"/>
      <c r="MFA356" s="334"/>
      <c r="MFB356" s="224"/>
      <c r="MFC356" s="368"/>
      <c r="MFD356" s="368"/>
      <c r="MFE356" s="332"/>
      <c r="MFF356" s="333"/>
      <c r="MFG356" s="368"/>
      <c r="MFH356" s="224"/>
      <c r="MFI356" s="224"/>
      <c r="MFJ356" s="334"/>
      <c r="MFK356" s="334"/>
      <c r="MFL356" s="224"/>
      <c r="MFM356" s="368"/>
      <c r="MFN356" s="368"/>
      <c r="MFO356" s="332"/>
      <c r="MFP356" s="333"/>
      <c r="MFQ356" s="368"/>
      <c r="MFR356" s="224"/>
      <c r="MFS356" s="224"/>
      <c r="MFT356" s="334"/>
      <c r="MFU356" s="334"/>
      <c r="MFV356" s="224"/>
      <c r="MFW356" s="368"/>
      <c r="MFX356" s="368"/>
      <c r="MFY356" s="332"/>
      <c r="MFZ356" s="333"/>
      <c r="MGA356" s="368"/>
      <c r="MGB356" s="224"/>
      <c r="MGC356" s="224"/>
      <c r="MGD356" s="334"/>
      <c r="MGE356" s="334"/>
      <c r="MGF356" s="224"/>
      <c r="MGG356" s="368"/>
      <c r="MGH356" s="368"/>
      <c r="MGI356" s="332"/>
      <c r="MGJ356" s="333"/>
      <c r="MGK356" s="368"/>
      <c r="MGL356" s="224"/>
      <c r="MGM356" s="224"/>
      <c r="MGN356" s="334"/>
      <c r="MGO356" s="334"/>
      <c r="MGP356" s="224"/>
      <c r="MGQ356" s="368"/>
      <c r="MGR356" s="368"/>
      <c r="MGS356" s="332"/>
      <c r="MGT356" s="333"/>
      <c r="MGU356" s="368"/>
      <c r="MGV356" s="224"/>
      <c r="MGW356" s="224"/>
      <c r="MGX356" s="334"/>
      <c r="MGY356" s="334"/>
      <c r="MGZ356" s="224"/>
      <c r="MHA356" s="368"/>
      <c r="MHB356" s="368"/>
      <c r="MHC356" s="332"/>
      <c r="MHD356" s="333"/>
      <c r="MHE356" s="368"/>
      <c r="MHF356" s="224"/>
      <c r="MHG356" s="224"/>
      <c r="MHH356" s="334"/>
      <c r="MHI356" s="334"/>
      <c r="MHJ356" s="224"/>
      <c r="MHK356" s="368"/>
      <c r="MHL356" s="368"/>
      <c r="MHM356" s="332"/>
      <c r="MHN356" s="333"/>
      <c r="MHO356" s="368"/>
      <c r="MHP356" s="224"/>
      <c r="MHQ356" s="224"/>
      <c r="MHR356" s="334"/>
      <c r="MHS356" s="334"/>
      <c r="MHT356" s="224"/>
      <c r="MHU356" s="368"/>
      <c r="MHV356" s="368"/>
      <c r="MHW356" s="332"/>
      <c r="MHX356" s="333"/>
      <c r="MHY356" s="368"/>
      <c r="MHZ356" s="224"/>
      <c r="MIA356" s="224"/>
      <c r="MIB356" s="334"/>
      <c r="MIC356" s="334"/>
      <c r="MID356" s="224"/>
      <c r="MIE356" s="368"/>
      <c r="MIF356" s="368"/>
      <c r="MIG356" s="332"/>
      <c r="MIH356" s="333"/>
      <c r="MII356" s="368"/>
      <c r="MIJ356" s="224"/>
      <c r="MIK356" s="224"/>
      <c r="MIL356" s="334"/>
      <c r="MIM356" s="334"/>
      <c r="MIN356" s="224"/>
      <c r="MIO356" s="368"/>
      <c r="MIP356" s="368"/>
      <c r="MIQ356" s="332"/>
      <c r="MIR356" s="333"/>
      <c r="MIS356" s="368"/>
      <c r="MIT356" s="224"/>
      <c r="MIU356" s="224"/>
      <c r="MIV356" s="334"/>
      <c r="MIW356" s="334"/>
      <c r="MIX356" s="224"/>
      <c r="MIY356" s="368"/>
      <c r="MIZ356" s="368"/>
      <c r="MJA356" s="332"/>
      <c r="MJB356" s="333"/>
      <c r="MJC356" s="368"/>
      <c r="MJD356" s="224"/>
      <c r="MJE356" s="224"/>
      <c r="MJF356" s="334"/>
      <c r="MJG356" s="334"/>
      <c r="MJH356" s="224"/>
      <c r="MJI356" s="368"/>
      <c r="MJJ356" s="368"/>
      <c r="MJK356" s="332"/>
      <c r="MJL356" s="333"/>
      <c r="MJM356" s="368"/>
      <c r="MJN356" s="224"/>
      <c r="MJO356" s="224"/>
      <c r="MJP356" s="334"/>
      <c r="MJQ356" s="334"/>
      <c r="MJR356" s="224"/>
      <c r="MJS356" s="368"/>
      <c r="MJT356" s="368"/>
      <c r="MJU356" s="332"/>
      <c r="MJV356" s="333"/>
      <c r="MJW356" s="368"/>
      <c r="MJX356" s="224"/>
      <c r="MJY356" s="224"/>
      <c r="MJZ356" s="334"/>
      <c r="MKA356" s="334"/>
      <c r="MKB356" s="224"/>
      <c r="MKC356" s="368"/>
      <c r="MKD356" s="368"/>
      <c r="MKE356" s="332"/>
      <c r="MKF356" s="333"/>
      <c r="MKG356" s="368"/>
      <c r="MKH356" s="224"/>
      <c r="MKI356" s="224"/>
      <c r="MKJ356" s="334"/>
      <c r="MKK356" s="334"/>
      <c r="MKL356" s="224"/>
      <c r="MKM356" s="368"/>
      <c r="MKN356" s="368"/>
      <c r="MKO356" s="332"/>
      <c r="MKP356" s="333"/>
      <c r="MKQ356" s="368"/>
      <c r="MKR356" s="224"/>
      <c r="MKS356" s="224"/>
      <c r="MKT356" s="334"/>
      <c r="MKU356" s="334"/>
      <c r="MKV356" s="224"/>
      <c r="MKW356" s="368"/>
      <c r="MKX356" s="368"/>
      <c r="MKY356" s="332"/>
      <c r="MKZ356" s="333"/>
      <c r="MLA356" s="368"/>
      <c r="MLB356" s="224"/>
      <c r="MLC356" s="224"/>
      <c r="MLD356" s="334"/>
      <c r="MLE356" s="334"/>
      <c r="MLF356" s="224"/>
      <c r="MLG356" s="368"/>
      <c r="MLH356" s="368"/>
      <c r="MLI356" s="332"/>
      <c r="MLJ356" s="333"/>
      <c r="MLK356" s="368"/>
      <c r="MLL356" s="224"/>
      <c r="MLM356" s="224"/>
      <c r="MLN356" s="334"/>
      <c r="MLO356" s="334"/>
      <c r="MLP356" s="224"/>
      <c r="MLQ356" s="368"/>
      <c r="MLR356" s="368"/>
      <c r="MLS356" s="332"/>
      <c r="MLT356" s="333"/>
      <c r="MLU356" s="368"/>
      <c r="MLV356" s="224"/>
      <c r="MLW356" s="224"/>
      <c r="MLX356" s="334"/>
      <c r="MLY356" s="334"/>
      <c r="MLZ356" s="224"/>
      <c r="MMA356" s="368"/>
      <c r="MMB356" s="368"/>
      <c r="MMC356" s="332"/>
      <c r="MMD356" s="333"/>
      <c r="MME356" s="368"/>
      <c r="MMF356" s="224"/>
      <c r="MMG356" s="224"/>
      <c r="MMH356" s="334"/>
      <c r="MMI356" s="334"/>
      <c r="MMJ356" s="224"/>
      <c r="MMK356" s="368"/>
      <c r="MML356" s="368"/>
      <c r="MMM356" s="332"/>
      <c r="MMN356" s="333"/>
      <c r="MMO356" s="368"/>
      <c r="MMP356" s="224"/>
      <c r="MMQ356" s="224"/>
      <c r="MMR356" s="334"/>
      <c r="MMS356" s="334"/>
      <c r="MMT356" s="224"/>
      <c r="MMU356" s="368"/>
      <c r="MMV356" s="368"/>
      <c r="MMW356" s="332"/>
      <c r="MMX356" s="333"/>
      <c r="MMY356" s="368"/>
      <c r="MMZ356" s="224"/>
      <c r="MNA356" s="224"/>
      <c r="MNB356" s="334"/>
      <c r="MNC356" s="334"/>
      <c r="MND356" s="224"/>
      <c r="MNE356" s="368"/>
      <c r="MNF356" s="368"/>
      <c r="MNG356" s="332"/>
      <c r="MNH356" s="333"/>
      <c r="MNI356" s="368"/>
      <c r="MNJ356" s="224"/>
      <c r="MNK356" s="224"/>
      <c r="MNL356" s="334"/>
      <c r="MNM356" s="334"/>
      <c r="MNN356" s="224"/>
      <c r="MNO356" s="368"/>
      <c r="MNP356" s="368"/>
      <c r="MNQ356" s="332"/>
      <c r="MNR356" s="333"/>
      <c r="MNS356" s="368"/>
      <c r="MNT356" s="224"/>
      <c r="MNU356" s="224"/>
      <c r="MNV356" s="334"/>
      <c r="MNW356" s="334"/>
      <c r="MNX356" s="224"/>
      <c r="MNY356" s="368"/>
      <c r="MNZ356" s="368"/>
      <c r="MOA356" s="332"/>
      <c r="MOB356" s="333"/>
      <c r="MOC356" s="368"/>
      <c r="MOD356" s="224"/>
      <c r="MOE356" s="224"/>
      <c r="MOF356" s="334"/>
      <c r="MOG356" s="334"/>
      <c r="MOH356" s="224"/>
      <c r="MOI356" s="368"/>
      <c r="MOJ356" s="368"/>
      <c r="MOK356" s="332"/>
      <c r="MOL356" s="333"/>
      <c r="MOM356" s="368"/>
      <c r="MON356" s="224"/>
      <c r="MOO356" s="224"/>
      <c r="MOP356" s="334"/>
      <c r="MOQ356" s="334"/>
      <c r="MOR356" s="224"/>
      <c r="MOS356" s="368"/>
      <c r="MOT356" s="368"/>
      <c r="MOU356" s="332"/>
      <c r="MOV356" s="333"/>
      <c r="MOW356" s="368"/>
      <c r="MOX356" s="224"/>
      <c r="MOY356" s="224"/>
      <c r="MOZ356" s="334"/>
      <c r="MPA356" s="334"/>
      <c r="MPB356" s="224"/>
      <c r="MPC356" s="368"/>
      <c r="MPD356" s="368"/>
      <c r="MPE356" s="332"/>
      <c r="MPF356" s="333"/>
      <c r="MPG356" s="368"/>
      <c r="MPH356" s="224"/>
      <c r="MPI356" s="224"/>
      <c r="MPJ356" s="334"/>
      <c r="MPK356" s="334"/>
      <c r="MPL356" s="224"/>
      <c r="MPM356" s="368"/>
      <c r="MPN356" s="368"/>
      <c r="MPO356" s="332"/>
      <c r="MPP356" s="333"/>
      <c r="MPQ356" s="368"/>
      <c r="MPR356" s="224"/>
      <c r="MPS356" s="224"/>
      <c r="MPT356" s="334"/>
      <c r="MPU356" s="334"/>
      <c r="MPV356" s="224"/>
      <c r="MPW356" s="368"/>
      <c r="MPX356" s="368"/>
      <c r="MPY356" s="332"/>
      <c r="MPZ356" s="333"/>
      <c r="MQA356" s="368"/>
      <c r="MQB356" s="224"/>
      <c r="MQC356" s="224"/>
      <c r="MQD356" s="334"/>
      <c r="MQE356" s="334"/>
      <c r="MQF356" s="224"/>
      <c r="MQG356" s="368"/>
      <c r="MQH356" s="368"/>
      <c r="MQI356" s="332"/>
      <c r="MQJ356" s="333"/>
      <c r="MQK356" s="368"/>
      <c r="MQL356" s="224"/>
      <c r="MQM356" s="224"/>
      <c r="MQN356" s="334"/>
      <c r="MQO356" s="334"/>
      <c r="MQP356" s="224"/>
      <c r="MQQ356" s="368"/>
      <c r="MQR356" s="368"/>
      <c r="MQS356" s="332"/>
      <c r="MQT356" s="333"/>
      <c r="MQU356" s="368"/>
      <c r="MQV356" s="224"/>
      <c r="MQW356" s="224"/>
      <c r="MQX356" s="334"/>
      <c r="MQY356" s="334"/>
      <c r="MQZ356" s="224"/>
      <c r="MRA356" s="368"/>
      <c r="MRB356" s="368"/>
      <c r="MRC356" s="332"/>
      <c r="MRD356" s="333"/>
      <c r="MRE356" s="368"/>
      <c r="MRF356" s="224"/>
      <c r="MRG356" s="224"/>
      <c r="MRH356" s="334"/>
      <c r="MRI356" s="334"/>
      <c r="MRJ356" s="224"/>
      <c r="MRK356" s="368"/>
      <c r="MRL356" s="368"/>
      <c r="MRM356" s="332"/>
      <c r="MRN356" s="333"/>
      <c r="MRO356" s="368"/>
      <c r="MRP356" s="224"/>
      <c r="MRQ356" s="224"/>
      <c r="MRR356" s="334"/>
      <c r="MRS356" s="334"/>
      <c r="MRT356" s="224"/>
      <c r="MRU356" s="368"/>
      <c r="MRV356" s="368"/>
      <c r="MRW356" s="332"/>
      <c r="MRX356" s="333"/>
      <c r="MRY356" s="368"/>
      <c r="MRZ356" s="224"/>
      <c r="MSA356" s="224"/>
      <c r="MSB356" s="334"/>
      <c r="MSC356" s="334"/>
      <c r="MSD356" s="224"/>
      <c r="MSE356" s="368"/>
      <c r="MSF356" s="368"/>
      <c r="MSG356" s="332"/>
      <c r="MSH356" s="333"/>
      <c r="MSI356" s="368"/>
      <c r="MSJ356" s="224"/>
      <c r="MSK356" s="224"/>
      <c r="MSL356" s="334"/>
      <c r="MSM356" s="334"/>
      <c r="MSN356" s="224"/>
      <c r="MSO356" s="368"/>
      <c r="MSP356" s="368"/>
      <c r="MSQ356" s="332"/>
      <c r="MSR356" s="333"/>
      <c r="MSS356" s="368"/>
      <c r="MST356" s="224"/>
      <c r="MSU356" s="224"/>
      <c r="MSV356" s="334"/>
      <c r="MSW356" s="334"/>
      <c r="MSX356" s="224"/>
      <c r="MSY356" s="368"/>
      <c r="MSZ356" s="368"/>
      <c r="MTA356" s="332"/>
      <c r="MTB356" s="333"/>
      <c r="MTC356" s="368"/>
      <c r="MTD356" s="224"/>
      <c r="MTE356" s="224"/>
      <c r="MTF356" s="334"/>
      <c r="MTG356" s="334"/>
      <c r="MTH356" s="224"/>
      <c r="MTI356" s="368"/>
      <c r="MTJ356" s="368"/>
      <c r="MTK356" s="332"/>
      <c r="MTL356" s="333"/>
      <c r="MTM356" s="368"/>
      <c r="MTN356" s="224"/>
      <c r="MTO356" s="224"/>
      <c r="MTP356" s="334"/>
      <c r="MTQ356" s="334"/>
      <c r="MTR356" s="224"/>
      <c r="MTS356" s="368"/>
      <c r="MTT356" s="368"/>
      <c r="MTU356" s="332"/>
      <c r="MTV356" s="333"/>
      <c r="MTW356" s="368"/>
      <c r="MTX356" s="224"/>
      <c r="MTY356" s="224"/>
      <c r="MTZ356" s="334"/>
      <c r="MUA356" s="334"/>
      <c r="MUB356" s="224"/>
      <c r="MUC356" s="368"/>
      <c r="MUD356" s="368"/>
      <c r="MUE356" s="332"/>
      <c r="MUF356" s="333"/>
      <c r="MUG356" s="368"/>
      <c r="MUH356" s="224"/>
      <c r="MUI356" s="224"/>
      <c r="MUJ356" s="334"/>
      <c r="MUK356" s="334"/>
      <c r="MUL356" s="224"/>
      <c r="MUM356" s="368"/>
      <c r="MUN356" s="368"/>
      <c r="MUO356" s="332"/>
      <c r="MUP356" s="333"/>
      <c r="MUQ356" s="368"/>
      <c r="MUR356" s="224"/>
      <c r="MUS356" s="224"/>
      <c r="MUT356" s="334"/>
      <c r="MUU356" s="334"/>
      <c r="MUV356" s="224"/>
      <c r="MUW356" s="368"/>
      <c r="MUX356" s="368"/>
      <c r="MUY356" s="332"/>
      <c r="MUZ356" s="333"/>
      <c r="MVA356" s="368"/>
      <c r="MVB356" s="224"/>
      <c r="MVC356" s="224"/>
      <c r="MVD356" s="334"/>
      <c r="MVE356" s="334"/>
      <c r="MVF356" s="224"/>
      <c r="MVG356" s="368"/>
      <c r="MVH356" s="368"/>
      <c r="MVI356" s="332"/>
      <c r="MVJ356" s="333"/>
      <c r="MVK356" s="368"/>
      <c r="MVL356" s="224"/>
      <c r="MVM356" s="224"/>
      <c r="MVN356" s="334"/>
      <c r="MVO356" s="334"/>
      <c r="MVP356" s="224"/>
      <c r="MVQ356" s="368"/>
      <c r="MVR356" s="368"/>
      <c r="MVS356" s="332"/>
      <c r="MVT356" s="333"/>
      <c r="MVU356" s="368"/>
      <c r="MVV356" s="224"/>
      <c r="MVW356" s="224"/>
      <c r="MVX356" s="334"/>
      <c r="MVY356" s="334"/>
      <c r="MVZ356" s="224"/>
      <c r="MWA356" s="368"/>
      <c r="MWB356" s="368"/>
      <c r="MWC356" s="332"/>
      <c r="MWD356" s="333"/>
      <c r="MWE356" s="368"/>
      <c r="MWF356" s="224"/>
      <c r="MWG356" s="224"/>
      <c r="MWH356" s="334"/>
      <c r="MWI356" s="334"/>
      <c r="MWJ356" s="224"/>
      <c r="MWK356" s="368"/>
      <c r="MWL356" s="368"/>
      <c r="MWM356" s="332"/>
      <c r="MWN356" s="333"/>
      <c r="MWO356" s="368"/>
      <c r="MWP356" s="224"/>
      <c r="MWQ356" s="224"/>
      <c r="MWR356" s="334"/>
      <c r="MWS356" s="334"/>
      <c r="MWT356" s="224"/>
      <c r="MWU356" s="368"/>
      <c r="MWV356" s="368"/>
      <c r="MWW356" s="332"/>
      <c r="MWX356" s="333"/>
      <c r="MWY356" s="368"/>
      <c r="MWZ356" s="224"/>
      <c r="MXA356" s="224"/>
      <c r="MXB356" s="334"/>
      <c r="MXC356" s="334"/>
      <c r="MXD356" s="224"/>
      <c r="MXE356" s="368"/>
      <c r="MXF356" s="368"/>
      <c r="MXG356" s="332"/>
      <c r="MXH356" s="333"/>
      <c r="MXI356" s="368"/>
      <c r="MXJ356" s="224"/>
      <c r="MXK356" s="224"/>
      <c r="MXL356" s="334"/>
      <c r="MXM356" s="334"/>
      <c r="MXN356" s="224"/>
      <c r="MXO356" s="368"/>
      <c r="MXP356" s="368"/>
      <c r="MXQ356" s="332"/>
      <c r="MXR356" s="333"/>
      <c r="MXS356" s="368"/>
      <c r="MXT356" s="224"/>
      <c r="MXU356" s="224"/>
      <c r="MXV356" s="334"/>
      <c r="MXW356" s="334"/>
      <c r="MXX356" s="224"/>
      <c r="MXY356" s="368"/>
      <c r="MXZ356" s="368"/>
      <c r="MYA356" s="332"/>
      <c r="MYB356" s="333"/>
      <c r="MYC356" s="368"/>
      <c r="MYD356" s="224"/>
      <c r="MYE356" s="224"/>
      <c r="MYF356" s="334"/>
      <c r="MYG356" s="334"/>
      <c r="MYH356" s="224"/>
      <c r="MYI356" s="368"/>
      <c r="MYJ356" s="368"/>
      <c r="MYK356" s="332"/>
      <c r="MYL356" s="333"/>
      <c r="MYM356" s="368"/>
      <c r="MYN356" s="224"/>
      <c r="MYO356" s="224"/>
      <c r="MYP356" s="334"/>
      <c r="MYQ356" s="334"/>
      <c r="MYR356" s="224"/>
      <c r="MYS356" s="368"/>
      <c r="MYT356" s="368"/>
      <c r="MYU356" s="332"/>
      <c r="MYV356" s="333"/>
      <c r="MYW356" s="368"/>
      <c r="MYX356" s="224"/>
      <c r="MYY356" s="224"/>
      <c r="MYZ356" s="334"/>
      <c r="MZA356" s="334"/>
      <c r="MZB356" s="224"/>
      <c r="MZC356" s="368"/>
      <c r="MZD356" s="368"/>
      <c r="MZE356" s="332"/>
      <c r="MZF356" s="333"/>
      <c r="MZG356" s="368"/>
      <c r="MZH356" s="224"/>
      <c r="MZI356" s="224"/>
      <c r="MZJ356" s="334"/>
      <c r="MZK356" s="334"/>
      <c r="MZL356" s="224"/>
      <c r="MZM356" s="368"/>
      <c r="MZN356" s="368"/>
      <c r="MZO356" s="332"/>
      <c r="MZP356" s="333"/>
      <c r="MZQ356" s="368"/>
      <c r="MZR356" s="224"/>
      <c r="MZS356" s="224"/>
      <c r="MZT356" s="334"/>
      <c r="MZU356" s="334"/>
      <c r="MZV356" s="224"/>
      <c r="MZW356" s="368"/>
      <c r="MZX356" s="368"/>
      <c r="MZY356" s="332"/>
      <c r="MZZ356" s="333"/>
      <c r="NAA356" s="368"/>
      <c r="NAB356" s="224"/>
      <c r="NAC356" s="224"/>
      <c r="NAD356" s="334"/>
      <c r="NAE356" s="334"/>
      <c r="NAF356" s="224"/>
      <c r="NAG356" s="368"/>
      <c r="NAH356" s="368"/>
      <c r="NAI356" s="332"/>
      <c r="NAJ356" s="333"/>
      <c r="NAK356" s="368"/>
      <c r="NAL356" s="224"/>
      <c r="NAM356" s="224"/>
      <c r="NAN356" s="334"/>
      <c r="NAO356" s="334"/>
      <c r="NAP356" s="224"/>
      <c r="NAQ356" s="368"/>
      <c r="NAR356" s="368"/>
      <c r="NAS356" s="332"/>
      <c r="NAT356" s="333"/>
      <c r="NAU356" s="368"/>
      <c r="NAV356" s="224"/>
      <c r="NAW356" s="224"/>
      <c r="NAX356" s="334"/>
      <c r="NAY356" s="334"/>
      <c r="NAZ356" s="224"/>
      <c r="NBA356" s="368"/>
      <c r="NBB356" s="368"/>
      <c r="NBC356" s="332"/>
      <c r="NBD356" s="333"/>
      <c r="NBE356" s="368"/>
      <c r="NBF356" s="224"/>
      <c r="NBG356" s="224"/>
      <c r="NBH356" s="334"/>
      <c r="NBI356" s="334"/>
      <c r="NBJ356" s="224"/>
      <c r="NBK356" s="368"/>
      <c r="NBL356" s="368"/>
      <c r="NBM356" s="332"/>
      <c r="NBN356" s="333"/>
      <c r="NBO356" s="368"/>
      <c r="NBP356" s="224"/>
      <c r="NBQ356" s="224"/>
      <c r="NBR356" s="334"/>
      <c r="NBS356" s="334"/>
      <c r="NBT356" s="224"/>
      <c r="NBU356" s="368"/>
      <c r="NBV356" s="368"/>
      <c r="NBW356" s="332"/>
      <c r="NBX356" s="333"/>
      <c r="NBY356" s="368"/>
      <c r="NBZ356" s="224"/>
      <c r="NCA356" s="224"/>
      <c r="NCB356" s="334"/>
      <c r="NCC356" s="334"/>
      <c r="NCD356" s="224"/>
      <c r="NCE356" s="368"/>
      <c r="NCF356" s="368"/>
      <c r="NCG356" s="332"/>
      <c r="NCH356" s="333"/>
      <c r="NCI356" s="368"/>
      <c r="NCJ356" s="224"/>
      <c r="NCK356" s="224"/>
      <c r="NCL356" s="334"/>
      <c r="NCM356" s="334"/>
      <c r="NCN356" s="224"/>
      <c r="NCO356" s="368"/>
      <c r="NCP356" s="368"/>
      <c r="NCQ356" s="332"/>
      <c r="NCR356" s="333"/>
      <c r="NCS356" s="368"/>
      <c r="NCT356" s="224"/>
      <c r="NCU356" s="224"/>
      <c r="NCV356" s="334"/>
      <c r="NCW356" s="334"/>
      <c r="NCX356" s="224"/>
      <c r="NCY356" s="368"/>
      <c r="NCZ356" s="368"/>
      <c r="NDA356" s="332"/>
      <c r="NDB356" s="333"/>
      <c r="NDC356" s="368"/>
      <c r="NDD356" s="224"/>
      <c r="NDE356" s="224"/>
      <c r="NDF356" s="334"/>
      <c r="NDG356" s="334"/>
      <c r="NDH356" s="224"/>
      <c r="NDI356" s="368"/>
      <c r="NDJ356" s="368"/>
      <c r="NDK356" s="332"/>
      <c r="NDL356" s="333"/>
      <c r="NDM356" s="368"/>
      <c r="NDN356" s="224"/>
      <c r="NDO356" s="224"/>
      <c r="NDP356" s="334"/>
      <c r="NDQ356" s="334"/>
      <c r="NDR356" s="224"/>
      <c r="NDS356" s="368"/>
      <c r="NDT356" s="368"/>
      <c r="NDU356" s="332"/>
      <c r="NDV356" s="333"/>
      <c r="NDW356" s="368"/>
      <c r="NDX356" s="224"/>
      <c r="NDY356" s="224"/>
      <c r="NDZ356" s="334"/>
      <c r="NEA356" s="334"/>
      <c r="NEB356" s="224"/>
      <c r="NEC356" s="368"/>
      <c r="NED356" s="368"/>
      <c r="NEE356" s="332"/>
      <c r="NEF356" s="333"/>
      <c r="NEG356" s="368"/>
      <c r="NEH356" s="224"/>
      <c r="NEI356" s="224"/>
      <c r="NEJ356" s="334"/>
      <c r="NEK356" s="334"/>
      <c r="NEL356" s="224"/>
      <c r="NEM356" s="368"/>
      <c r="NEN356" s="368"/>
      <c r="NEO356" s="332"/>
      <c r="NEP356" s="333"/>
      <c r="NEQ356" s="368"/>
      <c r="NER356" s="224"/>
      <c r="NES356" s="224"/>
      <c r="NET356" s="334"/>
      <c r="NEU356" s="334"/>
      <c r="NEV356" s="224"/>
      <c r="NEW356" s="368"/>
      <c r="NEX356" s="368"/>
      <c r="NEY356" s="332"/>
      <c r="NEZ356" s="333"/>
      <c r="NFA356" s="368"/>
      <c r="NFB356" s="224"/>
      <c r="NFC356" s="224"/>
      <c r="NFD356" s="334"/>
      <c r="NFE356" s="334"/>
      <c r="NFF356" s="224"/>
      <c r="NFG356" s="368"/>
      <c r="NFH356" s="368"/>
      <c r="NFI356" s="332"/>
      <c r="NFJ356" s="333"/>
      <c r="NFK356" s="368"/>
      <c r="NFL356" s="224"/>
      <c r="NFM356" s="224"/>
      <c r="NFN356" s="334"/>
      <c r="NFO356" s="334"/>
      <c r="NFP356" s="224"/>
      <c r="NFQ356" s="368"/>
      <c r="NFR356" s="368"/>
      <c r="NFS356" s="332"/>
      <c r="NFT356" s="333"/>
      <c r="NFU356" s="368"/>
      <c r="NFV356" s="224"/>
      <c r="NFW356" s="224"/>
      <c r="NFX356" s="334"/>
      <c r="NFY356" s="334"/>
      <c r="NFZ356" s="224"/>
      <c r="NGA356" s="368"/>
      <c r="NGB356" s="368"/>
      <c r="NGC356" s="332"/>
      <c r="NGD356" s="333"/>
      <c r="NGE356" s="368"/>
      <c r="NGF356" s="224"/>
      <c r="NGG356" s="224"/>
      <c r="NGH356" s="334"/>
      <c r="NGI356" s="334"/>
      <c r="NGJ356" s="224"/>
      <c r="NGK356" s="368"/>
      <c r="NGL356" s="368"/>
      <c r="NGM356" s="332"/>
      <c r="NGN356" s="333"/>
      <c r="NGO356" s="368"/>
      <c r="NGP356" s="224"/>
      <c r="NGQ356" s="224"/>
      <c r="NGR356" s="334"/>
      <c r="NGS356" s="334"/>
      <c r="NGT356" s="224"/>
      <c r="NGU356" s="368"/>
      <c r="NGV356" s="368"/>
      <c r="NGW356" s="332"/>
      <c r="NGX356" s="333"/>
      <c r="NGY356" s="368"/>
      <c r="NGZ356" s="224"/>
      <c r="NHA356" s="224"/>
      <c r="NHB356" s="334"/>
      <c r="NHC356" s="334"/>
      <c r="NHD356" s="224"/>
      <c r="NHE356" s="368"/>
      <c r="NHF356" s="368"/>
      <c r="NHG356" s="332"/>
      <c r="NHH356" s="333"/>
      <c r="NHI356" s="368"/>
      <c r="NHJ356" s="224"/>
      <c r="NHK356" s="224"/>
      <c r="NHL356" s="334"/>
      <c r="NHM356" s="334"/>
      <c r="NHN356" s="224"/>
      <c r="NHO356" s="368"/>
      <c r="NHP356" s="368"/>
      <c r="NHQ356" s="332"/>
      <c r="NHR356" s="333"/>
      <c r="NHS356" s="368"/>
      <c r="NHT356" s="224"/>
      <c r="NHU356" s="224"/>
      <c r="NHV356" s="334"/>
      <c r="NHW356" s="334"/>
      <c r="NHX356" s="224"/>
      <c r="NHY356" s="368"/>
      <c r="NHZ356" s="368"/>
      <c r="NIA356" s="332"/>
      <c r="NIB356" s="333"/>
      <c r="NIC356" s="368"/>
      <c r="NID356" s="224"/>
      <c r="NIE356" s="224"/>
      <c r="NIF356" s="334"/>
      <c r="NIG356" s="334"/>
      <c r="NIH356" s="224"/>
      <c r="NII356" s="368"/>
      <c r="NIJ356" s="368"/>
      <c r="NIK356" s="332"/>
      <c r="NIL356" s="333"/>
      <c r="NIM356" s="368"/>
      <c r="NIN356" s="224"/>
      <c r="NIO356" s="224"/>
      <c r="NIP356" s="334"/>
      <c r="NIQ356" s="334"/>
      <c r="NIR356" s="224"/>
      <c r="NIS356" s="368"/>
      <c r="NIT356" s="368"/>
      <c r="NIU356" s="332"/>
      <c r="NIV356" s="333"/>
      <c r="NIW356" s="368"/>
      <c r="NIX356" s="224"/>
      <c r="NIY356" s="224"/>
      <c r="NIZ356" s="334"/>
      <c r="NJA356" s="334"/>
      <c r="NJB356" s="224"/>
      <c r="NJC356" s="368"/>
      <c r="NJD356" s="368"/>
      <c r="NJE356" s="332"/>
      <c r="NJF356" s="333"/>
      <c r="NJG356" s="368"/>
      <c r="NJH356" s="224"/>
      <c r="NJI356" s="224"/>
      <c r="NJJ356" s="334"/>
      <c r="NJK356" s="334"/>
      <c r="NJL356" s="224"/>
      <c r="NJM356" s="368"/>
      <c r="NJN356" s="368"/>
      <c r="NJO356" s="332"/>
      <c r="NJP356" s="333"/>
      <c r="NJQ356" s="368"/>
      <c r="NJR356" s="224"/>
      <c r="NJS356" s="224"/>
      <c r="NJT356" s="334"/>
      <c r="NJU356" s="334"/>
      <c r="NJV356" s="224"/>
      <c r="NJW356" s="368"/>
      <c r="NJX356" s="368"/>
      <c r="NJY356" s="332"/>
      <c r="NJZ356" s="333"/>
      <c r="NKA356" s="368"/>
      <c r="NKB356" s="224"/>
      <c r="NKC356" s="224"/>
      <c r="NKD356" s="334"/>
      <c r="NKE356" s="334"/>
      <c r="NKF356" s="224"/>
      <c r="NKG356" s="368"/>
      <c r="NKH356" s="368"/>
      <c r="NKI356" s="332"/>
      <c r="NKJ356" s="333"/>
      <c r="NKK356" s="368"/>
      <c r="NKL356" s="224"/>
      <c r="NKM356" s="224"/>
      <c r="NKN356" s="334"/>
      <c r="NKO356" s="334"/>
      <c r="NKP356" s="224"/>
      <c r="NKQ356" s="368"/>
      <c r="NKR356" s="368"/>
      <c r="NKS356" s="332"/>
      <c r="NKT356" s="333"/>
      <c r="NKU356" s="368"/>
      <c r="NKV356" s="224"/>
      <c r="NKW356" s="224"/>
      <c r="NKX356" s="334"/>
      <c r="NKY356" s="334"/>
      <c r="NKZ356" s="224"/>
      <c r="NLA356" s="368"/>
      <c r="NLB356" s="368"/>
      <c r="NLC356" s="332"/>
      <c r="NLD356" s="333"/>
      <c r="NLE356" s="368"/>
      <c r="NLF356" s="224"/>
      <c r="NLG356" s="224"/>
      <c r="NLH356" s="334"/>
      <c r="NLI356" s="334"/>
      <c r="NLJ356" s="224"/>
      <c r="NLK356" s="368"/>
      <c r="NLL356" s="368"/>
      <c r="NLM356" s="332"/>
      <c r="NLN356" s="333"/>
      <c r="NLO356" s="368"/>
      <c r="NLP356" s="224"/>
      <c r="NLQ356" s="224"/>
      <c r="NLR356" s="334"/>
      <c r="NLS356" s="334"/>
      <c r="NLT356" s="224"/>
      <c r="NLU356" s="368"/>
      <c r="NLV356" s="368"/>
      <c r="NLW356" s="332"/>
      <c r="NLX356" s="333"/>
      <c r="NLY356" s="368"/>
      <c r="NLZ356" s="224"/>
      <c r="NMA356" s="224"/>
      <c r="NMB356" s="334"/>
      <c r="NMC356" s="334"/>
      <c r="NMD356" s="224"/>
      <c r="NME356" s="368"/>
      <c r="NMF356" s="368"/>
      <c r="NMG356" s="332"/>
      <c r="NMH356" s="333"/>
      <c r="NMI356" s="368"/>
      <c r="NMJ356" s="224"/>
      <c r="NMK356" s="224"/>
      <c r="NML356" s="334"/>
      <c r="NMM356" s="334"/>
      <c r="NMN356" s="224"/>
      <c r="NMO356" s="368"/>
      <c r="NMP356" s="368"/>
      <c r="NMQ356" s="332"/>
      <c r="NMR356" s="333"/>
      <c r="NMS356" s="368"/>
      <c r="NMT356" s="224"/>
      <c r="NMU356" s="224"/>
      <c r="NMV356" s="334"/>
      <c r="NMW356" s="334"/>
      <c r="NMX356" s="224"/>
      <c r="NMY356" s="368"/>
      <c r="NMZ356" s="368"/>
      <c r="NNA356" s="332"/>
      <c r="NNB356" s="333"/>
      <c r="NNC356" s="368"/>
      <c r="NND356" s="224"/>
      <c r="NNE356" s="224"/>
      <c r="NNF356" s="334"/>
      <c r="NNG356" s="334"/>
      <c r="NNH356" s="224"/>
      <c r="NNI356" s="368"/>
      <c r="NNJ356" s="368"/>
      <c r="NNK356" s="332"/>
      <c r="NNL356" s="333"/>
      <c r="NNM356" s="368"/>
      <c r="NNN356" s="224"/>
      <c r="NNO356" s="224"/>
      <c r="NNP356" s="334"/>
      <c r="NNQ356" s="334"/>
      <c r="NNR356" s="224"/>
      <c r="NNS356" s="368"/>
      <c r="NNT356" s="368"/>
      <c r="NNU356" s="332"/>
      <c r="NNV356" s="333"/>
      <c r="NNW356" s="368"/>
      <c r="NNX356" s="224"/>
      <c r="NNY356" s="224"/>
      <c r="NNZ356" s="334"/>
      <c r="NOA356" s="334"/>
      <c r="NOB356" s="224"/>
      <c r="NOC356" s="368"/>
      <c r="NOD356" s="368"/>
      <c r="NOE356" s="332"/>
      <c r="NOF356" s="333"/>
      <c r="NOG356" s="368"/>
      <c r="NOH356" s="224"/>
      <c r="NOI356" s="224"/>
      <c r="NOJ356" s="334"/>
      <c r="NOK356" s="334"/>
      <c r="NOL356" s="224"/>
      <c r="NOM356" s="368"/>
      <c r="NON356" s="368"/>
      <c r="NOO356" s="332"/>
      <c r="NOP356" s="333"/>
      <c r="NOQ356" s="368"/>
      <c r="NOR356" s="224"/>
      <c r="NOS356" s="224"/>
      <c r="NOT356" s="334"/>
      <c r="NOU356" s="334"/>
      <c r="NOV356" s="224"/>
      <c r="NOW356" s="368"/>
      <c r="NOX356" s="368"/>
      <c r="NOY356" s="332"/>
      <c r="NOZ356" s="333"/>
      <c r="NPA356" s="368"/>
      <c r="NPB356" s="224"/>
      <c r="NPC356" s="224"/>
      <c r="NPD356" s="334"/>
      <c r="NPE356" s="334"/>
      <c r="NPF356" s="224"/>
      <c r="NPG356" s="368"/>
      <c r="NPH356" s="368"/>
      <c r="NPI356" s="332"/>
      <c r="NPJ356" s="333"/>
      <c r="NPK356" s="368"/>
      <c r="NPL356" s="224"/>
      <c r="NPM356" s="224"/>
      <c r="NPN356" s="334"/>
      <c r="NPO356" s="334"/>
      <c r="NPP356" s="224"/>
      <c r="NPQ356" s="368"/>
      <c r="NPR356" s="368"/>
      <c r="NPS356" s="332"/>
      <c r="NPT356" s="333"/>
      <c r="NPU356" s="368"/>
      <c r="NPV356" s="224"/>
      <c r="NPW356" s="224"/>
      <c r="NPX356" s="334"/>
      <c r="NPY356" s="334"/>
      <c r="NPZ356" s="224"/>
      <c r="NQA356" s="368"/>
      <c r="NQB356" s="368"/>
      <c r="NQC356" s="332"/>
      <c r="NQD356" s="333"/>
      <c r="NQE356" s="368"/>
      <c r="NQF356" s="224"/>
      <c r="NQG356" s="224"/>
      <c r="NQH356" s="334"/>
      <c r="NQI356" s="334"/>
      <c r="NQJ356" s="224"/>
      <c r="NQK356" s="368"/>
      <c r="NQL356" s="368"/>
      <c r="NQM356" s="332"/>
      <c r="NQN356" s="333"/>
      <c r="NQO356" s="368"/>
      <c r="NQP356" s="224"/>
      <c r="NQQ356" s="224"/>
      <c r="NQR356" s="334"/>
      <c r="NQS356" s="334"/>
      <c r="NQT356" s="224"/>
      <c r="NQU356" s="368"/>
      <c r="NQV356" s="368"/>
      <c r="NQW356" s="332"/>
      <c r="NQX356" s="333"/>
      <c r="NQY356" s="368"/>
      <c r="NQZ356" s="224"/>
      <c r="NRA356" s="224"/>
      <c r="NRB356" s="334"/>
      <c r="NRC356" s="334"/>
      <c r="NRD356" s="224"/>
      <c r="NRE356" s="368"/>
      <c r="NRF356" s="368"/>
      <c r="NRG356" s="332"/>
      <c r="NRH356" s="333"/>
      <c r="NRI356" s="368"/>
      <c r="NRJ356" s="224"/>
      <c r="NRK356" s="224"/>
      <c r="NRL356" s="334"/>
      <c r="NRM356" s="334"/>
      <c r="NRN356" s="224"/>
      <c r="NRO356" s="368"/>
      <c r="NRP356" s="368"/>
      <c r="NRQ356" s="332"/>
      <c r="NRR356" s="333"/>
      <c r="NRS356" s="368"/>
      <c r="NRT356" s="224"/>
      <c r="NRU356" s="224"/>
      <c r="NRV356" s="334"/>
      <c r="NRW356" s="334"/>
      <c r="NRX356" s="224"/>
      <c r="NRY356" s="368"/>
      <c r="NRZ356" s="368"/>
      <c r="NSA356" s="332"/>
      <c r="NSB356" s="333"/>
      <c r="NSC356" s="368"/>
      <c r="NSD356" s="224"/>
      <c r="NSE356" s="224"/>
      <c r="NSF356" s="334"/>
      <c r="NSG356" s="334"/>
      <c r="NSH356" s="224"/>
      <c r="NSI356" s="368"/>
      <c r="NSJ356" s="368"/>
      <c r="NSK356" s="332"/>
      <c r="NSL356" s="333"/>
      <c r="NSM356" s="368"/>
      <c r="NSN356" s="224"/>
      <c r="NSO356" s="224"/>
      <c r="NSP356" s="334"/>
      <c r="NSQ356" s="334"/>
      <c r="NSR356" s="224"/>
      <c r="NSS356" s="368"/>
      <c r="NST356" s="368"/>
      <c r="NSU356" s="332"/>
      <c r="NSV356" s="333"/>
      <c r="NSW356" s="368"/>
      <c r="NSX356" s="224"/>
      <c r="NSY356" s="224"/>
      <c r="NSZ356" s="334"/>
      <c r="NTA356" s="334"/>
      <c r="NTB356" s="224"/>
      <c r="NTC356" s="368"/>
      <c r="NTD356" s="368"/>
      <c r="NTE356" s="332"/>
      <c r="NTF356" s="333"/>
      <c r="NTG356" s="368"/>
      <c r="NTH356" s="224"/>
      <c r="NTI356" s="224"/>
      <c r="NTJ356" s="334"/>
      <c r="NTK356" s="334"/>
      <c r="NTL356" s="224"/>
      <c r="NTM356" s="368"/>
      <c r="NTN356" s="368"/>
      <c r="NTO356" s="332"/>
      <c r="NTP356" s="333"/>
      <c r="NTQ356" s="368"/>
      <c r="NTR356" s="224"/>
      <c r="NTS356" s="224"/>
      <c r="NTT356" s="334"/>
      <c r="NTU356" s="334"/>
      <c r="NTV356" s="224"/>
      <c r="NTW356" s="368"/>
      <c r="NTX356" s="368"/>
      <c r="NTY356" s="332"/>
      <c r="NTZ356" s="333"/>
      <c r="NUA356" s="368"/>
      <c r="NUB356" s="224"/>
      <c r="NUC356" s="224"/>
      <c r="NUD356" s="334"/>
      <c r="NUE356" s="334"/>
      <c r="NUF356" s="224"/>
      <c r="NUG356" s="368"/>
      <c r="NUH356" s="368"/>
      <c r="NUI356" s="332"/>
      <c r="NUJ356" s="333"/>
      <c r="NUK356" s="368"/>
      <c r="NUL356" s="224"/>
      <c r="NUM356" s="224"/>
      <c r="NUN356" s="334"/>
      <c r="NUO356" s="334"/>
      <c r="NUP356" s="224"/>
      <c r="NUQ356" s="368"/>
      <c r="NUR356" s="368"/>
      <c r="NUS356" s="332"/>
      <c r="NUT356" s="333"/>
      <c r="NUU356" s="368"/>
      <c r="NUV356" s="224"/>
      <c r="NUW356" s="224"/>
      <c r="NUX356" s="334"/>
      <c r="NUY356" s="334"/>
      <c r="NUZ356" s="224"/>
      <c r="NVA356" s="368"/>
      <c r="NVB356" s="368"/>
      <c r="NVC356" s="332"/>
      <c r="NVD356" s="333"/>
      <c r="NVE356" s="368"/>
      <c r="NVF356" s="224"/>
      <c r="NVG356" s="224"/>
      <c r="NVH356" s="334"/>
      <c r="NVI356" s="334"/>
      <c r="NVJ356" s="224"/>
      <c r="NVK356" s="368"/>
      <c r="NVL356" s="368"/>
      <c r="NVM356" s="332"/>
      <c r="NVN356" s="333"/>
      <c r="NVO356" s="368"/>
      <c r="NVP356" s="224"/>
      <c r="NVQ356" s="224"/>
      <c r="NVR356" s="334"/>
      <c r="NVS356" s="334"/>
      <c r="NVT356" s="224"/>
      <c r="NVU356" s="368"/>
      <c r="NVV356" s="368"/>
      <c r="NVW356" s="332"/>
      <c r="NVX356" s="333"/>
      <c r="NVY356" s="368"/>
      <c r="NVZ356" s="224"/>
      <c r="NWA356" s="224"/>
      <c r="NWB356" s="334"/>
      <c r="NWC356" s="334"/>
      <c r="NWD356" s="224"/>
      <c r="NWE356" s="368"/>
      <c r="NWF356" s="368"/>
      <c r="NWG356" s="332"/>
      <c r="NWH356" s="333"/>
      <c r="NWI356" s="368"/>
      <c r="NWJ356" s="224"/>
      <c r="NWK356" s="224"/>
      <c r="NWL356" s="334"/>
      <c r="NWM356" s="334"/>
      <c r="NWN356" s="224"/>
      <c r="NWO356" s="368"/>
      <c r="NWP356" s="368"/>
      <c r="NWQ356" s="332"/>
      <c r="NWR356" s="333"/>
      <c r="NWS356" s="368"/>
      <c r="NWT356" s="224"/>
      <c r="NWU356" s="224"/>
      <c r="NWV356" s="334"/>
      <c r="NWW356" s="334"/>
      <c r="NWX356" s="224"/>
      <c r="NWY356" s="368"/>
      <c r="NWZ356" s="368"/>
      <c r="NXA356" s="332"/>
      <c r="NXB356" s="333"/>
      <c r="NXC356" s="368"/>
      <c r="NXD356" s="224"/>
      <c r="NXE356" s="224"/>
      <c r="NXF356" s="334"/>
      <c r="NXG356" s="334"/>
      <c r="NXH356" s="224"/>
      <c r="NXI356" s="368"/>
      <c r="NXJ356" s="368"/>
      <c r="NXK356" s="332"/>
      <c r="NXL356" s="333"/>
      <c r="NXM356" s="368"/>
      <c r="NXN356" s="224"/>
      <c r="NXO356" s="224"/>
      <c r="NXP356" s="334"/>
      <c r="NXQ356" s="334"/>
      <c r="NXR356" s="224"/>
      <c r="NXS356" s="368"/>
      <c r="NXT356" s="368"/>
      <c r="NXU356" s="332"/>
      <c r="NXV356" s="333"/>
      <c r="NXW356" s="368"/>
      <c r="NXX356" s="224"/>
      <c r="NXY356" s="224"/>
      <c r="NXZ356" s="334"/>
      <c r="NYA356" s="334"/>
      <c r="NYB356" s="224"/>
      <c r="NYC356" s="368"/>
      <c r="NYD356" s="368"/>
      <c r="NYE356" s="332"/>
      <c r="NYF356" s="333"/>
      <c r="NYG356" s="368"/>
      <c r="NYH356" s="224"/>
      <c r="NYI356" s="224"/>
      <c r="NYJ356" s="334"/>
      <c r="NYK356" s="334"/>
      <c r="NYL356" s="224"/>
      <c r="NYM356" s="368"/>
      <c r="NYN356" s="368"/>
      <c r="NYO356" s="332"/>
      <c r="NYP356" s="333"/>
      <c r="NYQ356" s="368"/>
      <c r="NYR356" s="224"/>
      <c r="NYS356" s="224"/>
      <c r="NYT356" s="334"/>
      <c r="NYU356" s="334"/>
      <c r="NYV356" s="224"/>
      <c r="NYW356" s="368"/>
      <c r="NYX356" s="368"/>
      <c r="NYY356" s="332"/>
      <c r="NYZ356" s="333"/>
      <c r="NZA356" s="368"/>
      <c r="NZB356" s="224"/>
      <c r="NZC356" s="224"/>
      <c r="NZD356" s="334"/>
      <c r="NZE356" s="334"/>
      <c r="NZF356" s="224"/>
      <c r="NZG356" s="368"/>
      <c r="NZH356" s="368"/>
      <c r="NZI356" s="332"/>
      <c r="NZJ356" s="333"/>
      <c r="NZK356" s="368"/>
      <c r="NZL356" s="224"/>
      <c r="NZM356" s="224"/>
      <c r="NZN356" s="334"/>
      <c r="NZO356" s="334"/>
      <c r="NZP356" s="224"/>
      <c r="NZQ356" s="368"/>
      <c r="NZR356" s="368"/>
      <c r="NZS356" s="332"/>
      <c r="NZT356" s="333"/>
      <c r="NZU356" s="368"/>
      <c r="NZV356" s="224"/>
      <c r="NZW356" s="224"/>
      <c r="NZX356" s="334"/>
      <c r="NZY356" s="334"/>
      <c r="NZZ356" s="224"/>
      <c r="OAA356" s="368"/>
      <c r="OAB356" s="368"/>
      <c r="OAC356" s="332"/>
      <c r="OAD356" s="333"/>
      <c r="OAE356" s="368"/>
      <c r="OAF356" s="224"/>
      <c r="OAG356" s="224"/>
      <c r="OAH356" s="334"/>
      <c r="OAI356" s="334"/>
      <c r="OAJ356" s="224"/>
      <c r="OAK356" s="368"/>
      <c r="OAL356" s="368"/>
      <c r="OAM356" s="332"/>
      <c r="OAN356" s="333"/>
      <c r="OAO356" s="368"/>
      <c r="OAP356" s="224"/>
      <c r="OAQ356" s="224"/>
      <c r="OAR356" s="334"/>
      <c r="OAS356" s="334"/>
      <c r="OAT356" s="224"/>
      <c r="OAU356" s="368"/>
      <c r="OAV356" s="368"/>
      <c r="OAW356" s="332"/>
      <c r="OAX356" s="333"/>
      <c r="OAY356" s="368"/>
      <c r="OAZ356" s="224"/>
      <c r="OBA356" s="224"/>
      <c r="OBB356" s="334"/>
      <c r="OBC356" s="334"/>
      <c r="OBD356" s="224"/>
      <c r="OBE356" s="368"/>
      <c r="OBF356" s="368"/>
      <c r="OBG356" s="332"/>
      <c r="OBH356" s="333"/>
      <c r="OBI356" s="368"/>
      <c r="OBJ356" s="224"/>
      <c r="OBK356" s="224"/>
      <c r="OBL356" s="334"/>
      <c r="OBM356" s="334"/>
      <c r="OBN356" s="224"/>
      <c r="OBO356" s="368"/>
      <c r="OBP356" s="368"/>
      <c r="OBQ356" s="332"/>
      <c r="OBR356" s="333"/>
      <c r="OBS356" s="368"/>
      <c r="OBT356" s="224"/>
      <c r="OBU356" s="224"/>
      <c r="OBV356" s="334"/>
      <c r="OBW356" s="334"/>
      <c r="OBX356" s="224"/>
      <c r="OBY356" s="368"/>
      <c r="OBZ356" s="368"/>
      <c r="OCA356" s="332"/>
      <c r="OCB356" s="333"/>
      <c r="OCC356" s="368"/>
      <c r="OCD356" s="224"/>
      <c r="OCE356" s="224"/>
      <c r="OCF356" s="334"/>
      <c r="OCG356" s="334"/>
      <c r="OCH356" s="224"/>
      <c r="OCI356" s="368"/>
      <c r="OCJ356" s="368"/>
      <c r="OCK356" s="332"/>
      <c r="OCL356" s="333"/>
      <c r="OCM356" s="368"/>
      <c r="OCN356" s="224"/>
      <c r="OCO356" s="224"/>
      <c r="OCP356" s="334"/>
      <c r="OCQ356" s="334"/>
      <c r="OCR356" s="224"/>
      <c r="OCS356" s="368"/>
      <c r="OCT356" s="368"/>
      <c r="OCU356" s="332"/>
      <c r="OCV356" s="333"/>
      <c r="OCW356" s="368"/>
      <c r="OCX356" s="224"/>
      <c r="OCY356" s="224"/>
      <c r="OCZ356" s="334"/>
      <c r="ODA356" s="334"/>
      <c r="ODB356" s="224"/>
      <c r="ODC356" s="368"/>
      <c r="ODD356" s="368"/>
      <c r="ODE356" s="332"/>
      <c r="ODF356" s="333"/>
      <c r="ODG356" s="368"/>
      <c r="ODH356" s="224"/>
      <c r="ODI356" s="224"/>
      <c r="ODJ356" s="334"/>
      <c r="ODK356" s="334"/>
      <c r="ODL356" s="224"/>
      <c r="ODM356" s="368"/>
      <c r="ODN356" s="368"/>
      <c r="ODO356" s="332"/>
      <c r="ODP356" s="333"/>
      <c r="ODQ356" s="368"/>
      <c r="ODR356" s="224"/>
      <c r="ODS356" s="224"/>
      <c r="ODT356" s="334"/>
      <c r="ODU356" s="334"/>
      <c r="ODV356" s="224"/>
      <c r="ODW356" s="368"/>
      <c r="ODX356" s="368"/>
      <c r="ODY356" s="332"/>
      <c r="ODZ356" s="333"/>
      <c r="OEA356" s="368"/>
      <c r="OEB356" s="224"/>
      <c r="OEC356" s="224"/>
      <c r="OED356" s="334"/>
      <c r="OEE356" s="334"/>
      <c r="OEF356" s="224"/>
      <c r="OEG356" s="368"/>
      <c r="OEH356" s="368"/>
      <c r="OEI356" s="332"/>
      <c r="OEJ356" s="333"/>
      <c r="OEK356" s="368"/>
      <c r="OEL356" s="224"/>
      <c r="OEM356" s="224"/>
      <c r="OEN356" s="334"/>
      <c r="OEO356" s="334"/>
      <c r="OEP356" s="224"/>
      <c r="OEQ356" s="368"/>
      <c r="OER356" s="368"/>
      <c r="OES356" s="332"/>
      <c r="OET356" s="333"/>
      <c r="OEU356" s="368"/>
      <c r="OEV356" s="224"/>
      <c r="OEW356" s="224"/>
      <c r="OEX356" s="334"/>
      <c r="OEY356" s="334"/>
      <c r="OEZ356" s="224"/>
      <c r="OFA356" s="368"/>
      <c r="OFB356" s="368"/>
      <c r="OFC356" s="332"/>
      <c r="OFD356" s="333"/>
      <c r="OFE356" s="368"/>
      <c r="OFF356" s="224"/>
      <c r="OFG356" s="224"/>
      <c r="OFH356" s="334"/>
      <c r="OFI356" s="334"/>
      <c r="OFJ356" s="224"/>
      <c r="OFK356" s="368"/>
      <c r="OFL356" s="368"/>
      <c r="OFM356" s="332"/>
      <c r="OFN356" s="333"/>
      <c r="OFO356" s="368"/>
      <c r="OFP356" s="224"/>
      <c r="OFQ356" s="224"/>
      <c r="OFR356" s="334"/>
      <c r="OFS356" s="334"/>
      <c r="OFT356" s="224"/>
      <c r="OFU356" s="368"/>
      <c r="OFV356" s="368"/>
      <c r="OFW356" s="332"/>
      <c r="OFX356" s="333"/>
      <c r="OFY356" s="368"/>
      <c r="OFZ356" s="224"/>
      <c r="OGA356" s="224"/>
      <c r="OGB356" s="334"/>
      <c r="OGC356" s="334"/>
      <c r="OGD356" s="224"/>
      <c r="OGE356" s="368"/>
      <c r="OGF356" s="368"/>
      <c r="OGG356" s="332"/>
      <c r="OGH356" s="333"/>
      <c r="OGI356" s="368"/>
      <c r="OGJ356" s="224"/>
      <c r="OGK356" s="224"/>
      <c r="OGL356" s="334"/>
      <c r="OGM356" s="334"/>
      <c r="OGN356" s="224"/>
      <c r="OGO356" s="368"/>
      <c r="OGP356" s="368"/>
      <c r="OGQ356" s="332"/>
      <c r="OGR356" s="333"/>
      <c r="OGS356" s="368"/>
      <c r="OGT356" s="224"/>
      <c r="OGU356" s="224"/>
      <c r="OGV356" s="334"/>
      <c r="OGW356" s="334"/>
      <c r="OGX356" s="224"/>
      <c r="OGY356" s="368"/>
      <c r="OGZ356" s="368"/>
      <c r="OHA356" s="332"/>
      <c r="OHB356" s="333"/>
      <c r="OHC356" s="368"/>
      <c r="OHD356" s="224"/>
      <c r="OHE356" s="224"/>
      <c r="OHF356" s="334"/>
      <c r="OHG356" s="334"/>
      <c r="OHH356" s="224"/>
      <c r="OHI356" s="368"/>
      <c r="OHJ356" s="368"/>
      <c r="OHK356" s="332"/>
      <c r="OHL356" s="333"/>
      <c r="OHM356" s="368"/>
      <c r="OHN356" s="224"/>
      <c r="OHO356" s="224"/>
      <c r="OHP356" s="334"/>
      <c r="OHQ356" s="334"/>
      <c r="OHR356" s="224"/>
      <c r="OHS356" s="368"/>
      <c r="OHT356" s="368"/>
      <c r="OHU356" s="332"/>
      <c r="OHV356" s="333"/>
      <c r="OHW356" s="368"/>
      <c r="OHX356" s="224"/>
      <c r="OHY356" s="224"/>
      <c r="OHZ356" s="334"/>
      <c r="OIA356" s="334"/>
      <c r="OIB356" s="224"/>
      <c r="OIC356" s="368"/>
      <c r="OID356" s="368"/>
      <c r="OIE356" s="332"/>
      <c r="OIF356" s="333"/>
      <c r="OIG356" s="368"/>
      <c r="OIH356" s="224"/>
      <c r="OII356" s="224"/>
      <c r="OIJ356" s="334"/>
      <c r="OIK356" s="334"/>
      <c r="OIL356" s="224"/>
      <c r="OIM356" s="368"/>
      <c r="OIN356" s="368"/>
      <c r="OIO356" s="332"/>
      <c r="OIP356" s="333"/>
      <c r="OIQ356" s="368"/>
      <c r="OIR356" s="224"/>
      <c r="OIS356" s="224"/>
      <c r="OIT356" s="334"/>
      <c r="OIU356" s="334"/>
      <c r="OIV356" s="224"/>
      <c r="OIW356" s="368"/>
      <c r="OIX356" s="368"/>
      <c r="OIY356" s="332"/>
      <c r="OIZ356" s="333"/>
      <c r="OJA356" s="368"/>
      <c r="OJB356" s="224"/>
      <c r="OJC356" s="224"/>
      <c r="OJD356" s="334"/>
      <c r="OJE356" s="334"/>
      <c r="OJF356" s="224"/>
      <c r="OJG356" s="368"/>
      <c r="OJH356" s="368"/>
      <c r="OJI356" s="332"/>
      <c r="OJJ356" s="333"/>
      <c r="OJK356" s="368"/>
      <c r="OJL356" s="224"/>
      <c r="OJM356" s="224"/>
      <c r="OJN356" s="334"/>
      <c r="OJO356" s="334"/>
      <c r="OJP356" s="224"/>
      <c r="OJQ356" s="368"/>
      <c r="OJR356" s="368"/>
      <c r="OJS356" s="332"/>
      <c r="OJT356" s="333"/>
      <c r="OJU356" s="368"/>
      <c r="OJV356" s="224"/>
      <c r="OJW356" s="224"/>
      <c r="OJX356" s="334"/>
      <c r="OJY356" s="334"/>
      <c r="OJZ356" s="224"/>
      <c r="OKA356" s="368"/>
      <c r="OKB356" s="368"/>
      <c r="OKC356" s="332"/>
      <c r="OKD356" s="333"/>
      <c r="OKE356" s="368"/>
      <c r="OKF356" s="224"/>
      <c r="OKG356" s="224"/>
      <c r="OKH356" s="334"/>
      <c r="OKI356" s="334"/>
      <c r="OKJ356" s="224"/>
      <c r="OKK356" s="368"/>
      <c r="OKL356" s="368"/>
      <c r="OKM356" s="332"/>
      <c r="OKN356" s="333"/>
      <c r="OKO356" s="368"/>
      <c r="OKP356" s="224"/>
      <c r="OKQ356" s="224"/>
      <c r="OKR356" s="334"/>
      <c r="OKS356" s="334"/>
      <c r="OKT356" s="224"/>
      <c r="OKU356" s="368"/>
      <c r="OKV356" s="368"/>
      <c r="OKW356" s="332"/>
      <c r="OKX356" s="333"/>
      <c r="OKY356" s="368"/>
      <c r="OKZ356" s="224"/>
      <c r="OLA356" s="224"/>
      <c r="OLB356" s="334"/>
      <c r="OLC356" s="334"/>
      <c r="OLD356" s="224"/>
      <c r="OLE356" s="368"/>
      <c r="OLF356" s="368"/>
      <c r="OLG356" s="332"/>
      <c r="OLH356" s="333"/>
      <c r="OLI356" s="368"/>
      <c r="OLJ356" s="224"/>
      <c r="OLK356" s="224"/>
      <c r="OLL356" s="334"/>
      <c r="OLM356" s="334"/>
      <c r="OLN356" s="224"/>
      <c r="OLO356" s="368"/>
      <c r="OLP356" s="368"/>
      <c r="OLQ356" s="332"/>
      <c r="OLR356" s="333"/>
      <c r="OLS356" s="368"/>
      <c r="OLT356" s="224"/>
      <c r="OLU356" s="224"/>
      <c r="OLV356" s="334"/>
      <c r="OLW356" s="334"/>
      <c r="OLX356" s="224"/>
      <c r="OLY356" s="368"/>
      <c r="OLZ356" s="368"/>
      <c r="OMA356" s="332"/>
      <c r="OMB356" s="333"/>
      <c r="OMC356" s="368"/>
      <c r="OMD356" s="224"/>
      <c r="OME356" s="224"/>
      <c r="OMF356" s="334"/>
      <c r="OMG356" s="334"/>
      <c r="OMH356" s="224"/>
      <c r="OMI356" s="368"/>
      <c r="OMJ356" s="368"/>
      <c r="OMK356" s="332"/>
      <c r="OML356" s="333"/>
      <c r="OMM356" s="368"/>
      <c r="OMN356" s="224"/>
      <c r="OMO356" s="224"/>
      <c r="OMP356" s="334"/>
      <c r="OMQ356" s="334"/>
      <c r="OMR356" s="224"/>
      <c r="OMS356" s="368"/>
      <c r="OMT356" s="368"/>
      <c r="OMU356" s="332"/>
      <c r="OMV356" s="333"/>
      <c r="OMW356" s="368"/>
      <c r="OMX356" s="224"/>
      <c r="OMY356" s="224"/>
      <c r="OMZ356" s="334"/>
      <c r="ONA356" s="334"/>
      <c r="ONB356" s="224"/>
      <c r="ONC356" s="368"/>
      <c r="OND356" s="368"/>
      <c r="ONE356" s="332"/>
      <c r="ONF356" s="333"/>
      <c r="ONG356" s="368"/>
      <c r="ONH356" s="224"/>
      <c r="ONI356" s="224"/>
      <c r="ONJ356" s="334"/>
      <c r="ONK356" s="334"/>
      <c r="ONL356" s="224"/>
      <c r="ONM356" s="368"/>
      <c r="ONN356" s="368"/>
      <c r="ONO356" s="332"/>
      <c r="ONP356" s="333"/>
      <c r="ONQ356" s="368"/>
      <c r="ONR356" s="224"/>
      <c r="ONS356" s="224"/>
      <c r="ONT356" s="334"/>
      <c r="ONU356" s="334"/>
      <c r="ONV356" s="224"/>
      <c r="ONW356" s="368"/>
      <c r="ONX356" s="368"/>
      <c r="ONY356" s="332"/>
      <c r="ONZ356" s="333"/>
      <c r="OOA356" s="368"/>
      <c r="OOB356" s="224"/>
      <c r="OOC356" s="224"/>
      <c r="OOD356" s="334"/>
      <c r="OOE356" s="334"/>
      <c r="OOF356" s="224"/>
      <c r="OOG356" s="368"/>
      <c r="OOH356" s="368"/>
      <c r="OOI356" s="332"/>
      <c r="OOJ356" s="333"/>
      <c r="OOK356" s="368"/>
      <c r="OOL356" s="224"/>
      <c r="OOM356" s="224"/>
      <c r="OON356" s="334"/>
      <c r="OOO356" s="334"/>
      <c r="OOP356" s="224"/>
      <c r="OOQ356" s="368"/>
      <c r="OOR356" s="368"/>
      <c r="OOS356" s="332"/>
      <c r="OOT356" s="333"/>
      <c r="OOU356" s="368"/>
      <c r="OOV356" s="224"/>
      <c r="OOW356" s="224"/>
      <c r="OOX356" s="334"/>
      <c r="OOY356" s="334"/>
      <c r="OOZ356" s="224"/>
      <c r="OPA356" s="368"/>
      <c r="OPB356" s="368"/>
      <c r="OPC356" s="332"/>
      <c r="OPD356" s="333"/>
      <c r="OPE356" s="368"/>
      <c r="OPF356" s="224"/>
      <c r="OPG356" s="224"/>
      <c r="OPH356" s="334"/>
      <c r="OPI356" s="334"/>
      <c r="OPJ356" s="224"/>
      <c r="OPK356" s="368"/>
      <c r="OPL356" s="368"/>
      <c r="OPM356" s="332"/>
      <c r="OPN356" s="333"/>
      <c r="OPO356" s="368"/>
      <c r="OPP356" s="224"/>
      <c r="OPQ356" s="224"/>
      <c r="OPR356" s="334"/>
      <c r="OPS356" s="334"/>
      <c r="OPT356" s="224"/>
      <c r="OPU356" s="368"/>
      <c r="OPV356" s="368"/>
      <c r="OPW356" s="332"/>
      <c r="OPX356" s="333"/>
      <c r="OPY356" s="368"/>
      <c r="OPZ356" s="224"/>
      <c r="OQA356" s="224"/>
      <c r="OQB356" s="334"/>
      <c r="OQC356" s="334"/>
      <c r="OQD356" s="224"/>
      <c r="OQE356" s="368"/>
      <c r="OQF356" s="368"/>
      <c r="OQG356" s="332"/>
      <c r="OQH356" s="333"/>
      <c r="OQI356" s="368"/>
      <c r="OQJ356" s="224"/>
      <c r="OQK356" s="224"/>
      <c r="OQL356" s="334"/>
      <c r="OQM356" s="334"/>
      <c r="OQN356" s="224"/>
      <c r="OQO356" s="368"/>
      <c r="OQP356" s="368"/>
      <c r="OQQ356" s="332"/>
      <c r="OQR356" s="333"/>
      <c r="OQS356" s="368"/>
      <c r="OQT356" s="224"/>
      <c r="OQU356" s="224"/>
      <c r="OQV356" s="334"/>
      <c r="OQW356" s="334"/>
      <c r="OQX356" s="224"/>
      <c r="OQY356" s="368"/>
      <c r="OQZ356" s="368"/>
      <c r="ORA356" s="332"/>
      <c r="ORB356" s="333"/>
      <c r="ORC356" s="368"/>
      <c r="ORD356" s="224"/>
      <c r="ORE356" s="224"/>
      <c r="ORF356" s="334"/>
      <c r="ORG356" s="334"/>
      <c r="ORH356" s="224"/>
      <c r="ORI356" s="368"/>
      <c r="ORJ356" s="368"/>
      <c r="ORK356" s="332"/>
      <c r="ORL356" s="333"/>
      <c r="ORM356" s="368"/>
      <c r="ORN356" s="224"/>
      <c r="ORO356" s="224"/>
      <c r="ORP356" s="334"/>
      <c r="ORQ356" s="334"/>
      <c r="ORR356" s="224"/>
      <c r="ORS356" s="368"/>
      <c r="ORT356" s="368"/>
      <c r="ORU356" s="332"/>
      <c r="ORV356" s="333"/>
      <c r="ORW356" s="368"/>
      <c r="ORX356" s="224"/>
      <c r="ORY356" s="224"/>
      <c r="ORZ356" s="334"/>
      <c r="OSA356" s="334"/>
      <c r="OSB356" s="224"/>
      <c r="OSC356" s="368"/>
      <c r="OSD356" s="368"/>
      <c r="OSE356" s="332"/>
      <c r="OSF356" s="333"/>
      <c r="OSG356" s="368"/>
      <c r="OSH356" s="224"/>
      <c r="OSI356" s="224"/>
      <c r="OSJ356" s="334"/>
      <c r="OSK356" s="334"/>
      <c r="OSL356" s="224"/>
      <c r="OSM356" s="368"/>
      <c r="OSN356" s="368"/>
      <c r="OSO356" s="332"/>
      <c r="OSP356" s="333"/>
      <c r="OSQ356" s="368"/>
      <c r="OSR356" s="224"/>
      <c r="OSS356" s="224"/>
      <c r="OST356" s="334"/>
      <c r="OSU356" s="334"/>
      <c r="OSV356" s="224"/>
      <c r="OSW356" s="368"/>
      <c r="OSX356" s="368"/>
      <c r="OSY356" s="332"/>
      <c r="OSZ356" s="333"/>
      <c r="OTA356" s="368"/>
      <c r="OTB356" s="224"/>
      <c r="OTC356" s="224"/>
      <c r="OTD356" s="334"/>
      <c r="OTE356" s="334"/>
      <c r="OTF356" s="224"/>
      <c r="OTG356" s="368"/>
      <c r="OTH356" s="368"/>
      <c r="OTI356" s="332"/>
      <c r="OTJ356" s="333"/>
      <c r="OTK356" s="368"/>
      <c r="OTL356" s="224"/>
      <c r="OTM356" s="224"/>
      <c r="OTN356" s="334"/>
      <c r="OTO356" s="334"/>
      <c r="OTP356" s="224"/>
      <c r="OTQ356" s="368"/>
      <c r="OTR356" s="368"/>
      <c r="OTS356" s="332"/>
      <c r="OTT356" s="333"/>
      <c r="OTU356" s="368"/>
      <c r="OTV356" s="224"/>
      <c r="OTW356" s="224"/>
      <c r="OTX356" s="334"/>
      <c r="OTY356" s="334"/>
      <c r="OTZ356" s="224"/>
      <c r="OUA356" s="368"/>
      <c r="OUB356" s="368"/>
      <c r="OUC356" s="332"/>
      <c r="OUD356" s="333"/>
      <c r="OUE356" s="368"/>
      <c r="OUF356" s="224"/>
      <c r="OUG356" s="224"/>
      <c r="OUH356" s="334"/>
      <c r="OUI356" s="334"/>
      <c r="OUJ356" s="224"/>
      <c r="OUK356" s="368"/>
      <c r="OUL356" s="368"/>
      <c r="OUM356" s="332"/>
      <c r="OUN356" s="333"/>
      <c r="OUO356" s="368"/>
      <c r="OUP356" s="224"/>
      <c r="OUQ356" s="224"/>
      <c r="OUR356" s="334"/>
      <c r="OUS356" s="334"/>
      <c r="OUT356" s="224"/>
      <c r="OUU356" s="368"/>
      <c r="OUV356" s="368"/>
      <c r="OUW356" s="332"/>
      <c r="OUX356" s="333"/>
      <c r="OUY356" s="368"/>
      <c r="OUZ356" s="224"/>
      <c r="OVA356" s="224"/>
      <c r="OVB356" s="334"/>
      <c r="OVC356" s="334"/>
      <c r="OVD356" s="224"/>
      <c r="OVE356" s="368"/>
      <c r="OVF356" s="368"/>
      <c r="OVG356" s="332"/>
      <c r="OVH356" s="333"/>
      <c r="OVI356" s="368"/>
      <c r="OVJ356" s="224"/>
      <c r="OVK356" s="224"/>
      <c r="OVL356" s="334"/>
      <c r="OVM356" s="334"/>
      <c r="OVN356" s="224"/>
      <c r="OVO356" s="368"/>
      <c r="OVP356" s="368"/>
      <c r="OVQ356" s="332"/>
      <c r="OVR356" s="333"/>
      <c r="OVS356" s="368"/>
      <c r="OVT356" s="224"/>
      <c r="OVU356" s="224"/>
      <c r="OVV356" s="334"/>
      <c r="OVW356" s="334"/>
      <c r="OVX356" s="224"/>
      <c r="OVY356" s="368"/>
      <c r="OVZ356" s="368"/>
      <c r="OWA356" s="332"/>
      <c r="OWB356" s="333"/>
      <c r="OWC356" s="368"/>
      <c r="OWD356" s="224"/>
      <c r="OWE356" s="224"/>
      <c r="OWF356" s="334"/>
      <c r="OWG356" s="334"/>
      <c r="OWH356" s="224"/>
      <c r="OWI356" s="368"/>
      <c r="OWJ356" s="368"/>
      <c r="OWK356" s="332"/>
      <c r="OWL356" s="333"/>
      <c r="OWM356" s="368"/>
      <c r="OWN356" s="224"/>
      <c r="OWO356" s="224"/>
      <c r="OWP356" s="334"/>
      <c r="OWQ356" s="334"/>
      <c r="OWR356" s="224"/>
      <c r="OWS356" s="368"/>
      <c r="OWT356" s="368"/>
      <c r="OWU356" s="332"/>
      <c r="OWV356" s="333"/>
      <c r="OWW356" s="368"/>
      <c r="OWX356" s="224"/>
      <c r="OWY356" s="224"/>
      <c r="OWZ356" s="334"/>
      <c r="OXA356" s="334"/>
      <c r="OXB356" s="224"/>
      <c r="OXC356" s="368"/>
      <c r="OXD356" s="368"/>
      <c r="OXE356" s="332"/>
      <c r="OXF356" s="333"/>
      <c r="OXG356" s="368"/>
      <c r="OXH356" s="224"/>
      <c r="OXI356" s="224"/>
      <c r="OXJ356" s="334"/>
      <c r="OXK356" s="334"/>
      <c r="OXL356" s="224"/>
      <c r="OXM356" s="368"/>
      <c r="OXN356" s="368"/>
      <c r="OXO356" s="332"/>
      <c r="OXP356" s="333"/>
      <c r="OXQ356" s="368"/>
      <c r="OXR356" s="224"/>
      <c r="OXS356" s="224"/>
      <c r="OXT356" s="334"/>
      <c r="OXU356" s="334"/>
      <c r="OXV356" s="224"/>
      <c r="OXW356" s="368"/>
      <c r="OXX356" s="368"/>
      <c r="OXY356" s="332"/>
      <c r="OXZ356" s="333"/>
      <c r="OYA356" s="368"/>
      <c r="OYB356" s="224"/>
      <c r="OYC356" s="224"/>
      <c r="OYD356" s="334"/>
      <c r="OYE356" s="334"/>
      <c r="OYF356" s="224"/>
      <c r="OYG356" s="368"/>
      <c r="OYH356" s="368"/>
      <c r="OYI356" s="332"/>
      <c r="OYJ356" s="333"/>
      <c r="OYK356" s="368"/>
      <c r="OYL356" s="224"/>
      <c r="OYM356" s="224"/>
      <c r="OYN356" s="334"/>
      <c r="OYO356" s="334"/>
      <c r="OYP356" s="224"/>
      <c r="OYQ356" s="368"/>
      <c r="OYR356" s="368"/>
      <c r="OYS356" s="332"/>
      <c r="OYT356" s="333"/>
      <c r="OYU356" s="368"/>
      <c r="OYV356" s="224"/>
      <c r="OYW356" s="224"/>
      <c r="OYX356" s="334"/>
      <c r="OYY356" s="334"/>
      <c r="OYZ356" s="224"/>
      <c r="OZA356" s="368"/>
      <c r="OZB356" s="368"/>
      <c r="OZC356" s="332"/>
      <c r="OZD356" s="333"/>
      <c r="OZE356" s="368"/>
      <c r="OZF356" s="224"/>
      <c r="OZG356" s="224"/>
      <c r="OZH356" s="334"/>
      <c r="OZI356" s="334"/>
      <c r="OZJ356" s="224"/>
      <c r="OZK356" s="368"/>
      <c r="OZL356" s="368"/>
      <c r="OZM356" s="332"/>
      <c r="OZN356" s="333"/>
      <c r="OZO356" s="368"/>
      <c r="OZP356" s="224"/>
      <c r="OZQ356" s="224"/>
      <c r="OZR356" s="334"/>
      <c r="OZS356" s="334"/>
      <c r="OZT356" s="224"/>
      <c r="OZU356" s="368"/>
      <c r="OZV356" s="368"/>
      <c r="OZW356" s="332"/>
      <c r="OZX356" s="333"/>
      <c r="OZY356" s="368"/>
      <c r="OZZ356" s="224"/>
      <c r="PAA356" s="224"/>
      <c r="PAB356" s="334"/>
      <c r="PAC356" s="334"/>
      <c r="PAD356" s="224"/>
      <c r="PAE356" s="368"/>
      <c r="PAF356" s="368"/>
      <c r="PAG356" s="332"/>
      <c r="PAH356" s="333"/>
      <c r="PAI356" s="368"/>
      <c r="PAJ356" s="224"/>
      <c r="PAK356" s="224"/>
      <c r="PAL356" s="334"/>
      <c r="PAM356" s="334"/>
      <c r="PAN356" s="224"/>
      <c r="PAO356" s="368"/>
      <c r="PAP356" s="368"/>
      <c r="PAQ356" s="332"/>
      <c r="PAR356" s="333"/>
      <c r="PAS356" s="368"/>
      <c r="PAT356" s="224"/>
      <c r="PAU356" s="224"/>
      <c r="PAV356" s="334"/>
      <c r="PAW356" s="334"/>
      <c r="PAX356" s="224"/>
      <c r="PAY356" s="368"/>
      <c r="PAZ356" s="368"/>
      <c r="PBA356" s="332"/>
      <c r="PBB356" s="333"/>
      <c r="PBC356" s="368"/>
      <c r="PBD356" s="224"/>
      <c r="PBE356" s="224"/>
      <c r="PBF356" s="334"/>
      <c r="PBG356" s="334"/>
      <c r="PBH356" s="224"/>
      <c r="PBI356" s="368"/>
      <c r="PBJ356" s="368"/>
      <c r="PBK356" s="332"/>
      <c r="PBL356" s="333"/>
      <c r="PBM356" s="368"/>
      <c r="PBN356" s="224"/>
      <c r="PBO356" s="224"/>
      <c r="PBP356" s="334"/>
      <c r="PBQ356" s="334"/>
      <c r="PBR356" s="224"/>
      <c r="PBS356" s="368"/>
      <c r="PBT356" s="368"/>
      <c r="PBU356" s="332"/>
      <c r="PBV356" s="333"/>
      <c r="PBW356" s="368"/>
      <c r="PBX356" s="224"/>
      <c r="PBY356" s="224"/>
      <c r="PBZ356" s="334"/>
      <c r="PCA356" s="334"/>
      <c r="PCB356" s="224"/>
      <c r="PCC356" s="368"/>
      <c r="PCD356" s="368"/>
      <c r="PCE356" s="332"/>
      <c r="PCF356" s="333"/>
      <c r="PCG356" s="368"/>
      <c r="PCH356" s="224"/>
      <c r="PCI356" s="224"/>
      <c r="PCJ356" s="334"/>
      <c r="PCK356" s="334"/>
      <c r="PCL356" s="224"/>
      <c r="PCM356" s="368"/>
      <c r="PCN356" s="368"/>
      <c r="PCO356" s="332"/>
      <c r="PCP356" s="333"/>
      <c r="PCQ356" s="368"/>
      <c r="PCR356" s="224"/>
      <c r="PCS356" s="224"/>
      <c r="PCT356" s="334"/>
      <c r="PCU356" s="334"/>
      <c r="PCV356" s="224"/>
      <c r="PCW356" s="368"/>
      <c r="PCX356" s="368"/>
      <c r="PCY356" s="332"/>
      <c r="PCZ356" s="333"/>
      <c r="PDA356" s="368"/>
      <c r="PDB356" s="224"/>
      <c r="PDC356" s="224"/>
      <c r="PDD356" s="334"/>
      <c r="PDE356" s="334"/>
      <c r="PDF356" s="224"/>
      <c r="PDG356" s="368"/>
      <c r="PDH356" s="368"/>
      <c r="PDI356" s="332"/>
      <c r="PDJ356" s="333"/>
      <c r="PDK356" s="368"/>
      <c r="PDL356" s="224"/>
      <c r="PDM356" s="224"/>
      <c r="PDN356" s="334"/>
      <c r="PDO356" s="334"/>
      <c r="PDP356" s="224"/>
      <c r="PDQ356" s="368"/>
      <c r="PDR356" s="368"/>
      <c r="PDS356" s="332"/>
      <c r="PDT356" s="333"/>
      <c r="PDU356" s="368"/>
      <c r="PDV356" s="224"/>
      <c r="PDW356" s="224"/>
      <c r="PDX356" s="334"/>
      <c r="PDY356" s="334"/>
      <c r="PDZ356" s="224"/>
      <c r="PEA356" s="368"/>
      <c r="PEB356" s="368"/>
      <c r="PEC356" s="332"/>
      <c r="PED356" s="333"/>
      <c r="PEE356" s="368"/>
      <c r="PEF356" s="224"/>
      <c r="PEG356" s="224"/>
      <c r="PEH356" s="334"/>
      <c r="PEI356" s="334"/>
      <c r="PEJ356" s="224"/>
      <c r="PEK356" s="368"/>
      <c r="PEL356" s="368"/>
      <c r="PEM356" s="332"/>
      <c r="PEN356" s="333"/>
      <c r="PEO356" s="368"/>
      <c r="PEP356" s="224"/>
      <c r="PEQ356" s="224"/>
      <c r="PER356" s="334"/>
      <c r="PES356" s="334"/>
      <c r="PET356" s="224"/>
      <c r="PEU356" s="368"/>
      <c r="PEV356" s="368"/>
      <c r="PEW356" s="332"/>
      <c r="PEX356" s="333"/>
      <c r="PEY356" s="368"/>
      <c r="PEZ356" s="224"/>
      <c r="PFA356" s="224"/>
      <c r="PFB356" s="334"/>
      <c r="PFC356" s="334"/>
      <c r="PFD356" s="224"/>
      <c r="PFE356" s="368"/>
      <c r="PFF356" s="368"/>
      <c r="PFG356" s="332"/>
      <c r="PFH356" s="333"/>
      <c r="PFI356" s="368"/>
      <c r="PFJ356" s="224"/>
      <c r="PFK356" s="224"/>
      <c r="PFL356" s="334"/>
      <c r="PFM356" s="334"/>
      <c r="PFN356" s="224"/>
      <c r="PFO356" s="368"/>
      <c r="PFP356" s="368"/>
      <c r="PFQ356" s="332"/>
      <c r="PFR356" s="333"/>
      <c r="PFS356" s="368"/>
      <c r="PFT356" s="224"/>
      <c r="PFU356" s="224"/>
      <c r="PFV356" s="334"/>
      <c r="PFW356" s="334"/>
      <c r="PFX356" s="224"/>
      <c r="PFY356" s="368"/>
      <c r="PFZ356" s="368"/>
      <c r="PGA356" s="332"/>
      <c r="PGB356" s="333"/>
      <c r="PGC356" s="368"/>
      <c r="PGD356" s="224"/>
      <c r="PGE356" s="224"/>
      <c r="PGF356" s="334"/>
      <c r="PGG356" s="334"/>
      <c r="PGH356" s="224"/>
      <c r="PGI356" s="368"/>
      <c r="PGJ356" s="368"/>
      <c r="PGK356" s="332"/>
      <c r="PGL356" s="333"/>
      <c r="PGM356" s="368"/>
      <c r="PGN356" s="224"/>
      <c r="PGO356" s="224"/>
      <c r="PGP356" s="334"/>
      <c r="PGQ356" s="334"/>
      <c r="PGR356" s="224"/>
      <c r="PGS356" s="368"/>
      <c r="PGT356" s="368"/>
      <c r="PGU356" s="332"/>
      <c r="PGV356" s="333"/>
      <c r="PGW356" s="368"/>
      <c r="PGX356" s="224"/>
      <c r="PGY356" s="224"/>
      <c r="PGZ356" s="334"/>
      <c r="PHA356" s="334"/>
      <c r="PHB356" s="224"/>
      <c r="PHC356" s="368"/>
      <c r="PHD356" s="368"/>
      <c r="PHE356" s="332"/>
      <c r="PHF356" s="333"/>
      <c r="PHG356" s="368"/>
      <c r="PHH356" s="224"/>
      <c r="PHI356" s="224"/>
      <c r="PHJ356" s="334"/>
      <c r="PHK356" s="334"/>
      <c r="PHL356" s="224"/>
      <c r="PHM356" s="368"/>
      <c r="PHN356" s="368"/>
      <c r="PHO356" s="332"/>
      <c r="PHP356" s="333"/>
      <c r="PHQ356" s="368"/>
      <c r="PHR356" s="224"/>
      <c r="PHS356" s="224"/>
      <c r="PHT356" s="334"/>
      <c r="PHU356" s="334"/>
      <c r="PHV356" s="224"/>
      <c r="PHW356" s="368"/>
      <c r="PHX356" s="368"/>
      <c r="PHY356" s="332"/>
      <c r="PHZ356" s="333"/>
      <c r="PIA356" s="368"/>
      <c r="PIB356" s="224"/>
      <c r="PIC356" s="224"/>
      <c r="PID356" s="334"/>
      <c r="PIE356" s="334"/>
      <c r="PIF356" s="224"/>
      <c r="PIG356" s="368"/>
      <c r="PIH356" s="368"/>
      <c r="PII356" s="332"/>
      <c r="PIJ356" s="333"/>
      <c r="PIK356" s="368"/>
      <c r="PIL356" s="224"/>
      <c r="PIM356" s="224"/>
      <c r="PIN356" s="334"/>
      <c r="PIO356" s="334"/>
      <c r="PIP356" s="224"/>
      <c r="PIQ356" s="368"/>
      <c r="PIR356" s="368"/>
      <c r="PIS356" s="332"/>
      <c r="PIT356" s="333"/>
      <c r="PIU356" s="368"/>
      <c r="PIV356" s="224"/>
      <c r="PIW356" s="224"/>
      <c r="PIX356" s="334"/>
      <c r="PIY356" s="334"/>
      <c r="PIZ356" s="224"/>
      <c r="PJA356" s="368"/>
      <c r="PJB356" s="368"/>
      <c r="PJC356" s="332"/>
      <c r="PJD356" s="333"/>
      <c r="PJE356" s="368"/>
      <c r="PJF356" s="224"/>
      <c r="PJG356" s="224"/>
      <c r="PJH356" s="334"/>
      <c r="PJI356" s="334"/>
      <c r="PJJ356" s="224"/>
      <c r="PJK356" s="368"/>
      <c r="PJL356" s="368"/>
      <c r="PJM356" s="332"/>
      <c r="PJN356" s="333"/>
      <c r="PJO356" s="368"/>
      <c r="PJP356" s="224"/>
      <c r="PJQ356" s="224"/>
      <c r="PJR356" s="334"/>
      <c r="PJS356" s="334"/>
      <c r="PJT356" s="224"/>
      <c r="PJU356" s="368"/>
      <c r="PJV356" s="368"/>
      <c r="PJW356" s="332"/>
      <c r="PJX356" s="333"/>
      <c r="PJY356" s="368"/>
      <c r="PJZ356" s="224"/>
      <c r="PKA356" s="224"/>
      <c r="PKB356" s="334"/>
      <c r="PKC356" s="334"/>
      <c r="PKD356" s="224"/>
      <c r="PKE356" s="368"/>
      <c r="PKF356" s="368"/>
      <c r="PKG356" s="332"/>
      <c r="PKH356" s="333"/>
      <c r="PKI356" s="368"/>
      <c r="PKJ356" s="224"/>
      <c r="PKK356" s="224"/>
      <c r="PKL356" s="334"/>
      <c r="PKM356" s="334"/>
      <c r="PKN356" s="224"/>
      <c r="PKO356" s="368"/>
      <c r="PKP356" s="368"/>
      <c r="PKQ356" s="332"/>
      <c r="PKR356" s="333"/>
      <c r="PKS356" s="368"/>
      <c r="PKT356" s="224"/>
      <c r="PKU356" s="224"/>
      <c r="PKV356" s="334"/>
      <c r="PKW356" s="334"/>
      <c r="PKX356" s="224"/>
      <c r="PKY356" s="368"/>
      <c r="PKZ356" s="368"/>
      <c r="PLA356" s="332"/>
      <c r="PLB356" s="333"/>
      <c r="PLC356" s="368"/>
      <c r="PLD356" s="224"/>
      <c r="PLE356" s="224"/>
      <c r="PLF356" s="334"/>
      <c r="PLG356" s="334"/>
      <c r="PLH356" s="224"/>
      <c r="PLI356" s="368"/>
      <c r="PLJ356" s="368"/>
      <c r="PLK356" s="332"/>
      <c r="PLL356" s="333"/>
      <c r="PLM356" s="368"/>
      <c r="PLN356" s="224"/>
      <c r="PLO356" s="224"/>
      <c r="PLP356" s="334"/>
      <c r="PLQ356" s="334"/>
      <c r="PLR356" s="224"/>
      <c r="PLS356" s="368"/>
      <c r="PLT356" s="368"/>
      <c r="PLU356" s="332"/>
      <c r="PLV356" s="333"/>
      <c r="PLW356" s="368"/>
      <c r="PLX356" s="224"/>
      <c r="PLY356" s="224"/>
      <c r="PLZ356" s="334"/>
      <c r="PMA356" s="334"/>
      <c r="PMB356" s="224"/>
      <c r="PMC356" s="368"/>
      <c r="PMD356" s="368"/>
      <c r="PME356" s="332"/>
      <c r="PMF356" s="333"/>
      <c r="PMG356" s="368"/>
      <c r="PMH356" s="224"/>
      <c r="PMI356" s="224"/>
      <c r="PMJ356" s="334"/>
      <c r="PMK356" s="334"/>
      <c r="PML356" s="224"/>
      <c r="PMM356" s="368"/>
      <c r="PMN356" s="368"/>
      <c r="PMO356" s="332"/>
      <c r="PMP356" s="333"/>
      <c r="PMQ356" s="368"/>
      <c r="PMR356" s="224"/>
      <c r="PMS356" s="224"/>
      <c r="PMT356" s="334"/>
      <c r="PMU356" s="334"/>
      <c r="PMV356" s="224"/>
      <c r="PMW356" s="368"/>
      <c r="PMX356" s="368"/>
      <c r="PMY356" s="332"/>
      <c r="PMZ356" s="333"/>
      <c r="PNA356" s="368"/>
      <c r="PNB356" s="224"/>
      <c r="PNC356" s="224"/>
      <c r="PND356" s="334"/>
      <c r="PNE356" s="334"/>
      <c r="PNF356" s="224"/>
      <c r="PNG356" s="368"/>
      <c r="PNH356" s="368"/>
      <c r="PNI356" s="332"/>
      <c r="PNJ356" s="333"/>
      <c r="PNK356" s="368"/>
      <c r="PNL356" s="224"/>
      <c r="PNM356" s="224"/>
      <c r="PNN356" s="334"/>
      <c r="PNO356" s="334"/>
      <c r="PNP356" s="224"/>
      <c r="PNQ356" s="368"/>
      <c r="PNR356" s="368"/>
      <c r="PNS356" s="332"/>
      <c r="PNT356" s="333"/>
      <c r="PNU356" s="368"/>
      <c r="PNV356" s="224"/>
      <c r="PNW356" s="224"/>
      <c r="PNX356" s="334"/>
      <c r="PNY356" s="334"/>
      <c r="PNZ356" s="224"/>
      <c r="POA356" s="368"/>
      <c r="POB356" s="368"/>
      <c r="POC356" s="332"/>
      <c r="POD356" s="333"/>
      <c r="POE356" s="368"/>
      <c r="POF356" s="224"/>
      <c r="POG356" s="224"/>
      <c r="POH356" s="334"/>
      <c r="POI356" s="334"/>
      <c r="POJ356" s="224"/>
      <c r="POK356" s="368"/>
      <c r="POL356" s="368"/>
      <c r="POM356" s="332"/>
      <c r="PON356" s="333"/>
      <c r="POO356" s="368"/>
      <c r="POP356" s="224"/>
      <c r="POQ356" s="224"/>
      <c r="POR356" s="334"/>
      <c r="POS356" s="334"/>
      <c r="POT356" s="224"/>
      <c r="POU356" s="368"/>
      <c r="POV356" s="368"/>
      <c r="POW356" s="332"/>
      <c r="POX356" s="333"/>
      <c r="POY356" s="368"/>
      <c r="POZ356" s="224"/>
      <c r="PPA356" s="224"/>
      <c r="PPB356" s="334"/>
      <c r="PPC356" s="334"/>
      <c r="PPD356" s="224"/>
      <c r="PPE356" s="368"/>
      <c r="PPF356" s="368"/>
      <c r="PPG356" s="332"/>
      <c r="PPH356" s="333"/>
      <c r="PPI356" s="368"/>
      <c r="PPJ356" s="224"/>
      <c r="PPK356" s="224"/>
      <c r="PPL356" s="334"/>
      <c r="PPM356" s="334"/>
      <c r="PPN356" s="224"/>
      <c r="PPO356" s="368"/>
      <c r="PPP356" s="368"/>
      <c r="PPQ356" s="332"/>
      <c r="PPR356" s="333"/>
      <c r="PPS356" s="368"/>
      <c r="PPT356" s="224"/>
      <c r="PPU356" s="224"/>
      <c r="PPV356" s="334"/>
      <c r="PPW356" s="334"/>
      <c r="PPX356" s="224"/>
      <c r="PPY356" s="368"/>
      <c r="PPZ356" s="368"/>
      <c r="PQA356" s="332"/>
      <c r="PQB356" s="333"/>
      <c r="PQC356" s="368"/>
      <c r="PQD356" s="224"/>
      <c r="PQE356" s="224"/>
      <c r="PQF356" s="334"/>
      <c r="PQG356" s="334"/>
      <c r="PQH356" s="224"/>
      <c r="PQI356" s="368"/>
      <c r="PQJ356" s="368"/>
      <c r="PQK356" s="332"/>
      <c r="PQL356" s="333"/>
      <c r="PQM356" s="368"/>
      <c r="PQN356" s="224"/>
      <c r="PQO356" s="224"/>
      <c r="PQP356" s="334"/>
      <c r="PQQ356" s="334"/>
      <c r="PQR356" s="224"/>
      <c r="PQS356" s="368"/>
      <c r="PQT356" s="368"/>
      <c r="PQU356" s="332"/>
      <c r="PQV356" s="333"/>
      <c r="PQW356" s="368"/>
      <c r="PQX356" s="224"/>
      <c r="PQY356" s="224"/>
      <c r="PQZ356" s="334"/>
      <c r="PRA356" s="334"/>
      <c r="PRB356" s="224"/>
      <c r="PRC356" s="368"/>
      <c r="PRD356" s="368"/>
      <c r="PRE356" s="332"/>
      <c r="PRF356" s="333"/>
      <c r="PRG356" s="368"/>
      <c r="PRH356" s="224"/>
      <c r="PRI356" s="224"/>
      <c r="PRJ356" s="334"/>
      <c r="PRK356" s="334"/>
      <c r="PRL356" s="224"/>
      <c r="PRM356" s="368"/>
      <c r="PRN356" s="368"/>
      <c r="PRO356" s="332"/>
      <c r="PRP356" s="333"/>
      <c r="PRQ356" s="368"/>
      <c r="PRR356" s="224"/>
      <c r="PRS356" s="224"/>
      <c r="PRT356" s="334"/>
      <c r="PRU356" s="334"/>
      <c r="PRV356" s="224"/>
      <c r="PRW356" s="368"/>
      <c r="PRX356" s="368"/>
      <c r="PRY356" s="332"/>
      <c r="PRZ356" s="333"/>
      <c r="PSA356" s="368"/>
      <c r="PSB356" s="224"/>
      <c r="PSC356" s="224"/>
      <c r="PSD356" s="334"/>
      <c r="PSE356" s="334"/>
      <c r="PSF356" s="224"/>
      <c r="PSG356" s="368"/>
      <c r="PSH356" s="368"/>
      <c r="PSI356" s="332"/>
      <c r="PSJ356" s="333"/>
      <c r="PSK356" s="368"/>
      <c r="PSL356" s="224"/>
      <c r="PSM356" s="224"/>
      <c r="PSN356" s="334"/>
      <c r="PSO356" s="334"/>
      <c r="PSP356" s="224"/>
      <c r="PSQ356" s="368"/>
      <c r="PSR356" s="368"/>
      <c r="PSS356" s="332"/>
      <c r="PST356" s="333"/>
      <c r="PSU356" s="368"/>
      <c r="PSV356" s="224"/>
      <c r="PSW356" s="224"/>
      <c r="PSX356" s="334"/>
      <c r="PSY356" s="334"/>
      <c r="PSZ356" s="224"/>
      <c r="PTA356" s="368"/>
      <c r="PTB356" s="368"/>
      <c r="PTC356" s="332"/>
      <c r="PTD356" s="333"/>
      <c r="PTE356" s="368"/>
      <c r="PTF356" s="224"/>
      <c r="PTG356" s="224"/>
      <c r="PTH356" s="334"/>
      <c r="PTI356" s="334"/>
      <c r="PTJ356" s="224"/>
      <c r="PTK356" s="368"/>
      <c r="PTL356" s="368"/>
      <c r="PTM356" s="332"/>
      <c r="PTN356" s="333"/>
      <c r="PTO356" s="368"/>
      <c r="PTP356" s="224"/>
      <c r="PTQ356" s="224"/>
      <c r="PTR356" s="334"/>
      <c r="PTS356" s="334"/>
      <c r="PTT356" s="224"/>
      <c r="PTU356" s="368"/>
      <c r="PTV356" s="368"/>
      <c r="PTW356" s="332"/>
      <c r="PTX356" s="333"/>
      <c r="PTY356" s="368"/>
      <c r="PTZ356" s="224"/>
      <c r="PUA356" s="224"/>
      <c r="PUB356" s="334"/>
      <c r="PUC356" s="334"/>
      <c r="PUD356" s="224"/>
      <c r="PUE356" s="368"/>
      <c r="PUF356" s="368"/>
      <c r="PUG356" s="332"/>
      <c r="PUH356" s="333"/>
      <c r="PUI356" s="368"/>
      <c r="PUJ356" s="224"/>
      <c r="PUK356" s="224"/>
      <c r="PUL356" s="334"/>
      <c r="PUM356" s="334"/>
      <c r="PUN356" s="224"/>
      <c r="PUO356" s="368"/>
      <c r="PUP356" s="368"/>
      <c r="PUQ356" s="332"/>
      <c r="PUR356" s="333"/>
      <c r="PUS356" s="368"/>
      <c r="PUT356" s="224"/>
      <c r="PUU356" s="224"/>
      <c r="PUV356" s="334"/>
      <c r="PUW356" s="334"/>
      <c r="PUX356" s="224"/>
      <c r="PUY356" s="368"/>
      <c r="PUZ356" s="368"/>
      <c r="PVA356" s="332"/>
      <c r="PVB356" s="333"/>
      <c r="PVC356" s="368"/>
      <c r="PVD356" s="224"/>
      <c r="PVE356" s="224"/>
      <c r="PVF356" s="334"/>
      <c r="PVG356" s="334"/>
      <c r="PVH356" s="224"/>
      <c r="PVI356" s="368"/>
      <c r="PVJ356" s="368"/>
      <c r="PVK356" s="332"/>
      <c r="PVL356" s="333"/>
      <c r="PVM356" s="368"/>
      <c r="PVN356" s="224"/>
      <c r="PVO356" s="224"/>
      <c r="PVP356" s="334"/>
      <c r="PVQ356" s="334"/>
      <c r="PVR356" s="224"/>
      <c r="PVS356" s="368"/>
      <c r="PVT356" s="368"/>
      <c r="PVU356" s="332"/>
      <c r="PVV356" s="333"/>
      <c r="PVW356" s="368"/>
      <c r="PVX356" s="224"/>
      <c r="PVY356" s="224"/>
      <c r="PVZ356" s="334"/>
      <c r="PWA356" s="334"/>
      <c r="PWB356" s="224"/>
      <c r="PWC356" s="368"/>
      <c r="PWD356" s="368"/>
      <c r="PWE356" s="332"/>
      <c r="PWF356" s="333"/>
      <c r="PWG356" s="368"/>
      <c r="PWH356" s="224"/>
      <c r="PWI356" s="224"/>
      <c r="PWJ356" s="334"/>
      <c r="PWK356" s="334"/>
      <c r="PWL356" s="224"/>
      <c r="PWM356" s="368"/>
      <c r="PWN356" s="368"/>
      <c r="PWO356" s="332"/>
      <c r="PWP356" s="333"/>
      <c r="PWQ356" s="368"/>
      <c r="PWR356" s="224"/>
      <c r="PWS356" s="224"/>
      <c r="PWT356" s="334"/>
      <c r="PWU356" s="334"/>
      <c r="PWV356" s="224"/>
      <c r="PWW356" s="368"/>
      <c r="PWX356" s="368"/>
      <c r="PWY356" s="332"/>
      <c r="PWZ356" s="333"/>
      <c r="PXA356" s="368"/>
      <c r="PXB356" s="224"/>
      <c r="PXC356" s="224"/>
      <c r="PXD356" s="334"/>
      <c r="PXE356" s="334"/>
      <c r="PXF356" s="224"/>
      <c r="PXG356" s="368"/>
      <c r="PXH356" s="368"/>
      <c r="PXI356" s="332"/>
      <c r="PXJ356" s="333"/>
      <c r="PXK356" s="368"/>
      <c r="PXL356" s="224"/>
      <c r="PXM356" s="224"/>
      <c r="PXN356" s="334"/>
      <c r="PXO356" s="334"/>
      <c r="PXP356" s="224"/>
      <c r="PXQ356" s="368"/>
      <c r="PXR356" s="368"/>
      <c r="PXS356" s="332"/>
      <c r="PXT356" s="333"/>
      <c r="PXU356" s="368"/>
      <c r="PXV356" s="224"/>
      <c r="PXW356" s="224"/>
      <c r="PXX356" s="334"/>
      <c r="PXY356" s="334"/>
      <c r="PXZ356" s="224"/>
      <c r="PYA356" s="368"/>
      <c r="PYB356" s="368"/>
      <c r="PYC356" s="332"/>
      <c r="PYD356" s="333"/>
      <c r="PYE356" s="368"/>
      <c r="PYF356" s="224"/>
      <c r="PYG356" s="224"/>
      <c r="PYH356" s="334"/>
      <c r="PYI356" s="334"/>
      <c r="PYJ356" s="224"/>
      <c r="PYK356" s="368"/>
      <c r="PYL356" s="368"/>
      <c r="PYM356" s="332"/>
      <c r="PYN356" s="333"/>
      <c r="PYO356" s="368"/>
      <c r="PYP356" s="224"/>
      <c r="PYQ356" s="224"/>
      <c r="PYR356" s="334"/>
      <c r="PYS356" s="334"/>
      <c r="PYT356" s="224"/>
      <c r="PYU356" s="368"/>
      <c r="PYV356" s="368"/>
      <c r="PYW356" s="332"/>
      <c r="PYX356" s="333"/>
      <c r="PYY356" s="368"/>
      <c r="PYZ356" s="224"/>
      <c r="PZA356" s="224"/>
      <c r="PZB356" s="334"/>
      <c r="PZC356" s="334"/>
      <c r="PZD356" s="224"/>
      <c r="PZE356" s="368"/>
      <c r="PZF356" s="368"/>
      <c r="PZG356" s="332"/>
      <c r="PZH356" s="333"/>
      <c r="PZI356" s="368"/>
      <c r="PZJ356" s="224"/>
      <c r="PZK356" s="224"/>
      <c r="PZL356" s="334"/>
      <c r="PZM356" s="334"/>
      <c r="PZN356" s="224"/>
      <c r="PZO356" s="368"/>
      <c r="PZP356" s="368"/>
      <c r="PZQ356" s="332"/>
      <c r="PZR356" s="333"/>
      <c r="PZS356" s="368"/>
      <c r="PZT356" s="224"/>
      <c r="PZU356" s="224"/>
      <c r="PZV356" s="334"/>
      <c r="PZW356" s="334"/>
      <c r="PZX356" s="224"/>
      <c r="PZY356" s="368"/>
      <c r="PZZ356" s="368"/>
      <c r="QAA356" s="332"/>
      <c r="QAB356" s="333"/>
      <c r="QAC356" s="368"/>
      <c r="QAD356" s="224"/>
      <c r="QAE356" s="224"/>
      <c r="QAF356" s="334"/>
      <c r="QAG356" s="334"/>
      <c r="QAH356" s="224"/>
      <c r="QAI356" s="368"/>
      <c r="QAJ356" s="368"/>
      <c r="QAK356" s="332"/>
      <c r="QAL356" s="333"/>
      <c r="QAM356" s="368"/>
      <c r="QAN356" s="224"/>
      <c r="QAO356" s="224"/>
      <c r="QAP356" s="334"/>
      <c r="QAQ356" s="334"/>
      <c r="QAR356" s="224"/>
      <c r="QAS356" s="368"/>
      <c r="QAT356" s="368"/>
      <c r="QAU356" s="332"/>
      <c r="QAV356" s="333"/>
      <c r="QAW356" s="368"/>
      <c r="QAX356" s="224"/>
      <c r="QAY356" s="224"/>
      <c r="QAZ356" s="334"/>
      <c r="QBA356" s="334"/>
      <c r="QBB356" s="224"/>
      <c r="QBC356" s="368"/>
      <c r="QBD356" s="368"/>
      <c r="QBE356" s="332"/>
      <c r="QBF356" s="333"/>
      <c r="QBG356" s="368"/>
      <c r="QBH356" s="224"/>
      <c r="QBI356" s="224"/>
      <c r="QBJ356" s="334"/>
      <c r="QBK356" s="334"/>
      <c r="QBL356" s="224"/>
      <c r="QBM356" s="368"/>
      <c r="QBN356" s="368"/>
      <c r="QBO356" s="332"/>
      <c r="QBP356" s="333"/>
      <c r="QBQ356" s="368"/>
      <c r="QBR356" s="224"/>
      <c r="QBS356" s="224"/>
      <c r="QBT356" s="334"/>
      <c r="QBU356" s="334"/>
      <c r="QBV356" s="224"/>
      <c r="QBW356" s="368"/>
      <c r="QBX356" s="368"/>
      <c r="QBY356" s="332"/>
      <c r="QBZ356" s="333"/>
      <c r="QCA356" s="368"/>
      <c r="QCB356" s="224"/>
      <c r="QCC356" s="224"/>
      <c r="QCD356" s="334"/>
      <c r="QCE356" s="334"/>
      <c r="QCF356" s="224"/>
      <c r="QCG356" s="368"/>
      <c r="QCH356" s="368"/>
      <c r="QCI356" s="332"/>
      <c r="QCJ356" s="333"/>
      <c r="QCK356" s="368"/>
      <c r="QCL356" s="224"/>
      <c r="QCM356" s="224"/>
      <c r="QCN356" s="334"/>
      <c r="QCO356" s="334"/>
      <c r="QCP356" s="224"/>
      <c r="QCQ356" s="368"/>
      <c r="QCR356" s="368"/>
      <c r="QCS356" s="332"/>
      <c r="QCT356" s="333"/>
      <c r="QCU356" s="368"/>
      <c r="QCV356" s="224"/>
      <c r="QCW356" s="224"/>
      <c r="QCX356" s="334"/>
      <c r="QCY356" s="334"/>
      <c r="QCZ356" s="224"/>
      <c r="QDA356" s="368"/>
      <c r="QDB356" s="368"/>
      <c r="QDC356" s="332"/>
      <c r="QDD356" s="333"/>
      <c r="QDE356" s="368"/>
      <c r="QDF356" s="224"/>
      <c r="QDG356" s="224"/>
      <c r="QDH356" s="334"/>
      <c r="QDI356" s="334"/>
      <c r="QDJ356" s="224"/>
      <c r="QDK356" s="368"/>
      <c r="QDL356" s="368"/>
      <c r="QDM356" s="332"/>
      <c r="QDN356" s="333"/>
      <c r="QDO356" s="368"/>
      <c r="QDP356" s="224"/>
      <c r="QDQ356" s="224"/>
      <c r="QDR356" s="334"/>
      <c r="QDS356" s="334"/>
      <c r="QDT356" s="224"/>
      <c r="QDU356" s="368"/>
      <c r="QDV356" s="368"/>
      <c r="QDW356" s="332"/>
      <c r="QDX356" s="333"/>
      <c r="QDY356" s="368"/>
      <c r="QDZ356" s="224"/>
      <c r="QEA356" s="224"/>
      <c r="QEB356" s="334"/>
      <c r="QEC356" s="334"/>
      <c r="QED356" s="224"/>
      <c r="QEE356" s="368"/>
      <c r="QEF356" s="368"/>
      <c r="QEG356" s="332"/>
      <c r="QEH356" s="333"/>
      <c r="QEI356" s="368"/>
      <c r="QEJ356" s="224"/>
      <c r="QEK356" s="224"/>
      <c r="QEL356" s="334"/>
      <c r="QEM356" s="334"/>
      <c r="QEN356" s="224"/>
      <c r="QEO356" s="368"/>
      <c r="QEP356" s="368"/>
      <c r="QEQ356" s="332"/>
      <c r="QER356" s="333"/>
      <c r="QES356" s="368"/>
      <c r="QET356" s="224"/>
      <c r="QEU356" s="224"/>
      <c r="QEV356" s="334"/>
      <c r="QEW356" s="334"/>
      <c r="QEX356" s="224"/>
      <c r="QEY356" s="368"/>
      <c r="QEZ356" s="368"/>
      <c r="QFA356" s="332"/>
      <c r="QFB356" s="333"/>
      <c r="QFC356" s="368"/>
      <c r="QFD356" s="224"/>
      <c r="QFE356" s="224"/>
      <c r="QFF356" s="334"/>
      <c r="QFG356" s="334"/>
      <c r="QFH356" s="224"/>
      <c r="QFI356" s="368"/>
      <c r="QFJ356" s="368"/>
      <c r="QFK356" s="332"/>
      <c r="QFL356" s="333"/>
      <c r="QFM356" s="368"/>
      <c r="QFN356" s="224"/>
      <c r="QFO356" s="224"/>
      <c r="QFP356" s="334"/>
      <c r="QFQ356" s="334"/>
      <c r="QFR356" s="224"/>
      <c r="QFS356" s="368"/>
      <c r="QFT356" s="368"/>
      <c r="QFU356" s="332"/>
      <c r="QFV356" s="333"/>
      <c r="QFW356" s="368"/>
      <c r="QFX356" s="224"/>
      <c r="QFY356" s="224"/>
      <c r="QFZ356" s="334"/>
      <c r="QGA356" s="334"/>
      <c r="QGB356" s="224"/>
      <c r="QGC356" s="368"/>
      <c r="QGD356" s="368"/>
      <c r="QGE356" s="332"/>
      <c r="QGF356" s="333"/>
      <c r="QGG356" s="368"/>
      <c r="QGH356" s="224"/>
      <c r="QGI356" s="224"/>
      <c r="QGJ356" s="334"/>
      <c r="QGK356" s="334"/>
      <c r="QGL356" s="224"/>
      <c r="QGM356" s="368"/>
      <c r="QGN356" s="368"/>
      <c r="QGO356" s="332"/>
      <c r="QGP356" s="333"/>
      <c r="QGQ356" s="368"/>
      <c r="QGR356" s="224"/>
      <c r="QGS356" s="224"/>
      <c r="QGT356" s="334"/>
      <c r="QGU356" s="334"/>
      <c r="QGV356" s="224"/>
      <c r="QGW356" s="368"/>
      <c r="QGX356" s="368"/>
      <c r="QGY356" s="332"/>
      <c r="QGZ356" s="333"/>
      <c r="QHA356" s="368"/>
      <c r="QHB356" s="224"/>
      <c r="QHC356" s="224"/>
      <c r="QHD356" s="334"/>
      <c r="QHE356" s="334"/>
      <c r="QHF356" s="224"/>
      <c r="QHG356" s="368"/>
      <c r="QHH356" s="368"/>
      <c r="QHI356" s="332"/>
      <c r="QHJ356" s="333"/>
      <c r="QHK356" s="368"/>
      <c r="QHL356" s="224"/>
      <c r="QHM356" s="224"/>
      <c r="QHN356" s="334"/>
      <c r="QHO356" s="334"/>
      <c r="QHP356" s="224"/>
      <c r="QHQ356" s="368"/>
      <c r="QHR356" s="368"/>
      <c r="QHS356" s="332"/>
      <c r="QHT356" s="333"/>
      <c r="QHU356" s="368"/>
      <c r="QHV356" s="224"/>
      <c r="QHW356" s="224"/>
      <c r="QHX356" s="334"/>
      <c r="QHY356" s="334"/>
      <c r="QHZ356" s="224"/>
      <c r="QIA356" s="368"/>
      <c r="QIB356" s="368"/>
      <c r="QIC356" s="332"/>
      <c r="QID356" s="333"/>
      <c r="QIE356" s="368"/>
      <c r="QIF356" s="224"/>
      <c r="QIG356" s="224"/>
      <c r="QIH356" s="334"/>
      <c r="QII356" s="334"/>
      <c r="QIJ356" s="224"/>
      <c r="QIK356" s="368"/>
      <c r="QIL356" s="368"/>
      <c r="QIM356" s="332"/>
      <c r="QIN356" s="333"/>
      <c r="QIO356" s="368"/>
      <c r="QIP356" s="224"/>
      <c r="QIQ356" s="224"/>
      <c r="QIR356" s="334"/>
      <c r="QIS356" s="334"/>
      <c r="QIT356" s="224"/>
      <c r="QIU356" s="368"/>
      <c r="QIV356" s="368"/>
      <c r="QIW356" s="332"/>
      <c r="QIX356" s="333"/>
      <c r="QIY356" s="368"/>
      <c r="QIZ356" s="224"/>
      <c r="QJA356" s="224"/>
      <c r="QJB356" s="334"/>
      <c r="QJC356" s="334"/>
      <c r="QJD356" s="224"/>
      <c r="QJE356" s="368"/>
      <c r="QJF356" s="368"/>
      <c r="QJG356" s="332"/>
      <c r="QJH356" s="333"/>
      <c r="QJI356" s="368"/>
      <c r="QJJ356" s="224"/>
      <c r="QJK356" s="224"/>
      <c r="QJL356" s="334"/>
      <c r="QJM356" s="334"/>
      <c r="QJN356" s="224"/>
      <c r="QJO356" s="368"/>
      <c r="QJP356" s="368"/>
      <c r="QJQ356" s="332"/>
      <c r="QJR356" s="333"/>
      <c r="QJS356" s="368"/>
      <c r="QJT356" s="224"/>
      <c r="QJU356" s="224"/>
      <c r="QJV356" s="334"/>
      <c r="QJW356" s="334"/>
      <c r="QJX356" s="224"/>
      <c r="QJY356" s="368"/>
      <c r="QJZ356" s="368"/>
      <c r="QKA356" s="332"/>
      <c r="QKB356" s="333"/>
      <c r="QKC356" s="368"/>
      <c r="QKD356" s="224"/>
      <c r="QKE356" s="224"/>
      <c r="QKF356" s="334"/>
      <c r="QKG356" s="334"/>
      <c r="QKH356" s="224"/>
      <c r="QKI356" s="368"/>
      <c r="QKJ356" s="368"/>
      <c r="QKK356" s="332"/>
      <c r="QKL356" s="333"/>
      <c r="QKM356" s="368"/>
      <c r="QKN356" s="224"/>
      <c r="QKO356" s="224"/>
      <c r="QKP356" s="334"/>
      <c r="QKQ356" s="334"/>
      <c r="QKR356" s="224"/>
      <c r="QKS356" s="368"/>
      <c r="QKT356" s="368"/>
      <c r="QKU356" s="332"/>
      <c r="QKV356" s="333"/>
      <c r="QKW356" s="368"/>
      <c r="QKX356" s="224"/>
      <c r="QKY356" s="224"/>
      <c r="QKZ356" s="334"/>
      <c r="QLA356" s="334"/>
      <c r="QLB356" s="224"/>
      <c r="QLC356" s="368"/>
      <c r="QLD356" s="368"/>
      <c r="QLE356" s="332"/>
      <c r="QLF356" s="333"/>
      <c r="QLG356" s="368"/>
      <c r="QLH356" s="224"/>
      <c r="QLI356" s="224"/>
      <c r="QLJ356" s="334"/>
      <c r="QLK356" s="334"/>
      <c r="QLL356" s="224"/>
      <c r="QLM356" s="368"/>
      <c r="QLN356" s="368"/>
      <c r="QLO356" s="332"/>
      <c r="QLP356" s="333"/>
      <c r="QLQ356" s="368"/>
      <c r="QLR356" s="224"/>
      <c r="QLS356" s="224"/>
      <c r="QLT356" s="334"/>
      <c r="QLU356" s="334"/>
      <c r="QLV356" s="224"/>
      <c r="QLW356" s="368"/>
      <c r="QLX356" s="368"/>
      <c r="QLY356" s="332"/>
      <c r="QLZ356" s="333"/>
      <c r="QMA356" s="368"/>
      <c r="QMB356" s="224"/>
      <c r="QMC356" s="224"/>
      <c r="QMD356" s="334"/>
      <c r="QME356" s="334"/>
      <c r="QMF356" s="224"/>
      <c r="QMG356" s="368"/>
      <c r="QMH356" s="368"/>
      <c r="QMI356" s="332"/>
      <c r="QMJ356" s="333"/>
      <c r="QMK356" s="368"/>
      <c r="QML356" s="224"/>
      <c r="QMM356" s="224"/>
      <c r="QMN356" s="334"/>
      <c r="QMO356" s="334"/>
      <c r="QMP356" s="224"/>
      <c r="QMQ356" s="368"/>
      <c r="QMR356" s="368"/>
      <c r="QMS356" s="332"/>
      <c r="QMT356" s="333"/>
      <c r="QMU356" s="368"/>
      <c r="QMV356" s="224"/>
      <c r="QMW356" s="224"/>
      <c r="QMX356" s="334"/>
      <c r="QMY356" s="334"/>
      <c r="QMZ356" s="224"/>
      <c r="QNA356" s="368"/>
      <c r="QNB356" s="368"/>
      <c r="QNC356" s="332"/>
      <c r="QND356" s="333"/>
      <c r="QNE356" s="368"/>
      <c r="QNF356" s="224"/>
      <c r="QNG356" s="224"/>
      <c r="QNH356" s="334"/>
      <c r="QNI356" s="334"/>
      <c r="QNJ356" s="224"/>
      <c r="QNK356" s="368"/>
      <c r="QNL356" s="368"/>
      <c r="QNM356" s="332"/>
      <c r="QNN356" s="333"/>
      <c r="QNO356" s="368"/>
      <c r="QNP356" s="224"/>
      <c r="QNQ356" s="224"/>
      <c r="QNR356" s="334"/>
      <c r="QNS356" s="334"/>
      <c r="QNT356" s="224"/>
      <c r="QNU356" s="368"/>
      <c r="QNV356" s="368"/>
      <c r="QNW356" s="332"/>
      <c r="QNX356" s="333"/>
      <c r="QNY356" s="368"/>
      <c r="QNZ356" s="224"/>
      <c r="QOA356" s="224"/>
      <c r="QOB356" s="334"/>
      <c r="QOC356" s="334"/>
      <c r="QOD356" s="224"/>
      <c r="QOE356" s="368"/>
      <c r="QOF356" s="368"/>
      <c r="QOG356" s="332"/>
      <c r="QOH356" s="333"/>
      <c r="QOI356" s="368"/>
      <c r="QOJ356" s="224"/>
      <c r="QOK356" s="224"/>
      <c r="QOL356" s="334"/>
      <c r="QOM356" s="334"/>
      <c r="QON356" s="224"/>
      <c r="QOO356" s="368"/>
      <c r="QOP356" s="368"/>
      <c r="QOQ356" s="332"/>
      <c r="QOR356" s="333"/>
      <c r="QOS356" s="368"/>
      <c r="QOT356" s="224"/>
      <c r="QOU356" s="224"/>
      <c r="QOV356" s="334"/>
      <c r="QOW356" s="334"/>
      <c r="QOX356" s="224"/>
      <c r="QOY356" s="368"/>
      <c r="QOZ356" s="368"/>
      <c r="QPA356" s="332"/>
      <c r="QPB356" s="333"/>
      <c r="QPC356" s="368"/>
      <c r="QPD356" s="224"/>
      <c r="QPE356" s="224"/>
      <c r="QPF356" s="334"/>
      <c r="QPG356" s="334"/>
      <c r="QPH356" s="224"/>
      <c r="QPI356" s="368"/>
      <c r="QPJ356" s="368"/>
      <c r="QPK356" s="332"/>
      <c r="QPL356" s="333"/>
      <c r="QPM356" s="368"/>
      <c r="QPN356" s="224"/>
      <c r="QPO356" s="224"/>
      <c r="QPP356" s="334"/>
      <c r="QPQ356" s="334"/>
      <c r="QPR356" s="224"/>
      <c r="QPS356" s="368"/>
      <c r="QPT356" s="368"/>
      <c r="QPU356" s="332"/>
      <c r="QPV356" s="333"/>
      <c r="QPW356" s="368"/>
      <c r="QPX356" s="224"/>
      <c r="QPY356" s="224"/>
      <c r="QPZ356" s="334"/>
      <c r="QQA356" s="334"/>
      <c r="QQB356" s="224"/>
      <c r="QQC356" s="368"/>
      <c r="QQD356" s="368"/>
      <c r="QQE356" s="332"/>
      <c r="QQF356" s="333"/>
      <c r="QQG356" s="368"/>
      <c r="QQH356" s="224"/>
      <c r="QQI356" s="224"/>
      <c r="QQJ356" s="334"/>
      <c r="QQK356" s="334"/>
      <c r="QQL356" s="224"/>
      <c r="QQM356" s="368"/>
      <c r="QQN356" s="368"/>
      <c r="QQO356" s="332"/>
      <c r="QQP356" s="333"/>
      <c r="QQQ356" s="368"/>
      <c r="QQR356" s="224"/>
      <c r="QQS356" s="224"/>
      <c r="QQT356" s="334"/>
      <c r="QQU356" s="334"/>
      <c r="QQV356" s="224"/>
      <c r="QQW356" s="368"/>
      <c r="QQX356" s="368"/>
      <c r="QQY356" s="332"/>
      <c r="QQZ356" s="333"/>
      <c r="QRA356" s="368"/>
      <c r="QRB356" s="224"/>
      <c r="QRC356" s="224"/>
      <c r="QRD356" s="334"/>
      <c r="QRE356" s="334"/>
      <c r="QRF356" s="224"/>
      <c r="QRG356" s="368"/>
      <c r="QRH356" s="368"/>
      <c r="QRI356" s="332"/>
      <c r="QRJ356" s="333"/>
      <c r="QRK356" s="368"/>
      <c r="QRL356" s="224"/>
      <c r="QRM356" s="224"/>
      <c r="QRN356" s="334"/>
      <c r="QRO356" s="334"/>
      <c r="QRP356" s="224"/>
      <c r="QRQ356" s="368"/>
      <c r="QRR356" s="368"/>
      <c r="QRS356" s="332"/>
      <c r="QRT356" s="333"/>
      <c r="QRU356" s="368"/>
      <c r="QRV356" s="224"/>
      <c r="QRW356" s="224"/>
      <c r="QRX356" s="334"/>
      <c r="QRY356" s="334"/>
      <c r="QRZ356" s="224"/>
      <c r="QSA356" s="368"/>
      <c r="QSB356" s="368"/>
      <c r="QSC356" s="332"/>
      <c r="QSD356" s="333"/>
      <c r="QSE356" s="368"/>
      <c r="QSF356" s="224"/>
      <c r="QSG356" s="224"/>
      <c r="QSH356" s="334"/>
      <c r="QSI356" s="334"/>
      <c r="QSJ356" s="224"/>
      <c r="QSK356" s="368"/>
      <c r="QSL356" s="368"/>
      <c r="QSM356" s="332"/>
      <c r="QSN356" s="333"/>
      <c r="QSO356" s="368"/>
      <c r="QSP356" s="224"/>
      <c r="QSQ356" s="224"/>
      <c r="QSR356" s="334"/>
      <c r="QSS356" s="334"/>
      <c r="QST356" s="224"/>
      <c r="QSU356" s="368"/>
      <c r="QSV356" s="368"/>
      <c r="QSW356" s="332"/>
      <c r="QSX356" s="333"/>
      <c r="QSY356" s="368"/>
      <c r="QSZ356" s="224"/>
      <c r="QTA356" s="224"/>
      <c r="QTB356" s="334"/>
      <c r="QTC356" s="334"/>
      <c r="QTD356" s="224"/>
      <c r="QTE356" s="368"/>
      <c r="QTF356" s="368"/>
      <c r="QTG356" s="332"/>
      <c r="QTH356" s="333"/>
      <c r="QTI356" s="368"/>
      <c r="QTJ356" s="224"/>
      <c r="QTK356" s="224"/>
      <c r="QTL356" s="334"/>
      <c r="QTM356" s="334"/>
      <c r="QTN356" s="224"/>
      <c r="QTO356" s="368"/>
      <c r="QTP356" s="368"/>
      <c r="QTQ356" s="332"/>
      <c r="QTR356" s="333"/>
      <c r="QTS356" s="368"/>
      <c r="QTT356" s="224"/>
      <c r="QTU356" s="224"/>
      <c r="QTV356" s="334"/>
      <c r="QTW356" s="334"/>
      <c r="QTX356" s="224"/>
      <c r="QTY356" s="368"/>
      <c r="QTZ356" s="368"/>
      <c r="QUA356" s="332"/>
      <c r="QUB356" s="333"/>
      <c r="QUC356" s="368"/>
      <c r="QUD356" s="224"/>
      <c r="QUE356" s="224"/>
      <c r="QUF356" s="334"/>
      <c r="QUG356" s="334"/>
      <c r="QUH356" s="224"/>
      <c r="QUI356" s="368"/>
      <c r="QUJ356" s="368"/>
      <c r="QUK356" s="332"/>
      <c r="QUL356" s="333"/>
      <c r="QUM356" s="368"/>
      <c r="QUN356" s="224"/>
      <c r="QUO356" s="224"/>
      <c r="QUP356" s="334"/>
      <c r="QUQ356" s="334"/>
      <c r="QUR356" s="224"/>
      <c r="QUS356" s="368"/>
      <c r="QUT356" s="368"/>
      <c r="QUU356" s="332"/>
      <c r="QUV356" s="333"/>
      <c r="QUW356" s="368"/>
      <c r="QUX356" s="224"/>
      <c r="QUY356" s="224"/>
      <c r="QUZ356" s="334"/>
      <c r="QVA356" s="334"/>
      <c r="QVB356" s="224"/>
      <c r="QVC356" s="368"/>
      <c r="QVD356" s="368"/>
      <c r="QVE356" s="332"/>
      <c r="QVF356" s="333"/>
      <c r="QVG356" s="368"/>
      <c r="QVH356" s="224"/>
      <c r="QVI356" s="224"/>
      <c r="QVJ356" s="334"/>
      <c r="QVK356" s="334"/>
      <c r="QVL356" s="224"/>
      <c r="QVM356" s="368"/>
      <c r="QVN356" s="368"/>
      <c r="QVO356" s="332"/>
      <c r="QVP356" s="333"/>
      <c r="QVQ356" s="368"/>
      <c r="QVR356" s="224"/>
      <c r="QVS356" s="224"/>
      <c r="QVT356" s="334"/>
      <c r="QVU356" s="334"/>
      <c r="QVV356" s="224"/>
      <c r="QVW356" s="368"/>
      <c r="QVX356" s="368"/>
      <c r="QVY356" s="332"/>
      <c r="QVZ356" s="333"/>
      <c r="QWA356" s="368"/>
      <c r="QWB356" s="224"/>
      <c r="QWC356" s="224"/>
      <c r="QWD356" s="334"/>
      <c r="QWE356" s="334"/>
      <c r="QWF356" s="224"/>
      <c r="QWG356" s="368"/>
      <c r="QWH356" s="368"/>
      <c r="QWI356" s="332"/>
      <c r="QWJ356" s="333"/>
      <c r="QWK356" s="368"/>
      <c r="QWL356" s="224"/>
      <c r="QWM356" s="224"/>
      <c r="QWN356" s="334"/>
      <c r="QWO356" s="334"/>
      <c r="QWP356" s="224"/>
      <c r="QWQ356" s="368"/>
      <c r="QWR356" s="368"/>
      <c r="QWS356" s="332"/>
      <c r="QWT356" s="333"/>
      <c r="QWU356" s="368"/>
      <c r="QWV356" s="224"/>
      <c r="QWW356" s="224"/>
      <c r="QWX356" s="334"/>
      <c r="QWY356" s="334"/>
      <c r="QWZ356" s="224"/>
      <c r="QXA356" s="368"/>
      <c r="QXB356" s="368"/>
      <c r="QXC356" s="332"/>
      <c r="QXD356" s="333"/>
      <c r="QXE356" s="368"/>
      <c r="QXF356" s="224"/>
      <c r="QXG356" s="224"/>
      <c r="QXH356" s="334"/>
      <c r="QXI356" s="334"/>
      <c r="QXJ356" s="224"/>
      <c r="QXK356" s="368"/>
      <c r="QXL356" s="368"/>
      <c r="QXM356" s="332"/>
      <c r="QXN356" s="333"/>
      <c r="QXO356" s="368"/>
      <c r="QXP356" s="224"/>
      <c r="QXQ356" s="224"/>
      <c r="QXR356" s="334"/>
      <c r="QXS356" s="334"/>
      <c r="QXT356" s="224"/>
      <c r="QXU356" s="368"/>
      <c r="QXV356" s="368"/>
      <c r="QXW356" s="332"/>
      <c r="QXX356" s="333"/>
      <c r="QXY356" s="368"/>
      <c r="QXZ356" s="224"/>
      <c r="QYA356" s="224"/>
      <c r="QYB356" s="334"/>
      <c r="QYC356" s="334"/>
      <c r="QYD356" s="224"/>
      <c r="QYE356" s="368"/>
      <c r="QYF356" s="368"/>
      <c r="QYG356" s="332"/>
      <c r="QYH356" s="333"/>
      <c r="QYI356" s="368"/>
      <c r="QYJ356" s="224"/>
      <c r="QYK356" s="224"/>
      <c r="QYL356" s="334"/>
      <c r="QYM356" s="334"/>
      <c r="QYN356" s="224"/>
      <c r="QYO356" s="368"/>
      <c r="QYP356" s="368"/>
      <c r="QYQ356" s="332"/>
      <c r="QYR356" s="333"/>
      <c r="QYS356" s="368"/>
      <c r="QYT356" s="224"/>
      <c r="QYU356" s="224"/>
      <c r="QYV356" s="334"/>
      <c r="QYW356" s="334"/>
      <c r="QYX356" s="224"/>
      <c r="QYY356" s="368"/>
      <c r="QYZ356" s="368"/>
      <c r="QZA356" s="332"/>
      <c r="QZB356" s="333"/>
      <c r="QZC356" s="368"/>
      <c r="QZD356" s="224"/>
      <c r="QZE356" s="224"/>
      <c r="QZF356" s="334"/>
      <c r="QZG356" s="334"/>
      <c r="QZH356" s="224"/>
      <c r="QZI356" s="368"/>
      <c r="QZJ356" s="368"/>
      <c r="QZK356" s="332"/>
      <c r="QZL356" s="333"/>
      <c r="QZM356" s="368"/>
      <c r="QZN356" s="224"/>
      <c r="QZO356" s="224"/>
      <c r="QZP356" s="334"/>
      <c r="QZQ356" s="334"/>
      <c r="QZR356" s="224"/>
      <c r="QZS356" s="368"/>
      <c r="QZT356" s="368"/>
      <c r="QZU356" s="332"/>
      <c r="QZV356" s="333"/>
      <c r="QZW356" s="368"/>
      <c r="QZX356" s="224"/>
      <c r="QZY356" s="224"/>
      <c r="QZZ356" s="334"/>
      <c r="RAA356" s="334"/>
      <c r="RAB356" s="224"/>
      <c r="RAC356" s="368"/>
      <c r="RAD356" s="368"/>
      <c r="RAE356" s="332"/>
      <c r="RAF356" s="333"/>
      <c r="RAG356" s="368"/>
      <c r="RAH356" s="224"/>
      <c r="RAI356" s="224"/>
      <c r="RAJ356" s="334"/>
      <c r="RAK356" s="334"/>
      <c r="RAL356" s="224"/>
      <c r="RAM356" s="368"/>
      <c r="RAN356" s="368"/>
      <c r="RAO356" s="332"/>
      <c r="RAP356" s="333"/>
      <c r="RAQ356" s="368"/>
      <c r="RAR356" s="224"/>
      <c r="RAS356" s="224"/>
      <c r="RAT356" s="334"/>
      <c r="RAU356" s="334"/>
      <c r="RAV356" s="224"/>
      <c r="RAW356" s="368"/>
      <c r="RAX356" s="368"/>
      <c r="RAY356" s="332"/>
      <c r="RAZ356" s="333"/>
      <c r="RBA356" s="368"/>
      <c r="RBB356" s="224"/>
      <c r="RBC356" s="224"/>
      <c r="RBD356" s="334"/>
      <c r="RBE356" s="334"/>
      <c r="RBF356" s="224"/>
      <c r="RBG356" s="368"/>
      <c r="RBH356" s="368"/>
      <c r="RBI356" s="332"/>
      <c r="RBJ356" s="333"/>
      <c r="RBK356" s="368"/>
      <c r="RBL356" s="224"/>
      <c r="RBM356" s="224"/>
      <c r="RBN356" s="334"/>
      <c r="RBO356" s="334"/>
      <c r="RBP356" s="224"/>
      <c r="RBQ356" s="368"/>
      <c r="RBR356" s="368"/>
      <c r="RBS356" s="332"/>
      <c r="RBT356" s="333"/>
      <c r="RBU356" s="368"/>
      <c r="RBV356" s="224"/>
      <c r="RBW356" s="224"/>
      <c r="RBX356" s="334"/>
      <c r="RBY356" s="334"/>
      <c r="RBZ356" s="224"/>
      <c r="RCA356" s="368"/>
      <c r="RCB356" s="368"/>
      <c r="RCC356" s="332"/>
      <c r="RCD356" s="333"/>
      <c r="RCE356" s="368"/>
      <c r="RCF356" s="224"/>
      <c r="RCG356" s="224"/>
      <c r="RCH356" s="334"/>
      <c r="RCI356" s="334"/>
      <c r="RCJ356" s="224"/>
      <c r="RCK356" s="368"/>
      <c r="RCL356" s="368"/>
      <c r="RCM356" s="332"/>
      <c r="RCN356" s="333"/>
      <c r="RCO356" s="368"/>
      <c r="RCP356" s="224"/>
      <c r="RCQ356" s="224"/>
      <c r="RCR356" s="334"/>
      <c r="RCS356" s="334"/>
      <c r="RCT356" s="224"/>
      <c r="RCU356" s="368"/>
      <c r="RCV356" s="368"/>
      <c r="RCW356" s="332"/>
      <c r="RCX356" s="333"/>
      <c r="RCY356" s="368"/>
      <c r="RCZ356" s="224"/>
      <c r="RDA356" s="224"/>
      <c r="RDB356" s="334"/>
      <c r="RDC356" s="334"/>
      <c r="RDD356" s="224"/>
      <c r="RDE356" s="368"/>
      <c r="RDF356" s="368"/>
      <c r="RDG356" s="332"/>
      <c r="RDH356" s="333"/>
      <c r="RDI356" s="368"/>
      <c r="RDJ356" s="224"/>
      <c r="RDK356" s="224"/>
      <c r="RDL356" s="334"/>
      <c r="RDM356" s="334"/>
      <c r="RDN356" s="224"/>
      <c r="RDO356" s="368"/>
      <c r="RDP356" s="368"/>
      <c r="RDQ356" s="332"/>
      <c r="RDR356" s="333"/>
      <c r="RDS356" s="368"/>
      <c r="RDT356" s="224"/>
      <c r="RDU356" s="224"/>
      <c r="RDV356" s="334"/>
      <c r="RDW356" s="334"/>
      <c r="RDX356" s="224"/>
      <c r="RDY356" s="368"/>
      <c r="RDZ356" s="368"/>
      <c r="REA356" s="332"/>
      <c r="REB356" s="333"/>
      <c r="REC356" s="368"/>
      <c r="RED356" s="224"/>
      <c r="REE356" s="224"/>
      <c r="REF356" s="334"/>
      <c r="REG356" s="334"/>
      <c r="REH356" s="224"/>
      <c r="REI356" s="368"/>
      <c r="REJ356" s="368"/>
      <c r="REK356" s="332"/>
      <c r="REL356" s="333"/>
      <c r="REM356" s="368"/>
      <c r="REN356" s="224"/>
      <c r="REO356" s="224"/>
      <c r="REP356" s="334"/>
      <c r="REQ356" s="334"/>
      <c r="RER356" s="224"/>
      <c r="RES356" s="368"/>
      <c r="RET356" s="368"/>
      <c r="REU356" s="332"/>
      <c r="REV356" s="333"/>
      <c r="REW356" s="368"/>
      <c r="REX356" s="224"/>
      <c r="REY356" s="224"/>
      <c r="REZ356" s="334"/>
      <c r="RFA356" s="334"/>
      <c r="RFB356" s="224"/>
      <c r="RFC356" s="368"/>
      <c r="RFD356" s="368"/>
      <c r="RFE356" s="332"/>
      <c r="RFF356" s="333"/>
      <c r="RFG356" s="368"/>
      <c r="RFH356" s="224"/>
      <c r="RFI356" s="224"/>
      <c r="RFJ356" s="334"/>
      <c r="RFK356" s="334"/>
      <c r="RFL356" s="224"/>
      <c r="RFM356" s="368"/>
      <c r="RFN356" s="368"/>
      <c r="RFO356" s="332"/>
      <c r="RFP356" s="333"/>
      <c r="RFQ356" s="368"/>
      <c r="RFR356" s="224"/>
      <c r="RFS356" s="224"/>
      <c r="RFT356" s="334"/>
      <c r="RFU356" s="334"/>
      <c r="RFV356" s="224"/>
      <c r="RFW356" s="368"/>
      <c r="RFX356" s="368"/>
      <c r="RFY356" s="332"/>
      <c r="RFZ356" s="333"/>
      <c r="RGA356" s="368"/>
      <c r="RGB356" s="224"/>
      <c r="RGC356" s="224"/>
      <c r="RGD356" s="334"/>
      <c r="RGE356" s="334"/>
      <c r="RGF356" s="224"/>
      <c r="RGG356" s="368"/>
      <c r="RGH356" s="368"/>
      <c r="RGI356" s="332"/>
      <c r="RGJ356" s="333"/>
      <c r="RGK356" s="368"/>
      <c r="RGL356" s="224"/>
      <c r="RGM356" s="224"/>
      <c r="RGN356" s="334"/>
      <c r="RGO356" s="334"/>
      <c r="RGP356" s="224"/>
      <c r="RGQ356" s="368"/>
      <c r="RGR356" s="368"/>
      <c r="RGS356" s="332"/>
      <c r="RGT356" s="333"/>
      <c r="RGU356" s="368"/>
      <c r="RGV356" s="224"/>
      <c r="RGW356" s="224"/>
      <c r="RGX356" s="334"/>
      <c r="RGY356" s="334"/>
      <c r="RGZ356" s="224"/>
      <c r="RHA356" s="368"/>
      <c r="RHB356" s="368"/>
      <c r="RHC356" s="332"/>
      <c r="RHD356" s="333"/>
      <c r="RHE356" s="368"/>
      <c r="RHF356" s="224"/>
      <c r="RHG356" s="224"/>
      <c r="RHH356" s="334"/>
      <c r="RHI356" s="334"/>
      <c r="RHJ356" s="224"/>
      <c r="RHK356" s="368"/>
      <c r="RHL356" s="368"/>
      <c r="RHM356" s="332"/>
      <c r="RHN356" s="333"/>
      <c r="RHO356" s="368"/>
      <c r="RHP356" s="224"/>
      <c r="RHQ356" s="224"/>
      <c r="RHR356" s="334"/>
      <c r="RHS356" s="334"/>
      <c r="RHT356" s="224"/>
      <c r="RHU356" s="368"/>
      <c r="RHV356" s="368"/>
      <c r="RHW356" s="332"/>
      <c r="RHX356" s="333"/>
      <c r="RHY356" s="368"/>
      <c r="RHZ356" s="224"/>
      <c r="RIA356" s="224"/>
      <c r="RIB356" s="334"/>
      <c r="RIC356" s="334"/>
      <c r="RID356" s="224"/>
      <c r="RIE356" s="368"/>
      <c r="RIF356" s="368"/>
      <c r="RIG356" s="332"/>
      <c r="RIH356" s="333"/>
      <c r="RII356" s="368"/>
      <c r="RIJ356" s="224"/>
      <c r="RIK356" s="224"/>
      <c r="RIL356" s="334"/>
      <c r="RIM356" s="334"/>
      <c r="RIN356" s="224"/>
      <c r="RIO356" s="368"/>
      <c r="RIP356" s="368"/>
      <c r="RIQ356" s="332"/>
      <c r="RIR356" s="333"/>
      <c r="RIS356" s="368"/>
      <c r="RIT356" s="224"/>
      <c r="RIU356" s="224"/>
      <c r="RIV356" s="334"/>
      <c r="RIW356" s="334"/>
      <c r="RIX356" s="224"/>
      <c r="RIY356" s="368"/>
      <c r="RIZ356" s="368"/>
      <c r="RJA356" s="332"/>
      <c r="RJB356" s="333"/>
      <c r="RJC356" s="368"/>
      <c r="RJD356" s="224"/>
      <c r="RJE356" s="224"/>
      <c r="RJF356" s="334"/>
      <c r="RJG356" s="334"/>
      <c r="RJH356" s="224"/>
      <c r="RJI356" s="368"/>
      <c r="RJJ356" s="368"/>
      <c r="RJK356" s="332"/>
      <c r="RJL356" s="333"/>
      <c r="RJM356" s="368"/>
      <c r="RJN356" s="224"/>
      <c r="RJO356" s="224"/>
      <c r="RJP356" s="334"/>
      <c r="RJQ356" s="334"/>
      <c r="RJR356" s="224"/>
      <c r="RJS356" s="368"/>
      <c r="RJT356" s="368"/>
      <c r="RJU356" s="332"/>
      <c r="RJV356" s="333"/>
      <c r="RJW356" s="368"/>
      <c r="RJX356" s="224"/>
      <c r="RJY356" s="224"/>
      <c r="RJZ356" s="334"/>
      <c r="RKA356" s="334"/>
      <c r="RKB356" s="224"/>
      <c r="RKC356" s="368"/>
      <c r="RKD356" s="368"/>
      <c r="RKE356" s="332"/>
      <c r="RKF356" s="333"/>
      <c r="RKG356" s="368"/>
      <c r="RKH356" s="224"/>
      <c r="RKI356" s="224"/>
      <c r="RKJ356" s="334"/>
      <c r="RKK356" s="334"/>
      <c r="RKL356" s="224"/>
      <c r="RKM356" s="368"/>
      <c r="RKN356" s="368"/>
      <c r="RKO356" s="332"/>
      <c r="RKP356" s="333"/>
      <c r="RKQ356" s="368"/>
      <c r="RKR356" s="224"/>
      <c r="RKS356" s="224"/>
      <c r="RKT356" s="334"/>
      <c r="RKU356" s="334"/>
      <c r="RKV356" s="224"/>
      <c r="RKW356" s="368"/>
      <c r="RKX356" s="368"/>
      <c r="RKY356" s="332"/>
      <c r="RKZ356" s="333"/>
      <c r="RLA356" s="368"/>
      <c r="RLB356" s="224"/>
      <c r="RLC356" s="224"/>
      <c r="RLD356" s="334"/>
      <c r="RLE356" s="334"/>
      <c r="RLF356" s="224"/>
      <c r="RLG356" s="368"/>
      <c r="RLH356" s="368"/>
      <c r="RLI356" s="332"/>
      <c r="RLJ356" s="333"/>
      <c r="RLK356" s="368"/>
      <c r="RLL356" s="224"/>
      <c r="RLM356" s="224"/>
      <c r="RLN356" s="334"/>
      <c r="RLO356" s="334"/>
      <c r="RLP356" s="224"/>
      <c r="RLQ356" s="368"/>
      <c r="RLR356" s="368"/>
      <c r="RLS356" s="332"/>
      <c r="RLT356" s="333"/>
      <c r="RLU356" s="368"/>
      <c r="RLV356" s="224"/>
      <c r="RLW356" s="224"/>
      <c r="RLX356" s="334"/>
      <c r="RLY356" s="334"/>
      <c r="RLZ356" s="224"/>
      <c r="RMA356" s="368"/>
      <c r="RMB356" s="368"/>
      <c r="RMC356" s="332"/>
      <c r="RMD356" s="333"/>
      <c r="RME356" s="368"/>
      <c r="RMF356" s="224"/>
      <c r="RMG356" s="224"/>
      <c r="RMH356" s="334"/>
      <c r="RMI356" s="334"/>
      <c r="RMJ356" s="224"/>
      <c r="RMK356" s="368"/>
      <c r="RML356" s="368"/>
      <c r="RMM356" s="332"/>
      <c r="RMN356" s="333"/>
      <c r="RMO356" s="368"/>
      <c r="RMP356" s="224"/>
      <c r="RMQ356" s="224"/>
      <c r="RMR356" s="334"/>
      <c r="RMS356" s="334"/>
      <c r="RMT356" s="224"/>
      <c r="RMU356" s="368"/>
      <c r="RMV356" s="368"/>
      <c r="RMW356" s="332"/>
      <c r="RMX356" s="333"/>
      <c r="RMY356" s="368"/>
      <c r="RMZ356" s="224"/>
      <c r="RNA356" s="224"/>
      <c r="RNB356" s="334"/>
      <c r="RNC356" s="334"/>
      <c r="RND356" s="224"/>
      <c r="RNE356" s="368"/>
      <c r="RNF356" s="368"/>
      <c r="RNG356" s="332"/>
      <c r="RNH356" s="333"/>
      <c r="RNI356" s="368"/>
      <c r="RNJ356" s="224"/>
      <c r="RNK356" s="224"/>
      <c r="RNL356" s="334"/>
      <c r="RNM356" s="334"/>
      <c r="RNN356" s="224"/>
      <c r="RNO356" s="368"/>
      <c r="RNP356" s="368"/>
      <c r="RNQ356" s="332"/>
      <c r="RNR356" s="333"/>
      <c r="RNS356" s="368"/>
      <c r="RNT356" s="224"/>
      <c r="RNU356" s="224"/>
      <c r="RNV356" s="334"/>
      <c r="RNW356" s="334"/>
      <c r="RNX356" s="224"/>
      <c r="RNY356" s="368"/>
      <c r="RNZ356" s="368"/>
      <c r="ROA356" s="332"/>
      <c r="ROB356" s="333"/>
      <c r="ROC356" s="368"/>
      <c r="ROD356" s="224"/>
      <c r="ROE356" s="224"/>
      <c r="ROF356" s="334"/>
      <c r="ROG356" s="334"/>
      <c r="ROH356" s="224"/>
      <c r="ROI356" s="368"/>
      <c r="ROJ356" s="368"/>
      <c r="ROK356" s="332"/>
      <c r="ROL356" s="333"/>
      <c r="ROM356" s="368"/>
      <c r="RON356" s="224"/>
      <c r="ROO356" s="224"/>
      <c r="ROP356" s="334"/>
      <c r="ROQ356" s="334"/>
      <c r="ROR356" s="224"/>
      <c r="ROS356" s="368"/>
      <c r="ROT356" s="368"/>
      <c r="ROU356" s="332"/>
      <c r="ROV356" s="333"/>
      <c r="ROW356" s="368"/>
      <c r="ROX356" s="224"/>
      <c r="ROY356" s="224"/>
      <c r="ROZ356" s="334"/>
      <c r="RPA356" s="334"/>
      <c r="RPB356" s="224"/>
      <c r="RPC356" s="368"/>
      <c r="RPD356" s="368"/>
      <c r="RPE356" s="332"/>
      <c r="RPF356" s="333"/>
      <c r="RPG356" s="368"/>
      <c r="RPH356" s="224"/>
      <c r="RPI356" s="224"/>
      <c r="RPJ356" s="334"/>
      <c r="RPK356" s="334"/>
      <c r="RPL356" s="224"/>
      <c r="RPM356" s="368"/>
      <c r="RPN356" s="368"/>
      <c r="RPO356" s="332"/>
      <c r="RPP356" s="333"/>
      <c r="RPQ356" s="368"/>
      <c r="RPR356" s="224"/>
      <c r="RPS356" s="224"/>
      <c r="RPT356" s="334"/>
      <c r="RPU356" s="334"/>
      <c r="RPV356" s="224"/>
      <c r="RPW356" s="368"/>
      <c r="RPX356" s="368"/>
      <c r="RPY356" s="332"/>
      <c r="RPZ356" s="333"/>
      <c r="RQA356" s="368"/>
      <c r="RQB356" s="224"/>
      <c r="RQC356" s="224"/>
      <c r="RQD356" s="334"/>
      <c r="RQE356" s="334"/>
      <c r="RQF356" s="224"/>
      <c r="RQG356" s="368"/>
      <c r="RQH356" s="368"/>
      <c r="RQI356" s="332"/>
      <c r="RQJ356" s="333"/>
      <c r="RQK356" s="368"/>
      <c r="RQL356" s="224"/>
      <c r="RQM356" s="224"/>
      <c r="RQN356" s="334"/>
      <c r="RQO356" s="334"/>
      <c r="RQP356" s="224"/>
      <c r="RQQ356" s="368"/>
      <c r="RQR356" s="368"/>
      <c r="RQS356" s="332"/>
      <c r="RQT356" s="333"/>
      <c r="RQU356" s="368"/>
      <c r="RQV356" s="224"/>
      <c r="RQW356" s="224"/>
      <c r="RQX356" s="334"/>
      <c r="RQY356" s="334"/>
      <c r="RQZ356" s="224"/>
      <c r="RRA356" s="368"/>
      <c r="RRB356" s="368"/>
      <c r="RRC356" s="332"/>
      <c r="RRD356" s="333"/>
      <c r="RRE356" s="368"/>
      <c r="RRF356" s="224"/>
      <c r="RRG356" s="224"/>
      <c r="RRH356" s="334"/>
      <c r="RRI356" s="334"/>
      <c r="RRJ356" s="224"/>
      <c r="RRK356" s="368"/>
      <c r="RRL356" s="368"/>
      <c r="RRM356" s="332"/>
      <c r="RRN356" s="333"/>
      <c r="RRO356" s="368"/>
      <c r="RRP356" s="224"/>
      <c r="RRQ356" s="224"/>
      <c r="RRR356" s="334"/>
      <c r="RRS356" s="334"/>
      <c r="RRT356" s="224"/>
      <c r="RRU356" s="368"/>
      <c r="RRV356" s="368"/>
      <c r="RRW356" s="332"/>
      <c r="RRX356" s="333"/>
      <c r="RRY356" s="368"/>
      <c r="RRZ356" s="224"/>
      <c r="RSA356" s="224"/>
      <c r="RSB356" s="334"/>
      <c r="RSC356" s="334"/>
      <c r="RSD356" s="224"/>
      <c r="RSE356" s="368"/>
      <c r="RSF356" s="368"/>
      <c r="RSG356" s="332"/>
      <c r="RSH356" s="333"/>
      <c r="RSI356" s="368"/>
      <c r="RSJ356" s="224"/>
      <c r="RSK356" s="224"/>
      <c r="RSL356" s="334"/>
      <c r="RSM356" s="334"/>
      <c r="RSN356" s="224"/>
      <c r="RSO356" s="368"/>
      <c r="RSP356" s="368"/>
      <c r="RSQ356" s="332"/>
      <c r="RSR356" s="333"/>
      <c r="RSS356" s="368"/>
      <c r="RST356" s="224"/>
      <c r="RSU356" s="224"/>
      <c r="RSV356" s="334"/>
      <c r="RSW356" s="334"/>
      <c r="RSX356" s="224"/>
      <c r="RSY356" s="368"/>
      <c r="RSZ356" s="368"/>
      <c r="RTA356" s="332"/>
      <c r="RTB356" s="333"/>
      <c r="RTC356" s="368"/>
      <c r="RTD356" s="224"/>
      <c r="RTE356" s="224"/>
      <c r="RTF356" s="334"/>
      <c r="RTG356" s="334"/>
      <c r="RTH356" s="224"/>
      <c r="RTI356" s="368"/>
      <c r="RTJ356" s="368"/>
      <c r="RTK356" s="332"/>
      <c r="RTL356" s="333"/>
      <c r="RTM356" s="368"/>
      <c r="RTN356" s="224"/>
      <c r="RTO356" s="224"/>
      <c r="RTP356" s="334"/>
      <c r="RTQ356" s="334"/>
      <c r="RTR356" s="224"/>
      <c r="RTS356" s="368"/>
      <c r="RTT356" s="368"/>
      <c r="RTU356" s="332"/>
      <c r="RTV356" s="333"/>
      <c r="RTW356" s="368"/>
      <c r="RTX356" s="224"/>
      <c r="RTY356" s="224"/>
      <c r="RTZ356" s="334"/>
      <c r="RUA356" s="334"/>
      <c r="RUB356" s="224"/>
      <c r="RUC356" s="368"/>
      <c r="RUD356" s="368"/>
      <c r="RUE356" s="332"/>
      <c r="RUF356" s="333"/>
      <c r="RUG356" s="368"/>
      <c r="RUH356" s="224"/>
      <c r="RUI356" s="224"/>
      <c r="RUJ356" s="334"/>
      <c r="RUK356" s="334"/>
      <c r="RUL356" s="224"/>
      <c r="RUM356" s="368"/>
      <c r="RUN356" s="368"/>
      <c r="RUO356" s="332"/>
      <c r="RUP356" s="333"/>
      <c r="RUQ356" s="368"/>
      <c r="RUR356" s="224"/>
      <c r="RUS356" s="224"/>
      <c r="RUT356" s="334"/>
      <c r="RUU356" s="334"/>
      <c r="RUV356" s="224"/>
      <c r="RUW356" s="368"/>
      <c r="RUX356" s="368"/>
      <c r="RUY356" s="332"/>
      <c r="RUZ356" s="333"/>
      <c r="RVA356" s="368"/>
      <c r="RVB356" s="224"/>
      <c r="RVC356" s="224"/>
      <c r="RVD356" s="334"/>
      <c r="RVE356" s="334"/>
      <c r="RVF356" s="224"/>
      <c r="RVG356" s="368"/>
      <c r="RVH356" s="368"/>
      <c r="RVI356" s="332"/>
      <c r="RVJ356" s="333"/>
      <c r="RVK356" s="368"/>
      <c r="RVL356" s="224"/>
      <c r="RVM356" s="224"/>
      <c r="RVN356" s="334"/>
      <c r="RVO356" s="334"/>
      <c r="RVP356" s="224"/>
      <c r="RVQ356" s="368"/>
      <c r="RVR356" s="368"/>
      <c r="RVS356" s="332"/>
      <c r="RVT356" s="333"/>
      <c r="RVU356" s="368"/>
      <c r="RVV356" s="224"/>
      <c r="RVW356" s="224"/>
      <c r="RVX356" s="334"/>
      <c r="RVY356" s="334"/>
      <c r="RVZ356" s="224"/>
      <c r="RWA356" s="368"/>
      <c r="RWB356" s="368"/>
      <c r="RWC356" s="332"/>
      <c r="RWD356" s="333"/>
      <c r="RWE356" s="368"/>
      <c r="RWF356" s="224"/>
      <c r="RWG356" s="224"/>
      <c r="RWH356" s="334"/>
      <c r="RWI356" s="334"/>
      <c r="RWJ356" s="224"/>
      <c r="RWK356" s="368"/>
      <c r="RWL356" s="368"/>
      <c r="RWM356" s="332"/>
      <c r="RWN356" s="333"/>
      <c r="RWO356" s="368"/>
      <c r="RWP356" s="224"/>
      <c r="RWQ356" s="224"/>
      <c r="RWR356" s="334"/>
      <c r="RWS356" s="334"/>
      <c r="RWT356" s="224"/>
      <c r="RWU356" s="368"/>
      <c r="RWV356" s="368"/>
      <c r="RWW356" s="332"/>
      <c r="RWX356" s="333"/>
      <c r="RWY356" s="368"/>
      <c r="RWZ356" s="224"/>
      <c r="RXA356" s="224"/>
      <c r="RXB356" s="334"/>
      <c r="RXC356" s="334"/>
      <c r="RXD356" s="224"/>
      <c r="RXE356" s="368"/>
      <c r="RXF356" s="368"/>
      <c r="RXG356" s="332"/>
      <c r="RXH356" s="333"/>
      <c r="RXI356" s="368"/>
      <c r="RXJ356" s="224"/>
      <c r="RXK356" s="224"/>
      <c r="RXL356" s="334"/>
      <c r="RXM356" s="334"/>
      <c r="RXN356" s="224"/>
      <c r="RXO356" s="368"/>
      <c r="RXP356" s="368"/>
      <c r="RXQ356" s="332"/>
      <c r="RXR356" s="333"/>
      <c r="RXS356" s="368"/>
      <c r="RXT356" s="224"/>
      <c r="RXU356" s="224"/>
      <c r="RXV356" s="334"/>
      <c r="RXW356" s="334"/>
      <c r="RXX356" s="224"/>
      <c r="RXY356" s="368"/>
      <c r="RXZ356" s="368"/>
      <c r="RYA356" s="332"/>
      <c r="RYB356" s="333"/>
      <c r="RYC356" s="368"/>
      <c r="RYD356" s="224"/>
      <c r="RYE356" s="224"/>
      <c r="RYF356" s="334"/>
      <c r="RYG356" s="334"/>
      <c r="RYH356" s="224"/>
      <c r="RYI356" s="368"/>
      <c r="RYJ356" s="368"/>
      <c r="RYK356" s="332"/>
      <c r="RYL356" s="333"/>
      <c r="RYM356" s="368"/>
      <c r="RYN356" s="224"/>
      <c r="RYO356" s="224"/>
      <c r="RYP356" s="334"/>
      <c r="RYQ356" s="334"/>
      <c r="RYR356" s="224"/>
      <c r="RYS356" s="368"/>
      <c r="RYT356" s="368"/>
      <c r="RYU356" s="332"/>
      <c r="RYV356" s="333"/>
      <c r="RYW356" s="368"/>
      <c r="RYX356" s="224"/>
      <c r="RYY356" s="224"/>
      <c r="RYZ356" s="334"/>
      <c r="RZA356" s="334"/>
      <c r="RZB356" s="224"/>
      <c r="RZC356" s="368"/>
      <c r="RZD356" s="368"/>
      <c r="RZE356" s="332"/>
      <c r="RZF356" s="333"/>
      <c r="RZG356" s="368"/>
      <c r="RZH356" s="224"/>
      <c r="RZI356" s="224"/>
      <c r="RZJ356" s="334"/>
      <c r="RZK356" s="334"/>
      <c r="RZL356" s="224"/>
      <c r="RZM356" s="368"/>
      <c r="RZN356" s="368"/>
      <c r="RZO356" s="332"/>
      <c r="RZP356" s="333"/>
      <c r="RZQ356" s="368"/>
      <c r="RZR356" s="224"/>
      <c r="RZS356" s="224"/>
      <c r="RZT356" s="334"/>
      <c r="RZU356" s="334"/>
      <c r="RZV356" s="224"/>
      <c r="RZW356" s="368"/>
      <c r="RZX356" s="368"/>
      <c r="RZY356" s="332"/>
      <c r="RZZ356" s="333"/>
      <c r="SAA356" s="368"/>
      <c r="SAB356" s="224"/>
      <c r="SAC356" s="224"/>
      <c r="SAD356" s="334"/>
      <c r="SAE356" s="334"/>
      <c r="SAF356" s="224"/>
      <c r="SAG356" s="368"/>
      <c r="SAH356" s="368"/>
      <c r="SAI356" s="332"/>
      <c r="SAJ356" s="333"/>
      <c r="SAK356" s="368"/>
      <c r="SAL356" s="224"/>
      <c r="SAM356" s="224"/>
      <c r="SAN356" s="334"/>
      <c r="SAO356" s="334"/>
      <c r="SAP356" s="224"/>
      <c r="SAQ356" s="368"/>
      <c r="SAR356" s="368"/>
      <c r="SAS356" s="332"/>
      <c r="SAT356" s="333"/>
      <c r="SAU356" s="368"/>
      <c r="SAV356" s="224"/>
      <c r="SAW356" s="224"/>
      <c r="SAX356" s="334"/>
      <c r="SAY356" s="334"/>
      <c r="SAZ356" s="224"/>
      <c r="SBA356" s="368"/>
      <c r="SBB356" s="368"/>
      <c r="SBC356" s="332"/>
      <c r="SBD356" s="333"/>
      <c r="SBE356" s="368"/>
      <c r="SBF356" s="224"/>
      <c r="SBG356" s="224"/>
      <c r="SBH356" s="334"/>
      <c r="SBI356" s="334"/>
      <c r="SBJ356" s="224"/>
      <c r="SBK356" s="368"/>
      <c r="SBL356" s="368"/>
      <c r="SBM356" s="332"/>
      <c r="SBN356" s="333"/>
      <c r="SBO356" s="368"/>
      <c r="SBP356" s="224"/>
      <c r="SBQ356" s="224"/>
      <c r="SBR356" s="334"/>
      <c r="SBS356" s="334"/>
      <c r="SBT356" s="224"/>
      <c r="SBU356" s="368"/>
      <c r="SBV356" s="368"/>
      <c r="SBW356" s="332"/>
      <c r="SBX356" s="333"/>
      <c r="SBY356" s="368"/>
      <c r="SBZ356" s="224"/>
      <c r="SCA356" s="224"/>
      <c r="SCB356" s="334"/>
      <c r="SCC356" s="334"/>
      <c r="SCD356" s="224"/>
      <c r="SCE356" s="368"/>
      <c r="SCF356" s="368"/>
      <c r="SCG356" s="332"/>
      <c r="SCH356" s="333"/>
      <c r="SCI356" s="368"/>
      <c r="SCJ356" s="224"/>
      <c r="SCK356" s="224"/>
      <c r="SCL356" s="334"/>
      <c r="SCM356" s="334"/>
      <c r="SCN356" s="224"/>
      <c r="SCO356" s="368"/>
      <c r="SCP356" s="368"/>
      <c r="SCQ356" s="332"/>
      <c r="SCR356" s="333"/>
      <c r="SCS356" s="368"/>
      <c r="SCT356" s="224"/>
      <c r="SCU356" s="224"/>
      <c r="SCV356" s="334"/>
      <c r="SCW356" s="334"/>
      <c r="SCX356" s="224"/>
      <c r="SCY356" s="368"/>
      <c r="SCZ356" s="368"/>
      <c r="SDA356" s="332"/>
      <c r="SDB356" s="333"/>
      <c r="SDC356" s="368"/>
      <c r="SDD356" s="224"/>
      <c r="SDE356" s="224"/>
      <c r="SDF356" s="334"/>
      <c r="SDG356" s="334"/>
      <c r="SDH356" s="224"/>
      <c r="SDI356" s="368"/>
      <c r="SDJ356" s="368"/>
      <c r="SDK356" s="332"/>
      <c r="SDL356" s="333"/>
      <c r="SDM356" s="368"/>
      <c r="SDN356" s="224"/>
      <c r="SDO356" s="224"/>
      <c r="SDP356" s="334"/>
      <c r="SDQ356" s="334"/>
      <c r="SDR356" s="224"/>
      <c r="SDS356" s="368"/>
      <c r="SDT356" s="368"/>
      <c r="SDU356" s="332"/>
      <c r="SDV356" s="333"/>
      <c r="SDW356" s="368"/>
      <c r="SDX356" s="224"/>
      <c r="SDY356" s="224"/>
      <c r="SDZ356" s="334"/>
      <c r="SEA356" s="334"/>
      <c r="SEB356" s="224"/>
      <c r="SEC356" s="368"/>
      <c r="SED356" s="368"/>
      <c r="SEE356" s="332"/>
      <c r="SEF356" s="333"/>
      <c r="SEG356" s="368"/>
      <c r="SEH356" s="224"/>
      <c r="SEI356" s="224"/>
      <c r="SEJ356" s="334"/>
      <c r="SEK356" s="334"/>
      <c r="SEL356" s="224"/>
      <c r="SEM356" s="368"/>
      <c r="SEN356" s="368"/>
      <c r="SEO356" s="332"/>
      <c r="SEP356" s="333"/>
      <c r="SEQ356" s="368"/>
      <c r="SER356" s="224"/>
      <c r="SES356" s="224"/>
      <c r="SET356" s="334"/>
      <c r="SEU356" s="334"/>
      <c r="SEV356" s="224"/>
      <c r="SEW356" s="368"/>
      <c r="SEX356" s="368"/>
      <c r="SEY356" s="332"/>
      <c r="SEZ356" s="333"/>
      <c r="SFA356" s="368"/>
      <c r="SFB356" s="224"/>
      <c r="SFC356" s="224"/>
      <c r="SFD356" s="334"/>
      <c r="SFE356" s="334"/>
      <c r="SFF356" s="224"/>
      <c r="SFG356" s="368"/>
      <c r="SFH356" s="368"/>
      <c r="SFI356" s="332"/>
      <c r="SFJ356" s="333"/>
      <c r="SFK356" s="368"/>
      <c r="SFL356" s="224"/>
      <c r="SFM356" s="224"/>
      <c r="SFN356" s="334"/>
      <c r="SFO356" s="334"/>
      <c r="SFP356" s="224"/>
      <c r="SFQ356" s="368"/>
      <c r="SFR356" s="368"/>
      <c r="SFS356" s="332"/>
      <c r="SFT356" s="333"/>
      <c r="SFU356" s="368"/>
      <c r="SFV356" s="224"/>
      <c r="SFW356" s="224"/>
      <c r="SFX356" s="334"/>
      <c r="SFY356" s="334"/>
      <c r="SFZ356" s="224"/>
      <c r="SGA356" s="368"/>
      <c r="SGB356" s="368"/>
      <c r="SGC356" s="332"/>
      <c r="SGD356" s="333"/>
      <c r="SGE356" s="368"/>
      <c r="SGF356" s="224"/>
      <c r="SGG356" s="224"/>
      <c r="SGH356" s="334"/>
      <c r="SGI356" s="334"/>
      <c r="SGJ356" s="224"/>
      <c r="SGK356" s="368"/>
      <c r="SGL356" s="368"/>
      <c r="SGM356" s="332"/>
      <c r="SGN356" s="333"/>
      <c r="SGO356" s="368"/>
      <c r="SGP356" s="224"/>
      <c r="SGQ356" s="224"/>
      <c r="SGR356" s="334"/>
      <c r="SGS356" s="334"/>
      <c r="SGT356" s="224"/>
      <c r="SGU356" s="368"/>
      <c r="SGV356" s="368"/>
      <c r="SGW356" s="332"/>
      <c r="SGX356" s="333"/>
      <c r="SGY356" s="368"/>
      <c r="SGZ356" s="224"/>
      <c r="SHA356" s="224"/>
      <c r="SHB356" s="334"/>
      <c r="SHC356" s="334"/>
      <c r="SHD356" s="224"/>
      <c r="SHE356" s="368"/>
      <c r="SHF356" s="368"/>
      <c r="SHG356" s="332"/>
      <c r="SHH356" s="333"/>
      <c r="SHI356" s="368"/>
      <c r="SHJ356" s="224"/>
      <c r="SHK356" s="224"/>
      <c r="SHL356" s="334"/>
      <c r="SHM356" s="334"/>
      <c r="SHN356" s="224"/>
      <c r="SHO356" s="368"/>
      <c r="SHP356" s="368"/>
      <c r="SHQ356" s="332"/>
      <c r="SHR356" s="333"/>
      <c r="SHS356" s="368"/>
      <c r="SHT356" s="224"/>
      <c r="SHU356" s="224"/>
      <c r="SHV356" s="334"/>
      <c r="SHW356" s="334"/>
      <c r="SHX356" s="224"/>
      <c r="SHY356" s="368"/>
      <c r="SHZ356" s="368"/>
      <c r="SIA356" s="332"/>
      <c r="SIB356" s="333"/>
      <c r="SIC356" s="368"/>
      <c r="SID356" s="224"/>
      <c r="SIE356" s="224"/>
      <c r="SIF356" s="334"/>
      <c r="SIG356" s="334"/>
      <c r="SIH356" s="224"/>
      <c r="SII356" s="368"/>
      <c r="SIJ356" s="368"/>
      <c r="SIK356" s="332"/>
      <c r="SIL356" s="333"/>
      <c r="SIM356" s="368"/>
      <c r="SIN356" s="224"/>
      <c r="SIO356" s="224"/>
      <c r="SIP356" s="334"/>
      <c r="SIQ356" s="334"/>
      <c r="SIR356" s="224"/>
      <c r="SIS356" s="368"/>
      <c r="SIT356" s="368"/>
      <c r="SIU356" s="332"/>
      <c r="SIV356" s="333"/>
      <c r="SIW356" s="368"/>
      <c r="SIX356" s="224"/>
      <c r="SIY356" s="224"/>
      <c r="SIZ356" s="334"/>
      <c r="SJA356" s="334"/>
      <c r="SJB356" s="224"/>
      <c r="SJC356" s="368"/>
      <c r="SJD356" s="368"/>
      <c r="SJE356" s="332"/>
      <c r="SJF356" s="333"/>
      <c r="SJG356" s="368"/>
      <c r="SJH356" s="224"/>
      <c r="SJI356" s="224"/>
      <c r="SJJ356" s="334"/>
      <c r="SJK356" s="334"/>
      <c r="SJL356" s="224"/>
      <c r="SJM356" s="368"/>
      <c r="SJN356" s="368"/>
      <c r="SJO356" s="332"/>
      <c r="SJP356" s="333"/>
      <c r="SJQ356" s="368"/>
      <c r="SJR356" s="224"/>
      <c r="SJS356" s="224"/>
      <c r="SJT356" s="334"/>
      <c r="SJU356" s="334"/>
      <c r="SJV356" s="224"/>
      <c r="SJW356" s="368"/>
      <c r="SJX356" s="368"/>
      <c r="SJY356" s="332"/>
      <c r="SJZ356" s="333"/>
      <c r="SKA356" s="368"/>
      <c r="SKB356" s="224"/>
      <c r="SKC356" s="224"/>
      <c r="SKD356" s="334"/>
      <c r="SKE356" s="334"/>
      <c r="SKF356" s="224"/>
      <c r="SKG356" s="368"/>
      <c r="SKH356" s="368"/>
      <c r="SKI356" s="332"/>
      <c r="SKJ356" s="333"/>
      <c r="SKK356" s="368"/>
      <c r="SKL356" s="224"/>
      <c r="SKM356" s="224"/>
      <c r="SKN356" s="334"/>
      <c r="SKO356" s="334"/>
      <c r="SKP356" s="224"/>
      <c r="SKQ356" s="368"/>
      <c r="SKR356" s="368"/>
      <c r="SKS356" s="332"/>
      <c r="SKT356" s="333"/>
      <c r="SKU356" s="368"/>
      <c r="SKV356" s="224"/>
      <c r="SKW356" s="224"/>
      <c r="SKX356" s="334"/>
      <c r="SKY356" s="334"/>
      <c r="SKZ356" s="224"/>
      <c r="SLA356" s="368"/>
      <c r="SLB356" s="368"/>
      <c r="SLC356" s="332"/>
      <c r="SLD356" s="333"/>
      <c r="SLE356" s="368"/>
      <c r="SLF356" s="224"/>
      <c r="SLG356" s="224"/>
      <c r="SLH356" s="334"/>
      <c r="SLI356" s="334"/>
      <c r="SLJ356" s="224"/>
      <c r="SLK356" s="368"/>
      <c r="SLL356" s="368"/>
      <c r="SLM356" s="332"/>
      <c r="SLN356" s="333"/>
      <c r="SLO356" s="368"/>
      <c r="SLP356" s="224"/>
      <c r="SLQ356" s="224"/>
      <c r="SLR356" s="334"/>
      <c r="SLS356" s="334"/>
      <c r="SLT356" s="224"/>
      <c r="SLU356" s="368"/>
      <c r="SLV356" s="368"/>
      <c r="SLW356" s="332"/>
      <c r="SLX356" s="333"/>
      <c r="SLY356" s="368"/>
      <c r="SLZ356" s="224"/>
      <c r="SMA356" s="224"/>
      <c r="SMB356" s="334"/>
      <c r="SMC356" s="334"/>
      <c r="SMD356" s="224"/>
      <c r="SME356" s="368"/>
      <c r="SMF356" s="368"/>
      <c r="SMG356" s="332"/>
      <c r="SMH356" s="333"/>
      <c r="SMI356" s="368"/>
      <c r="SMJ356" s="224"/>
      <c r="SMK356" s="224"/>
      <c r="SML356" s="334"/>
      <c r="SMM356" s="334"/>
      <c r="SMN356" s="224"/>
      <c r="SMO356" s="368"/>
      <c r="SMP356" s="368"/>
      <c r="SMQ356" s="332"/>
      <c r="SMR356" s="333"/>
      <c r="SMS356" s="368"/>
      <c r="SMT356" s="224"/>
      <c r="SMU356" s="224"/>
      <c r="SMV356" s="334"/>
      <c r="SMW356" s="334"/>
      <c r="SMX356" s="224"/>
      <c r="SMY356" s="368"/>
      <c r="SMZ356" s="368"/>
      <c r="SNA356" s="332"/>
      <c r="SNB356" s="333"/>
      <c r="SNC356" s="368"/>
      <c r="SND356" s="224"/>
      <c r="SNE356" s="224"/>
      <c r="SNF356" s="334"/>
      <c r="SNG356" s="334"/>
      <c r="SNH356" s="224"/>
      <c r="SNI356" s="368"/>
      <c r="SNJ356" s="368"/>
      <c r="SNK356" s="332"/>
      <c r="SNL356" s="333"/>
      <c r="SNM356" s="368"/>
      <c r="SNN356" s="224"/>
      <c r="SNO356" s="224"/>
      <c r="SNP356" s="334"/>
      <c r="SNQ356" s="334"/>
      <c r="SNR356" s="224"/>
      <c r="SNS356" s="368"/>
      <c r="SNT356" s="368"/>
      <c r="SNU356" s="332"/>
      <c r="SNV356" s="333"/>
      <c r="SNW356" s="368"/>
      <c r="SNX356" s="224"/>
      <c r="SNY356" s="224"/>
      <c r="SNZ356" s="334"/>
      <c r="SOA356" s="334"/>
      <c r="SOB356" s="224"/>
      <c r="SOC356" s="368"/>
      <c r="SOD356" s="368"/>
      <c r="SOE356" s="332"/>
      <c r="SOF356" s="333"/>
      <c r="SOG356" s="368"/>
      <c r="SOH356" s="224"/>
      <c r="SOI356" s="224"/>
      <c r="SOJ356" s="334"/>
      <c r="SOK356" s="334"/>
      <c r="SOL356" s="224"/>
      <c r="SOM356" s="368"/>
      <c r="SON356" s="368"/>
      <c r="SOO356" s="332"/>
      <c r="SOP356" s="333"/>
      <c r="SOQ356" s="368"/>
      <c r="SOR356" s="224"/>
      <c r="SOS356" s="224"/>
      <c r="SOT356" s="334"/>
      <c r="SOU356" s="334"/>
      <c r="SOV356" s="224"/>
      <c r="SOW356" s="368"/>
      <c r="SOX356" s="368"/>
      <c r="SOY356" s="332"/>
      <c r="SOZ356" s="333"/>
      <c r="SPA356" s="368"/>
      <c r="SPB356" s="224"/>
      <c r="SPC356" s="224"/>
      <c r="SPD356" s="334"/>
      <c r="SPE356" s="334"/>
      <c r="SPF356" s="224"/>
      <c r="SPG356" s="368"/>
      <c r="SPH356" s="368"/>
      <c r="SPI356" s="332"/>
      <c r="SPJ356" s="333"/>
      <c r="SPK356" s="368"/>
      <c r="SPL356" s="224"/>
      <c r="SPM356" s="224"/>
      <c r="SPN356" s="334"/>
      <c r="SPO356" s="334"/>
      <c r="SPP356" s="224"/>
      <c r="SPQ356" s="368"/>
      <c r="SPR356" s="368"/>
      <c r="SPS356" s="332"/>
      <c r="SPT356" s="333"/>
      <c r="SPU356" s="368"/>
      <c r="SPV356" s="224"/>
      <c r="SPW356" s="224"/>
      <c r="SPX356" s="334"/>
      <c r="SPY356" s="334"/>
      <c r="SPZ356" s="224"/>
      <c r="SQA356" s="368"/>
      <c r="SQB356" s="368"/>
      <c r="SQC356" s="332"/>
      <c r="SQD356" s="333"/>
      <c r="SQE356" s="368"/>
      <c r="SQF356" s="224"/>
      <c r="SQG356" s="224"/>
      <c r="SQH356" s="334"/>
      <c r="SQI356" s="334"/>
      <c r="SQJ356" s="224"/>
      <c r="SQK356" s="368"/>
      <c r="SQL356" s="368"/>
      <c r="SQM356" s="332"/>
      <c r="SQN356" s="333"/>
      <c r="SQO356" s="368"/>
      <c r="SQP356" s="224"/>
      <c r="SQQ356" s="224"/>
      <c r="SQR356" s="334"/>
      <c r="SQS356" s="334"/>
      <c r="SQT356" s="224"/>
      <c r="SQU356" s="368"/>
      <c r="SQV356" s="368"/>
      <c r="SQW356" s="332"/>
      <c r="SQX356" s="333"/>
      <c r="SQY356" s="368"/>
      <c r="SQZ356" s="224"/>
      <c r="SRA356" s="224"/>
      <c r="SRB356" s="334"/>
      <c r="SRC356" s="334"/>
      <c r="SRD356" s="224"/>
      <c r="SRE356" s="368"/>
      <c r="SRF356" s="368"/>
      <c r="SRG356" s="332"/>
      <c r="SRH356" s="333"/>
      <c r="SRI356" s="368"/>
      <c r="SRJ356" s="224"/>
      <c r="SRK356" s="224"/>
      <c r="SRL356" s="334"/>
      <c r="SRM356" s="334"/>
      <c r="SRN356" s="224"/>
      <c r="SRO356" s="368"/>
      <c r="SRP356" s="368"/>
      <c r="SRQ356" s="332"/>
      <c r="SRR356" s="333"/>
      <c r="SRS356" s="368"/>
      <c r="SRT356" s="224"/>
      <c r="SRU356" s="224"/>
      <c r="SRV356" s="334"/>
      <c r="SRW356" s="334"/>
      <c r="SRX356" s="224"/>
      <c r="SRY356" s="368"/>
      <c r="SRZ356" s="368"/>
      <c r="SSA356" s="332"/>
      <c r="SSB356" s="333"/>
      <c r="SSC356" s="368"/>
      <c r="SSD356" s="224"/>
      <c r="SSE356" s="224"/>
      <c r="SSF356" s="334"/>
      <c r="SSG356" s="334"/>
      <c r="SSH356" s="224"/>
      <c r="SSI356" s="368"/>
      <c r="SSJ356" s="368"/>
      <c r="SSK356" s="332"/>
      <c r="SSL356" s="333"/>
      <c r="SSM356" s="368"/>
      <c r="SSN356" s="224"/>
      <c r="SSO356" s="224"/>
      <c r="SSP356" s="334"/>
      <c r="SSQ356" s="334"/>
      <c r="SSR356" s="224"/>
      <c r="SSS356" s="368"/>
      <c r="SST356" s="368"/>
      <c r="SSU356" s="332"/>
      <c r="SSV356" s="333"/>
      <c r="SSW356" s="368"/>
      <c r="SSX356" s="224"/>
      <c r="SSY356" s="224"/>
      <c r="SSZ356" s="334"/>
      <c r="STA356" s="334"/>
      <c r="STB356" s="224"/>
      <c r="STC356" s="368"/>
      <c r="STD356" s="368"/>
      <c r="STE356" s="332"/>
      <c r="STF356" s="333"/>
      <c r="STG356" s="368"/>
      <c r="STH356" s="224"/>
      <c r="STI356" s="224"/>
      <c r="STJ356" s="334"/>
      <c r="STK356" s="334"/>
      <c r="STL356" s="224"/>
      <c r="STM356" s="368"/>
      <c r="STN356" s="368"/>
      <c r="STO356" s="332"/>
      <c r="STP356" s="333"/>
      <c r="STQ356" s="368"/>
      <c r="STR356" s="224"/>
      <c r="STS356" s="224"/>
      <c r="STT356" s="334"/>
      <c r="STU356" s="334"/>
      <c r="STV356" s="224"/>
      <c r="STW356" s="368"/>
      <c r="STX356" s="368"/>
      <c r="STY356" s="332"/>
      <c r="STZ356" s="333"/>
      <c r="SUA356" s="368"/>
      <c r="SUB356" s="224"/>
      <c r="SUC356" s="224"/>
      <c r="SUD356" s="334"/>
      <c r="SUE356" s="334"/>
      <c r="SUF356" s="224"/>
      <c r="SUG356" s="368"/>
      <c r="SUH356" s="368"/>
      <c r="SUI356" s="332"/>
      <c r="SUJ356" s="333"/>
      <c r="SUK356" s="368"/>
      <c r="SUL356" s="224"/>
      <c r="SUM356" s="224"/>
      <c r="SUN356" s="334"/>
      <c r="SUO356" s="334"/>
      <c r="SUP356" s="224"/>
      <c r="SUQ356" s="368"/>
      <c r="SUR356" s="368"/>
      <c r="SUS356" s="332"/>
      <c r="SUT356" s="333"/>
      <c r="SUU356" s="368"/>
      <c r="SUV356" s="224"/>
      <c r="SUW356" s="224"/>
      <c r="SUX356" s="334"/>
      <c r="SUY356" s="334"/>
      <c r="SUZ356" s="224"/>
      <c r="SVA356" s="368"/>
      <c r="SVB356" s="368"/>
      <c r="SVC356" s="332"/>
      <c r="SVD356" s="333"/>
      <c r="SVE356" s="368"/>
      <c r="SVF356" s="224"/>
      <c r="SVG356" s="224"/>
      <c r="SVH356" s="334"/>
      <c r="SVI356" s="334"/>
      <c r="SVJ356" s="224"/>
      <c r="SVK356" s="368"/>
      <c r="SVL356" s="368"/>
      <c r="SVM356" s="332"/>
      <c r="SVN356" s="333"/>
      <c r="SVO356" s="368"/>
      <c r="SVP356" s="224"/>
      <c r="SVQ356" s="224"/>
      <c r="SVR356" s="334"/>
      <c r="SVS356" s="334"/>
      <c r="SVT356" s="224"/>
      <c r="SVU356" s="368"/>
      <c r="SVV356" s="368"/>
      <c r="SVW356" s="332"/>
      <c r="SVX356" s="333"/>
      <c r="SVY356" s="368"/>
      <c r="SVZ356" s="224"/>
      <c r="SWA356" s="224"/>
      <c r="SWB356" s="334"/>
      <c r="SWC356" s="334"/>
      <c r="SWD356" s="224"/>
      <c r="SWE356" s="368"/>
      <c r="SWF356" s="368"/>
      <c r="SWG356" s="332"/>
      <c r="SWH356" s="333"/>
      <c r="SWI356" s="368"/>
      <c r="SWJ356" s="224"/>
      <c r="SWK356" s="224"/>
      <c r="SWL356" s="334"/>
      <c r="SWM356" s="334"/>
      <c r="SWN356" s="224"/>
      <c r="SWO356" s="368"/>
      <c r="SWP356" s="368"/>
      <c r="SWQ356" s="332"/>
      <c r="SWR356" s="333"/>
      <c r="SWS356" s="368"/>
      <c r="SWT356" s="224"/>
      <c r="SWU356" s="224"/>
      <c r="SWV356" s="334"/>
      <c r="SWW356" s="334"/>
      <c r="SWX356" s="224"/>
      <c r="SWY356" s="368"/>
      <c r="SWZ356" s="368"/>
      <c r="SXA356" s="332"/>
      <c r="SXB356" s="333"/>
      <c r="SXC356" s="368"/>
      <c r="SXD356" s="224"/>
      <c r="SXE356" s="224"/>
      <c r="SXF356" s="334"/>
      <c r="SXG356" s="334"/>
      <c r="SXH356" s="224"/>
      <c r="SXI356" s="368"/>
      <c r="SXJ356" s="368"/>
      <c r="SXK356" s="332"/>
      <c r="SXL356" s="333"/>
      <c r="SXM356" s="368"/>
      <c r="SXN356" s="224"/>
      <c r="SXO356" s="224"/>
      <c r="SXP356" s="334"/>
      <c r="SXQ356" s="334"/>
      <c r="SXR356" s="224"/>
      <c r="SXS356" s="368"/>
      <c r="SXT356" s="368"/>
      <c r="SXU356" s="332"/>
      <c r="SXV356" s="333"/>
      <c r="SXW356" s="368"/>
      <c r="SXX356" s="224"/>
      <c r="SXY356" s="224"/>
      <c r="SXZ356" s="334"/>
      <c r="SYA356" s="334"/>
      <c r="SYB356" s="224"/>
      <c r="SYC356" s="368"/>
      <c r="SYD356" s="368"/>
      <c r="SYE356" s="332"/>
      <c r="SYF356" s="333"/>
      <c r="SYG356" s="368"/>
      <c r="SYH356" s="224"/>
      <c r="SYI356" s="224"/>
      <c r="SYJ356" s="334"/>
      <c r="SYK356" s="334"/>
      <c r="SYL356" s="224"/>
      <c r="SYM356" s="368"/>
      <c r="SYN356" s="368"/>
      <c r="SYO356" s="332"/>
      <c r="SYP356" s="333"/>
      <c r="SYQ356" s="368"/>
      <c r="SYR356" s="224"/>
      <c r="SYS356" s="224"/>
      <c r="SYT356" s="334"/>
      <c r="SYU356" s="334"/>
      <c r="SYV356" s="224"/>
      <c r="SYW356" s="368"/>
      <c r="SYX356" s="368"/>
      <c r="SYY356" s="332"/>
      <c r="SYZ356" s="333"/>
      <c r="SZA356" s="368"/>
      <c r="SZB356" s="224"/>
      <c r="SZC356" s="224"/>
      <c r="SZD356" s="334"/>
      <c r="SZE356" s="334"/>
      <c r="SZF356" s="224"/>
      <c r="SZG356" s="368"/>
      <c r="SZH356" s="368"/>
      <c r="SZI356" s="332"/>
      <c r="SZJ356" s="333"/>
      <c r="SZK356" s="368"/>
      <c r="SZL356" s="224"/>
      <c r="SZM356" s="224"/>
      <c r="SZN356" s="334"/>
      <c r="SZO356" s="334"/>
      <c r="SZP356" s="224"/>
      <c r="SZQ356" s="368"/>
      <c r="SZR356" s="368"/>
      <c r="SZS356" s="332"/>
      <c r="SZT356" s="333"/>
      <c r="SZU356" s="368"/>
      <c r="SZV356" s="224"/>
      <c r="SZW356" s="224"/>
      <c r="SZX356" s="334"/>
      <c r="SZY356" s="334"/>
      <c r="SZZ356" s="224"/>
      <c r="TAA356" s="368"/>
      <c r="TAB356" s="368"/>
      <c r="TAC356" s="332"/>
      <c r="TAD356" s="333"/>
      <c r="TAE356" s="368"/>
      <c r="TAF356" s="224"/>
      <c r="TAG356" s="224"/>
      <c r="TAH356" s="334"/>
      <c r="TAI356" s="334"/>
      <c r="TAJ356" s="224"/>
      <c r="TAK356" s="368"/>
      <c r="TAL356" s="368"/>
      <c r="TAM356" s="332"/>
      <c r="TAN356" s="333"/>
      <c r="TAO356" s="368"/>
      <c r="TAP356" s="224"/>
      <c r="TAQ356" s="224"/>
      <c r="TAR356" s="334"/>
      <c r="TAS356" s="334"/>
      <c r="TAT356" s="224"/>
      <c r="TAU356" s="368"/>
      <c r="TAV356" s="368"/>
      <c r="TAW356" s="332"/>
      <c r="TAX356" s="333"/>
      <c r="TAY356" s="368"/>
      <c r="TAZ356" s="224"/>
      <c r="TBA356" s="224"/>
      <c r="TBB356" s="334"/>
      <c r="TBC356" s="334"/>
      <c r="TBD356" s="224"/>
      <c r="TBE356" s="368"/>
      <c r="TBF356" s="368"/>
      <c r="TBG356" s="332"/>
      <c r="TBH356" s="333"/>
      <c r="TBI356" s="368"/>
      <c r="TBJ356" s="224"/>
      <c r="TBK356" s="224"/>
      <c r="TBL356" s="334"/>
      <c r="TBM356" s="334"/>
      <c r="TBN356" s="224"/>
      <c r="TBO356" s="368"/>
      <c r="TBP356" s="368"/>
      <c r="TBQ356" s="332"/>
      <c r="TBR356" s="333"/>
      <c r="TBS356" s="368"/>
      <c r="TBT356" s="224"/>
      <c r="TBU356" s="224"/>
      <c r="TBV356" s="334"/>
      <c r="TBW356" s="334"/>
      <c r="TBX356" s="224"/>
      <c r="TBY356" s="368"/>
      <c r="TBZ356" s="368"/>
      <c r="TCA356" s="332"/>
      <c r="TCB356" s="333"/>
      <c r="TCC356" s="368"/>
      <c r="TCD356" s="224"/>
      <c r="TCE356" s="224"/>
      <c r="TCF356" s="334"/>
      <c r="TCG356" s="334"/>
      <c r="TCH356" s="224"/>
      <c r="TCI356" s="368"/>
      <c r="TCJ356" s="368"/>
      <c r="TCK356" s="332"/>
      <c r="TCL356" s="333"/>
      <c r="TCM356" s="368"/>
      <c r="TCN356" s="224"/>
      <c r="TCO356" s="224"/>
      <c r="TCP356" s="334"/>
      <c r="TCQ356" s="334"/>
      <c r="TCR356" s="224"/>
      <c r="TCS356" s="368"/>
      <c r="TCT356" s="368"/>
      <c r="TCU356" s="332"/>
      <c r="TCV356" s="333"/>
      <c r="TCW356" s="368"/>
      <c r="TCX356" s="224"/>
      <c r="TCY356" s="224"/>
      <c r="TCZ356" s="334"/>
      <c r="TDA356" s="334"/>
      <c r="TDB356" s="224"/>
      <c r="TDC356" s="368"/>
      <c r="TDD356" s="368"/>
      <c r="TDE356" s="332"/>
      <c r="TDF356" s="333"/>
      <c r="TDG356" s="368"/>
      <c r="TDH356" s="224"/>
      <c r="TDI356" s="224"/>
      <c r="TDJ356" s="334"/>
      <c r="TDK356" s="334"/>
      <c r="TDL356" s="224"/>
      <c r="TDM356" s="368"/>
      <c r="TDN356" s="368"/>
      <c r="TDO356" s="332"/>
      <c r="TDP356" s="333"/>
      <c r="TDQ356" s="368"/>
      <c r="TDR356" s="224"/>
      <c r="TDS356" s="224"/>
      <c r="TDT356" s="334"/>
      <c r="TDU356" s="334"/>
      <c r="TDV356" s="224"/>
      <c r="TDW356" s="368"/>
      <c r="TDX356" s="368"/>
      <c r="TDY356" s="332"/>
      <c r="TDZ356" s="333"/>
      <c r="TEA356" s="368"/>
      <c r="TEB356" s="224"/>
      <c r="TEC356" s="224"/>
      <c r="TED356" s="334"/>
      <c r="TEE356" s="334"/>
      <c r="TEF356" s="224"/>
      <c r="TEG356" s="368"/>
      <c r="TEH356" s="368"/>
      <c r="TEI356" s="332"/>
      <c r="TEJ356" s="333"/>
      <c r="TEK356" s="368"/>
      <c r="TEL356" s="224"/>
      <c r="TEM356" s="224"/>
      <c r="TEN356" s="334"/>
      <c r="TEO356" s="334"/>
      <c r="TEP356" s="224"/>
      <c r="TEQ356" s="368"/>
      <c r="TER356" s="368"/>
      <c r="TES356" s="332"/>
      <c r="TET356" s="333"/>
      <c r="TEU356" s="368"/>
      <c r="TEV356" s="224"/>
      <c r="TEW356" s="224"/>
      <c r="TEX356" s="334"/>
      <c r="TEY356" s="334"/>
      <c r="TEZ356" s="224"/>
      <c r="TFA356" s="368"/>
      <c r="TFB356" s="368"/>
      <c r="TFC356" s="332"/>
      <c r="TFD356" s="333"/>
      <c r="TFE356" s="368"/>
      <c r="TFF356" s="224"/>
      <c r="TFG356" s="224"/>
      <c r="TFH356" s="334"/>
      <c r="TFI356" s="334"/>
      <c r="TFJ356" s="224"/>
      <c r="TFK356" s="368"/>
      <c r="TFL356" s="368"/>
      <c r="TFM356" s="332"/>
      <c r="TFN356" s="333"/>
      <c r="TFO356" s="368"/>
      <c r="TFP356" s="224"/>
      <c r="TFQ356" s="224"/>
      <c r="TFR356" s="334"/>
      <c r="TFS356" s="334"/>
      <c r="TFT356" s="224"/>
      <c r="TFU356" s="368"/>
      <c r="TFV356" s="368"/>
      <c r="TFW356" s="332"/>
      <c r="TFX356" s="333"/>
      <c r="TFY356" s="368"/>
      <c r="TFZ356" s="224"/>
      <c r="TGA356" s="224"/>
      <c r="TGB356" s="334"/>
      <c r="TGC356" s="334"/>
      <c r="TGD356" s="224"/>
      <c r="TGE356" s="368"/>
      <c r="TGF356" s="368"/>
      <c r="TGG356" s="332"/>
      <c r="TGH356" s="333"/>
      <c r="TGI356" s="368"/>
      <c r="TGJ356" s="224"/>
      <c r="TGK356" s="224"/>
      <c r="TGL356" s="334"/>
      <c r="TGM356" s="334"/>
      <c r="TGN356" s="224"/>
      <c r="TGO356" s="368"/>
      <c r="TGP356" s="368"/>
      <c r="TGQ356" s="332"/>
      <c r="TGR356" s="333"/>
      <c r="TGS356" s="368"/>
      <c r="TGT356" s="224"/>
      <c r="TGU356" s="224"/>
      <c r="TGV356" s="334"/>
      <c r="TGW356" s="334"/>
      <c r="TGX356" s="224"/>
      <c r="TGY356" s="368"/>
      <c r="TGZ356" s="368"/>
      <c r="THA356" s="332"/>
      <c r="THB356" s="333"/>
      <c r="THC356" s="368"/>
      <c r="THD356" s="224"/>
      <c r="THE356" s="224"/>
      <c r="THF356" s="334"/>
      <c r="THG356" s="334"/>
      <c r="THH356" s="224"/>
      <c r="THI356" s="368"/>
      <c r="THJ356" s="368"/>
      <c r="THK356" s="332"/>
      <c r="THL356" s="333"/>
      <c r="THM356" s="368"/>
      <c r="THN356" s="224"/>
      <c r="THO356" s="224"/>
      <c r="THP356" s="334"/>
      <c r="THQ356" s="334"/>
      <c r="THR356" s="224"/>
      <c r="THS356" s="368"/>
      <c r="THT356" s="368"/>
      <c r="THU356" s="332"/>
      <c r="THV356" s="333"/>
      <c r="THW356" s="368"/>
      <c r="THX356" s="224"/>
      <c r="THY356" s="224"/>
      <c r="THZ356" s="334"/>
      <c r="TIA356" s="334"/>
      <c r="TIB356" s="224"/>
      <c r="TIC356" s="368"/>
      <c r="TID356" s="368"/>
      <c r="TIE356" s="332"/>
      <c r="TIF356" s="333"/>
      <c r="TIG356" s="368"/>
      <c r="TIH356" s="224"/>
      <c r="TII356" s="224"/>
      <c r="TIJ356" s="334"/>
      <c r="TIK356" s="334"/>
      <c r="TIL356" s="224"/>
      <c r="TIM356" s="368"/>
      <c r="TIN356" s="368"/>
      <c r="TIO356" s="332"/>
      <c r="TIP356" s="333"/>
      <c r="TIQ356" s="368"/>
      <c r="TIR356" s="224"/>
      <c r="TIS356" s="224"/>
      <c r="TIT356" s="334"/>
      <c r="TIU356" s="334"/>
      <c r="TIV356" s="224"/>
      <c r="TIW356" s="368"/>
      <c r="TIX356" s="368"/>
      <c r="TIY356" s="332"/>
      <c r="TIZ356" s="333"/>
      <c r="TJA356" s="368"/>
      <c r="TJB356" s="224"/>
      <c r="TJC356" s="224"/>
      <c r="TJD356" s="334"/>
      <c r="TJE356" s="334"/>
      <c r="TJF356" s="224"/>
      <c r="TJG356" s="368"/>
      <c r="TJH356" s="368"/>
      <c r="TJI356" s="332"/>
      <c r="TJJ356" s="333"/>
      <c r="TJK356" s="368"/>
      <c r="TJL356" s="224"/>
      <c r="TJM356" s="224"/>
      <c r="TJN356" s="334"/>
      <c r="TJO356" s="334"/>
      <c r="TJP356" s="224"/>
      <c r="TJQ356" s="368"/>
      <c r="TJR356" s="368"/>
      <c r="TJS356" s="332"/>
      <c r="TJT356" s="333"/>
      <c r="TJU356" s="368"/>
      <c r="TJV356" s="224"/>
      <c r="TJW356" s="224"/>
      <c r="TJX356" s="334"/>
      <c r="TJY356" s="334"/>
      <c r="TJZ356" s="224"/>
      <c r="TKA356" s="368"/>
      <c r="TKB356" s="368"/>
      <c r="TKC356" s="332"/>
      <c r="TKD356" s="333"/>
      <c r="TKE356" s="368"/>
      <c r="TKF356" s="224"/>
      <c r="TKG356" s="224"/>
      <c r="TKH356" s="334"/>
      <c r="TKI356" s="334"/>
      <c r="TKJ356" s="224"/>
      <c r="TKK356" s="368"/>
      <c r="TKL356" s="368"/>
      <c r="TKM356" s="332"/>
      <c r="TKN356" s="333"/>
      <c r="TKO356" s="368"/>
      <c r="TKP356" s="224"/>
      <c r="TKQ356" s="224"/>
      <c r="TKR356" s="334"/>
      <c r="TKS356" s="334"/>
      <c r="TKT356" s="224"/>
      <c r="TKU356" s="368"/>
      <c r="TKV356" s="368"/>
      <c r="TKW356" s="332"/>
      <c r="TKX356" s="333"/>
      <c r="TKY356" s="368"/>
      <c r="TKZ356" s="224"/>
      <c r="TLA356" s="224"/>
      <c r="TLB356" s="334"/>
      <c r="TLC356" s="334"/>
      <c r="TLD356" s="224"/>
      <c r="TLE356" s="368"/>
      <c r="TLF356" s="368"/>
      <c r="TLG356" s="332"/>
      <c r="TLH356" s="333"/>
      <c r="TLI356" s="368"/>
      <c r="TLJ356" s="224"/>
      <c r="TLK356" s="224"/>
      <c r="TLL356" s="334"/>
      <c r="TLM356" s="334"/>
      <c r="TLN356" s="224"/>
      <c r="TLO356" s="368"/>
      <c r="TLP356" s="368"/>
      <c r="TLQ356" s="332"/>
      <c r="TLR356" s="333"/>
      <c r="TLS356" s="368"/>
      <c r="TLT356" s="224"/>
      <c r="TLU356" s="224"/>
      <c r="TLV356" s="334"/>
      <c r="TLW356" s="334"/>
      <c r="TLX356" s="224"/>
      <c r="TLY356" s="368"/>
      <c r="TLZ356" s="368"/>
      <c r="TMA356" s="332"/>
      <c r="TMB356" s="333"/>
      <c r="TMC356" s="368"/>
      <c r="TMD356" s="224"/>
      <c r="TME356" s="224"/>
      <c r="TMF356" s="334"/>
      <c r="TMG356" s="334"/>
      <c r="TMH356" s="224"/>
      <c r="TMI356" s="368"/>
      <c r="TMJ356" s="368"/>
      <c r="TMK356" s="332"/>
      <c r="TML356" s="333"/>
      <c r="TMM356" s="368"/>
      <c r="TMN356" s="224"/>
      <c r="TMO356" s="224"/>
      <c r="TMP356" s="334"/>
      <c r="TMQ356" s="334"/>
      <c r="TMR356" s="224"/>
      <c r="TMS356" s="368"/>
      <c r="TMT356" s="368"/>
      <c r="TMU356" s="332"/>
      <c r="TMV356" s="333"/>
      <c r="TMW356" s="368"/>
      <c r="TMX356" s="224"/>
      <c r="TMY356" s="224"/>
      <c r="TMZ356" s="334"/>
      <c r="TNA356" s="334"/>
      <c r="TNB356" s="224"/>
      <c r="TNC356" s="368"/>
      <c r="TND356" s="368"/>
      <c r="TNE356" s="332"/>
      <c r="TNF356" s="333"/>
      <c r="TNG356" s="368"/>
      <c r="TNH356" s="224"/>
      <c r="TNI356" s="224"/>
      <c r="TNJ356" s="334"/>
      <c r="TNK356" s="334"/>
      <c r="TNL356" s="224"/>
      <c r="TNM356" s="368"/>
      <c r="TNN356" s="368"/>
      <c r="TNO356" s="332"/>
      <c r="TNP356" s="333"/>
      <c r="TNQ356" s="368"/>
      <c r="TNR356" s="224"/>
      <c r="TNS356" s="224"/>
      <c r="TNT356" s="334"/>
      <c r="TNU356" s="334"/>
      <c r="TNV356" s="224"/>
      <c r="TNW356" s="368"/>
      <c r="TNX356" s="368"/>
      <c r="TNY356" s="332"/>
      <c r="TNZ356" s="333"/>
      <c r="TOA356" s="368"/>
      <c r="TOB356" s="224"/>
      <c r="TOC356" s="224"/>
      <c r="TOD356" s="334"/>
      <c r="TOE356" s="334"/>
      <c r="TOF356" s="224"/>
      <c r="TOG356" s="368"/>
      <c r="TOH356" s="368"/>
      <c r="TOI356" s="332"/>
      <c r="TOJ356" s="333"/>
      <c r="TOK356" s="368"/>
      <c r="TOL356" s="224"/>
      <c r="TOM356" s="224"/>
      <c r="TON356" s="334"/>
      <c r="TOO356" s="334"/>
      <c r="TOP356" s="224"/>
      <c r="TOQ356" s="368"/>
      <c r="TOR356" s="368"/>
      <c r="TOS356" s="332"/>
      <c r="TOT356" s="333"/>
      <c r="TOU356" s="368"/>
      <c r="TOV356" s="224"/>
      <c r="TOW356" s="224"/>
      <c r="TOX356" s="334"/>
      <c r="TOY356" s="334"/>
      <c r="TOZ356" s="224"/>
      <c r="TPA356" s="368"/>
      <c r="TPB356" s="368"/>
      <c r="TPC356" s="332"/>
      <c r="TPD356" s="333"/>
      <c r="TPE356" s="368"/>
      <c r="TPF356" s="224"/>
      <c r="TPG356" s="224"/>
      <c r="TPH356" s="334"/>
      <c r="TPI356" s="334"/>
      <c r="TPJ356" s="224"/>
      <c r="TPK356" s="368"/>
      <c r="TPL356" s="368"/>
      <c r="TPM356" s="332"/>
      <c r="TPN356" s="333"/>
      <c r="TPO356" s="368"/>
      <c r="TPP356" s="224"/>
      <c r="TPQ356" s="224"/>
      <c r="TPR356" s="334"/>
      <c r="TPS356" s="334"/>
      <c r="TPT356" s="224"/>
      <c r="TPU356" s="368"/>
      <c r="TPV356" s="368"/>
      <c r="TPW356" s="332"/>
      <c r="TPX356" s="333"/>
      <c r="TPY356" s="368"/>
      <c r="TPZ356" s="224"/>
      <c r="TQA356" s="224"/>
      <c r="TQB356" s="334"/>
      <c r="TQC356" s="334"/>
      <c r="TQD356" s="224"/>
      <c r="TQE356" s="368"/>
      <c r="TQF356" s="368"/>
      <c r="TQG356" s="332"/>
      <c r="TQH356" s="333"/>
      <c r="TQI356" s="368"/>
      <c r="TQJ356" s="224"/>
      <c r="TQK356" s="224"/>
      <c r="TQL356" s="334"/>
      <c r="TQM356" s="334"/>
      <c r="TQN356" s="224"/>
      <c r="TQO356" s="368"/>
      <c r="TQP356" s="368"/>
      <c r="TQQ356" s="332"/>
      <c r="TQR356" s="333"/>
      <c r="TQS356" s="368"/>
      <c r="TQT356" s="224"/>
      <c r="TQU356" s="224"/>
      <c r="TQV356" s="334"/>
      <c r="TQW356" s="334"/>
      <c r="TQX356" s="224"/>
      <c r="TQY356" s="368"/>
      <c r="TQZ356" s="368"/>
      <c r="TRA356" s="332"/>
      <c r="TRB356" s="333"/>
      <c r="TRC356" s="368"/>
      <c r="TRD356" s="224"/>
      <c r="TRE356" s="224"/>
      <c r="TRF356" s="334"/>
      <c r="TRG356" s="334"/>
      <c r="TRH356" s="224"/>
      <c r="TRI356" s="368"/>
      <c r="TRJ356" s="368"/>
      <c r="TRK356" s="332"/>
      <c r="TRL356" s="333"/>
      <c r="TRM356" s="368"/>
      <c r="TRN356" s="224"/>
      <c r="TRO356" s="224"/>
      <c r="TRP356" s="334"/>
      <c r="TRQ356" s="334"/>
      <c r="TRR356" s="224"/>
      <c r="TRS356" s="368"/>
      <c r="TRT356" s="368"/>
      <c r="TRU356" s="332"/>
      <c r="TRV356" s="333"/>
      <c r="TRW356" s="368"/>
      <c r="TRX356" s="224"/>
      <c r="TRY356" s="224"/>
      <c r="TRZ356" s="334"/>
      <c r="TSA356" s="334"/>
      <c r="TSB356" s="224"/>
      <c r="TSC356" s="368"/>
      <c r="TSD356" s="368"/>
      <c r="TSE356" s="332"/>
      <c r="TSF356" s="333"/>
      <c r="TSG356" s="368"/>
      <c r="TSH356" s="224"/>
      <c r="TSI356" s="224"/>
      <c r="TSJ356" s="334"/>
      <c r="TSK356" s="334"/>
      <c r="TSL356" s="224"/>
      <c r="TSM356" s="368"/>
      <c r="TSN356" s="368"/>
      <c r="TSO356" s="332"/>
      <c r="TSP356" s="333"/>
      <c r="TSQ356" s="368"/>
      <c r="TSR356" s="224"/>
      <c r="TSS356" s="224"/>
      <c r="TST356" s="334"/>
      <c r="TSU356" s="334"/>
      <c r="TSV356" s="224"/>
      <c r="TSW356" s="368"/>
      <c r="TSX356" s="368"/>
      <c r="TSY356" s="332"/>
      <c r="TSZ356" s="333"/>
      <c r="TTA356" s="368"/>
      <c r="TTB356" s="224"/>
      <c r="TTC356" s="224"/>
      <c r="TTD356" s="334"/>
      <c r="TTE356" s="334"/>
      <c r="TTF356" s="224"/>
      <c r="TTG356" s="368"/>
      <c r="TTH356" s="368"/>
      <c r="TTI356" s="332"/>
      <c r="TTJ356" s="333"/>
      <c r="TTK356" s="368"/>
      <c r="TTL356" s="224"/>
      <c r="TTM356" s="224"/>
      <c r="TTN356" s="334"/>
      <c r="TTO356" s="334"/>
      <c r="TTP356" s="224"/>
      <c r="TTQ356" s="368"/>
      <c r="TTR356" s="368"/>
      <c r="TTS356" s="332"/>
      <c r="TTT356" s="333"/>
      <c r="TTU356" s="368"/>
      <c r="TTV356" s="224"/>
      <c r="TTW356" s="224"/>
      <c r="TTX356" s="334"/>
      <c r="TTY356" s="334"/>
      <c r="TTZ356" s="224"/>
      <c r="TUA356" s="368"/>
      <c r="TUB356" s="368"/>
      <c r="TUC356" s="332"/>
      <c r="TUD356" s="333"/>
      <c r="TUE356" s="368"/>
      <c r="TUF356" s="224"/>
      <c r="TUG356" s="224"/>
      <c r="TUH356" s="334"/>
      <c r="TUI356" s="334"/>
      <c r="TUJ356" s="224"/>
      <c r="TUK356" s="368"/>
      <c r="TUL356" s="368"/>
      <c r="TUM356" s="332"/>
      <c r="TUN356" s="333"/>
      <c r="TUO356" s="368"/>
      <c r="TUP356" s="224"/>
      <c r="TUQ356" s="224"/>
      <c r="TUR356" s="334"/>
      <c r="TUS356" s="334"/>
      <c r="TUT356" s="224"/>
      <c r="TUU356" s="368"/>
      <c r="TUV356" s="368"/>
      <c r="TUW356" s="332"/>
      <c r="TUX356" s="333"/>
      <c r="TUY356" s="368"/>
      <c r="TUZ356" s="224"/>
      <c r="TVA356" s="224"/>
      <c r="TVB356" s="334"/>
      <c r="TVC356" s="334"/>
      <c r="TVD356" s="224"/>
      <c r="TVE356" s="368"/>
      <c r="TVF356" s="368"/>
      <c r="TVG356" s="332"/>
      <c r="TVH356" s="333"/>
      <c r="TVI356" s="368"/>
      <c r="TVJ356" s="224"/>
      <c r="TVK356" s="224"/>
      <c r="TVL356" s="334"/>
      <c r="TVM356" s="334"/>
      <c r="TVN356" s="224"/>
      <c r="TVO356" s="368"/>
      <c r="TVP356" s="368"/>
      <c r="TVQ356" s="332"/>
      <c r="TVR356" s="333"/>
      <c r="TVS356" s="368"/>
      <c r="TVT356" s="224"/>
      <c r="TVU356" s="224"/>
      <c r="TVV356" s="334"/>
      <c r="TVW356" s="334"/>
      <c r="TVX356" s="224"/>
      <c r="TVY356" s="368"/>
      <c r="TVZ356" s="368"/>
      <c r="TWA356" s="332"/>
      <c r="TWB356" s="333"/>
      <c r="TWC356" s="368"/>
      <c r="TWD356" s="224"/>
      <c r="TWE356" s="224"/>
      <c r="TWF356" s="334"/>
      <c r="TWG356" s="334"/>
      <c r="TWH356" s="224"/>
      <c r="TWI356" s="368"/>
      <c r="TWJ356" s="368"/>
      <c r="TWK356" s="332"/>
      <c r="TWL356" s="333"/>
      <c r="TWM356" s="368"/>
      <c r="TWN356" s="224"/>
      <c r="TWO356" s="224"/>
      <c r="TWP356" s="334"/>
      <c r="TWQ356" s="334"/>
      <c r="TWR356" s="224"/>
      <c r="TWS356" s="368"/>
      <c r="TWT356" s="368"/>
      <c r="TWU356" s="332"/>
      <c r="TWV356" s="333"/>
      <c r="TWW356" s="368"/>
      <c r="TWX356" s="224"/>
      <c r="TWY356" s="224"/>
      <c r="TWZ356" s="334"/>
      <c r="TXA356" s="334"/>
      <c r="TXB356" s="224"/>
      <c r="TXC356" s="368"/>
      <c r="TXD356" s="368"/>
      <c r="TXE356" s="332"/>
      <c r="TXF356" s="333"/>
      <c r="TXG356" s="368"/>
      <c r="TXH356" s="224"/>
      <c r="TXI356" s="224"/>
      <c r="TXJ356" s="334"/>
      <c r="TXK356" s="334"/>
      <c r="TXL356" s="224"/>
      <c r="TXM356" s="368"/>
      <c r="TXN356" s="368"/>
      <c r="TXO356" s="332"/>
      <c r="TXP356" s="333"/>
      <c r="TXQ356" s="368"/>
      <c r="TXR356" s="224"/>
      <c r="TXS356" s="224"/>
      <c r="TXT356" s="334"/>
      <c r="TXU356" s="334"/>
      <c r="TXV356" s="224"/>
      <c r="TXW356" s="368"/>
      <c r="TXX356" s="368"/>
      <c r="TXY356" s="332"/>
      <c r="TXZ356" s="333"/>
      <c r="TYA356" s="368"/>
      <c r="TYB356" s="224"/>
      <c r="TYC356" s="224"/>
      <c r="TYD356" s="334"/>
      <c r="TYE356" s="334"/>
      <c r="TYF356" s="224"/>
      <c r="TYG356" s="368"/>
      <c r="TYH356" s="368"/>
      <c r="TYI356" s="332"/>
      <c r="TYJ356" s="333"/>
      <c r="TYK356" s="368"/>
      <c r="TYL356" s="224"/>
      <c r="TYM356" s="224"/>
      <c r="TYN356" s="334"/>
      <c r="TYO356" s="334"/>
      <c r="TYP356" s="224"/>
      <c r="TYQ356" s="368"/>
      <c r="TYR356" s="368"/>
      <c r="TYS356" s="332"/>
      <c r="TYT356" s="333"/>
      <c r="TYU356" s="368"/>
      <c r="TYV356" s="224"/>
      <c r="TYW356" s="224"/>
      <c r="TYX356" s="334"/>
      <c r="TYY356" s="334"/>
      <c r="TYZ356" s="224"/>
      <c r="TZA356" s="368"/>
      <c r="TZB356" s="368"/>
      <c r="TZC356" s="332"/>
      <c r="TZD356" s="333"/>
      <c r="TZE356" s="368"/>
      <c r="TZF356" s="224"/>
      <c r="TZG356" s="224"/>
      <c r="TZH356" s="334"/>
      <c r="TZI356" s="334"/>
      <c r="TZJ356" s="224"/>
      <c r="TZK356" s="368"/>
      <c r="TZL356" s="368"/>
      <c r="TZM356" s="332"/>
      <c r="TZN356" s="333"/>
      <c r="TZO356" s="368"/>
      <c r="TZP356" s="224"/>
      <c r="TZQ356" s="224"/>
      <c r="TZR356" s="334"/>
      <c r="TZS356" s="334"/>
      <c r="TZT356" s="224"/>
      <c r="TZU356" s="368"/>
      <c r="TZV356" s="368"/>
      <c r="TZW356" s="332"/>
      <c r="TZX356" s="333"/>
      <c r="TZY356" s="368"/>
      <c r="TZZ356" s="224"/>
      <c r="UAA356" s="224"/>
      <c r="UAB356" s="334"/>
      <c r="UAC356" s="334"/>
      <c r="UAD356" s="224"/>
      <c r="UAE356" s="368"/>
      <c r="UAF356" s="368"/>
      <c r="UAG356" s="332"/>
      <c r="UAH356" s="333"/>
      <c r="UAI356" s="368"/>
      <c r="UAJ356" s="224"/>
      <c r="UAK356" s="224"/>
      <c r="UAL356" s="334"/>
      <c r="UAM356" s="334"/>
      <c r="UAN356" s="224"/>
      <c r="UAO356" s="368"/>
      <c r="UAP356" s="368"/>
      <c r="UAQ356" s="332"/>
      <c r="UAR356" s="333"/>
      <c r="UAS356" s="368"/>
      <c r="UAT356" s="224"/>
      <c r="UAU356" s="224"/>
      <c r="UAV356" s="334"/>
      <c r="UAW356" s="334"/>
      <c r="UAX356" s="224"/>
      <c r="UAY356" s="368"/>
      <c r="UAZ356" s="368"/>
      <c r="UBA356" s="332"/>
      <c r="UBB356" s="333"/>
      <c r="UBC356" s="368"/>
      <c r="UBD356" s="224"/>
      <c r="UBE356" s="224"/>
      <c r="UBF356" s="334"/>
      <c r="UBG356" s="334"/>
      <c r="UBH356" s="224"/>
      <c r="UBI356" s="368"/>
      <c r="UBJ356" s="368"/>
      <c r="UBK356" s="332"/>
      <c r="UBL356" s="333"/>
      <c r="UBM356" s="368"/>
      <c r="UBN356" s="224"/>
      <c r="UBO356" s="224"/>
      <c r="UBP356" s="334"/>
      <c r="UBQ356" s="334"/>
      <c r="UBR356" s="224"/>
      <c r="UBS356" s="368"/>
      <c r="UBT356" s="368"/>
      <c r="UBU356" s="332"/>
      <c r="UBV356" s="333"/>
      <c r="UBW356" s="368"/>
      <c r="UBX356" s="224"/>
      <c r="UBY356" s="224"/>
      <c r="UBZ356" s="334"/>
      <c r="UCA356" s="334"/>
      <c r="UCB356" s="224"/>
      <c r="UCC356" s="368"/>
      <c r="UCD356" s="368"/>
      <c r="UCE356" s="332"/>
      <c r="UCF356" s="333"/>
      <c r="UCG356" s="368"/>
      <c r="UCH356" s="224"/>
      <c r="UCI356" s="224"/>
      <c r="UCJ356" s="334"/>
      <c r="UCK356" s="334"/>
      <c r="UCL356" s="224"/>
      <c r="UCM356" s="368"/>
      <c r="UCN356" s="368"/>
      <c r="UCO356" s="332"/>
      <c r="UCP356" s="333"/>
      <c r="UCQ356" s="368"/>
      <c r="UCR356" s="224"/>
      <c r="UCS356" s="224"/>
      <c r="UCT356" s="334"/>
      <c r="UCU356" s="334"/>
      <c r="UCV356" s="224"/>
      <c r="UCW356" s="368"/>
      <c r="UCX356" s="368"/>
      <c r="UCY356" s="332"/>
      <c r="UCZ356" s="333"/>
      <c r="UDA356" s="368"/>
      <c r="UDB356" s="224"/>
      <c r="UDC356" s="224"/>
      <c r="UDD356" s="334"/>
      <c r="UDE356" s="334"/>
      <c r="UDF356" s="224"/>
      <c r="UDG356" s="368"/>
      <c r="UDH356" s="368"/>
      <c r="UDI356" s="332"/>
      <c r="UDJ356" s="333"/>
      <c r="UDK356" s="368"/>
      <c r="UDL356" s="224"/>
      <c r="UDM356" s="224"/>
      <c r="UDN356" s="334"/>
      <c r="UDO356" s="334"/>
      <c r="UDP356" s="224"/>
      <c r="UDQ356" s="368"/>
      <c r="UDR356" s="368"/>
      <c r="UDS356" s="332"/>
      <c r="UDT356" s="333"/>
      <c r="UDU356" s="368"/>
      <c r="UDV356" s="224"/>
      <c r="UDW356" s="224"/>
      <c r="UDX356" s="334"/>
      <c r="UDY356" s="334"/>
      <c r="UDZ356" s="224"/>
      <c r="UEA356" s="368"/>
      <c r="UEB356" s="368"/>
      <c r="UEC356" s="332"/>
      <c r="UED356" s="333"/>
      <c r="UEE356" s="368"/>
      <c r="UEF356" s="224"/>
      <c r="UEG356" s="224"/>
      <c r="UEH356" s="334"/>
      <c r="UEI356" s="334"/>
      <c r="UEJ356" s="224"/>
      <c r="UEK356" s="368"/>
      <c r="UEL356" s="368"/>
      <c r="UEM356" s="332"/>
      <c r="UEN356" s="333"/>
      <c r="UEO356" s="368"/>
      <c r="UEP356" s="224"/>
      <c r="UEQ356" s="224"/>
      <c r="UER356" s="334"/>
      <c r="UES356" s="334"/>
      <c r="UET356" s="224"/>
      <c r="UEU356" s="368"/>
      <c r="UEV356" s="368"/>
      <c r="UEW356" s="332"/>
      <c r="UEX356" s="333"/>
      <c r="UEY356" s="368"/>
      <c r="UEZ356" s="224"/>
      <c r="UFA356" s="224"/>
      <c r="UFB356" s="334"/>
      <c r="UFC356" s="334"/>
      <c r="UFD356" s="224"/>
      <c r="UFE356" s="368"/>
      <c r="UFF356" s="368"/>
      <c r="UFG356" s="332"/>
      <c r="UFH356" s="333"/>
      <c r="UFI356" s="368"/>
      <c r="UFJ356" s="224"/>
      <c r="UFK356" s="224"/>
      <c r="UFL356" s="334"/>
      <c r="UFM356" s="334"/>
      <c r="UFN356" s="224"/>
      <c r="UFO356" s="368"/>
      <c r="UFP356" s="368"/>
      <c r="UFQ356" s="332"/>
      <c r="UFR356" s="333"/>
      <c r="UFS356" s="368"/>
      <c r="UFT356" s="224"/>
      <c r="UFU356" s="224"/>
      <c r="UFV356" s="334"/>
      <c r="UFW356" s="334"/>
      <c r="UFX356" s="224"/>
      <c r="UFY356" s="368"/>
      <c r="UFZ356" s="368"/>
      <c r="UGA356" s="332"/>
      <c r="UGB356" s="333"/>
      <c r="UGC356" s="368"/>
      <c r="UGD356" s="224"/>
      <c r="UGE356" s="224"/>
      <c r="UGF356" s="334"/>
      <c r="UGG356" s="334"/>
      <c r="UGH356" s="224"/>
      <c r="UGI356" s="368"/>
      <c r="UGJ356" s="368"/>
      <c r="UGK356" s="332"/>
      <c r="UGL356" s="333"/>
      <c r="UGM356" s="368"/>
      <c r="UGN356" s="224"/>
      <c r="UGO356" s="224"/>
      <c r="UGP356" s="334"/>
      <c r="UGQ356" s="334"/>
      <c r="UGR356" s="224"/>
      <c r="UGS356" s="368"/>
      <c r="UGT356" s="368"/>
      <c r="UGU356" s="332"/>
      <c r="UGV356" s="333"/>
      <c r="UGW356" s="368"/>
      <c r="UGX356" s="224"/>
      <c r="UGY356" s="224"/>
      <c r="UGZ356" s="334"/>
      <c r="UHA356" s="334"/>
      <c r="UHB356" s="224"/>
      <c r="UHC356" s="368"/>
      <c r="UHD356" s="368"/>
      <c r="UHE356" s="332"/>
      <c r="UHF356" s="333"/>
      <c r="UHG356" s="368"/>
      <c r="UHH356" s="224"/>
      <c r="UHI356" s="224"/>
      <c r="UHJ356" s="334"/>
      <c r="UHK356" s="334"/>
      <c r="UHL356" s="224"/>
      <c r="UHM356" s="368"/>
      <c r="UHN356" s="368"/>
      <c r="UHO356" s="332"/>
      <c r="UHP356" s="333"/>
      <c r="UHQ356" s="368"/>
      <c r="UHR356" s="224"/>
      <c r="UHS356" s="224"/>
      <c r="UHT356" s="334"/>
      <c r="UHU356" s="334"/>
      <c r="UHV356" s="224"/>
      <c r="UHW356" s="368"/>
      <c r="UHX356" s="368"/>
      <c r="UHY356" s="332"/>
      <c r="UHZ356" s="333"/>
      <c r="UIA356" s="368"/>
      <c r="UIB356" s="224"/>
      <c r="UIC356" s="224"/>
      <c r="UID356" s="334"/>
      <c r="UIE356" s="334"/>
      <c r="UIF356" s="224"/>
      <c r="UIG356" s="368"/>
      <c r="UIH356" s="368"/>
      <c r="UII356" s="332"/>
      <c r="UIJ356" s="333"/>
      <c r="UIK356" s="368"/>
      <c r="UIL356" s="224"/>
      <c r="UIM356" s="224"/>
      <c r="UIN356" s="334"/>
      <c r="UIO356" s="334"/>
      <c r="UIP356" s="224"/>
      <c r="UIQ356" s="368"/>
      <c r="UIR356" s="368"/>
      <c r="UIS356" s="332"/>
      <c r="UIT356" s="333"/>
      <c r="UIU356" s="368"/>
      <c r="UIV356" s="224"/>
      <c r="UIW356" s="224"/>
      <c r="UIX356" s="334"/>
      <c r="UIY356" s="334"/>
      <c r="UIZ356" s="224"/>
      <c r="UJA356" s="368"/>
      <c r="UJB356" s="368"/>
      <c r="UJC356" s="332"/>
      <c r="UJD356" s="333"/>
      <c r="UJE356" s="368"/>
      <c r="UJF356" s="224"/>
      <c r="UJG356" s="224"/>
      <c r="UJH356" s="334"/>
      <c r="UJI356" s="334"/>
      <c r="UJJ356" s="224"/>
      <c r="UJK356" s="368"/>
      <c r="UJL356" s="368"/>
      <c r="UJM356" s="332"/>
      <c r="UJN356" s="333"/>
      <c r="UJO356" s="368"/>
      <c r="UJP356" s="224"/>
      <c r="UJQ356" s="224"/>
      <c r="UJR356" s="334"/>
      <c r="UJS356" s="334"/>
      <c r="UJT356" s="224"/>
      <c r="UJU356" s="368"/>
      <c r="UJV356" s="368"/>
      <c r="UJW356" s="332"/>
      <c r="UJX356" s="333"/>
      <c r="UJY356" s="368"/>
      <c r="UJZ356" s="224"/>
      <c r="UKA356" s="224"/>
      <c r="UKB356" s="334"/>
      <c r="UKC356" s="334"/>
      <c r="UKD356" s="224"/>
      <c r="UKE356" s="368"/>
      <c r="UKF356" s="368"/>
      <c r="UKG356" s="332"/>
      <c r="UKH356" s="333"/>
      <c r="UKI356" s="368"/>
      <c r="UKJ356" s="224"/>
      <c r="UKK356" s="224"/>
      <c r="UKL356" s="334"/>
      <c r="UKM356" s="334"/>
      <c r="UKN356" s="224"/>
      <c r="UKO356" s="368"/>
      <c r="UKP356" s="368"/>
      <c r="UKQ356" s="332"/>
      <c r="UKR356" s="333"/>
      <c r="UKS356" s="368"/>
      <c r="UKT356" s="224"/>
      <c r="UKU356" s="224"/>
      <c r="UKV356" s="334"/>
      <c r="UKW356" s="334"/>
      <c r="UKX356" s="224"/>
      <c r="UKY356" s="368"/>
      <c r="UKZ356" s="368"/>
      <c r="ULA356" s="332"/>
      <c r="ULB356" s="333"/>
      <c r="ULC356" s="368"/>
      <c r="ULD356" s="224"/>
      <c r="ULE356" s="224"/>
      <c r="ULF356" s="334"/>
      <c r="ULG356" s="334"/>
      <c r="ULH356" s="224"/>
      <c r="ULI356" s="368"/>
      <c r="ULJ356" s="368"/>
      <c r="ULK356" s="332"/>
      <c r="ULL356" s="333"/>
      <c r="ULM356" s="368"/>
      <c r="ULN356" s="224"/>
      <c r="ULO356" s="224"/>
      <c r="ULP356" s="334"/>
      <c r="ULQ356" s="334"/>
      <c r="ULR356" s="224"/>
      <c r="ULS356" s="368"/>
      <c r="ULT356" s="368"/>
      <c r="ULU356" s="332"/>
      <c r="ULV356" s="333"/>
      <c r="ULW356" s="368"/>
      <c r="ULX356" s="224"/>
      <c r="ULY356" s="224"/>
      <c r="ULZ356" s="334"/>
      <c r="UMA356" s="334"/>
      <c r="UMB356" s="224"/>
      <c r="UMC356" s="368"/>
      <c r="UMD356" s="368"/>
      <c r="UME356" s="332"/>
      <c r="UMF356" s="333"/>
      <c r="UMG356" s="368"/>
      <c r="UMH356" s="224"/>
      <c r="UMI356" s="224"/>
      <c r="UMJ356" s="334"/>
      <c r="UMK356" s="334"/>
      <c r="UML356" s="224"/>
      <c r="UMM356" s="368"/>
      <c r="UMN356" s="368"/>
      <c r="UMO356" s="332"/>
      <c r="UMP356" s="333"/>
      <c r="UMQ356" s="368"/>
      <c r="UMR356" s="224"/>
      <c r="UMS356" s="224"/>
      <c r="UMT356" s="334"/>
      <c r="UMU356" s="334"/>
      <c r="UMV356" s="224"/>
      <c r="UMW356" s="368"/>
      <c r="UMX356" s="368"/>
      <c r="UMY356" s="332"/>
      <c r="UMZ356" s="333"/>
      <c r="UNA356" s="368"/>
      <c r="UNB356" s="224"/>
      <c r="UNC356" s="224"/>
      <c r="UND356" s="334"/>
      <c r="UNE356" s="334"/>
      <c r="UNF356" s="224"/>
      <c r="UNG356" s="368"/>
      <c r="UNH356" s="368"/>
      <c r="UNI356" s="332"/>
      <c r="UNJ356" s="333"/>
      <c r="UNK356" s="368"/>
      <c r="UNL356" s="224"/>
      <c r="UNM356" s="224"/>
      <c r="UNN356" s="334"/>
      <c r="UNO356" s="334"/>
      <c r="UNP356" s="224"/>
      <c r="UNQ356" s="368"/>
      <c r="UNR356" s="368"/>
      <c r="UNS356" s="332"/>
      <c r="UNT356" s="333"/>
      <c r="UNU356" s="368"/>
      <c r="UNV356" s="224"/>
      <c r="UNW356" s="224"/>
      <c r="UNX356" s="334"/>
      <c r="UNY356" s="334"/>
      <c r="UNZ356" s="224"/>
      <c r="UOA356" s="368"/>
      <c r="UOB356" s="368"/>
      <c r="UOC356" s="332"/>
      <c r="UOD356" s="333"/>
      <c r="UOE356" s="368"/>
      <c r="UOF356" s="224"/>
      <c r="UOG356" s="224"/>
      <c r="UOH356" s="334"/>
      <c r="UOI356" s="334"/>
      <c r="UOJ356" s="224"/>
      <c r="UOK356" s="368"/>
      <c r="UOL356" s="368"/>
      <c r="UOM356" s="332"/>
      <c r="UON356" s="333"/>
      <c r="UOO356" s="368"/>
      <c r="UOP356" s="224"/>
      <c r="UOQ356" s="224"/>
      <c r="UOR356" s="334"/>
      <c r="UOS356" s="334"/>
      <c r="UOT356" s="224"/>
      <c r="UOU356" s="368"/>
      <c r="UOV356" s="368"/>
      <c r="UOW356" s="332"/>
      <c r="UOX356" s="333"/>
      <c r="UOY356" s="368"/>
      <c r="UOZ356" s="224"/>
      <c r="UPA356" s="224"/>
      <c r="UPB356" s="334"/>
      <c r="UPC356" s="334"/>
      <c r="UPD356" s="224"/>
      <c r="UPE356" s="368"/>
      <c r="UPF356" s="368"/>
      <c r="UPG356" s="332"/>
      <c r="UPH356" s="333"/>
      <c r="UPI356" s="368"/>
      <c r="UPJ356" s="224"/>
      <c r="UPK356" s="224"/>
      <c r="UPL356" s="334"/>
      <c r="UPM356" s="334"/>
      <c r="UPN356" s="224"/>
      <c r="UPO356" s="368"/>
      <c r="UPP356" s="368"/>
      <c r="UPQ356" s="332"/>
      <c r="UPR356" s="333"/>
      <c r="UPS356" s="368"/>
      <c r="UPT356" s="224"/>
      <c r="UPU356" s="224"/>
      <c r="UPV356" s="334"/>
      <c r="UPW356" s="334"/>
      <c r="UPX356" s="224"/>
      <c r="UPY356" s="368"/>
      <c r="UPZ356" s="368"/>
      <c r="UQA356" s="332"/>
      <c r="UQB356" s="333"/>
      <c r="UQC356" s="368"/>
      <c r="UQD356" s="224"/>
      <c r="UQE356" s="224"/>
      <c r="UQF356" s="334"/>
      <c r="UQG356" s="334"/>
      <c r="UQH356" s="224"/>
      <c r="UQI356" s="368"/>
      <c r="UQJ356" s="368"/>
      <c r="UQK356" s="332"/>
      <c r="UQL356" s="333"/>
      <c r="UQM356" s="368"/>
      <c r="UQN356" s="224"/>
      <c r="UQO356" s="224"/>
      <c r="UQP356" s="334"/>
      <c r="UQQ356" s="334"/>
      <c r="UQR356" s="224"/>
      <c r="UQS356" s="368"/>
      <c r="UQT356" s="368"/>
      <c r="UQU356" s="332"/>
      <c r="UQV356" s="333"/>
      <c r="UQW356" s="368"/>
      <c r="UQX356" s="224"/>
      <c r="UQY356" s="224"/>
      <c r="UQZ356" s="334"/>
      <c r="URA356" s="334"/>
      <c r="URB356" s="224"/>
      <c r="URC356" s="368"/>
      <c r="URD356" s="368"/>
      <c r="URE356" s="332"/>
      <c r="URF356" s="333"/>
      <c r="URG356" s="368"/>
      <c r="URH356" s="224"/>
      <c r="URI356" s="224"/>
      <c r="URJ356" s="334"/>
      <c r="URK356" s="334"/>
      <c r="URL356" s="224"/>
      <c r="URM356" s="368"/>
      <c r="URN356" s="368"/>
      <c r="URO356" s="332"/>
      <c r="URP356" s="333"/>
      <c r="URQ356" s="368"/>
      <c r="URR356" s="224"/>
      <c r="URS356" s="224"/>
      <c r="URT356" s="334"/>
      <c r="URU356" s="334"/>
      <c r="URV356" s="224"/>
      <c r="URW356" s="368"/>
      <c r="URX356" s="368"/>
      <c r="URY356" s="332"/>
      <c r="URZ356" s="333"/>
      <c r="USA356" s="368"/>
      <c r="USB356" s="224"/>
      <c r="USC356" s="224"/>
      <c r="USD356" s="334"/>
      <c r="USE356" s="334"/>
      <c r="USF356" s="224"/>
      <c r="USG356" s="368"/>
      <c r="USH356" s="368"/>
      <c r="USI356" s="332"/>
      <c r="USJ356" s="333"/>
      <c r="USK356" s="368"/>
      <c r="USL356" s="224"/>
      <c r="USM356" s="224"/>
      <c r="USN356" s="334"/>
      <c r="USO356" s="334"/>
      <c r="USP356" s="224"/>
      <c r="USQ356" s="368"/>
      <c r="USR356" s="368"/>
      <c r="USS356" s="332"/>
      <c r="UST356" s="333"/>
      <c r="USU356" s="368"/>
      <c r="USV356" s="224"/>
      <c r="USW356" s="224"/>
      <c r="USX356" s="334"/>
      <c r="USY356" s="334"/>
      <c r="USZ356" s="224"/>
      <c r="UTA356" s="368"/>
      <c r="UTB356" s="368"/>
      <c r="UTC356" s="332"/>
      <c r="UTD356" s="333"/>
      <c r="UTE356" s="368"/>
      <c r="UTF356" s="224"/>
      <c r="UTG356" s="224"/>
      <c r="UTH356" s="334"/>
      <c r="UTI356" s="334"/>
      <c r="UTJ356" s="224"/>
      <c r="UTK356" s="368"/>
      <c r="UTL356" s="368"/>
      <c r="UTM356" s="332"/>
      <c r="UTN356" s="333"/>
      <c r="UTO356" s="368"/>
      <c r="UTP356" s="224"/>
      <c r="UTQ356" s="224"/>
      <c r="UTR356" s="334"/>
      <c r="UTS356" s="334"/>
      <c r="UTT356" s="224"/>
      <c r="UTU356" s="368"/>
      <c r="UTV356" s="368"/>
      <c r="UTW356" s="332"/>
      <c r="UTX356" s="333"/>
      <c r="UTY356" s="368"/>
      <c r="UTZ356" s="224"/>
      <c r="UUA356" s="224"/>
      <c r="UUB356" s="334"/>
      <c r="UUC356" s="334"/>
      <c r="UUD356" s="224"/>
      <c r="UUE356" s="368"/>
      <c r="UUF356" s="368"/>
      <c r="UUG356" s="332"/>
      <c r="UUH356" s="333"/>
      <c r="UUI356" s="368"/>
      <c r="UUJ356" s="224"/>
      <c r="UUK356" s="224"/>
      <c r="UUL356" s="334"/>
      <c r="UUM356" s="334"/>
      <c r="UUN356" s="224"/>
      <c r="UUO356" s="368"/>
      <c r="UUP356" s="368"/>
      <c r="UUQ356" s="332"/>
      <c r="UUR356" s="333"/>
      <c r="UUS356" s="368"/>
      <c r="UUT356" s="224"/>
      <c r="UUU356" s="224"/>
      <c r="UUV356" s="334"/>
      <c r="UUW356" s="334"/>
      <c r="UUX356" s="224"/>
      <c r="UUY356" s="368"/>
      <c r="UUZ356" s="368"/>
      <c r="UVA356" s="332"/>
      <c r="UVB356" s="333"/>
      <c r="UVC356" s="368"/>
      <c r="UVD356" s="224"/>
      <c r="UVE356" s="224"/>
      <c r="UVF356" s="334"/>
      <c r="UVG356" s="334"/>
      <c r="UVH356" s="224"/>
      <c r="UVI356" s="368"/>
      <c r="UVJ356" s="368"/>
      <c r="UVK356" s="332"/>
      <c r="UVL356" s="333"/>
      <c r="UVM356" s="368"/>
      <c r="UVN356" s="224"/>
      <c r="UVO356" s="224"/>
      <c r="UVP356" s="334"/>
      <c r="UVQ356" s="334"/>
      <c r="UVR356" s="224"/>
      <c r="UVS356" s="368"/>
      <c r="UVT356" s="368"/>
      <c r="UVU356" s="332"/>
      <c r="UVV356" s="333"/>
      <c r="UVW356" s="368"/>
      <c r="UVX356" s="224"/>
      <c r="UVY356" s="224"/>
      <c r="UVZ356" s="334"/>
      <c r="UWA356" s="334"/>
      <c r="UWB356" s="224"/>
      <c r="UWC356" s="368"/>
      <c r="UWD356" s="368"/>
      <c r="UWE356" s="332"/>
      <c r="UWF356" s="333"/>
      <c r="UWG356" s="368"/>
      <c r="UWH356" s="224"/>
      <c r="UWI356" s="224"/>
      <c r="UWJ356" s="334"/>
      <c r="UWK356" s="334"/>
      <c r="UWL356" s="224"/>
      <c r="UWM356" s="368"/>
      <c r="UWN356" s="368"/>
      <c r="UWO356" s="332"/>
      <c r="UWP356" s="333"/>
      <c r="UWQ356" s="368"/>
      <c r="UWR356" s="224"/>
      <c r="UWS356" s="224"/>
      <c r="UWT356" s="334"/>
      <c r="UWU356" s="334"/>
      <c r="UWV356" s="224"/>
      <c r="UWW356" s="368"/>
      <c r="UWX356" s="368"/>
      <c r="UWY356" s="332"/>
      <c r="UWZ356" s="333"/>
      <c r="UXA356" s="368"/>
      <c r="UXB356" s="224"/>
      <c r="UXC356" s="224"/>
      <c r="UXD356" s="334"/>
      <c r="UXE356" s="334"/>
      <c r="UXF356" s="224"/>
      <c r="UXG356" s="368"/>
      <c r="UXH356" s="368"/>
      <c r="UXI356" s="332"/>
      <c r="UXJ356" s="333"/>
      <c r="UXK356" s="368"/>
      <c r="UXL356" s="224"/>
      <c r="UXM356" s="224"/>
      <c r="UXN356" s="334"/>
      <c r="UXO356" s="334"/>
      <c r="UXP356" s="224"/>
      <c r="UXQ356" s="368"/>
      <c r="UXR356" s="368"/>
      <c r="UXS356" s="332"/>
      <c r="UXT356" s="333"/>
      <c r="UXU356" s="368"/>
      <c r="UXV356" s="224"/>
      <c r="UXW356" s="224"/>
      <c r="UXX356" s="334"/>
      <c r="UXY356" s="334"/>
      <c r="UXZ356" s="224"/>
      <c r="UYA356" s="368"/>
      <c r="UYB356" s="368"/>
      <c r="UYC356" s="332"/>
      <c r="UYD356" s="333"/>
      <c r="UYE356" s="368"/>
      <c r="UYF356" s="224"/>
      <c r="UYG356" s="224"/>
      <c r="UYH356" s="334"/>
      <c r="UYI356" s="334"/>
      <c r="UYJ356" s="224"/>
      <c r="UYK356" s="368"/>
      <c r="UYL356" s="368"/>
      <c r="UYM356" s="332"/>
      <c r="UYN356" s="333"/>
      <c r="UYO356" s="368"/>
      <c r="UYP356" s="224"/>
      <c r="UYQ356" s="224"/>
      <c r="UYR356" s="334"/>
      <c r="UYS356" s="334"/>
      <c r="UYT356" s="224"/>
      <c r="UYU356" s="368"/>
      <c r="UYV356" s="368"/>
      <c r="UYW356" s="332"/>
      <c r="UYX356" s="333"/>
      <c r="UYY356" s="368"/>
      <c r="UYZ356" s="224"/>
      <c r="UZA356" s="224"/>
      <c r="UZB356" s="334"/>
      <c r="UZC356" s="334"/>
      <c r="UZD356" s="224"/>
      <c r="UZE356" s="368"/>
      <c r="UZF356" s="368"/>
      <c r="UZG356" s="332"/>
      <c r="UZH356" s="333"/>
      <c r="UZI356" s="368"/>
      <c r="UZJ356" s="224"/>
      <c r="UZK356" s="224"/>
      <c r="UZL356" s="334"/>
      <c r="UZM356" s="334"/>
      <c r="UZN356" s="224"/>
      <c r="UZO356" s="368"/>
      <c r="UZP356" s="368"/>
      <c r="UZQ356" s="332"/>
      <c r="UZR356" s="333"/>
      <c r="UZS356" s="368"/>
      <c r="UZT356" s="224"/>
      <c r="UZU356" s="224"/>
      <c r="UZV356" s="334"/>
      <c r="UZW356" s="334"/>
      <c r="UZX356" s="224"/>
      <c r="UZY356" s="368"/>
      <c r="UZZ356" s="368"/>
      <c r="VAA356" s="332"/>
      <c r="VAB356" s="333"/>
      <c r="VAC356" s="368"/>
      <c r="VAD356" s="224"/>
      <c r="VAE356" s="224"/>
      <c r="VAF356" s="334"/>
      <c r="VAG356" s="334"/>
      <c r="VAH356" s="224"/>
      <c r="VAI356" s="368"/>
      <c r="VAJ356" s="368"/>
      <c r="VAK356" s="332"/>
      <c r="VAL356" s="333"/>
      <c r="VAM356" s="368"/>
      <c r="VAN356" s="224"/>
      <c r="VAO356" s="224"/>
      <c r="VAP356" s="334"/>
      <c r="VAQ356" s="334"/>
      <c r="VAR356" s="224"/>
      <c r="VAS356" s="368"/>
      <c r="VAT356" s="368"/>
      <c r="VAU356" s="332"/>
      <c r="VAV356" s="333"/>
      <c r="VAW356" s="368"/>
      <c r="VAX356" s="224"/>
      <c r="VAY356" s="224"/>
      <c r="VAZ356" s="334"/>
      <c r="VBA356" s="334"/>
      <c r="VBB356" s="224"/>
      <c r="VBC356" s="368"/>
      <c r="VBD356" s="368"/>
      <c r="VBE356" s="332"/>
      <c r="VBF356" s="333"/>
      <c r="VBG356" s="368"/>
      <c r="VBH356" s="224"/>
      <c r="VBI356" s="224"/>
      <c r="VBJ356" s="334"/>
      <c r="VBK356" s="334"/>
      <c r="VBL356" s="224"/>
      <c r="VBM356" s="368"/>
      <c r="VBN356" s="368"/>
      <c r="VBO356" s="332"/>
      <c r="VBP356" s="333"/>
      <c r="VBQ356" s="368"/>
      <c r="VBR356" s="224"/>
      <c r="VBS356" s="224"/>
      <c r="VBT356" s="334"/>
      <c r="VBU356" s="334"/>
      <c r="VBV356" s="224"/>
      <c r="VBW356" s="368"/>
      <c r="VBX356" s="368"/>
      <c r="VBY356" s="332"/>
      <c r="VBZ356" s="333"/>
      <c r="VCA356" s="368"/>
      <c r="VCB356" s="224"/>
      <c r="VCC356" s="224"/>
      <c r="VCD356" s="334"/>
      <c r="VCE356" s="334"/>
      <c r="VCF356" s="224"/>
      <c r="VCG356" s="368"/>
      <c r="VCH356" s="368"/>
      <c r="VCI356" s="332"/>
      <c r="VCJ356" s="333"/>
      <c r="VCK356" s="368"/>
      <c r="VCL356" s="224"/>
      <c r="VCM356" s="224"/>
      <c r="VCN356" s="334"/>
      <c r="VCO356" s="334"/>
      <c r="VCP356" s="224"/>
      <c r="VCQ356" s="368"/>
      <c r="VCR356" s="368"/>
      <c r="VCS356" s="332"/>
      <c r="VCT356" s="333"/>
      <c r="VCU356" s="368"/>
      <c r="VCV356" s="224"/>
      <c r="VCW356" s="224"/>
      <c r="VCX356" s="334"/>
      <c r="VCY356" s="334"/>
      <c r="VCZ356" s="224"/>
      <c r="VDA356" s="368"/>
      <c r="VDB356" s="368"/>
      <c r="VDC356" s="332"/>
      <c r="VDD356" s="333"/>
      <c r="VDE356" s="368"/>
      <c r="VDF356" s="224"/>
      <c r="VDG356" s="224"/>
      <c r="VDH356" s="334"/>
      <c r="VDI356" s="334"/>
      <c r="VDJ356" s="224"/>
      <c r="VDK356" s="368"/>
      <c r="VDL356" s="368"/>
      <c r="VDM356" s="332"/>
      <c r="VDN356" s="333"/>
      <c r="VDO356" s="368"/>
      <c r="VDP356" s="224"/>
      <c r="VDQ356" s="224"/>
      <c r="VDR356" s="334"/>
      <c r="VDS356" s="334"/>
      <c r="VDT356" s="224"/>
      <c r="VDU356" s="368"/>
      <c r="VDV356" s="368"/>
      <c r="VDW356" s="332"/>
      <c r="VDX356" s="333"/>
      <c r="VDY356" s="368"/>
      <c r="VDZ356" s="224"/>
      <c r="VEA356" s="224"/>
      <c r="VEB356" s="334"/>
      <c r="VEC356" s="334"/>
      <c r="VED356" s="224"/>
      <c r="VEE356" s="368"/>
      <c r="VEF356" s="368"/>
      <c r="VEG356" s="332"/>
      <c r="VEH356" s="333"/>
      <c r="VEI356" s="368"/>
      <c r="VEJ356" s="224"/>
      <c r="VEK356" s="224"/>
      <c r="VEL356" s="334"/>
      <c r="VEM356" s="334"/>
      <c r="VEN356" s="224"/>
      <c r="VEO356" s="368"/>
      <c r="VEP356" s="368"/>
      <c r="VEQ356" s="332"/>
      <c r="VER356" s="333"/>
      <c r="VES356" s="368"/>
      <c r="VET356" s="224"/>
      <c r="VEU356" s="224"/>
      <c r="VEV356" s="334"/>
      <c r="VEW356" s="334"/>
      <c r="VEX356" s="224"/>
      <c r="VEY356" s="368"/>
      <c r="VEZ356" s="368"/>
      <c r="VFA356" s="332"/>
      <c r="VFB356" s="333"/>
      <c r="VFC356" s="368"/>
      <c r="VFD356" s="224"/>
      <c r="VFE356" s="224"/>
      <c r="VFF356" s="334"/>
      <c r="VFG356" s="334"/>
      <c r="VFH356" s="224"/>
      <c r="VFI356" s="368"/>
      <c r="VFJ356" s="368"/>
      <c r="VFK356" s="332"/>
      <c r="VFL356" s="333"/>
      <c r="VFM356" s="368"/>
      <c r="VFN356" s="224"/>
      <c r="VFO356" s="224"/>
      <c r="VFP356" s="334"/>
      <c r="VFQ356" s="334"/>
      <c r="VFR356" s="224"/>
      <c r="VFS356" s="368"/>
      <c r="VFT356" s="368"/>
      <c r="VFU356" s="332"/>
      <c r="VFV356" s="333"/>
      <c r="VFW356" s="368"/>
      <c r="VFX356" s="224"/>
      <c r="VFY356" s="224"/>
      <c r="VFZ356" s="334"/>
      <c r="VGA356" s="334"/>
      <c r="VGB356" s="224"/>
      <c r="VGC356" s="368"/>
      <c r="VGD356" s="368"/>
      <c r="VGE356" s="332"/>
      <c r="VGF356" s="333"/>
      <c r="VGG356" s="368"/>
      <c r="VGH356" s="224"/>
      <c r="VGI356" s="224"/>
      <c r="VGJ356" s="334"/>
      <c r="VGK356" s="334"/>
      <c r="VGL356" s="224"/>
      <c r="VGM356" s="368"/>
      <c r="VGN356" s="368"/>
      <c r="VGO356" s="332"/>
      <c r="VGP356" s="333"/>
      <c r="VGQ356" s="368"/>
      <c r="VGR356" s="224"/>
      <c r="VGS356" s="224"/>
      <c r="VGT356" s="334"/>
      <c r="VGU356" s="334"/>
      <c r="VGV356" s="224"/>
      <c r="VGW356" s="368"/>
      <c r="VGX356" s="368"/>
      <c r="VGY356" s="332"/>
      <c r="VGZ356" s="333"/>
      <c r="VHA356" s="368"/>
      <c r="VHB356" s="224"/>
      <c r="VHC356" s="224"/>
      <c r="VHD356" s="334"/>
      <c r="VHE356" s="334"/>
      <c r="VHF356" s="224"/>
      <c r="VHG356" s="368"/>
      <c r="VHH356" s="368"/>
      <c r="VHI356" s="332"/>
      <c r="VHJ356" s="333"/>
      <c r="VHK356" s="368"/>
      <c r="VHL356" s="224"/>
      <c r="VHM356" s="224"/>
      <c r="VHN356" s="334"/>
      <c r="VHO356" s="334"/>
      <c r="VHP356" s="224"/>
      <c r="VHQ356" s="368"/>
      <c r="VHR356" s="368"/>
      <c r="VHS356" s="332"/>
      <c r="VHT356" s="333"/>
      <c r="VHU356" s="368"/>
      <c r="VHV356" s="224"/>
      <c r="VHW356" s="224"/>
      <c r="VHX356" s="334"/>
      <c r="VHY356" s="334"/>
      <c r="VHZ356" s="224"/>
      <c r="VIA356" s="368"/>
      <c r="VIB356" s="368"/>
      <c r="VIC356" s="332"/>
      <c r="VID356" s="333"/>
      <c r="VIE356" s="368"/>
      <c r="VIF356" s="224"/>
      <c r="VIG356" s="224"/>
      <c r="VIH356" s="334"/>
      <c r="VII356" s="334"/>
      <c r="VIJ356" s="224"/>
      <c r="VIK356" s="368"/>
      <c r="VIL356" s="368"/>
      <c r="VIM356" s="332"/>
      <c r="VIN356" s="333"/>
      <c r="VIO356" s="368"/>
      <c r="VIP356" s="224"/>
      <c r="VIQ356" s="224"/>
      <c r="VIR356" s="334"/>
      <c r="VIS356" s="334"/>
      <c r="VIT356" s="224"/>
      <c r="VIU356" s="368"/>
      <c r="VIV356" s="368"/>
      <c r="VIW356" s="332"/>
      <c r="VIX356" s="333"/>
      <c r="VIY356" s="368"/>
      <c r="VIZ356" s="224"/>
      <c r="VJA356" s="224"/>
      <c r="VJB356" s="334"/>
      <c r="VJC356" s="334"/>
      <c r="VJD356" s="224"/>
      <c r="VJE356" s="368"/>
      <c r="VJF356" s="368"/>
      <c r="VJG356" s="332"/>
      <c r="VJH356" s="333"/>
      <c r="VJI356" s="368"/>
      <c r="VJJ356" s="224"/>
      <c r="VJK356" s="224"/>
      <c r="VJL356" s="334"/>
      <c r="VJM356" s="334"/>
      <c r="VJN356" s="224"/>
      <c r="VJO356" s="368"/>
      <c r="VJP356" s="368"/>
      <c r="VJQ356" s="332"/>
      <c r="VJR356" s="333"/>
      <c r="VJS356" s="368"/>
      <c r="VJT356" s="224"/>
      <c r="VJU356" s="224"/>
      <c r="VJV356" s="334"/>
      <c r="VJW356" s="334"/>
      <c r="VJX356" s="224"/>
      <c r="VJY356" s="368"/>
      <c r="VJZ356" s="368"/>
      <c r="VKA356" s="332"/>
      <c r="VKB356" s="333"/>
      <c r="VKC356" s="368"/>
      <c r="VKD356" s="224"/>
      <c r="VKE356" s="224"/>
      <c r="VKF356" s="334"/>
      <c r="VKG356" s="334"/>
      <c r="VKH356" s="224"/>
      <c r="VKI356" s="368"/>
      <c r="VKJ356" s="368"/>
      <c r="VKK356" s="332"/>
      <c r="VKL356" s="333"/>
      <c r="VKM356" s="368"/>
      <c r="VKN356" s="224"/>
      <c r="VKO356" s="224"/>
      <c r="VKP356" s="334"/>
      <c r="VKQ356" s="334"/>
      <c r="VKR356" s="224"/>
      <c r="VKS356" s="368"/>
      <c r="VKT356" s="368"/>
      <c r="VKU356" s="332"/>
      <c r="VKV356" s="333"/>
      <c r="VKW356" s="368"/>
      <c r="VKX356" s="224"/>
      <c r="VKY356" s="224"/>
      <c r="VKZ356" s="334"/>
      <c r="VLA356" s="334"/>
      <c r="VLB356" s="224"/>
      <c r="VLC356" s="368"/>
      <c r="VLD356" s="368"/>
      <c r="VLE356" s="332"/>
      <c r="VLF356" s="333"/>
      <c r="VLG356" s="368"/>
      <c r="VLH356" s="224"/>
      <c r="VLI356" s="224"/>
      <c r="VLJ356" s="334"/>
      <c r="VLK356" s="334"/>
      <c r="VLL356" s="224"/>
      <c r="VLM356" s="368"/>
      <c r="VLN356" s="368"/>
      <c r="VLO356" s="332"/>
      <c r="VLP356" s="333"/>
      <c r="VLQ356" s="368"/>
      <c r="VLR356" s="224"/>
      <c r="VLS356" s="224"/>
      <c r="VLT356" s="334"/>
      <c r="VLU356" s="334"/>
      <c r="VLV356" s="224"/>
      <c r="VLW356" s="368"/>
      <c r="VLX356" s="368"/>
      <c r="VLY356" s="332"/>
      <c r="VLZ356" s="333"/>
      <c r="VMA356" s="368"/>
      <c r="VMB356" s="224"/>
      <c r="VMC356" s="224"/>
      <c r="VMD356" s="334"/>
      <c r="VME356" s="334"/>
      <c r="VMF356" s="224"/>
      <c r="VMG356" s="368"/>
      <c r="VMH356" s="368"/>
      <c r="VMI356" s="332"/>
      <c r="VMJ356" s="333"/>
      <c r="VMK356" s="368"/>
      <c r="VML356" s="224"/>
      <c r="VMM356" s="224"/>
      <c r="VMN356" s="334"/>
      <c r="VMO356" s="334"/>
      <c r="VMP356" s="224"/>
      <c r="VMQ356" s="368"/>
      <c r="VMR356" s="368"/>
      <c r="VMS356" s="332"/>
      <c r="VMT356" s="333"/>
      <c r="VMU356" s="368"/>
      <c r="VMV356" s="224"/>
      <c r="VMW356" s="224"/>
      <c r="VMX356" s="334"/>
      <c r="VMY356" s="334"/>
      <c r="VMZ356" s="224"/>
      <c r="VNA356" s="368"/>
      <c r="VNB356" s="368"/>
      <c r="VNC356" s="332"/>
      <c r="VND356" s="333"/>
      <c r="VNE356" s="368"/>
      <c r="VNF356" s="224"/>
      <c r="VNG356" s="224"/>
      <c r="VNH356" s="334"/>
      <c r="VNI356" s="334"/>
      <c r="VNJ356" s="224"/>
      <c r="VNK356" s="368"/>
      <c r="VNL356" s="368"/>
      <c r="VNM356" s="332"/>
      <c r="VNN356" s="333"/>
      <c r="VNO356" s="368"/>
      <c r="VNP356" s="224"/>
      <c r="VNQ356" s="224"/>
      <c r="VNR356" s="334"/>
      <c r="VNS356" s="334"/>
      <c r="VNT356" s="224"/>
      <c r="VNU356" s="368"/>
      <c r="VNV356" s="368"/>
      <c r="VNW356" s="332"/>
      <c r="VNX356" s="333"/>
      <c r="VNY356" s="368"/>
      <c r="VNZ356" s="224"/>
      <c r="VOA356" s="224"/>
      <c r="VOB356" s="334"/>
      <c r="VOC356" s="334"/>
      <c r="VOD356" s="224"/>
      <c r="VOE356" s="368"/>
      <c r="VOF356" s="368"/>
      <c r="VOG356" s="332"/>
      <c r="VOH356" s="333"/>
      <c r="VOI356" s="368"/>
      <c r="VOJ356" s="224"/>
      <c r="VOK356" s="224"/>
      <c r="VOL356" s="334"/>
      <c r="VOM356" s="334"/>
      <c r="VON356" s="224"/>
      <c r="VOO356" s="368"/>
      <c r="VOP356" s="368"/>
      <c r="VOQ356" s="332"/>
      <c r="VOR356" s="333"/>
      <c r="VOS356" s="368"/>
      <c r="VOT356" s="224"/>
      <c r="VOU356" s="224"/>
      <c r="VOV356" s="334"/>
      <c r="VOW356" s="334"/>
      <c r="VOX356" s="224"/>
      <c r="VOY356" s="368"/>
      <c r="VOZ356" s="368"/>
      <c r="VPA356" s="332"/>
      <c r="VPB356" s="333"/>
      <c r="VPC356" s="368"/>
      <c r="VPD356" s="224"/>
      <c r="VPE356" s="224"/>
      <c r="VPF356" s="334"/>
      <c r="VPG356" s="334"/>
      <c r="VPH356" s="224"/>
      <c r="VPI356" s="368"/>
      <c r="VPJ356" s="368"/>
      <c r="VPK356" s="332"/>
      <c r="VPL356" s="333"/>
      <c r="VPM356" s="368"/>
      <c r="VPN356" s="224"/>
      <c r="VPO356" s="224"/>
      <c r="VPP356" s="334"/>
      <c r="VPQ356" s="334"/>
      <c r="VPR356" s="224"/>
      <c r="VPS356" s="368"/>
      <c r="VPT356" s="368"/>
      <c r="VPU356" s="332"/>
      <c r="VPV356" s="333"/>
      <c r="VPW356" s="368"/>
      <c r="VPX356" s="224"/>
      <c r="VPY356" s="224"/>
      <c r="VPZ356" s="334"/>
      <c r="VQA356" s="334"/>
      <c r="VQB356" s="224"/>
      <c r="VQC356" s="368"/>
      <c r="VQD356" s="368"/>
      <c r="VQE356" s="332"/>
      <c r="VQF356" s="333"/>
      <c r="VQG356" s="368"/>
      <c r="VQH356" s="224"/>
      <c r="VQI356" s="224"/>
      <c r="VQJ356" s="334"/>
      <c r="VQK356" s="334"/>
      <c r="VQL356" s="224"/>
      <c r="VQM356" s="368"/>
      <c r="VQN356" s="368"/>
      <c r="VQO356" s="332"/>
      <c r="VQP356" s="333"/>
      <c r="VQQ356" s="368"/>
      <c r="VQR356" s="224"/>
      <c r="VQS356" s="224"/>
      <c r="VQT356" s="334"/>
      <c r="VQU356" s="334"/>
      <c r="VQV356" s="224"/>
      <c r="VQW356" s="368"/>
      <c r="VQX356" s="368"/>
      <c r="VQY356" s="332"/>
      <c r="VQZ356" s="333"/>
      <c r="VRA356" s="368"/>
      <c r="VRB356" s="224"/>
      <c r="VRC356" s="224"/>
      <c r="VRD356" s="334"/>
      <c r="VRE356" s="334"/>
      <c r="VRF356" s="224"/>
      <c r="VRG356" s="368"/>
      <c r="VRH356" s="368"/>
      <c r="VRI356" s="332"/>
      <c r="VRJ356" s="333"/>
      <c r="VRK356" s="368"/>
      <c r="VRL356" s="224"/>
      <c r="VRM356" s="224"/>
      <c r="VRN356" s="334"/>
      <c r="VRO356" s="334"/>
      <c r="VRP356" s="224"/>
      <c r="VRQ356" s="368"/>
      <c r="VRR356" s="368"/>
      <c r="VRS356" s="332"/>
      <c r="VRT356" s="333"/>
      <c r="VRU356" s="368"/>
      <c r="VRV356" s="224"/>
      <c r="VRW356" s="224"/>
      <c r="VRX356" s="334"/>
      <c r="VRY356" s="334"/>
      <c r="VRZ356" s="224"/>
      <c r="VSA356" s="368"/>
      <c r="VSB356" s="368"/>
      <c r="VSC356" s="332"/>
      <c r="VSD356" s="333"/>
      <c r="VSE356" s="368"/>
      <c r="VSF356" s="224"/>
      <c r="VSG356" s="224"/>
      <c r="VSH356" s="334"/>
      <c r="VSI356" s="334"/>
      <c r="VSJ356" s="224"/>
      <c r="VSK356" s="368"/>
      <c r="VSL356" s="368"/>
      <c r="VSM356" s="332"/>
      <c r="VSN356" s="333"/>
      <c r="VSO356" s="368"/>
      <c r="VSP356" s="224"/>
      <c r="VSQ356" s="224"/>
      <c r="VSR356" s="334"/>
      <c r="VSS356" s="334"/>
      <c r="VST356" s="224"/>
      <c r="VSU356" s="368"/>
      <c r="VSV356" s="368"/>
      <c r="VSW356" s="332"/>
      <c r="VSX356" s="333"/>
      <c r="VSY356" s="368"/>
      <c r="VSZ356" s="224"/>
      <c r="VTA356" s="224"/>
      <c r="VTB356" s="334"/>
      <c r="VTC356" s="334"/>
      <c r="VTD356" s="224"/>
      <c r="VTE356" s="368"/>
      <c r="VTF356" s="368"/>
      <c r="VTG356" s="332"/>
      <c r="VTH356" s="333"/>
      <c r="VTI356" s="368"/>
      <c r="VTJ356" s="224"/>
      <c r="VTK356" s="224"/>
      <c r="VTL356" s="334"/>
      <c r="VTM356" s="334"/>
      <c r="VTN356" s="224"/>
      <c r="VTO356" s="368"/>
      <c r="VTP356" s="368"/>
      <c r="VTQ356" s="332"/>
      <c r="VTR356" s="333"/>
      <c r="VTS356" s="368"/>
      <c r="VTT356" s="224"/>
      <c r="VTU356" s="224"/>
      <c r="VTV356" s="334"/>
      <c r="VTW356" s="334"/>
      <c r="VTX356" s="224"/>
      <c r="VTY356" s="368"/>
      <c r="VTZ356" s="368"/>
      <c r="VUA356" s="332"/>
      <c r="VUB356" s="333"/>
      <c r="VUC356" s="368"/>
      <c r="VUD356" s="224"/>
      <c r="VUE356" s="224"/>
      <c r="VUF356" s="334"/>
      <c r="VUG356" s="334"/>
      <c r="VUH356" s="224"/>
      <c r="VUI356" s="368"/>
      <c r="VUJ356" s="368"/>
      <c r="VUK356" s="332"/>
      <c r="VUL356" s="333"/>
      <c r="VUM356" s="368"/>
      <c r="VUN356" s="224"/>
      <c r="VUO356" s="224"/>
      <c r="VUP356" s="334"/>
      <c r="VUQ356" s="334"/>
      <c r="VUR356" s="224"/>
      <c r="VUS356" s="368"/>
      <c r="VUT356" s="368"/>
      <c r="VUU356" s="332"/>
      <c r="VUV356" s="333"/>
      <c r="VUW356" s="368"/>
      <c r="VUX356" s="224"/>
      <c r="VUY356" s="224"/>
      <c r="VUZ356" s="334"/>
      <c r="VVA356" s="334"/>
      <c r="VVB356" s="224"/>
      <c r="VVC356" s="368"/>
      <c r="VVD356" s="368"/>
      <c r="VVE356" s="332"/>
      <c r="VVF356" s="333"/>
      <c r="VVG356" s="368"/>
      <c r="VVH356" s="224"/>
      <c r="VVI356" s="224"/>
      <c r="VVJ356" s="334"/>
      <c r="VVK356" s="334"/>
      <c r="VVL356" s="224"/>
      <c r="VVM356" s="368"/>
      <c r="VVN356" s="368"/>
      <c r="VVO356" s="332"/>
      <c r="VVP356" s="333"/>
      <c r="VVQ356" s="368"/>
      <c r="VVR356" s="224"/>
      <c r="VVS356" s="224"/>
      <c r="VVT356" s="334"/>
      <c r="VVU356" s="334"/>
      <c r="VVV356" s="224"/>
      <c r="VVW356" s="368"/>
      <c r="VVX356" s="368"/>
      <c r="VVY356" s="332"/>
      <c r="VVZ356" s="333"/>
      <c r="VWA356" s="368"/>
      <c r="VWB356" s="224"/>
      <c r="VWC356" s="224"/>
      <c r="VWD356" s="334"/>
      <c r="VWE356" s="334"/>
      <c r="VWF356" s="224"/>
      <c r="VWG356" s="368"/>
      <c r="VWH356" s="368"/>
      <c r="VWI356" s="332"/>
      <c r="VWJ356" s="333"/>
      <c r="VWK356" s="368"/>
      <c r="VWL356" s="224"/>
      <c r="VWM356" s="224"/>
      <c r="VWN356" s="334"/>
      <c r="VWO356" s="334"/>
      <c r="VWP356" s="224"/>
      <c r="VWQ356" s="368"/>
      <c r="VWR356" s="368"/>
      <c r="VWS356" s="332"/>
      <c r="VWT356" s="333"/>
      <c r="VWU356" s="368"/>
      <c r="VWV356" s="224"/>
      <c r="VWW356" s="224"/>
      <c r="VWX356" s="334"/>
      <c r="VWY356" s="334"/>
      <c r="VWZ356" s="224"/>
      <c r="VXA356" s="368"/>
      <c r="VXB356" s="368"/>
      <c r="VXC356" s="332"/>
      <c r="VXD356" s="333"/>
      <c r="VXE356" s="368"/>
      <c r="VXF356" s="224"/>
      <c r="VXG356" s="224"/>
      <c r="VXH356" s="334"/>
      <c r="VXI356" s="334"/>
      <c r="VXJ356" s="224"/>
      <c r="VXK356" s="368"/>
      <c r="VXL356" s="368"/>
      <c r="VXM356" s="332"/>
      <c r="VXN356" s="333"/>
      <c r="VXO356" s="368"/>
      <c r="VXP356" s="224"/>
      <c r="VXQ356" s="224"/>
      <c r="VXR356" s="334"/>
      <c r="VXS356" s="334"/>
      <c r="VXT356" s="224"/>
      <c r="VXU356" s="368"/>
      <c r="VXV356" s="368"/>
      <c r="VXW356" s="332"/>
      <c r="VXX356" s="333"/>
      <c r="VXY356" s="368"/>
      <c r="VXZ356" s="224"/>
      <c r="VYA356" s="224"/>
      <c r="VYB356" s="334"/>
      <c r="VYC356" s="334"/>
      <c r="VYD356" s="224"/>
      <c r="VYE356" s="368"/>
      <c r="VYF356" s="368"/>
      <c r="VYG356" s="332"/>
      <c r="VYH356" s="333"/>
      <c r="VYI356" s="368"/>
      <c r="VYJ356" s="224"/>
      <c r="VYK356" s="224"/>
      <c r="VYL356" s="334"/>
      <c r="VYM356" s="334"/>
      <c r="VYN356" s="224"/>
      <c r="VYO356" s="368"/>
      <c r="VYP356" s="368"/>
      <c r="VYQ356" s="332"/>
      <c r="VYR356" s="333"/>
      <c r="VYS356" s="368"/>
      <c r="VYT356" s="224"/>
      <c r="VYU356" s="224"/>
      <c r="VYV356" s="334"/>
      <c r="VYW356" s="334"/>
      <c r="VYX356" s="224"/>
      <c r="VYY356" s="368"/>
      <c r="VYZ356" s="368"/>
      <c r="VZA356" s="332"/>
      <c r="VZB356" s="333"/>
      <c r="VZC356" s="368"/>
      <c r="VZD356" s="224"/>
      <c r="VZE356" s="224"/>
      <c r="VZF356" s="334"/>
      <c r="VZG356" s="334"/>
      <c r="VZH356" s="224"/>
      <c r="VZI356" s="368"/>
      <c r="VZJ356" s="368"/>
      <c r="VZK356" s="332"/>
      <c r="VZL356" s="333"/>
      <c r="VZM356" s="368"/>
      <c r="VZN356" s="224"/>
      <c r="VZO356" s="224"/>
      <c r="VZP356" s="334"/>
      <c r="VZQ356" s="334"/>
      <c r="VZR356" s="224"/>
      <c r="VZS356" s="368"/>
      <c r="VZT356" s="368"/>
      <c r="VZU356" s="332"/>
      <c r="VZV356" s="333"/>
      <c r="VZW356" s="368"/>
      <c r="VZX356" s="224"/>
      <c r="VZY356" s="224"/>
      <c r="VZZ356" s="334"/>
      <c r="WAA356" s="334"/>
      <c r="WAB356" s="224"/>
      <c r="WAC356" s="368"/>
      <c r="WAD356" s="368"/>
      <c r="WAE356" s="332"/>
      <c r="WAF356" s="333"/>
      <c r="WAG356" s="368"/>
      <c r="WAH356" s="224"/>
      <c r="WAI356" s="224"/>
      <c r="WAJ356" s="334"/>
      <c r="WAK356" s="334"/>
      <c r="WAL356" s="224"/>
      <c r="WAM356" s="368"/>
      <c r="WAN356" s="368"/>
      <c r="WAO356" s="332"/>
      <c r="WAP356" s="333"/>
      <c r="WAQ356" s="368"/>
      <c r="WAR356" s="224"/>
      <c r="WAS356" s="224"/>
      <c r="WAT356" s="334"/>
      <c r="WAU356" s="334"/>
      <c r="WAV356" s="224"/>
      <c r="WAW356" s="368"/>
      <c r="WAX356" s="368"/>
      <c r="WAY356" s="332"/>
      <c r="WAZ356" s="333"/>
      <c r="WBA356" s="368"/>
      <c r="WBB356" s="224"/>
      <c r="WBC356" s="224"/>
      <c r="WBD356" s="334"/>
      <c r="WBE356" s="334"/>
      <c r="WBF356" s="224"/>
      <c r="WBG356" s="368"/>
      <c r="WBH356" s="368"/>
      <c r="WBI356" s="332"/>
      <c r="WBJ356" s="333"/>
      <c r="WBK356" s="368"/>
      <c r="WBL356" s="224"/>
      <c r="WBM356" s="224"/>
      <c r="WBN356" s="334"/>
      <c r="WBO356" s="334"/>
      <c r="WBP356" s="224"/>
      <c r="WBQ356" s="368"/>
      <c r="WBR356" s="368"/>
      <c r="WBS356" s="332"/>
      <c r="WBT356" s="333"/>
      <c r="WBU356" s="368"/>
      <c r="WBV356" s="224"/>
      <c r="WBW356" s="224"/>
      <c r="WBX356" s="334"/>
      <c r="WBY356" s="334"/>
      <c r="WBZ356" s="224"/>
      <c r="WCA356" s="368"/>
      <c r="WCB356" s="368"/>
      <c r="WCC356" s="332"/>
      <c r="WCD356" s="333"/>
      <c r="WCE356" s="368"/>
      <c r="WCF356" s="224"/>
      <c r="WCG356" s="224"/>
      <c r="WCH356" s="334"/>
      <c r="WCI356" s="334"/>
      <c r="WCJ356" s="224"/>
      <c r="WCK356" s="368"/>
      <c r="WCL356" s="368"/>
      <c r="WCM356" s="332"/>
      <c r="WCN356" s="333"/>
      <c r="WCO356" s="368"/>
      <c r="WCP356" s="224"/>
      <c r="WCQ356" s="224"/>
      <c r="WCR356" s="334"/>
      <c r="WCS356" s="334"/>
      <c r="WCT356" s="224"/>
      <c r="WCU356" s="368"/>
      <c r="WCV356" s="368"/>
      <c r="WCW356" s="332"/>
      <c r="WCX356" s="333"/>
      <c r="WCY356" s="368"/>
      <c r="WCZ356" s="224"/>
      <c r="WDA356" s="224"/>
      <c r="WDB356" s="334"/>
      <c r="WDC356" s="334"/>
      <c r="WDD356" s="224"/>
      <c r="WDE356" s="368"/>
      <c r="WDF356" s="368"/>
      <c r="WDG356" s="332"/>
      <c r="WDH356" s="333"/>
      <c r="WDI356" s="368"/>
      <c r="WDJ356" s="224"/>
      <c r="WDK356" s="224"/>
      <c r="WDL356" s="334"/>
      <c r="WDM356" s="334"/>
      <c r="WDN356" s="224"/>
      <c r="WDO356" s="368"/>
      <c r="WDP356" s="368"/>
      <c r="WDQ356" s="332"/>
      <c r="WDR356" s="333"/>
      <c r="WDS356" s="368"/>
      <c r="WDT356" s="224"/>
      <c r="WDU356" s="224"/>
      <c r="WDV356" s="334"/>
      <c r="WDW356" s="334"/>
      <c r="WDX356" s="224"/>
      <c r="WDY356" s="368"/>
      <c r="WDZ356" s="368"/>
      <c r="WEA356" s="332"/>
      <c r="WEB356" s="333"/>
      <c r="WEC356" s="368"/>
      <c r="WED356" s="224"/>
      <c r="WEE356" s="224"/>
      <c r="WEF356" s="334"/>
      <c r="WEG356" s="334"/>
      <c r="WEH356" s="224"/>
      <c r="WEI356" s="368"/>
      <c r="WEJ356" s="368"/>
      <c r="WEK356" s="332"/>
      <c r="WEL356" s="333"/>
      <c r="WEM356" s="368"/>
      <c r="WEN356" s="224"/>
      <c r="WEO356" s="224"/>
      <c r="WEP356" s="334"/>
      <c r="WEQ356" s="334"/>
      <c r="WER356" s="224"/>
      <c r="WES356" s="368"/>
      <c r="WET356" s="368"/>
      <c r="WEU356" s="332"/>
      <c r="WEV356" s="333"/>
      <c r="WEW356" s="368"/>
      <c r="WEX356" s="224"/>
      <c r="WEY356" s="224"/>
      <c r="WEZ356" s="334"/>
      <c r="WFA356" s="334"/>
      <c r="WFB356" s="224"/>
      <c r="WFC356" s="368"/>
      <c r="WFD356" s="368"/>
      <c r="WFE356" s="332"/>
      <c r="WFF356" s="333"/>
      <c r="WFG356" s="368"/>
      <c r="WFH356" s="224"/>
      <c r="WFI356" s="224"/>
      <c r="WFJ356" s="334"/>
      <c r="WFK356" s="334"/>
      <c r="WFL356" s="224"/>
      <c r="WFM356" s="368"/>
      <c r="WFN356" s="368"/>
      <c r="WFO356" s="332"/>
      <c r="WFP356" s="333"/>
      <c r="WFQ356" s="368"/>
      <c r="WFR356" s="224"/>
      <c r="WFS356" s="224"/>
      <c r="WFT356" s="334"/>
      <c r="WFU356" s="334"/>
      <c r="WFV356" s="224"/>
      <c r="WFW356" s="368"/>
      <c r="WFX356" s="368"/>
      <c r="WFY356" s="332"/>
      <c r="WFZ356" s="333"/>
      <c r="WGA356" s="368"/>
      <c r="WGB356" s="224"/>
      <c r="WGC356" s="224"/>
      <c r="WGD356" s="334"/>
      <c r="WGE356" s="334"/>
      <c r="WGF356" s="224"/>
      <c r="WGG356" s="368"/>
      <c r="WGH356" s="368"/>
      <c r="WGI356" s="332"/>
      <c r="WGJ356" s="333"/>
      <c r="WGK356" s="368"/>
      <c r="WGL356" s="224"/>
      <c r="WGM356" s="224"/>
      <c r="WGN356" s="334"/>
      <c r="WGO356" s="334"/>
      <c r="WGP356" s="224"/>
      <c r="WGQ356" s="368"/>
      <c r="WGR356" s="368"/>
      <c r="WGS356" s="332"/>
      <c r="WGT356" s="333"/>
      <c r="WGU356" s="368"/>
      <c r="WGV356" s="224"/>
      <c r="WGW356" s="224"/>
      <c r="WGX356" s="334"/>
      <c r="WGY356" s="334"/>
      <c r="WGZ356" s="224"/>
      <c r="WHA356" s="368"/>
      <c r="WHB356" s="368"/>
      <c r="WHC356" s="332"/>
      <c r="WHD356" s="333"/>
      <c r="WHE356" s="368"/>
      <c r="WHF356" s="224"/>
      <c r="WHG356" s="224"/>
      <c r="WHH356" s="334"/>
      <c r="WHI356" s="334"/>
      <c r="WHJ356" s="224"/>
      <c r="WHK356" s="368"/>
      <c r="WHL356" s="368"/>
      <c r="WHM356" s="332"/>
      <c r="WHN356" s="333"/>
      <c r="WHO356" s="368"/>
      <c r="WHP356" s="224"/>
      <c r="WHQ356" s="224"/>
      <c r="WHR356" s="334"/>
      <c r="WHS356" s="334"/>
      <c r="WHT356" s="224"/>
      <c r="WHU356" s="368"/>
      <c r="WHV356" s="368"/>
      <c r="WHW356" s="332"/>
      <c r="WHX356" s="333"/>
      <c r="WHY356" s="368"/>
      <c r="WHZ356" s="224"/>
      <c r="WIA356" s="224"/>
      <c r="WIB356" s="334"/>
      <c r="WIC356" s="334"/>
      <c r="WID356" s="224"/>
      <c r="WIE356" s="368"/>
      <c r="WIF356" s="368"/>
      <c r="WIG356" s="332"/>
      <c r="WIH356" s="333"/>
      <c r="WII356" s="368"/>
      <c r="WIJ356" s="224"/>
      <c r="WIK356" s="224"/>
      <c r="WIL356" s="334"/>
      <c r="WIM356" s="334"/>
      <c r="WIN356" s="224"/>
      <c r="WIO356" s="368"/>
      <c r="WIP356" s="368"/>
      <c r="WIQ356" s="332"/>
      <c r="WIR356" s="333"/>
      <c r="WIS356" s="368"/>
      <c r="WIT356" s="224"/>
      <c r="WIU356" s="224"/>
      <c r="WIV356" s="334"/>
      <c r="WIW356" s="334"/>
      <c r="WIX356" s="224"/>
      <c r="WIY356" s="368"/>
      <c r="WIZ356" s="368"/>
      <c r="WJA356" s="332"/>
      <c r="WJB356" s="333"/>
      <c r="WJC356" s="368"/>
      <c r="WJD356" s="224"/>
      <c r="WJE356" s="224"/>
      <c r="WJF356" s="334"/>
      <c r="WJG356" s="334"/>
      <c r="WJH356" s="224"/>
      <c r="WJI356" s="368"/>
      <c r="WJJ356" s="368"/>
      <c r="WJK356" s="332"/>
      <c r="WJL356" s="333"/>
      <c r="WJM356" s="368"/>
      <c r="WJN356" s="224"/>
      <c r="WJO356" s="224"/>
      <c r="WJP356" s="334"/>
      <c r="WJQ356" s="334"/>
      <c r="WJR356" s="224"/>
      <c r="WJS356" s="368"/>
      <c r="WJT356" s="368"/>
      <c r="WJU356" s="332"/>
      <c r="WJV356" s="333"/>
      <c r="WJW356" s="368"/>
      <c r="WJX356" s="224"/>
      <c r="WJY356" s="224"/>
      <c r="WJZ356" s="334"/>
      <c r="WKA356" s="334"/>
      <c r="WKB356" s="224"/>
      <c r="WKC356" s="368"/>
      <c r="WKD356" s="368"/>
      <c r="WKE356" s="332"/>
      <c r="WKF356" s="333"/>
      <c r="WKG356" s="368"/>
      <c r="WKH356" s="224"/>
      <c r="WKI356" s="224"/>
      <c r="WKJ356" s="334"/>
      <c r="WKK356" s="334"/>
      <c r="WKL356" s="224"/>
      <c r="WKM356" s="368"/>
      <c r="WKN356" s="368"/>
      <c r="WKO356" s="332"/>
      <c r="WKP356" s="333"/>
      <c r="WKQ356" s="368"/>
      <c r="WKR356" s="224"/>
      <c r="WKS356" s="224"/>
      <c r="WKT356" s="334"/>
      <c r="WKU356" s="334"/>
      <c r="WKV356" s="224"/>
      <c r="WKW356" s="368"/>
      <c r="WKX356" s="368"/>
      <c r="WKY356" s="332"/>
      <c r="WKZ356" s="333"/>
      <c r="WLA356" s="368"/>
      <c r="WLB356" s="224"/>
      <c r="WLC356" s="224"/>
      <c r="WLD356" s="334"/>
      <c r="WLE356" s="334"/>
      <c r="WLF356" s="224"/>
      <c r="WLG356" s="368"/>
      <c r="WLH356" s="368"/>
      <c r="WLI356" s="332"/>
      <c r="WLJ356" s="333"/>
      <c r="WLK356" s="368"/>
      <c r="WLL356" s="224"/>
      <c r="WLM356" s="224"/>
      <c r="WLN356" s="334"/>
      <c r="WLO356" s="334"/>
      <c r="WLP356" s="224"/>
      <c r="WLQ356" s="368"/>
      <c r="WLR356" s="368"/>
      <c r="WLS356" s="332"/>
      <c r="WLT356" s="333"/>
      <c r="WLU356" s="368"/>
      <c r="WLV356" s="224"/>
      <c r="WLW356" s="224"/>
      <c r="WLX356" s="334"/>
      <c r="WLY356" s="334"/>
      <c r="WLZ356" s="224"/>
      <c r="WMA356" s="368"/>
      <c r="WMB356" s="368"/>
      <c r="WMC356" s="332"/>
      <c r="WMD356" s="333"/>
      <c r="WME356" s="368"/>
      <c r="WMF356" s="224"/>
      <c r="WMG356" s="224"/>
      <c r="WMH356" s="334"/>
      <c r="WMI356" s="334"/>
      <c r="WMJ356" s="224"/>
      <c r="WMK356" s="368"/>
      <c r="WML356" s="368"/>
      <c r="WMM356" s="332"/>
      <c r="WMN356" s="333"/>
      <c r="WMO356" s="368"/>
      <c r="WMP356" s="224"/>
      <c r="WMQ356" s="224"/>
      <c r="WMR356" s="334"/>
      <c r="WMS356" s="334"/>
      <c r="WMT356" s="224"/>
      <c r="WMU356" s="368"/>
      <c r="WMV356" s="368"/>
      <c r="WMW356" s="332"/>
      <c r="WMX356" s="333"/>
      <c r="WMY356" s="368"/>
      <c r="WMZ356" s="224"/>
      <c r="WNA356" s="224"/>
      <c r="WNB356" s="334"/>
      <c r="WNC356" s="334"/>
      <c r="WND356" s="224"/>
      <c r="WNE356" s="368"/>
      <c r="WNF356" s="368"/>
      <c r="WNG356" s="332"/>
      <c r="WNH356" s="333"/>
      <c r="WNI356" s="368"/>
      <c r="WNJ356" s="224"/>
      <c r="WNK356" s="224"/>
      <c r="WNL356" s="334"/>
      <c r="WNM356" s="334"/>
      <c r="WNN356" s="224"/>
      <c r="WNO356" s="368"/>
      <c r="WNP356" s="368"/>
      <c r="WNQ356" s="332"/>
      <c r="WNR356" s="333"/>
      <c r="WNS356" s="368"/>
      <c r="WNT356" s="224"/>
      <c r="WNU356" s="224"/>
      <c r="WNV356" s="334"/>
      <c r="WNW356" s="334"/>
      <c r="WNX356" s="224"/>
      <c r="WNY356" s="368"/>
      <c r="WNZ356" s="368"/>
      <c r="WOA356" s="332"/>
      <c r="WOB356" s="333"/>
      <c r="WOC356" s="368"/>
      <c r="WOD356" s="224"/>
      <c r="WOE356" s="224"/>
      <c r="WOF356" s="334"/>
      <c r="WOG356" s="334"/>
      <c r="WOH356" s="224"/>
      <c r="WOI356" s="368"/>
      <c r="WOJ356" s="368"/>
      <c r="WOK356" s="332"/>
      <c r="WOL356" s="333"/>
      <c r="WOM356" s="368"/>
      <c r="WON356" s="224"/>
      <c r="WOO356" s="224"/>
      <c r="WOP356" s="334"/>
      <c r="WOQ356" s="334"/>
      <c r="WOR356" s="224"/>
      <c r="WOS356" s="368"/>
      <c r="WOT356" s="368"/>
      <c r="WOU356" s="332"/>
      <c r="WOV356" s="333"/>
      <c r="WOW356" s="368"/>
      <c r="WOX356" s="224"/>
      <c r="WOY356" s="224"/>
      <c r="WOZ356" s="334"/>
      <c r="WPA356" s="334"/>
      <c r="WPB356" s="224"/>
      <c r="WPC356" s="368"/>
      <c r="WPD356" s="368"/>
      <c r="WPE356" s="332"/>
      <c r="WPF356" s="333"/>
      <c r="WPG356" s="368"/>
      <c r="WPH356" s="224"/>
      <c r="WPI356" s="224"/>
      <c r="WPJ356" s="334"/>
      <c r="WPK356" s="334"/>
      <c r="WPL356" s="224"/>
      <c r="WPM356" s="368"/>
      <c r="WPN356" s="368"/>
      <c r="WPO356" s="332"/>
      <c r="WPP356" s="333"/>
      <c r="WPQ356" s="368"/>
      <c r="WPR356" s="224"/>
      <c r="WPS356" s="224"/>
      <c r="WPT356" s="334"/>
      <c r="WPU356" s="334"/>
      <c r="WPV356" s="224"/>
      <c r="WPW356" s="368"/>
      <c r="WPX356" s="368"/>
      <c r="WPY356" s="332"/>
      <c r="WPZ356" s="333"/>
      <c r="WQA356" s="368"/>
      <c r="WQB356" s="224"/>
      <c r="WQC356" s="224"/>
      <c r="WQD356" s="334"/>
      <c r="WQE356" s="334"/>
      <c r="WQF356" s="224"/>
      <c r="WQG356" s="368"/>
      <c r="WQH356" s="368"/>
      <c r="WQI356" s="332"/>
      <c r="WQJ356" s="333"/>
      <c r="WQK356" s="368"/>
      <c r="WQL356" s="224"/>
      <c r="WQM356" s="224"/>
      <c r="WQN356" s="334"/>
      <c r="WQO356" s="334"/>
      <c r="WQP356" s="224"/>
      <c r="WQQ356" s="368"/>
      <c r="WQR356" s="368"/>
      <c r="WQS356" s="332"/>
      <c r="WQT356" s="333"/>
      <c r="WQU356" s="368"/>
      <c r="WQV356" s="224"/>
      <c r="WQW356" s="224"/>
      <c r="WQX356" s="334"/>
      <c r="WQY356" s="334"/>
      <c r="WQZ356" s="224"/>
      <c r="WRA356" s="368"/>
      <c r="WRB356" s="368"/>
      <c r="WRC356" s="332"/>
      <c r="WRD356" s="333"/>
      <c r="WRE356" s="368"/>
      <c r="WRF356" s="224"/>
      <c r="WRG356" s="224"/>
      <c r="WRH356" s="334"/>
      <c r="WRI356" s="334"/>
      <c r="WRJ356" s="224"/>
      <c r="WRK356" s="368"/>
      <c r="WRL356" s="368"/>
      <c r="WRM356" s="332"/>
      <c r="WRN356" s="333"/>
      <c r="WRO356" s="368"/>
      <c r="WRP356" s="224"/>
      <c r="WRQ356" s="224"/>
      <c r="WRR356" s="334"/>
      <c r="WRS356" s="334"/>
      <c r="WRT356" s="224"/>
      <c r="WRU356" s="368"/>
      <c r="WRV356" s="368"/>
      <c r="WRW356" s="332"/>
      <c r="WRX356" s="333"/>
      <c r="WRY356" s="368"/>
      <c r="WRZ356" s="224"/>
      <c r="WSA356" s="224"/>
      <c r="WSB356" s="334"/>
      <c r="WSC356" s="334"/>
      <c r="WSD356" s="224"/>
      <c r="WSE356" s="368"/>
      <c r="WSF356" s="368"/>
      <c r="WSG356" s="332"/>
      <c r="WSH356" s="333"/>
      <c r="WSI356" s="368"/>
      <c r="WSJ356" s="224"/>
      <c r="WSK356" s="224"/>
      <c r="WSL356" s="334"/>
      <c r="WSM356" s="334"/>
      <c r="WSN356" s="224"/>
      <c r="WSO356" s="368"/>
      <c r="WSP356" s="368"/>
      <c r="WSQ356" s="332"/>
      <c r="WSR356" s="333"/>
      <c r="WSS356" s="368"/>
      <c r="WST356" s="224"/>
      <c r="WSU356" s="224"/>
      <c r="WSV356" s="334"/>
      <c r="WSW356" s="334"/>
      <c r="WSX356" s="224"/>
      <c r="WSY356" s="368"/>
      <c r="WSZ356" s="368"/>
      <c r="WTA356" s="332"/>
      <c r="WTB356" s="333"/>
      <c r="WTC356" s="368"/>
      <c r="WTD356" s="224"/>
      <c r="WTE356" s="224"/>
      <c r="WTF356" s="334"/>
      <c r="WTG356" s="334"/>
      <c r="WTH356" s="224"/>
      <c r="WTI356" s="368"/>
      <c r="WTJ356" s="368"/>
      <c r="WTK356" s="332"/>
      <c r="WTL356" s="333"/>
      <c r="WTM356" s="368"/>
      <c r="WTN356" s="224"/>
      <c r="WTO356" s="224"/>
      <c r="WTP356" s="334"/>
      <c r="WTQ356" s="334"/>
      <c r="WTR356" s="224"/>
      <c r="WTS356" s="368"/>
      <c r="WTT356" s="368"/>
      <c r="WTU356" s="332"/>
      <c r="WTV356" s="333"/>
      <c r="WTW356" s="368"/>
      <c r="WTX356" s="224"/>
      <c r="WTY356" s="224"/>
      <c r="WTZ356" s="334"/>
      <c r="WUA356" s="334"/>
      <c r="WUB356" s="224"/>
      <c r="WUC356" s="368"/>
      <c r="WUD356" s="368"/>
      <c r="WUE356" s="332"/>
      <c r="WUF356" s="333"/>
      <c r="WUG356" s="368"/>
      <c r="WUH356" s="224"/>
      <c r="WUI356" s="224"/>
      <c r="WUJ356" s="334"/>
      <c r="WUK356" s="334"/>
      <c r="WUL356" s="224"/>
      <c r="WUM356" s="368"/>
      <c r="WUN356" s="368"/>
      <c r="WUO356" s="332"/>
      <c r="WUP356" s="333"/>
      <c r="WUQ356" s="368"/>
      <c r="WUR356" s="224"/>
      <c r="WUS356" s="224"/>
      <c r="WUT356" s="334"/>
      <c r="WUU356" s="334"/>
      <c r="WUV356" s="224"/>
      <c r="WUW356" s="368"/>
      <c r="WUX356" s="368"/>
      <c r="WUY356" s="332"/>
      <c r="WUZ356" s="333"/>
      <c r="WVA356" s="368"/>
      <c r="WVB356" s="224"/>
      <c r="WVC356" s="224"/>
      <c r="WVD356" s="334"/>
      <c r="WVE356" s="334"/>
      <c r="WVF356" s="224"/>
      <c r="WVG356" s="368"/>
      <c r="WVH356" s="368"/>
      <c r="WVI356" s="332"/>
      <c r="WVJ356" s="333"/>
      <c r="WVK356" s="368"/>
      <c r="WVL356" s="224"/>
      <c r="WVM356" s="224"/>
      <c r="WVN356" s="334"/>
      <c r="WVO356" s="334"/>
      <c r="WVP356" s="224"/>
      <c r="WVQ356" s="368"/>
      <c r="WVR356" s="368"/>
      <c r="WVS356" s="332"/>
      <c r="WVT356" s="333"/>
      <c r="WVU356" s="368"/>
      <c r="WVV356" s="224"/>
      <c r="WVW356" s="224"/>
      <c r="WVX356" s="334"/>
      <c r="WVY356" s="334"/>
      <c r="WVZ356" s="224"/>
      <c r="WWA356" s="368"/>
      <c r="WWB356" s="368"/>
      <c r="WWC356" s="332"/>
      <c r="WWD356" s="333"/>
      <c r="WWE356" s="368"/>
      <c r="WWF356" s="224"/>
      <c r="WWG356" s="224"/>
      <c r="WWH356" s="334"/>
      <c r="WWI356" s="334"/>
      <c r="WWJ356" s="224"/>
      <c r="WWK356" s="368"/>
      <c r="WWL356" s="368"/>
      <c r="WWM356" s="332"/>
      <c r="WWN356" s="333"/>
      <c r="WWO356" s="368"/>
      <c r="WWP356" s="224"/>
      <c r="WWQ356" s="224"/>
      <c r="WWR356" s="334"/>
      <c r="WWS356" s="334"/>
      <c r="WWT356" s="224"/>
      <c r="WWU356" s="368"/>
      <c r="WWV356" s="368"/>
      <c r="WWW356" s="332"/>
      <c r="WWX356" s="333"/>
      <c r="WWY356" s="368"/>
      <c r="WWZ356" s="224"/>
      <c r="WXA356" s="224"/>
      <c r="WXB356" s="334"/>
      <c r="WXC356" s="334"/>
      <c r="WXD356" s="224"/>
      <c r="WXE356" s="368"/>
      <c r="WXF356" s="368"/>
      <c r="WXG356" s="332"/>
      <c r="WXH356" s="333"/>
      <c r="WXI356" s="368"/>
      <c r="WXJ356" s="224"/>
      <c r="WXK356" s="224"/>
      <c r="WXL356" s="334"/>
      <c r="WXM356" s="334"/>
      <c r="WXN356" s="224"/>
      <c r="WXO356" s="368"/>
      <c r="WXP356" s="368"/>
      <c r="WXQ356" s="332"/>
      <c r="WXR356" s="333"/>
      <c r="WXS356" s="368"/>
      <c r="WXT356" s="224"/>
      <c r="WXU356" s="224"/>
      <c r="WXV356" s="334"/>
      <c r="WXW356" s="334"/>
      <c r="WXX356" s="224"/>
      <c r="WXY356" s="368"/>
      <c r="WXZ356" s="368"/>
      <c r="WYA356" s="332"/>
      <c r="WYB356" s="333"/>
      <c r="WYC356" s="368"/>
      <c r="WYD356" s="224"/>
      <c r="WYE356" s="224"/>
      <c r="WYF356" s="334"/>
      <c r="WYG356" s="334"/>
      <c r="WYH356" s="224"/>
      <c r="WYI356" s="368"/>
      <c r="WYJ356" s="368"/>
      <c r="WYK356" s="332"/>
      <c r="WYL356" s="333"/>
      <c r="WYM356" s="368"/>
      <c r="WYN356" s="224"/>
      <c r="WYO356" s="224"/>
      <c r="WYP356" s="334"/>
      <c r="WYQ356" s="334"/>
      <c r="WYR356" s="224"/>
      <c r="WYS356" s="368"/>
      <c r="WYT356" s="368"/>
      <c r="WYU356" s="332"/>
      <c r="WYV356" s="333"/>
      <c r="WYW356" s="368"/>
      <c r="WYX356" s="224"/>
      <c r="WYY356" s="224"/>
      <c r="WYZ356" s="334"/>
      <c r="WZA356" s="334"/>
      <c r="WZB356" s="224"/>
      <c r="WZC356" s="368"/>
      <c r="WZD356" s="368"/>
      <c r="WZE356" s="332"/>
      <c r="WZF356" s="333"/>
      <c r="WZG356" s="368"/>
      <c r="WZH356" s="224"/>
      <c r="WZI356" s="224"/>
      <c r="WZJ356" s="334"/>
      <c r="WZK356" s="334"/>
      <c r="WZL356" s="224"/>
      <c r="WZM356" s="368"/>
      <c r="WZN356" s="368"/>
      <c r="WZO356" s="332"/>
      <c r="WZP356" s="333"/>
      <c r="WZQ356" s="368"/>
      <c r="WZR356" s="224"/>
      <c r="WZS356" s="224"/>
      <c r="WZT356" s="334"/>
      <c r="WZU356" s="334"/>
      <c r="WZV356" s="224"/>
      <c r="WZW356" s="368"/>
      <c r="WZX356" s="368"/>
      <c r="WZY356" s="332"/>
      <c r="WZZ356" s="333"/>
      <c r="XAA356" s="368"/>
      <c r="XAB356" s="224"/>
      <c r="XAC356" s="224"/>
      <c r="XAD356" s="334"/>
      <c r="XAE356" s="334"/>
      <c r="XAF356" s="224"/>
      <c r="XAG356" s="368"/>
      <c r="XAH356" s="368"/>
      <c r="XAI356" s="332"/>
      <c r="XAJ356" s="333"/>
      <c r="XAK356" s="368"/>
      <c r="XAL356" s="224"/>
      <c r="XAM356" s="224"/>
      <c r="XAN356" s="334"/>
      <c r="XAO356" s="334"/>
      <c r="XAP356" s="224"/>
      <c r="XAQ356" s="368"/>
      <c r="XAR356" s="368"/>
      <c r="XAS356" s="332"/>
      <c r="XAT356" s="333"/>
      <c r="XAU356" s="368"/>
      <c r="XAV356" s="224"/>
      <c r="XAW356" s="224"/>
      <c r="XAX356" s="334"/>
      <c r="XAY356" s="334"/>
      <c r="XAZ356" s="224"/>
      <c r="XBA356" s="368"/>
      <c r="XBB356" s="368"/>
      <c r="XBC356" s="332"/>
      <c r="XBD356" s="333"/>
      <c r="XBE356" s="368"/>
      <c r="XBF356" s="224"/>
      <c r="XBG356" s="224"/>
      <c r="XBH356" s="334"/>
      <c r="XBI356" s="334"/>
      <c r="XBJ356" s="224"/>
      <c r="XBK356" s="368"/>
      <c r="XBL356" s="368"/>
      <c r="XBM356" s="332"/>
      <c r="XBN356" s="333"/>
      <c r="XBO356" s="368"/>
      <c r="XBP356" s="224"/>
      <c r="XBQ356" s="224"/>
      <c r="XBR356" s="334"/>
      <c r="XBS356" s="334"/>
      <c r="XBT356" s="224"/>
      <c r="XBU356" s="368"/>
      <c r="XBV356" s="368"/>
      <c r="XBW356" s="332"/>
      <c r="XBX356" s="333"/>
      <c r="XBY356" s="368"/>
      <c r="XBZ356" s="224"/>
      <c r="XCA356" s="224"/>
      <c r="XCB356" s="334"/>
      <c r="XCC356" s="334"/>
      <c r="XCD356" s="224"/>
      <c r="XCE356" s="368"/>
      <c r="XCF356" s="368"/>
      <c r="XCG356" s="332"/>
      <c r="XCH356" s="333"/>
      <c r="XCI356" s="368"/>
      <c r="XCJ356" s="224"/>
      <c r="XCK356" s="224"/>
      <c r="XCL356" s="334"/>
      <c r="XCM356" s="334"/>
      <c r="XCN356" s="224"/>
      <c r="XCO356" s="368"/>
      <c r="XCP356" s="368"/>
      <c r="XCQ356" s="332"/>
      <c r="XCR356" s="333"/>
      <c r="XCS356" s="368"/>
      <c r="XCT356" s="224"/>
      <c r="XCU356" s="224"/>
      <c r="XCV356" s="334"/>
      <c r="XCW356" s="334"/>
      <c r="XCX356" s="224"/>
      <c r="XCY356" s="368"/>
      <c r="XCZ356" s="368"/>
      <c r="XDA356" s="332"/>
      <c r="XDB356" s="333"/>
      <c r="XDC356" s="368"/>
      <c r="XDD356" s="224"/>
      <c r="XDE356" s="224"/>
      <c r="XDF356" s="334"/>
      <c r="XDG356" s="334"/>
      <c r="XDH356" s="224"/>
      <c r="XDI356" s="368"/>
      <c r="XDJ356" s="368"/>
      <c r="XDK356" s="332"/>
      <c r="XDL356" s="333"/>
      <c r="XDM356" s="368"/>
      <c r="XDN356" s="224"/>
      <c r="XDO356" s="224"/>
      <c r="XDP356" s="334"/>
      <c r="XDQ356" s="334"/>
      <c r="XDR356" s="224"/>
      <c r="XDS356" s="368"/>
      <c r="XDT356" s="368"/>
      <c r="XDU356" s="332"/>
      <c r="XDV356" s="333"/>
      <c r="XDW356" s="368"/>
      <c r="XDX356" s="224"/>
      <c r="XDY356" s="224"/>
      <c r="XDZ356" s="334"/>
      <c r="XEA356" s="334"/>
      <c r="XEB356" s="224"/>
      <c r="XEC356" s="368"/>
      <c r="XED356" s="368"/>
      <c r="XEE356" s="332"/>
      <c r="XEF356" s="333"/>
      <c r="XEG356" s="368"/>
      <c r="XEH356" s="224"/>
      <c r="XEI356" s="224"/>
      <c r="XEJ356" s="334"/>
      <c r="XEK356" s="334"/>
      <c r="XEL356" s="224"/>
      <c r="XEM356" s="368"/>
      <c r="XEN356" s="368"/>
      <c r="XEO356" s="332"/>
      <c r="XEP356" s="333"/>
    </row>
    <row r="357" spans="1:16370" s="317" customFormat="1" ht="21" customHeight="1">
      <c r="A357" s="313" t="s">
        <v>823</v>
      </c>
      <c r="B357" s="313" t="s">
        <v>484</v>
      </c>
      <c r="C357" s="313" t="s">
        <v>1998</v>
      </c>
      <c r="D357" s="602" t="s">
        <v>737</v>
      </c>
      <c r="E357" s="313" t="s">
        <v>488</v>
      </c>
      <c r="F357" s="550">
        <v>9.1</v>
      </c>
      <c r="G357" s="316">
        <f t="shared" si="104"/>
        <v>0.1278</v>
      </c>
      <c r="H357" s="315"/>
      <c r="I357" s="530">
        <f t="shared" si="103"/>
        <v>0</v>
      </c>
      <c r="J357" s="315">
        <f t="shared" si="105"/>
        <v>0</v>
      </c>
    </row>
    <row r="358" spans="1:16370" s="317" customFormat="1" ht="32.25" customHeight="1">
      <c r="A358" s="313" t="s">
        <v>2760</v>
      </c>
      <c r="B358" s="313" t="s">
        <v>484</v>
      </c>
      <c r="C358" s="313" t="s">
        <v>1999</v>
      </c>
      <c r="D358" s="602" t="str">
        <f>Composição!$A$2015</f>
        <v>INSTALAÇÃO ELETROCALHA PERFURADA TIPO C 100X100mm CHAPA 18 E ELETROCALHA PERFURADA TIPO C 100X75mm CHAPA 18</v>
      </c>
      <c r="E358" s="313" t="s">
        <v>488</v>
      </c>
      <c r="F358" s="697">
        <v>66</v>
      </c>
      <c r="G358" s="316">
        <f t="shared" ref="G358" si="106">$J$4</f>
        <v>0.24940000000000001</v>
      </c>
      <c r="H358" s="315"/>
      <c r="I358" s="530">
        <f t="shared" ref="I358" si="107">H358*(1+G358)</f>
        <v>0</v>
      </c>
      <c r="J358" s="315">
        <f t="shared" ref="J358" si="108">F358*I358</f>
        <v>0</v>
      </c>
    </row>
    <row r="359" spans="1:16370" s="322" customFormat="1" ht="18.75" customHeight="1">
      <c r="A359" s="313" t="s">
        <v>823</v>
      </c>
      <c r="B359" s="313" t="s">
        <v>484</v>
      </c>
      <c r="C359" s="313" t="s">
        <v>2000</v>
      </c>
      <c r="D359" s="462" t="s">
        <v>717</v>
      </c>
      <c r="E359" s="313" t="s">
        <v>485</v>
      </c>
      <c r="F359" s="550">
        <v>1</v>
      </c>
      <c r="G359" s="316">
        <f t="shared" ref="G359" si="109">$J$5</f>
        <v>0.1278</v>
      </c>
      <c r="H359" s="315"/>
      <c r="I359" s="530">
        <f>H359*(1+G359)</f>
        <v>0</v>
      </c>
      <c r="J359" s="315">
        <f>F359*I359</f>
        <v>0</v>
      </c>
    </row>
    <row r="360" spans="1:16370" s="317" customFormat="1" ht="21" customHeight="1">
      <c r="A360" s="313">
        <v>11033</v>
      </c>
      <c r="B360" s="313" t="s">
        <v>484</v>
      </c>
      <c r="C360" s="313" t="s">
        <v>2001</v>
      </c>
      <c r="D360" s="462" t="s">
        <v>738</v>
      </c>
      <c r="E360" s="261" t="s">
        <v>485</v>
      </c>
      <c r="F360" s="550">
        <f>3+39</f>
        <v>42</v>
      </c>
      <c r="G360" s="316">
        <f t="shared" ref="G360:G374" si="110">$J$5</f>
        <v>0.1278</v>
      </c>
      <c r="H360" s="315"/>
      <c r="I360" s="530">
        <f t="shared" si="103"/>
        <v>0</v>
      </c>
      <c r="J360" s="315">
        <f t="shared" si="105"/>
        <v>0</v>
      </c>
    </row>
    <row r="361" spans="1:16370" s="317" customFormat="1" ht="21" customHeight="1">
      <c r="A361" s="313" t="s">
        <v>823</v>
      </c>
      <c r="B361" s="313" t="s">
        <v>484</v>
      </c>
      <c r="C361" s="313" t="s">
        <v>2002</v>
      </c>
      <c r="D361" s="462" t="s">
        <v>739</v>
      </c>
      <c r="E361" s="261" t="s">
        <v>485</v>
      </c>
      <c r="F361" s="550">
        <v>4</v>
      </c>
      <c r="G361" s="316">
        <f t="shared" si="110"/>
        <v>0.1278</v>
      </c>
      <c r="H361" s="315"/>
      <c r="I361" s="530">
        <f t="shared" si="103"/>
        <v>0</v>
      </c>
      <c r="J361" s="315">
        <f t="shared" si="105"/>
        <v>0</v>
      </c>
    </row>
    <row r="362" spans="1:16370" s="317" customFormat="1" ht="21" customHeight="1">
      <c r="A362" s="313" t="s">
        <v>823</v>
      </c>
      <c r="B362" s="313" t="s">
        <v>484</v>
      </c>
      <c r="C362" s="313" t="s">
        <v>2003</v>
      </c>
      <c r="D362" s="462" t="s">
        <v>740</v>
      </c>
      <c r="E362" s="261" t="s">
        <v>485</v>
      </c>
      <c r="F362" s="550">
        <v>47</v>
      </c>
      <c r="G362" s="316">
        <f t="shared" si="110"/>
        <v>0.1278</v>
      </c>
      <c r="H362" s="315"/>
      <c r="I362" s="530">
        <f t="shared" si="103"/>
        <v>0</v>
      </c>
      <c r="J362" s="315">
        <f t="shared" si="105"/>
        <v>0</v>
      </c>
    </row>
    <row r="363" spans="1:16370" s="317" customFormat="1" ht="21" customHeight="1">
      <c r="A363" s="313" t="s">
        <v>823</v>
      </c>
      <c r="B363" s="313" t="s">
        <v>484</v>
      </c>
      <c r="C363" s="313" t="s">
        <v>2004</v>
      </c>
      <c r="D363" s="462" t="s">
        <v>741</v>
      </c>
      <c r="E363" s="261" t="s">
        <v>485</v>
      </c>
      <c r="F363" s="550">
        <v>1</v>
      </c>
      <c r="G363" s="316">
        <f t="shared" si="110"/>
        <v>0.1278</v>
      </c>
      <c r="H363" s="315"/>
      <c r="I363" s="530">
        <f t="shared" si="103"/>
        <v>0</v>
      </c>
      <c r="J363" s="315">
        <f t="shared" si="105"/>
        <v>0</v>
      </c>
    </row>
    <row r="364" spans="1:16370" s="317" customFormat="1" ht="21" customHeight="1">
      <c r="A364" s="313" t="s">
        <v>823</v>
      </c>
      <c r="B364" s="313" t="s">
        <v>484</v>
      </c>
      <c r="C364" s="313" t="s">
        <v>2005</v>
      </c>
      <c r="D364" s="462" t="s">
        <v>742</v>
      </c>
      <c r="E364" s="261" t="s">
        <v>485</v>
      </c>
      <c r="F364" s="550">
        <f>4+6</f>
        <v>10</v>
      </c>
      <c r="G364" s="316">
        <f t="shared" si="110"/>
        <v>0.1278</v>
      </c>
      <c r="H364" s="315"/>
      <c r="I364" s="530">
        <f t="shared" si="103"/>
        <v>0</v>
      </c>
      <c r="J364" s="315">
        <f t="shared" si="105"/>
        <v>0</v>
      </c>
    </row>
    <row r="365" spans="1:16370" s="317" customFormat="1" ht="21" customHeight="1">
      <c r="A365" s="313" t="s">
        <v>823</v>
      </c>
      <c r="B365" s="313" t="s">
        <v>484</v>
      </c>
      <c r="C365" s="313" t="s">
        <v>2006</v>
      </c>
      <c r="D365" s="462" t="s">
        <v>743</v>
      </c>
      <c r="E365" s="261" t="s">
        <v>485</v>
      </c>
      <c r="F365" s="550">
        <f>36+28</f>
        <v>64</v>
      </c>
      <c r="G365" s="316">
        <f t="shared" si="110"/>
        <v>0.1278</v>
      </c>
      <c r="H365" s="315"/>
      <c r="I365" s="530">
        <f t="shared" si="103"/>
        <v>0</v>
      </c>
      <c r="J365" s="315">
        <f t="shared" si="105"/>
        <v>0</v>
      </c>
    </row>
    <row r="366" spans="1:16370" s="317" customFormat="1" ht="21" customHeight="1">
      <c r="A366" s="313" t="s">
        <v>823</v>
      </c>
      <c r="B366" s="313" t="s">
        <v>484</v>
      </c>
      <c r="C366" s="313" t="s">
        <v>2007</v>
      </c>
      <c r="D366" s="462" t="s">
        <v>744</v>
      </c>
      <c r="E366" s="261" t="s">
        <v>485</v>
      </c>
      <c r="F366" s="550">
        <f>34+4</f>
        <v>38</v>
      </c>
      <c r="G366" s="316">
        <f t="shared" si="110"/>
        <v>0.1278</v>
      </c>
      <c r="H366" s="315"/>
      <c r="I366" s="530">
        <f t="shared" si="103"/>
        <v>0</v>
      </c>
      <c r="J366" s="315">
        <f t="shared" si="105"/>
        <v>0</v>
      </c>
    </row>
    <row r="367" spans="1:16370" s="317" customFormat="1" ht="21" customHeight="1">
      <c r="A367" s="313" t="s">
        <v>823</v>
      </c>
      <c r="B367" s="313" t="s">
        <v>484</v>
      </c>
      <c r="C367" s="313" t="s">
        <v>2008</v>
      </c>
      <c r="D367" s="462" t="s">
        <v>745</v>
      </c>
      <c r="E367" s="261" t="s">
        <v>485</v>
      </c>
      <c r="F367" s="550">
        <f>1+1</f>
        <v>2</v>
      </c>
      <c r="G367" s="316">
        <f t="shared" si="110"/>
        <v>0.1278</v>
      </c>
      <c r="H367" s="315"/>
      <c r="I367" s="530">
        <f t="shared" si="103"/>
        <v>0</v>
      </c>
      <c r="J367" s="315">
        <f t="shared" si="105"/>
        <v>0</v>
      </c>
    </row>
    <row r="368" spans="1:16370" s="317" customFormat="1" ht="21" customHeight="1">
      <c r="A368" s="313" t="s">
        <v>823</v>
      </c>
      <c r="B368" s="313" t="s">
        <v>484</v>
      </c>
      <c r="C368" s="313" t="s">
        <v>2009</v>
      </c>
      <c r="D368" s="462" t="s">
        <v>746</v>
      </c>
      <c r="E368" s="261" t="s">
        <v>485</v>
      </c>
      <c r="F368" s="550">
        <v>5</v>
      </c>
      <c r="G368" s="316">
        <f t="shared" si="110"/>
        <v>0.1278</v>
      </c>
      <c r="H368" s="315"/>
      <c r="I368" s="530">
        <f t="shared" si="103"/>
        <v>0</v>
      </c>
      <c r="J368" s="315">
        <f t="shared" si="105"/>
        <v>0</v>
      </c>
    </row>
    <row r="369" spans="1:10" s="317" customFormat="1" ht="21" customHeight="1">
      <c r="A369" s="313" t="s">
        <v>823</v>
      </c>
      <c r="B369" s="313" t="s">
        <v>484</v>
      </c>
      <c r="C369" s="313" t="s">
        <v>2010</v>
      </c>
      <c r="D369" s="462" t="s">
        <v>747</v>
      </c>
      <c r="E369" s="261" t="s">
        <v>485</v>
      </c>
      <c r="F369" s="550">
        <v>5</v>
      </c>
      <c r="G369" s="316">
        <f t="shared" si="110"/>
        <v>0.1278</v>
      </c>
      <c r="H369" s="315"/>
      <c r="I369" s="530">
        <f t="shared" si="103"/>
        <v>0</v>
      </c>
      <c r="J369" s="315">
        <f t="shared" si="105"/>
        <v>0</v>
      </c>
    </row>
    <row r="370" spans="1:10" s="317" customFormat="1" ht="21" customHeight="1">
      <c r="A370" s="313" t="s">
        <v>823</v>
      </c>
      <c r="B370" s="313" t="s">
        <v>484</v>
      </c>
      <c r="C370" s="313" t="s">
        <v>2011</v>
      </c>
      <c r="D370" s="462" t="s">
        <v>722</v>
      </c>
      <c r="E370" s="313" t="s">
        <v>488</v>
      </c>
      <c r="F370" s="550">
        <f>14.6+56.4</f>
        <v>71</v>
      </c>
      <c r="G370" s="316">
        <f t="shared" si="110"/>
        <v>0.1278</v>
      </c>
      <c r="H370" s="315"/>
      <c r="I370" s="530">
        <f t="shared" si="103"/>
        <v>0</v>
      </c>
      <c r="J370" s="315">
        <f t="shared" si="105"/>
        <v>0</v>
      </c>
    </row>
    <row r="371" spans="1:10" s="317" customFormat="1" ht="21" customHeight="1">
      <c r="A371" s="313" t="s">
        <v>823</v>
      </c>
      <c r="B371" s="313" t="s">
        <v>484</v>
      </c>
      <c r="C371" s="313" t="s">
        <v>2012</v>
      </c>
      <c r="D371" s="462" t="s">
        <v>748</v>
      </c>
      <c r="E371" s="313" t="s">
        <v>488</v>
      </c>
      <c r="F371" s="550">
        <v>5.9</v>
      </c>
      <c r="G371" s="316">
        <f t="shared" si="110"/>
        <v>0.1278</v>
      </c>
      <c r="H371" s="315"/>
      <c r="I371" s="530">
        <f t="shared" si="103"/>
        <v>0</v>
      </c>
      <c r="J371" s="315">
        <f t="shared" si="105"/>
        <v>0</v>
      </c>
    </row>
    <row r="372" spans="1:10" s="317" customFormat="1" ht="21" customHeight="1">
      <c r="A372" s="313" t="s">
        <v>823</v>
      </c>
      <c r="B372" s="313" t="s">
        <v>484</v>
      </c>
      <c r="C372" s="313" t="s">
        <v>2013</v>
      </c>
      <c r="D372" s="462" t="s">
        <v>749</v>
      </c>
      <c r="E372" s="313" t="s">
        <v>488</v>
      </c>
      <c r="F372" s="550">
        <v>10.1</v>
      </c>
      <c r="G372" s="316">
        <f t="shared" si="110"/>
        <v>0.1278</v>
      </c>
      <c r="H372" s="315"/>
      <c r="I372" s="530">
        <f t="shared" si="103"/>
        <v>0</v>
      </c>
      <c r="J372" s="315">
        <f t="shared" si="105"/>
        <v>0</v>
      </c>
    </row>
    <row r="373" spans="1:10" s="317" customFormat="1" ht="21" customHeight="1">
      <c r="A373" s="313" t="s">
        <v>823</v>
      </c>
      <c r="B373" s="313" t="s">
        <v>484</v>
      </c>
      <c r="C373" s="313" t="s">
        <v>2761</v>
      </c>
      <c r="D373" s="462" t="s">
        <v>750</v>
      </c>
      <c r="E373" s="313" t="s">
        <v>488</v>
      </c>
      <c r="F373" s="550">
        <v>78.400000000000006</v>
      </c>
      <c r="G373" s="316">
        <f t="shared" si="110"/>
        <v>0.1278</v>
      </c>
      <c r="H373" s="315"/>
      <c r="I373" s="530">
        <f t="shared" si="103"/>
        <v>0</v>
      </c>
      <c r="J373" s="315">
        <f t="shared" si="105"/>
        <v>0</v>
      </c>
    </row>
    <row r="374" spans="1:10" s="317" customFormat="1" ht="21" customHeight="1">
      <c r="A374" s="313" t="s">
        <v>823</v>
      </c>
      <c r="B374" s="313" t="s">
        <v>484</v>
      </c>
      <c r="C374" s="313" t="s">
        <v>2762</v>
      </c>
      <c r="D374" s="462" t="s">
        <v>724</v>
      </c>
      <c r="E374" s="313" t="s">
        <v>488</v>
      </c>
      <c r="F374" s="550">
        <f>11.3+9.1</f>
        <v>20.399999999999999</v>
      </c>
      <c r="G374" s="316">
        <f t="shared" si="110"/>
        <v>0.1278</v>
      </c>
      <c r="H374" s="315"/>
      <c r="I374" s="530">
        <f t="shared" si="103"/>
        <v>0</v>
      </c>
      <c r="J374" s="315">
        <f t="shared" si="105"/>
        <v>0</v>
      </c>
    </row>
    <row r="375" spans="1:10" s="317" customFormat="1" ht="24.75" customHeight="1">
      <c r="A375" s="88"/>
      <c r="B375" s="88"/>
      <c r="C375" s="313"/>
      <c r="D375" s="92"/>
      <c r="E375" s="88"/>
      <c r="F375" s="89"/>
      <c r="G375" s="89"/>
      <c r="H375" s="755" t="s">
        <v>22</v>
      </c>
      <c r="I375" s="755"/>
      <c r="J375" s="208">
        <f>SUM(J299:J374)</f>
        <v>0</v>
      </c>
    </row>
    <row r="376" spans="1:10" s="466" customFormat="1" ht="15">
      <c r="A376" s="481"/>
      <c r="B376" s="481"/>
      <c r="C376" s="72" t="s">
        <v>120</v>
      </c>
      <c r="D376" s="560" t="s">
        <v>31</v>
      </c>
      <c r="E376" s="481"/>
      <c r="F376" s="482"/>
      <c r="G376" s="482"/>
      <c r="H376" s="482"/>
      <c r="I376" s="483"/>
      <c r="J376" s="482"/>
    </row>
    <row r="377" spans="1:10" s="466" customFormat="1" ht="70.5" customHeight="1">
      <c r="A377" s="525">
        <v>90099</v>
      </c>
      <c r="B377" s="313" t="s">
        <v>16</v>
      </c>
      <c r="C377" s="487" t="s">
        <v>1908</v>
      </c>
      <c r="D377" s="601" t="s">
        <v>1517</v>
      </c>
      <c r="E377" s="80" t="s">
        <v>490</v>
      </c>
      <c r="F377" s="550">
        <v>32.68</v>
      </c>
      <c r="G377" s="316">
        <f t="shared" ref="G377:G380" si="111">$J$4</f>
        <v>0.24940000000000001</v>
      </c>
      <c r="H377" s="261"/>
      <c r="I377" s="530">
        <f t="shared" ref="I377:I406" si="112">H377*(1+G377)</f>
        <v>0</v>
      </c>
      <c r="J377" s="315">
        <f t="shared" ref="J377:J406" si="113">F377*I377</f>
        <v>0</v>
      </c>
    </row>
    <row r="378" spans="1:10" s="466" customFormat="1" ht="70.5" customHeight="1">
      <c r="A378" s="525">
        <v>93364</v>
      </c>
      <c r="B378" s="313" t="s">
        <v>16</v>
      </c>
      <c r="C378" s="487" t="s">
        <v>1909</v>
      </c>
      <c r="D378" s="601" t="s">
        <v>1518</v>
      </c>
      <c r="E378" s="80" t="s">
        <v>490</v>
      </c>
      <c r="F378" s="550">
        <v>32.68</v>
      </c>
      <c r="G378" s="316">
        <f t="shared" si="111"/>
        <v>0.24940000000000001</v>
      </c>
      <c r="H378" s="261"/>
      <c r="I378" s="530">
        <f t="shared" si="112"/>
        <v>0</v>
      </c>
      <c r="J378" s="315">
        <f t="shared" si="113"/>
        <v>0</v>
      </c>
    </row>
    <row r="379" spans="1:10" s="738" customFormat="1" ht="27.75" customHeight="1">
      <c r="A379" s="531" t="s">
        <v>2643</v>
      </c>
      <c r="B379" s="373" t="s">
        <v>1170</v>
      </c>
      <c r="C379" s="737" t="s">
        <v>1910</v>
      </c>
      <c r="D379" s="602" t="s">
        <v>525</v>
      </c>
      <c r="E379" s="373" t="s">
        <v>488</v>
      </c>
      <c r="F379" s="697">
        <v>217.91</v>
      </c>
      <c r="G379" s="359">
        <f t="shared" si="111"/>
        <v>0.24940000000000001</v>
      </c>
      <c r="H379" s="342"/>
      <c r="I379" s="530">
        <f t="shared" si="112"/>
        <v>0</v>
      </c>
      <c r="J379" s="336">
        <f t="shared" si="113"/>
        <v>0</v>
      </c>
    </row>
    <row r="380" spans="1:10" s="466" customFormat="1" ht="27.75" customHeight="1">
      <c r="A380" s="565" t="s">
        <v>2687</v>
      </c>
      <c r="B380" s="373" t="s">
        <v>1170</v>
      </c>
      <c r="C380" s="487" t="s">
        <v>1911</v>
      </c>
      <c r="D380" s="602" t="s">
        <v>1537</v>
      </c>
      <c r="E380" s="261" t="s">
        <v>485</v>
      </c>
      <c r="F380" s="550">
        <v>45</v>
      </c>
      <c r="G380" s="359">
        <f t="shared" si="111"/>
        <v>0.24940000000000001</v>
      </c>
      <c r="H380" s="261"/>
      <c r="I380" s="530">
        <f t="shared" si="112"/>
        <v>0</v>
      </c>
      <c r="J380" s="315">
        <f t="shared" si="113"/>
        <v>0</v>
      </c>
    </row>
    <row r="381" spans="1:10" s="466" customFormat="1" ht="42" customHeight="1">
      <c r="A381" s="531" t="s">
        <v>2613</v>
      </c>
      <c r="B381" s="313" t="s">
        <v>1170</v>
      </c>
      <c r="C381" s="487" t="s">
        <v>1912</v>
      </c>
      <c r="D381" s="462" t="str">
        <f>Composição!$A$1757</f>
        <v>TERMINAL A COMPRESSAO EM COBRE ESTANHADO PARA CABO 95 MM2, 1 FURO E 1 COMPRESSAO, PARA PARAFUSO DE FIXACAO M12 - FORNECIMENTO E INSTALAÇÃO</v>
      </c>
      <c r="E381" s="261" t="s">
        <v>485</v>
      </c>
      <c r="F381" s="550">
        <v>32</v>
      </c>
      <c r="G381" s="357">
        <f t="shared" ref="G381:G383" si="114">$J$4</f>
        <v>0.24940000000000001</v>
      </c>
      <c r="H381" s="261"/>
      <c r="I381" s="530">
        <f t="shared" si="112"/>
        <v>0</v>
      </c>
      <c r="J381" s="315">
        <f t="shared" si="113"/>
        <v>0</v>
      </c>
    </row>
    <row r="382" spans="1:10" s="466" customFormat="1" ht="27.75" customHeight="1">
      <c r="A382" s="565">
        <v>83446</v>
      </c>
      <c r="B382" s="313" t="s">
        <v>484</v>
      </c>
      <c r="C382" s="487" t="s">
        <v>1913</v>
      </c>
      <c r="D382" s="462" t="s">
        <v>2615</v>
      </c>
      <c r="E382" s="261" t="s">
        <v>485</v>
      </c>
      <c r="F382" s="550">
        <v>16</v>
      </c>
      <c r="G382" s="357">
        <f t="shared" si="114"/>
        <v>0.24940000000000001</v>
      </c>
      <c r="H382" s="261"/>
      <c r="I382" s="530">
        <f t="shared" si="112"/>
        <v>0</v>
      </c>
      <c r="J382" s="315">
        <f t="shared" si="113"/>
        <v>0</v>
      </c>
    </row>
    <row r="383" spans="1:10" s="466" customFormat="1" ht="36" customHeight="1">
      <c r="A383" s="565" t="s">
        <v>2610</v>
      </c>
      <c r="B383" s="313" t="s">
        <v>484</v>
      </c>
      <c r="C383" s="487" t="s">
        <v>1914</v>
      </c>
      <c r="D383" s="602" t="str">
        <f>Composição!$A$1743</f>
        <v>TERMINAL AEREO EM ACO GALVANIZADO DN 5/16", COMPRIMENTO DE 350MM, COM BASE DE FIXACAO HORIZONTAL - FORNECIMENTO E INSTALAÇÃO</v>
      </c>
      <c r="E383" s="261" t="s">
        <v>488</v>
      </c>
      <c r="F383" s="550">
        <v>76</v>
      </c>
      <c r="G383" s="357">
        <f t="shared" si="114"/>
        <v>0.24940000000000001</v>
      </c>
      <c r="H383" s="261"/>
      <c r="I383" s="530">
        <f t="shared" si="112"/>
        <v>0</v>
      </c>
      <c r="J383" s="315">
        <f t="shared" si="113"/>
        <v>0</v>
      </c>
    </row>
    <row r="384" spans="1:10" s="466" customFormat="1" ht="27.75" customHeight="1">
      <c r="A384" s="565" t="s">
        <v>1541</v>
      </c>
      <c r="B384" s="313" t="s">
        <v>484</v>
      </c>
      <c r="C384" s="487" t="s">
        <v>1915</v>
      </c>
      <c r="D384" s="462" t="s">
        <v>1556</v>
      </c>
      <c r="E384" s="345" t="s">
        <v>488</v>
      </c>
      <c r="F384" s="550">
        <v>731.95</v>
      </c>
      <c r="G384" s="316">
        <f t="shared" ref="G384:G405" si="115">$J$5</f>
        <v>0.1278</v>
      </c>
      <c r="H384" s="261"/>
      <c r="I384" s="530">
        <f t="shared" si="112"/>
        <v>0</v>
      </c>
      <c r="J384" s="315">
        <f t="shared" si="113"/>
        <v>0</v>
      </c>
    </row>
    <row r="385" spans="1:10" s="466" customFormat="1" ht="27.75" customHeight="1">
      <c r="A385" s="565" t="s">
        <v>1542</v>
      </c>
      <c r="B385" s="313" t="s">
        <v>484</v>
      </c>
      <c r="C385" s="487" t="s">
        <v>1916</v>
      </c>
      <c r="D385" s="739" t="s">
        <v>1519</v>
      </c>
      <c r="E385" s="261" t="s">
        <v>485</v>
      </c>
      <c r="F385" s="550">
        <v>66</v>
      </c>
      <c r="G385" s="316">
        <f t="shared" si="115"/>
        <v>0.1278</v>
      </c>
      <c r="H385" s="527"/>
      <c r="I385" s="530">
        <f t="shared" si="112"/>
        <v>0</v>
      </c>
      <c r="J385" s="315">
        <f t="shared" si="113"/>
        <v>0</v>
      </c>
    </row>
    <row r="386" spans="1:10" s="466" customFormat="1" ht="27.75" customHeight="1">
      <c r="A386" s="565" t="s">
        <v>1543</v>
      </c>
      <c r="B386" s="313" t="s">
        <v>484</v>
      </c>
      <c r="C386" s="487" t="s">
        <v>1917</v>
      </c>
      <c r="D386" s="739" t="s">
        <v>1520</v>
      </c>
      <c r="E386" s="261" t="s">
        <v>485</v>
      </c>
      <c r="F386" s="550">
        <v>198</v>
      </c>
      <c r="G386" s="316">
        <f t="shared" si="115"/>
        <v>0.1278</v>
      </c>
      <c r="H386" s="527"/>
      <c r="I386" s="530">
        <f t="shared" si="112"/>
        <v>0</v>
      </c>
      <c r="J386" s="315">
        <f t="shared" si="113"/>
        <v>0</v>
      </c>
    </row>
    <row r="387" spans="1:10" s="466" customFormat="1" ht="27.75" customHeight="1">
      <c r="A387" s="565" t="s">
        <v>1544</v>
      </c>
      <c r="B387" s="313" t="s">
        <v>484</v>
      </c>
      <c r="C387" s="487" t="s">
        <v>1918</v>
      </c>
      <c r="D387" s="739" t="s">
        <v>1521</v>
      </c>
      <c r="E387" s="261" t="s">
        <v>485</v>
      </c>
      <c r="F387" s="550">
        <v>6</v>
      </c>
      <c r="G387" s="316">
        <f t="shared" si="115"/>
        <v>0.1278</v>
      </c>
      <c r="H387" s="527"/>
      <c r="I387" s="530">
        <f t="shared" si="112"/>
        <v>0</v>
      </c>
      <c r="J387" s="315">
        <f t="shared" si="113"/>
        <v>0</v>
      </c>
    </row>
    <row r="388" spans="1:10" s="466" customFormat="1" ht="27.75" customHeight="1">
      <c r="A388" s="565" t="s">
        <v>1545</v>
      </c>
      <c r="B388" s="313" t="s">
        <v>484</v>
      </c>
      <c r="C388" s="487" t="s">
        <v>1919</v>
      </c>
      <c r="D388" s="739" t="s">
        <v>1522</v>
      </c>
      <c r="E388" s="261" t="s">
        <v>485</v>
      </c>
      <c r="F388" s="550">
        <v>300</v>
      </c>
      <c r="G388" s="316">
        <f t="shared" si="115"/>
        <v>0.1278</v>
      </c>
      <c r="H388" s="527"/>
      <c r="I388" s="530">
        <f t="shared" si="112"/>
        <v>0</v>
      </c>
      <c r="J388" s="315">
        <f t="shared" si="113"/>
        <v>0</v>
      </c>
    </row>
    <row r="389" spans="1:10" s="466" customFormat="1" ht="27.75" customHeight="1">
      <c r="A389" s="565" t="s">
        <v>1546</v>
      </c>
      <c r="B389" s="313" t="s">
        <v>484</v>
      </c>
      <c r="C389" s="487" t="s">
        <v>1920</v>
      </c>
      <c r="D389" s="739" t="s">
        <v>1523</v>
      </c>
      <c r="E389" s="261" t="s">
        <v>485</v>
      </c>
      <c r="F389" s="550">
        <v>6</v>
      </c>
      <c r="G389" s="316">
        <f t="shared" si="115"/>
        <v>0.1278</v>
      </c>
      <c r="H389" s="527"/>
      <c r="I389" s="530">
        <f t="shared" si="112"/>
        <v>0</v>
      </c>
      <c r="J389" s="315">
        <f t="shared" si="113"/>
        <v>0</v>
      </c>
    </row>
    <row r="390" spans="1:10" s="466" customFormat="1" ht="27.75" customHeight="1">
      <c r="A390" s="565" t="s">
        <v>2606</v>
      </c>
      <c r="B390" s="313" t="s">
        <v>1170</v>
      </c>
      <c r="C390" s="487" t="s">
        <v>1921</v>
      </c>
      <c r="D390" s="602" t="str">
        <f>Composição!$A$1729</f>
        <v>BARRA CHATA DE ALUMÍNIO 1/4" X 3/4", BARRA DE 6M - FORNECIMENTO E INSTALAÇÃO</v>
      </c>
      <c r="E390" s="261" t="s">
        <v>485</v>
      </c>
      <c r="F390" s="550">
        <v>78.2</v>
      </c>
      <c r="G390" s="357">
        <f t="shared" ref="G390" si="116">$J$4</f>
        <v>0.24940000000000001</v>
      </c>
      <c r="H390" s="527"/>
      <c r="I390" s="530">
        <f t="shared" si="112"/>
        <v>0</v>
      </c>
      <c r="J390" s="315">
        <f t="shared" si="113"/>
        <v>0</v>
      </c>
    </row>
    <row r="391" spans="1:10" s="466" customFormat="1" ht="27.75" customHeight="1">
      <c r="A391" s="565" t="s">
        <v>1547</v>
      </c>
      <c r="B391" s="313" t="s">
        <v>484</v>
      </c>
      <c r="C391" s="487" t="s">
        <v>1922</v>
      </c>
      <c r="D391" s="602" t="s">
        <v>1525</v>
      </c>
      <c r="E391" s="373" t="s">
        <v>485</v>
      </c>
      <c r="F391" s="550">
        <v>16</v>
      </c>
      <c r="G391" s="316">
        <f t="shared" si="115"/>
        <v>0.1278</v>
      </c>
      <c r="H391" s="527"/>
      <c r="I391" s="530">
        <f t="shared" si="112"/>
        <v>0</v>
      </c>
      <c r="J391" s="315">
        <f t="shared" si="113"/>
        <v>0</v>
      </c>
    </row>
    <row r="392" spans="1:10" s="466" customFormat="1" ht="27.75" customHeight="1">
      <c r="A392" s="565" t="s">
        <v>1548</v>
      </c>
      <c r="B392" s="313" t="s">
        <v>484</v>
      </c>
      <c r="C392" s="487" t="s">
        <v>1923</v>
      </c>
      <c r="D392" s="602" t="s">
        <v>1526</v>
      </c>
      <c r="E392" s="373" t="s">
        <v>485</v>
      </c>
      <c r="F392" s="550">
        <v>500</v>
      </c>
      <c r="G392" s="316">
        <f t="shared" si="115"/>
        <v>0.1278</v>
      </c>
      <c r="H392" s="527"/>
      <c r="I392" s="530">
        <f t="shared" si="112"/>
        <v>0</v>
      </c>
      <c r="J392" s="315">
        <f t="shared" si="113"/>
        <v>0</v>
      </c>
    </row>
    <row r="393" spans="1:10" s="466" customFormat="1" ht="46.5" customHeight="1">
      <c r="A393" s="565" t="s">
        <v>2571</v>
      </c>
      <c r="B393" s="313" t="s">
        <v>1170</v>
      </c>
      <c r="C393" s="487" t="s">
        <v>2703</v>
      </c>
      <c r="D393" s="602" t="str">
        <f>Composição!$A$1662</f>
        <v>BUCHA DE NYLON SEM ABA S8, COM PARAFUSO DE 4,80 X 50 MM EM ACO ZINCADO COM ROSCA SOBERBA, CABECA CHATA E FENDA PHILLIPS  - FORNECIMENTO E INSTALAÇÃO</v>
      </c>
      <c r="E393" s="373" t="s">
        <v>485</v>
      </c>
      <c r="F393" s="550">
        <v>100</v>
      </c>
      <c r="G393" s="357">
        <f t="shared" ref="G393:G395" si="117">$J$4</f>
        <v>0.24940000000000001</v>
      </c>
      <c r="H393" s="527"/>
      <c r="I393" s="530">
        <f t="shared" si="112"/>
        <v>0</v>
      </c>
      <c r="J393" s="315">
        <f t="shared" si="113"/>
        <v>0</v>
      </c>
    </row>
    <row r="394" spans="1:10" s="466" customFormat="1" ht="27.75" customHeight="1">
      <c r="A394" s="565" t="s">
        <v>2633</v>
      </c>
      <c r="B394" s="313" t="s">
        <v>1170</v>
      </c>
      <c r="C394" s="487" t="s">
        <v>1924</v>
      </c>
      <c r="D394" s="602" t="str">
        <f>Composição!$A$1771</f>
        <v>SOLDA EXOTÉRMICA 115 CONEXÃO CABO-HASTE NA LATERAL, BITOLA DO CABO DE 50MM² PARA HASTE DE 5/8"</v>
      </c>
      <c r="E394" s="373" t="s">
        <v>485</v>
      </c>
      <c r="F394" s="550">
        <v>45</v>
      </c>
      <c r="G394" s="357">
        <f t="shared" si="117"/>
        <v>0.24940000000000001</v>
      </c>
      <c r="H394" s="527"/>
      <c r="I394" s="530">
        <f t="shared" si="112"/>
        <v>0</v>
      </c>
      <c r="J394" s="315">
        <f t="shared" si="113"/>
        <v>0</v>
      </c>
    </row>
    <row r="395" spans="1:10" s="466" customFormat="1" ht="27.75" customHeight="1">
      <c r="A395" s="565" t="s">
        <v>2639</v>
      </c>
      <c r="B395" s="313" t="s">
        <v>1170</v>
      </c>
      <c r="C395" s="487" t="s">
        <v>1925</v>
      </c>
      <c r="D395" s="602" t="str">
        <f>Composição!$A$1787</f>
        <v>CONECTOR DE MEDIÇÃO EM BRONZE COM 4 PARAFUSOS PARA CABOS DE COBRE 16 - 70 mm² ref.TEL-560 (pára-raio)</v>
      </c>
      <c r="E395" s="373" t="s">
        <v>485</v>
      </c>
      <c r="F395" s="550">
        <v>16</v>
      </c>
      <c r="G395" s="357">
        <f t="shared" si="117"/>
        <v>0.24940000000000001</v>
      </c>
      <c r="H395" s="527"/>
      <c r="I395" s="530">
        <f t="shared" si="112"/>
        <v>0</v>
      </c>
      <c r="J395" s="315">
        <f t="shared" si="113"/>
        <v>0</v>
      </c>
    </row>
    <row r="396" spans="1:10" s="466" customFormat="1" ht="27.75" customHeight="1">
      <c r="A396" s="565">
        <v>96989</v>
      </c>
      <c r="B396" s="313" t="s">
        <v>16</v>
      </c>
      <c r="C396" s="487" t="s">
        <v>1926</v>
      </c>
      <c r="D396" s="602" t="s">
        <v>2601</v>
      </c>
      <c r="E396" s="373" t="s">
        <v>485</v>
      </c>
      <c r="F396" s="550">
        <v>1</v>
      </c>
      <c r="G396" s="357">
        <f t="shared" ref="G396" si="118">$J$4</f>
        <v>0.24940000000000001</v>
      </c>
      <c r="H396" s="527"/>
      <c r="I396" s="530">
        <f t="shared" si="112"/>
        <v>0</v>
      </c>
      <c r="J396" s="315">
        <f t="shared" si="113"/>
        <v>0</v>
      </c>
    </row>
    <row r="397" spans="1:10" s="466" customFormat="1" ht="27.75" customHeight="1">
      <c r="A397" s="565" t="s">
        <v>1549</v>
      </c>
      <c r="B397" s="313" t="s">
        <v>484</v>
      </c>
      <c r="C397" s="487" t="s">
        <v>1927</v>
      </c>
      <c r="D397" s="602" t="s">
        <v>1566</v>
      </c>
      <c r="E397" s="373" t="s">
        <v>485</v>
      </c>
      <c r="F397" s="550">
        <v>2</v>
      </c>
      <c r="G397" s="316">
        <f t="shared" si="115"/>
        <v>0.1278</v>
      </c>
      <c r="H397" s="527"/>
      <c r="I397" s="530">
        <f t="shared" si="112"/>
        <v>0</v>
      </c>
      <c r="J397" s="315">
        <f t="shared" si="113"/>
        <v>0</v>
      </c>
    </row>
    <row r="398" spans="1:10" customFormat="1" ht="27.75" customHeight="1">
      <c r="A398" s="565" t="s">
        <v>1550</v>
      </c>
      <c r="B398" s="313" t="s">
        <v>484</v>
      </c>
      <c r="C398" s="487" t="s">
        <v>1928</v>
      </c>
      <c r="D398" s="602" t="s">
        <v>1565</v>
      </c>
      <c r="E398" s="373" t="s">
        <v>485</v>
      </c>
      <c r="F398" s="550">
        <v>3</v>
      </c>
      <c r="G398" s="316">
        <f t="shared" si="115"/>
        <v>0.1278</v>
      </c>
      <c r="H398" s="527"/>
      <c r="I398" s="530">
        <f t="shared" si="112"/>
        <v>0</v>
      </c>
      <c r="J398" s="315">
        <f t="shared" si="113"/>
        <v>0</v>
      </c>
    </row>
    <row r="399" spans="1:10" customFormat="1" ht="27.75" customHeight="1">
      <c r="A399" s="565" t="s">
        <v>1551</v>
      </c>
      <c r="B399" s="313" t="s">
        <v>484</v>
      </c>
      <c r="C399" s="487" t="s">
        <v>1929</v>
      </c>
      <c r="D399" s="602" t="s">
        <v>1564</v>
      </c>
      <c r="E399" s="373" t="s">
        <v>485</v>
      </c>
      <c r="F399" s="550">
        <v>3</v>
      </c>
      <c r="G399" s="316">
        <f t="shared" si="115"/>
        <v>0.1278</v>
      </c>
      <c r="H399" s="527"/>
      <c r="I399" s="530">
        <f t="shared" si="112"/>
        <v>0</v>
      </c>
      <c r="J399" s="315">
        <f t="shared" si="113"/>
        <v>0</v>
      </c>
    </row>
    <row r="400" spans="1:10" customFormat="1" ht="27.75" customHeight="1">
      <c r="A400" s="565">
        <v>72941</v>
      </c>
      <c r="B400" s="313" t="s">
        <v>16</v>
      </c>
      <c r="C400" s="487" t="s">
        <v>1930</v>
      </c>
      <c r="D400" s="602" t="s">
        <v>2600</v>
      </c>
      <c r="E400" s="373" t="s">
        <v>485</v>
      </c>
      <c r="F400" s="550">
        <v>1</v>
      </c>
      <c r="G400" s="357">
        <f t="shared" ref="G400" si="119">$J$4</f>
        <v>0.24940000000000001</v>
      </c>
      <c r="H400" s="527"/>
      <c r="I400" s="530">
        <f t="shared" si="112"/>
        <v>0</v>
      </c>
      <c r="J400" s="315">
        <f t="shared" si="113"/>
        <v>0</v>
      </c>
    </row>
    <row r="401" spans="1:10" s="466" customFormat="1" ht="27.75" customHeight="1">
      <c r="A401" s="565" t="s">
        <v>1552</v>
      </c>
      <c r="B401" s="313" t="s">
        <v>484</v>
      </c>
      <c r="C401" s="487" t="s">
        <v>1931</v>
      </c>
      <c r="D401" s="602" t="s">
        <v>1562</v>
      </c>
      <c r="E401" s="373" t="s">
        <v>485</v>
      </c>
      <c r="F401" s="550">
        <v>12</v>
      </c>
      <c r="G401" s="316">
        <f t="shared" si="115"/>
        <v>0.1278</v>
      </c>
      <c r="H401" s="527"/>
      <c r="I401" s="530">
        <f t="shared" si="112"/>
        <v>0</v>
      </c>
      <c r="J401" s="315">
        <f t="shared" si="113"/>
        <v>0</v>
      </c>
    </row>
    <row r="402" spans="1:10" s="466" customFormat="1" ht="27.75" customHeight="1">
      <c r="A402" s="565" t="s">
        <v>1553</v>
      </c>
      <c r="B402" s="313" t="s">
        <v>484</v>
      </c>
      <c r="C402" s="487" t="s">
        <v>1932</v>
      </c>
      <c r="D402" s="602" t="s">
        <v>1561</v>
      </c>
      <c r="E402" s="373" t="s">
        <v>1134</v>
      </c>
      <c r="F402" s="550">
        <v>20</v>
      </c>
      <c r="G402" s="316">
        <f t="shared" si="115"/>
        <v>0.1278</v>
      </c>
      <c r="H402" s="527"/>
      <c r="I402" s="530">
        <f t="shared" si="112"/>
        <v>0</v>
      </c>
      <c r="J402" s="315">
        <f t="shared" si="113"/>
        <v>0</v>
      </c>
    </row>
    <row r="403" spans="1:10" s="466" customFormat="1" ht="27.75" customHeight="1">
      <c r="A403" s="565">
        <v>96988</v>
      </c>
      <c r="B403" s="313" t="s">
        <v>16</v>
      </c>
      <c r="C403" s="487" t="s">
        <v>1933</v>
      </c>
      <c r="D403" s="602" t="s">
        <v>2598</v>
      </c>
      <c r="E403" s="373" t="s">
        <v>485</v>
      </c>
      <c r="F403" s="550">
        <v>1</v>
      </c>
      <c r="G403" s="357">
        <f t="shared" ref="G403:G406" si="120">$J$4</f>
        <v>0.24940000000000001</v>
      </c>
      <c r="H403" s="527"/>
      <c r="I403" s="530">
        <f t="shared" si="112"/>
        <v>0</v>
      </c>
      <c r="J403" s="315">
        <f t="shared" si="113"/>
        <v>0</v>
      </c>
    </row>
    <row r="404" spans="1:10" s="466" customFormat="1" ht="27.75" customHeight="1">
      <c r="A404" s="565">
        <v>96987</v>
      </c>
      <c r="B404" s="313" t="s">
        <v>16</v>
      </c>
      <c r="C404" s="487" t="s">
        <v>1934</v>
      </c>
      <c r="D404" s="602" t="s">
        <v>2599</v>
      </c>
      <c r="E404" s="373" t="s">
        <v>485</v>
      </c>
      <c r="F404" s="686">
        <v>1</v>
      </c>
      <c r="G404" s="357">
        <f t="shared" si="120"/>
        <v>0.24940000000000001</v>
      </c>
      <c r="H404" s="527"/>
      <c r="I404" s="530">
        <f t="shared" ref="I404" si="121">H404*(1+G404)</f>
        <v>0</v>
      </c>
      <c r="J404" s="315">
        <f t="shared" ref="J404" si="122">F404*I404</f>
        <v>0</v>
      </c>
    </row>
    <row r="405" spans="1:10" s="466" customFormat="1" ht="27.75" customHeight="1">
      <c r="A405" s="565" t="s">
        <v>1554</v>
      </c>
      <c r="B405" s="313" t="s">
        <v>484</v>
      </c>
      <c r="C405" s="487" t="s">
        <v>1935</v>
      </c>
      <c r="D405" s="602" t="s">
        <v>1560</v>
      </c>
      <c r="E405" s="373" t="s">
        <v>1134</v>
      </c>
      <c r="F405" s="550">
        <v>20</v>
      </c>
      <c r="G405" s="316">
        <f t="shared" si="115"/>
        <v>0.1278</v>
      </c>
      <c r="H405" s="527"/>
      <c r="I405" s="530">
        <f t="shared" si="112"/>
        <v>0</v>
      </c>
      <c r="J405" s="315">
        <f t="shared" si="113"/>
        <v>0</v>
      </c>
    </row>
    <row r="406" spans="1:10" s="466" customFormat="1" ht="27.75" customHeight="1">
      <c r="A406" s="565">
        <v>97610</v>
      </c>
      <c r="B406" s="313" t="s">
        <v>16</v>
      </c>
      <c r="C406" s="487" t="s">
        <v>1936</v>
      </c>
      <c r="D406" s="602" t="s">
        <v>2597</v>
      </c>
      <c r="E406" s="373" t="s">
        <v>485</v>
      </c>
      <c r="F406" s="550">
        <v>1</v>
      </c>
      <c r="G406" s="357">
        <f t="shared" si="120"/>
        <v>0.24940000000000001</v>
      </c>
      <c r="H406" s="527"/>
      <c r="I406" s="530">
        <f t="shared" si="112"/>
        <v>0</v>
      </c>
      <c r="J406" s="315">
        <f t="shared" si="113"/>
        <v>0</v>
      </c>
    </row>
    <row r="407" spans="1:10" s="466" customFormat="1" ht="15">
      <c r="A407" s="603"/>
      <c r="B407" s="88"/>
      <c r="C407" s="95"/>
      <c r="D407" s="92"/>
      <c r="E407" s="88"/>
      <c r="F407" s="89"/>
      <c r="G407" s="89"/>
      <c r="H407" s="755" t="s">
        <v>22</v>
      </c>
      <c r="I407" s="755"/>
      <c r="J407" s="208">
        <f>SUM(J377:J406)</f>
        <v>0</v>
      </c>
    </row>
    <row r="408" spans="1:10" s="466" customFormat="1" ht="15">
      <c r="A408" s="85"/>
      <c r="B408" s="85"/>
      <c r="C408" s="72" t="s">
        <v>121</v>
      </c>
      <c r="D408" s="73" t="s">
        <v>1263</v>
      </c>
      <c r="E408" s="85"/>
      <c r="F408" s="86"/>
      <c r="G408" s="86"/>
      <c r="H408" s="86"/>
      <c r="I408" s="87"/>
      <c r="J408" s="86"/>
    </row>
    <row r="409" spans="1:10" s="466" customFormat="1" ht="15">
      <c r="A409" s="88"/>
      <c r="B409" s="88"/>
      <c r="C409" s="93" t="s">
        <v>122</v>
      </c>
      <c r="D409" s="94" t="s">
        <v>1264</v>
      </c>
      <c r="E409" s="75"/>
      <c r="F409" s="327"/>
      <c r="G409" s="327"/>
      <c r="H409" s="327"/>
      <c r="I409" s="77"/>
      <c r="J409" s="89"/>
    </row>
    <row r="410" spans="1:10" s="466" customFormat="1" ht="45" customHeight="1">
      <c r="A410" s="345">
        <v>95644</v>
      </c>
      <c r="B410" s="80" t="s">
        <v>16</v>
      </c>
      <c r="C410" s="81" t="s">
        <v>1478</v>
      </c>
      <c r="D410" s="465" t="s">
        <v>1265</v>
      </c>
      <c r="E410" s="80" t="s">
        <v>485</v>
      </c>
      <c r="F410" s="306">
        <v>1</v>
      </c>
      <c r="G410" s="357">
        <f t="shared" ref="G410:G414" si="123">$J$4</f>
        <v>0.24940000000000001</v>
      </c>
      <c r="H410" s="82"/>
      <c r="I410" s="530">
        <f t="shared" ref="I410:I441" si="124">H410*(1+G410)</f>
        <v>0</v>
      </c>
      <c r="J410" s="341">
        <f t="shared" ref="J410:J414" si="125">F410*I410</f>
        <v>0</v>
      </c>
    </row>
    <row r="411" spans="1:10" s="466" customFormat="1" ht="21.75" customHeight="1">
      <c r="A411" s="345" t="s">
        <v>2476</v>
      </c>
      <c r="B411" s="80" t="s">
        <v>16</v>
      </c>
      <c r="C411" s="81" t="s">
        <v>1479</v>
      </c>
      <c r="D411" s="465" t="str">
        <f>Composição!$A$1402</f>
        <v>HIDRÔMETRO DN 1", 10 M³/H  FORNECIMENTO E INSTALAÇÃO. AF_11/2016</v>
      </c>
      <c r="E411" s="80" t="s">
        <v>485</v>
      </c>
      <c r="F411" s="306">
        <v>1</v>
      </c>
      <c r="G411" s="357">
        <f>$J$4</f>
        <v>0.24940000000000001</v>
      </c>
      <c r="H411" s="82"/>
      <c r="I411" s="530">
        <f t="shared" si="124"/>
        <v>0</v>
      </c>
      <c r="J411" s="341">
        <f t="shared" si="125"/>
        <v>0</v>
      </c>
    </row>
    <row r="412" spans="1:10" s="466" customFormat="1" ht="42" customHeight="1">
      <c r="A412" s="345">
        <v>94674</v>
      </c>
      <c r="B412" s="80" t="s">
        <v>16</v>
      </c>
      <c r="C412" s="81" t="s">
        <v>1303</v>
      </c>
      <c r="D412" s="465" t="s">
        <v>1267</v>
      </c>
      <c r="E412" s="80" t="s">
        <v>485</v>
      </c>
      <c r="F412" s="306">
        <v>7</v>
      </c>
      <c r="G412" s="357">
        <f t="shared" si="123"/>
        <v>0.24940000000000001</v>
      </c>
      <c r="H412" s="82"/>
      <c r="I412" s="530">
        <f t="shared" si="124"/>
        <v>0</v>
      </c>
      <c r="J412" s="341">
        <f t="shared" si="125"/>
        <v>0</v>
      </c>
    </row>
    <row r="413" spans="1:10" s="466" customFormat="1" ht="33" customHeight="1">
      <c r="A413" s="345">
        <v>89357</v>
      </c>
      <c r="B413" s="80" t="s">
        <v>16</v>
      </c>
      <c r="C413" s="81" t="s">
        <v>1480</v>
      </c>
      <c r="D413" s="465" t="s">
        <v>1268</v>
      </c>
      <c r="E413" s="80" t="s">
        <v>1269</v>
      </c>
      <c r="F413" s="306">
        <v>31.85</v>
      </c>
      <c r="G413" s="357">
        <f t="shared" si="123"/>
        <v>0.24940000000000001</v>
      </c>
      <c r="H413" s="82"/>
      <c r="I413" s="530">
        <f t="shared" si="124"/>
        <v>0</v>
      </c>
      <c r="J413" s="341">
        <f t="shared" si="125"/>
        <v>0</v>
      </c>
    </row>
    <row r="414" spans="1:10" s="466" customFormat="1" ht="33" customHeight="1">
      <c r="A414" s="318" t="s">
        <v>2404</v>
      </c>
      <c r="B414" s="318" t="s">
        <v>484</v>
      </c>
      <c r="C414" s="81" t="s">
        <v>1481</v>
      </c>
      <c r="D414" s="465" t="s">
        <v>2756</v>
      </c>
      <c r="E414" s="80" t="s">
        <v>485</v>
      </c>
      <c r="F414" s="306">
        <v>1</v>
      </c>
      <c r="G414" s="357">
        <f t="shared" si="123"/>
        <v>0.24940000000000001</v>
      </c>
      <c r="H414" s="82"/>
      <c r="I414" s="530">
        <f t="shared" si="124"/>
        <v>0</v>
      </c>
      <c r="J414" s="341">
        <f t="shared" si="125"/>
        <v>0</v>
      </c>
    </row>
    <row r="415" spans="1:10" s="466" customFormat="1" ht="15">
      <c r="A415" s="75"/>
      <c r="B415" s="75"/>
      <c r="C415" s="93" t="s">
        <v>123</v>
      </c>
      <c r="D415" s="103" t="s">
        <v>1270</v>
      </c>
      <c r="E415" s="75"/>
      <c r="F415" s="327"/>
      <c r="G415" s="327"/>
      <c r="H415" s="327"/>
      <c r="I415" s="77"/>
      <c r="J415" s="327"/>
    </row>
    <row r="416" spans="1:10" s="466" customFormat="1" ht="30" customHeight="1">
      <c r="A416" s="345" t="s">
        <v>2467</v>
      </c>
      <c r="B416" s="80" t="s">
        <v>1170</v>
      </c>
      <c r="C416" s="81" t="s">
        <v>1332</v>
      </c>
      <c r="D416" s="465" t="str">
        <f>Composição!$A$1351</f>
        <v>BUCHA DE REDUCAO DE PVC, SOLDAVEL, CURTA, COM 85 X 75 MM, PARA AGUA FRIA PREDIAL  FORNECIMENTO E INSTALAÇÃO</v>
      </c>
      <c r="E416" s="80" t="s">
        <v>485</v>
      </c>
      <c r="F416" s="306">
        <v>1</v>
      </c>
      <c r="G416" s="320">
        <f>$J$4</f>
        <v>0.24940000000000001</v>
      </c>
      <c r="H416" s="82"/>
      <c r="I416" s="530">
        <f t="shared" si="124"/>
        <v>0</v>
      </c>
      <c r="J416" s="341">
        <f t="shared" ref="J416:J417" si="126">F416*I416</f>
        <v>0</v>
      </c>
    </row>
    <row r="417" spans="1:10" s="466" customFormat="1" ht="27.75" customHeight="1">
      <c r="A417" s="345" t="s">
        <v>2471</v>
      </c>
      <c r="B417" s="80" t="s">
        <v>16</v>
      </c>
      <c r="C417" s="81" t="s">
        <v>1333</v>
      </c>
      <c r="D417" s="465" t="str">
        <f>Composição!$A$1368</f>
        <v>BUCHA DE REDUCAO DE PVC, SOLDAVEL, LONGA, COM 75 X 50 MM, PARA AGUA FRIA PREDIAL FORNECIMENTO E INSTALAÇÃO</v>
      </c>
      <c r="E417" s="80" t="s">
        <v>485</v>
      </c>
      <c r="F417" s="306">
        <v>7</v>
      </c>
      <c r="G417" s="320">
        <f>$J$4</f>
        <v>0.24940000000000001</v>
      </c>
      <c r="H417" s="82"/>
      <c r="I417" s="530">
        <f t="shared" si="124"/>
        <v>0</v>
      </c>
      <c r="J417" s="341">
        <f t="shared" si="126"/>
        <v>0</v>
      </c>
    </row>
    <row r="418" spans="1:10" customFormat="1" ht="36">
      <c r="A418" s="345">
        <v>89409</v>
      </c>
      <c r="B418" s="80" t="s">
        <v>16</v>
      </c>
      <c r="C418" s="81" t="s">
        <v>1335</v>
      </c>
      <c r="D418" s="465" t="s">
        <v>1272</v>
      </c>
      <c r="E418" s="80" t="s">
        <v>485</v>
      </c>
      <c r="F418" s="306">
        <v>8</v>
      </c>
      <c r="G418" s="357">
        <f t="shared" ref="G418:G441" si="127">$J$4</f>
        <v>0.24940000000000001</v>
      </c>
      <c r="H418" s="82"/>
      <c r="I418" s="530">
        <f t="shared" si="124"/>
        <v>0</v>
      </c>
      <c r="J418" s="341">
        <f>F418*I418</f>
        <v>0</v>
      </c>
    </row>
    <row r="419" spans="1:10" s="466" customFormat="1" ht="25.5" customHeight="1">
      <c r="A419" s="345">
        <v>89502</v>
      </c>
      <c r="B419" s="80" t="s">
        <v>16</v>
      </c>
      <c r="C419" s="81" t="s">
        <v>1337</v>
      </c>
      <c r="D419" s="465" t="s">
        <v>1273</v>
      </c>
      <c r="E419" s="80" t="s">
        <v>485</v>
      </c>
      <c r="F419" s="306">
        <v>2</v>
      </c>
      <c r="G419" s="357">
        <f t="shared" si="127"/>
        <v>0.24940000000000001</v>
      </c>
      <c r="H419" s="82"/>
      <c r="I419" s="530">
        <f t="shared" si="124"/>
        <v>0</v>
      </c>
      <c r="J419" s="341">
        <f t="shared" ref="J419:J441" si="128">F419*I419</f>
        <v>0</v>
      </c>
    </row>
    <row r="420" spans="1:10" s="466" customFormat="1" ht="21.75" customHeight="1">
      <c r="A420" s="345" t="s">
        <v>2473</v>
      </c>
      <c r="B420" s="80" t="s">
        <v>16</v>
      </c>
      <c r="C420" s="81" t="s">
        <v>1482</v>
      </c>
      <c r="D420" s="465" t="str">
        <f>Composição!$A$1385</f>
        <v>JOELHO 45 GRAUS, PVC, SOLDÁVEL, DN 85MM, INSTALADO EM PRUMADA DE ÁGUA - FORNECIMENTO E INSTALAÇÃO. AF_12/2014</v>
      </c>
      <c r="E420" s="80" t="s">
        <v>485</v>
      </c>
      <c r="F420" s="306">
        <v>1</v>
      </c>
      <c r="G420" s="357">
        <f t="shared" si="127"/>
        <v>0.24940000000000001</v>
      </c>
      <c r="H420" s="82"/>
      <c r="I420" s="530">
        <f t="shared" si="124"/>
        <v>0</v>
      </c>
      <c r="J420" s="341">
        <f t="shared" si="128"/>
        <v>0</v>
      </c>
    </row>
    <row r="421" spans="1:10" s="466" customFormat="1" ht="36">
      <c r="A421" s="345">
        <v>89408</v>
      </c>
      <c r="B421" s="80" t="s">
        <v>16</v>
      </c>
      <c r="C421" s="81" t="s">
        <v>1483</v>
      </c>
      <c r="D421" s="465" t="s">
        <v>1275</v>
      </c>
      <c r="E421" s="80" t="s">
        <v>485</v>
      </c>
      <c r="F421" s="306">
        <v>95</v>
      </c>
      <c r="G421" s="357">
        <f t="shared" si="127"/>
        <v>0.24940000000000001</v>
      </c>
      <c r="H421" s="82"/>
      <c r="I421" s="530">
        <f t="shared" si="124"/>
        <v>0</v>
      </c>
      <c r="J421" s="341">
        <f t="shared" si="128"/>
        <v>0</v>
      </c>
    </row>
    <row r="422" spans="1:10" customFormat="1" ht="30.75" customHeight="1">
      <c r="A422" s="345">
        <v>89501</v>
      </c>
      <c r="B422" s="80" t="s">
        <v>16</v>
      </c>
      <c r="C422" s="81" t="s">
        <v>1484</v>
      </c>
      <c r="D422" s="465" t="s">
        <v>1276</v>
      </c>
      <c r="E422" s="80" t="s">
        <v>485</v>
      </c>
      <c r="F422" s="306">
        <v>11</v>
      </c>
      <c r="G422" s="357">
        <f t="shared" si="127"/>
        <v>0.24940000000000001</v>
      </c>
      <c r="H422" s="82"/>
      <c r="I422" s="530">
        <f t="shared" si="124"/>
        <v>0</v>
      </c>
      <c r="J422" s="341">
        <f t="shared" si="128"/>
        <v>0</v>
      </c>
    </row>
    <row r="423" spans="1:10" ht="31.5" customHeight="1">
      <c r="A423" s="345">
        <v>89513</v>
      </c>
      <c r="B423" s="80" t="s">
        <v>16</v>
      </c>
      <c r="C423" s="81" t="s">
        <v>1485</v>
      </c>
      <c r="D423" s="465" t="s">
        <v>1277</v>
      </c>
      <c r="E423" s="80" t="s">
        <v>485</v>
      </c>
      <c r="F423" s="306">
        <v>1</v>
      </c>
      <c r="G423" s="357">
        <f t="shared" si="127"/>
        <v>0.24940000000000001</v>
      </c>
      <c r="H423" s="82"/>
      <c r="I423" s="530">
        <f t="shared" si="124"/>
        <v>0</v>
      </c>
      <c r="J423" s="341">
        <f t="shared" si="128"/>
        <v>0</v>
      </c>
    </row>
    <row r="424" spans="1:10" ht="31.5" customHeight="1">
      <c r="A424" s="345">
        <v>89521</v>
      </c>
      <c r="B424" s="80" t="s">
        <v>16</v>
      </c>
      <c r="C424" s="81" t="s">
        <v>1486</v>
      </c>
      <c r="D424" s="465" t="s">
        <v>1278</v>
      </c>
      <c r="E424" s="80" t="s">
        <v>485</v>
      </c>
      <c r="F424" s="306">
        <v>2</v>
      </c>
      <c r="G424" s="357">
        <f t="shared" si="127"/>
        <v>0.24940000000000001</v>
      </c>
      <c r="H424" s="82"/>
      <c r="I424" s="530">
        <f t="shared" si="124"/>
        <v>0</v>
      </c>
      <c r="J424" s="341">
        <f>F424*I424</f>
        <v>0</v>
      </c>
    </row>
    <row r="425" spans="1:10" s="317" customFormat="1" ht="31.5" customHeight="1">
      <c r="A425" s="345">
        <v>89579</v>
      </c>
      <c r="B425" s="80" t="s">
        <v>16</v>
      </c>
      <c r="C425" s="81" t="s">
        <v>1487</v>
      </c>
      <c r="D425" s="465" t="s">
        <v>1279</v>
      </c>
      <c r="E425" s="80" t="s">
        <v>485</v>
      </c>
      <c r="F425" s="306">
        <v>14</v>
      </c>
      <c r="G425" s="357">
        <f t="shared" si="127"/>
        <v>0.24940000000000001</v>
      </c>
      <c r="H425" s="82"/>
      <c r="I425" s="530">
        <f t="shared" si="124"/>
        <v>0</v>
      </c>
      <c r="J425" s="341">
        <f t="shared" si="128"/>
        <v>0</v>
      </c>
    </row>
    <row r="426" spans="1:10" s="317" customFormat="1" ht="31.5" customHeight="1">
      <c r="A426" s="345">
        <v>89424</v>
      </c>
      <c r="B426" s="80" t="s">
        <v>16</v>
      </c>
      <c r="C426" s="81" t="s">
        <v>1488</v>
      </c>
      <c r="D426" s="465" t="s">
        <v>1280</v>
      </c>
      <c r="E426" s="80" t="s">
        <v>485</v>
      </c>
      <c r="F426" s="306">
        <v>21</v>
      </c>
      <c r="G426" s="357">
        <f t="shared" si="127"/>
        <v>0.24940000000000001</v>
      </c>
      <c r="H426" s="82"/>
      <c r="I426" s="530">
        <f t="shared" si="124"/>
        <v>0</v>
      </c>
      <c r="J426" s="341">
        <f t="shared" si="128"/>
        <v>0</v>
      </c>
    </row>
    <row r="427" spans="1:10" s="317" customFormat="1" ht="30" customHeight="1">
      <c r="A427" s="345">
        <v>89575</v>
      </c>
      <c r="B427" s="80" t="s">
        <v>16</v>
      </c>
      <c r="C427" s="81" t="s">
        <v>1489</v>
      </c>
      <c r="D427" s="465" t="s">
        <v>1281</v>
      </c>
      <c r="E427" s="80" t="s">
        <v>485</v>
      </c>
      <c r="F427" s="306">
        <v>17</v>
      </c>
      <c r="G427" s="357">
        <f t="shared" si="127"/>
        <v>0.24940000000000001</v>
      </c>
      <c r="H427" s="82"/>
      <c r="I427" s="530">
        <f t="shared" si="124"/>
        <v>0</v>
      </c>
      <c r="J427" s="341">
        <f t="shared" si="128"/>
        <v>0</v>
      </c>
    </row>
    <row r="428" spans="1:10" s="317" customFormat="1" ht="33" customHeight="1">
      <c r="A428" s="345">
        <v>89440</v>
      </c>
      <c r="B428" s="80" t="s">
        <v>16</v>
      </c>
      <c r="C428" s="81" t="s">
        <v>1490</v>
      </c>
      <c r="D428" s="465" t="s">
        <v>1282</v>
      </c>
      <c r="E428" s="80" t="s">
        <v>485</v>
      </c>
      <c r="F428" s="306">
        <v>2</v>
      </c>
      <c r="G428" s="357">
        <f t="shared" si="127"/>
        <v>0.24940000000000001</v>
      </c>
      <c r="H428" s="82"/>
      <c r="I428" s="530">
        <f t="shared" si="124"/>
        <v>0</v>
      </c>
      <c r="J428" s="341">
        <f t="shared" si="128"/>
        <v>0</v>
      </c>
    </row>
    <row r="429" spans="1:10" s="317" customFormat="1" ht="24" customHeight="1">
      <c r="A429" s="345">
        <v>89625</v>
      </c>
      <c r="B429" s="80" t="s">
        <v>16</v>
      </c>
      <c r="C429" s="81" t="s">
        <v>1491</v>
      </c>
      <c r="D429" s="465" t="s">
        <v>1283</v>
      </c>
      <c r="E429" s="80" t="s">
        <v>485</v>
      </c>
      <c r="F429" s="306">
        <v>11</v>
      </c>
      <c r="G429" s="357">
        <f t="shared" si="127"/>
        <v>0.24940000000000001</v>
      </c>
      <c r="H429" s="82"/>
      <c r="I429" s="530">
        <f t="shared" si="124"/>
        <v>0</v>
      </c>
      <c r="J429" s="341">
        <f t="shared" si="128"/>
        <v>0</v>
      </c>
    </row>
    <row r="430" spans="1:10" s="317" customFormat="1" ht="24" customHeight="1">
      <c r="A430" s="345">
        <v>89629</v>
      </c>
      <c r="B430" s="80" t="s">
        <v>16</v>
      </c>
      <c r="C430" s="81" t="s">
        <v>1492</v>
      </c>
      <c r="D430" s="465" t="s">
        <v>1284</v>
      </c>
      <c r="E430" s="80" t="s">
        <v>485</v>
      </c>
      <c r="F430" s="306">
        <v>6</v>
      </c>
      <c r="G430" s="357">
        <f t="shared" si="127"/>
        <v>0.24940000000000001</v>
      </c>
      <c r="H430" s="82"/>
      <c r="I430" s="530">
        <f t="shared" si="124"/>
        <v>0</v>
      </c>
      <c r="J430" s="341">
        <f>F430*I430</f>
        <v>0</v>
      </c>
    </row>
    <row r="431" spans="1:10" s="317" customFormat="1" ht="24" customHeight="1">
      <c r="A431" s="345">
        <v>89631</v>
      </c>
      <c r="B431" s="80" t="s">
        <v>16</v>
      </c>
      <c r="C431" s="81" t="s">
        <v>1493</v>
      </c>
      <c r="D431" s="465" t="s">
        <v>1285</v>
      </c>
      <c r="E431" s="80" t="s">
        <v>485</v>
      </c>
      <c r="F431" s="306">
        <v>4</v>
      </c>
      <c r="G431" s="357">
        <f t="shared" si="127"/>
        <v>0.24940000000000001</v>
      </c>
      <c r="H431" s="82"/>
      <c r="I431" s="530">
        <f t="shared" si="124"/>
        <v>0</v>
      </c>
      <c r="J431" s="341">
        <f t="shared" ref="J431" si="129">F431*I431</f>
        <v>0</v>
      </c>
    </row>
    <row r="432" spans="1:10" s="317" customFormat="1" ht="24" customHeight="1">
      <c r="A432" s="318" t="s">
        <v>1449</v>
      </c>
      <c r="B432" s="80" t="s">
        <v>484</v>
      </c>
      <c r="C432" s="81" t="s">
        <v>1494</v>
      </c>
      <c r="D432" s="465" t="s">
        <v>1286</v>
      </c>
      <c r="E432" s="80" t="s">
        <v>485</v>
      </c>
      <c r="F432" s="306">
        <v>15</v>
      </c>
      <c r="G432" s="357">
        <f t="shared" si="127"/>
        <v>0.24940000000000001</v>
      </c>
      <c r="H432" s="82"/>
      <c r="I432" s="530">
        <f t="shared" si="124"/>
        <v>0</v>
      </c>
      <c r="J432" s="341">
        <f t="shared" si="128"/>
        <v>0</v>
      </c>
    </row>
    <row r="433" spans="1:10" s="317" customFormat="1" ht="30.75" customHeight="1">
      <c r="A433" s="345">
        <v>89627</v>
      </c>
      <c r="B433" s="80" t="s">
        <v>16</v>
      </c>
      <c r="C433" s="81" t="s">
        <v>1495</v>
      </c>
      <c r="D433" s="465" t="s">
        <v>1287</v>
      </c>
      <c r="E433" s="80" t="s">
        <v>485</v>
      </c>
      <c r="F433" s="306">
        <v>26</v>
      </c>
      <c r="G433" s="357">
        <f t="shared" si="127"/>
        <v>0.24940000000000001</v>
      </c>
      <c r="H433" s="82"/>
      <c r="I433" s="530">
        <f t="shared" si="124"/>
        <v>0</v>
      </c>
      <c r="J433" s="341">
        <f t="shared" si="128"/>
        <v>0</v>
      </c>
    </row>
    <row r="434" spans="1:10" s="317" customFormat="1" ht="43.5" customHeight="1">
      <c r="A434" s="345">
        <v>90373</v>
      </c>
      <c r="B434" s="80" t="s">
        <v>16</v>
      </c>
      <c r="C434" s="81" t="s">
        <v>1496</v>
      </c>
      <c r="D434" s="465" t="s">
        <v>1288</v>
      </c>
      <c r="E434" s="80" t="s">
        <v>485</v>
      </c>
      <c r="F434" s="306">
        <v>41</v>
      </c>
      <c r="G434" s="357">
        <f t="shared" si="127"/>
        <v>0.24940000000000001</v>
      </c>
      <c r="H434" s="82"/>
      <c r="I434" s="530">
        <f t="shared" si="124"/>
        <v>0</v>
      </c>
      <c r="J434" s="341">
        <f t="shared" si="128"/>
        <v>0</v>
      </c>
    </row>
    <row r="435" spans="1:10" s="317" customFormat="1" ht="36.75" customHeight="1">
      <c r="A435" s="345">
        <v>89366</v>
      </c>
      <c r="B435" s="80" t="s">
        <v>16</v>
      </c>
      <c r="C435" s="81" t="s">
        <v>1497</v>
      </c>
      <c r="D435" s="465" t="s">
        <v>1289</v>
      </c>
      <c r="E435" s="80" t="s">
        <v>485</v>
      </c>
      <c r="F435" s="306">
        <v>1</v>
      </c>
      <c r="G435" s="357">
        <f t="shared" si="127"/>
        <v>0.24940000000000001</v>
      </c>
      <c r="H435" s="82"/>
      <c r="I435" s="530">
        <f t="shared" si="124"/>
        <v>0</v>
      </c>
      <c r="J435" s="341">
        <f t="shared" si="128"/>
        <v>0</v>
      </c>
    </row>
    <row r="436" spans="1:10" s="317" customFormat="1" ht="39.75" customHeight="1">
      <c r="A436" s="345">
        <v>89396</v>
      </c>
      <c r="B436" s="80" t="s">
        <v>16</v>
      </c>
      <c r="C436" s="81" t="s">
        <v>1498</v>
      </c>
      <c r="D436" s="465" t="s">
        <v>1290</v>
      </c>
      <c r="E436" s="80" t="s">
        <v>485</v>
      </c>
      <c r="F436" s="306">
        <v>5</v>
      </c>
      <c r="G436" s="357">
        <f t="shared" si="127"/>
        <v>0.24940000000000001</v>
      </c>
      <c r="H436" s="82"/>
      <c r="I436" s="530">
        <f t="shared" si="124"/>
        <v>0</v>
      </c>
      <c r="J436" s="341">
        <f t="shared" si="128"/>
        <v>0</v>
      </c>
    </row>
    <row r="437" spans="1:10" s="317" customFormat="1" ht="40.5" customHeight="1">
      <c r="A437" s="345">
        <v>90374</v>
      </c>
      <c r="B437" s="80" t="s">
        <v>16</v>
      </c>
      <c r="C437" s="81" t="s">
        <v>1499</v>
      </c>
      <c r="D437" s="465" t="s">
        <v>1291</v>
      </c>
      <c r="E437" s="80" t="s">
        <v>485</v>
      </c>
      <c r="F437" s="306">
        <v>1</v>
      </c>
      <c r="G437" s="357">
        <f t="shared" si="127"/>
        <v>0.24940000000000001</v>
      </c>
      <c r="H437" s="82"/>
      <c r="I437" s="530">
        <f t="shared" si="124"/>
        <v>0</v>
      </c>
      <c r="J437" s="341">
        <f t="shared" si="128"/>
        <v>0</v>
      </c>
    </row>
    <row r="438" spans="1:10" s="317" customFormat="1" ht="32.25" customHeight="1">
      <c r="A438" s="345">
        <v>89402</v>
      </c>
      <c r="B438" s="80" t="s">
        <v>16</v>
      </c>
      <c r="C438" s="81" t="s">
        <v>1500</v>
      </c>
      <c r="D438" s="465" t="s">
        <v>1292</v>
      </c>
      <c r="E438" s="80" t="s">
        <v>488</v>
      </c>
      <c r="F438" s="306">
        <f>1.15*185.4</f>
        <v>213.21</v>
      </c>
      <c r="G438" s="357">
        <f t="shared" si="127"/>
        <v>0.24940000000000001</v>
      </c>
      <c r="H438" s="82"/>
      <c r="I438" s="530">
        <f t="shared" si="124"/>
        <v>0</v>
      </c>
      <c r="J438" s="341">
        <f t="shared" si="128"/>
        <v>0</v>
      </c>
    </row>
    <row r="439" spans="1:10" s="317" customFormat="1" ht="35.25" customHeight="1">
      <c r="A439" s="345">
        <v>94651</v>
      </c>
      <c r="B439" s="80" t="s">
        <v>16</v>
      </c>
      <c r="C439" s="81" t="s">
        <v>1501</v>
      </c>
      <c r="D439" s="465" t="s">
        <v>1293</v>
      </c>
      <c r="E439" s="80" t="s">
        <v>488</v>
      </c>
      <c r="F439" s="306">
        <f>95.8*1.15</f>
        <v>110.17</v>
      </c>
      <c r="G439" s="357">
        <f t="shared" si="127"/>
        <v>0.24940000000000001</v>
      </c>
      <c r="H439" s="82"/>
      <c r="I439" s="530">
        <f t="shared" si="124"/>
        <v>0</v>
      </c>
      <c r="J439" s="341">
        <f t="shared" si="128"/>
        <v>0</v>
      </c>
    </row>
    <row r="440" spans="1:10" s="317" customFormat="1" ht="27.75" customHeight="1">
      <c r="A440" s="345">
        <v>89452</v>
      </c>
      <c r="B440" s="80" t="s">
        <v>16</v>
      </c>
      <c r="C440" s="81" t="s">
        <v>1502</v>
      </c>
      <c r="D440" s="465" t="s">
        <v>1294</v>
      </c>
      <c r="E440" s="80" t="s">
        <v>488</v>
      </c>
      <c r="F440" s="306">
        <f>45.67*1.15</f>
        <v>52.52</v>
      </c>
      <c r="G440" s="357">
        <f t="shared" si="127"/>
        <v>0.24940000000000001</v>
      </c>
      <c r="H440" s="82"/>
      <c r="I440" s="530">
        <f t="shared" si="124"/>
        <v>0</v>
      </c>
      <c r="J440" s="341">
        <f t="shared" si="128"/>
        <v>0</v>
      </c>
    </row>
    <row r="441" spans="1:10" s="317" customFormat="1" ht="33.75" customHeight="1">
      <c r="A441" s="345">
        <v>89451</v>
      </c>
      <c r="B441" s="80" t="s">
        <v>16</v>
      </c>
      <c r="C441" s="81" t="s">
        <v>1503</v>
      </c>
      <c r="D441" s="465" t="s">
        <v>1295</v>
      </c>
      <c r="E441" s="80" t="s">
        <v>488</v>
      </c>
      <c r="F441" s="306">
        <f>1.15*47.1</f>
        <v>54.17</v>
      </c>
      <c r="G441" s="357">
        <f t="shared" si="127"/>
        <v>0.24940000000000001</v>
      </c>
      <c r="H441" s="82"/>
      <c r="I441" s="530">
        <f t="shared" si="124"/>
        <v>0</v>
      </c>
      <c r="J441" s="341">
        <f t="shared" si="128"/>
        <v>0</v>
      </c>
    </row>
    <row r="442" spans="1:10" s="317" customFormat="1" ht="18.75" customHeight="1">
      <c r="A442" s="88"/>
      <c r="B442" s="88"/>
      <c r="C442" s="95"/>
      <c r="D442" s="92"/>
      <c r="E442" s="88"/>
      <c r="F442" s="88"/>
      <c r="G442" s="89"/>
      <c r="H442" s="755" t="s">
        <v>22</v>
      </c>
      <c r="I442" s="755"/>
      <c r="J442" s="208">
        <f>SUM(J409:J441)</f>
        <v>0</v>
      </c>
    </row>
    <row r="443" spans="1:10" s="317" customFormat="1">
      <c r="A443" s="71"/>
      <c r="B443" s="71"/>
      <c r="C443" s="72" t="s">
        <v>528</v>
      </c>
      <c r="D443" s="73" t="s">
        <v>49</v>
      </c>
      <c r="E443" s="71"/>
      <c r="F443" s="74"/>
      <c r="G443" s="74"/>
      <c r="H443" s="74"/>
      <c r="I443" s="71"/>
      <c r="J443" s="74"/>
    </row>
    <row r="444" spans="1:10" s="213" customFormat="1" ht="27" customHeight="1">
      <c r="A444" s="318">
        <v>90443</v>
      </c>
      <c r="B444" s="75" t="s">
        <v>16</v>
      </c>
      <c r="C444" s="75" t="s">
        <v>529</v>
      </c>
      <c r="D444" s="538" t="s">
        <v>2178</v>
      </c>
      <c r="E444" s="75" t="s">
        <v>488</v>
      </c>
      <c r="F444" s="550">
        <v>117.19</v>
      </c>
      <c r="G444" s="266">
        <f>$J$4</f>
        <v>0.24940000000000001</v>
      </c>
      <c r="H444" s="336"/>
      <c r="I444" s="530">
        <f t="shared" ref="I444:I465" si="130">H444*(1+G444)</f>
        <v>0</v>
      </c>
      <c r="J444" s="327">
        <f>F444*I444</f>
        <v>0</v>
      </c>
    </row>
    <row r="445" spans="1:10" s="213" customFormat="1" ht="41.25" customHeight="1">
      <c r="A445" s="318">
        <v>90466</v>
      </c>
      <c r="B445" s="75" t="s">
        <v>16</v>
      </c>
      <c r="C445" s="75" t="s">
        <v>530</v>
      </c>
      <c r="D445" s="538" t="s">
        <v>2179</v>
      </c>
      <c r="E445" s="75" t="s">
        <v>488</v>
      </c>
      <c r="F445" s="550">
        <v>117.19</v>
      </c>
      <c r="G445" s="266">
        <f>$J$4</f>
        <v>0.24940000000000001</v>
      </c>
      <c r="H445" s="336"/>
      <c r="I445" s="530">
        <f t="shared" si="130"/>
        <v>0</v>
      </c>
      <c r="J445" s="327">
        <f>F445*I445</f>
        <v>0</v>
      </c>
    </row>
    <row r="446" spans="1:10" s="213" customFormat="1" ht="41.25" customHeight="1">
      <c r="A446" s="345">
        <v>42424</v>
      </c>
      <c r="B446" s="75" t="s">
        <v>16</v>
      </c>
      <c r="C446" s="75" t="s">
        <v>531</v>
      </c>
      <c r="D446" s="538" t="s">
        <v>2180</v>
      </c>
      <c r="E446" s="80" t="s">
        <v>485</v>
      </c>
      <c r="F446" s="550">
        <v>19</v>
      </c>
      <c r="G446" s="266">
        <f>$J$5</f>
        <v>0.1278</v>
      </c>
      <c r="H446" s="336"/>
      <c r="I446" s="530">
        <f t="shared" si="130"/>
        <v>0</v>
      </c>
      <c r="J446" s="327">
        <f>F446*I446</f>
        <v>0</v>
      </c>
    </row>
    <row r="447" spans="1:10" s="213" customFormat="1" ht="41.25" customHeight="1">
      <c r="A447" s="345">
        <v>42425</v>
      </c>
      <c r="B447" s="75" t="s">
        <v>16</v>
      </c>
      <c r="C447" s="75" t="s">
        <v>532</v>
      </c>
      <c r="D447" s="538" t="s">
        <v>2181</v>
      </c>
      <c r="E447" s="80" t="s">
        <v>485</v>
      </c>
      <c r="F447" s="550">
        <v>4</v>
      </c>
      <c r="G447" s="266">
        <f t="shared" ref="G447:G451" si="131">$J$5</f>
        <v>0.1278</v>
      </c>
      <c r="H447" s="336"/>
      <c r="I447" s="530">
        <f t="shared" si="130"/>
        <v>0</v>
      </c>
      <c r="J447" s="327">
        <f t="shared" ref="J447:J458" si="132">F447*I447</f>
        <v>0</v>
      </c>
    </row>
    <row r="448" spans="1:10" s="213" customFormat="1" ht="41.25" customHeight="1">
      <c r="A448" s="345">
        <v>42422</v>
      </c>
      <c r="B448" s="75" t="s">
        <v>16</v>
      </c>
      <c r="C448" s="75" t="s">
        <v>533</v>
      </c>
      <c r="D448" s="538" t="s">
        <v>2182</v>
      </c>
      <c r="E448" s="80" t="s">
        <v>485</v>
      </c>
      <c r="F448" s="550">
        <v>1</v>
      </c>
      <c r="G448" s="266">
        <f t="shared" si="131"/>
        <v>0.1278</v>
      </c>
      <c r="H448" s="336"/>
      <c r="I448" s="530">
        <f t="shared" si="130"/>
        <v>0</v>
      </c>
      <c r="J448" s="327">
        <f t="shared" si="132"/>
        <v>0</v>
      </c>
    </row>
    <row r="449" spans="1:10" s="213" customFormat="1" ht="41.25" customHeight="1">
      <c r="A449" s="345" t="s">
        <v>2376</v>
      </c>
      <c r="B449" s="318" t="s">
        <v>484</v>
      </c>
      <c r="C449" s="75" t="s">
        <v>534</v>
      </c>
      <c r="D449" s="538" t="s">
        <v>2183</v>
      </c>
      <c r="E449" s="80" t="s">
        <v>485</v>
      </c>
      <c r="F449" s="550">
        <v>1</v>
      </c>
      <c r="G449" s="266">
        <f t="shared" si="131"/>
        <v>0.1278</v>
      </c>
      <c r="H449" s="336"/>
      <c r="I449" s="530">
        <f t="shared" si="130"/>
        <v>0</v>
      </c>
      <c r="J449" s="327">
        <f t="shared" si="132"/>
        <v>0</v>
      </c>
    </row>
    <row r="450" spans="1:10" s="213" customFormat="1" ht="41.25" customHeight="1">
      <c r="A450" s="318" t="s">
        <v>2382</v>
      </c>
      <c r="B450" s="318" t="s">
        <v>484</v>
      </c>
      <c r="C450" s="75" t="s">
        <v>535</v>
      </c>
      <c r="D450" s="538" t="s">
        <v>2184</v>
      </c>
      <c r="E450" s="75" t="s">
        <v>488</v>
      </c>
      <c r="F450" s="550">
        <v>2</v>
      </c>
      <c r="G450" s="266">
        <f t="shared" si="131"/>
        <v>0.1278</v>
      </c>
      <c r="H450" s="336"/>
      <c r="I450" s="530">
        <f t="shared" si="130"/>
        <v>0</v>
      </c>
      <c r="J450" s="327">
        <f t="shared" si="132"/>
        <v>0</v>
      </c>
    </row>
    <row r="451" spans="1:10" s="213" customFormat="1" ht="41.25" customHeight="1">
      <c r="A451" s="318" t="s">
        <v>2380</v>
      </c>
      <c r="B451" s="318" t="s">
        <v>484</v>
      </c>
      <c r="C451" s="75" t="s">
        <v>2353</v>
      </c>
      <c r="D451" s="538" t="s">
        <v>2185</v>
      </c>
      <c r="E451" s="75" t="s">
        <v>488</v>
      </c>
      <c r="F451" s="550">
        <v>3</v>
      </c>
      <c r="G451" s="266">
        <f t="shared" si="131"/>
        <v>0.1278</v>
      </c>
      <c r="H451" s="336"/>
      <c r="I451" s="530">
        <f t="shared" si="130"/>
        <v>0</v>
      </c>
      <c r="J451" s="327">
        <f t="shared" si="132"/>
        <v>0</v>
      </c>
    </row>
    <row r="452" spans="1:10" s="213" customFormat="1" ht="31.5" customHeight="1">
      <c r="A452" s="318" t="s">
        <v>2368</v>
      </c>
      <c r="B452" s="318" t="s">
        <v>484</v>
      </c>
      <c r="C452" s="75" t="s">
        <v>2354</v>
      </c>
      <c r="D452" s="538" t="s">
        <v>2651</v>
      </c>
      <c r="E452" s="80" t="s">
        <v>485</v>
      </c>
      <c r="F452" s="550">
        <v>19</v>
      </c>
      <c r="G452" s="266">
        <f t="shared" ref="G452:G458" si="133">$J$4</f>
        <v>0.24940000000000001</v>
      </c>
      <c r="H452" s="336"/>
      <c r="I452" s="530">
        <f t="shared" si="130"/>
        <v>0</v>
      </c>
      <c r="J452" s="327">
        <f t="shared" si="132"/>
        <v>0</v>
      </c>
    </row>
    <row r="453" spans="1:10" s="213" customFormat="1" ht="31.5" customHeight="1">
      <c r="A453" s="318" t="s">
        <v>2368</v>
      </c>
      <c r="B453" s="313" t="s">
        <v>484</v>
      </c>
      <c r="C453" s="75" t="s">
        <v>2355</v>
      </c>
      <c r="D453" s="538" t="s">
        <v>2652</v>
      </c>
      <c r="E453" s="80" t="s">
        <v>485</v>
      </c>
      <c r="F453" s="550">
        <v>4</v>
      </c>
      <c r="G453" s="266">
        <f t="shared" si="133"/>
        <v>0.24940000000000001</v>
      </c>
      <c r="H453" s="336"/>
      <c r="I453" s="530">
        <f t="shared" si="130"/>
        <v>0</v>
      </c>
      <c r="J453" s="327">
        <f t="shared" si="132"/>
        <v>0</v>
      </c>
    </row>
    <row r="454" spans="1:10" s="213" customFormat="1" ht="31.5" customHeight="1">
      <c r="A454" s="318" t="s">
        <v>2369</v>
      </c>
      <c r="B454" s="313" t="s">
        <v>484</v>
      </c>
      <c r="C454" s="75" t="s">
        <v>2356</v>
      </c>
      <c r="D454" s="538" t="s">
        <v>2653</v>
      </c>
      <c r="E454" s="80" t="s">
        <v>485</v>
      </c>
      <c r="F454" s="550">
        <v>1</v>
      </c>
      <c r="G454" s="266">
        <f t="shared" si="133"/>
        <v>0.24940000000000001</v>
      </c>
      <c r="H454" s="336"/>
      <c r="I454" s="530">
        <f t="shared" si="130"/>
        <v>0</v>
      </c>
      <c r="J454" s="327">
        <f t="shared" si="132"/>
        <v>0</v>
      </c>
    </row>
    <row r="455" spans="1:10" s="213" customFormat="1" ht="31.5" customHeight="1">
      <c r="A455" s="318" t="s">
        <v>2370</v>
      </c>
      <c r="B455" s="313" t="s">
        <v>484</v>
      </c>
      <c r="C455" s="75" t="s">
        <v>2357</v>
      </c>
      <c r="D455" s="538" t="s">
        <v>2654</v>
      </c>
      <c r="E455" s="80" t="s">
        <v>485</v>
      </c>
      <c r="F455" s="550">
        <v>1</v>
      </c>
      <c r="G455" s="266">
        <f t="shared" si="133"/>
        <v>0.24940000000000001</v>
      </c>
      <c r="H455" s="336"/>
      <c r="I455" s="530">
        <f t="shared" si="130"/>
        <v>0</v>
      </c>
      <c r="J455" s="327">
        <f t="shared" si="132"/>
        <v>0</v>
      </c>
    </row>
    <row r="456" spans="1:10" s="213" customFormat="1" ht="31.5" customHeight="1">
      <c r="A456" s="318" t="s">
        <v>2371</v>
      </c>
      <c r="B456" s="313" t="s">
        <v>484</v>
      </c>
      <c r="C456" s="75" t="s">
        <v>2358</v>
      </c>
      <c r="D456" s="538" t="s">
        <v>2655</v>
      </c>
      <c r="E456" s="80" t="s">
        <v>485</v>
      </c>
      <c r="F456" s="550">
        <v>2</v>
      </c>
      <c r="G456" s="266">
        <f t="shared" si="133"/>
        <v>0.24940000000000001</v>
      </c>
      <c r="H456" s="336"/>
      <c r="I456" s="530">
        <f t="shared" si="130"/>
        <v>0</v>
      </c>
      <c r="J456" s="327">
        <f t="shared" si="132"/>
        <v>0</v>
      </c>
    </row>
    <row r="457" spans="1:10" s="213" customFormat="1" ht="31.5" customHeight="1">
      <c r="A457" s="318" t="s">
        <v>2372</v>
      </c>
      <c r="B457" s="313" t="s">
        <v>484</v>
      </c>
      <c r="C457" s="75" t="s">
        <v>2359</v>
      </c>
      <c r="D457" s="538" t="s">
        <v>2656</v>
      </c>
      <c r="E457" s="80" t="s">
        <v>485</v>
      </c>
      <c r="F457" s="550">
        <v>3</v>
      </c>
      <c r="G457" s="266">
        <f t="shared" si="133"/>
        <v>0.24940000000000001</v>
      </c>
      <c r="H457" s="336"/>
      <c r="I457" s="530">
        <f t="shared" si="130"/>
        <v>0</v>
      </c>
      <c r="J457" s="327">
        <f t="shared" si="132"/>
        <v>0</v>
      </c>
    </row>
    <row r="458" spans="1:10" s="213" customFormat="1" ht="27.75" customHeight="1">
      <c r="A458" s="313">
        <v>91939</v>
      </c>
      <c r="B458" s="318" t="s">
        <v>16</v>
      </c>
      <c r="C458" s="75" t="s">
        <v>2360</v>
      </c>
      <c r="D458" s="538" t="s">
        <v>2125</v>
      </c>
      <c r="E458" s="80" t="s">
        <v>485</v>
      </c>
      <c r="F458" s="550">
        <v>30</v>
      </c>
      <c r="G458" s="316">
        <f t="shared" si="133"/>
        <v>0.24940000000000001</v>
      </c>
      <c r="H458" s="315"/>
      <c r="I458" s="530">
        <f t="shared" si="130"/>
        <v>0</v>
      </c>
      <c r="J458" s="319">
        <f t="shared" si="132"/>
        <v>0</v>
      </c>
    </row>
    <row r="459" spans="1:10" s="317" customFormat="1" ht="35.25" customHeight="1">
      <c r="A459" s="345">
        <v>89866</v>
      </c>
      <c r="B459" s="80" t="s">
        <v>16</v>
      </c>
      <c r="C459" s="75" t="s">
        <v>2361</v>
      </c>
      <c r="D459" s="543" t="s">
        <v>1296</v>
      </c>
      <c r="E459" s="80" t="s">
        <v>485</v>
      </c>
      <c r="F459" s="306">
        <v>59</v>
      </c>
      <c r="G459" s="357">
        <v>0.24940000000000001</v>
      </c>
      <c r="H459" s="82"/>
      <c r="I459" s="530">
        <f t="shared" si="130"/>
        <v>0</v>
      </c>
      <c r="J459" s="341">
        <f t="shared" ref="J459:J465" si="134">F459*I459</f>
        <v>0</v>
      </c>
    </row>
    <row r="460" spans="1:10" s="317" customFormat="1" ht="30.75" customHeight="1">
      <c r="A460" s="345">
        <v>89867</v>
      </c>
      <c r="B460" s="80" t="s">
        <v>16</v>
      </c>
      <c r="C460" s="75" t="s">
        <v>2362</v>
      </c>
      <c r="D460" s="543" t="s">
        <v>1297</v>
      </c>
      <c r="E460" s="80" t="s">
        <v>485</v>
      </c>
      <c r="F460" s="306">
        <v>4</v>
      </c>
      <c r="G460" s="357">
        <f t="shared" ref="G460:G465" si="135">$J$4</f>
        <v>0.24940000000000001</v>
      </c>
      <c r="H460" s="82"/>
      <c r="I460" s="530">
        <f t="shared" si="130"/>
        <v>0</v>
      </c>
      <c r="J460" s="341">
        <f t="shared" si="134"/>
        <v>0</v>
      </c>
    </row>
    <row r="461" spans="1:10" s="317" customFormat="1" ht="34.5" customHeight="1">
      <c r="A461" s="345">
        <v>89579</v>
      </c>
      <c r="B461" s="80" t="s">
        <v>16</v>
      </c>
      <c r="C461" s="75" t="s">
        <v>2363</v>
      </c>
      <c r="D461" s="543" t="s">
        <v>1279</v>
      </c>
      <c r="E461" s="80" t="s">
        <v>485</v>
      </c>
      <c r="F461" s="306">
        <v>1</v>
      </c>
      <c r="G461" s="357">
        <f t="shared" si="135"/>
        <v>0.24940000000000001</v>
      </c>
      <c r="H461" s="82"/>
      <c r="I461" s="530">
        <f t="shared" si="130"/>
        <v>0</v>
      </c>
      <c r="J461" s="341">
        <f t="shared" si="134"/>
        <v>0</v>
      </c>
    </row>
    <row r="462" spans="1:10" s="374" customFormat="1" ht="30" customHeight="1">
      <c r="A462" s="345">
        <v>89869</v>
      </c>
      <c r="B462" s="80" t="s">
        <v>16</v>
      </c>
      <c r="C462" s="75" t="s">
        <v>2364</v>
      </c>
      <c r="D462" s="543" t="s">
        <v>1298</v>
      </c>
      <c r="E462" s="80" t="s">
        <v>485</v>
      </c>
      <c r="F462" s="306">
        <v>1</v>
      </c>
      <c r="G462" s="357">
        <f t="shared" si="135"/>
        <v>0.24940000000000001</v>
      </c>
      <c r="H462" s="82"/>
      <c r="I462" s="530">
        <f t="shared" si="130"/>
        <v>0</v>
      </c>
      <c r="J462" s="341">
        <f t="shared" si="134"/>
        <v>0</v>
      </c>
    </row>
    <row r="463" spans="1:10" s="374" customFormat="1" ht="30" customHeight="1">
      <c r="A463" s="345">
        <v>89627</v>
      </c>
      <c r="B463" s="80" t="s">
        <v>16</v>
      </c>
      <c r="C463" s="75" t="s">
        <v>2365</v>
      </c>
      <c r="D463" s="543" t="s">
        <v>1287</v>
      </c>
      <c r="E463" s="80" t="s">
        <v>485</v>
      </c>
      <c r="F463" s="306">
        <v>4</v>
      </c>
      <c r="G463" s="357">
        <f t="shared" si="135"/>
        <v>0.24940000000000001</v>
      </c>
      <c r="H463" s="82"/>
      <c r="I463" s="530">
        <f t="shared" si="130"/>
        <v>0</v>
      </c>
      <c r="J463" s="341">
        <f t="shared" si="134"/>
        <v>0</v>
      </c>
    </row>
    <row r="464" spans="1:10" s="374" customFormat="1" ht="28.5" customHeight="1">
      <c r="A464" s="345">
        <v>89449</v>
      </c>
      <c r="B464" s="80" t="s">
        <v>16</v>
      </c>
      <c r="C464" s="75" t="s">
        <v>2366</v>
      </c>
      <c r="D464" s="543" t="s">
        <v>1299</v>
      </c>
      <c r="E464" s="80" t="s">
        <v>488</v>
      </c>
      <c r="F464" s="306">
        <f>1.15*24.8</f>
        <v>28.52</v>
      </c>
      <c r="G464" s="357">
        <f t="shared" si="135"/>
        <v>0.24940000000000001</v>
      </c>
      <c r="H464" s="82"/>
      <c r="I464" s="530">
        <f t="shared" si="130"/>
        <v>0</v>
      </c>
      <c r="J464" s="341">
        <f t="shared" si="134"/>
        <v>0</v>
      </c>
    </row>
    <row r="465" spans="1:10" s="374" customFormat="1" ht="28.5" customHeight="1">
      <c r="A465" s="345">
        <v>89865</v>
      </c>
      <c r="B465" s="80" t="s">
        <v>16</v>
      </c>
      <c r="C465" s="75" t="s">
        <v>2367</v>
      </c>
      <c r="D465" s="543" t="s">
        <v>1300</v>
      </c>
      <c r="E465" s="80" t="s">
        <v>488</v>
      </c>
      <c r="F465" s="306">
        <f>1.15*101.9</f>
        <v>117.19</v>
      </c>
      <c r="G465" s="357">
        <f t="shared" si="135"/>
        <v>0.24940000000000001</v>
      </c>
      <c r="H465" s="82"/>
      <c r="I465" s="530">
        <f t="shared" si="130"/>
        <v>0</v>
      </c>
      <c r="J465" s="341">
        <f t="shared" si="134"/>
        <v>0</v>
      </c>
    </row>
    <row r="466" spans="1:10" s="374" customFormat="1" ht="18.75" customHeight="1">
      <c r="A466" s="88"/>
      <c r="B466" s="88"/>
      <c r="C466" s="242"/>
      <c r="D466" s="544"/>
      <c r="E466" s="88"/>
      <c r="F466" s="89"/>
      <c r="G466" s="89"/>
      <c r="H466" s="755" t="s">
        <v>22</v>
      </c>
      <c r="I466" s="755"/>
      <c r="J466" s="208">
        <f>SUM(J444:J465)</f>
        <v>0</v>
      </c>
    </row>
    <row r="467" spans="1:10" s="374" customFormat="1" ht="23.25" customHeight="1">
      <c r="A467" s="467"/>
      <c r="B467" s="467"/>
      <c r="C467" s="468" t="s">
        <v>124</v>
      </c>
      <c r="D467" s="545" t="s">
        <v>1301</v>
      </c>
      <c r="E467" s="467"/>
      <c r="F467" s="470"/>
      <c r="G467" s="470"/>
      <c r="H467" s="470"/>
      <c r="I467" s="467"/>
      <c r="J467" s="470"/>
    </row>
    <row r="468" spans="1:10" s="374" customFormat="1" ht="18.75" customHeight="1">
      <c r="A468" s="80"/>
      <c r="B468" s="80"/>
      <c r="C468" s="102" t="s">
        <v>125</v>
      </c>
      <c r="D468" s="544" t="s">
        <v>1302</v>
      </c>
      <c r="E468" s="80"/>
      <c r="F468" s="341"/>
      <c r="G468" s="357"/>
      <c r="H468" s="82"/>
      <c r="I468" s="77"/>
      <c r="J468" s="82"/>
    </row>
    <row r="469" spans="1:10" s="374" customFormat="1" ht="45.75" customHeight="1">
      <c r="A469" s="345">
        <v>98084</v>
      </c>
      <c r="B469" s="80" t="s">
        <v>16</v>
      </c>
      <c r="C469" s="81" t="s">
        <v>536</v>
      </c>
      <c r="D469" s="543" t="s">
        <v>1304</v>
      </c>
      <c r="E469" s="80" t="s">
        <v>485</v>
      </c>
      <c r="F469" s="306">
        <v>1</v>
      </c>
      <c r="G469" s="357">
        <f>$J$4</f>
        <v>0.24940000000000001</v>
      </c>
      <c r="H469" s="82"/>
      <c r="I469" s="530">
        <f t="shared" ref="I469:I470" si="136">H469*(1+G469)</f>
        <v>0</v>
      </c>
      <c r="J469" s="341">
        <f t="shared" ref="J469:J470" si="137">F469*I469</f>
        <v>0</v>
      </c>
    </row>
    <row r="470" spans="1:10" ht="43.5" customHeight="1">
      <c r="A470" s="318" t="s">
        <v>1450</v>
      </c>
      <c r="B470" s="318" t="s">
        <v>484</v>
      </c>
      <c r="C470" s="81" t="s">
        <v>537</v>
      </c>
      <c r="D470" s="543" t="s">
        <v>1305</v>
      </c>
      <c r="E470" s="80" t="s">
        <v>485</v>
      </c>
      <c r="F470" s="306">
        <v>1</v>
      </c>
      <c r="G470" s="357">
        <f>$J$4</f>
        <v>0.24940000000000001</v>
      </c>
      <c r="H470" s="82"/>
      <c r="I470" s="530">
        <f t="shared" si="136"/>
        <v>0</v>
      </c>
      <c r="J470" s="341">
        <f t="shared" si="137"/>
        <v>0</v>
      </c>
    </row>
    <row r="471" spans="1:10" ht="21.6" customHeight="1">
      <c r="A471" s="80"/>
      <c r="B471" s="80"/>
      <c r="C471" s="102" t="s">
        <v>126</v>
      </c>
      <c r="D471" s="544" t="s">
        <v>1306</v>
      </c>
      <c r="E471" s="80"/>
      <c r="F471" s="341"/>
      <c r="G471" s="357"/>
      <c r="H471" s="82"/>
      <c r="I471" s="77"/>
      <c r="J471" s="82"/>
    </row>
    <row r="472" spans="1:10" ht="39" customHeight="1">
      <c r="A472" s="345">
        <v>98107</v>
      </c>
      <c r="B472" s="80" t="s">
        <v>16</v>
      </c>
      <c r="C472" s="81" t="s">
        <v>538</v>
      </c>
      <c r="D472" s="543" t="s">
        <v>1307</v>
      </c>
      <c r="E472" s="80" t="s">
        <v>485</v>
      </c>
      <c r="F472" s="306">
        <v>1</v>
      </c>
      <c r="G472" s="357">
        <f t="shared" ref="G472:G496" si="138">$J$4</f>
        <v>0.24940000000000001</v>
      </c>
      <c r="H472" s="82"/>
      <c r="I472" s="530">
        <f t="shared" ref="I472:I503" si="139">H472*(1+G472)</f>
        <v>0</v>
      </c>
      <c r="J472" s="341">
        <f t="shared" ref="J472:J496" si="140">F472*I472</f>
        <v>0</v>
      </c>
    </row>
    <row r="473" spans="1:10" ht="45" customHeight="1">
      <c r="A473" s="345">
        <v>97906</v>
      </c>
      <c r="B473" s="80" t="s">
        <v>16</v>
      </c>
      <c r="C473" s="81" t="s">
        <v>539</v>
      </c>
      <c r="D473" s="543" t="s">
        <v>1308</v>
      </c>
      <c r="E473" s="80" t="s">
        <v>485</v>
      </c>
      <c r="F473" s="306">
        <v>2</v>
      </c>
      <c r="G473" s="357">
        <f t="shared" si="138"/>
        <v>0.24940000000000001</v>
      </c>
      <c r="H473" s="82"/>
      <c r="I473" s="530">
        <f t="shared" si="139"/>
        <v>0</v>
      </c>
      <c r="J473" s="341">
        <f t="shared" si="140"/>
        <v>0</v>
      </c>
    </row>
    <row r="474" spans="1:10" ht="46.5" customHeight="1">
      <c r="A474" s="345">
        <v>97905</v>
      </c>
      <c r="B474" s="80" t="s">
        <v>16</v>
      </c>
      <c r="C474" s="81" t="s">
        <v>540</v>
      </c>
      <c r="D474" s="543" t="s">
        <v>1309</v>
      </c>
      <c r="E474" s="80" t="s">
        <v>485</v>
      </c>
      <c r="F474" s="306">
        <v>14</v>
      </c>
      <c r="G474" s="357">
        <f t="shared" si="138"/>
        <v>0.24940000000000001</v>
      </c>
      <c r="H474" s="82"/>
      <c r="I474" s="530">
        <f t="shared" si="139"/>
        <v>0</v>
      </c>
      <c r="J474" s="341">
        <f t="shared" si="140"/>
        <v>0</v>
      </c>
    </row>
    <row r="475" spans="1:10" ht="48" customHeight="1">
      <c r="A475" s="345">
        <v>89707</v>
      </c>
      <c r="B475" s="80" t="s">
        <v>16</v>
      </c>
      <c r="C475" s="81" t="s">
        <v>703</v>
      </c>
      <c r="D475" s="543" t="s">
        <v>1310</v>
      </c>
      <c r="E475" s="80" t="s">
        <v>485</v>
      </c>
      <c r="F475" s="306">
        <v>3</v>
      </c>
      <c r="G475" s="357">
        <f t="shared" si="138"/>
        <v>0.24940000000000001</v>
      </c>
      <c r="H475" s="82"/>
      <c r="I475" s="530">
        <f t="shared" si="139"/>
        <v>0</v>
      </c>
      <c r="J475" s="341">
        <f t="shared" si="140"/>
        <v>0</v>
      </c>
    </row>
    <row r="476" spans="1:10" ht="48" customHeight="1">
      <c r="A476" s="318" t="s">
        <v>1451</v>
      </c>
      <c r="B476" s="318" t="s">
        <v>484</v>
      </c>
      <c r="C476" s="81" t="s">
        <v>704</v>
      </c>
      <c r="D476" s="543" t="s">
        <v>1311</v>
      </c>
      <c r="E476" s="80" t="s">
        <v>485</v>
      </c>
      <c r="F476" s="306">
        <v>10</v>
      </c>
      <c r="G476" s="357">
        <f t="shared" si="138"/>
        <v>0.24940000000000001</v>
      </c>
      <c r="H476" s="82"/>
      <c r="I476" s="530">
        <f t="shared" si="139"/>
        <v>0</v>
      </c>
      <c r="J476" s="341">
        <f t="shared" si="140"/>
        <v>0</v>
      </c>
    </row>
    <row r="477" spans="1:10" ht="48" customHeight="1">
      <c r="A477" s="345">
        <v>89710</v>
      </c>
      <c r="B477" s="80" t="s">
        <v>16</v>
      </c>
      <c r="C477" s="81" t="s">
        <v>696</v>
      </c>
      <c r="D477" s="543" t="s">
        <v>1312</v>
      </c>
      <c r="E477" s="80" t="s">
        <v>485</v>
      </c>
      <c r="F477" s="306">
        <v>6</v>
      </c>
      <c r="G477" s="357">
        <f t="shared" si="138"/>
        <v>0.24940000000000001</v>
      </c>
      <c r="H477" s="82"/>
      <c r="I477" s="530">
        <f t="shared" si="139"/>
        <v>0</v>
      </c>
      <c r="J477" s="341">
        <f t="shared" si="140"/>
        <v>0</v>
      </c>
    </row>
    <row r="478" spans="1:10" ht="48" customHeight="1">
      <c r="A478" s="345">
        <v>89728</v>
      </c>
      <c r="B478" s="80" t="s">
        <v>16</v>
      </c>
      <c r="C478" s="81" t="s">
        <v>697</v>
      </c>
      <c r="D478" s="543" t="s">
        <v>1313</v>
      </c>
      <c r="E478" s="80" t="s">
        <v>485</v>
      </c>
      <c r="F478" s="306">
        <v>45</v>
      </c>
      <c r="G478" s="357">
        <f t="shared" si="138"/>
        <v>0.24940000000000001</v>
      </c>
      <c r="H478" s="82"/>
      <c r="I478" s="530">
        <f t="shared" si="139"/>
        <v>0</v>
      </c>
      <c r="J478" s="341">
        <f t="shared" si="140"/>
        <v>0</v>
      </c>
    </row>
    <row r="479" spans="1:10" ht="48" customHeight="1">
      <c r="A479" s="345">
        <v>89726</v>
      </c>
      <c r="B479" s="80" t="s">
        <v>16</v>
      </c>
      <c r="C479" s="81" t="s">
        <v>698</v>
      </c>
      <c r="D479" s="543" t="s">
        <v>1314</v>
      </c>
      <c r="E479" s="80" t="s">
        <v>485</v>
      </c>
      <c r="F479" s="306">
        <v>32</v>
      </c>
      <c r="G479" s="357">
        <f t="shared" si="138"/>
        <v>0.24940000000000001</v>
      </c>
      <c r="H479" s="82"/>
      <c r="I479" s="530">
        <f t="shared" si="139"/>
        <v>0</v>
      </c>
      <c r="J479" s="341">
        <f t="shared" si="140"/>
        <v>0</v>
      </c>
    </row>
    <row r="480" spans="1:10" ht="48" customHeight="1">
      <c r="A480" s="345">
        <v>89732</v>
      </c>
      <c r="B480" s="80" t="s">
        <v>16</v>
      </c>
      <c r="C480" s="81" t="s">
        <v>705</v>
      </c>
      <c r="D480" s="543" t="s">
        <v>1315</v>
      </c>
      <c r="E480" s="80" t="s">
        <v>485</v>
      </c>
      <c r="F480" s="306">
        <v>13</v>
      </c>
      <c r="G480" s="357">
        <f t="shared" si="138"/>
        <v>0.24940000000000001</v>
      </c>
      <c r="H480" s="82"/>
      <c r="I480" s="530">
        <f t="shared" si="139"/>
        <v>0</v>
      </c>
      <c r="J480" s="341">
        <f t="shared" si="140"/>
        <v>0</v>
      </c>
    </row>
    <row r="481" spans="1:10" ht="48" customHeight="1">
      <c r="A481" s="345">
        <v>89810</v>
      </c>
      <c r="B481" s="80" t="s">
        <v>16</v>
      </c>
      <c r="C481" s="81" t="s">
        <v>706</v>
      </c>
      <c r="D481" s="543" t="s">
        <v>1316</v>
      </c>
      <c r="E481" s="80" t="s">
        <v>485</v>
      </c>
      <c r="F481" s="306">
        <v>7</v>
      </c>
      <c r="G481" s="357">
        <f>$J$4</f>
        <v>0.24940000000000001</v>
      </c>
      <c r="H481" s="82"/>
      <c r="I481" s="530">
        <f t="shared" si="139"/>
        <v>0</v>
      </c>
      <c r="J481" s="341">
        <f t="shared" si="140"/>
        <v>0</v>
      </c>
    </row>
    <row r="482" spans="1:10" ht="48" customHeight="1">
      <c r="A482" s="345">
        <v>89724</v>
      </c>
      <c r="B482" s="80" t="s">
        <v>16</v>
      </c>
      <c r="C482" s="81" t="s">
        <v>707</v>
      </c>
      <c r="D482" s="543" t="s">
        <v>1317</v>
      </c>
      <c r="E482" s="80" t="s">
        <v>485</v>
      </c>
      <c r="F482" s="306">
        <v>39</v>
      </c>
      <c r="G482" s="357">
        <f>$J$4</f>
        <v>0.24940000000000001</v>
      </c>
      <c r="H482" s="82"/>
      <c r="I482" s="530">
        <f t="shared" si="139"/>
        <v>0</v>
      </c>
      <c r="J482" s="341">
        <f>F482*I482</f>
        <v>0</v>
      </c>
    </row>
    <row r="483" spans="1:10" ht="48" customHeight="1">
      <c r="A483" s="345">
        <v>89731</v>
      </c>
      <c r="B483" s="80" t="s">
        <v>16</v>
      </c>
      <c r="C483" s="81" t="s">
        <v>708</v>
      </c>
      <c r="D483" s="543" t="s">
        <v>1318</v>
      </c>
      <c r="E483" s="80" t="s">
        <v>485</v>
      </c>
      <c r="F483" s="306">
        <v>24</v>
      </c>
      <c r="G483" s="357">
        <f t="shared" si="138"/>
        <v>0.24940000000000001</v>
      </c>
      <c r="H483" s="82"/>
      <c r="I483" s="530">
        <f t="shared" si="139"/>
        <v>0</v>
      </c>
      <c r="J483" s="341">
        <f>F483*I483</f>
        <v>0</v>
      </c>
    </row>
    <row r="484" spans="1:10" ht="48" customHeight="1">
      <c r="A484" s="345">
        <v>89744</v>
      </c>
      <c r="B484" s="80" t="s">
        <v>16</v>
      </c>
      <c r="C484" s="81" t="s">
        <v>709</v>
      </c>
      <c r="D484" s="543" t="s">
        <v>1319</v>
      </c>
      <c r="E484" s="80" t="s">
        <v>485</v>
      </c>
      <c r="F484" s="306">
        <v>18</v>
      </c>
      <c r="G484" s="357">
        <f t="shared" si="138"/>
        <v>0.24940000000000001</v>
      </c>
      <c r="H484" s="82"/>
      <c r="I484" s="530">
        <f t="shared" si="139"/>
        <v>0</v>
      </c>
      <c r="J484" s="341">
        <f t="shared" si="140"/>
        <v>0</v>
      </c>
    </row>
    <row r="485" spans="1:10" ht="48" customHeight="1">
      <c r="A485" s="345">
        <v>89783</v>
      </c>
      <c r="B485" s="80" t="s">
        <v>16</v>
      </c>
      <c r="C485" s="81" t="s">
        <v>710</v>
      </c>
      <c r="D485" s="543" t="s">
        <v>1320</v>
      </c>
      <c r="E485" s="80" t="s">
        <v>485</v>
      </c>
      <c r="F485" s="306">
        <v>10</v>
      </c>
      <c r="G485" s="357">
        <f>$J$4</f>
        <v>0.24940000000000001</v>
      </c>
      <c r="H485" s="82"/>
      <c r="I485" s="530">
        <f t="shared" si="139"/>
        <v>0</v>
      </c>
      <c r="J485" s="341">
        <f t="shared" si="140"/>
        <v>0</v>
      </c>
    </row>
    <row r="486" spans="1:10" ht="48" customHeight="1">
      <c r="A486" s="345">
        <v>89785</v>
      </c>
      <c r="B486" s="80" t="s">
        <v>16</v>
      </c>
      <c r="C486" s="81" t="s">
        <v>711</v>
      </c>
      <c r="D486" s="543" t="s">
        <v>1321</v>
      </c>
      <c r="E486" s="80" t="s">
        <v>485</v>
      </c>
      <c r="F486" s="306">
        <v>1</v>
      </c>
      <c r="G486" s="357">
        <f>$J$4</f>
        <v>0.24940000000000001</v>
      </c>
      <c r="H486" s="82"/>
      <c r="I486" s="530">
        <f t="shared" si="139"/>
        <v>0</v>
      </c>
      <c r="J486" s="341">
        <f>F486*I486</f>
        <v>0</v>
      </c>
    </row>
    <row r="487" spans="1:10" ht="48" customHeight="1">
      <c r="A487" s="318" t="s">
        <v>1452</v>
      </c>
      <c r="B487" s="318" t="s">
        <v>484</v>
      </c>
      <c r="C487" s="81" t="s">
        <v>712</v>
      </c>
      <c r="D487" s="543" t="s">
        <v>950</v>
      </c>
      <c r="E487" s="80" t="s">
        <v>485</v>
      </c>
      <c r="F487" s="306">
        <v>4</v>
      </c>
      <c r="G487" s="357">
        <f t="shared" si="138"/>
        <v>0.24940000000000001</v>
      </c>
      <c r="H487" s="82"/>
      <c r="I487" s="530">
        <f t="shared" si="139"/>
        <v>0</v>
      </c>
      <c r="J487" s="341">
        <f t="shared" si="140"/>
        <v>0</v>
      </c>
    </row>
    <row r="488" spans="1:10" ht="48" customHeight="1">
      <c r="A488" s="345">
        <v>89797</v>
      </c>
      <c r="B488" s="80" t="s">
        <v>16</v>
      </c>
      <c r="C488" s="81" t="s">
        <v>713</v>
      </c>
      <c r="D488" s="543" t="s">
        <v>1322</v>
      </c>
      <c r="E488" s="80" t="s">
        <v>485</v>
      </c>
      <c r="F488" s="306">
        <v>7</v>
      </c>
      <c r="G488" s="357">
        <f t="shared" si="138"/>
        <v>0.24940000000000001</v>
      </c>
      <c r="H488" s="82"/>
      <c r="I488" s="530">
        <f t="shared" si="139"/>
        <v>0</v>
      </c>
      <c r="J488" s="341">
        <f t="shared" si="140"/>
        <v>0</v>
      </c>
    </row>
    <row r="489" spans="1:10" ht="48" customHeight="1">
      <c r="A489" s="345">
        <v>89782</v>
      </c>
      <c r="B489" s="80" t="s">
        <v>16</v>
      </c>
      <c r="C489" s="81" t="s">
        <v>714</v>
      </c>
      <c r="D489" s="543" t="s">
        <v>1323</v>
      </c>
      <c r="E489" s="80" t="s">
        <v>485</v>
      </c>
      <c r="F489" s="306">
        <v>5</v>
      </c>
      <c r="G489" s="357">
        <f>$J$4</f>
        <v>0.24940000000000001</v>
      </c>
      <c r="H489" s="82"/>
      <c r="I489" s="530">
        <f t="shared" si="139"/>
        <v>0</v>
      </c>
      <c r="J489" s="341">
        <f>F489*I489</f>
        <v>0</v>
      </c>
    </row>
    <row r="490" spans="1:10" ht="48" customHeight="1">
      <c r="A490" s="345">
        <v>89752</v>
      </c>
      <c r="B490" s="80" t="s">
        <v>16</v>
      </c>
      <c r="C490" s="81" t="s">
        <v>715</v>
      </c>
      <c r="D490" s="543" t="s">
        <v>1324</v>
      </c>
      <c r="E490" s="80" t="s">
        <v>485</v>
      </c>
      <c r="F490" s="306">
        <v>40</v>
      </c>
      <c r="G490" s="357">
        <f t="shared" si="138"/>
        <v>0.24940000000000001</v>
      </c>
      <c r="H490" s="82"/>
      <c r="I490" s="530">
        <f t="shared" si="139"/>
        <v>0</v>
      </c>
      <c r="J490" s="341">
        <f t="shared" si="140"/>
        <v>0</v>
      </c>
    </row>
    <row r="491" spans="1:10" ht="48" customHeight="1">
      <c r="A491" s="345">
        <v>89778</v>
      </c>
      <c r="B491" s="80" t="s">
        <v>16</v>
      </c>
      <c r="C491" s="81" t="s">
        <v>716</v>
      </c>
      <c r="D491" s="543" t="s">
        <v>1325</v>
      </c>
      <c r="E491" s="80" t="s">
        <v>485</v>
      </c>
      <c r="F491" s="306">
        <v>35</v>
      </c>
      <c r="G491" s="357">
        <f t="shared" si="138"/>
        <v>0.24940000000000001</v>
      </c>
      <c r="H491" s="82"/>
      <c r="I491" s="530">
        <f t="shared" si="139"/>
        <v>0</v>
      </c>
      <c r="J491" s="341">
        <f t="shared" si="140"/>
        <v>0</v>
      </c>
    </row>
    <row r="492" spans="1:10" ht="48" customHeight="1">
      <c r="A492" s="345">
        <v>89753</v>
      </c>
      <c r="B492" s="80" t="s">
        <v>16</v>
      </c>
      <c r="C492" s="81" t="s">
        <v>718</v>
      </c>
      <c r="D492" s="543" t="s">
        <v>1326</v>
      </c>
      <c r="E492" s="80" t="s">
        <v>485</v>
      </c>
      <c r="F492" s="306">
        <v>34</v>
      </c>
      <c r="G492" s="357">
        <f t="shared" si="138"/>
        <v>0.24940000000000001</v>
      </c>
      <c r="H492" s="82"/>
      <c r="I492" s="530">
        <f t="shared" si="139"/>
        <v>0</v>
      </c>
      <c r="J492" s="341">
        <f t="shared" si="140"/>
        <v>0</v>
      </c>
    </row>
    <row r="493" spans="1:10" ht="48" customHeight="1">
      <c r="A493" s="318" t="s">
        <v>1453</v>
      </c>
      <c r="B493" s="318" t="s">
        <v>484</v>
      </c>
      <c r="C493" s="81" t="s">
        <v>719</v>
      </c>
      <c r="D493" s="543" t="s">
        <v>1327</v>
      </c>
      <c r="E493" s="80" t="s">
        <v>485</v>
      </c>
      <c r="F493" s="306">
        <v>12</v>
      </c>
      <c r="G493" s="357">
        <f t="shared" si="138"/>
        <v>0.24940000000000001</v>
      </c>
      <c r="H493" s="82"/>
      <c r="I493" s="530">
        <f t="shared" si="139"/>
        <v>0</v>
      </c>
      <c r="J493" s="341">
        <f t="shared" si="140"/>
        <v>0</v>
      </c>
    </row>
    <row r="494" spans="1:10" ht="48" customHeight="1">
      <c r="A494" s="345">
        <v>89714</v>
      </c>
      <c r="B494" s="80" t="s">
        <v>16</v>
      </c>
      <c r="C494" s="81" t="s">
        <v>720</v>
      </c>
      <c r="D494" s="543" t="s">
        <v>1328</v>
      </c>
      <c r="E494" s="80" t="s">
        <v>488</v>
      </c>
      <c r="F494" s="306">
        <f>185*1.15</f>
        <v>212.75</v>
      </c>
      <c r="G494" s="357">
        <f t="shared" si="138"/>
        <v>0.24940000000000001</v>
      </c>
      <c r="H494" s="82"/>
      <c r="I494" s="530">
        <f t="shared" si="139"/>
        <v>0</v>
      </c>
      <c r="J494" s="341">
        <f t="shared" si="140"/>
        <v>0</v>
      </c>
    </row>
    <row r="495" spans="1:10" ht="48" customHeight="1">
      <c r="A495" s="345">
        <v>89711</v>
      </c>
      <c r="B495" s="80" t="s">
        <v>16</v>
      </c>
      <c r="C495" s="81" t="s">
        <v>721</v>
      </c>
      <c r="D495" s="543" t="s">
        <v>1329</v>
      </c>
      <c r="E495" s="80" t="s">
        <v>488</v>
      </c>
      <c r="F495" s="306">
        <f>1.15*111</f>
        <v>127.65</v>
      </c>
      <c r="G495" s="357">
        <f t="shared" si="138"/>
        <v>0.24940000000000001</v>
      </c>
      <c r="H495" s="82"/>
      <c r="I495" s="530">
        <f t="shared" si="139"/>
        <v>0</v>
      </c>
      <c r="J495" s="341">
        <f t="shared" si="140"/>
        <v>0</v>
      </c>
    </row>
    <row r="496" spans="1:10" ht="48" customHeight="1">
      <c r="A496" s="345">
        <v>89712</v>
      </c>
      <c r="B496" s="80" t="s">
        <v>16</v>
      </c>
      <c r="C496" s="81" t="s">
        <v>723</v>
      </c>
      <c r="D496" s="543" t="s">
        <v>1330</v>
      </c>
      <c r="E496" s="80" t="s">
        <v>488</v>
      </c>
      <c r="F496" s="306">
        <f>39.2*1.15</f>
        <v>45.08</v>
      </c>
      <c r="G496" s="357">
        <f t="shared" si="138"/>
        <v>0.24940000000000001</v>
      </c>
      <c r="H496" s="82"/>
      <c r="I496" s="530">
        <f t="shared" si="139"/>
        <v>0</v>
      </c>
      <c r="J496" s="341">
        <f t="shared" si="140"/>
        <v>0</v>
      </c>
    </row>
    <row r="497" spans="1:10" ht="21.6" customHeight="1">
      <c r="A497" s="80"/>
      <c r="B497" s="80"/>
      <c r="C497" s="102" t="s">
        <v>127</v>
      </c>
      <c r="D497" s="546" t="s">
        <v>1331</v>
      </c>
      <c r="E497" s="80"/>
      <c r="F497" s="341"/>
      <c r="G497" s="357"/>
      <c r="H497" s="82"/>
      <c r="I497" s="77"/>
      <c r="J497" s="82"/>
    </row>
    <row r="498" spans="1:10" ht="24.75" customHeight="1">
      <c r="A498" s="345" t="s">
        <v>2541</v>
      </c>
      <c r="B498" s="80" t="s">
        <v>1170</v>
      </c>
      <c r="C498" s="81" t="s">
        <v>541</v>
      </c>
      <c r="D498" s="543" t="str">
        <f>Composição!$A$1519</f>
        <v>TERMINAL DE VENTILACAO, 50 MM, SERIE NORMAL, ESGOTO PREDIAL - FORNECIMENTO E INSTALAÇÃO</v>
      </c>
      <c r="E498" s="80" t="s">
        <v>485</v>
      </c>
      <c r="F498" s="306">
        <v>18</v>
      </c>
      <c r="G498" s="357">
        <f t="shared" ref="G498:G503" si="141">$J$4</f>
        <v>0.24940000000000001</v>
      </c>
      <c r="H498" s="82"/>
      <c r="I498" s="530">
        <f t="shared" si="139"/>
        <v>0</v>
      </c>
      <c r="J498" s="341">
        <f t="shared" ref="J498:J503" si="142">F498*I498</f>
        <v>0</v>
      </c>
    </row>
    <row r="499" spans="1:10" ht="40.5" customHeight="1">
      <c r="A499" s="345">
        <v>89802</v>
      </c>
      <c r="B499" s="80" t="s">
        <v>16</v>
      </c>
      <c r="C499" s="81" t="s">
        <v>542</v>
      </c>
      <c r="D499" s="543" t="s">
        <v>1334</v>
      </c>
      <c r="E499" s="80" t="s">
        <v>485</v>
      </c>
      <c r="F499" s="306">
        <v>2</v>
      </c>
      <c r="G499" s="357">
        <f t="shared" si="141"/>
        <v>0.24940000000000001</v>
      </c>
      <c r="H499" s="82"/>
      <c r="I499" s="530">
        <f t="shared" si="139"/>
        <v>0</v>
      </c>
      <c r="J499" s="341">
        <f t="shared" si="142"/>
        <v>0</v>
      </c>
    </row>
    <row r="500" spans="1:10" ht="40.5" customHeight="1">
      <c r="A500" s="345">
        <v>89731</v>
      </c>
      <c r="B500" s="80" t="s">
        <v>16</v>
      </c>
      <c r="C500" s="81" t="s">
        <v>725</v>
      </c>
      <c r="D500" s="543" t="s">
        <v>1318</v>
      </c>
      <c r="E500" s="80" t="s">
        <v>485</v>
      </c>
      <c r="F500" s="306">
        <v>36</v>
      </c>
      <c r="G500" s="357">
        <f t="shared" si="141"/>
        <v>0.24940000000000001</v>
      </c>
      <c r="H500" s="82"/>
      <c r="I500" s="530">
        <f t="shared" si="139"/>
        <v>0</v>
      </c>
      <c r="J500" s="341">
        <f t="shared" si="142"/>
        <v>0</v>
      </c>
    </row>
    <row r="501" spans="1:10" ht="40.5" customHeight="1">
      <c r="A501" s="345">
        <v>89825</v>
      </c>
      <c r="B501" s="80" t="s">
        <v>16</v>
      </c>
      <c r="C501" s="81" t="s">
        <v>1504</v>
      </c>
      <c r="D501" s="543" t="s">
        <v>1336</v>
      </c>
      <c r="E501" s="80" t="s">
        <v>485</v>
      </c>
      <c r="F501" s="306">
        <v>19</v>
      </c>
      <c r="G501" s="357">
        <f t="shared" si="141"/>
        <v>0.24940000000000001</v>
      </c>
      <c r="H501" s="82"/>
      <c r="I501" s="530">
        <f t="shared" si="139"/>
        <v>0</v>
      </c>
      <c r="J501" s="341">
        <f t="shared" si="142"/>
        <v>0</v>
      </c>
    </row>
    <row r="502" spans="1:10" ht="40.5" customHeight="1">
      <c r="A502" s="345">
        <v>89813</v>
      </c>
      <c r="B502" s="80" t="s">
        <v>16</v>
      </c>
      <c r="C502" s="81" t="s">
        <v>1505</v>
      </c>
      <c r="D502" s="543" t="s">
        <v>1338</v>
      </c>
      <c r="E502" s="80" t="s">
        <v>485</v>
      </c>
      <c r="F502" s="306">
        <v>1</v>
      </c>
      <c r="G502" s="357">
        <f t="shared" si="141"/>
        <v>0.24940000000000001</v>
      </c>
      <c r="H502" s="82"/>
      <c r="I502" s="530">
        <f t="shared" si="139"/>
        <v>0</v>
      </c>
      <c r="J502" s="341">
        <f t="shared" si="142"/>
        <v>0</v>
      </c>
    </row>
    <row r="503" spans="1:10" ht="40.5" customHeight="1">
      <c r="A503" s="345">
        <v>89712</v>
      </c>
      <c r="B503" s="80" t="s">
        <v>16</v>
      </c>
      <c r="C503" s="81" t="s">
        <v>1506</v>
      </c>
      <c r="D503" s="543" t="s">
        <v>1330</v>
      </c>
      <c r="E503" s="80" t="s">
        <v>488</v>
      </c>
      <c r="F503" s="306">
        <f>1.15*69.7</f>
        <v>80.16</v>
      </c>
      <c r="G503" s="357">
        <f t="shared" si="141"/>
        <v>0.24940000000000001</v>
      </c>
      <c r="H503" s="82"/>
      <c r="I503" s="530">
        <f t="shared" si="139"/>
        <v>0</v>
      </c>
      <c r="J503" s="341">
        <f t="shared" si="142"/>
        <v>0</v>
      </c>
    </row>
    <row r="504" spans="1:10" ht="21.6" customHeight="1">
      <c r="A504" s="88"/>
      <c r="B504" s="88"/>
      <c r="C504" s="242"/>
      <c r="D504" s="94"/>
      <c r="E504" s="88"/>
      <c r="F504" s="89"/>
      <c r="G504" s="89"/>
      <c r="H504" s="755" t="s">
        <v>22</v>
      </c>
      <c r="I504" s="755"/>
      <c r="J504" s="208">
        <f>SUM(J468:J503)</f>
        <v>0</v>
      </c>
    </row>
    <row r="505" spans="1:10" ht="21.6" customHeight="1">
      <c r="A505" s="467"/>
      <c r="B505" s="467"/>
      <c r="C505" s="468" t="s">
        <v>543</v>
      </c>
      <c r="D505" s="469" t="s">
        <v>1339</v>
      </c>
      <c r="E505" s="467"/>
      <c r="F505" s="470"/>
      <c r="G505" s="470"/>
      <c r="H505" s="470"/>
      <c r="I505" s="467"/>
      <c r="J505" s="470"/>
    </row>
    <row r="506" spans="1:10" ht="24.75" customHeight="1">
      <c r="A506" s="80"/>
      <c r="B506" s="80"/>
      <c r="C506" s="102" t="s">
        <v>145</v>
      </c>
      <c r="D506" s="103" t="s">
        <v>1340</v>
      </c>
      <c r="E506" s="80"/>
      <c r="F506" s="341"/>
      <c r="G506" s="357"/>
      <c r="H506" s="82"/>
      <c r="I506" s="77"/>
      <c r="J506" s="82"/>
    </row>
    <row r="507" spans="1:10" ht="48" customHeight="1">
      <c r="A507" s="318">
        <v>99253</v>
      </c>
      <c r="B507" s="318" t="s">
        <v>16</v>
      </c>
      <c r="C507" s="81" t="s">
        <v>2411</v>
      </c>
      <c r="D507" s="465" t="s">
        <v>1341</v>
      </c>
      <c r="E507" s="80" t="s">
        <v>485</v>
      </c>
      <c r="F507" s="306">
        <v>9</v>
      </c>
      <c r="G507" s="357">
        <f t="shared" ref="G507:G526" si="143">$J$4</f>
        <v>0.24940000000000001</v>
      </c>
      <c r="H507" s="82"/>
      <c r="I507" s="530">
        <f t="shared" ref="I507:I526" si="144">H507*(1+G507)</f>
        <v>0</v>
      </c>
      <c r="J507" s="341">
        <f t="shared" ref="J507:J526" si="145">F507*I507</f>
        <v>0</v>
      </c>
    </row>
    <row r="508" spans="1:10" ht="48" customHeight="1">
      <c r="A508" s="318">
        <v>89524</v>
      </c>
      <c r="B508" s="318" t="s">
        <v>16</v>
      </c>
      <c r="C508" s="81" t="s">
        <v>768</v>
      </c>
      <c r="D508" s="465" t="s">
        <v>1342</v>
      </c>
      <c r="E508" s="80" t="s">
        <v>485</v>
      </c>
      <c r="F508" s="306">
        <v>1</v>
      </c>
      <c r="G508" s="357">
        <f t="shared" si="143"/>
        <v>0.24940000000000001</v>
      </c>
      <c r="H508" s="82"/>
      <c r="I508" s="530">
        <f t="shared" si="144"/>
        <v>0</v>
      </c>
      <c r="J508" s="341">
        <f t="shared" si="145"/>
        <v>0</v>
      </c>
    </row>
    <row r="509" spans="1:10" ht="48" customHeight="1">
      <c r="A509" s="318">
        <v>89531</v>
      </c>
      <c r="B509" s="318" t="s">
        <v>16</v>
      </c>
      <c r="C509" s="81" t="s">
        <v>769</v>
      </c>
      <c r="D509" s="465" t="s">
        <v>1343</v>
      </c>
      <c r="E509" s="80" t="s">
        <v>485</v>
      </c>
      <c r="F509" s="306">
        <v>4</v>
      </c>
      <c r="G509" s="357">
        <f t="shared" si="143"/>
        <v>0.24940000000000001</v>
      </c>
      <c r="H509" s="82"/>
      <c r="I509" s="530">
        <f t="shared" si="144"/>
        <v>0</v>
      </c>
      <c r="J509" s="341">
        <f>F509*I509</f>
        <v>0</v>
      </c>
    </row>
    <row r="510" spans="1:10" ht="48" customHeight="1">
      <c r="A510" s="318">
        <v>89591</v>
      </c>
      <c r="B510" s="318" t="s">
        <v>16</v>
      </c>
      <c r="C510" s="81" t="s">
        <v>770</v>
      </c>
      <c r="D510" s="465" t="s">
        <v>1344</v>
      </c>
      <c r="E510" s="80" t="s">
        <v>485</v>
      </c>
      <c r="F510" s="306">
        <v>4</v>
      </c>
      <c r="G510" s="357">
        <f t="shared" si="143"/>
        <v>0.24940000000000001</v>
      </c>
      <c r="H510" s="82"/>
      <c r="I510" s="530">
        <f t="shared" si="144"/>
        <v>0</v>
      </c>
      <c r="J510" s="341">
        <f>F510*I510</f>
        <v>0</v>
      </c>
    </row>
    <row r="511" spans="1:10" ht="48" customHeight="1">
      <c r="A511" s="318">
        <v>89581</v>
      </c>
      <c r="B511" s="318" t="s">
        <v>16</v>
      </c>
      <c r="C511" s="81" t="s">
        <v>1507</v>
      </c>
      <c r="D511" s="465" t="s">
        <v>1345</v>
      </c>
      <c r="E511" s="80" t="s">
        <v>485</v>
      </c>
      <c r="F511" s="306">
        <v>2</v>
      </c>
      <c r="G511" s="357">
        <f t="shared" si="143"/>
        <v>0.24940000000000001</v>
      </c>
      <c r="H511" s="82"/>
      <c r="I511" s="530">
        <f t="shared" si="144"/>
        <v>0</v>
      </c>
      <c r="J511" s="341">
        <f t="shared" si="145"/>
        <v>0</v>
      </c>
    </row>
    <row r="512" spans="1:10" ht="48" customHeight="1">
      <c r="A512" s="318">
        <v>89584</v>
      </c>
      <c r="B512" s="318" t="s">
        <v>16</v>
      </c>
      <c r="C512" s="81" t="s">
        <v>1508</v>
      </c>
      <c r="D512" s="465" t="s">
        <v>1346</v>
      </c>
      <c r="E512" s="80" t="s">
        <v>485</v>
      </c>
      <c r="F512" s="306">
        <f>14+26</f>
        <v>40</v>
      </c>
      <c r="G512" s="357">
        <f t="shared" si="143"/>
        <v>0.24940000000000001</v>
      </c>
      <c r="H512" s="82"/>
      <c r="I512" s="530">
        <f t="shared" si="144"/>
        <v>0</v>
      </c>
      <c r="J512" s="341">
        <f t="shared" si="145"/>
        <v>0</v>
      </c>
    </row>
    <row r="513" spans="1:10" ht="48" customHeight="1">
      <c r="A513" s="318">
        <v>89590</v>
      </c>
      <c r="B513" s="318" t="s">
        <v>16</v>
      </c>
      <c r="C513" s="81" t="s">
        <v>1509</v>
      </c>
      <c r="D513" s="465" t="s">
        <v>1347</v>
      </c>
      <c r="E513" s="80" t="s">
        <v>485</v>
      </c>
      <c r="F513" s="306">
        <v>16</v>
      </c>
      <c r="G513" s="357">
        <f t="shared" si="143"/>
        <v>0.24940000000000001</v>
      </c>
      <c r="H513" s="82"/>
      <c r="I513" s="530">
        <f t="shared" si="144"/>
        <v>0</v>
      </c>
      <c r="J513" s="341">
        <f>F513*I513</f>
        <v>0</v>
      </c>
    </row>
    <row r="514" spans="1:10" ht="48" customHeight="1">
      <c r="A514" s="318">
        <v>89699</v>
      </c>
      <c r="B514" s="318" t="s">
        <v>16</v>
      </c>
      <c r="C514" s="81" t="s">
        <v>1510</v>
      </c>
      <c r="D514" s="465" t="s">
        <v>1348</v>
      </c>
      <c r="E514" s="80" t="s">
        <v>485</v>
      </c>
      <c r="F514" s="306">
        <v>1</v>
      </c>
      <c r="G514" s="357">
        <f t="shared" si="143"/>
        <v>0.24940000000000001</v>
      </c>
      <c r="H514" s="82"/>
      <c r="I514" s="530">
        <f t="shared" si="144"/>
        <v>0</v>
      </c>
      <c r="J514" s="341">
        <f>F514*I514</f>
        <v>0</v>
      </c>
    </row>
    <row r="515" spans="1:10" ht="48" customHeight="1">
      <c r="A515" s="318">
        <v>89547</v>
      </c>
      <c r="B515" s="318" t="s">
        <v>16</v>
      </c>
      <c r="C515" s="81" t="s">
        <v>1511</v>
      </c>
      <c r="D515" s="465" t="s">
        <v>1349</v>
      </c>
      <c r="E515" s="80" t="s">
        <v>485</v>
      </c>
      <c r="F515" s="306">
        <v>3</v>
      </c>
      <c r="G515" s="357">
        <f t="shared" si="143"/>
        <v>0.24940000000000001</v>
      </c>
      <c r="H515" s="82"/>
      <c r="I515" s="530">
        <f t="shared" si="144"/>
        <v>0</v>
      </c>
      <c r="J515" s="341">
        <f t="shared" si="145"/>
        <v>0</v>
      </c>
    </row>
    <row r="516" spans="1:10" ht="48" customHeight="1">
      <c r="A516" s="345">
        <v>89669</v>
      </c>
      <c r="B516" s="80" t="s">
        <v>16</v>
      </c>
      <c r="C516" s="81" t="s">
        <v>1512</v>
      </c>
      <c r="D516" s="465" t="s">
        <v>1350</v>
      </c>
      <c r="E516" s="80" t="s">
        <v>485</v>
      </c>
      <c r="F516" s="306">
        <v>17</v>
      </c>
      <c r="G516" s="357">
        <f t="shared" si="143"/>
        <v>0.24940000000000001</v>
      </c>
      <c r="H516" s="82"/>
      <c r="I516" s="530">
        <f t="shared" si="144"/>
        <v>0</v>
      </c>
      <c r="J516" s="341">
        <f t="shared" si="145"/>
        <v>0</v>
      </c>
    </row>
    <row r="517" spans="1:10" ht="37.5" customHeight="1">
      <c r="A517" s="318">
        <v>89677</v>
      </c>
      <c r="B517" s="318" t="s">
        <v>16</v>
      </c>
      <c r="C517" s="81" t="s">
        <v>1513</v>
      </c>
      <c r="D517" s="465" t="s">
        <v>1351</v>
      </c>
      <c r="E517" s="80" t="s">
        <v>485</v>
      </c>
      <c r="F517" s="306">
        <v>9</v>
      </c>
      <c r="G517" s="357">
        <f t="shared" si="143"/>
        <v>0.24940000000000001</v>
      </c>
      <c r="H517" s="82"/>
      <c r="I517" s="530">
        <f t="shared" si="144"/>
        <v>0</v>
      </c>
      <c r="J517" s="341">
        <f t="shared" si="145"/>
        <v>0</v>
      </c>
    </row>
    <row r="518" spans="1:10" ht="37.5" customHeight="1">
      <c r="A518" s="345">
        <v>89511</v>
      </c>
      <c r="B518" s="80" t="s">
        <v>16</v>
      </c>
      <c r="C518" s="81" t="s">
        <v>1514</v>
      </c>
      <c r="D518" s="465" t="s">
        <v>1352</v>
      </c>
      <c r="E518" s="80" t="s">
        <v>488</v>
      </c>
      <c r="F518" s="306">
        <f>8.6*1.15</f>
        <v>9.89</v>
      </c>
      <c r="G518" s="357">
        <f t="shared" si="143"/>
        <v>0.24940000000000001</v>
      </c>
      <c r="H518" s="82"/>
      <c r="I518" s="530">
        <f t="shared" si="144"/>
        <v>0</v>
      </c>
      <c r="J518" s="341">
        <f t="shared" si="145"/>
        <v>0</v>
      </c>
    </row>
    <row r="519" spans="1:10" ht="37.5" customHeight="1">
      <c r="A519" s="345">
        <v>89512</v>
      </c>
      <c r="B519" s="80" t="s">
        <v>16</v>
      </c>
      <c r="C519" s="81" t="s">
        <v>1515</v>
      </c>
      <c r="D519" s="465" t="s">
        <v>1353</v>
      </c>
      <c r="E519" s="80" t="s">
        <v>488</v>
      </c>
      <c r="F519" s="306">
        <f>192.6*1.15</f>
        <v>221.49</v>
      </c>
      <c r="G519" s="357">
        <f t="shared" si="143"/>
        <v>0.24940000000000001</v>
      </c>
      <c r="H519" s="82"/>
      <c r="I519" s="530">
        <f t="shared" si="144"/>
        <v>0</v>
      </c>
      <c r="J519" s="341">
        <f t="shared" si="145"/>
        <v>0</v>
      </c>
    </row>
    <row r="520" spans="1:10" ht="37.5" customHeight="1">
      <c r="A520" s="318">
        <v>89580</v>
      </c>
      <c r="B520" s="318" t="s">
        <v>16</v>
      </c>
      <c r="C520" s="81" t="s">
        <v>1516</v>
      </c>
      <c r="D520" s="465" t="s">
        <v>1354</v>
      </c>
      <c r="E520" s="80" t="s">
        <v>485</v>
      </c>
      <c r="F520" s="306">
        <f>1.15*123.1</f>
        <v>141.57</v>
      </c>
      <c r="G520" s="357">
        <f t="shared" si="143"/>
        <v>0.24940000000000001</v>
      </c>
      <c r="H520" s="82"/>
      <c r="I520" s="530">
        <f t="shared" si="144"/>
        <v>0</v>
      </c>
      <c r="J520" s="341">
        <f>F520*I520</f>
        <v>0</v>
      </c>
    </row>
    <row r="521" spans="1:10" ht="51" customHeight="1">
      <c r="A521" s="318">
        <v>95568</v>
      </c>
      <c r="B521" s="318" t="s">
        <v>16</v>
      </c>
      <c r="C521" s="81" t="s">
        <v>2187</v>
      </c>
      <c r="D521" s="465" t="s">
        <v>2186</v>
      </c>
      <c r="E521" s="80" t="s">
        <v>488</v>
      </c>
      <c r="F521" s="306">
        <f>87.15*1.1</f>
        <v>95.87</v>
      </c>
      <c r="G521" s="357">
        <f t="shared" si="143"/>
        <v>0.24940000000000001</v>
      </c>
      <c r="H521" s="82"/>
      <c r="I521" s="530">
        <f t="shared" si="144"/>
        <v>0</v>
      </c>
      <c r="J521" s="341">
        <f>F521*I521</f>
        <v>0</v>
      </c>
    </row>
    <row r="522" spans="1:10" ht="33.75" customHeight="1">
      <c r="A522" s="318">
        <v>93358</v>
      </c>
      <c r="B522" s="318" t="s">
        <v>16</v>
      </c>
      <c r="C522" s="81" t="s">
        <v>2188</v>
      </c>
      <c r="D522" s="465" t="s">
        <v>2189</v>
      </c>
      <c r="E522" s="80" t="s">
        <v>490</v>
      </c>
      <c r="F522" s="306">
        <f>0.8*F521</f>
        <v>76.7</v>
      </c>
      <c r="G522" s="357">
        <f t="shared" si="143"/>
        <v>0.24940000000000001</v>
      </c>
      <c r="H522" s="82"/>
      <c r="I522" s="530">
        <f t="shared" si="144"/>
        <v>0</v>
      </c>
      <c r="J522" s="341">
        <f>F522*I522</f>
        <v>0</v>
      </c>
    </row>
    <row r="523" spans="1:10" ht="21.6" customHeight="1">
      <c r="A523" s="80"/>
      <c r="B523" s="80"/>
      <c r="C523" s="102" t="s">
        <v>751</v>
      </c>
      <c r="D523" s="103" t="s">
        <v>1355</v>
      </c>
      <c r="E523" s="80"/>
      <c r="F523" s="341"/>
      <c r="G523" s="357"/>
      <c r="H523" s="82"/>
      <c r="I523" s="77"/>
      <c r="J523" s="82"/>
    </row>
    <row r="524" spans="1:10" ht="39.75" customHeight="1">
      <c r="A524" s="345">
        <v>94227</v>
      </c>
      <c r="B524" s="80" t="s">
        <v>16</v>
      </c>
      <c r="C524" s="81" t="s">
        <v>771</v>
      </c>
      <c r="D524" s="465" t="s">
        <v>1356</v>
      </c>
      <c r="E524" s="80" t="s">
        <v>488</v>
      </c>
      <c r="F524" s="306">
        <f>9.1*1.1</f>
        <v>10.01</v>
      </c>
      <c r="G524" s="357">
        <f t="shared" si="143"/>
        <v>0.24940000000000001</v>
      </c>
      <c r="H524" s="82"/>
      <c r="I524" s="530">
        <f t="shared" si="144"/>
        <v>0</v>
      </c>
      <c r="J524" s="341">
        <f t="shared" si="145"/>
        <v>0</v>
      </c>
    </row>
    <row r="525" spans="1:10" ht="39.75" customHeight="1">
      <c r="A525" s="345">
        <v>94228</v>
      </c>
      <c r="B525" s="80" t="s">
        <v>16</v>
      </c>
      <c r="C525" s="81" t="s">
        <v>772</v>
      </c>
      <c r="D525" s="465" t="s">
        <v>812</v>
      </c>
      <c r="E525" s="80" t="s">
        <v>488</v>
      </c>
      <c r="F525" s="306">
        <f>170.4*1.1</f>
        <v>187.44</v>
      </c>
      <c r="G525" s="357">
        <f t="shared" si="143"/>
        <v>0.24940000000000001</v>
      </c>
      <c r="H525" s="82"/>
      <c r="I525" s="530">
        <f t="shared" si="144"/>
        <v>0</v>
      </c>
      <c r="J525" s="341">
        <f t="shared" si="145"/>
        <v>0</v>
      </c>
    </row>
    <row r="526" spans="1:10" ht="39.75" customHeight="1">
      <c r="A526" s="345">
        <v>94229</v>
      </c>
      <c r="B526" s="80" t="s">
        <v>16</v>
      </c>
      <c r="C526" s="81" t="s">
        <v>773</v>
      </c>
      <c r="D526" s="465" t="s">
        <v>1357</v>
      </c>
      <c r="E526" s="80" t="s">
        <v>488</v>
      </c>
      <c r="F526" s="306">
        <f>23.5*1.15</f>
        <v>27.03</v>
      </c>
      <c r="G526" s="357">
        <f t="shared" si="143"/>
        <v>0.24940000000000001</v>
      </c>
      <c r="H526" s="82"/>
      <c r="I526" s="530">
        <f t="shared" si="144"/>
        <v>0</v>
      </c>
      <c r="J526" s="341">
        <f t="shared" si="145"/>
        <v>0</v>
      </c>
    </row>
    <row r="527" spans="1:10" ht="21.6" customHeight="1">
      <c r="A527" s="88"/>
      <c r="B527" s="88"/>
      <c r="C527" s="242"/>
      <c r="D527" s="94"/>
      <c r="E527" s="88"/>
      <c r="F527" s="89"/>
      <c r="G527" s="89"/>
      <c r="H527" s="755" t="s">
        <v>22</v>
      </c>
      <c r="I527" s="755"/>
      <c r="J527" s="208">
        <f>SUM(J506:J526)</f>
        <v>0</v>
      </c>
    </row>
    <row r="528" spans="1:10" ht="30.75" customHeight="1">
      <c r="A528" s="85"/>
      <c r="B528" s="85"/>
      <c r="C528" s="72" t="s">
        <v>128</v>
      </c>
      <c r="D528" s="73" t="s">
        <v>767</v>
      </c>
      <c r="E528" s="85"/>
      <c r="F528" s="86"/>
      <c r="G528" s="86"/>
      <c r="H528" s="86"/>
      <c r="I528" s="87"/>
      <c r="J528" s="86"/>
    </row>
    <row r="529" spans="1:10" ht="21.6" customHeight="1">
      <c r="A529" s="345"/>
      <c r="B529" s="75"/>
      <c r="C529" s="93" t="s">
        <v>129</v>
      </c>
      <c r="D529" s="98" t="s">
        <v>2049</v>
      </c>
      <c r="E529" s="465"/>
      <c r="F529" s="529"/>
      <c r="G529" s="266"/>
      <c r="H529" s="327"/>
      <c r="I529" s="530"/>
      <c r="J529" s="341"/>
    </row>
    <row r="530" spans="1:10" ht="33" customHeight="1">
      <c r="A530" s="345">
        <v>83635</v>
      </c>
      <c r="B530" s="75" t="s">
        <v>16</v>
      </c>
      <c r="C530" s="76" t="s">
        <v>2027</v>
      </c>
      <c r="D530" s="465" t="s">
        <v>2050</v>
      </c>
      <c r="E530" s="531" t="s">
        <v>485</v>
      </c>
      <c r="F530" s="532">
        <v>8</v>
      </c>
      <c r="G530" s="266">
        <f t="shared" ref="G530:G578" si="146">$J$4</f>
        <v>0.24940000000000001</v>
      </c>
      <c r="H530" s="327"/>
      <c r="I530" s="530">
        <f t="shared" ref="I530:I584" si="147">H530*(1+G530)</f>
        <v>0</v>
      </c>
      <c r="J530" s="341">
        <f t="shared" ref="J530:J533" si="148">F530*I530</f>
        <v>0</v>
      </c>
    </row>
    <row r="531" spans="1:10" ht="33" customHeight="1">
      <c r="A531" s="345" t="s">
        <v>2051</v>
      </c>
      <c r="B531" s="75" t="s">
        <v>16</v>
      </c>
      <c r="C531" s="76" t="s">
        <v>2028</v>
      </c>
      <c r="D531" s="465" t="s">
        <v>2052</v>
      </c>
      <c r="E531" s="531" t="s">
        <v>485</v>
      </c>
      <c r="F531" s="532">
        <v>7</v>
      </c>
      <c r="G531" s="266">
        <f t="shared" si="146"/>
        <v>0.24940000000000001</v>
      </c>
      <c r="H531" s="327"/>
      <c r="I531" s="530">
        <f t="shared" si="147"/>
        <v>0</v>
      </c>
      <c r="J531" s="341">
        <f t="shared" si="148"/>
        <v>0</v>
      </c>
    </row>
    <row r="532" spans="1:10" ht="21" customHeight="1">
      <c r="A532" s="345">
        <v>72554</v>
      </c>
      <c r="B532" s="75" t="s">
        <v>16</v>
      </c>
      <c r="C532" s="76" t="s">
        <v>2029</v>
      </c>
      <c r="D532" s="358" t="s">
        <v>2053</v>
      </c>
      <c r="E532" s="531" t="s">
        <v>485</v>
      </c>
      <c r="F532" s="532">
        <v>1</v>
      </c>
      <c r="G532" s="266">
        <f t="shared" si="146"/>
        <v>0.24940000000000001</v>
      </c>
      <c r="H532" s="327"/>
      <c r="I532" s="530">
        <f t="shared" si="147"/>
        <v>0</v>
      </c>
      <c r="J532" s="341">
        <f>F532*I532</f>
        <v>0</v>
      </c>
    </row>
    <row r="533" spans="1:10" ht="27" customHeight="1">
      <c r="A533" s="345" t="s">
        <v>2755</v>
      </c>
      <c r="B533" s="75" t="s">
        <v>484</v>
      </c>
      <c r="C533" s="76" t="s">
        <v>2030</v>
      </c>
      <c r="D533" s="465" t="s">
        <v>2054</v>
      </c>
      <c r="E533" s="531" t="s">
        <v>485</v>
      </c>
      <c r="F533" s="532">
        <v>15</v>
      </c>
      <c r="G533" s="266">
        <f t="shared" si="146"/>
        <v>0.24940000000000001</v>
      </c>
      <c r="H533" s="327"/>
      <c r="I533" s="530">
        <f t="shared" si="147"/>
        <v>0</v>
      </c>
      <c r="J533" s="341">
        <f t="shared" si="148"/>
        <v>0</v>
      </c>
    </row>
    <row r="534" spans="1:10" ht="30.75" customHeight="1">
      <c r="A534" s="345">
        <v>84665</v>
      </c>
      <c r="B534" s="75" t="s">
        <v>16</v>
      </c>
      <c r="C534" s="76" t="s">
        <v>2031</v>
      </c>
      <c r="D534" s="465" t="s">
        <v>2055</v>
      </c>
      <c r="E534" s="531" t="s">
        <v>491</v>
      </c>
      <c r="F534" s="532">
        <v>15</v>
      </c>
      <c r="G534" s="266">
        <f t="shared" si="146"/>
        <v>0.24940000000000001</v>
      </c>
      <c r="H534" s="327"/>
      <c r="I534" s="530">
        <f t="shared" si="147"/>
        <v>0</v>
      </c>
      <c r="J534" s="341">
        <f>F534*I534</f>
        <v>0</v>
      </c>
    </row>
    <row r="535" spans="1:10" ht="21.6" customHeight="1">
      <c r="A535" s="265"/>
      <c r="B535" s="265"/>
      <c r="C535" s="93" t="s">
        <v>130</v>
      </c>
      <c r="D535" s="98" t="s">
        <v>2056</v>
      </c>
      <c r="E535" s="88"/>
      <c r="F535" s="529"/>
      <c r="G535" s="266"/>
      <c r="H535" s="327"/>
      <c r="I535" s="530"/>
      <c r="J535" s="341"/>
    </row>
    <row r="536" spans="1:10" ht="37.5" customHeight="1">
      <c r="A536" s="345" t="s">
        <v>2742</v>
      </c>
      <c r="B536" s="75" t="s">
        <v>1170</v>
      </c>
      <c r="C536" s="76" t="s">
        <v>2032</v>
      </c>
      <c r="D536" s="465" t="str">
        <f>Composição!$A$1932</f>
        <v>FORNECIMENTO E INSTALAÇÃO DE PLACA DE SINALIZAÇÃO INDICATIVA, SAÍDA DE EMERGÊNCIA, SAÍDA LATERAL ESQUERDA/DIREITA/SAÍDA EM FRENTE</v>
      </c>
      <c r="E536" s="531" t="s">
        <v>485</v>
      </c>
      <c r="F536" s="532">
        <v>52</v>
      </c>
      <c r="G536" s="266">
        <f t="shared" si="146"/>
        <v>0.24940000000000001</v>
      </c>
      <c r="H536" s="327"/>
      <c r="I536" s="530">
        <f t="shared" si="147"/>
        <v>0</v>
      </c>
      <c r="J536" s="341">
        <f t="shared" ref="J536:J578" si="149">F536*I536</f>
        <v>0</v>
      </c>
    </row>
    <row r="537" spans="1:10" ht="21.6" customHeight="1">
      <c r="A537" s="265"/>
      <c r="B537" s="265"/>
      <c r="C537" s="93" t="s">
        <v>131</v>
      </c>
      <c r="D537" s="98" t="s">
        <v>2058</v>
      </c>
      <c r="E537" s="531"/>
      <c r="F537" s="529"/>
      <c r="G537" s="266"/>
      <c r="H537" s="327"/>
      <c r="I537" s="530"/>
      <c r="J537" s="341"/>
    </row>
    <row r="538" spans="1:10" ht="33" customHeight="1">
      <c r="A538" s="345" t="s">
        <v>2746</v>
      </c>
      <c r="B538" s="75" t="s">
        <v>1170</v>
      </c>
      <c r="C538" s="76" t="s">
        <v>2033</v>
      </c>
      <c r="D538" s="465" t="s">
        <v>1775</v>
      </c>
      <c r="E538" s="531" t="s">
        <v>485</v>
      </c>
      <c r="F538" s="532">
        <v>6</v>
      </c>
      <c r="G538" s="266">
        <f t="shared" si="146"/>
        <v>0.24940000000000001</v>
      </c>
      <c r="H538" s="327"/>
      <c r="I538" s="530">
        <f t="shared" si="147"/>
        <v>0</v>
      </c>
      <c r="J538" s="341">
        <f t="shared" si="149"/>
        <v>0</v>
      </c>
    </row>
    <row r="539" spans="1:10" ht="33" customHeight="1">
      <c r="A539" s="345" t="s">
        <v>2745</v>
      </c>
      <c r="B539" s="75" t="s">
        <v>1170</v>
      </c>
      <c r="C539" s="76" t="s">
        <v>2034</v>
      </c>
      <c r="D539" s="465" t="s">
        <v>1786</v>
      </c>
      <c r="E539" s="531" t="s">
        <v>485</v>
      </c>
      <c r="F539" s="532">
        <v>6</v>
      </c>
      <c r="G539" s="266">
        <f t="shared" si="146"/>
        <v>0.24940000000000001</v>
      </c>
      <c r="H539" s="327"/>
      <c r="I539" s="530">
        <f t="shared" si="147"/>
        <v>0</v>
      </c>
      <c r="J539" s="341">
        <f t="shared" si="149"/>
        <v>0</v>
      </c>
    </row>
    <row r="540" spans="1:10" ht="33" customHeight="1">
      <c r="A540" s="345" t="s">
        <v>2750</v>
      </c>
      <c r="B540" s="75" t="s">
        <v>1170</v>
      </c>
      <c r="C540" s="76" t="s">
        <v>2035</v>
      </c>
      <c r="D540" s="465" t="s">
        <v>1761</v>
      </c>
      <c r="E540" s="531" t="s">
        <v>485</v>
      </c>
      <c r="F540" s="532">
        <v>1</v>
      </c>
      <c r="G540" s="266">
        <f t="shared" si="146"/>
        <v>0.24940000000000001</v>
      </c>
      <c r="H540" s="327"/>
      <c r="I540" s="530">
        <f t="shared" si="147"/>
        <v>0</v>
      </c>
      <c r="J540" s="341">
        <f t="shared" si="149"/>
        <v>0</v>
      </c>
    </row>
    <row r="541" spans="1:10" ht="33" customHeight="1">
      <c r="A541" s="345" t="s">
        <v>2754</v>
      </c>
      <c r="B541" s="75" t="s">
        <v>1170</v>
      </c>
      <c r="C541" s="76" t="s">
        <v>2036</v>
      </c>
      <c r="D541" s="465" t="s">
        <v>1781</v>
      </c>
      <c r="E541" s="531" t="s">
        <v>485</v>
      </c>
      <c r="F541" s="532">
        <v>1</v>
      </c>
      <c r="G541" s="266">
        <f t="shared" si="146"/>
        <v>0.24940000000000001</v>
      </c>
      <c r="H541" s="327"/>
      <c r="I541" s="530">
        <f t="shared" si="147"/>
        <v>0</v>
      </c>
      <c r="J541" s="341">
        <f t="shared" si="149"/>
        <v>0</v>
      </c>
    </row>
    <row r="542" spans="1:10" ht="38.25" customHeight="1">
      <c r="A542" s="345">
        <v>91927</v>
      </c>
      <c r="B542" s="75" t="s">
        <v>16</v>
      </c>
      <c r="C542" s="76" t="s">
        <v>2037</v>
      </c>
      <c r="D542" s="465" t="s">
        <v>2059</v>
      </c>
      <c r="E542" s="531" t="s">
        <v>488</v>
      </c>
      <c r="F542" s="532">
        <v>100</v>
      </c>
      <c r="G542" s="266">
        <f t="shared" si="146"/>
        <v>0.24940000000000001</v>
      </c>
      <c r="H542" s="327"/>
      <c r="I542" s="530">
        <f t="shared" si="147"/>
        <v>0</v>
      </c>
      <c r="J542" s="341">
        <f t="shared" si="149"/>
        <v>0</v>
      </c>
    </row>
    <row r="543" spans="1:10" ht="34.5" customHeight="1">
      <c r="A543" s="345">
        <v>91940</v>
      </c>
      <c r="B543" s="75" t="s">
        <v>16</v>
      </c>
      <c r="C543" s="76" t="s">
        <v>2038</v>
      </c>
      <c r="D543" s="465" t="s">
        <v>2060</v>
      </c>
      <c r="E543" s="531" t="s">
        <v>485</v>
      </c>
      <c r="F543" s="532">
        <v>2</v>
      </c>
      <c r="G543" s="266">
        <f t="shared" si="146"/>
        <v>0.24940000000000001</v>
      </c>
      <c r="H543" s="327"/>
      <c r="I543" s="530">
        <f t="shared" si="147"/>
        <v>0</v>
      </c>
      <c r="J543" s="341">
        <f t="shared" si="149"/>
        <v>0</v>
      </c>
    </row>
    <row r="544" spans="1:10" ht="37.5" customHeight="1">
      <c r="A544" s="345">
        <v>95746</v>
      </c>
      <c r="B544" s="75" t="s">
        <v>16</v>
      </c>
      <c r="C544" s="76" t="s">
        <v>2039</v>
      </c>
      <c r="D544" s="720" t="s">
        <v>2594</v>
      </c>
      <c r="E544" s="531" t="s">
        <v>488</v>
      </c>
      <c r="F544" s="532">
        <v>27</v>
      </c>
      <c r="G544" s="266">
        <f t="shared" si="146"/>
        <v>0.24940000000000001</v>
      </c>
      <c r="H544" s="327"/>
      <c r="I544" s="530">
        <f t="shared" si="147"/>
        <v>0</v>
      </c>
      <c r="J544" s="341">
        <f t="shared" si="149"/>
        <v>0</v>
      </c>
    </row>
    <row r="545" spans="1:10" ht="43.5" customHeight="1">
      <c r="A545" s="345">
        <v>95745</v>
      </c>
      <c r="B545" s="75" t="s">
        <v>16</v>
      </c>
      <c r="C545" s="76" t="s">
        <v>2040</v>
      </c>
      <c r="D545" s="533" t="s">
        <v>2595</v>
      </c>
      <c r="E545" s="531" t="s">
        <v>488</v>
      </c>
      <c r="F545" s="532">
        <v>100</v>
      </c>
      <c r="G545" s="266">
        <f t="shared" si="146"/>
        <v>0.24940000000000001</v>
      </c>
      <c r="H545" s="327"/>
      <c r="I545" s="530">
        <f t="shared" si="147"/>
        <v>0</v>
      </c>
      <c r="J545" s="341">
        <f t="shared" si="149"/>
        <v>0</v>
      </c>
    </row>
    <row r="546" spans="1:10" ht="42" customHeight="1">
      <c r="A546" s="345">
        <v>95757</v>
      </c>
      <c r="B546" s="75" t="s">
        <v>16</v>
      </c>
      <c r="C546" s="76" t="s">
        <v>2041</v>
      </c>
      <c r="D546" s="533" t="s">
        <v>2592</v>
      </c>
      <c r="E546" s="531" t="s">
        <v>485</v>
      </c>
      <c r="F546" s="532">
        <v>500</v>
      </c>
      <c r="G546" s="266">
        <f t="shared" si="146"/>
        <v>0.24940000000000001</v>
      </c>
      <c r="H546" s="327"/>
      <c r="I546" s="530">
        <f t="shared" si="147"/>
        <v>0</v>
      </c>
      <c r="J546" s="341">
        <f t="shared" si="149"/>
        <v>0</v>
      </c>
    </row>
    <row r="547" spans="1:10" ht="42" customHeight="1">
      <c r="A547" s="345">
        <v>95758</v>
      </c>
      <c r="B547" s="75" t="s">
        <v>16</v>
      </c>
      <c r="C547" s="76" t="s">
        <v>2042</v>
      </c>
      <c r="D547" s="533" t="s">
        <v>2593</v>
      </c>
      <c r="E547" s="531" t="s">
        <v>485</v>
      </c>
      <c r="F547" s="532">
        <v>500</v>
      </c>
      <c r="G547" s="266">
        <f t="shared" si="146"/>
        <v>0.24940000000000001</v>
      </c>
      <c r="H547" s="327"/>
      <c r="I547" s="530">
        <f t="shared" si="147"/>
        <v>0</v>
      </c>
      <c r="J547" s="341">
        <f t="shared" si="149"/>
        <v>0</v>
      </c>
    </row>
    <row r="548" spans="1:10" ht="25.5" customHeight="1">
      <c r="A548" s="345">
        <v>89639</v>
      </c>
      <c r="B548" s="75" t="s">
        <v>16</v>
      </c>
      <c r="C548" s="76" t="s">
        <v>2043</v>
      </c>
      <c r="D548" s="533" t="s">
        <v>2596</v>
      </c>
      <c r="E548" s="531" t="s">
        <v>485</v>
      </c>
      <c r="F548" s="532">
        <v>20</v>
      </c>
      <c r="G548" s="266">
        <f t="shared" si="146"/>
        <v>0.24940000000000001</v>
      </c>
      <c r="H548" s="327"/>
      <c r="I548" s="530">
        <f t="shared" si="147"/>
        <v>0</v>
      </c>
      <c r="J548" s="341">
        <f t="shared" si="149"/>
        <v>0</v>
      </c>
    </row>
    <row r="549" spans="1:10" ht="31.5" customHeight="1">
      <c r="A549" s="373" t="s">
        <v>2458</v>
      </c>
      <c r="B549" s="75" t="s">
        <v>1170</v>
      </c>
      <c r="C549" s="76" t="s">
        <v>2044</v>
      </c>
      <c r="D549" s="465" t="str">
        <f>Composição!$A$1338</f>
        <v>ABRACADEIRA EM ACO PARA AMARRACAO DE ELETRODUTOS, TIPO D, COM 3/4" E CUNHA DE FIXACAO  FORNECIMENTO E INSTALAÇÃO</v>
      </c>
      <c r="E549" s="531" t="s">
        <v>485</v>
      </c>
      <c r="F549" s="532">
        <v>50</v>
      </c>
      <c r="G549" s="266">
        <f t="shared" si="146"/>
        <v>0.24940000000000001</v>
      </c>
      <c r="H549" s="327"/>
      <c r="I549" s="530">
        <f t="shared" si="147"/>
        <v>0</v>
      </c>
      <c r="J549" s="341">
        <f t="shared" si="149"/>
        <v>0</v>
      </c>
    </row>
    <row r="550" spans="1:10" ht="27" customHeight="1">
      <c r="A550" s="373" t="s">
        <v>2456</v>
      </c>
      <c r="B550" s="75" t="s">
        <v>1170</v>
      </c>
      <c r="C550" s="76" t="s">
        <v>2045</v>
      </c>
      <c r="D550" s="465" t="str">
        <f>Composição!$A$1325</f>
        <v>ABRACADEIRA EM ACO PARA AMARRACAO DE ELETRODUTOS, TIPO D, COM 1" E CUNHA DE FIXACAO FORNECIMENTO E INSTALAÇÃO</v>
      </c>
      <c r="E550" s="531" t="s">
        <v>485</v>
      </c>
      <c r="F550" s="532">
        <v>50</v>
      </c>
      <c r="G550" s="266">
        <f t="shared" si="146"/>
        <v>0.24940000000000001</v>
      </c>
      <c r="H550" s="327"/>
      <c r="I550" s="530">
        <f t="shared" si="147"/>
        <v>0</v>
      </c>
      <c r="J550" s="341">
        <f t="shared" si="149"/>
        <v>0</v>
      </c>
    </row>
    <row r="551" spans="1:10" ht="42" customHeight="1">
      <c r="A551" s="345">
        <v>95803</v>
      </c>
      <c r="B551" s="75" t="s">
        <v>16</v>
      </c>
      <c r="C551" s="76" t="s">
        <v>2046</v>
      </c>
      <c r="D551" s="465" t="s">
        <v>2062</v>
      </c>
      <c r="E551" s="531" t="s">
        <v>485</v>
      </c>
      <c r="F551" s="532">
        <v>20</v>
      </c>
      <c r="G551" s="266">
        <f t="shared" si="146"/>
        <v>0.24940000000000001</v>
      </c>
      <c r="H551" s="327"/>
      <c r="I551" s="530">
        <f t="shared" si="147"/>
        <v>0</v>
      </c>
      <c r="J551" s="341">
        <f t="shared" si="149"/>
        <v>0</v>
      </c>
    </row>
    <row r="552" spans="1:10" ht="36.75" customHeight="1">
      <c r="A552" s="345" t="s">
        <v>2443</v>
      </c>
      <c r="B552" s="75" t="s">
        <v>1170</v>
      </c>
      <c r="C552" s="76" t="s">
        <v>2500</v>
      </c>
      <c r="D552" s="465" t="str">
        <f>Composição!$A$1278</f>
        <v>PINTURA ESMALTE FOSCO, DUAS DEMAOS, SOBRE SUPERFICIE METALICA, INCLUSO UMA DEMAO DE FUNDO ANTICORROSIVO. UTILIZACAO DE REVOLVER ( AR-COMPRIMIDO).</v>
      </c>
      <c r="E552" s="531" t="s">
        <v>491</v>
      </c>
      <c r="F552" s="532">
        <v>50</v>
      </c>
      <c r="G552" s="266">
        <f t="shared" si="146"/>
        <v>0.24940000000000001</v>
      </c>
      <c r="H552" s="327"/>
      <c r="I552" s="530">
        <f t="shared" si="147"/>
        <v>0</v>
      </c>
      <c r="J552" s="341">
        <f>F552*I552</f>
        <v>0</v>
      </c>
    </row>
    <row r="553" spans="1:10" ht="42" customHeight="1">
      <c r="A553" s="75">
        <v>95801</v>
      </c>
      <c r="B553" s="75" t="s">
        <v>16</v>
      </c>
      <c r="C553" s="76" t="s">
        <v>2047</v>
      </c>
      <c r="D553" s="465" t="s">
        <v>2064</v>
      </c>
      <c r="E553" s="531" t="s">
        <v>485</v>
      </c>
      <c r="F553" s="534">
        <v>2</v>
      </c>
      <c r="G553" s="266">
        <f t="shared" si="146"/>
        <v>0.24940000000000001</v>
      </c>
      <c r="H553" s="327"/>
      <c r="I553" s="530">
        <f t="shared" si="147"/>
        <v>0</v>
      </c>
      <c r="J553" s="341">
        <f t="shared" si="149"/>
        <v>0</v>
      </c>
    </row>
    <row r="554" spans="1:10" ht="40.5" customHeight="1">
      <c r="A554" s="75">
        <v>95733</v>
      </c>
      <c r="B554" s="75" t="s">
        <v>16</v>
      </c>
      <c r="C554" s="76" t="s">
        <v>2048</v>
      </c>
      <c r="D554" s="465" t="s">
        <v>2065</v>
      </c>
      <c r="E554" s="531" t="s">
        <v>485</v>
      </c>
      <c r="F554" s="534">
        <v>2</v>
      </c>
      <c r="G554" s="266">
        <f t="shared" si="146"/>
        <v>0.24940000000000001</v>
      </c>
      <c r="H554" s="327"/>
      <c r="I554" s="530">
        <f t="shared" si="147"/>
        <v>0</v>
      </c>
      <c r="J554" s="341">
        <f t="shared" si="149"/>
        <v>0</v>
      </c>
    </row>
    <row r="555" spans="1:10" ht="21" customHeight="1">
      <c r="A555" s="265"/>
      <c r="B555" s="265"/>
      <c r="C555" s="93" t="s">
        <v>132</v>
      </c>
      <c r="D555" s="98" t="s">
        <v>2066</v>
      </c>
      <c r="E555" s="531"/>
      <c r="F555" s="529"/>
      <c r="G555" s="266"/>
      <c r="H555" s="327"/>
      <c r="I555" s="530"/>
      <c r="J555" s="341"/>
    </row>
    <row r="556" spans="1:10" ht="52.5" customHeight="1">
      <c r="A556" s="345">
        <v>72283</v>
      </c>
      <c r="B556" s="75" t="s">
        <v>16</v>
      </c>
      <c r="C556" s="76" t="s">
        <v>2089</v>
      </c>
      <c r="D556" s="465" t="s">
        <v>2067</v>
      </c>
      <c r="E556" s="531" t="s">
        <v>485</v>
      </c>
      <c r="F556" s="532">
        <v>3</v>
      </c>
      <c r="G556" s="266">
        <f t="shared" si="146"/>
        <v>0.24940000000000001</v>
      </c>
      <c r="H556" s="327"/>
      <c r="I556" s="530">
        <f t="shared" si="147"/>
        <v>0</v>
      </c>
      <c r="J556" s="341">
        <f t="shared" si="149"/>
        <v>0</v>
      </c>
    </row>
    <row r="557" spans="1:10" ht="37.5" customHeight="1">
      <c r="A557" s="345">
        <v>92367</v>
      </c>
      <c r="B557" s="75" t="s">
        <v>16</v>
      </c>
      <c r="C557" s="76" t="s">
        <v>2090</v>
      </c>
      <c r="D557" s="465" t="s">
        <v>2068</v>
      </c>
      <c r="E557" s="531" t="s">
        <v>488</v>
      </c>
      <c r="F557" s="532">
        <v>25</v>
      </c>
      <c r="G557" s="266">
        <f t="shared" si="146"/>
        <v>0.24940000000000001</v>
      </c>
      <c r="H557" s="327"/>
      <c r="I557" s="530">
        <f t="shared" si="147"/>
        <v>0</v>
      </c>
      <c r="J557" s="341">
        <f t="shared" si="149"/>
        <v>0</v>
      </c>
    </row>
    <row r="558" spans="1:10" ht="37.5" customHeight="1">
      <c r="A558" s="345">
        <v>92390</v>
      </c>
      <c r="B558" s="75" t="s">
        <v>16</v>
      </c>
      <c r="C558" s="76" t="s">
        <v>2091</v>
      </c>
      <c r="D558" s="465" t="s">
        <v>2069</v>
      </c>
      <c r="E558" s="531" t="s">
        <v>485</v>
      </c>
      <c r="F558" s="532">
        <v>132</v>
      </c>
      <c r="G558" s="266">
        <f t="shared" si="146"/>
        <v>0.24940000000000001</v>
      </c>
      <c r="H558" s="327"/>
      <c r="I558" s="530">
        <f t="shared" si="147"/>
        <v>0</v>
      </c>
      <c r="J558" s="341">
        <f t="shared" si="149"/>
        <v>0</v>
      </c>
    </row>
    <row r="559" spans="1:10" ht="37.5" customHeight="1">
      <c r="A559" s="345">
        <v>92378</v>
      </c>
      <c r="B559" s="75" t="s">
        <v>16</v>
      </c>
      <c r="C559" s="76" t="s">
        <v>2092</v>
      </c>
      <c r="D559" s="465" t="s">
        <v>2070</v>
      </c>
      <c r="E559" s="531" t="s">
        <v>485</v>
      </c>
      <c r="F559" s="532">
        <v>25</v>
      </c>
      <c r="G559" s="266">
        <f t="shared" si="146"/>
        <v>0.24940000000000001</v>
      </c>
      <c r="H559" s="327"/>
      <c r="I559" s="530">
        <f t="shared" si="147"/>
        <v>0</v>
      </c>
      <c r="J559" s="341">
        <f t="shared" si="149"/>
        <v>0</v>
      </c>
    </row>
    <row r="560" spans="1:10" ht="47.25" customHeight="1">
      <c r="A560" s="345">
        <v>92642</v>
      </c>
      <c r="B560" s="75" t="s">
        <v>16</v>
      </c>
      <c r="C560" s="76" t="s">
        <v>2093</v>
      </c>
      <c r="D560" s="465" t="s">
        <v>2071</v>
      </c>
      <c r="E560" s="531" t="s">
        <v>485</v>
      </c>
      <c r="F560" s="532">
        <v>3</v>
      </c>
      <c r="G560" s="266">
        <f t="shared" si="146"/>
        <v>0.24940000000000001</v>
      </c>
      <c r="H560" s="327"/>
      <c r="I560" s="530">
        <f t="shared" si="147"/>
        <v>0</v>
      </c>
      <c r="J560" s="341">
        <f t="shared" si="149"/>
        <v>0</v>
      </c>
    </row>
    <row r="561" spans="1:10" ht="21.6" customHeight="1">
      <c r="A561" s="345" t="s">
        <v>823</v>
      </c>
      <c r="B561" s="75" t="s">
        <v>484</v>
      </c>
      <c r="C561" s="76" t="s">
        <v>2094</v>
      </c>
      <c r="D561" s="465" t="s">
        <v>2072</v>
      </c>
      <c r="E561" s="531" t="s">
        <v>485</v>
      </c>
      <c r="F561" s="532">
        <v>1</v>
      </c>
      <c r="G561" s="266">
        <f t="shared" si="146"/>
        <v>0.24940000000000001</v>
      </c>
      <c r="H561" s="327"/>
      <c r="I561" s="530">
        <f t="shared" si="147"/>
        <v>0</v>
      </c>
      <c r="J561" s="341">
        <f t="shared" si="149"/>
        <v>0</v>
      </c>
    </row>
    <row r="562" spans="1:10" ht="35.25" customHeight="1">
      <c r="A562" s="345" t="s">
        <v>823</v>
      </c>
      <c r="B562" s="75" t="s">
        <v>484</v>
      </c>
      <c r="C562" s="76" t="s">
        <v>2095</v>
      </c>
      <c r="D562" s="465" t="s">
        <v>2073</v>
      </c>
      <c r="E562" s="531" t="s">
        <v>485</v>
      </c>
      <c r="F562" s="532">
        <v>4</v>
      </c>
      <c r="G562" s="266">
        <f t="shared" si="146"/>
        <v>0.24940000000000001</v>
      </c>
      <c r="H562" s="327"/>
      <c r="I562" s="530">
        <f t="shared" si="147"/>
        <v>0</v>
      </c>
      <c r="J562" s="341">
        <f t="shared" si="149"/>
        <v>0</v>
      </c>
    </row>
    <row r="563" spans="1:10" ht="39" customHeight="1">
      <c r="A563" s="345" t="s">
        <v>823</v>
      </c>
      <c r="B563" s="75" t="s">
        <v>484</v>
      </c>
      <c r="C563" s="76" t="s">
        <v>2096</v>
      </c>
      <c r="D563" s="465" t="s">
        <v>2074</v>
      </c>
      <c r="E563" s="531" t="s">
        <v>485</v>
      </c>
      <c r="F563" s="532">
        <v>3</v>
      </c>
      <c r="G563" s="266">
        <f t="shared" si="146"/>
        <v>0.24940000000000001</v>
      </c>
      <c r="H563" s="327"/>
      <c r="I563" s="530">
        <f t="shared" si="147"/>
        <v>0</v>
      </c>
      <c r="J563" s="341">
        <f t="shared" si="149"/>
        <v>0</v>
      </c>
    </row>
    <row r="564" spans="1:10" ht="36.75" customHeight="1">
      <c r="A564" s="345" t="s">
        <v>2443</v>
      </c>
      <c r="B564" s="75" t="s">
        <v>1170</v>
      </c>
      <c r="C564" s="76" t="s">
        <v>2501</v>
      </c>
      <c r="D564" s="465" t="str">
        <f>Composição!$A$1278</f>
        <v>PINTURA ESMALTE FOSCO, DUAS DEMAOS, SOBRE SUPERFICIE METALICA, INCLUSO UMA DEMAO DE FUNDO ANTICORROSIVO. UTILIZACAO DE REVOLVER ( AR-COMPRIMIDO).</v>
      </c>
      <c r="E564" s="531" t="s">
        <v>491</v>
      </c>
      <c r="F564" s="532">
        <v>10</v>
      </c>
      <c r="G564" s="266">
        <f t="shared" si="146"/>
        <v>0.24940000000000001</v>
      </c>
      <c r="H564" s="327"/>
      <c r="I564" s="530">
        <f t="shared" si="147"/>
        <v>0</v>
      </c>
      <c r="J564" s="341">
        <f>F564*I564</f>
        <v>0</v>
      </c>
    </row>
    <row r="565" spans="1:10" ht="39" customHeight="1">
      <c r="A565" s="345">
        <v>93672</v>
      </c>
      <c r="B565" s="75" t="s">
        <v>16</v>
      </c>
      <c r="C565" s="76" t="s">
        <v>2097</v>
      </c>
      <c r="D565" s="465" t="s">
        <v>2075</v>
      </c>
      <c r="E565" s="531" t="s">
        <v>485</v>
      </c>
      <c r="F565" s="532">
        <v>1</v>
      </c>
      <c r="G565" s="266">
        <f t="shared" si="146"/>
        <v>0.24940000000000001</v>
      </c>
      <c r="H565" s="327"/>
      <c r="I565" s="530">
        <f t="shared" si="147"/>
        <v>0</v>
      </c>
      <c r="J565" s="341">
        <f t="shared" si="149"/>
        <v>0</v>
      </c>
    </row>
    <row r="566" spans="1:10" ht="38.25" customHeight="1">
      <c r="A566" s="345">
        <v>95750</v>
      </c>
      <c r="B566" s="75" t="s">
        <v>484</v>
      </c>
      <c r="C566" s="76" t="s">
        <v>2098</v>
      </c>
      <c r="D566" s="465" t="s">
        <v>2591</v>
      </c>
      <c r="E566" s="531" t="s">
        <v>488</v>
      </c>
      <c r="F566" s="532">
        <v>30</v>
      </c>
      <c r="G566" s="266">
        <f t="shared" si="146"/>
        <v>0.24940000000000001</v>
      </c>
      <c r="H566" s="327"/>
      <c r="I566" s="530">
        <f t="shared" si="147"/>
        <v>0</v>
      </c>
      <c r="J566" s="341">
        <f t="shared" si="149"/>
        <v>0</v>
      </c>
    </row>
    <row r="567" spans="1:10" ht="21.6" customHeight="1">
      <c r="A567" s="75">
        <v>95734</v>
      </c>
      <c r="B567" s="75" t="s">
        <v>16</v>
      </c>
      <c r="C567" s="76" t="s">
        <v>2099</v>
      </c>
      <c r="D567" s="465" t="s">
        <v>2076</v>
      </c>
      <c r="E567" s="531" t="s">
        <v>485</v>
      </c>
      <c r="F567" s="532">
        <v>48</v>
      </c>
      <c r="G567" s="266">
        <f t="shared" si="146"/>
        <v>0.24940000000000001</v>
      </c>
      <c r="H567" s="327"/>
      <c r="I567" s="530">
        <f t="shared" si="147"/>
        <v>0</v>
      </c>
      <c r="J567" s="341">
        <f t="shared" si="149"/>
        <v>0</v>
      </c>
    </row>
    <row r="568" spans="1:10" ht="45.75" customHeight="1">
      <c r="A568" s="75">
        <v>91893</v>
      </c>
      <c r="B568" s="75" t="s">
        <v>16</v>
      </c>
      <c r="C568" s="76" t="s">
        <v>2100</v>
      </c>
      <c r="D568" s="465" t="s">
        <v>2077</v>
      </c>
      <c r="E568" s="531" t="s">
        <v>485</v>
      </c>
      <c r="F568" s="532">
        <v>48</v>
      </c>
      <c r="G568" s="266">
        <f t="shared" si="146"/>
        <v>0.24940000000000001</v>
      </c>
      <c r="H568" s="327"/>
      <c r="I568" s="530">
        <f t="shared" si="147"/>
        <v>0</v>
      </c>
      <c r="J568" s="341">
        <f t="shared" si="149"/>
        <v>0</v>
      </c>
    </row>
    <row r="569" spans="1:10" ht="35.25" customHeight="1">
      <c r="A569" s="373" t="s">
        <v>2555</v>
      </c>
      <c r="B569" s="75" t="s">
        <v>1170</v>
      </c>
      <c r="C569" s="76" t="s">
        <v>2101</v>
      </c>
      <c r="D569" s="465" t="str">
        <f>Composição!$A$1593</f>
        <v>ABRACADEIRA EM ACO PARA AMARRACAO DE ELETRODUTOS, TIPO D, COM 1" E CUNHA DE FIXACAO - FORNECIMENTO E INSTALAÇÃO</v>
      </c>
      <c r="E569" s="531" t="s">
        <v>485</v>
      </c>
      <c r="F569" s="532">
        <v>25</v>
      </c>
      <c r="G569" s="266">
        <f t="shared" si="146"/>
        <v>0.24940000000000001</v>
      </c>
      <c r="H569" s="327"/>
      <c r="I569" s="530">
        <f t="shared" si="147"/>
        <v>0</v>
      </c>
      <c r="J569" s="341">
        <f t="shared" si="149"/>
        <v>0</v>
      </c>
    </row>
    <row r="570" spans="1:10" ht="43.5" customHeight="1">
      <c r="A570" s="345" t="s">
        <v>2452</v>
      </c>
      <c r="B570" s="75" t="s">
        <v>16</v>
      </c>
      <c r="C570" s="76" t="s">
        <v>2102</v>
      </c>
      <c r="D570" s="465" t="str">
        <f>Composição!$A$1311</f>
        <v>DUTO ESPIRAL FLEXIVEL SINGELO PEAD D=50MM(2") REVESTIDO COM PVC COM FIO GUIA DE ACO GALVANIZADO, LANCADO DIRETO NO SOLO, INCL CONEXOES</v>
      </c>
      <c r="E570" s="531" t="s">
        <v>488</v>
      </c>
      <c r="F570" s="532">
        <v>18</v>
      </c>
      <c r="G570" s="266">
        <f t="shared" si="146"/>
        <v>0.24940000000000001</v>
      </c>
      <c r="H570" s="327"/>
      <c r="I570" s="530">
        <f t="shared" si="147"/>
        <v>0</v>
      </c>
      <c r="J570" s="341">
        <f t="shared" si="149"/>
        <v>0</v>
      </c>
    </row>
    <row r="571" spans="1:10" ht="30" customHeight="1">
      <c r="A571" s="345" t="s">
        <v>2079</v>
      </c>
      <c r="B571" s="75" t="s">
        <v>16</v>
      </c>
      <c r="C571" s="76" t="s">
        <v>2103</v>
      </c>
      <c r="D571" s="465" t="s">
        <v>2080</v>
      </c>
      <c r="E571" s="531" t="s">
        <v>485</v>
      </c>
      <c r="F571" s="532">
        <v>1</v>
      </c>
      <c r="G571" s="266">
        <f t="shared" si="146"/>
        <v>0.24940000000000001</v>
      </c>
      <c r="H571" s="327"/>
      <c r="I571" s="530">
        <f t="shared" si="147"/>
        <v>0</v>
      </c>
      <c r="J571" s="341">
        <f t="shared" si="149"/>
        <v>0</v>
      </c>
    </row>
    <row r="572" spans="1:10" ht="21.6" customHeight="1">
      <c r="A572" s="265"/>
      <c r="B572" s="265"/>
      <c r="C572" s="93" t="s">
        <v>2104</v>
      </c>
      <c r="D572" s="98" t="s">
        <v>2081</v>
      </c>
      <c r="E572" s="531"/>
      <c r="F572" s="529"/>
      <c r="G572" s="266"/>
      <c r="H572" s="327"/>
      <c r="I572" s="530"/>
      <c r="J572" s="341"/>
    </row>
    <row r="573" spans="1:10" ht="21.6" customHeight="1">
      <c r="A573" s="345">
        <v>72287</v>
      </c>
      <c r="B573" s="75" t="s">
        <v>16</v>
      </c>
      <c r="C573" s="76" t="s">
        <v>2105</v>
      </c>
      <c r="D573" s="465" t="s">
        <v>2082</v>
      </c>
      <c r="E573" s="531" t="s">
        <v>485</v>
      </c>
      <c r="F573" s="532">
        <v>1</v>
      </c>
      <c r="G573" s="266">
        <f t="shared" si="146"/>
        <v>0.24940000000000001</v>
      </c>
      <c r="H573" s="327"/>
      <c r="I573" s="530">
        <f t="shared" si="147"/>
        <v>0</v>
      </c>
      <c r="J573" s="341">
        <f t="shared" si="149"/>
        <v>0</v>
      </c>
    </row>
    <row r="574" spans="1:10" ht="37.5" customHeight="1">
      <c r="A574" s="75" t="s">
        <v>2449</v>
      </c>
      <c r="B574" s="75" t="s">
        <v>16</v>
      </c>
      <c r="C574" s="76" t="s">
        <v>2106</v>
      </c>
      <c r="D574" s="465" t="str">
        <f>Composição!A$1296</f>
        <v>REGISTRO/VALVULA GLOBO ANGULAR 45 GRAUS EM LATAO PARA HIDRANTES DE INCÊNDIO PREDIAL DN 2.1/2, COM VOLANTE, CLASSE DE PRESSAO DE ATE 200 PSI - FORNECIMENTO E INSTALACAO</v>
      </c>
      <c r="E574" s="531" t="s">
        <v>485</v>
      </c>
      <c r="F574" s="532">
        <v>2</v>
      </c>
      <c r="G574" s="266">
        <f t="shared" si="146"/>
        <v>0.24940000000000001</v>
      </c>
      <c r="H574" s="327"/>
      <c r="I574" s="530">
        <f t="shared" si="147"/>
        <v>0</v>
      </c>
      <c r="J574" s="341">
        <f t="shared" si="149"/>
        <v>0</v>
      </c>
    </row>
    <row r="575" spans="1:10" ht="49.5" customHeight="1">
      <c r="A575" s="75">
        <v>94499</v>
      </c>
      <c r="B575" s="75" t="s">
        <v>16</v>
      </c>
      <c r="C575" s="76" t="s">
        <v>2107</v>
      </c>
      <c r="D575" s="465" t="s">
        <v>1760</v>
      </c>
      <c r="E575" s="531" t="s">
        <v>485</v>
      </c>
      <c r="F575" s="532">
        <v>1</v>
      </c>
      <c r="G575" s="266">
        <f t="shared" si="146"/>
        <v>0.24940000000000001</v>
      </c>
      <c r="H575" s="327"/>
      <c r="I575" s="530">
        <f t="shared" si="147"/>
        <v>0</v>
      </c>
      <c r="J575" s="341">
        <f t="shared" si="149"/>
        <v>0</v>
      </c>
    </row>
    <row r="576" spans="1:10" ht="29.25" customHeight="1">
      <c r="A576" s="345">
        <v>99624</v>
      </c>
      <c r="B576" s="75" t="s">
        <v>16</v>
      </c>
      <c r="C576" s="76" t="s">
        <v>2108</v>
      </c>
      <c r="D576" s="465" t="s">
        <v>2084</v>
      </c>
      <c r="E576" s="531" t="s">
        <v>485</v>
      </c>
      <c r="F576" s="532">
        <v>1</v>
      </c>
      <c r="G576" s="266">
        <f t="shared" si="146"/>
        <v>0.24940000000000001</v>
      </c>
      <c r="H576" s="327"/>
      <c r="I576" s="530">
        <f t="shared" si="147"/>
        <v>0</v>
      </c>
      <c r="J576" s="341">
        <f t="shared" si="149"/>
        <v>0</v>
      </c>
    </row>
    <row r="577" spans="1:10" ht="37.5" customHeight="1">
      <c r="A577" s="345">
        <v>72132</v>
      </c>
      <c r="B577" s="75" t="s">
        <v>16</v>
      </c>
      <c r="C577" s="76" t="s">
        <v>2109</v>
      </c>
      <c r="D577" s="465" t="s">
        <v>2085</v>
      </c>
      <c r="E577" s="531" t="s">
        <v>491</v>
      </c>
      <c r="F577" s="532">
        <v>10</v>
      </c>
      <c r="G577" s="266">
        <f t="shared" si="146"/>
        <v>0.24940000000000001</v>
      </c>
      <c r="H577" s="327"/>
      <c r="I577" s="530">
        <f t="shared" si="147"/>
        <v>0</v>
      </c>
      <c r="J577" s="341">
        <f t="shared" si="149"/>
        <v>0</v>
      </c>
    </row>
    <row r="578" spans="1:10" ht="54.75" customHeight="1">
      <c r="A578" s="313">
        <v>94468</v>
      </c>
      <c r="B578" s="313" t="s">
        <v>16</v>
      </c>
      <c r="C578" s="76" t="s">
        <v>2110</v>
      </c>
      <c r="D578" s="314" t="s">
        <v>1774</v>
      </c>
      <c r="E578" s="80" t="s">
        <v>485</v>
      </c>
      <c r="F578" s="550">
        <v>3</v>
      </c>
      <c r="G578" s="266">
        <f t="shared" si="146"/>
        <v>0.24940000000000001</v>
      </c>
      <c r="H578" s="327"/>
      <c r="I578" s="530">
        <f t="shared" si="147"/>
        <v>0</v>
      </c>
      <c r="J578" s="341">
        <f t="shared" si="149"/>
        <v>0</v>
      </c>
    </row>
    <row r="579" spans="1:10" ht="21.6" customHeight="1">
      <c r="A579" s="265"/>
      <c r="B579" s="265"/>
      <c r="C579" s="93" t="s">
        <v>2111</v>
      </c>
      <c r="D579" s="98" t="s">
        <v>2086</v>
      </c>
      <c r="E579" s="531"/>
      <c r="F579" s="529"/>
      <c r="G579" s="266"/>
      <c r="H579" s="327"/>
      <c r="I579" s="530"/>
      <c r="J579" s="341"/>
    </row>
    <row r="580" spans="1:10" ht="28.5" customHeight="1">
      <c r="A580" s="345">
        <v>97599</v>
      </c>
      <c r="B580" s="75" t="s">
        <v>16</v>
      </c>
      <c r="C580" s="76" t="s">
        <v>2112</v>
      </c>
      <c r="D580" s="465" t="s">
        <v>2087</v>
      </c>
      <c r="E580" s="531" t="s">
        <v>485</v>
      </c>
      <c r="F580" s="532">
        <v>49</v>
      </c>
      <c r="G580" s="266">
        <f t="shared" ref="G580:G584" si="150">$J$4</f>
        <v>0.24940000000000001</v>
      </c>
      <c r="H580" s="327"/>
      <c r="I580" s="530">
        <f t="shared" si="147"/>
        <v>0</v>
      </c>
      <c r="J580" s="341">
        <f t="shared" ref="J580:J581" si="151">F580*I580</f>
        <v>0</v>
      </c>
    </row>
    <row r="581" spans="1:10" ht="34.5" customHeight="1">
      <c r="A581" s="345" t="s">
        <v>2586</v>
      </c>
      <c r="B581" s="75" t="s">
        <v>1170</v>
      </c>
      <c r="C581" s="76" t="s">
        <v>2113</v>
      </c>
      <c r="D581" s="465" t="str">
        <f>Composição!$A$1701</f>
        <v>LUMINARIA DE EMERGENCIA 960 LUMENS DE 24 LEDS, POTENCIA 4 W, BATERIA DE LITIO, AUTONOMIA DE 3 HRS - FORNECIMENTO E INSTALAÇÃO</v>
      </c>
      <c r="E581" s="531" t="s">
        <v>485</v>
      </c>
      <c r="F581" s="532">
        <v>1</v>
      </c>
      <c r="G581" s="266">
        <f t="shared" si="150"/>
        <v>0.24940000000000001</v>
      </c>
      <c r="H581" s="327"/>
      <c r="I581" s="530">
        <f t="shared" si="147"/>
        <v>0</v>
      </c>
      <c r="J581" s="341">
        <f t="shared" si="151"/>
        <v>0</v>
      </c>
    </row>
    <row r="582" spans="1:10" ht="21.6" customHeight="1">
      <c r="A582" s="265"/>
      <c r="B582" s="265"/>
      <c r="C582" s="93" t="s">
        <v>2408</v>
      </c>
      <c r="D582" s="360" t="s">
        <v>2444</v>
      </c>
      <c r="E582" s="531"/>
      <c r="F582" s="529"/>
      <c r="G582" s="266"/>
      <c r="H582" s="327"/>
      <c r="I582" s="530"/>
      <c r="J582" s="341"/>
    </row>
    <row r="583" spans="1:10" ht="40.5" customHeight="1">
      <c r="A583" s="345">
        <v>92688</v>
      </c>
      <c r="B583" s="75" t="s">
        <v>16</v>
      </c>
      <c r="C583" s="76" t="s">
        <v>2409</v>
      </c>
      <c r="D583" s="465" t="s">
        <v>2118</v>
      </c>
      <c r="E583" s="531" t="s">
        <v>488</v>
      </c>
      <c r="F583" s="532">
        <v>7</v>
      </c>
      <c r="G583" s="266">
        <f t="shared" si="150"/>
        <v>0.24940000000000001</v>
      </c>
      <c r="H583" s="327"/>
      <c r="I583" s="530">
        <f t="shared" si="147"/>
        <v>0</v>
      </c>
      <c r="J583" s="341">
        <f t="shared" ref="J583:J584" si="152">F583*I583</f>
        <v>0</v>
      </c>
    </row>
    <row r="584" spans="1:10" ht="34.5" customHeight="1">
      <c r="A584" s="345" t="s">
        <v>2590</v>
      </c>
      <c r="B584" s="75" t="s">
        <v>16</v>
      </c>
      <c r="C584" s="76" t="s">
        <v>2410</v>
      </c>
      <c r="D584" s="465" t="str">
        <f>Composição!$A$1715</f>
        <v>REGULADOR DE PRESSÃO 2ª ESTÁGIO 3/4"</v>
      </c>
      <c r="E584" s="531" t="s">
        <v>485</v>
      </c>
      <c r="F584" s="532">
        <v>2</v>
      </c>
      <c r="G584" s="266">
        <f t="shared" si="150"/>
        <v>0.24940000000000001</v>
      </c>
      <c r="H584" s="327"/>
      <c r="I584" s="530">
        <f t="shared" si="147"/>
        <v>0</v>
      </c>
      <c r="J584" s="341">
        <f t="shared" si="152"/>
        <v>0</v>
      </c>
    </row>
    <row r="585" spans="1:10" ht="21.6" customHeight="1">
      <c r="A585" s="88"/>
      <c r="B585" s="88"/>
      <c r="C585" s="265"/>
      <c r="D585" s="92"/>
      <c r="E585" s="88"/>
      <c r="F585" s="89"/>
      <c r="G585" s="89"/>
      <c r="H585" s="755" t="s">
        <v>22</v>
      </c>
      <c r="I585" s="755"/>
      <c r="J585" s="208">
        <f>SUM(J530:J584)</f>
        <v>0</v>
      </c>
    </row>
    <row r="586" spans="1:10" ht="21.6" customHeight="1">
      <c r="A586" s="85"/>
      <c r="B586" s="85"/>
      <c r="C586" s="72" t="s">
        <v>752</v>
      </c>
      <c r="D586" s="73" t="s">
        <v>42</v>
      </c>
      <c r="E586" s="85"/>
      <c r="F586" s="86"/>
      <c r="G586" s="86"/>
      <c r="H586" s="86"/>
      <c r="I586" s="87"/>
      <c r="J586" s="86"/>
    </row>
    <row r="587" spans="1:10" ht="21.6" customHeight="1">
      <c r="A587" s="318" t="s">
        <v>926</v>
      </c>
      <c r="B587" s="318" t="s">
        <v>1170</v>
      </c>
      <c r="C587" s="76" t="s">
        <v>1099</v>
      </c>
      <c r="D587" s="557" t="s">
        <v>788</v>
      </c>
      <c r="E587" s="75" t="s">
        <v>491</v>
      </c>
      <c r="F587" s="306">
        <v>1116.78</v>
      </c>
      <c r="G587" s="266">
        <f>$J$4</f>
        <v>0.24940000000000001</v>
      </c>
      <c r="H587" s="327"/>
      <c r="I587" s="530">
        <f t="shared" ref="I587:I591" si="153">H587*(1+G587)</f>
        <v>0</v>
      </c>
      <c r="J587" s="341">
        <f>F587*I587</f>
        <v>0</v>
      </c>
    </row>
    <row r="588" spans="1:10" ht="36.75" customHeight="1">
      <c r="A588" s="345">
        <v>92397</v>
      </c>
      <c r="B588" s="75" t="s">
        <v>16</v>
      </c>
      <c r="C588" s="76" t="s">
        <v>2014</v>
      </c>
      <c r="D588" s="557" t="s">
        <v>830</v>
      </c>
      <c r="E588" s="75" t="s">
        <v>491</v>
      </c>
      <c r="F588" s="550">
        <f>585.91-24</f>
        <v>561.91</v>
      </c>
      <c r="G588" s="266">
        <f>$J$4</f>
        <v>0.24940000000000001</v>
      </c>
      <c r="H588" s="327"/>
      <c r="I588" s="530">
        <f t="shared" si="153"/>
        <v>0</v>
      </c>
      <c r="J588" s="327">
        <f>F588*I588</f>
        <v>0</v>
      </c>
    </row>
    <row r="589" spans="1:10" ht="32.25" customHeight="1">
      <c r="A589" s="318" t="s">
        <v>1731</v>
      </c>
      <c r="B589" s="318" t="s">
        <v>484</v>
      </c>
      <c r="C589" s="76" t="s">
        <v>1100</v>
      </c>
      <c r="D589" s="370" t="s">
        <v>1727</v>
      </c>
      <c r="E589" s="75" t="s">
        <v>491</v>
      </c>
      <c r="F589" s="306">
        <v>21.75</v>
      </c>
      <c r="G589" s="516">
        <f>$J$4</f>
        <v>0.24940000000000001</v>
      </c>
      <c r="H589" s="327"/>
      <c r="I589" s="530">
        <f t="shared" si="153"/>
        <v>0</v>
      </c>
      <c r="J589" s="341">
        <f>F589*I589</f>
        <v>0</v>
      </c>
    </row>
    <row r="590" spans="1:10" ht="39" customHeight="1">
      <c r="A590" s="318">
        <v>94991</v>
      </c>
      <c r="B590" s="318" t="s">
        <v>484</v>
      </c>
      <c r="C590" s="76" t="s">
        <v>1726</v>
      </c>
      <c r="D590" s="370" t="s">
        <v>2405</v>
      </c>
      <c r="E590" s="75" t="s">
        <v>490</v>
      </c>
      <c r="F590" s="306">
        <f>212.04*0.06</f>
        <v>12.72</v>
      </c>
      <c r="G590" s="516">
        <f>$J$4</f>
        <v>0.24940000000000001</v>
      </c>
      <c r="H590" s="327"/>
      <c r="I590" s="530">
        <f t="shared" si="153"/>
        <v>0</v>
      </c>
      <c r="J590" s="341">
        <f>F590*I590</f>
        <v>0</v>
      </c>
    </row>
    <row r="591" spans="1:10" ht="21.6" customHeight="1">
      <c r="A591" s="318">
        <v>98504</v>
      </c>
      <c r="B591" s="318" t="s">
        <v>484</v>
      </c>
      <c r="C591" s="76" t="s">
        <v>1726</v>
      </c>
      <c r="D591" s="370" t="s">
        <v>1732</v>
      </c>
      <c r="E591" s="75" t="s">
        <v>491</v>
      </c>
      <c r="F591" s="306">
        <v>740.46</v>
      </c>
      <c r="G591" s="516">
        <f>$J$4</f>
        <v>0.24940000000000001</v>
      </c>
      <c r="H591" s="327"/>
      <c r="I591" s="530">
        <f t="shared" si="153"/>
        <v>0</v>
      </c>
      <c r="J591" s="341">
        <f>F591*I591</f>
        <v>0</v>
      </c>
    </row>
    <row r="592" spans="1:10" ht="21.6" customHeight="1">
      <c r="A592" s="88"/>
      <c r="B592" s="88"/>
      <c r="C592" s="95"/>
      <c r="D592" s="524"/>
      <c r="E592" s="88"/>
      <c r="F592" s="89"/>
      <c r="G592" s="89"/>
      <c r="H592" s="755" t="s">
        <v>22</v>
      </c>
      <c r="I592" s="755"/>
      <c r="J592" s="208">
        <f>SUM(J587:J591)</f>
        <v>0</v>
      </c>
    </row>
    <row r="593" spans="1:10" ht="21.6" customHeight="1">
      <c r="A593" s="756" t="s">
        <v>44</v>
      </c>
      <c r="B593" s="756"/>
      <c r="C593" s="756"/>
      <c r="D593" s="756"/>
      <c r="E593" s="756"/>
      <c r="F593" s="756"/>
      <c r="G593" s="756"/>
      <c r="H593" s="756"/>
      <c r="I593" s="756"/>
      <c r="J593" s="241">
        <f>SUM(J12:J592)/2</f>
        <v>0</v>
      </c>
    </row>
    <row r="594" spans="1:10" ht="21.6" customHeight="1">
      <c r="C594" s="220"/>
      <c r="I594" s="216"/>
    </row>
    <row r="595" spans="1:10" ht="21.6" customHeight="1">
      <c r="C595" s="220"/>
      <c r="I595" s="216"/>
    </row>
    <row r="596" spans="1:10" ht="21.6" customHeight="1">
      <c r="C596" s="220"/>
      <c r="I596" s="216"/>
    </row>
    <row r="597" spans="1:10" ht="21.6" customHeight="1">
      <c r="C597" s="220"/>
      <c r="I597" s="216"/>
    </row>
    <row r="598" spans="1:10" ht="21.6" customHeight="1">
      <c r="C598" s="220"/>
      <c r="I598" s="216"/>
    </row>
    <row r="599" spans="1:10" ht="21.6" customHeight="1">
      <c r="C599" s="220"/>
      <c r="I599" s="216"/>
    </row>
    <row r="600" spans="1:10" ht="21.6" customHeight="1">
      <c r="C600" s="220"/>
      <c r="I600" s="216"/>
    </row>
    <row r="601" spans="1:10" ht="21.6" customHeight="1">
      <c r="C601" s="220"/>
      <c r="I601" s="216"/>
    </row>
    <row r="602" spans="1:10" ht="21.6" customHeight="1">
      <c r="C602" s="220"/>
      <c r="I602" s="216"/>
    </row>
    <row r="603" spans="1:10" ht="21.6" customHeight="1">
      <c r="C603" s="220"/>
      <c r="I603" s="216"/>
    </row>
    <row r="604" spans="1:10" ht="21.6" customHeight="1">
      <c r="C604" s="220"/>
      <c r="I604" s="216"/>
    </row>
    <row r="605" spans="1:10" ht="21.6" customHeight="1">
      <c r="C605" s="220"/>
      <c r="I605" s="216"/>
    </row>
    <row r="606" spans="1:10" ht="21.6" customHeight="1">
      <c r="C606" s="220"/>
      <c r="I606" s="216"/>
    </row>
    <row r="607" spans="1:10" ht="21.6" customHeight="1">
      <c r="C607" s="220"/>
      <c r="I607" s="216"/>
    </row>
    <row r="608" spans="1:10" ht="21.6" customHeight="1">
      <c r="C608" s="220"/>
      <c r="I608" s="216"/>
    </row>
    <row r="609" spans="3:9" ht="21.6" customHeight="1">
      <c r="C609" s="220"/>
      <c r="I609" s="216"/>
    </row>
    <row r="610" spans="3:9" ht="21.6" customHeight="1">
      <c r="C610" s="220"/>
      <c r="I610" s="216"/>
    </row>
    <row r="611" spans="3:9" ht="21.6" customHeight="1">
      <c r="C611" s="220"/>
      <c r="I611" s="216"/>
    </row>
    <row r="612" spans="3:9" ht="21.6" customHeight="1">
      <c r="C612" s="220"/>
      <c r="I612" s="216"/>
    </row>
    <row r="613" spans="3:9" ht="21.6" customHeight="1">
      <c r="C613" s="220"/>
      <c r="I613" s="216"/>
    </row>
    <row r="614" spans="3:9" ht="21.6" customHeight="1">
      <c r="C614" s="220"/>
      <c r="I614" s="216"/>
    </row>
    <row r="615" spans="3:9" ht="21.6" customHeight="1">
      <c r="C615" s="220"/>
      <c r="I615" s="216"/>
    </row>
    <row r="616" spans="3:9" ht="21.6" customHeight="1">
      <c r="C616" s="220"/>
      <c r="I616" s="216"/>
    </row>
    <row r="617" spans="3:9" ht="21.6" customHeight="1">
      <c r="C617" s="220"/>
      <c r="I617" s="216"/>
    </row>
    <row r="618" spans="3:9" ht="21.6" customHeight="1">
      <c r="C618" s="220"/>
      <c r="I618" s="216"/>
    </row>
    <row r="619" spans="3:9" ht="21.6" customHeight="1">
      <c r="C619" s="220"/>
      <c r="I619" s="216"/>
    </row>
    <row r="620" spans="3:9" ht="21.6" customHeight="1">
      <c r="C620" s="220"/>
      <c r="I620" s="216"/>
    </row>
    <row r="621" spans="3:9" ht="21.6" customHeight="1">
      <c r="C621" s="220"/>
      <c r="I621" s="216"/>
    </row>
    <row r="622" spans="3:9" ht="21.6" customHeight="1">
      <c r="C622" s="220"/>
      <c r="I622" s="216"/>
    </row>
    <row r="623" spans="3:9" ht="21.6" customHeight="1">
      <c r="C623" s="220"/>
      <c r="I623" s="216"/>
    </row>
    <row r="624" spans="3:9" ht="21.6" customHeight="1">
      <c r="C624" s="220"/>
      <c r="I624" s="216"/>
    </row>
    <row r="625" spans="3:9" ht="21.6" customHeight="1">
      <c r="C625" s="220"/>
      <c r="I625" s="216"/>
    </row>
    <row r="626" spans="3:9" ht="21.6" customHeight="1">
      <c r="C626" s="220"/>
      <c r="I626" s="216"/>
    </row>
    <row r="627" spans="3:9" ht="21.6" customHeight="1">
      <c r="C627" s="220"/>
      <c r="I627" s="216"/>
    </row>
    <row r="628" spans="3:9" ht="21.6" customHeight="1">
      <c r="C628" s="220"/>
      <c r="I628" s="216"/>
    </row>
    <row r="629" spans="3:9" ht="21.6" customHeight="1">
      <c r="C629" s="220"/>
      <c r="I629" s="216"/>
    </row>
    <row r="630" spans="3:9" ht="21.6" customHeight="1">
      <c r="C630" s="220"/>
      <c r="I630" s="216"/>
    </row>
    <row r="631" spans="3:9" ht="21.6" customHeight="1">
      <c r="C631" s="220"/>
      <c r="I631" s="216"/>
    </row>
    <row r="632" spans="3:9" ht="21.6" customHeight="1">
      <c r="C632" s="220"/>
      <c r="I632" s="216"/>
    </row>
    <row r="633" spans="3:9" ht="21.6" customHeight="1">
      <c r="C633" s="220"/>
      <c r="I633" s="216"/>
    </row>
    <row r="634" spans="3:9" ht="21.6" customHeight="1">
      <c r="C634" s="220"/>
      <c r="I634" s="216"/>
    </row>
    <row r="635" spans="3:9" ht="21.6" customHeight="1">
      <c r="C635" s="220"/>
      <c r="I635" s="216"/>
    </row>
    <row r="636" spans="3:9" ht="21.6" customHeight="1">
      <c r="C636" s="220"/>
      <c r="I636" s="216"/>
    </row>
    <row r="637" spans="3:9" ht="21.6" customHeight="1">
      <c r="C637" s="220"/>
      <c r="I637" s="216"/>
    </row>
    <row r="638" spans="3:9" ht="21.6" customHeight="1">
      <c r="C638" s="220"/>
      <c r="I638" s="216"/>
    </row>
    <row r="639" spans="3:9" ht="21.6" customHeight="1">
      <c r="C639" s="220"/>
      <c r="I639" s="216"/>
    </row>
    <row r="640" spans="3:9" ht="21.6" customHeight="1">
      <c r="C640" s="220"/>
      <c r="I640" s="216"/>
    </row>
    <row r="641" spans="3:9" ht="21.6" customHeight="1">
      <c r="C641" s="220"/>
      <c r="I641" s="216"/>
    </row>
    <row r="642" spans="3:9" ht="21.6" customHeight="1">
      <c r="C642" s="220"/>
      <c r="I642" s="216"/>
    </row>
    <row r="643" spans="3:9" ht="21.6" customHeight="1">
      <c r="C643" s="220"/>
      <c r="I643" s="216"/>
    </row>
    <row r="644" spans="3:9" ht="21.6" customHeight="1">
      <c r="C644" s="220"/>
      <c r="I644" s="216"/>
    </row>
    <row r="645" spans="3:9" ht="21.6" customHeight="1">
      <c r="C645" s="220"/>
      <c r="I645" s="216"/>
    </row>
    <row r="646" spans="3:9" ht="21.6" customHeight="1">
      <c r="C646" s="220"/>
      <c r="I646" s="216"/>
    </row>
    <row r="647" spans="3:9" ht="21.6" customHeight="1">
      <c r="C647" s="220"/>
      <c r="I647" s="216"/>
    </row>
    <row r="648" spans="3:9" ht="21.6" customHeight="1">
      <c r="C648" s="220"/>
      <c r="I648" s="216"/>
    </row>
    <row r="649" spans="3:9" ht="21.6" customHeight="1">
      <c r="C649" s="220"/>
      <c r="I649" s="216"/>
    </row>
    <row r="650" spans="3:9" ht="21.6" customHeight="1">
      <c r="C650" s="220"/>
      <c r="I650" s="216"/>
    </row>
    <row r="651" spans="3:9" ht="21.6" customHeight="1">
      <c r="C651" s="220"/>
      <c r="I651" s="216"/>
    </row>
    <row r="652" spans="3:9" ht="21.6" customHeight="1">
      <c r="C652" s="220"/>
      <c r="I652" s="216"/>
    </row>
    <row r="653" spans="3:9" ht="21.6" customHeight="1">
      <c r="C653" s="220"/>
      <c r="I653" s="216"/>
    </row>
    <row r="654" spans="3:9" ht="21.6" customHeight="1">
      <c r="C654" s="220"/>
      <c r="I654" s="216"/>
    </row>
    <row r="655" spans="3:9" ht="21.6" customHeight="1">
      <c r="C655" s="220"/>
      <c r="I655" s="216"/>
    </row>
    <row r="656" spans="3:9" ht="21.6" customHeight="1">
      <c r="C656" s="220"/>
      <c r="I656" s="216"/>
    </row>
    <row r="657" spans="3:9" ht="21.6" customHeight="1">
      <c r="C657" s="220"/>
      <c r="I657" s="216"/>
    </row>
    <row r="658" spans="3:9" ht="21.6" customHeight="1">
      <c r="C658" s="220"/>
      <c r="I658" s="216"/>
    </row>
    <row r="659" spans="3:9" ht="21.6" customHeight="1">
      <c r="C659" s="220"/>
      <c r="I659" s="216"/>
    </row>
    <row r="660" spans="3:9" ht="21.6" customHeight="1">
      <c r="C660" s="220"/>
      <c r="I660" s="216"/>
    </row>
    <row r="661" spans="3:9" ht="21.6" customHeight="1">
      <c r="C661" s="220"/>
      <c r="I661" s="216"/>
    </row>
    <row r="662" spans="3:9" ht="21.6" customHeight="1">
      <c r="C662" s="220"/>
      <c r="I662" s="216"/>
    </row>
    <row r="663" spans="3:9" ht="21.6" customHeight="1">
      <c r="C663" s="220"/>
      <c r="I663" s="216"/>
    </row>
    <row r="664" spans="3:9" ht="21.6" customHeight="1">
      <c r="C664" s="220"/>
      <c r="I664" s="216"/>
    </row>
    <row r="665" spans="3:9" ht="21.6" customHeight="1">
      <c r="C665" s="220"/>
      <c r="I665" s="216"/>
    </row>
    <row r="666" spans="3:9" ht="21.6" customHeight="1">
      <c r="C666" s="220"/>
      <c r="I666" s="216"/>
    </row>
    <row r="667" spans="3:9" ht="21.6" customHeight="1">
      <c r="C667" s="220"/>
      <c r="I667" s="216"/>
    </row>
    <row r="668" spans="3:9" ht="21.6" customHeight="1">
      <c r="C668" s="220"/>
      <c r="I668" s="216"/>
    </row>
    <row r="669" spans="3:9" ht="21.6" customHeight="1">
      <c r="C669" s="220"/>
      <c r="I669" s="216"/>
    </row>
    <row r="670" spans="3:9" ht="21.6" customHeight="1">
      <c r="C670" s="220"/>
      <c r="I670" s="216"/>
    </row>
    <row r="671" spans="3:9" ht="21.6" customHeight="1">
      <c r="C671" s="220"/>
      <c r="I671" s="216"/>
    </row>
    <row r="672" spans="3:9" ht="21.6" customHeight="1">
      <c r="C672" s="220"/>
      <c r="I672" s="216"/>
    </row>
    <row r="673" spans="3:9" ht="21.6" customHeight="1">
      <c r="C673" s="220"/>
      <c r="I673" s="216"/>
    </row>
    <row r="674" spans="3:9" ht="21.6" customHeight="1">
      <c r="C674" s="220"/>
      <c r="I674" s="216"/>
    </row>
    <row r="675" spans="3:9" ht="21.6" customHeight="1">
      <c r="C675" s="220"/>
      <c r="I675" s="216"/>
    </row>
    <row r="676" spans="3:9" ht="21.6" customHeight="1">
      <c r="C676" s="220"/>
      <c r="I676" s="216"/>
    </row>
    <row r="677" spans="3:9" ht="21.6" customHeight="1">
      <c r="C677" s="220"/>
      <c r="I677" s="216"/>
    </row>
    <row r="678" spans="3:9" ht="21.6" customHeight="1">
      <c r="C678" s="220"/>
      <c r="I678" s="216"/>
    </row>
    <row r="679" spans="3:9" ht="21.6" customHeight="1">
      <c r="C679" s="220"/>
      <c r="I679" s="216"/>
    </row>
    <row r="680" spans="3:9" ht="21.6" customHeight="1">
      <c r="C680" s="220"/>
      <c r="I680" s="216"/>
    </row>
    <row r="681" spans="3:9" ht="21.6" customHeight="1">
      <c r="C681" s="220"/>
      <c r="I681" s="216"/>
    </row>
    <row r="682" spans="3:9" ht="21.6" customHeight="1">
      <c r="C682" s="220"/>
      <c r="I682" s="216"/>
    </row>
    <row r="683" spans="3:9" ht="21.6" customHeight="1">
      <c r="C683" s="220"/>
      <c r="I683" s="216"/>
    </row>
    <row r="684" spans="3:9" ht="21.6" customHeight="1">
      <c r="C684" s="220"/>
      <c r="I684" s="216"/>
    </row>
    <row r="685" spans="3:9" ht="21.6" customHeight="1">
      <c r="C685" s="220"/>
      <c r="I685" s="216"/>
    </row>
    <row r="686" spans="3:9" ht="21.6" customHeight="1">
      <c r="C686" s="220"/>
      <c r="I686" s="216"/>
    </row>
    <row r="687" spans="3:9" ht="21.6" customHeight="1">
      <c r="C687" s="220"/>
      <c r="I687" s="216"/>
    </row>
    <row r="688" spans="3:9" ht="21.6" customHeight="1">
      <c r="C688" s="220"/>
      <c r="I688" s="216"/>
    </row>
    <row r="689" spans="3:9" ht="21.6" customHeight="1">
      <c r="C689" s="220"/>
      <c r="I689" s="216"/>
    </row>
    <row r="690" spans="3:9" ht="21.6" customHeight="1">
      <c r="C690" s="220"/>
      <c r="I690" s="216"/>
    </row>
    <row r="691" spans="3:9" ht="21.6" customHeight="1">
      <c r="C691" s="220"/>
      <c r="I691" s="216"/>
    </row>
    <row r="692" spans="3:9" ht="21.6" customHeight="1">
      <c r="C692" s="220"/>
      <c r="I692" s="216"/>
    </row>
    <row r="693" spans="3:9" ht="21.6" customHeight="1">
      <c r="C693" s="220"/>
      <c r="I693" s="216"/>
    </row>
    <row r="694" spans="3:9" ht="21.6" customHeight="1">
      <c r="C694" s="220"/>
      <c r="I694" s="216"/>
    </row>
    <row r="695" spans="3:9" ht="21.6" customHeight="1">
      <c r="C695" s="220"/>
      <c r="I695" s="216"/>
    </row>
    <row r="696" spans="3:9" ht="21.6" customHeight="1">
      <c r="C696" s="220"/>
      <c r="I696" s="216"/>
    </row>
    <row r="697" spans="3:9" ht="21.6" customHeight="1">
      <c r="C697" s="220"/>
      <c r="I697" s="216"/>
    </row>
    <row r="698" spans="3:9" ht="21.6" customHeight="1">
      <c r="C698" s="220"/>
      <c r="I698" s="216"/>
    </row>
    <row r="699" spans="3:9" ht="21.6" customHeight="1">
      <c r="C699" s="220"/>
      <c r="I699" s="216"/>
    </row>
    <row r="700" spans="3:9" ht="21.6" customHeight="1">
      <c r="C700" s="220"/>
      <c r="I700" s="216"/>
    </row>
    <row r="701" spans="3:9" ht="21.6" customHeight="1">
      <c r="C701" s="220"/>
      <c r="I701" s="216"/>
    </row>
    <row r="702" spans="3:9" ht="21.6" customHeight="1">
      <c r="C702" s="220"/>
      <c r="I702" s="216"/>
    </row>
    <row r="703" spans="3:9" ht="21.6" customHeight="1">
      <c r="C703" s="220"/>
      <c r="I703" s="216"/>
    </row>
    <row r="704" spans="3:9" ht="21.6" customHeight="1">
      <c r="C704" s="220"/>
      <c r="I704" s="216"/>
    </row>
    <row r="705" spans="3:9" ht="21.6" customHeight="1">
      <c r="C705" s="220"/>
      <c r="I705" s="216"/>
    </row>
    <row r="706" spans="3:9" ht="21.6" customHeight="1">
      <c r="C706" s="220"/>
      <c r="I706" s="216"/>
    </row>
    <row r="707" spans="3:9" ht="21.6" customHeight="1">
      <c r="C707" s="220"/>
      <c r="I707" s="216"/>
    </row>
    <row r="708" spans="3:9" ht="21.6" customHeight="1">
      <c r="C708" s="220"/>
      <c r="I708" s="216"/>
    </row>
    <row r="709" spans="3:9" ht="21.6" customHeight="1">
      <c r="C709" s="220"/>
      <c r="I709" s="216"/>
    </row>
    <row r="710" spans="3:9" ht="21.6" customHeight="1">
      <c r="C710" s="220"/>
      <c r="I710" s="216"/>
    </row>
    <row r="711" spans="3:9" ht="21.6" customHeight="1">
      <c r="C711" s="220"/>
      <c r="I711" s="216"/>
    </row>
    <row r="712" spans="3:9" ht="21.6" customHeight="1">
      <c r="C712" s="220"/>
      <c r="I712" s="216"/>
    </row>
    <row r="713" spans="3:9" ht="21.6" customHeight="1">
      <c r="C713" s="220"/>
      <c r="I713" s="216"/>
    </row>
    <row r="714" spans="3:9" ht="21.6" customHeight="1">
      <c r="C714" s="220"/>
      <c r="I714" s="216"/>
    </row>
    <row r="715" spans="3:9" ht="21.6" customHeight="1">
      <c r="C715" s="220"/>
      <c r="I715" s="216"/>
    </row>
    <row r="716" spans="3:9" ht="21.6" customHeight="1">
      <c r="C716" s="220"/>
      <c r="I716" s="216"/>
    </row>
    <row r="717" spans="3:9" ht="21.6" customHeight="1">
      <c r="C717" s="220"/>
      <c r="I717" s="216"/>
    </row>
    <row r="718" spans="3:9" ht="21.6" customHeight="1">
      <c r="C718" s="220"/>
      <c r="I718" s="216"/>
    </row>
    <row r="719" spans="3:9" ht="21.6" customHeight="1">
      <c r="C719" s="220"/>
      <c r="I719" s="216"/>
    </row>
    <row r="720" spans="3:9" ht="21.6" customHeight="1">
      <c r="C720" s="220"/>
      <c r="I720" s="216"/>
    </row>
    <row r="721" spans="3:9" ht="21.6" customHeight="1">
      <c r="C721" s="220"/>
      <c r="I721" s="216"/>
    </row>
    <row r="722" spans="3:9" ht="21.6" customHeight="1">
      <c r="C722" s="220"/>
      <c r="I722" s="216"/>
    </row>
    <row r="723" spans="3:9" ht="21.6" customHeight="1">
      <c r="C723" s="220"/>
      <c r="I723" s="216"/>
    </row>
    <row r="724" spans="3:9" ht="21.6" customHeight="1">
      <c r="C724" s="220"/>
      <c r="I724" s="216"/>
    </row>
    <row r="725" spans="3:9" ht="21.6" customHeight="1">
      <c r="C725" s="220"/>
      <c r="I725" s="216"/>
    </row>
    <row r="726" spans="3:9" ht="21.6" customHeight="1">
      <c r="C726" s="220"/>
      <c r="I726" s="216"/>
    </row>
    <row r="727" spans="3:9" ht="21.6" customHeight="1">
      <c r="C727" s="220"/>
      <c r="I727" s="216"/>
    </row>
    <row r="728" spans="3:9" ht="21.6" customHeight="1">
      <c r="C728" s="220"/>
      <c r="I728" s="216"/>
    </row>
    <row r="729" spans="3:9" ht="21.6" customHeight="1">
      <c r="C729" s="220"/>
      <c r="I729" s="216"/>
    </row>
    <row r="730" spans="3:9" ht="21.6" customHeight="1">
      <c r="C730" s="220"/>
      <c r="I730" s="216"/>
    </row>
    <row r="731" spans="3:9" ht="21.6" customHeight="1">
      <c r="C731" s="220"/>
      <c r="I731" s="216"/>
    </row>
    <row r="732" spans="3:9" ht="21.6" customHeight="1">
      <c r="C732" s="220"/>
      <c r="I732" s="216"/>
    </row>
    <row r="733" spans="3:9" ht="21.6" customHeight="1">
      <c r="C733" s="220"/>
      <c r="I733" s="216"/>
    </row>
    <row r="734" spans="3:9" ht="21.6" customHeight="1">
      <c r="C734" s="220"/>
      <c r="I734" s="216"/>
    </row>
    <row r="735" spans="3:9" ht="21.6" customHeight="1">
      <c r="C735" s="220"/>
      <c r="I735" s="216"/>
    </row>
    <row r="736" spans="3:9" ht="21.6" customHeight="1">
      <c r="C736" s="220"/>
      <c r="I736" s="216"/>
    </row>
    <row r="737" spans="3:9" ht="21.6" customHeight="1">
      <c r="C737" s="220"/>
      <c r="I737" s="216"/>
    </row>
    <row r="738" spans="3:9" ht="21.6" customHeight="1">
      <c r="C738" s="220"/>
      <c r="I738" s="216"/>
    </row>
    <row r="739" spans="3:9" ht="21.6" customHeight="1">
      <c r="C739" s="220"/>
      <c r="I739" s="216"/>
    </row>
    <row r="740" spans="3:9" ht="21.6" customHeight="1">
      <c r="C740" s="220"/>
      <c r="I740" s="216"/>
    </row>
    <row r="741" spans="3:9" ht="21.6" customHeight="1">
      <c r="C741" s="220"/>
      <c r="I741" s="216"/>
    </row>
    <row r="742" spans="3:9" ht="21.6" customHeight="1">
      <c r="C742" s="220"/>
      <c r="I742" s="216"/>
    </row>
    <row r="743" spans="3:9" ht="21.6" customHeight="1">
      <c r="C743" s="220"/>
      <c r="I743" s="216"/>
    </row>
    <row r="744" spans="3:9" ht="21.6" customHeight="1">
      <c r="C744" s="220"/>
      <c r="I744" s="216"/>
    </row>
    <row r="745" spans="3:9" ht="21.6" customHeight="1">
      <c r="C745" s="220"/>
      <c r="I745" s="216"/>
    </row>
    <row r="746" spans="3:9" ht="21.6" customHeight="1">
      <c r="C746" s="220"/>
      <c r="I746" s="216"/>
    </row>
    <row r="747" spans="3:9" ht="21.6" customHeight="1">
      <c r="C747" s="220"/>
      <c r="I747" s="216"/>
    </row>
    <row r="748" spans="3:9" ht="21.6" customHeight="1">
      <c r="C748" s="220"/>
      <c r="I748" s="216"/>
    </row>
    <row r="749" spans="3:9" ht="21.6" customHeight="1">
      <c r="C749" s="220"/>
      <c r="I749" s="216"/>
    </row>
    <row r="750" spans="3:9" ht="21.6" customHeight="1">
      <c r="C750" s="220"/>
      <c r="I750" s="216"/>
    </row>
    <row r="751" spans="3:9" ht="21.6" customHeight="1">
      <c r="C751" s="220"/>
      <c r="I751" s="216"/>
    </row>
    <row r="752" spans="3:9" ht="21.6" customHeight="1">
      <c r="C752" s="220"/>
      <c r="I752" s="216"/>
    </row>
    <row r="753" spans="3:9" ht="21.6" customHeight="1">
      <c r="C753" s="220"/>
      <c r="I753" s="216"/>
    </row>
    <row r="754" spans="3:9" ht="21.6" customHeight="1">
      <c r="C754" s="220"/>
      <c r="I754" s="216"/>
    </row>
    <row r="755" spans="3:9" ht="21.6" customHeight="1">
      <c r="C755" s="220"/>
      <c r="I755" s="216"/>
    </row>
    <row r="756" spans="3:9" ht="21.6" customHeight="1">
      <c r="C756" s="220"/>
      <c r="I756" s="216"/>
    </row>
    <row r="757" spans="3:9" ht="21.6" customHeight="1">
      <c r="C757" s="220"/>
      <c r="I757" s="216"/>
    </row>
    <row r="758" spans="3:9" ht="21.6" customHeight="1">
      <c r="C758" s="220"/>
      <c r="I758" s="216"/>
    </row>
    <row r="759" spans="3:9" ht="21.6" customHeight="1">
      <c r="C759" s="220"/>
      <c r="I759" s="216"/>
    </row>
    <row r="760" spans="3:9" ht="21.6" customHeight="1">
      <c r="C760" s="220"/>
      <c r="I760" s="216"/>
    </row>
    <row r="761" spans="3:9" ht="21.6" customHeight="1">
      <c r="C761" s="220"/>
      <c r="I761" s="216"/>
    </row>
    <row r="762" spans="3:9" ht="21.6" customHeight="1">
      <c r="C762" s="220"/>
      <c r="I762" s="216"/>
    </row>
    <row r="763" spans="3:9" ht="21.6" customHeight="1">
      <c r="C763" s="220"/>
      <c r="I763" s="216"/>
    </row>
    <row r="764" spans="3:9" ht="21.6" customHeight="1">
      <c r="C764" s="220"/>
      <c r="I764" s="216"/>
    </row>
    <row r="765" spans="3:9" ht="21.6" customHeight="1">
      <c r="C765" s="220"/>
      <c r="I765" s="216"/>
    </row>
    <row r="766" spans="3:9" ht="21.6" customHeight="1">
      <c r="C766" s="220"/>
      <c r="I766" s="216"/>
    </row>
    <row r="767" spans="3:9" ht="21.6" customHeight="1">
      <c r="C767" s="220"/>
      <c r="I767" s="216"/>
    </row>
    <row r="768" spans="3:9" ht="21.6" customHeight="1">
      <c r="C768" s="220"/>
      <c r="I768" s="216"/>
    </row>
    <row r="769" spans="3:9" ht="21.6" customHeight="1">
      <c r="C769" s="220"/>
      <c r="I769" s="216"/>
    </row>
    <row r="770" spans="3:9" ht="21.6" customHeight="1">
      <c r="C770" s="220"/>
      <c r="I770" s="216"/>
    </row>
    <row r="771" spans="3:9" ht="21.6" customHeight="1">
      <c r="C771" s="220"/>
      <c r="I771" s="216"/>
    </row>
    <row r="772" spans="3:9" ht="21.6" customHeight="1">
      <c r="C772" s="220"/>
      <c r="I772" s="216"/>
    </row>
    <row r="773" spans="3:9" ht="21.6" customHeight="1">
      <c r="C773" s="220"/>
      <c r="I773" s="216"/>
    </row>
    <row r="774" spans="3:9" ht="21.6" customHeight="1">
      <c r="C774" s="220"/>
      <c r="I774" s="216"/>
    </row>
    <row r="775" spans="3:9" ht="21.6" customHeight="1">
      <c r="C775" s="220"/>
      <c r="I775" s="216"/>
    </row>
    <row r="776" spans="3:9" ht="21.6" customHeight="1">
      <c r="C776" s="220"/>
      <c r="I776" s="216"/>
    </row>
    <row r="777" spans="3:9" ht="21.6" customHeight="1">
      <c r="C777" s="220"/>
      <c r="I777" s="216"/>
    </row>
    <row r="778" spans="3:9" ht="21.6" customHeight="1">
      <c r="C778" s="220"/>
      <c r="I778" s="216"/>
    </row>
    <row r="779" spans="3:9" ht="21.6" customHeight="1">
      <c r="C779" s="220"/>
      <c r="I779" s="216"/>
    </row>
    <row r="780" spans="3:9" ht="21.6" customHeight="1">
      <c r="C780" s="220"/>
      <c r="I780" s="216"/>
    </row>
    <row r="781" spans="3:9" ht="21.6" customHeight="1">
      <c r="C781" s="220"/>
      <c r="I781" s="216"/>
    </row>
    <row r="782" spans="3:9" ht="21.6" customHeight="1">
      <c r="C782" s="220"/>
      <c r="I782" s="216"/>
    </row>
    <row r="783" spans="3:9" ht="21.6" customHeight="1">
      <c r="C783" s="220"/>
      <c r="I783" s="216"/>
    </row>
    <row r="784" spans="3:9" ht="21.6" customHeight="1">
      <c r="C784" s="220"/>
      <c r="I784" s="216"/>
    </row>
    <row r="785" spans="3:9" ht="21.6" customHeight="1">
      <c r="C785" s="220"/>
      <c r="I785" s="216"/>
    </row>
    <row r="786" spans="3:9" ht="21.6" customHeight="1">
      <c r="C786" s="220"/>
      <c r="I786" s="216"/>
    </row>
    <row r="787" spans="3:9" ht="21.6" customHeight="1">
      <c r="C787" s="220"/>
      <c r="I787" s="216"/>
    </row>
    <row r="788" spans="3:9" ht="21.6" customHeight="1">
      <c r="C788" s="220"/>
      <c r="I788" s="216"/>
    </row>
    <row r="789" spans="3:9" ht="21.6" customHeight="1">
      <c r="C789" s="220"/>
      <c r="I789" s="216"/>
    </row>
    <row r="790" spans="3:9" ht="21.6" customHeight="1">
      <c r="C790" s="220"/>
      <c r="I790" s="216"/>
    </row>
    <row r="791" spans="3:9" ht="21.6" customHeight="1">
      <c r="C791" s="220"/>
      <c r="I791" s="216"/>
    </row>
    <row r="792" spans="3:9" ht="21.6" customHeight="1">
      <c r="C792" s="220"/>
      <c r="I792" s="216"/>
    </row>
    <row r="793" spans="3:9" ht="21.6" customHeight="1">
      <c r="C793" s="220"/>
      <c r="I793" s="216"/>
    </row>
    <row r="794" spans="3:9" ht="21.6" customHeight="1">
      <c r="C794" s="220"/>
      <c r="I794" s="216"/>
    </row>
    <row r="795" spans="3:9" ht="21.6" customHeight="1">
      <c r="C795" s="220"/>
      <c r="I795" s="216"/>
    </row>
    <row r="796" spans="3:9" ht="21.6" customHeight="1">
      <c r="C796" s="220"/>
      <c r="I796" s="216"/>
    </row>
    <row r="797" spans="3:9" ht="21.6" customHeight="1">
      <c r="C797" s="220"/>
      <c r="I797" s="216"/>
    </row>
    <row r="798" spans="3:9" ht="21.6" customHeight="1">
      <c r="C798" s="220"/>
      <c r="I798" s="216"/>
    </row>
    <row r="799" spans="3:9" ht="21.6" customHeight="1">
      <c r="C799" s="220"/>
      <c r="I799" s="216"/>
    </row>
    <row r="800" spans="3:9" ht="21.6" customHeight="1">
      <c r="C800" s="220"/>
      <c r="I800" s="216"/>
    </row>
    <row r="801" spans="3:9" ht="21.6" customHeight="1">
      <c r="C801" s="220"/>
      <c r="I801" s="216"/>
    </row>
    <row r="802" spans="3:9" ht="21.6" customHeight="1">
      <c r="C802" s="220"/>
      <c r="I802" s="216"/>
    </row>
    <row r="803" spans="3:9">
      <c r="C803" s="220"/>
      <c r="I803" s="216"/>
    </row>
    <row r="804" spans="3:9">
      <c r="C804" s="220"/>
      <c r="I804" s="216"/>
    </row>
    <row r="805" spans="3:9">
      <c r="C805" s="220"/>
      <c r="I805" s="216"/>
    </row>
    <row r="806" spans="3:9">
      <c r="C806" s="220"/>
      <c r="I806" s="216"/>
    </row>
    <row r="807" spans="3:9">
      <c r="C807" s="220"/>
      <c r="I807" s="216"/>
    </row>
    <row r="808" spans="3:9">
      <c r="C808" s="220"/>
      <c r="I808" s="216"/>
    </row>
    <row r="809" spans="3:9">
      <c r="C809" s="220"/>
      <c r="I809" s="216"/>
    </row>
    <row r="810" spans="3:9">
      <c r="C810" s="220"/>
      <c r="I810" s="216"/>
    </row>
    <row r="811" spans="3:9">
      <c r="C811" s="220"/>
      <c r="I811" s="216"/>
    </row>
    <row r="812" spans="3:9">
      <c r="C812" s="220"/>
      <c r="I812" s="216"/>
    </row>
    <row r="813" spans="3:9">
      <c r="C813" s="220"/>
      <c r="I813" s="216"/>
    </row>
    <row r="814" spans="3:9">
      <c r="C814" s="220"/>
      <c r="I814" s="216"/>
    </row>
    <row r="815" spans="3:9">
      <c r="C815" s="220"/>
      <c r="I815" s="216"/>
    </row>
    <row r="816" spans="3:9">
      <c r="C816" s="220"/>
      <c r="I816" s="216"/>
    </row>
    <row r="817" spans="3:9">
      <c r="C817" s="220"/>
      <c r="I817" s="216"/>
    </row>
    <row r="818" spans="3:9">
      <c r="C818" s="220"/>
      <c r="I818" s="216"/>
    </row>
    <row r="819" spans="3:9">
      <c r="C819" s="220"/>
      <c r="I819" s="216"/>
    </row>
    <row r="820" spans="3:9">
      <c r="C820" s="220"/>
      <c r="I820" s="216"/>
    </row>
    <row r="821" spans="3:9">
      <c r="C821" s="220"/>
      <c r="I821" s="216"/>
    </row>
    <row r="822" spans="3:9">
      <c r="C822" s="220"/>
      <c r="I822" s="216"/>
    </row>
    <row r="823" spans="3:9">
      <c r="C823" s="220"/>
      <c r="I823" s="216"/>
    </row>
    <row r="824" spans="3:9">
      <c r="C824" s="220"/>
      <c r="I824" s="216"/>
    </row>
    <row r="825" spans="3:9">
      <c r="C825" s="220"/>
      <c r="I825" s="216"/>
    </row>
    <row r="826" spans="3:9">
      <c r="C826" s="220"/>
      <c r="I826" s="216"/>
    </row>
    <row r="827" spans="3:9">
      <c r="C827" s="220"/>
      <c r="I827" s="216"/>
    </row>
    <row r="828" spans="3:9">
      <c r="C828" s="220"/>
      <c r="I828" s="216"/>
    </row>
    <row r="829" spans="3:9">
      <c r="C829" s="220"/>
      <c r="I829" s="216"/>
    </row>
    <row r="830" spans="3:9">
      <c r="C830" s="220"/>
      <c r="I830" s="216"/>
    </row>
    <row r="831" spans="3:9">
      <c r="C831" s="220"/>
      <c r="I831" s="216"/>
    </row>
    <row r="832" spans="3:9">
      <c r="C832" s="220"/>
      <c r="I832" s="216"/>
    </row>
    <row r="833" spans="3:9">
      <c r="C833" s="220"/>
      <c r="I833" s="216"/>
    </row>
    <row r="834" spans="3:9">
      <c r="C834" s="220"/>
      <c r="I834" s="216"/>
    </row>
    <row r="835" spans="3:9">
      <c r="C835" s="220"/>
      <c r="I835" s="216"/>
    </row>
    <row r="836" spans="3:9">
      <c r="C836" s="220"/>
      <c r="I836" s="216"/>
    </row>
    <row r="837" spans="3:9">
      <c r="C837" s="220"/>
      <c r="I837" s="216"/>
    </row>
    <row r="838" spans="3:9">
      <c r="C838" s="220"/>
      <c r="I838" s="216"/>
    </row>
    <row r="839" spans="3:9">
      <c r="C839" s="220"/>
      <c r="I839" s="216"/>
    </row>
    <row r="840" spans="3:9">
      <c r="C840" s="220"/>
      <c r="I840" s="216"/>
    </row>
    <row r="841" spans="3:9">
      <c r="C841" s="220"/>
      <c r="I841" s="216"/>
    </row>
    <row r="842" spans="3:9">
      <c r="C842" s="220"/>
      <c r="I842" s="216"/>
    </row>
    <row r="843" spans="3:9">
      <c r="C843" s="220"/>
      <c r="I843" s="216"/>
    </row>
    <row r="844" spans="3:9">
      <c r="C844" s="220"/>
      <c r="I844" s="216"/>
    </row>
    <row r="845" spans="3:9">
      <c r="C845" s="220"/>
      <c r="I845" s="216"/>
    </row>
    <row r="846" spans="3:9">
      <c r="I846" s="216"/>
    </row>
    <row r="847" spans="3:9">
      <c r="I847" s="216"/>
    </row>
    <row r="848" spans="3:9">
      <c r="I848" s="216"/>
    </row>
    <row r="849" spans="9:9">
      <c r="I849" s="216"/>
    </row>
    <row r="850" spans="9:9">
      <c r="I850" s="216"/>
    </row>
    <row r="851" spans="9:9">
      <c r="I851" s="216"/>
    </row>
    <row r="852" spans="9:9">
      <c r="I852" s="216"/>
    </row>
    <row r="853" spans="9:9">
      <c r="I853" s="216"/>
    </row>
    <row r="854" spans="9:9">
      <c r="I854" s="216"/>
    </row>
    <row r="855" spans="9:9">
      <c r="I855" s="216"/>
    </row>
    <row r="856" spans="9:9">
      <c r="I856" s="216"/>
    </row>
    <row r="857" spans="9:9">
      <c r="I857" s="216"/>
    </row>
    <row r="858" spans="9:9">
      <c r="I858" s="216"/>
    </row>
    <row r="859" spans="9:9">
      <c r="I859" s="216"/>
    </row>
    <row r="860" spans="9:9">
      <c r="I860" s="216"/>
    </row>
    <row r="861" spans="9:9">
      <c r="I861" s="216"/>
    </row>
    <row r="862" spans="9:9">
      <c r="I862" s="216"/>
    </row>
    <row r="863" spans="9:9">
      <c r="I863" s="216"/>
    </row>
    <row r="864" spans="9:9">
      <c r="I864" s="216"/>
    </row>
    <row r="865" spans="9:9">
      <c r="I865" s="216"/>
    </row>
    <row r="866" spans="9:9">
      <c r="I866" s="216"/>
    </row>
    <row r="867" spans="9:9">
      <c r="I867" s="216"/>
    </row>
    <row r="868" spans="9:9">
      <c r="I868" s="216"/>
    </row>
    <row r="869" spans="9:9">
      <c r="I869" s="216"/>
    </row>
    <row r="870" spans="9:9">
      <c r="I870" s="216"/>
    </row>
    <row r="871" spans="9:9">
      <c r="I871" s="216"/>
    </row>
    <row r="872" spans="9:9">
      <c r="I872" s="216"/>
    </row>
    <row r="873" spans="9:9">
      <c r="I873" s="216"/>
    </row>
    <row r="874" spans="9:9">
      <c r="I874" s="216"/>
    </row>
    <row r="875" spans="9:9">
      <c r="I875" s="216"/>
    </row>
    <row r="876" spans="9:9">
      <c r="I876" s="216"/>
    </row>
    <row r="877" spans="9:9">
      <c r="I877" s="216"/>
    </row>
    <row r="878" spans="9:9">
      <c r="I878" s="216"/>
    </row>
    <row r="879" spans="9:9">
      <c r="I879" s="216"/>
    </row>
    <row r="880" spans="9:9">
      <c r="I880" s="216"/>
    </row>
    <row r="881" spans="9:9">
      <c r="I881" s="216"/>
    </row>
    <row r="882" spans="9:9">
      <c r="I882" s="216"/>
    </row>
    <row r="883" spans="9:9">
      <c r="I883" s="216"/>
    </row>
    <row r="884" spans="9:9">
      <c r="I884" s="216"/>
    </row>
    <row r="885" spans="9:9">
      <c r="I885" s="216"/>
    </row>
    <row r="886" spans="9:9">
      <c r="I886" s="216"/>
    </row>
    <row r="887" spans="9:9">
      <c r="I887" s="216"/>
    </row>
    <row r="888" spans="9:9">
      <c r="I888" s="216"/>
    </row>
  </sheetData>
  <mergeCells count="36">
    <mergeCell ref="H21:I21"/>
    <mergeCell ref="C7:D7"/>
    <mergeCell ref="A1:J2"/>
    <mergeCell ref="A9:A10"/>
    <mergeCell ref="B9:B10"/>
    <mergeCell ref="C9:C10"/>
    <mergeCell ref="D9:D10"/>
    <mergeCell ref="E9:E10"/>
    <mergeCell ref="F9:F10"/>
    <mergeCell ref="H9:J9"/>
    <mergeCell ref="G3:H3"/>
    <mergeCell ref="H4:I4"/>
    <mergeCell ref="H5:I5"/>
    <mergeCell ref="H6:J6"/>
    <mergeCell ref="A7:B7"/>
    <mergeCell ref="A593:I593"/>
    <mergeCell ref="H174:I174"/>
    <mergeCell ref="H592:I592"/>
    <mergeCell ref="H407:I407"/>
    <mergeCell ref="H442:I442"/>
    <mergeCell ref="H207:I207"/>
    <mergeCell ref="H296:I296"/>
    <mergeCell ref="H466:I466"/>
    <mergeCell ref="H504:I504"/>
    <mergeCell ref="H527:I527"/>
    <mergeCell ref="H160:I160"/>
    <mergeCell ref="H32:I32"/>
    <mergeCell ref="H80:I80"/>
    <mergeCell ref="H375:I375"/>
    <mergeCell ref="H585:I585"/>
    <mergeCell ref="H83:I83"/>
    <mergeCell ref="H118:I118"/>
    <mergeCell ref="H88:I88"/>
    <mergeCell ref="H149:I149"/>
    <mergeCell ref="H107:I107"/>
    <mergeCell ref="H54:I54"/>
  </mergeCells>
  <pageMargins left="0.59055118110236227" right="0.11811023622047245" top="0.51181102362204722" bottom="0.98425196850393704" header="0.31496062992125984" footer="0.31496062992125984"/>
  <pageSetup paperSize="9" scale="59" orientation="portrait" r:id="rId1"/>
  <headerFooter>
    <oddFooter>&amp;L&amp;G&amp;CLuciano Clebert Scaburi
 Engenheira Civil 
CREA RN170072976-4&amp;R&amp;P de &amp;N</oddFooter>
  </headerFooter>
  <rowBreaks count="1" manualBreakCount="1">
    <brk id="174" max="9"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view="pageBreakPreview" topLeftCell="A4" zoomScaleNormal="100" zoomScaleSheetLayoutView="100" workbookViewId="0">
      <selection activeCell="F30" sqref="F30:G30"/>
    </sheetView>
  </sheetViews>
  <sheetFormatPr defaultRowHeight="20.85" customHeight="1"/>
  <cols>
    <col min="1" max="1" width="8.28515625" customWidth="1"/>
    <col min="2" max="2" width="16.140625" customWidth="1"/>
    <col min="3" max="3" width="4" customWidth="1"/>
    <col min="4" max="4" width="18.85546875" customWidth="1"/>
    <col min="5" max="5" width="18.28515625" customWidth="1"/>
    <col min="6" max="6" width="12.7109375" customWidth="1"/>
    <col min="7" max="7" width="10.28515625" customWidth="1"/>
    <col min="8" max="8" width="21.7109375" customWidth="1"/>
    <col min="11" max="11" width="11.7109375" bestFit="1" customWidth="1"/>
    <col min="12" max="12" width="12.5703125" bestFit="1" customWidth="1"/>
    <col min="13" max="13" width="9.5703125" bestFit="1" customWidth="1"/>
  </cols>
  <sheetData>
    <row r="1" spans="1:13" ht="20.85" customHeight="1">
      <c r="A1" s="758" t="str">
        <f>Orçamento!A1</f>
        <v>ORÇAMENTO COMPLETO - POLICLÍNICA</v>
      </c>
      <c r="B1" s="758"/>
      <c r="C1" s="758"/>
      <c r="D1" s="758"/>
      <c r="E1" s="758"/>
      <c r="F1" s="758"/>
      <c r="G1" s="758"/>
      <c r="H1" s="758"/>
    </row>
    <row r="2" spans="1:13" ht="20.85" customHeight="1">
      <c r="A2" s="772" t="s">
        <v>1207</v>
      </c>
      <c r="B2" s="773"/>
      <c r="C2" s="773"/>
      <c r="D2" s="773"/>
      <c r="E2" s="429" t="s">
        <v>10</v>
      </c>
      <c r="F2" s="225">
        <f>Orçamento!$G$3</f>
        <v>0</v>
      </c>
      <c r="G2" s="425" t="s">
        <v>12</v>
      </c>
      <c r="H2" s="228">
        <f>Orçamento!J3</f>
        <v>44012</v>
      </c>
    </row>
    <row r="3" spans="1:13" ht="20.85" customHeight="1">
      <c r="A3" s="427" t="str">
        <f>Orçamento!$A$4</f>
        <v>Obra:</v>
      </c>
      <c r="B3" s="774" t="str">
        <f>Orçamento!$B$4</f>
        <v>Construção da Policlínica</v>
      </c>
      <c r="C3" s="774"/>
      <c r="D3" s="774"/>
      <c r="E3" s="425" t="s">
        <v>11</v>
      </c>
      <c r="F3" s="225">
        <f>Orçamento!$G$4</f>
        <v>0</v>
      </c>
      <c r="G3" s="425" t="s">
        <v>13</v>
      </c>
      <c r="H3" s="226">
        <f>'BDI - Serviços'!G25</f>
        <v>0.24940000000000001</v>
      </c>
    </row>
    <row r="4" spans="1:13" ht="20.85" customHeight="1">
      <c r="A4" s="428" t="str">
        <f>Orçamento!$A$5</f>
        <v>Local:</v>
      </c>
      <c r="B4" s="69" t="str">
        <f>Orçamento!$B$5</f>
        <v>Rua das Turmalinas (Rua C), lotes 47/48/49, quadra 08, Loteamento Industrial.</v>
      </c>
      <c r="C4" s="69"/>
      <c r="D4" s="420"/>
      <c r="E4" s="420"/>
      <c r="F4" s="330"/>
      <c r="G4" s="777" t="s">
        <v>14</v>
      </c>
      <c r="H4" s="771" t="str">
        <f>Orçamento!$H$6</f>
        <v>SINAPI - MAR/2020 - DESONERADO</v>
      </c>
    </row>
    <row r="5" spans="1:13" ht="20.85" customHeight="1">
      <c r="A5" s="427" t="str">
        <f>Orçamento!$A$6</f>
        <v xml:space="preserve">Área: </v>
      </c>
      <c r="B5" s="780">
        <f>Orçamento!$B$6</f>
        <v>1116.78</v>
      </c>
      <c r="C5" s="780"/>
      <c r="D5" s="780"/>
      <c r="E5" s="780"/>
      <c r="F5" s="780"/>
      <c r="G5" s="777"/>
      <c r="H5" s="771"/>
    </row>
    <row r="6" spans="1:13" ht="20.85" customHeight="1">
      <c r="A6" s="775" t="str">
        <f>Orçamento!$A$7</f>
        <v xml:space="preserve">Responsável Técnico: </v>
      </c>
      <c r="B6" s="776"/>
      <c r="C6" s="778" t="str">
        <f>Orçamento!$C$7</f>
        <v>Luciano Clebert Scaburi - CREA  RN170072976-4</v>
      </c>
      <c r="D6" s="778"/>
      <c r="E6" s="778"/>
      <c r="F6" s="778"/>
      <c r="G6" s="778"/>
      <c r="H6" s="779"/>
    </row>
    <row r="7" spans="1:13" ht="20.85" customHeight="1">
      <c r="A7" s="432"/>
      <c r="B7" s="433"/>
      <c r="C7" s="433" t="str">
        <f>Orçamento!$E$7</f>
        <v>Arredondamentos: Opções → Avançado → Fórmulas → "Definir Precisão Conforme Exibido"</v>
      </c>
      <c r="D7" s="433"/>
      <c r="E7" s="433"/>
      <c r="F7" s="433"/>
      <c r="G7" s="433"/>
      <c r="H7" s="434"/>
    </row>
    <row r="8" spans="1:13" ht="20.85" customHeight="1">
      <c r="A8" s="325" t="s">
        <v>45</v>
      </c>
      <c r="B8" s="759" t="s">
        <v>46</v>
      </c>
      <c r="C8" s="759"/>
      <c r="D8" s="759"/>
      <c r="E8" s="759"/>
      <c r="F8" s="759" t="s">
        <v>47</v>
      </c>
      <c r="G8" s="759"/>
      <c r="H8" s="325" t="s">
        <v>48</v>
      </c>
    </row>
    <row r="9" spans="1:13" ht="20.85" customHeight="1">
      <c r="A9" s="106" t="str">
        <f>Orçamento!C11</f>
        <v>1.0</v>
      </c>
      <c r="B9" s="767" t="str">
        <f>Orçamento!D11</f>
        <v>SERVIÇOS PRELIMINARES</v>
      </c>
      <c r="C9" s="767"/>
      <c r="D9" s="767"/>
      <c r="E9" s="767"/>
      <c r="F9" s="769">
        <f>Orçamento!$J$21</f>
        <v>0</v>
      </c>
      <c r="G9" s="769"/>
      <c r="H9" s="594" t="e">
        <f t="shared" ref="H9:H29" si="0">F9/$F$30</f>
        <v>#DIV/0!</v>
      </c>
      <c r="J9" s="248"/>
    </row>
    <row r="10" spans="1:13" ht="20.85" customHeight="1">
      <c r="A10" s="106" t="str">
        <f>Orçamento!C22</f>
        <v>2.0</v>
      </c>
      <c r="B10" s="767" t="str">
        <f>Orçamento!D22</f>
        <v xml:space="preserve">TERRAPLENAGEM E MOVIMENTO DE TERRA </v>
      </c>
      <c r="C10" s="767"/>
      <c r="D10" s="767"/>
      <c r="E10" s="767"/>
      <c r="F10" s="769">
        <f>Orçamento!$J$32</f>
        <v>0</v>
      </c>
      <c r="G10" s="769"/>
      <c r="H10" s="594" t="e">
        <f t="shared" si="0"/>
        <v>#DIV/0!</v>
      </c>
    </row>
    <row r="11" spans="1:13" ht="20.85" customHeight="1">
      <c r="A11" s="106" t="str">
        <f>Orçamento!$C$33</f>
        <v>3.0</v>
      </c>
      <c r="B11" s="767" t="str">
        <f>Orçamento!$D$33</f>
        <v>INFRA ESTRUTURA</v>
      </c>
      <c r="C11" s="767"/>
      <c r="D11" s="767"/>
      <c r="E11" s="767"/>
      <c r="F11" s="769">
        <f>Orçamento!$J$54</f>
        <v>0</v>
      </c>
      <c r="G11" s="769"/>
      <c r="H11" s="594" t="e">
        <f t="shared" si="0"/>
        <v>#DIV/0!</v>
      </c>
    </row>
    <row r="12" spans="1:13" ht="20.85" customHeight="1">
      <c r="A12" s="106" t="str">
        <f>Orçamento!$C$55</f>
        <v>4.0</v>
      </c>
      <c r="B12" s="767" t="str">
        <f>Orçamento!$D$55</f>
        <v>SUPRA ESTRUTURA</v>
      </c>
      <c r="C12" s="767"/>
      <c r="D12" s="767"/>
      <c r="E12" s="767"/>
      <c r="F12" s="769">
        <f>Orçamento!$J$80</f>
        <v>0</v>
      </c>
      <c r="G12" s="769"/>
      <c r="H12" s="594" t="e">
        <f t="shared" si="0"/>
        <v>#DIV/0!</v>
      </c>
    </row>
    <row r="13" spans="1:13" ht="20.85" customHeight="1">
      <c r="A13" s="106" t="str">
        <f>Orçamento!C81</f>
        <v>5.0</v>
      </c>
      <c r="B13" s="767" t="str">
        <f>Orçamento!D81</f>
        <v>IMPERMEABILIZAÇÃO E TRATAMENTOS</v>
      </c>
      <c r="C13" s="767"/>
      <c r="D13" s="767"/>
      <c r="E13" s="767"/>
      <c r="F13" s="769">
        <f>Orçamento!$J$83</f>
        <v>0</v>
      </c>
      <c r="G13" s="769"/>
      <c r="H13" s="594" t="e">
        <f t="shared" si="0"/>
        <v>#DIV/0!</v>
      </c>
    </row>
    <row r="14" spans="1:13" ht="20.85" customHeight="1">
      <c r="A14" s="106" t="str">
        <f>Orçamento!C84</f>
        <v>6.0</v>
      </c>
      <c r="B14" s="767" t="str">
        <f>Orçamento!D84</f>
        <v>ALVENARIAS E VEDAÇÕES</v>
      </c>
      <c r="C14" s="767"/>
      <c r="D14" s="767"/>
      <c r="E14" s="767"/>
      <c r="F14" s="769">
        <f>Orçamento!$J$88</f>
        <v>0</v>
      </c>
      <c r="G14" s="769"/>
      <c r="H14" s="594" t="e">
        <f t="shared" si="0"/>
        <v>#DIV/0!</v>
      </c>
    </row>
    <row r="15" spans="1:13" ht="20.85" customHeight="1">
      <c r="A15" s="106" t="str">
        <f>Orçamento!C89</f>
        <v>7.0</v>
      </c>
      <c r="B15" s="767" t="str">
        <f>Orçamento!D89</f>
        <v>REVESTIMENTOS</v>
      </c>
      <c r="C15" s="767"/>
      <c r="D15" s="767"/>
      <c r="E15" s="767"/>
      <c r="F15" s="769">
        <f>Orçamento!$J$107</f>
        <v>0</v>
      </c>
      <c r="G15" s="769"/>
      <c r="H15" s="594" t="e">
        <f t="shared" si="0"/>
        <v>#DIV/0!</v>
      </c>
    </row>
    <row r="16" spans="1:13" ht="20.85" customHeight="1">
      <c r="A16" s="106" t="str">
        <f>Orçamento!C108</f>
        <v>8.0</v>
      </c>
      <c r="B16" s="767" t="str">
        <f>Orçamento!D108</f>
        <v>COBERTURA</v>
      </c>
      <c r="C16" s="767"/>
      <c r="D16" s="767"/>
      <c r="E16" s="767"/>
      <c r="F16" s="769">
        <f>Orçamento!$J$118</f>
        <v>0</v>
      </c>
      <c r="G16" s="769"/>
      <c r="H16" s="594" t="e">
        <f t="shared" si="0"/>
        <v>#DIV/0!</v>
      </c>
      <c r="M16" s="768"/>
    </row>
    <row r="17" spans="1:13" ht="20.85" customHeight="1">
      <c r="A17" s="106" t="str">
        <f>Orçamento!C119</f>
        <v>9.0</v>
      </c>
      <c r="B17" s="767" t="str">
        <f>Orçamento!D119</f>
        <v>ESQUADRIAS</v>
      </c>
      <c r="C17" s="767"/>
      <c r="D17" s="767"/>
      <c r="E17" s="767"/>
      <c r="F17" s="769">
        <f>Orçamento!$J$149</f>
        <v>0</v>
      </c>
      <c r="G17" s="769"/>
      <c r="H17" s="594" t="e">
        <f t="shared" si="0"/>
        <v>#DIV/0!</v>
      </c>
      <c r="M17" s="768"/>
    </row>
    <row r="18" spans="1:13" ht="20.85" customHeight="1">
      <c r="A18" s="106" t="str">
        <f>Orçamento!C150</f>
        <v>10.0</v>
      </c>
      <c r="B18" s="767" t="str">
        <f>Orçamento!D150</f>
        <v>PISOS, RODAPÉS E SOLEIRAS</v>
      </c>
      <c r="C18" s="767"/>
      <c r="D18" s="767"/>
      <c r="E18" s="767"/>
      <c r="F18" s="769">
        <f>Orçamento!$J$160</f>
        <v>0</v>
      </c>
      <c r="G18" s="769"/>
      <c r="H18" s="594" t="e">
        <f t="shared" si="0"/>
        <v>#DIV/0!</v>
      </c>
    </row>
    <row r="19" spans="1:13" ht="20.85" customHeight="1">
      <c r="A19" s="106" t="str">
        <f>Orçamento!C161</f>
        <v>11.0</v>
      </c>
      <c r="B19" s="767" t="str">
        <f>Orçamento!D161</f>
        <v>PINTURA</v>
      </c>
      <c r="C19" s="767"/>
      <c r="D19" s="767"/>
      <c r="E19" s="767"/>
      <c r="F19" s="769">
        <f>Orçamento!$J$174</f>
        <v>0</v>
      </c>
      <c r="G19" s="769"/>
      <c r="H19" s="594" t="e">
        <f t="shared" si="0"/>
        <v>#DIV/0!</v>
      </c>
    </row>
    <row r="20" spans="1:13" ht="20.85" customHeight="1">
      <c r="A20" s="106" t="str">
        <f>Orçamento!$C$175</f>
        <v>12.0</v>
      </c>
      <c r="B20" s="767" t="str">
        <f>Orçamento!$D$175</f>
        <v>LOUÇAS, METAIS E ACESSÓRIOS</v>
      </c>
      <c r="C20" s="767"/>
      <c r="D20" s="767"/>
      <c r="E20" s="767"/>
      <c r="F20" s="769">
        <f>Orçamento!$J$207</f>
        <v>0</v>
      </c>
      <c r="G20" s="769"/>
      <c r="H20" s="594" t="e">
        <f t="shared" si="0"/>
        <v>#DIV/0!</v>
      </c>
    </row>
    <row r="21" spans="1:13" ht="20.85" customHeight="1">
      <c r="A21" s="106" t="str">
        <f>Orçamento!C208</f>
        <v>13.0</v>
      </c>
      <c r="B21" s="767" t="str">
        <f>Orçamento!D208</f>
        <v xml:space="preserve">INSTALAÇÕES ELÉTRICAS </v>
      </c>
      <c r="C21" s="767">
        <f>Orçamento!E208</f>
        <v>0</v>
      </c>
      <c r="D21" s="767">
        <f>Orçamento!G208</f>
        <v>0</v>
      </c>
      <c r="E21" s="767">
        <f>Orçamento!H208</f>
        <v>0</v>
      </c>
      <c r="F21" s="769">
        <f>Orçamento!$J$296</f>
        <v>0</v>
      </c>
      <c r="G21" s="769"/>
      <c r="H21" s="594" t="e">
        <f t="shared" si="0"/>
        <v>#DIV/0!</v>
      </c>
    </row>
    <row r="22" spans="1:13" ht="24" customHeight="1">
      <c r="A22" s="106" t="str">
        <f>Orçamento!C297</f>
        <v>14.0</v>
      </c>
      <c r="B22" s="770" t="str">
        <f>Orçamento!D297</f>
        <v>INSTALAÇÕES ELÉTRICAS DE CABEAMENTO DE LÓGICA E TELEFONIA</v>
      </c>
      <c r="C22" s="770">
        <f>Orçamento!E297</f>
        <v>0</v>
      </c>
      <c r="D22" s="770">
        <f>Orçamento!G297</f>
        <v>0</v>
      </c>
      <c r="E22" s="770">
        <f>Orçamento!H297</f>
        <v>0</v>
      </c>
      <c r="F22" s="769">
        <f>Orçamento!$J$375</f>
        <v>0</v>
      </c>
      <c r="G22" s="769"/>
      <c r="H22" s="594" t="e">
        <f t="shared" si="0"/>
        <v>#DIV/0!</v>
      </c>
    </row>
    <row r="23" spans="1:13" ht="20.85" customHeight="1">
      <c r="A23" s="106" t="str">
        <f>Orçamento!C376</f>
        <v>15.0</v>
      </c>
      <c r="B23" s="767" t="str">
        <f>Orçamento!$D$376</f>
        <v>INSTALAÇÕES ELÉTRICAS - SPDA</v>
      </c>
      <c r="C23" s="767">
        <f>Orçamento!E376</f>
        <v>0</v>
      </c>
      <c r="D23" s="767">
        <f>Orçamento!G376</f>
        <v>0</v>
      </c>
      <c r="E23" s="767">
        <f>Orçamento!H376</f>
        <v>0</v>
      </c>
      <c r="F23" s="769">
        <f>Orçamento!$J$407</f>
        <v>0</v>
      </c>
      <c r="G23" s="769"/>
      <c r="H23" s="594" t="e">
        <f t="shared" si="0"/>
        <v>#DIV/0!</v>
      </c>
    </row>
    <row r="24" spans="1:13" ht="20.85" customHeight="1">
      <c r="A24" s="106" t="str">
        <f>Orçamento!$C$408</f>
        <v>16.0</v>
      </c>
      <c r="B24" s="767" t="str">
        <f>Orçamento!$D$408</f>
        <v>INSTALAÇÕES HIDRÁULICAS</v>
      </c>
      <c r="C24" s="767"/>
      <c r="D24" s="767"/>
      <c r="E24" s="767"/>
      <c r="F24" s="769">
        <f>Orçamento!$J$442</f>
        <v>0</v>
      </c>
      <c r="G24" s="769"/>
      <c r="H24" s="594" t="e">
        <f t="shared" si="0"/>
        <v>#DIV/0!</v>
      </c>
    </row>
    <row r="25" spans="1:13" ht="20.85" customHeight="1">
      <c r="A25" s="106" t="str">
        <f>Orçamento!$C$443</f>
        <v>17.0</v>
      </c>
      <c r="B25" s="767" t="str">
        <f>Orçamento!$D$443</f>
        <v>CLIMATIZAÇÃO</v>
      </c>
      <c r="C25" s="767"/>
      <c r="D25" s="767"/>
      <c r="E25" s="767"/>
      <c r="F25" s="769">
        <f>Orçamento!$J$466</f>
        <v>0</v>
      </c>
      <c r="G25" s="769"/>
      <c r="H25" s="594" t="e">
        <f t="shared" si="0"/>
        <v>#DIV/0!</v>
      </c>
    </row>
    <row r="26" spans="1:13" ht="20.85" customHeight="1">
      <c r="A26" s="106" t="str">
        <f>Orçamento!$C$467</f>
        <v>18.0</v>
      </c>
      <c r="B26" s="767" t="str">
        <f>Orçamento!$D$467</f>
        <v>INSTALAÇÕES SANITÁRIAS</v>
      </c>
      <c r="C26" s="767">
        <f>Orçamento!E527</f>
        <v>0</v>
      </c>
      <c r="D26" s="767">
        <f>Orçamento!G527</f>
        <v>0</v>
      </c>
      <c r="E26" s="767" t="str">
        <f>Orçamento!H527</f>
        <v>SUBTOTAL</v>
      </c>
      <c r="F26" s="769">
        <f>Orçamento!$J$504</f>
        <v>0</v>
      </c>
      <c r="G26" s="769"/>
      <c r="H26" s="594" t="e">
        <f t="shared" si="0"/>
        <v>#DIV/0!</v>
      </c>
    </row>
    <row r="27" spans="1:13" ht="20.85" customHeight="1">
      <c r="A27" s="106" t="str">
        <f>Orçamento!$C$505</f>
        <v>19.0</v>
      </c>
      <c r="B27" s="767" t="str">
        <f>Orçamento!$D$505</f>
        <v>INSTALAÇÕES PLUVIAIS</v>
      </c>
      <c r="C27" s="767">
        <f>Orçamento!E527</f>
        <v>0</v>
      </c>
      <c r="D27" s="767">
        <f>Orçamento!G527</f>
        <v>0</v>
      </c>
      <c r="E27" s="767" t="str">
        <f>Orçamento!H527</f>
        <v>SUBTOTAL</v>
      </c>
      <c r="F27" s="769">
        <f>Orçamento!$J$527</f>
        <v>0</v>
      </c>
      <c r="G27" s="769"/>
      <c r="H27" s="594" t="e">
        <f t="shared" si="0"/>
        <v>#DIV/0!</v>
      </c>
    </row>
    <row r="28" spans="1:13" ht="31.5" customHeight="1">
      <c r="A28" s="106" t="str">
        <f>Orçamento!$C$528</f>
        <v>20.0</v>
      </c>
      <c r="B28" s="770" t="str">
        <f>Orçamento!$D$528</f>
        <v>INSTALAÇÕES DE SISTEMA DE EMERGENCIA E SEGURANÇA CONTRA INCENDIO</v>
      </c>
      <c r="C28" s="770" t="e">
        <f>Orçamento!#REF!</f>
        <v>#REF!</v>
      </c>
      <c r="D28" s="770" t="e">
        <f>Orçamento!#REF!</f>
        <v>#REF!</v>
      </c>
      <c r="E28" s="770" t="e">
        <f>Orçamento!#REF!</f>
        <v>#REF!</v>
      </c>
      <c r="F28" s="769">
        <f>Orçamento!$J$585</f>
        <v>0</v>
      </c>
      <c r="G28" s="769"/>
      <c r="H28" s="594" t="e">
        <f t="shared" si="0"/>
        <v>#DIV/0!</v>
      </c>
      <c r="L28" s="247"/>
      <c r="M28" s="247"/>
    </row>
    <row r="29" spans="1:13" ht="27.75" customHeight="1">
      <c r="A29" s="106" t="str">
        <f>Orçamento!$C$586</f>
        <v>21.0</v>
      </c>
      <c r="B29" s="770" t="str">
        <f>Orçamento!$D$586</f>
        <v>SERVIÇOS COMPLEMENTARES</v>
      </c>
      <c r="C29" s="770"/>
      <c r="D29" s="770"/>
      <c r="E29" s="770"/>
      <c r="F29" s="769">
        <f>Orçamento!$J$592</f>
        <v>0</v>
      </c>
      <c r="G29" s="769"/>
      <c r="H29" s="594" t="e">
        <f t="shared" si="0"/>
        <v>#DIV/0!</v>
      </c>
    </row>
    <row r="30" spans="1:13" ht="20.85" customHeight="1">
      <c r="A30" s="782" t="s">
        <v>1212</v>
      </c>
      <c r="B30" s="782"/>
      <c r="C30" s="782"/>
      <c r="D30" s="782"/>
      <c r="E30" s="782"/>
      <c r="F30" s="781">
        <f>SUM(F9:G29)</f>
        <v>0</v>
      </c>
      <c r="G30" s="781"/>
      <c r="H30" s="435" t="e">
        <f>SUM(H9:H29)</f>
        <v>#DIV/0!</v>
      </c>
    </row>
    <row r="31" spans="1:13" ht="20.85" customHeight="1">
      <c r="A31" s="8"/>
      <c r="B31" s="8"/>
      <c r="C31" s="8"/>
      <c r="D31" s="8"/>
      <c r="E31" s="8"/>
      <c r="F31" s="8"/>
      <c r="G31" s="8"/>
      <c r="H31" s="8"/>
    </row>
    <row r="32" spans="1:13" ht="20.85" customHeight="1">
      <c r="A32" s="8"/>
      <c r="B32" s="8"/>
      <c r="C32" s="8"/>
      <c r="D32" s="8"/>
      <c r="E32" s="8"/>
      <c r="F32" s="781"/>
      <c r="G32" s="781"/>
      <c r="H32" s="8"/>
    </row>
    <row r="33" spans="1:8" ht="20.85" customHeight="1">
      <c r="A33" s="8"/>
      <c r="B33" s="8"/>
      <c r="C33" s="8"/>
      <c r="D33" s="8"/>
      <c r="E33" s="8"/>
      <c r="F33" s="8"/>
      <c r="G33" s="8"/>
      <c r="H33" s="8"/>
    </row>
    <row r="34" spans="1:8" ht="20.85" customHeight="1">
      <c r="A34" s="8"/>
      <c r="B34" s="8"/>
      <c r="C34" s="8"/>
      <c r="D34" s="8"/>
      <c r="E34" s="8"/>
      <c r="F34" s="781"/>
      <c r="G34" s="781"/>
      <c r="H34" s="8"/>
    </row>
    <row r="35" spans="1:8" ht="20.85" customHeight="1">
      <c r="A35" s="8"/>
      <c r="B35" s="8"/>
      <c r="C35" s="8"/>
      <c r="D35" s="8"/>
      <c r="E35" s="8"/>
      <c r="F35" s="8"/>
      <c r="G35" s="8"/>
      <c r="H35" s="8"/>
    </row>
    <row r="36" spans="1:8" ht="20.85" customHeight="1">
      <c r="B36" s="8"/>
      <c r="C36" s="8"/>
      <c r="D36" s="8"/>
      <c r="E36" s="8"/>
      <c r="F36" s="8"/>
      <c r="G36" s="8"/>
      <c r="H36" s="8"/>
    </row>
    <row r="37" spans="1:8" ht="20.85" customHeight="1">
      <c r="B37" s="8"/>
      <c r="C37" s="8"/>
      <c r="D37" s="8"/>
      <c r="E37" s="8"/>
      <c r="F37" s="8"/>
      <c r="G37" s="8"/>
      <c r="H37" s="8"/>
    </row>
    <row r="38" spans="1:8" ht="20.85" customHeight="1">
      <c r="B38" s="8"/>
      <c r="C38" s="8"/>
      <c r="D38" s="8"/>
      <c r="E38" s="8"/>
      <c r="F38" s="8"/>
      <c r="G38" s="8"/>
      <c r="H38" s="8"/>
    </row>
    <row r="39" spans="1:8" ht="20.85" customHeight="1">
      <c r="B39" s="8"/>
      <c r="C39" s="8"/>
      <c r="D39" s="8"/>
      <c r="E39" s="8"/>
      <c r="F39" s="8"/>
      <c r="G39" s="8"/>
      <c r="H39" s="8"/>
    </row>
    <row r="40" spans="1:8" ht="20.85" customHeight="1">
      <c r="B40" s="8"/>
      <c r="C40" s="8"/>
      <c r="D40" s="8"/>
      <c r="E40" s="8"/>
      <c r="F40" s="8"/>
      <c r="G40" s="8"/>
      <c r="H40" s="8"/>
    </row>
    <row r="41" spans="1:8" ht="20.85" customHeight="1">
      <c r="B41" s="8"/>
      <c r="C41" s="8"/>
      <c r="D41" s="8"/>
      <c r="E41" s="8"/>
      <c r="F41" s="8"/>
      <c r="G41" s="8"/>
      <c r="H41" s="8"/>
    </row>
  </sheetData>
  <mergeCells count="57">
    <mergeCell ref="A30:E30"/>
    <mergeCell ref="F30:G30"/>
    <mergeCell ref="B29:E29"/>
    <mergeCell ref="F28:G28"/>
    <mergeCell ref="F29:G29"/>
    <mergeCell ref="B26:E26"/>
    <mergeCell ref="F26:G26"/>
    <mergeCell ref="B27:E27"/>
    <mergeCell ref="F27:G27"/>
    <mergeCell ref="B28:E28"/>
    <mergeCell ref="F17:G17"/>
    <mergeCell ref="F15:G15"/>
    <mergeCell ref="F18:G18"/>
    <mergeCell ref="F32:G32"/>
    <mergeCell ref="F34:G34"/>
    <mergeCell ref="F25:G25"/>
    <mergeCell ref="B16:E16"/>
    <mergeCell ref="A2:D2"/>
    <mergeCell ref="B3:D3"/>
    <mergeCell ref="A6:B6"/>
    <mergeCell ref="G4:G5"/>
    <mergeCell ref="C6:H6"/>
    <mergeCell ref="F10:G10"/>
    <mergeCell ref="F13:G13"/>
    <mergeCell ref="B12:E12"/>
    <mergeCell ref="F12:G12"/>
    <mergeCell ref="B5:F5"/>
    <mergeCell ref="F14:G14"/>
    <mergeCell ref="F16:G16"/>
    <mergeCell ref="B15:E15"/>
    <mergeCell ref="B13:E13"/>
    <mergeCell ref="B14:E14"/>
    <mergeCell ref="A1:H1"/>
    <mergeCell ref="B8:E8"/>
    <mergeCell ref="F8:G8"/>
    <mergeCell ref="F9:G9"/>
    <mergeCell ref="B11:E11"/>
    <mergeCell ref="F11:G11"/>
    <mergeCell ref="H4:H5"/>
    <mergeCell ref="B9:E9"/>
    <mergeCell ref="B10:E10"/>
    <mergeCell ref="B18:E18"/>
    <mergeCell ref="B19:E19"/>
    <mergeCell ref="B20:E20"/>
    <mergeCell ref="B25:E25"/>
    <mergeCell ref="M16:M17"/>
    <mergeCell ref="F19:G19"/>
    <mergeCell ref="F20:G20"/>
    <mergeCell ref="F24:G24"/>
    <mergeCell ref="F23:G23"/>
    <mergeCell ref="F21:G21"/>
    <mergeCell ref="F22:G22"/>
    <mergeCell ref="B24:E24"/>
    <mergeCell ref="B23:E23"/>
    <mergeCell ref="B21:E21"/>
    <mergeCell ref="B22:E22"/>
    <mergeCell ref="B17:E17"/>
  </mergeCells>
  <pageMargins left="0.59055118110236227" right="0.11811023622047245" top="0.51181102362204722" bottom="0.98425196850393704" header="0.31496062992125984" footer="0.31496062992125984"/>
  <pageSetup paperSize="9" scale="86" orientation="portrait" r:id="rId1"/>
  <headerFooter>
    <oddFooter>&amp;L&amp;G&amp;CLuciano Clebert Scaburi
 Engenheira Civil 
CREA RN170072976-4&amp;R&amp;P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4"/>
  <sheetViews>
    <sheetView view="pageBreakPreview" zoomScale="85" zoomScaleNormal="70" zoomScaleSheetLayoutView="85" workbookViewId="0">
      <selection activeCell="M28" sqref="M28"/>
    </sheetView>
  </sheetViews>
  <sheetFormatPr defaultRowHeight="12"/>
  <cols>
    <col min="1" max="1" width="12.85546875" style="229" customWidth="1"/>
    <col min="2" max="2" width="8.28515625" style="229" customWidth="1"/>
    <col min="3" max="3" width="42.85546875" style="229" customWidth="1"/>
    <col min="4" max="4" width="14.5703125" style="230" customWidth="1"/>
    <col min="5" max="5" width="9.85546875" style="230" customWidth="1"/>
    <col min="6" max="6" width="10.7109375" style="229" customWidth="1"/>
    <col min="7" max="7" width="9.28515625" style="229" customWidth="1"/>
    <col min="8" max="8" width="13.28515625" style="229" customWidth="1"/>
    <col min="9" max="9" width="11.42578125" style="229" customWidth="1"/>
    <col min="10" max="27" width="10.7109375" style="229" customWidth="1"/>
    <col min="28" max="28" width="10" style="229" customWidth="1"/>
    <col min="29" max="35" width="10.7109375" style="229" customWidth="1"/>
    <col min="36" max="37" width="11.7109375" style="229" bestFit="1" customWidth="1"/>
    <col min="38" max="38" width="9.85546875" style="229" bestFit="1" customWidth="1"/>
    <col min="39" max="16384" width="9.140625" style="229"/>
  </cols>
  <sheetData>
    <row r="1" spans="1:78" s="231" customFormat="1" ht="17.25" customHeight="1">
      <c r="A1" s="635"/>
      <c r="B1" s="630"/>
      <c r="C1" s="630"/>
      <c r="D1" s="630"/>
      <c r="E1" s="634" t="str">
        <f>Resumo!A1</f>
        <v>ORÇAMENTO COMPLETO - POLICLÍNICA</v>
      </c>
      <c r="F1" s="630"/>
      <c r="G1" s="630"/>
      <c r="H1" s="630"/>
      <c r="I1" s="630"/>
      <c r="J1" s="630"/>
      <c r="K1" s="630"/>
      <c r="L1" s="630"/>
      <c r="M1" s="630"/>
      <c r="N1" s="630"/>
      <c r="O1" s="605"/>
      <c r="P1" s="605"/>
      <c r="Q1" s="605"/>
      <c r="R1" s="605"/>
      <c r="S1" s="605"/>
      <c r="T1" s="605"/>
      <c r="U1" s="605"/>
      <c r="V1" s="605"/>
      <c r="W1" s="605"/>
      <c r="X1" s="605"/>
      <c r="Y1" s="605"/>
      <c r="Z1" s="605"/>
      <c r="AA1" s="605"/>
      <c r="AB1" s="605"/>
      <c r="AC1" s="605"/>
      <c r="AD1" s="605"/>
      <c r="AE1" s="605"/>
      <c r="AF1" s="605"/>
      <c r="AG1" s="605"/>
      <c r="AH1" s="605"/>
      <c r="AI1" s="605"/>
      <c r="AJ1" s="605"/>
      <c r="AK1" s="605"/>
      <c r="AL1" s="606"/>
    </row>
    <row r="2" spans="1:78" s="436" customFormat="1" ht="20.85" customHeight="1">
      <c r="A2" s="629"/>
      <c r="B2" s="438"/>
      <c r="C2" s="438"/>
      <c r="D2" s="438"/>
      <c r="E2" s="631" t="s">
        <v>1213</v>
      </c>
      <c r="F2" s="438"/>
      <c r="G2" s="438"/>
      <c r="H2" s="438"/>
      <c r="I2" s="438"/>
      <c r="J2" s="438"/>
      <c r="K2" s="438"/>
      <c r="L2" s="438"/>
      <c r="M2" s="438"/>
      <c r="N2" s="438"/>
      <c r="O2" s="607"/>
      <c r="P2" s="607"/>
      <c r="Q2" s="607"/>
      <c r="R2" s="607"/>
      <c r="S2" s="607"/>
      <c r="T2" s="607"/>
      <c r="U2" s="607"/>
      <c r="V2" s="607"/>
      <c r="W2" s="607"/>
      <c r="X2" s="607"/>
      <c r="Y2" s="607"/>
      <c r="Z2" s="607"/>
      <c r="AA2" s="607"/>
      <c r="AB2" s="607"/>
      <c r="AC2" s="607"/>
      <c r="AD2" s="607"/>
      <c r="AE2" s="607"/>
      <c r="AF2" s="607"/>
      <c r="AG2" s="607"/>
      <c r="AH2" s="607"/>
      <c r="AI2" s="607"/>
      <c r="AJ2" s="607"/>
      <c r="AK2" s="607"/>
      <c r="AL2" s="608"/>
      <c r="AM2" s="437"/>
      <c r="AN2" s="437"/>
      <c r="AO2" s="437"/>
      <c r="AP2" s="437"/>
      <c r="AQ2" s="437"/>
    </row>
    <row r="3" spans="1:78" ht="20.100000000000001" customHeight="1">
      <c r="A3" s="430" t="s">
        <v>1215</v>
      </c>
      <c r="B3" s="774" t="s">
        <v>1214</v>
      </c>
      <c r="C3" s="774"/>
      <c r="D3" s="774"/>
      <c r="E3" s="774"/>
      <c r="F3" s="84"/>
      <c r="G3" s="84"/>
      <c r="H3" s="84"/>
      <c r="I3" s="763" t="str">
        <f>Resumo!$E$2</f>
        <v>Valor estimado final:</v>
      </c>
      <c r="J3" s="763"/>
      <c r="K3" s="785">
        <f>Resumo!$F$2</f>
        <v>0</v>
      </c>
      <c r="L3" s="785"/>
      <c r="M3" s="566" t="str">
        <f>Resumo!$G$2</f>
        <v>Data:</v>
      </c>
      <c r="N3" s="447">
        <f>Resumo!$H$2</f>
        <v>44012</v>
      </c>
      <c r="O3" s="84"/>
      <c r="P3" s="84"/>
      <c r="Q3" s="84"/>
      <c r="R3" s="763" t="str">
        <f>Resumo!$E$2</f>
        <v>Valor estimado final:</v>
      </c>
      <c r="S3" s="763"/>
      <c r="T3" s="785">
        <f>Resumo!$F$2</f>
        <v>0</v>
      </c>
      <c r="U3" s="785"/>
      <c r="V3" s="566" t="str">
        <f>Resumo!$G$2</f>
        <v>Data:</v>
      </c>
      <c r="W3" s="447">
        <f>Resumo!$H$2</f>
        <v>44012</v>
      </c>
      <c r="X3" s="84"/>
      <c r="Y3" s="84"/>
      <c r="Z3" s="84"/>
      <c r="AA3" s="763" t="str">
        <f>Resumo!$E$2</f>
        <v>Valor estimado final:</v>
      </c>
      <c r="AB3" s="763"/>
      <c r="AC3" s="785">
        <f>Resumo!$F$2</f>
        <v>0</v>
      </c>
      <c r="AD3" s="785"/>
      <c r="AE3" s="566" t="str">
        <f>Resumo!$G$2</f>
        <v>Data:</v>
      </c>
      <c r="AF3" s="447">
        <f>Resumo!$H$2</f>
        <v>44012</v>
      </c>
      <c r="AG3" s="763" t="str">
        <f>Resumo!$E$2</f>
        <v>Valor estimado final:</v>
      </c>
      <c r="AH3" s="763"/>
      <c r="AI3" s="783">
        <f>Resumo!$F$2</f>
        <v>0</v>
      </c>
      <c r="AJ3" s="783"/>
      <c r="AK3" s="566" t="str">
        <f>Resumo!$G$2</f>
        <v>Data:</v>
      </c>
      <c r="AL3" s="228">
        <f>Resumo!$H$2</f>
        <v>44012</v>
      </c>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row>
    <row r="4" spans="1:78" ht="20.100000000000001" customHeight="1">
      <c r="A4" s="569" t="str">
        <f>Resumo!$A$3</f>
        <v>Obra:</v>
      </c>
      <c r="B4" s="791" t="str">
        <f>Resumo!$B$3</f>
        <v>Construção da Policlínica</v>
      </c>
      <c r="C4" s="791"/>
      <c r="D4" s="791"/>
      <c r="E4" s="791"/>
      <c r="F4" s="84"/>
      <c r="G4" s="84"/>
      <c r="H4" s="84"/>
      <c r="I4" s="763" t="str">
        <f>Resumo!$E$3</f>
        <v>Custo/m²:</v>
      </c>
      <c r="J4" s="763"/>
      <c r="K4" s="632">
        <f>Resumo!$F$3</f>
        <v>0</v>
      </c>
      <c r="L4" s="84"/>
      <c r="M4" s="566" t="str">
        <f>Resumo!$G$3</f>
        <v>BDI:</v>
      </c>
      <c r="N4" s="239">
        <f>Resumo!$H$3</f>
        <v>0.24940000000000001</v>
      </c>
      <c r="O4" s="84"/>
      <c r="P4" s="84"/>
      <c r="Q4" s="84"/>
      <c r="R4" s="763" t="str">
        <f>Resumo!$E$3</f>
        <v>Custo/m²:</v>
      </c>
      <c r="S4" s="763"/>
      <c r="T4" s="632">
        <f>Resumo!$F$3</f>
        <v>0</v>
      </c>
      <c r="U4" s="84"/>
      <c r="V4" s="566" t="str">
        <f>Resumo!$G$3</f>
        <v>BDI:</v>
      </c>
      <c r="W4" s="239">
        <f>Resumo!$H$3</f>
        <v>0.24940000000000001</v>
      </c>
      <c r="X4" s="84"/>
      <c r="Y4" s="84"/>
      <c r="Z4" s="84"/>
      <c r="AA4" s="763" t="str">
        <f>Resumo!$E$3</f>
        <v>Custo/m²:</v>
      </c>
      <c r="AB4" s="763"/>
      <c r="AC4" s="632">
        <f>Resumo!$F$3</f>
        <v>0</v>
      </c>
      <c r="AD4" s="84"/>
      <c r="AE4" s="566" t="str">
        <f>Resumo!$G$3</f>
        <v>BDI:</v>
      </c>
      <c r="AF4" s="239">
        <f>Resumo!$H$3</f>
        <v>0.24940000000000001</v>
      </c>
      <c r="AG4" s="763" t="str">
        <f>Resumo!$E$3</f>
        <v>Custo/m²:</v>
      </c>
      <c r="AH4" s="763"/>
      <c r="AI4" s="632">
        <f>Resumo!$F$3</f>
        <v>0</v>
      </c>
      <c r="AJ4" s="84"/>
      <c r="AK4" s="566" t="str">
        <f>Resumo!$G$3</f>
        <v>BDI:</v>
      </c>
      <c r="AL4" s="239">
        <f>Resumo!$H$3</f>
        <v>0.24940000000000001</v>
      </c>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row>
    <row r="5" spans="1:78" ht="23.25" customHeight="1">
      <c r="A5" s="427" t="str">
        <f>Resumo!$A$4</f>
        <v>Local:</v>
      </c>
      <c r="B5" s="792" t="str">
        <f>Resumo!$B$4</f>
        <v>Rua das Turmalinas (Rua C), lotes 47/48/49, quadra 08, Loteamento Industrial.</v>
      </c>
      <c r="C5" s="792"/>
      <c r="D5" s="792"/>
      <c r="E5" s="792"/>
      <c r="F5" s="568"/>
      <c r="G5" s="568"/>
      <c r="H5" s="568"/>
      <c r="I5" s="84"/>
      <c r="J5" s="777" t="str">
        <f>Resumo!$G$4</f>
        <v>Referência:</v>
      </c>
      <c r="K5" s="784" t="str">
        <f>Resumo!$H$4</f>
        <v>SINAPI - MAR/2020 - DESONERADO</v>
      </c>
      <c r="L5" s="784"/>
      <c r="M5" s="84"/>
      <c r="N5" s="234"/>
      <c r="O5" s="84"/>
      <c r="P5" s="84"/>
      <c r="Q5" s="84"/>
      <c r="R5" s="84"/>
      <c r="S5" s="777" t="str">
        <f>Resumo!$G$4</f>
        <v>Referência:</v>
      </c>
      <c r="T5" s="784" t="str">
        <f>Resumo!$H$4</f>
        <v>SINAPI - MAR/2020 - DESONERADO</v>
      </c>
      <c r="U5" s="784"/>
      <c r="V5" s="84"/>
      <c r="W5" s="234"/>
      <c r="X5" s="84"/>
      <c r="Y5" s="84"/>
      <c r="Z5" s="84"/>
      <c r="AA5" s="84"/>
      <c r="AB5" s="777" t="str">
        <f>Resumo!$G$4</f>
        <v>Referência:</v>
      </c>
      <c r="AC5" s="784" t="str">
        <f>Resumo!$H$4</f>
        <v>SINAPI - MAR/2020 - DESONERADO</v>
      </c>
      <c r="AD5" s="784"/>
      <c r="AE5" s="84"/>
      <c r="AF5" s="234"/>
      <c r="AG5" s="84"/>
      <c r="AH5" s="777" t="str">
        <f>Resumo!$G$4</f>
        <v>Referência:</v>
      </c>
      <c r="AI5" s="784" t="str">
        <f>Resumo!$H$4</f>
        <v>SINAPI - MAR/2020 - DESONERADO</v>
      </c>
      <c r="AJ5" s="784"/>
      <c r="AK5" s="84"/>
      <c r="AL5" s="23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row>
    <row r="6" spans="1:78" ht="20.100000000000001" customHeight="1">
      <c r="A6" s="427" t="str">
        <f>Resumo!$A$5</f>
        <v xml:space="preserve">Área: </v>
      </c>
      <c r="B6" s="780">
        <f>Resumo!$B$5</f>
        <v>1116.78</v>
      </c>
      <c r="C6" s="780"/>
      <c r="D6" s="780"/>
      <c r="E6" s="780"/>
      <c r="F6" s="780"/>
      <c r="G6" s="780"/>
      <c r="H6" s="780"/>
      <c r="I6" s="84"/>
      <c r="J6" s="777"/>
      <c r="K6" s="784"/>
      <c r="L6" s="784"/>
      <c r="M6" s="84"/>
      <c r="N6" s="234"/>
      <c r="O6" s="84"/>
      <c r="P6" s="84"/>
      <c r="Q6" s="84"/>
      <c r="R6" s="84"/>
      <c r="S6" s="777"/>
      <c r="T6" s="784"/>
      <c r="U6" s="784"/>
      <c r="V6" s="84"/>
      <c r="W6" s="234"/>
      <c r="X6" s="84"/>
      <c r="Y6" s="84"/>
      <c r="Z6" s="84"/>
      <c r="AA6" s="84"/>
      <c r="AB6" s="777"/>
      <c r="AC6" s="784"/>
      <c r="AD6" s="784"/>
      <c r="AE6" s="84"/>
      <c r="AF6" s="234"/>
      <c r="AG6" s="84"/>
      <c r="AH6" s="777"/>
      <c r="AI6" s="784"/>
      <c r="AJ6" s="784"/>
      <c r="AK6" s="84"/>
      <c r="AL6" s="23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row>
    <row r="7" spans="1:78" ht="20.100000000000001" customHeight="1">
      <c r="A7" s="775" t="str">
        <f>Resumo!$A$6</f>
        <v xml:space="preserve">Responsável Técnico: </v>
      </c>
      <c r="B7" s="776"/>
      <c r="C7" s="570" t="str">
        <f>Resumo!$C$6</f>
        <v>Luciano Clebert Scaburi - CREA  RN170072976-4</v>
      </c>
      <c r="D7" s="207"/>
      <c r="E7" s="84"/>
      <c r="F7" s="568"/>
      <c r="G7" s="568"/>
      <c r="H7" s="568"/>
      <c r="I7" s="84"/>
      <c r="J7" s="84"/>
      <c r="K7" s="84"/>
      <c r="L7" s="84"/>
      <c r="M7" s="84"/>
      <c r="N7" s="234"/>
      <c r="O7" s="84"/>
      <c r="P7" s="84"/>
      <c r="Q7" s="84"/>
      <c r="R7" s="84"/>
      <c r="S7" s="84"/>
      <c r="T7" s="84"/>
      <c r="U7" s="84"/>
      <c r="V7" s="84"/>
      <c r="W7" s="234"/>
      <c r="X7" s="84"/>
      <c r="Y7" s="84"/>
      <c r="Z7" s="84"/>
      <c r="AA7" s="84"/>
      <c r="AB7" s="84"/>
      <c r="AC7" s="84"/>
      <c r="AD7" s="84"/>
      <c r="AE7" s="84"/>
      <c r="AF7" s="234"/>
      <c r="AG7" s="84"/>
      <c r="AH7" s="84"/>
      <c r="AI7" s="84"/>
      <c r="AJ7" s="84"/>
      <c r="AK7" s="84"/>
      <c r="AL7" s="23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row>
    <row r="8" spans="1:78" ht="20.100000000000001" customHeight="1">
      <c r="A8" s="417" t="str">
        <f>Resumo!$C$7</f>
        <v>Arredondamentos: Opções → Avançado → Fórmulas → "Definir Precisão Conforme Exibido"</v>
      </c>
      <c r="B8" s="568"/>
      <c r="C8" s="573"/>
      <c r="D8" s="568"/>
      <c r="E8" s="573"/>
      <c r="F8" s="573"/>
      <c r="G8" s="568"/>
      <c r="H8" s="568"/>
      <c r="I8" s="568"/>
      <c r="J8" s="568"/>
      <c r="K8" s="84"/>
      <c r="L8" s="84"/>
      <c r="M8" s="207"/>
      <c r="N8" s="633"/>
      <c r="O8" s="84"/>
      <c r="P8" s="84"/>
      <c r="Q8" s="84"/>
      <c r="R8" s="84"/>
      <c r="S8" s="84"/>
      <c r="T8" s="84"/>
      <c r="U8" s="84"/>
      <c r="V8" s="207"/>
      <c r="W8" s="633"/>
      <c r="X8" s="84"/>
      <c r="Y8" s="84"/>
      <c r="Z8" s="84"/>
      <c r="AA8" s="84"/>
      <c r="AB8" s="84"/>
      <c r="AC8" s="84"/>
      <c r="AD8" s="84"/>
      <c r="AE8" s="207"/>
      <c r="AF8" s="633"/>
      <c r="AG8" s="84"/>
      <c r="AH8" s="84"/>
      <c r="AI8" s="84"/>
      <c r="AJ8" s="84"/>
      <c r="AK8" s="207"/>
      <c r="AL8" s="633"/>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row>
    <row r="9" spans="1:78" ht="9.9499999999999993" customHeight="1">
      <c r="A9" s="233"/>
      <c r="B9" s="235"/>
      <c r="C9" s="235"/>
      <c r="D9" s="236"/>
      <c r="E9" s="237"/>
      <c r="F9" s="235"/>
      <c r="G9" s="235"/>
      <c r="H9" s="235"/>
      <c r="I9" s="236"/>
      <c r="J9" s="236"/>
      <c r="K9" s="232"/>
      <c r="L9" s="235"/>
      <c r="M9" s="235"/>
      <c r="N9" s="238"/>
      <c r="O9" s="237"/>
      <c r="P9" s="235"/>
      <c r="Q9" s="235"/>
      <c r="R9" s="235"/>
      <c r="S9" s="236"/>
      <c r="T9" s="236"/>
      <c r="U9" s="232"/>
      <c r="V9" s="236"/>
      <c r="W9" s="238"/>
      <c r="X9" s="232"/>
      <c r="Y9" s="232"/>
      <c r="Z9" s="232"/>
      <c r="AA9" s="235"/>
      <c r="AB9" s="235"/>
      <c r="AC9" s="236"/>
      <c r="AD9" s="237"/>
      <c r="AE9" s="235"/>
      <c r="AF9" s="637"/>
      <c r="AG9" s="235"/>
      <c r="AH9" s="236"/>
      <c r="AI9" s="84"/>
      <c r="AJ9" s="84"/>
      <c r="AK9" s="84"/>
      <c r="AL9" s="23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row>
    <row r="10" spans="1:78" ht="20.100000000000001" customHeight="1">
      <c r="A10" s="788" t="s">
        <v>45</v>
      </c>
      <c r="B10" s="788" t="s">
        <v>133</v>
      </c>
      <c r="C10" s="788"/>
      <c r="D10" s="789" t="s">
        <v>284</v>
      </c>
      <c r="E10" s="788" t="s">
        <v>134</v>
      </c>
      <c r="F10" s="788">
        <v>30</v>
      </c>
      <c r="G10" s="788"/>
      <c r="H10" s="788"/>
      <c r="I10" s="788">
        <f>F10+30</f>
        <v>60</v>
      </c>
      <c r="J10" s="788"/>
      <c r="K10" s="788"/>
      <c r="L10" s="788">
        <f>I10+30</f>
        <v>90</v>
      </c>
      <c r="M10" s="788"/>
      <c r="N10" s="788"/>
      <c r="O10" s="788">
        <f>L10+30</f>
        <v>120</v>
      </c>
      <c r="P10" s="788"/>
      <c r="Q10" s="788"/>
      <c r="R10" s="788">
        <f>O10+30</f>
        <v>150</v>
      </c>
      <c r="S10" s="788"/>
      <c r="T10" s="788"/>
      <c r="U10" s="788">
        <f>R10+30</f>
        <v>180</v>
      </c>
      <c r="V10" s="788"/>
      <c r="W10" s="788"/>
      <c r="X10" s="788">
        <f>U10+30</f>
        <v>210</v>
      </c>
      <c r="Y10" s="788"/>
      <c r="Z10" s="788"/>
      <c r="AA10" s="788">
        <f>X10+30</f>
        <v>240</v>
      </c>
      <c r="AB10" s="788"/>
      <c r="AC10" s="788"/>
      <c r="AD10" s="788">
        <f>AA10+30</f>
        <v>270</v>
      </c>
      <c r="AE10" s="788"/>
      <c r="AF10" s="788"/>
      <c r="AG10" s="788">
        <f>AD10+30</f>
        <v>300</v>
      </c>
      <c r="AH10" s="788"/>
      <c r="AI10" s="788"/>
      <c r="AJ10" s="796"/>
      <c r="AK10" s="797"/>
      <c r="AL10" s="798"/>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row>
    <row r="11" spans="1:78" s="84" customFormat="1" ht="20.100000000000001" customHeight="1">
      <c r="A11" s="788"/>
      <c r="B11" s="788"/>
      <c r="C11" s="788"/>
      <c r="D11" s="788"/>
      <c r="E11" s="788"/>
      <c r="F11" s="571" t="s">
        <v>135</v>
      </c>
      <c r="G11" s="571" t="s">
        <v>134</v>
      </c>
      <c r="H11" s="571" t="s">
        <v>136</v>
      </c>
      <c r="I11" s="571" t="s">
        <v>135</v>
      </c>
      <c r="J11" s="571" t="s">
        <v>134</v>
      </c>
      <c r="K11" s="571" t="s">
        <v>136</v>
      </c>
      <c r="L11" s="571" t="s">
        <v>135</v>
      </c>
      <c r="M11" s="571" t="s">
        <v>134</v>
      </c>
      <c r="N11" s="571" t="s">
        <v>136</v>
      </c>
      <c r="O11" s="571" t="s">
        <v>135</v>
      </c>
      <c r="P11" s="571" t="s">
        <v>134</v>
      </c>
      <c r="Q11" s="571" t="s">
        <v>136</v>
      </c>
      <c r="R11" s="571" t="s">
        <v>135</v>
      </c>
      <c r="S11" s="571" t="s">
        <v>134</v>
      </c>
      <c r="T11" s="571" t="s">
        <v>136</v>
      </c>
      <c r="U11" s="571" t="s">
        <v>135</v>
      </c>
      <c r="V11" s="571" t="s">
        <v>134</v>
      </c>
      <c r="W11" s="571" t="s">
        <v>136</v>
      </c>
      <c r="X11" s="571" t="s">
        <v>135</v>
      </c>
      <c r="Y11" s="571" t="s">
        <v>134</v>
      </c>
      <c r="Z11" s="571" t="s">
        <v>136</v>
      </c>
      <c r="AA11" s="571" t="s">
        <v>135</v>
      </c>
      <c r="AB11" s="571" t="s">
        <v>134</v>
      </c>
      <c r="AC11" s="571" t="s">
        <v>136</v>
      </c>
      <c r="AD11" s="571" t="s">
        <v>135</v>
      </c>
      <c r="AE11" s="571" t="s">
        <v>134</v>
      </c>
      <c r="AF11" s="571" t="s">
        <v>136</v>
      </c>
      <c r="AG11" s="571" t="s">
        <v>135</v>
      </c>
      <c r="AH11" s="571" t="s">
        <v>134</v>
      </c>
      <c r="AI11" s="571" t="s">
        <v>136</v>
      </c>
      <c r="AJ11" s="571"/>
      <c r="AK11" s="571"/>
      <c r="AL11" s="571"/>
    </row>
    <row r="12" spans="1:78" s="416" customFormat="1" ht="20.100000000000001" customHeight="1">
      <c r="A12" s="106" t="str">
        <f>Resumo!A9</f>
        <v>1.0</v>
      </c>
      <c r="B12" s="801" t="str">
        <f>Resumo!B9</f>
        <v>SERVIÇOS PRELIMINARES</v>
      </c>
      <c r="C12" s="801"/>
      <c r="D12" s="327">
        <f>Resumo!F9</f>
        <v>0</v>
      </c>
      <c r="E12" s="227" t="e">
        <f>Resumo!H9</f>
        <v>#DIV/0!</v>
      </c>
      <c r="F12" s="327">
        <f>G12*$D12</f>
        <v>0</v>
      </c>
      <c r="G12" s="246">
        <v>0.3115</v>
      </c>
      <c r="H12" s="227">
        <f>G12</f>
        <v>0.3115</v>
      </c>
      <c r="I12" s="327">
        <f>J12*$D12</f>
        <v>0</v>
      </c>
      <c r="J12" s="246">
        <v>7.6499999999999999E-2</v>
      </c>
      <c r="K12" s="227">
        <f>H12+J12</f>
        <v>0.38800000000000001</v>
      </c>
      <c r="L12" s="327">
        <f>M12*$D12</f>
        <v>0</v>
      </c>
      <c r="M12" s="246">
        <v>7.6499999999999999E-2</v>
      </c>
      <c r="N12" s="227">
        <f>K12+M12</f>
        <v>0.46450000000000002</v>
      </c>
      <c r="O12" s="327">
        <f>P12*$D12</f>
        <v>0</v>
      </c>
      <c r="P12" s="246">
        <v>7.6499999999999999E-2</v>
      </c>
      <c r="Q12" s="227">
        <f>N12+P12</f>
        <v>0.54100000000000004</v>
      </c>
      <c r="R12" s="327">
        <f>S12*$D12</f>
        <v>0</v>
      </c>
      <c r="S12" s="246">
        <v>7.6499999999999999E-2</v>
      </c>
      <c r="T12" s="227">
        <f>Q12+S12</f>
        <v>0.61750000000000005</v>
      </c>
      <c r="U12" s="327">
        <f>V12*$D12</f>
        <v>0</v>
      </c>
      <c r="V12" s="246">
        <v>7.6499999999999999E-2</v>
      </c>
      <c r="W12" s="227">
        <f>T12+V12</f>
        <v>0.69399999999999995</v>
      </c>
      <c r="X12" s="327">
        <f>Y12*$D12</f>
        <v>0</v>
      </c>
      <c r="Y12" s="246">
        <v>7.6499999999999999E-2</v>
      </c>
      <c r="Z12" s="227">
        <f>W12+Y12</f>
        <v>0.77049999999999996</v>
      </c>
      <c r="AA12" s="327">
        <f>AB12*$D12</f>
        <v>0</v>
      </c>
      <c r="AB12" s="246">
        <v>7.6499999999999999E-2</v>
      </c>
      <c r="AC12" s="227">
        <f>Z12+AB12</f>
        <v>0.84699999999999998</v>
      </c>
      <c r="AD12" s="327">
        <f>AE12*$D12</f>
        <v>0</v>
      </c>
      <c r="AE12" s="246">
        <v>7.6499999999999999E-2</v>
      </c>
      <c r="AF12" s="227">
        <f>AC12+AE12</f>
        <v>0.92349999999999999</v>
      </c>
      <c r="AG12" s="327">
        <f>AH12*$D12</f>
        <v>0</v>
      </c>
      <c r="AH12" s="246">
        <v>7.6499999999999999E-2</v>
      </c>
      <c r="AI12" s="227">
        <f>AF12+AH12</f>
        <v>1</v>
      </c>
      <c r="AJ12" s="327"/>
      <c r="AK12" s="246"/>
      <c r="AL12" s="227"/>
    </row>
    <row r="13" spans="1:78" s="84" customFormat="1" ht="20.100000000000001" customHeight="1">
      <c r="A13" s="106" t="str">
        <f>Resumo!A10</f>
        <v>2.0</v>
      </c>
      <c r="B13" s="767" t="str">
        <f>Resumo!B10</f>
        <v xml:space="preserve">TERRAPLENAGEM E MOVIMENTO DE TERRA </v>
      </c>
      <c r="C13" s="767"/>
      <c r="D13" s="327">
        <f>Resumo!F10</f>
        <v>0</v>
      </c>
      <c r="E13" s="227" t="e">
        <f>Resumo!H10</f>
        <v>#DIV/0!</v>
      </c>
      <c r="F13" s="327">
        <f t="shared" ref="F13:F30" si="0">G13*$D13</f>
        <v>0</v>
      </c>
      <c r="G13" s="246">
        <v>0.8</v>
      </c>
      <c r="H13" s="227">
        <f t="shared" ref="H13:H30" si="1">G13</f>
        <v>0.8</v>
      </c>
      <c r="I13" s="327">
        <f t="shared" ref="I13:I30" si="2">J13*$D13</f>
        <v>0</v>
      </c>
      <c r="J13" s="246">
        <v>0.2</v>
      </c>
      <c r="K13" s="227">
        <f t="shared" ref="K13:K30" si="3">H13+J13</f>
        <v>1</v>
      </c>
      <c r="L13" s="327">
        <f t="shared" ref="L13:L30" si="4">M13*$D13</f>
        <v>0</v>
      </c>
      <c r="M13" s="246"/>
      <c r="N13" s="227">
        <f t="shared" ref="N13:N30" si="5">K13+M13</f>
        <v>1</v>
      </c>
      <c r="O13" s="327">
        <f t="shared" ref="O13:O30" si="6">P13*$D13</f>
        <v>0</v>
      </c>
      <c r="P13" s="246"/>
      <c r="Q13" s="227">
        <f t="shared" ref="Q13:Q30" si="7">N13+P13</f>
        <v>1</v>
      </c>
      <c r="R13" s="327">
        <f t="shared" ref="R13:R30" si="8">S13*$D13</f>
        <v>0</v>
      </c>
      <c r="S13" s="246"/>
      <c r="T13" s="227">
        <f t="shared" ref="T13:T30" si="9">Q13+S13</f>
        <v>1</v>
      </c>
      <c r="U13" s="327">
        <f t="shared" ref="U13:U30" si="10">V13*$D13</f>
        <v>0</v>
      </c>
      <c r="V13" s="246"/>
      <c r="W13" s="227">
        <f t="shared" ref="W13:W30" si="11">T13+V13</f>
        <v>1</v>
      </c>
      <c r="X13" s="327">
        <f t="shared" ref="X13:X30" si="12">Y13*$D13</f>
        <v>0</v>
      </c>
      <c r="Y13" s="246"/>
      <c r="Z13" s="227">
        <f t="shared" ref="Z13:Z30" si="13">W13+Y13</f>
        <v>1</v>
      </c>
      <c r="AA13" s="327">
        <f t="shared" ref="AA13:AA30" si="14">AB13*$D13</f>
        <v>0</v>
      </c>
      <c r="AB13" s="246"/>
      <c r="AC13" s="227">
        <f t="shared" ref="AC13:AC30" si="15">Z13+AB13</f>
        <v>1</v>
      </c>
      <c r="AD13" s="327">
        <f t="shared" ref="AD13:AD30" si="16">AE13*$D13</f>
        <v>0</v>
      </c>
      <c r="AE13" s="246"/>
      <c r="AF13" s="227">
        <f t="shared" ref="AF13:AF30" si="17">AC13+AE13</f>
        <v>1</v>
      </c>
      <c r="AG13" s="327">
        <f t="shared" ref="AG13:AG29" si="18">AH13*$D13</f>
        <v>0</v>
      </c>
      <c r="AH13" s="246"/>
      <c r="AI13" s="227">
        <f t="shared" ref="AI13:AI30" si="19">AF13+AH13</f>
        <v>1</v>
      </c>
      <c r="AJ13" s="327"/>
      <c r="AK13" s="246"/>
      <c r="AL13" s="227"/>
    </row>
    <row r="14" spans="1:78" s="84" customFormat="1" ht="20.100000000000001" customHeight="1">
      <c r="A14" s="106" t="str">
        <f>Resumo!$A$11</f>
        <v>3.0</v>
      </c>
      <c r="B14" s="767" t="str">
        <f>Resumo!$B$11</f>
        <v>INFRA ESTRUTURA</v>
      </c>
      <c r="C14" s="767"/>
      <c r="D14" s="327">
        <f>Resumo!$F$11</f>
        <v>0</v>
      </c>
      <c r="E14" s="227" t="e">
        <f>Resumo!$H$11</f>
        <v>#DIV/0!</v>
      </c>
      <c r="F14" s="327">
        <f t="shared" si="0"/>
        <v>0</v>
      </c>
      <c r="G14" s="246">
        <v>0.6</v>
      </c>
      <c r="H14" s="227">
        <f t="shared" si="1"/>
        <v>0.6</v>
      </c>
      <c r="I14" s="327">
        <f t="shared" si="2"/>
        <v>0</v>
      </c>
      <c r="J14" s="246">
        <v>0.4</v>
      </c>
      <c r="K14" s="227">
        <f t="shared" si="3"/>
        <v>1</v>
      </c>
      <c r="L14" s="327">
        <f t="shared" si="4"/>
        <v>0</v>
      </c>
      <c r="M14" s="246"/>
      <c r="N14" s="227">
        <f t="shared" si="5"/>
        <v>1</v>
      </c>
      <c r="O14" s="327">
        <f t="shared" si="6"/>
        <v>0</v>
      </c>
      <c r="P14" s="246"/>
      <c r="Q14" s="227">
        <f t="shared" si="7"/>
        <v>1</v>
      </c>
      <c r="R14" s="327">
        <f t="shared" si="8"/>
        <v>0</v>
      </c>
      <c r="S14" s="246"/>
      <c r="T14" s="227">
        <f t="shared" si="9"/>
        <v>1</v>
      </c>
      <c r="U14" s="327">
        <f t="shared" si="10"/>
        <v>0</v>
      </c>
      <c r="V14" s="246"/>
      <c r="W14" s="227">
        <f t="shared" si="11"/>
        <v>1</v>
      </c>
      <c r="X14" s="327">
        <f t="shared" si="12"/>
        <v>0</v>
      </c>
      <c r="Y14" s="246"/>
      <c r="Z14" s="227">
        <f t="shared" si="13"/>
        <v>1</v>
      </c>
      <c r="AA14" s="327">
        <f t="shared" si="14"/>
        <v>0</v>
      </c>
      <c r="AB14" s="246"/>
      <c r="AC14" s="227">
        <f t="shared" si="15"/>
        <v>1</v>
      </c>
      <c r="AD14" s="327">
        <f t="shared" si="16"/>
        <v>0</v>
      </c>
      <c r="AE14" s="246"/>
      <c r="AF14" s="227">
        <f t="shared" si="17"/>
        <v>1</v>
      </c>
      <c r="AG14" s="327">
        <f t="shared" si="18"/>
        <v>0</v>
      </c>
      <c r="AH14" s="246"/>
      <c r="AI14" s="227">
        <f t="shared" si="19"/>
        <v>1</v>
      </c>
      <c r="AJ14" s="327"/>
      <c r="AK14" s="246"/>
      <c r="AL14" s="227"/>
    </row>
    <row r="15" spans="1:78" s="84" customFormat="1" ht="20.100000000000001" customHeight="1">
      <c r="A15" s="106" t="str">
        <f>Resumo!$A$12</f>
        <v>4.0</v>
      </c>
      <c r="B15" s="767" t="str">
        <f>Resumo!$B$12</f>
        <v>SUPRA ESTRUTURA</v>
      </c>
      <c r="C15" s="767"/>
      <c r="D15" s="327">
        <f>Resumo!$F$12</f>
        <v>0</v>
      </c>
      <c r="E15" s="227" t="e">
        <f>Resumo!$H$12</f>
        <v>#DIV/0!</v>
      </c>
      <c r="F15" s="327">
        <f t="shared" si="0"/>
        <v>0</v>
      </c>
      <c r="G15" s="246"/>
      <c r="H15" s="227">
        <f t="shared" si="1"/>
        <v>0</v>
      </c>
      <c r="I15" s="327">
        <f t="shared" si="2"/>
        <v>0</v>
      </c>
      <c r="J15" s="246">
        <v>0.2</v>
      </c>
      <c r="K15" s="227">
        <f>$J$15</f>
        <v>0.2</v>
      </c>
      <c r="L15" s="327">
        <f t="shared" si="4"/>
        <v>0</v>
      </c>
      <c r="M15" s="246">
        <v>0.4</v>
      </c>
      <c r="N15" s="227">
        <f t="shared" si="5"/>
        <v>0.6</v>
      </c>
      <c r="O15" s="327">
        <f t="shared" si="6"/>
        <v>0</v>
      </c>
      <c r="P15" s="246">
        <v>0.4</v>
      </c>
      <c r="Q15" s="227">
        <f t="shared" si="7"/>
        <v>1</v>
      </c>
      <c r="R15" s="327">
        <f t="shared" si="8"/>
        <v>0</v>
      </c>
      <c r="S15" s="246"/>
      <c r="T15" s="227">
        <f t="shared" si="9"/>
        <v>1</v>
      </c>
      <c r="U15" s="327">
        <f t="shared" si="10"/>
        <v>0</v>
      </c>
      <c r="V15" s="246"/>
      <c r="W15" s="227">
        <f t="shared" si="11"/>
        <v>1</v>
      </c>
      <c r="X15" s="327">
        <f t="shared" si="12"/>
        <v>0</v>
      </c>
      <c r="Y15" s="246"/>
      <c r="Z15" s="227">
        <f t="shared" si="13"/>
        <v>1</v>
      </c>
      <c r="AA15" s="327">
        <f t="shared" si="14"/>
        <v>0</v>
      </c>
      <c r="AB15" s="246"/>
      <c r="AC15" s="227">
        <f t="shared" si="15"/>
        <v>1</v>
      </c>
      <c r="AD15" s="327">
        <f t="shared" si="16"/>
        <v>0</v>
      </c>
      <c r="AE15" s="246"/>
      <c r="AF15" s="227">
        <f t="shared" si="17"/>
        <v>1</v>
      </c>
      <c r="AG15" s="327">
        <f t="shared" si="18"/>
        <v>0</v>
      </c>
      <c r="AH15" s="246"/>
      <c r="AI15" s="227">
        <f t="shared" si="19"/>
        <v>1</v>
      </c>
      <c r="AJ15" s="327"/>
      <c r="AK15" s="246"/>
      <c r="AL15" s="227"/>
    </row>
    <row r="16" spans="1:78" s="84" customFormat="1" ht="20.100000000000001" customHeight="1">
      <c r="A16" s="106" t="str">
        <f>Resumo!A13</f>
        <v>5.0</v>
      </c>
      <c r="B16" s="767" t="str">
        <f>Resumo!B13</f>
        <v>IMPERMEABILIZAÇÃO E TRATAMENTOS</v>
      </c>
      <c r="C16" s="767"/>
      <c r="D16" s="327">
        <f>Resumo!F13</f>
        <v>0</v>
      </c>
      <c r="E16" s="227" t="e">
        <f>Resumo!H13</f>
        <v>#DIV/0!</v>
      </c>
      <c r="F16" s="327">
        <f t="shared" si="0"/>
        <v>0</v>
      </c>
      <c r="G16" s="246"/>
      <c r="H16" s="227">
        <f t="shared" si="1"/>
        <v>0</v>
      </c>
      <c r="I16" s="327">
        <f t="shared" si="2"/>
        <v>0</v>
      </c>
      <c r="J16" s="246">
        <v>1</v>
      </c>
      <c r="K16" s="227">
        <f t="shared" si="3"/>
        <v>1</v>
      </c>
      <c r="L16" s="327">
        <f t="shared" si="4"/>
        <v>0</v>
      </c>
      <c r="M16" s="246"/>
      <c r="N16" s="227">
        <f t="shared" si="5"/>
        <v>1</v>
      </c>
      <c r="O16" s="327">
        <f t="shared" si="6"/>
        <v>0</v>
      </c>
      <c r="P16" s="246"/>
      <c r="Q16" s="227">
        <f t="shared" si="7"/>
        <v>1</v>
      </c>
      <c r="R16" s="327">
        <f t="shared" si="8"/>
        <v>0</v>
      </c>
      <c r="S16" s="246"/>
      <c r="T16" s="227">
        <f t="shared" si="9"/>
        <v>1</v>
      </c>
      <c r="U16" s="327">
        <f t="shared" si="10"/>
        <v>0</v>
      </c>
      <c r="V16" s="246"/>
      <c r="W16" s="227">
        <f t="shared" si="11"/>
        <v>1</v>
      </c>
      <c r="X16" s="327">
        <f t="shared" si="12"/>
        <v>0</v>
      </c>
      <c r="Y16" s="246"/>
      <c r="Z16" s="227">
        <f t="shared" si="13"/>
        <v>1</v>
      </c>
      <c r="AA16" s="327">
        <f t="shared" si="14"/>
        <v>0</v>
      </c>
      <c r="AB16" s="246"/>
      <c r="AC16" s="227">
        <f t="shared" si="15"/>
        <v>1</v>
      </c>
      <c r="AD16" s="327">
        <f t="shared" si="16"/>
        <v>0</v>
      </c>
      <c r="AE16" s="246"/>
      <c r="AF16" s="227">
        <f t="shared" si="17"/>
        <v>1</v>
      </c>
      <c r="AG16" s="327">
        <f t="shared" si="18"/>
        <v>0</v>
      </c>
      <c r="AH16" s="246"/>
      <c r="AI16" s="227">
        <f t="shared" si="19"/>
        <v>1</v>
      </c>
      <c r="AJ16" s="327"/>
      <c r="AK16" s="246"/>
      <c r="AL16" s="227"/>
    </row>
    <row r="17" spans="1:38" s="84" customFormat="1" ht="20.100000000000001" customHeight="1">
      <c r="A17" s="106" t="str">
        <f>Resumo!A14</f>
        <v>6.0</v>
      </c>
      <c r="B17" s="767" t="str">
        <f>Resumo!B14</f>
        <v>ALVENARIAS E VEDAÇÕES</v>
      </c>
      <c r="C17" s="767"/>
      <c r="D17" s="327">
        <f>Resumo!F14</f>
        <v>0</v>
      </c>
      <c r="E17" s="227" t="e">
        <f>Resumo!H14</f>
        <v>#DIV/0!</v>
      </c>
      <c r="F17" s="327">
        <f t="shared" si="0"/>
        <v>0</v>
      </c>
      <c r="G17" s="246"/>
      <c r="H17" s="227">
        <f t="shared" si="1"/>
        <v>0</v>
      </c>
      <c r="I17" s="327">
        <f t="shared" si="2"/>
        <v>0</v>
      </c>
      <c r="J17" s="246">
        <v>0.4</v>
      </c>
      <c r="K17" s="227">
        <f t="shared" si="3"/>
        <v>0.4</v>
      </c>
      <c r="L17" s="327">
        <f t="shared" si="4"/>
        <v>0</v>
      </c>
      <c r="M17" s="246">
        <v>0.3</v>
      </c>
      <c r="N17" s="227">
        <f t="shared" si="5"/>
        <v>0.7</v>
      </c>
      <c r="O17" s="327">
        <f t="shared" si="6"/>
        <v>0</v>
      </c>
      <c r="P17" s="246">
        <v>0.3</v>
      </c>
      <c r="Q17" s="227">
        <f t="shared" si="7"/>
        <v>1</v>
      </c>
      <c r="R17" s="327">
        <f t="shared" si="8"/>
        <v>0</v>
      </c>
      <c r="S17" s="246"/>
      <c r="T17" s="227">
        <f t="shared" si="9"/>
        <v>1</v>
      </c>
      <c r="U17" s="327">
        <f t="shared" si="10"/>
        <v>0</v>
      </c>
      <c r="V17" s="246"/>
      <c r="W17" s="227">
        <f t="shared" si="11"/>
        <v>1</v>
      </c>
      <c r="X17" s="327">
        <f t="shared" si="12"/>
        <v>0</v>
      </c>
      <c r="Y17" s="246"/>
      <c r="Z17" s="227">
        <f t="shared" si="13"/>
        <v>1</v>
      </c>
      <c r="AA17" s="327">
        <f t="shared" si="14"/>
        <v>0</v>
      </c>
      <c r="AB17" s="246"/>
      <c r="AC17" s="227">
        <f t="shared" si="15"/>
        <v>1</v>
      </c>
      <c r="AD17" s="327">
        <f t="shared" si="16"/>
        <v>0</v>
      </c>
      <c r="AE17" s="246"/>
      <c r="AF17" s="227">
        <f t="shared" si="17"/>
        <v>1</v>
      </c>
      <c r="AG17" s="327">
        <f t="shared" si="18"/>
        <v>0</v>
      </c>
      <c r="AH17" s="246"/>
      <c r="AI17" s="227">
        <f t="shared" si="19"/>
        <v>1</v>
      </c>
      <c r="AJ17" s="327"/>
      <c r="AK17" s="246"/>
      <c r="AL17" s="227"/>
    </row>
    <row r="18" spans="1:38" s="84" customFormat="1" ht="20.100000000000001" customHeight="1">
      <c r="A18" s="106" t="str">
        <f>Resumo!$A$15</f>
        <v>7.0</v>
      </c>
      <c r="B18" s="767" t="str">
        <f>Resumo!$B$15</f>
        <v>REVESTIMENTOS</v>
      </c>
      <c r="C18" s="767"/>
      <c r="D18" s="327">
        <f>Resumo!$F$15</f>
        <v>0</v>
      </c>
      <c r="E18" s="227" t="e">
        <f>Resumo!$H$15</f>
        <v>#DIV/0!</v>
      </c>
      <c r="F18" s="327">
        <f t="shared" ref="F18" si="20">G18*$D18</f>
        <v>0</v>
      </c>
      <c r="G18" s="246"/>
      <c r="H18" s="227">
        <f t="shared" ref="H18" si="21">G18</f>
        <v>0</v>
      </c>
      <c r="I18" s="327">
        <f t="shared" ref="I18" si="22">J18*$D18</f>
        <v>0</v>
      </c>
      <c r="J18" s="246"/>
      <c r="K18" s="227">
        <f t="shared" ref="K18" si="23">H18+J18</f>
        <v>0</v>
      </c>
      <c r="L18" s="327">
        <f>M18*$D18+0.01</f>
        <v>0.01</v>
      </c>
      <c r="M18" s="246"/>
      <c r="N18" s="227">
        <f t="shared" ref="N18" si="24">K18+M18</f>
        <v>0</v>
      </c>
      <c r="O18" s="327">
        <f t="shared" ref="O18" si="25">P18*$D18</f>
        <v>0</v>
      </c>
      <c r="P18" s="246">
        <v>0.3</v>
      </c>
      <c r="Q18" s="227">
        <f t="shared" ref="Q18" si="26">N18+P18</f>
        <v>0.3</v>
      </c>
      <c r="R18" s="327">
        <f t="shared" ref="R18" si="27">S18*$D18</f>
        <v>0</v>
      </c>
      <c r="S18" s="246">
        <v>0.5</v>
      </c>
      <c r="T18" s="227">
        <f t="shared" ref="T18" si="28">Q18+S18</f>
        <v>0.8</v>
      </c>
      <c r="U18" s="327">
        <f t="shared" ref="U18" si="29">V18*$D18</f>
        <v>0</v>
      </c>
      <c r="V18" s="246">
        <v>0.2</v>
      </c>
      <c r="W18" s="227">
        <f t="shared" ref="W18" si="30">T18+V18</f>
        <v>1</v>
      </c>
      <c r="X18" s="327">
        <f t="shared" ref="X18" si="31">Y18*$D18</f>
        <v>0</v>
      </c>
      <c r="Y18" s="246"/>
      <c r="Z18" s="227">
        <f t="shared" ref="Z18" si="32">W18+Y18</f>
        <v>1</v>
      </c>
      <c r="AA18" s="327">
        <f t="shared" ref="AA18" si="33">AB18*$D18</f>
        <v>0</v>
      </c>
      <c r="AB18" s="246"/>
      <c r="AC18" s="227">
        <f t="shared" ref="AC18" si="34">Z18+AB18</f>
        <v>1</v>
      </c>
      <c r="AD18" s="327">
        <f t="shared" ref="AD18" si="35">AE18*$D18</f>
        <v>0</v>
      </c>
      <c r="AE18" s="246"/>
      <c r="AF18" s="227">
        <f t="shared" ref="AF18" si="36">AC18+AE18</f>
        <v>1</v>
      </c>
      <c r="AG18" s="327">
        <f t="shared" ref="AG18" si="37">AH18*$D18</f>
        <v>0</v>
      </c>
      <c r="AH18" s="246"/>
      <c r="AI18" s="227">
        <f t="shared" ref="AI18" si="38">AF18+AH18</f>
        <v>1</v>
      </c>
      <c r="AJ18" s="327"/>
      <c r="AK18" s="246"/>
      <c r="AL18" s="227"/>
    </row>
    <row r="19" spans="1:38" s="84" customFormat="1" ht="20.100000000000001" customHeight="1">
      <c r="A19" s="106" t="str">
        <f>Resumo!A16</f>
        <v>8.0</v>
      </c>
      <c r="B19" s="767" t="str">
        <f>Resumo!B16</f>
        <v>COBERTURA</v>
      </c>
      <c r="C19" s="767"/>
      <c r="D19" s="327">
        <f>Resumo!F16</f>
        <v>0</v>
      </c>
      <c r="E19" s="227" t="e">
        <f>Resumo!H16</f>
        <v>#DIV/0!</v>
      </c>
      <c r="F19" s="327">
        <f t="shared" si="0"/>
        <v>0</v>
      </c>
      <c r="G19" s="246"/>
      <c r="H19" s="227">
        <f t="shared" si="1"/>
        <v>0</v>
      </c>
      <c r="I19" s="327">
        <f t="shared" si="2"/>
        <v>0</v>
      </c>
      <c r="J19" s="246"/>
      <c r="K19" s="227">
        <f t="shared" si="3"/>
        <v>0</v>
      </c>
      <c r="L19" s="327">
        <f t="shared" si="4"/>
        <v>0</v>
      </c>
      <c r="M19" s="246"/>
      <c r="N19" s="227">
        <f t="shared" si="5"/>
        <v>0</v>
      </c>
      <c r="O19" s="327">
        <f t="shared" si="6"/>
        <v>0</v>
      </c>
      <c r="P19" s="246">
        <v>0.5</v>
      </c>
      <c r="Q19" s="227">
        <f t="shared" si="7"/>
        <v>0.5</v>
      </c>
      <c r="R19" s="327">
        <f t="shared" si="8"/>
        <v>0</v>
      </c>
      <c r="S19" s="246">
        <v>0.3</v>
      </c>
      <c r="T19" s="227">
        <f t="shared" si="9"/>
        <v>0.8</v>
      </c>
      <c r="U19" s="327">
        <f t="shared" si="10"/>
        <v>0</v>
      </c>
      <c r="V19" s="246">
        <v>0.2</v>
      </c>
      <c r="W19" s="227">
        <f t="shared" si="11"/>
        <v>1</v>
      </c>
      <c r="X19" s="327">
        <f t="shared" si="12"/>
        <v>0</v>
      </c>
      <c r="Y19" s="246"/>
      <c r="Z19" s="227">
        <f t="shared" si="13"/>
        <v>1</v>
      </c>
      <c r="AA19" s="327">
        <f t="shared" si="14"/>
        <v>0</v>
      </c>
      <c r="AB19" s="246"/>
      <c r="AC19" s="227">
        <f t="shared" si="15"/>
        <v>1</v>
      </c>
      <c r="AD19" s="327">
        <f t="shared" si="16"/>
        <v>0</v>
      </c>
      <c r="AE19" s="246"/>
      <c r="AF19" s="227">
        <f t="shared" si="17"/>
        <v>1</v>
      </c>
      <c r="AG19" s="327">
        <f t="shared" si="18"/>
        <v>0</v>
      </c>
      <c r="AH19" s="246"/>
      <c r="AI19" s="227">
        <f t="shared" si="19"/>
        <v>1</v>
      </c>
      <c r="AJ19" s="327"/>
      <c r="AK19" s="246"/>
      <c r="AL19" s="227"/>
    </row>
    <row r="20" spans="1:38" s="84" customFormat="1" ht="20.100000000000001" customHeight="1">
      <c r="A20" s="106" t="str">
        <f>Resumo!A17</f>
        <v>9.0</v>
      </c>
      <c r="B20" s="767" t="str">
        <f>Resumo!B17</f>
        <v>ESQUADRIAS</v>
      </c>
      <c r="C20" s="767"/>
      <c r="D20" s="327">
        <f>Resumo!F17</f>
        <v>0</v>
      </c>
      <c r="E20" s="227" t="e">
        <f>Resumo!H17</f>
        <v>#DIV/0!</v>
      </c>
      <c r="F20" s="327">
        <f t="shared" si="0"/>
        <v>0</v>
      </c>
      <c r="G20" s="246"/>
      <c r="H20" s="227">
        <f t="shared" si="1"/>
        <v>0</v>
      </c>
      <c r="I20" s="327">
        <f t="shared" si="2"/>
        <v>0</v>
      </c>
      <c r="J20" s="246"/>
      <c r="K20" s="227">
        <f t="shared" si="3"/>
        <v>0</v>
      </c>
      <c r="L20" s="327">
        <f t="shared" si="4"/>
        <v>0</v>
      </c>
      <c r="M20" s="246"/>
      <c r="N20" s="227">
        <f t="shared" si="5"/>
        <v>0</v>
      </c>
      <c r="O20" s="327">
        <f t="shared" si="6"/>
        <v>0</v>
      </c>
      <c r="P20" s="246"/>
      <c r="Q20" s="227">
        <f t="shared" si="7"/>
        <v>0</v>
      </c>
      <c r="R20" s="327">
        <f t="shared" si="8"/>
        <v>0</v>
      </c>
      <c r="S20" s="246"/>
      <c r="T20" s="227">
        <f t="shared" si="9"/>
        <v>0</v>
      </c>
      <c r="U20" s="327">
        <f t="shared" si="10"/>
        <v>0</v>
      </c>
      <c r="V20" s="246"/>
      <c r="W20" s="227">
        <f t="shared" si="11"/>
        <v>0</v>
      </c>
      <c r="X20" s="327">
        <f t="shared" si="12"/>
        <v>0</v>
      </c>
      <c r="Y20" s="246"/>
      <c r="Z20" s="227">
        <f t="shared" si="13"/>
        <v>0</v>
      </c>
      <c r="AA20" s="327">
        <f>AB20*$D20-0.01</f>
        <v>-0.01</v>
      </c>
      <c r="AB20" s="246">
        <v>0.5</v>
      </c>
      <c r="AC20" s="227">
        <f t="shared" si="15"/>
        <v>0.5</v>
      </c>
      <c r="AD20" s="327">
        <f t="shared" si="16"/>
        <v>0</v>
      </c>
      <c r="AE20" s="246">
        <v>0.5</v>
      </c>
      <c r="AF20" s="227">
        <f t="shared" si="17"/>
        <v>1</v>
      </c>
      <c r="AG20" s="327">
        <f t="shared" si="18"/>
        <v>0</v>
      </c>
      <c r="AH20" s="246"/>
      <c r="AI20" s="227">
        <f t="shared" si="19"/>
        <v>1</v>
      </c>
      <c r="AJ20" s="327"/>
      <c r="AK20" s="246"/>
      <c r="AL20" s="227"/>
    </row>
    <row r="21" spans="1:38" s="84" customFormat="1" ht="20.100000000000001" customHeight="1">
      <c r="A21" s="106" t="str">
        <f>Resumo!A18</f>
        <v>10.0</v>
      </c>
      <c r="B21" s="767" t="str">
        <f>Resumo!B18</f>
        <v>PISOS, RODAPÉS E SOLEIRAS</v>
      </c>
      <c r="C21" s="767"/>
      <c r="D21" s="327">
        <f>Resumo!F18</f>
        <v>0</v>
      </c>
      <c r="E21" s="227" t="e">
        <f>Resumo!H18</f>
        <v>#DIV/0!</v>
      </c>
      <c r="F21" s="327">
        <f t="shared" si="0"/>
        <v>0</v>
      </c>
      <c r="G21" s="246"/>
      <c r="H21" s="227">
        <f t="shared" si="1"/>
        <v>0</v>
      </c>
      <c r="I21" s="327">
        <f t="shared" si="2"/>
        <v>0</v>
      </c>
      <c r="J21" s="246"/>
      <c r="K21" s="227">
        <f t="shared" si="3"/>
        <v>0</v>
      </c>
      <c r="L21" s="327">
        <f t="shared" si="4"/>
        <v>0</v>
      </c>
      <c r="M21" s="246"/>
      <c r="N21" s="227">
        <f t="shared" si="5"/>
        <v>0</v>
      </c>
      <c r="O21" s="327">
        <f t="shared" si="6"/>
        <v>0</v>
      </c>
      <c r="P21" s="246"/>
      <c r="Q21" s="227">
        <f t="shared" si="7"/>
        <v>0</v>
      </c>
      <c r="R21" s="327">
        <f t="shared" si="8"/>
        <v>0</v>
      </c>
      <c r="S21" s="246"/>
      <c r="T21" s="227">
        <f t="shared" si="9"/>
        <v>0</v>
      </c>
      <c r="U21" s="327">
        <f t="shared" si="10"/>
        <v>0</v>
      </c>
      <c r="V21" s="246"/>
      <c r="W21" s="227">
        <f t="shared" si="11"/>
        <v>0</v>
      </c>
      <c r="X21" s="327">
        <f t="shared" si="12"/>
        <v>0</v>
      </c>
      <c r="Y21" s="246">
        <v>0.5</v>
      </c>
      <c r="Z21" s="227">
        <f t="shared" si="13"/>
        <v>0.5</v>
      </c>
      <c r="AA21" s="327">
        <f t="shared" si="14"/>
        <v>0</v>
      </c>
      <c r="AB21" s="246">
        <v>0.5</v>
      </c>
      <c r="AC21" s="227">
        <f t="shared" si="15"/>
        <v>1</v>
      </c>
      <c r="AD21" s="327">
        <f t="shared" si="16"/>
        <v>0</v>
      </c>
      <c r="AE21" s="246"/>
      <c r="AF21" s="227">
        <f t="shared" si="17"/>
        <v>1</v>
      </c>
      <c r="AG21" s="327">
        <f t="shared" si="18"/>
        <v>0</v>
      </c>
      <c r="AH21" s="246"/>
      <c r="AI21" s="227">
        <f t="shared" si="19"/>
        <v>1</v>
      </c>
      <c r="AJ21" s="327"/>
      <c r="AK21" s="246"/>
      <c r="AL21" s="227"/>
    </row>
    <row r="22" spans="1:38" s="84" customFormat="1" ht="20.100000000000001" customHeight="1">
      <c r="A22" s="106" t="str">
        <f>Resumo!A19</f>
        <v>11.0</v>
      </c>
      <c r="B22" s="767" t="str">
        <f>Resumo!B19</f>
        <v>PINTURA</v>
      </c>
      <c r="C22" s="767"/>
      <c r="D22" s="327">
        <f>Resumo!F19</f>
        <v>0</v>
      </c>
      <c r="E22" s="227" t="e">
        <f>Resumo!H19</f>
        <v>#DIV/0!</v>
      </c>
      <c r="F22" s="327">
        <f t="shared" si="0"/>
        <v>0</v>
      </c>
      <c r="G22" s="246"/>
      <c r="H22" s="227">
        <f t="shared" si="1"/>
        <v>0</v>
      </c>
      <c r="I22" s="327">
        <f t="shared" si="2"/>
        <v>0</v>
      </c>
      <c r="J22" s="246"/>
      <c r="K22" s="227">
        <f t="shared" si="3"/>
        <v>0</v>
      </c>
      <c r="L22" s="327">
        <f t="shared" si="4"/>
        <v>0</v>
      </c>
      <c r="M22" s="246"/>
      <c r="N22" s="227">
        <f t="shared" si="5"/>
        <v>0</v>
      </c>
      <c r="O22" s="327">
        <f t="shared" si="6"/>
        <v>0</v>
      </c>
      <c r="P22" s="246"/>
      <c r="Q22" s="227">
        <f t="shared" si="7"/>
        <v>0</v>
      </c>
      <c r="R22" s="327">
        <f t="shared" si="8"/>
        <v>0</v>
      </c>
      <c r="S22" s="246"/>
      <c r="T22" s="227">
        <f t="shared" si="9"/>
        <v>0</v>
      </c>
      <c r="U22" s="327">
        <f>V22*$D22-0.01</f>
        <v>-0.01</v>
      </c>
      <c r="V22" s="246">
        <v>0.1</v>
      </c>
      <c r="W22" s="227">
        <f t="shared" si="11"/>
        <v>0.1</v>
      </c>
      <c r="X22" s="327">
        <f t="shared" si="12"/>
        <v>0</v>
      </c>
      <c r="Y22" s="246">
        <v>0.1</v>
      </c>
      <c r="Z22" s="227">
        <f t="shared" si="13"/>
        <v>0.2</v>
      </c>
      <c r="AA22" s="327">
        <f t="shared" si="14"/>
        <v>0</v>
      </c>
      <c r="AB22" s="246">
        <v>0.1</v>
      </c>
      <c r="AC22" s="227">
        <f t="shared" si="15"/>
        <v>0.3</v>
      </c>
      <c r="AD22" s="327">
        <f t="shared" si="16"/>
        <v>0</v>
      </c>
      <c r="AE22" s="246">
        <v>0.35</v>
      </c>
      <c r="AF22" s="227">
        <f t="shared" si="17"/>
        <v>0.65</v>
      </c>
      <c r="AG22" s="327">
        <f t="shared" si="18"/>
        <v>0</v>
      </c>
      <c r="AH22" s="246">
        <v>0.35</v>
      </c>
      <c r="AI22" s="227">
        <f t="shared" si="19"/>
        <v>1</v>
      </c>
      <c r="AJ22" s="327"/>
      <c r="AK22" s="246"/>
      <c r="AL22" s="227"/>
    </row>
    <row r="23" spans="1:38" s="84" customFormat="1" ht="20.25" customHeight="1">
      <c r="A23" s="106" t="str">
        <f>Resumo!$A$20</f>
        <v>12.0</v>
      </c>
      <c r="B23" s="770" t="str">
        <f>Resumo!$B$20</f>
        <v>LOUÇAS, METAIS E ACESSÓRIOS</v>
      </c>
      <c r="C23" s="770"/>
      <c r="D23" s="327">
        <f>Resumo!$F$20</f>
        <v>0</v>
      </c>
      <c r="E23" s="227" t="e">
        <f>Resumo!$H$20</f>
        <v>#DIV/0!</v>
      </c>
      <c r="F23" s="327">
        <f>G23*$D23</f>
        <v>0</v>
      </c>
      <c r="G23" s="246"/>
      <c r="H23" s="227">
        <f>G23</f>
        <v>0</v>
      </c>
      <c r="I23" s="327">
        <f>J23*$D23</f>
        <v>0</v>
      </c>
      <c r="J23" s="246"/>
      <c r="K23" s="227">
        <f>H23+J23</f>
        <v>0</v>
      </c>
      <c r="L23" s="327">
        <f>M23*$D23</f>
        <v>0</v>
      </c>
      <c r="M23" s="246"/>
      <c r="N23" s="227">
        <f>K23+M23</f>
        <v>0</v>
      </c>
      <c r="O23" s="327">
        <f>P23*$D23</f>
        <v>0</v>
      </c>
      <c r="P23" s="246"/>
      <c r="Q23" s="227">
        <f>N23+P23</f>
        <v>0</v>
      </c>
      <c r="R23" s="327">
        <f>S23*$D23</f>
        <v>0</v>
      </c>
      <c r="S23" s="246"/>
      <c r="T23" s="227">
        <f>Q23+S23</f>
        <v>0</v>
      </c>
      <c r="U23" s="327">
        <f>V23*$D23</f>
        <v>0</v>
      </c>
      <c r="V23" s="246"/>
      <c r="W23" s="227">
        <f>T23+V23</f>
        <v>0</v>
      </c>
      <c r="X23" s="327">
        <f>Y23*$D23</f>
        <v>0</v>
      </c>
      <c r="Y23" s="246">
        <v>0.7</v>
      </c>
      <c r="Z23" s="227">
        <f>W23+Y23</f>
        <v>0.7</v>
      </c>
      <c r="AA23" s="327">
        <f>AB23*$D23</f>
        <v>0</v>
      </c>
      <c r="AB23" s="246">
        <v>0.1</v>
      </c>
      <c r="AC23" s="227">
        <f>Z23+AB23</f>
        <v>0.8</v>
      </c>
      <c r="AD23" s="327">
        <f>AE23*$D23</f>
        <v>0</v>
      </c>
      <c r="AE23" s="246">
        <v>0.2</v>
      </c>
      <c r="AF23" s="227">
        <f>AC23+AE23</f>
        <v>1</v>
      </c>
      <c r="AG23" s="327">
        <f>AH23*$D23</f>
        <v>0</v>
      </c>
      <c r="AH23" s="246"/>
      <c r="AI23" s="227">
        <f>AF23+AH23</f>
        <v>1</v>
      </c>
      <c r="AJ23" s="327"/>
      <c r="AK23" s="246"/>
      <c r="AL23" s="227"/>
    </row>
    <row r="24" spans="1:38" s="84" customFormat="1" ht="20.100000000000001" customHeight="1">
      <c r="A24" s="106" t="str">
        <f>Resumo!$A$21</f>
        <v>13.0</v>
      </c>
      <c r="B24" s="767" t="str">
        <f>Resumo!$B$21</f>
        <v xml:space="preserve">INSTALAÇÕES ELÉTRICAS </v>
      </c>
      <c r="C24" s="767"/>
      <c r="D24" s="327">
        <f>Resumo!$F$21</f>
        <v>0</v>
      </c>
      <c r="E24" s="227" t="e">
        <f>Resumo!$H$21</f>
        <v>#DIV/0!</v>
      </c>
      <c r="F24" s="327">
        <f t="shared" si="0"/>
        <v>0</v>
      </c>
      <c r="G24" s="246"/>
      <c r="H24" s="227">
        <f t="shared" si="1"/>
        <v>0</v>
      </c>
      <c r="I24" s="327">
        <f t="shared" si="2"/>
        <v>0</v>
      </c>
      <c r="J24" s="246">
        <v>0.1</v>
      </c>
      <c r="K24" s="227">
        <f t="shared" si="3"/>
        <v>0.1</v>
      </c>
      <c r="L24" s="327">
        <f t="shared" si="4"/>
        <v>0</v>
      </c>
      <c r="M24" s="246">
        <v>0.1</v>
      </c>
      <c r="N24" s="227">
        <f t="shared" si="5"/>
        <v>0.2</v>
      </c>
      <c r="O24" s="327">
        <f t="shared" si="6"/>
        <v>0</v>
      </c>
      <c r="P24" s="246">
        <v>0.1</v>
      </c>
      <c r="Q24" s="227">
        <f t="shared" si="7"/>
        <v>0.3</v>
      </c>
      <c r="R24" s="327">
        <f>S24*$D24+0.01</f>
        <v>0.01</v>
      </c>
      <c r="S24" s="246">
        <v>0.15</v>
      </c>
      <c r="T24" s="227">
        <f t="shared" si="9"/>
        <v>0.45</v>
      </c>
      <c r="U24" s="327">
        <f t="shared" si="10"/>
        <v>0</v>
      </c>
      <c r="V24" s="246">
        <v>0.15</v>
      </c>
      <c r="W24" s="227">
        <f t="shared" si="11"/>
        <v>0.6</v>
      </c>
      <c r="X24" s="327">
        <f t="shared" si="12"/>
        <v>0</v>
      </c>
      <c r="Y24" s="246"/>
      <c r="Z24" s="227">
        <f t="shared" si="13"/>
        <v>0.6</v>
      </c>
      <c r="AA24" s="327">
        <f t="shared" si="14"/>
        <v>0</v>
      </c>
      <c r="AB24" s="246"/>
      <c r="AC24" s="227">
        <f t="shared" si="15"/>
        <v>0.6</v>
      </c>
      <c r="AD24" s="327">
        <f t="shared" si="16"/>
        <v>0</v>
      </c>
      <c r="AE24" s="246">
        <v>0.1</v>
      </c>
      <c r="AF24" s="227">
        <f t="shared" si="17"/>
        <v>0.7</v>
      </c>
      <c r="AG24" s="327">
        <f t="shared" si="18"/>
        <v>0</v>
      </c>
      <c r="AH24" s="246">
        <v>0.3</v>
      </c>
      <c r="AI24" s="227">
        <f t="shared" si="19"/>
        <v>1</v>
      </c>
      <c r="AJ24" s="327"/>
      <c r="AK24" s="246"/>
      <c r="AL24" s="227"/>
    </row>
    <row r="25" spans="1:38" s="84" customFormat="1" ht="28.5" customHeight="1">
      <c r="A25" s="106" t="str">
        <f>Resumo!$A$22</f>
        <v>14.0</v>
      </c>
      <c r="B25" s="770" t="str">
        <f>Resumo!$B$22</f>
        <v>INSTALAÇÕES ELÉTRICAS DE CABEAMENTO DE LÓGICA E TELEFONIA</v>
      </c>
      <c r="C25" s="770"/>
      <c r="D25" s="327">
        <f>Resumo!$F$22</f>
        <v>0</v>
      </c>
      <c r="E25" s="227" t="e">
        <f>Resumo!$H$22</f>
        <v>#DIV/0!</v>
      </c>
      <c r="F25" s="327">
        <f t="shared" si="0"/>
        <v>0</v>
      </c>
      <c r="G25" s="246"/>
      <c r="H25" s="227">
        <f t="shared" si="1"/>
        <v>0</v>
      </c>
      <c r="I25" s="327">
        <f t="shared" si="2"/>
        <v>0</v>
      </c>
      <c r="J25" s="246">
        <v>0.05</v>
      </c>
      <c r="K25" s="227">
        <f t="shared" si="3"/>
        <v>0.05</v>
      </c>
      <c r="L25" s="327">
        <f t="shared" si="4"/>
        <v>0</v>
      </c>
      <c r="M25" s="246">
        <v>0.4</v>
      </c>
      <c r="N25" s="227">
        <f t="shared" si="5"/>
        <v>0.45</v>
      </c>
      <c r="O25" s="327">
        <f t="shared" si="6"/>
        <v>0</v>
      </c>
      <c r="P25" s="246"/>
      <c r="Q25" s="227">
        <f t="shared" si="7"/>
        <v>0.45</v>
      </c>
      <c r="R25" s="327">
        <f t="shared" si="8"/>
        <v>0</v>
      </c>
      <c r="S25" s="246"/>
      <c r="T25" s="227">
        <f t="shared" si="9"/>
        <v>0.45</v>
      </c>
      <c r="U25" s="327">
        <f t="shared" si="10"/>
        <v>0</v>
      </c>
      <c r="V25" s="246">
        <v>0.45</v>
      </c>
      <c r="W25" s="227">
        <f t="shared" si="11"/>
        <v>0.9</v>
      </c>
      <c r="X25" s="327">
        <f t="shared" si="12"/>
        <v>0</v>
      </c>
      <c r="Y25" s="246"/>
      <c r="Z25" s="227">
        <f t="shared" si="13"/>
        <v>0.9</v>
      </c>
      <c r="AA25" s="327">
        <f t="shared" si="14"/>
        <v>0</v>
      </c>
      <c r="AB25" s="246"/>
      <c r="AC25" s="227">
        <f t="shared" si="15"/>
        <v>0.9</v>
      </c>
      <c r="AD25" s="327">
        <f t="shared" si="16"/>
        <v>0</v>
      </c>
      <c r="AE25" s="246"/>
      <c r="AF25" s="227">
        <f t="shared" si="17"/>
        <v>0.9</v>
      </c>
      <c r="AG25" s="327">
        <f t="shared" si="18"/>
        <v>0</v>
      </c>
      <c r="AH25" s="246">
        <v>0.1</v>
      </c>
      <c r="AI25" s="227">
        <f t="shared" si="19"/>
        <v>1</v>
      </c>
      <c r="AJ25" s="327"/>
      <c r="AK25" s="246"/>
      <c r="AL25" s="227"/>
    </row>
    <row r="26" spans="1:38" s="84" customFormat="1" ht="20.100000000000001" customHeight="1">
      <c r="A26" s="106" t="str">
        <f>Resumo!A23</f>
        <v>15.0</v>
      </c>
      <c r="B26" s="790" t="str">
        <f>Resumo!B23</f>
        <v>INSTALAÇÕES ELÉTRICAS - SPDA</v>
      </c>
      <c r="C26" s="790"/>
      <c r="D26" s="327">
        <f>Resumo!F23</f>
        <v>0</v>
      </c>
      <c r="E26" s="227" t="e">
        <f>Resumo!H23</f>
        <v>#DIV/0!</v>
      </c>
      <c r="F26" s="327">
        <f t="shared" si="0"/>
        <v>0</v>
      </c>
      <c r="G26" s="246"/>
      <c r="H26" s="227">
        <f t="shared" si="1"/>
        <v>0</v>
      </c>
      <c r="I26" s="327">
        <f t="shared" si="2"/>
        <v>0</v>
      </c>
      <c r="J26" s="246"/>
      <c r="K26" s="227">
        <f t="shared" si="3"/>
        <v>0</v>
      </c>
      <c r="L26" s="327">
        <f t="shared" si="4"/>
        <v>0</v>
      </c>
      <c r="M26" s="246"/>
      <c r="N26" s="227">
        <f t="shared" si="5"/>
        <v>0</v>
      </c>
      <c r="O26" s="327">
        <f t="shared" si="6"/>
        <v>0</v>
      </c>
      <c r="P26" s="246"/>
      <c r="Q26" s="227">
        <f t="shared" si="7"/>
        <v>0</v>
      </c>
      <c r="R26" s="327">
        <f t="shared" si="8"/>
        <v>0</v>
      </c>
      <c r="S26" s="246"/>
      <c r="T26" s="227">
        <f t="shared" si="9"/>
        <v>0</v>
      </c>
      <c r="U26" s="327">
        <f t="shared" si="10"/>
        <v>0</v>
      </c>
      <c r="V26" s="246"/>
      <c r="W26" s="227">
        <f t="shared" si="11"/>
        <v>0</v>
      </c>
      <c r="X26" s="327">
        <f t="shared" si="12"/>
        <v>0</v>
      </c>
      <c r="Y26" s="246">
        <v>0.27</v>
      </c>
      <c r="Z26" s="227">
        <f t="shared" si="13"/>
        <v>0.27</v>
      </c>
      <c r="AA26" s="327">
        <f t="shared" si="14"/>
        <v>0</v>
      </c>
      <c r="AB26" s="246">
        <v>0.33</v>
      </c>
      <c r="AC26" s="227">
        <f t="shared" si="15"/>
        <v>0.6</v>
      </c>
      <c r="AD26" s="327">
        <f t="shared" si="16"/>
        <v>0</v>
      </c>
      <c r="AE26" s="246">
        <v>0.4</v>
      </c>
      <c r="AF26" s="227">
        <f t="shared" si="17"/>
        <v>1</v>
      </c>
      <c r="AG26" s="327">
        <f t="shared" si="18"/>
        <v>0</v>
      </c>
      <c r="AH26" s="246"/>
      <c r="AI26" s="227">
        <f t="shared" si="19"/>
        <v>1</v>
      </c>
      <c r="AJ26" s="327"/>
      <c r="AK26" s="246"/>
      <c r="AL26" s="227"/>
    </row>
    <row r="27" spans="1:38" s="84" customFormat="1" ht="20.100000000000001" customHeight="1">
      <c r="A27" s="106" t="str">
        <f>Resumo!$A$24</f>
        <v>16.0</v>
      </c>
      <c r="B27" s="767" t="str">
        <f>Resumo!$B$24</f>
        <v>INSTALAÇÕES HIDRÁULICAS</v>
      </c>
      <c r="C27" s="767"/>
      <c r="D27" s="327">
        <f>Resumo!$F$24</f>
        <v>0</v>
      </c>
      <c r="E27" s="227" t="e">
        <f>Resumo!$H$24</f>
        <v>#DIV/0!</v>
      </c>
      <c r="F27" s="327">
        <f t="shared" si="0"/>
        <v>0</v>
      </c>
      <c r="G27" s="246"/>
      <c r="H27" s="227">
        <f t="shared" si="1"/>
        <v>0</v>
      </c>
      <c r="I27" s="327">
        <f t="shared" si="2"/>
        <v>0</v>
      </c>
      <c r="J27" s="246">
        <v>0.05</v>
      </c>
      <c r="K27" s="227">
        <f t="shared" si="3"/>
        <v>0.05</v>
      </c>
      <c r="L27" s="327">
        <f t="shared" si="4"/>
        <v>0</v>
      </c>
      <c r="M27" s="246">
        <v>0.4</v>
      </c>
      <c r="N27" s="227">
        <f t="shared" si="5"/>
        <v>0.45</v>
      </c>
      <c r="O27" s="327">
        <f t="shared" si="6"/>
        <v>0</v>
      </c>
      <c r="P27" s="246"/>
      <c r="Q27" s="227">
        <f t="shared" si="7"/>
        <v>0.45</v>
      </c>
      <c r="R27" s="327">
        <f t="shared" si="8"/>
        <v>0</v>
      </c>
      <c r="S27" s="246"/>
      <c r="T27" s="227">
        <f t="shared" si="9"/>
        <v>0.45</v>
      </c>
      <c r="U27" s="327">
        <f t="shared" si="10"/>
        <v>0</v>
      </c>
      <c r="V27" s="246">
        <v>0.45</v>
      </c>
      <c r="W27" s="227">
        <f t="shared" si="11"/>
        <v>0.9</v>
      </c>
      <c r="X27" s="327">
        <f t="shared" si="12"/>
        <v>0</v>
      </c>
      <c r="Y27" s="246"/>
      <c r="Z27" s="227">
        <f t="shared" si="13"/>
        <v>0.9</v>
      </c>
      <c r="AA27" s="327">
        <f t="shared" si="14"/>
        <v>0</v>
      </c>
      <c r="AB27" s="246"/>
      <c r="AC27" s="227">
        <f t="shared" si="15"/>
        <v>0.9</v>
      </c>
      <c r="AD27" s="327">
        <f t="shared" si="16"/>
        <v>0</v>
      </c>
      <c r="AE27" s="246"/>
      <c r="AF27" s="227">
        <f t="shared" si="17"/>
        <v>0.9</v>
      </c>
      <c r="AG27" s="327">
        <f t="shared" si="18"/>
        <v>0</v>
      </c>
      <c r="AH27" s="246">
        <v>0.1</v>
      </c>
      <c r="AI27" s="227">
        <f t="shared" si="19"/>
        <v>1</v>
      </c>
      <c r="AJ27" s="327"/>
      <c r="AK27" s="246"/>
      <c r="AL27" s="227"/>
    </row>
    <row r="28" spans="1:38" s="84" customFormat="1" ht="24.75" customHeight="1">
      <c r="A28" s="106" t="str">
        <f>Resumo!$A$25</f>
        <v>17.0</v>
      </c>
      <c r="B28" s="770" t="str">
        <f>Resumo!$B$25</f>
        <v>CLIMATIZAÇÃO</v>
      </c>
      <c r="C28" s="770"/>
      <c r="D28" s="327">
        <f>Resumo!$F$25</f>
        <v>0</v>
      </c>
      <c r="E28" s="227" t="e">
        <f>Resumo!$H$25</f>
        <v>#DIV/0!</v>
      </c>
      <c r="F28" s="327">
        <f t="shared" si="0"/>
        <v>0</v>
      </c>
      <c r="G28" s="246"/>
      <c r="H28" s="227">
        <f t="shared" si="1"/>
        <v>0</v>
      </c>
      <c r="I28" s="327">
        <f t="shared" si="2"/>
        <v>0</v>
      </c>
      <c r="J28" s="246">
        <v>0.05</v>
      </c>
      <c r="K28" s="227">
        <f t="shared" si="3"/>
        <v>0.05</v>
      </c>
      <c r="L28" s="327">
        <f t="shared" si="4"/>
        <v>0</v>
      </c>
      <c r="M28" s="246">
        <v>0.4</v>
      </c>
      <c r="N28" s="227">
        <f t="shared" si="5"/>
        <v>0.45</v>
      </c>
      <c r="O28" s="327">
        <f t="shared" si="6"/>
        <v>0</v>
      </c>
      <c r="P28" s="246"/>
      <c r="Q28" s="227">
        <f t="shared" si="7"/>
        <v>0.45</v>
      </c>
      <c r="R28" s="327">
        <f t="shared" si="8"/>
        <v>0</v>
      </c>
      <c r="S28" s="246"/>
      <c r="T28" s="227">
        <f t="shared" si="9"/>
        <v>0.45</v>
      </c>
      <c r="U28" s="327">
        <f t="shared" si="10"/>
        <v>0</v>
      </c>
      <c r="V28" s="246">
        <v>0.45</v>
      </c>
      <c r="W28" s="227">
        <f t="shared" si="11"/>
        <v>0.9</v>
      </c>
      <c r="X28" s="327">
        <f t="shared" si="12"/>
        <v>0</v>
      </c>
      <c r="Y28" s="246"/>
      <c r="Z28" s="227">
        <f t="shared" si="13"/>
        <v>0.9</v>
      </c>
      <c r="AA28" s="327">
        <f t="shared" si="14"/>
        <v>0</v>
      </c>
      <c r="AB28" s="246"/>
      <c r="AC28" s="227">
        <f t="shared" si="15"/>
        <v>0.9</v>
      </c>
      <c r="AD28" s="327">
        <f t="shared" si="16"/>
        <v>0</v>
      </c>
      <c r="AE28" s="246"/>
      <c r="AF28" s="227">
        <f t="shared" si="17"/>
        <v>0.9</v>
      </c>
      <c r="AG28" s="327">
        <f t="shared" si="18"/>
        <v>0</v>
      </c>
      <c r="AH28" s="246">
        <v>0.1</v>
      </c>
      <c r="AI28" s="227">
        <f t="shared" si="19"/>
        <v>1</v>
      </c>
      <c r="AJ28" s="327"/>
      <c r="AK28" s="246"/>
      <c r="AL28" s="227"/>
    </row>
    <row r="29" spans="1:38" s="84" customFormat="1" ht="20.100000000000001" customHeight="1">
      <c r="A29" s="106" t="str">
        <f>Resumo!$A$26</f>
        <v>18.0</v>
      </c>
      <c r="B29" s="767" t="str">
        <f>Resumo!$B$26</f>
        <v>INSTALAÇÕES SANITÁRIAS</v>
      </c>
      <c r="C29" s="767"/>
      <c r="D29" s="327">
        <f>Resumo!$F$26</f>
        <v>0</v>
      </c>
      <c r="E29" s="227" t="e">
        <f>Resumo!$H$26</f>
        <v>#DIV/0!</v>
      </c>
      <c r="F29" s="327">
        <f t="shared" si="0"/>
        <v>0</v>
      </c>
      <c r="G29" s="246"/>
      <c r="H29" s="227">
        <f t="shared" si="1"/>
        <v>0</v>
      </c>
      <c r="I29" s="327">
        <f t="shared" si="2"/>
        <v>0</v>
      </c>
      <c r="J29" s="246">
        <v>0.1</v>
      </c>
      <c r="K29" s="227">
        <f t="shared" si="3"/>
        <v>0.1</v>
      </c>
      <c r="L29" s="327">
        <f t="shared" si="4"/>
        <v>0</v>
      </c>
      <c r="M29" s="246">
        <v>0.4</v>
      </c>
      <c r="N29" s="227">
        <f t="shared" si="5"/>
        <v>0.5</v>
      </c>
      <c r="O29" s="327">
        <f t="shared" si="6"/>
        <v>0</v>
      </c>
      <c r="P29" s="246"/>
      <c r="Q29" s="227">
        <f t="shared" si="7"/>
        <v>0.5</v>
      </c>
      <c r="R29" s="327">
        <v>0</v>
      </c>
      <c r="S29" s="246"/>
      <c r="T29" s="227">
        <f t="shared" si="9"/>
        <v>0.5</v>
      </c>
      <c r="U29" s="327">
        <f t="shared" si="10"/>
        <v>0</v>
      </c>
      <c r="V29" s="246">
        <v>0.4</v>
      </c>
      <c r="W29" s="227">
        <f t="shared" si="11"/>
        <v>0.9</v>
      </c>
      <c r="X29" s="327">
        <f t="shared" si="12"/>
        <v>0</v>
      </c>
      <c r="Y29" s="246"/>
      <c r="Z29" s="227">
        <f t="shared" si="13"/>
        <v>0.9</v>
      </c>
      <c r="AA29" s="327">
        <f t="shared" si="14"/>
        <v>0</v>
      </c>
      <c r="AB29" s="246"/>
      <c r="AC29" s="227">
        <f t="shared" si="15"/>
        <v>0.9</v>
      </c>
      <c r="AD29" s="327">
        <f t="shared" si="16"/>
        <v>0</v>
      </c>
      <c r="AE29" s="246"/>
      <c r="AF29" s="227">
        <f t="shared" si="17"/>
        <v>0.9</v>
      </c>
      <c r="AG29" s="327">
        <f t="shared" si="18"/>
        <v>0</v>
      </c>
      <c r="AH29" s="246">
        <v>0.1</v>
      </c>
      <c r="AI29" s="227">
        <f t="shared" si="19"/>
        <v>1</v>
      </c>
      <c r="AJ29" s="327"/>
      <c r="AK29" s="246"/>
      <c r="AL29" s="227"/>
    </row>
    <row r="30" spans="1:38" s="84" customFormat="1" ht="20.100000000000001" customHeight="1">
      <c r="A30" s="106" t="str">
        <f>Resumo!$A$27</f>
        <v>19.0</v>
      </c>
      <c r="B30" s="767" t="str">
        <f>Resumo!$B$27</f>
        <v>INSTALAÇÕES PLUVIAIS</v>
      </c>
      <c r="C30" s="767"/>
      <c r="D30" s="327">
        <f>Resumo!$F$27</f>
        <v>0</v>
      </c>
      <c r="E30" s="227" t="e">
        <f>Resumo!$H$27</f>
        <v>#DIV/0!</v>
      </c>
      <c r="F30" s="327">
        <f t="shared" si="0"/>
        <v>0</v>
      </c>
      <c r="G30" s="246"/>
      <c r="H30" s="227">
        <f t="shared" si="1"/>
        <v>0</v>
      </c>
      <c r="I30" s="327">
        <f t="shared" si="2"/>
        <v>0</v>
      </c>
      <c r="J30" s="246">
        <v>0.1</v>
      </c>
      <c r="K30" s="227">
        <f t="shared" si="3"/>
        <v>0.1</v>
      </c>
      <c r="L30" s="327">
        <f t="shared" si="4"/>
        <v>0</v>
      </c>
      <c r="M30" s="246">
        <v>0.4</v>
      </c>
      <c r="N30" s="227">
        <f t="shared" si="5"/>
        <v>0.5</v>
      </c>
      <c r="O30" s="327">
        <f t="shared" si="6"/>
        <v>0</v>
      </c>
      <c r="P30" s="246"/>
      <c r="Q30" s="227">
        <f t="shared" si="7"/>
        <v>0.5</v>
      </c>
      <c r="R30" s="327">
        <f t="shared" si="8"/>
        <v>0</v>
      </c>
      <c r="S30" s="246"/>
      <c r="T30" s="227">
        <f t="shared" si="9"/>
        <v>0.5</v>
      </c>
      <c r="U30" s="327">
        <f t="shared" si="10"/>
        <v>0</v>
      </c>
      <c r="V30" s="246">
        <v>0.4</v>
      </c>
      <c r="W30" s="227">
        <f t="shared" si="11"/>
        <v>0.9</v>
      </c>
      <c r="X30" s="327">
        <f t="shared" si="12"/>
        <v>0</v>
      </c>
      <c r="Y30" s="246"/>
      <c r="Z30" s="227">
        <f t="shared" si="13"/>
        <v>0.9</v>
      </c>
      <c r="AA30" s="327">
        <f t="shared" si="14"/>
        <v>0</v>
      </c>
      <c r="AB30" s="246"/>
      <c r="AC30" s="227">
        <f t="shared" si="15"/>
        <v>0.9</v>
      </c>
      <c r="AD30" s="327">
        <f t="shared" si="16"/>
        <v>0</v>
      </c>
      <c r="AE30" s="246"/>
      <c r="AF30" s="227">
        <f t="shared" si="17"/>
        <v>0.9</v>
      </c>
      <c r="AG30" s="327">
        <f>AH30*$D30-0.01</f>
        <v>-0.01</v>
      </c>
      <c r="AH30" s="246">
        <v>0.1</v>
      </c>
      <c r="AI30" s="227">
        <f t="shared" si="19"/>
        <v>1</v>
      </c>
      <c r="AJ30" s="327"/>
      <c r="AK30" s="246"/>
      <c r="AL30" s="227"/>
    </row>
    <row r="31" spans="1:38" s="84" customFormat="1" ht="25.5" customHeight="1">
      <c r="A31" s="106" t="str">
        <f>Resumo!$A$28</f>
        <v>20.0</v>
      </c>
      <c r="B31" s="795" t="str">
        <f>Resumo!$B$28</f>
        <v>INSTALAÇÕES DE SISTEMA DE EMERGENCIA E SEGURANÇA CONTRA INCENDIO</v>
      </c>
      <c r="C31" s="795"/>
      <c r="D31" s="327">
        <f>Resumo!$F$28</f>
        <v>0</v>
      </c>
      <c r="E31" s="227" t="e">
        <f>Resumo!$H$28</f>
        <v>#DIV/0!</v>
      </c>
      <c r="F31" s="327">
        <f t="shared" ref="F31:F32" si="39">G31*$D31</f>
        <v>0</v>
      </c>
      <c r="G31" s="246"/>
      <c r="H31" s="227">
        <f t="shared" ref="H31:H32" si="40">G31</f>
        <v>0</v>
      </c>
      <c r="I31" s="327">
        <f t="shared" ref="I31:I32" si="41">J31*$D31</f>
        <v>0</v>
      </c>
      <c r="J31" s="246"/>
      <c r="K31" s="227">
        <f t="shared" ref="K31:K32" si="42">H31+J31</f>
        <v>0</v>
      </c>
      <c r="L31" s="327">
        <f t="shared" ref="L31:L32" si="43">M31*$D31</f>
        <v>0</v>
      </c>
      <c r="M31" s="246"/>
      <c r="N31" s="227">
        <f t="shared" ref="N31:N32" si="44">K31+M31</f>
        <v>0</v>
      </c>
      <c r="O31" s="327">
        <f t="shared" ref="O31:O32" si="45">P31*$D31</f>
        <v>0</v>
      </c>
      <c r="P31" s="246"/>
      <c r="Q31" s="227">
        <f t="shared" ref="Q31:Q32" si="46">N31+P31</f>
        <v>0</v>
      </c>
      <c r="R31" s="327">
        <v>0</v>
      </c>
      <c r="S31" s="246"/>
      <c r="T31" s="227">
        <f t="shared" ref="T31:T32" si="47">Q31+S31</f>
        <v>0</v>
      </c>
      <c r="U31" s="327">
        <f t="shared" ref="U31:U32" si="48">V31*$D31</f>
        <v>0</v>
      </c>
      <c r="V31" s="246"/>
      <c r="W31" s="227">
        <f t="shared" ref="W31:W32" si="49">T31+V31</f>
        <v>0</v>
      </c>
      <c r="X31" s="327">
        <f t="shared" ref="X31:X32" si="50">Y31*$D31</f>
        <v>0</v>
      </c>
      <c r="Y31" s="246"/>
      <c r="Z31" s="227">
        <f t="shared" ref="Z31:Z32" si="51">W31+Y31</f>
        <v>0</v>
      </c>
      <c r="AA31" s="327">
        <f t="shared" ref="AA31:AA32" si="52">AB31*$D31</f>
        <v>0</v>
      </c>
      <c r="AB31" s="246"/>
      <c r="AC31" s="227">
        <f t="shared" ref="AC31:AC32" si="53">Z31+AB31</f>
        <v>0</v>
      </c>
      <c r="AD31" s="327">
        <f t="shared" ref="AD31:AD32" si="54">AE31*$D31</f>
        <v>0</v>
      </c>
      <c r="AE31" s="246"/>
      <c r="AF31" s="227">
        <f t="shared" ref="AF31:AF32" si="55">AC31+AE31</f>
        <v>0</v>
      </c>
      <c r="AG31" s="327">
        <f t="shared" ref="AG31" si="56">AH31*$D31</f>
        <v>0</v>
      </c>
      <c r="AH31" s="246">
        <v>1</v>
      </c>
      <c r="AI31" s="227">
        <f t="shared" ref="AI31:AI32" si="57">AF31+AH31</f>
        <v>1</v>
      </c>
      <c r="AJ31" s="327"/>
      <c r="AK31" s="246"/>
      <c r="AL31" s="227"/>
    </row>
    <row r="32" spans="1:38" s="84" customFormat="1" ht="20.100000000000001" customHeight="1">
      <c r="A32" s="106" t="str">
        <f>Resumo!$A$29</f>
        <v>21.0</v>
      </c>
      <c r="B32" s="790" t="str">
        <f>Resumo!$B$29</f>
        <v>SERVIÇOS COMPLEMENTARES</v>
      </c>
      <c r="C32" s="790"/>
      <c r="D32" s="327">
        <f>Resumo!$F$29</f>
        <v>0</v>
      </c>
      <c r="E32" s="227" t="e">
        <f>Resumo!$H$29</f>
        <v>#DIV/0!</v>
      </c>
      <c r="F32" s="327">
        <f t="shared" si="39"/>
        <v>0</v>
      </c>
      <c r="G32" s="246"/>
      <c r="H32" s="227">
        <f t="shared" si="40"/>
        <v>0</v>
      </c>
      <c r="I32" s="327">
        <f t="shared" si="41"/>
        <v>0</v>
      </c>
      <c r="J32" s="246"/>
      <c r="K32" s="227">
        <f t="shared" si="42"/>
        <v>0</v>
      </c>
      <c r="L32" s="327">
        <f t="shared" si="43"/>
        <v>0</v>
      </c>
      <c r="M32" s="246"/>
      <c r="N32" s="227">
        <f t="shared" si="44"/>
        <v>0</v>
      </c>
      <c r="O32" s="327">
        <f t="shared" si="45"/>
        <v>0</v>
      </c>
      <c r="P32" s="246"/>
      <c r="Q32" s="227">
        <f t="shared" si="46"/>
        <v>0</v>
      </c>
      <c r="R32" s="327">
        <f t="shared" ref="R32" si="58">S32*$D32</f>
        <v>0</v>
      </c>
      <c r="S32" s="246"/>
      <c r="T32" s="227">
        <f t="shared" si="47"/>
        <v>0</v>
      </c>
      <c r="U32" s="327">
        <f t="shared" si="48"/>
        <v>0</v>
      </c>
      <c r="V32" s="246"/>
      <c r="W32" s="227">
        <f t="shared" si="49"/>
        <v>0</v>
      </c>
      <c r="X32" s="327">
        <f t="shared" si="50"/>
        <v>0</v>
      </c>
      <c r="Y32" s="246"/>
      <c r="Z32" s="227">
        <f t="shared" si="51"/>
        <v>0</v>
      </c>
      <c r="AA32" s="327">
        <f t="shared" si="52"/>
        <v>0</v>
      </c>
      <c r="AB32" s="246"/>
      <c r="AC32" s="227">
        <f t="shared" si="53"/>
        <v>0</v>
      </c>
      <c r="AD32" s="327">
        <f t="shared" si="54"/>
        <v>0</v>
      </c>
      <c r="AE32" s="246"/>
      <c r="AF32" s="227">
        <f t="shared" si="55"/>
        <v>0</v>
      </c>
      <c r="AG32" s="327">
        <f>AH32*$D32</f>
        <v>0</v>
      </c>
      <c r="AH32" s="246">
        <v>1</v>
      </c>
      <c r="AI32" s="227">
        <f t="shared" si="57"/>
        <v>1</v>
      </c>
      <c r="AJ32" s="327"/>
      <c r="AK32" s="246"/>
      <c r="AL32" s="227"/>
    </row>
    <row r="33" spans="1:38" s="573" customFormat="1" ht="20.100000000000001" customHeight="1">
      <c r="A33" s="788" t="s">
        <v>544</v>
      </c>
      <c r="B33" s="788"/>
      <c r="C33" s="788"/>
      <c r="D33" s="572">
        <f>Resumo!F30</f>
        <v>0</v>
      </c>
      <c r="E33" s="515" t="e">
        <f>Resumo!H30</f>
        <v>#DIV/0!</v>
      </c>
      <c r="F33" s="787">
        <f>SUM(F12:F32)</f>
        <v>0</v>
      </c>
      <c r="G33" s="787"/>
      <c r="H33" s="515" t="e">
        <f>F33/$D$33</f>
        <v>#DIV/0!</v>
      </c>
      <c r="I33" s="787">
        <f>SUM(I12:I32)</f>
        <v>0</v>
      </c>
      <c r="J33" s="787"/>
      <c r="K33" s="515" t="e">
        <f>I33/$D$33</f>
        <v>#DIV/0!</v>
      </c>
      <c r="L33" s="787">
        <f>SUM(L12:L32)</f>
        <v>0.01</v>
      </c>
      <c r="M33" s="787"/>
      <c r="N33" s="515" t="e">
        <f>L33/$D$33</f>
        <v>#DIV/0!</v>
      </c>
      <c r="O33" s="787">
        <f>SUM(O12:O32)</f>
        <v>0</v>
      </c>
      <c r="P33" s="787"/>
      <c r="Q33" s="515" t="e">
        <f>O33/$D$33</f>
        <v>#DIV/0!</v>
      </c>
      <c r="R33" s="787">
        <f>SUM(R12:R32)</f>
        <v>0.01</v>
      </c>
      <c r="S33" s="787"/>
      <c r="T33" s="515" t="e">
        <f>R33/$D$33</f>
        <v>#DIV/0!</v>
      </c>
      <c r="U33" s="787">
        <f>SUM(U12:U32)</f>
        <v>-0.01</v>
      </c>
      <c r="V33" s="787"/>
      <c r="W33" s="515" t="e">
        <f>U33/$D$33</f>
        <v>#DIV/0!</v>
      </c>
      <c r="X33" s="787">
        <f>SUM(X12:X32)</f>
        <v>0</v>
      </c>
      <c r="Y33" s="787"/>
      <c r="Z33" s="515" t="e">
        <f>X33/$D$33</f>
        <v>#DIV/0!</v>
      </c>
      <c r="AA33" s="787">
        <f>SUM(AA12:AA32)</f>
        <v>-0.01</v>
      </c>
      <c r="AB33" s="787"/>
      <c r="AC33" s="515" t="e">
        <f>AA33/$D$33</f>
        <v>#DIV/0!</v>
      </c>
      <c r="AD33" s="787">
        <f>SUM(AD12:AD32)</f>
        <v>0</v>
      </c>
      <c r="AE33" s="787"/>
      <c r="AF33" s="515" t="e">
        <f>AD33/$D$33</f>
        <v>#DIV/0!</v>
      </c>
      <c r="AG33" s="787">
        <f>SUM(AG12:AG32)</f>
        <v>-0.01</v>
      </c>
      <c r="AH33" s="787"/>
      <c r="AI33" s="515" t="e">
        <f>AG33/$D$33</f>
        <v>#DIV/0!</v>
      </c>
      <c r="AJ33" s="799"/>
      <c r="AK33" s="800"/>
      <c r="AL33" s="515"/>
    </row>
    <row r="34" spans="1:38" s="84" customFormat="1" ht="20.100000000000001" customHeight="1">
      <c r="A34" s="786" t="s">
        <v>545</v>
      </c>
      <c r="B34" s="786"/>
      <c r="C34" s="786"/>
      <c r="D34" s="786"/>
      <c r="E34" s="786"/>
      <c r="F34" s="786">
        <f>F33</f>
        <v>0</v>
      </c>
      <c r="G34" s="786"/>
      <c r="H34" s="245" t="e">
        <f>F34/$D$33</f>
        <v>#DIV/0!</v>
      </c>
      <c r="I34" s="786">
        <f>I33+F34</f>
        <v>0</v>
      </c>
      <c r="J34" s="786"/>
      <c r="K34" s="245" t="e">
        <f>I34/$D$33</f>
        <v>#DIV/0!</v>
      </c>
      <c r="L34" s="786">
        <f>L33+I34</f>
        <v>0.01</v>
      </c>
      <c r="M34" s="786"/>
      <c r="N34" s="245" t="e">
        <f>L34/$D$33</f>
        <v>#DIV/0!</v>
      </c>
      <c r="O34" s="786">
        <f>O33+L34</f>
        <v>0.01</v>
      </c>
      <c r="P34" s="786"/>
      <c r="Q34" s="245" t="e">
        <f>O34/$D$33</f>
        <v>#DIV/0!</v>
      </c>
      <c r="R34" s="786">
        <f>R33+O34</f>
        <v>0.02</v>
      </c>
      <c r="S34" s="786"/>
      <c r="T34" s="245" t="e">
        <f>R34/$D$33</f>
        <v>#DIV/0!</v>
      </c>
      <c r="U34" s="786">
        <f>U33+R34</f>
        <v>0.01</v>
      </c>
      <c r="V34" s="786"/>
      <c r="W34" s="245" t="e">
        <f>U34/$D$33</f>
        <v>#DIV/0!</v>
      </c>
      <c r="X34" s="786">
        <f>X33+U34</f>
        <v>0.01</v>
      </c>
      <c r="Y34" s="786"/>
      <c r="Z34" s="245" t="e">
        <f>X34/$D$33</f>
        <v>#DIV/0!</v>
      </c>
      <c r="AA34" s="786">
        <f>AA33+X34</f>
        <v>0</v>
      </c>
      <c r="AB34" s="786"/>
      <c r="AC34" s="245" t="e">
        <f>AA34/$D$33</f>
        <v>#DIV/0!</v>
      </c>
      <c r="AD34" s="786">
        <f>AD33+AA34</f>
        <v>0</v>
      </c>
      <c r="AE34" s="786"/>
      <c r="AF34" s="245" t="e">
        <f>AD34/$D$33</f>
        <v>#DIV/0!</v>
      </c>
      <c r="AG34" s="786">
        <f>AG33+AD34-0.08</f>
        <v>-0.09</v>
      </c>
      <c r="AH34" s="786"/>
      <c r="AI34" s="245" t="e">
        <f>AG34/$D$33</f>
        <v>#DIV/0!</v>
      </c>
      <c r="AJ34" s="793"/>
      <c r="AK34" s="794"/>
      <c r="AL34" s="245"/>
    </row>
    <row r="35" spans="1:38" s="84" customFormat="1" ht="20.100000000000001" customHeight="1">
      <c r="AJ35" s="224"/>
    </row>
    <row r="36" spans="1:38" s="84" customFormat="1">
      <c r="D36" s="604"/>
      <c r="E36" s="604"/>
    </row>
    <row r="37" spans="1:38" s="84" customFormat="1">
      <c r="D37" s="604"/>
      <c r="E37" s="604"/>
    </row>
    <row r="38" spans="1:38" s="84" customFormat="1">
      <c r="D38" s="604"/>
      <c r="E38" s="604"/>
    </row>
    <row r="39" spans="1:38" s="84" customFormat="1">
      <c r="D39" s="604"/>
      <c r="E39" s="604"/>
    </row>
    <row r="40" spans="1:38" s="84" customFormat="1">
      <c r="D40" s="604"/>
      <c r="E40" s="604"/>
    </row>
    <row r="41" spans="1:38" s="84" customFormat="1">
      <c r="D41" s="604"/>
      <c r="E41" s="604"/>
    </row>
    <row r="42" spans="1:38" s="84" customFormat="1">
      <c r="D42" s="604"/>
      <c r="E42" s="604"/>
    </row>
    <row r="43" spans="1:38" s="84" customFormat="1">
      <c r="D43" s="604"/>
      <c r="E43" s="604"/>
    </row>
    <row r="44" spans="1:38" s="84" customFormat="1" ht="3" customHeight="1">
      <c r="D44" s="604"/>
      <c r="E44" s="604"/>
    </row>
    <row r="45" spans="1:38" s="84" customFormat="1" hidden="1">
      <c r="D45" s="604"/>
      <c r="E45" s="604"/>
    </row>
    <row r="46" spans="1:38" s="84" customFormat="1" hidden="1">
      <c r="D46" s="604"/>
      <c r="E46" s="604"/>
    </row>
    <row r="47" spans="1:38" s="84" customFormat="1" hidden="1">
      <c r="D47" s="604"/>
      <c r="E47" s="604"/>
    </row>
    <row r="48" spans="1:38" s="84" customFormat="1">
      <c r="D48" s="604"/>
      <c r="E48" s="604"/>
    </row>
    <row r="49" spans="4:5" s="84" customFormat="1">
      <c r="D49" s="604"/>
      <c r="E49" s="604"/>
    </row>
    <row r="50" spans="4:5" s="84" customFormat="1">
      <c r="D50" s="604"/>
      <c r="E50" s="604"/>
    </row>
    <row r="51" spans="4:5" s="84" customFormat="1">
      <c r="D51" s="604"/>
      <c r="E51" s="604"/>
    </row>
    <row r="52" spans="4:5" s="84" customFormat="1">
      <c r="D52" s="604"/>
      <c r="E52" s="604"/>
    </row>
    <row r="53" spans="4:5" s="84" customFormat="1">
      <c r="D53" s="604"/>
      <c r="E53" s="604"/>
    </row>
    <row r="54" spans="4:5" s="84" customFormat="1">
      <c r="D54" s="604"/>
      <c r="E54" s="604"/>
    </row>
  </sheetData>
  <mergeCells count="86">
    <mergeCell ref="AJ34:AK34"/>
    <mergeCell ref="B31:C31"/>
    <mergeCell ref="B32:C32"/>
    <mergeCell ref="AJ10:AL10"/>
    <mergeCell ref="AJ33:AK33"/>
    <mergeCell ref="B21:C21"/>
    <mergeCell ref="B22:C22"/>
    <mergeCell ref="B24:C24"/>
    <mergeCell ref="B12:C12"/>
    <mergeCell ref="B13:C13"/>
    <mergeCell ref="B14:C14"/>
    <mergeCell ref="B15:C15"/>
    <mergeCell ref="B16:C16"/>
    <mergeCell ref="B17:C17"/>
    <mergeCell ref="B19:C19"/>
    <mergeCell ref="B20:C20"/>
    <mergeCell ref="L10:N10"/>
    <mergeCell ref="O10:Q10"/>
    <mergeCell ref="B3:E3"/>
    <mergeCell ref="B18:C18"/>
    <mergeCell ref="B29:C29"/>
    <mergeCell ref="I3:J3"/>
    <mergeCell ref="I4:J4"/>
    <mergeCell ref="B6:H6"/>
    <mergeCell ref="K5:L6"/>
    <mergeCell ref="K3:L3"/>
    <mergeCell ref="B4:E4"/>
    <mergeCell ref="B5:E5"/>
    <mergeCell ref="A7:B7"/>
    <mergeCell ref="B10:C11"/>
    <mergeCell ref="J5:J6"/>
    <mergeCell ref="F10:H10"/>
    <mergeCell ref="AD10:AF10"/>
    <mergeCell ref="AG10:AI10"/>
    <mergeCell ref="R34:S34"/>
    <mergeCell ref="U34:V34"/>
    <mergeCell ref="X34:Y34"/>
    <mergeCell ref="AA34:AB34"/>
    <mergeCell ref="X10:Z10"/>
    <mergeCell ref="AA10:AC10"/>
    <mergeCell ref="X33:Y33"/>
    <mergeCell ref="AA33:AB33"/>
    <mergeCell ref="R10:T10"/>
    <mergeCell ref="U10:W10"/>
    <mergeCell ref="I10:K10"/>
    <mergeCell ref="A10:A11"/>
    <mergeCell ref="D10:D11"/>
    <mergeCell ref="E10:E11"/>
    <mergeCell ref="A33:C33"/>
    <mergeCell ref="B30:C30"/>
    <mergeCell ref="B25:C25"/>
    <mergeCell ref="B26:C26"/>
    <mergeCell ref="B27:C27"/>
    <mergeCell ref="B23:C23"/>
    <mergeCell ref="B28:C28"/>
    <mergeCell ref="A34:C34"/>
    <mergeCell ref="D34:E34"/>
    <mergeCell ref="F34:G34"/>
    <mergeCell ref="F33:G33"/>
    <mergeCell ref="AG33:AH33"/>
    <mergeCell ref="AG34:AH34"/>
    <mergeCell ref="I33:J33"/>
    <mergeCell ref="I34:J34"/>
    <mergeCell ref="L33:M33"/>
    <mergeCell ref="L34:M34"/>
    <mergeCell ref="O33:P33"/>
    <mergeCell ref="O34:P34"/>
    <mergeCell ref="AD34:AE34"/>
    <mergeCell ref="AD33:AE33"/>
    <mergeCell ref="R33:S33"/>
    <mergeCell ref="U33:V33"/>
    <mergeCell ref="R4:S4"/>
    <mergeCell ref="S5:S6"/>
    <mergeCell ref="T5:U6"/>
    <mergeCell ref="AA3:AB3"/>
    <mergeCell ref="AC3:AD3"/>
    <mergeCell ref="AA4:AB4"/>
    <mergeCell ref="AB5:AB6"/>
    <mergeCell ref="AC5:AD6"/>
    <mergeCell ref="R3:S3"/>
    <mergeCell ref="T3:U3"/>
    <mergeCell ref="AG3:AH3"/>
    <mergeCell ref="AI3:AJ3"/>
    <mergeCell ref="AG4:AH4"/>
    <mergeCell ref="AH5:AH6"/>
    <mergeCell ref="AI5:AJ6"/>
  </mergeCells>
  <pageMargins left="0.59055118110236227" right="0.11811023622047245" top="0.51181102362204722" bottom="0.98425196850393704" header="0.31496062992125984" footer="0.31496062992125984"/>
  <pageSetup paperSize="9" scale="70" fitToWidth="0" pageOrder="overThenDown" orientation="landscape" r:id="rId1"/>
  <headerFooter>
    <oddFooter>&amp;L&amp;G&amp;CLuciano Clebert Scaburi
 Engenheira Civil 
CREA RN170072976-4&amp;R&amp;P de &amp;N</oddFooter>
  </headerFooter>
  <colBreaks count="3" manualBreakCount="3">
    <brk id="14" max="33" man="1"/>
    <brk id="23" max="33" man="1"/>
    <brk id="32" max="33"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view="pageBreakPreview" topLeftCell="A2" zoomScale="145" zoomScaleNormal="130" zoomScaleSheetLayoutView="145" zoomScalePageLayoutView="85" workbookViewId="0">
      <selection activeCell="F2" sqref="F2"/>
    </sheetView>
  </sheetViews>
  <sheetFormatPr defaultRowHeight="12"/>
  <cols>
    <col min="1" max="1" width="11.140625" style="229" customWidth="1"/>
    <col min="2" max="2" width="8.28515625" style="229" customWidth="1"/>
    <col min="3" max="3" width="26.85546875" style="229" customWidth="1"/>
    <col min="4" max="4" width="13.140625" style="229" customWidth="1"/>
    <col min="5" max="5" width="10.7109375" style="229" customWidth="1"/>
    <col min="6" max="6" width="12.7109375" style="229" customWidth="1"/>
    <col min="7" max="7" width="9.42578125" style="229" customWidth="1"/>
    <col min="8" max="8" width="10.7109375" style="229" customWidth="1"/>
    <col min="9" max="10" width="9.140625" style="229"/>
    <col min="11" max="12" width="18.5703125" style="229" customWidth="1"/>
    <col min="13" max="16384" width="9.140625" style="229"/>
  </cols>
  <sheetData>
    <row r="1" spans="1:9" ht="15" customHeight="1">
      <c r="A1" s="825" t="str">
        <f>Resumo!A1</f>
        <v>ORÇAMENTO COMPLETO - POLICLÍNICA</v>
      </c>
      <c r="B1" s="826"/>
      <c r="C1" s="826"/>
      <c r="D1" s="826"/>
      <c r="E1" s="826"/>
      <c r="F1" s="826"/>
      <c r="G1" s="826"/>
      <c r="H1" s="826"/>
    </row>
    <row r="2" spans="1:9">
      <c r="A2" s="445" t="s">
        <v>1215</v>
      </c>
      <c r="B2" s="773" t="s">
        <v>1214</v>
      </c>
      <c r="C2" s="773"/>
      <c r="D2" s="827" t="str">
        <f>Resumo!$E$2</f>
        <v>Valor estimado final:</v>
      </c>
      <c r="E2" s="827"/>
      <c r="F2" s="446">
        <f>Resumo!$F$2</f>
        <v>0</v>
      </c>
      <c r="G2" s="444" t="str">
        <f>Resumo!$G$2</f>
        <v>Data:</v>
      </c>
      <c r="H2" s="447">
        <f>Resumo!$H$2</f>
        <v>44012</v>
      </c>
    </row>
    <row r="3" spans="1:9">
      <c r="A3" s="443" t="str">
        <f>Resumo!$A$3</f>
        <v>Obra:</v>
      </c>
      <c r="B3" s="791" t="str">
        <f>Resumo!$B$3</f>
        <v>Construção da Policlínica</v>
      </c>
      <c r="C3" s="791"/>
      <c r="D3" s="763" t="str">
        <f>Resumo!$E$3</f>
        <v>Custo/m²:</v>
      </c>
      <c r="E3" s="763"/>
      <c r="F3" s="439">
        <f>Resumo!$F$3</f>
        <v>0</v>
      </c>
      <c r="G3" s="441" t="str">
        <f>Resumo!$G$3</f>
        <v>BDI:</v>
      </c>
      <c r="H3" s="239">
        <f>Resumo!$H$3</f>
        <v>0.24940000000000001</v>
      </c>
    </row>
    <row r="4" spans="1:9" ht="24.75" customHeight="1">
      <c r="A4" s="427" t="str">
        <f>Resumo!$A$4</f>
        <v>Local:</v>
      </c>
      <c r="B4" s="792" t="str">
        <f>Resumo!$B$4</f>
        <v>Rua das Turmalinas (Rua C), lotes 47/48/49, quadra 08, Loteamento Industrial.</v>
      </c>
      <c r="C4" s="792"/>
      <c r="D4" s="792"/>
      <c r="E4" s="792"/>
      <c r="F4" s="777" t="str">
        <f>Resumo!$G$4</f>
        <v>Referência:</v>
      </c>
      <c r="G4" s="784" t="str">
        <f>Resumo!$H$4</f>
        <v>SINAPI - MAR/2020 - DESONERADO</v>
      </c>
      <c r="H4" s="771"/>
    </row>
    <row r="5" spans="1:9">
      <c r="A5" s="427" t="str">
        <f>Resumo!$A$5</f>
        <v xml:space="preserve">Área: </v>
      </c>
      <c r="B5" s="68">
        <f>Resumo!$B$5</f>
        <v>1116.78</v>
      </c>
      <c r="C5" s="84"/>
      <c r="D5" s="442"/>
      <c r="E5" s="442"/>
      <c r="F5" s="777"/>
      <c r="G5" s="784"/>
      <c r="H5" s="771"/>
    </row>
    <row r="6" spans="1:9">
      <c r="A6" s="775" t="str">
        <f>Resumo!$A$6</f>
        <v xml:space="preserve">Responsável Técnico: </v>
      </c>
      <c r="B6" s="776"/>
      <c r="C6" s="68" t="str">
        <f>Resumo!$C$6</f>
        <v>Luciano Clebert Scaburi - CREA  RN170072976-4</v>
      </c>
      <c r="D6" s="442"/>
      <c r="E6" s="442"/>
      <c r="F6" s="442"/>
      <c r="G6" s="84"/>
      <c r="H6" s="234"/>
    </row>
    <row r="7" spans="1:9" ht="15" customHeight="1">
      <c r="A7" s="417"/>
      <c r="B7" s="442"/>
      <c r="C7" s="774" t="str">
        <f>Resumo!$C$7</f>
        <v>Arredondamentos: Opções → Avançado → Fórmulas → "Definir Precisão Conforme Exibido"</v>
      </c>
      <c r="D7" s="774"/>
      <c r="E7" s="774"/>
      <c r="F7" s="774"/>
      <c r="G7" s="774"/>
      <c r="H7" s="828"/>
      <c r="I7" s="418"/>
    </row>
    <row r="8" spans="1:9">
      <c r="A8" s="417"/>
      <c r="B8" s="442"/>
      <c r="C8" s="416"/>
      <c r="D8" s="442"/>
      <c r="E8" s="442"/>
      <c r="F8" s="442"/>
      <c r="G8" s="442"/>
      <c r="H8" s="234"/>
    </row>
    <row r="9" spans="1:9" ht="15">
      <c r="A9" s="822" t="s">
        <v>592</v>
      </c>
      <c r="B9" s="823"/>
      <c r="C9" s="823"/>
      <c r="D9" s="823"/>
      <c r="E9" s="823"/>
      <c r="F9" s="823"/>
      <c r="G9" s="823"/>
      <c r="H9" s="824"/>
    </row>
    <row r="10" spans="1:9">
      <c r="A10" s="249" t="s">
        <v>50</v>
      </c>
      <c r="B10" s="804" t="s">
        <v>51</v>
      </c>
      <c r="C10" s="805"/>
      <c r="D10" s="805"/>
      <c r="E10" s="805"/>
      <c r="F10" s="806"/>
      <c r="G10" s="818">
        <f>SUM(G11:G14)</f>
        <v>6.8500000000000005E-2</v>
      </c>
      <c r="H10" s="818"/>
    </row>
    <row r="11" spans="1:9">
      <c r="A11" s="328" t="s">
        <v>52</v>
      </c>
      <c r="B11" s="821" t="s">
        <v>53</v>
      </c>
      <c r="C11" s="821"/>
      <c r="D11" s="802" t="s">
        <v>54</v>
      </c>
      <c r="E11" s="802"/>
      <c r="F11" s="802"/>
      <c r="G11" s="815">
        <v>3.7999999999999999E-2</v>
      </c>
      <c r="H11" s="815"/>
    </row>
    <row r="12" spans="1:9">
      <c r="A12" s="328" t="s">
        <v>55</v>
      </c>
      <c r="B12" s="821" t="s">
        <v>56</v>
      </c>
      <c r="C12" s="821"/>
      <c r="D12" s="802" t="s">
        <v>57</v>
      </c>
      <c r="E12" s="802"/>
      <c r="F12" s="802"/>
      <c r="G12" s="815">
        <v>7.0000000000000001E-3</v>
      </c>
      <c r="H12" s="815"/>
    </row>
    <row r="13" spans="1:9">
      <c r="A13" s="328" t="s">
        <v>58</v>
      </c>
      <c r="B13" s="821" t="s">
        <v>59</v>
      </c>
      <c r="C13" s="821"/>
      <c r="D13" s="802" t="s">
        <v>60</v>
      </c>
      <c r="E13" s="802"/>
      <c r="F13" s="802"/>
      <c r="G13" s="815">
        <v>1.2E-2</v>
      </c>
      <c r="H13" s="815"/>
    </row>
    <row r="14" spans="1:9">
      <c r="A14" s="328" t="s">
        <v>61</v>
      </c>
      <c r="B14" s="821" t="s">
        <v>62</v>
      </c>
      <c r="C14" s="821"/>
      <c r="D14" s="802" t="s">
        <v>63</v>
      </c>
      <c r="E14" s="802"/>
      <c r="F14" s="802"/>
      <c r="G14" s="815">
        <v>1.15E-2</v>
      </c>
      <c r="H14" s="815"/>
    </row>
    <row r="15" spans="1:9">
      <c r="A15" s="328"/>
      <c r="B15" s="802"/>
      <c r="C15" s="802"/>
      <c r="D15" s="802"/>
      <c r="E15" s="802"/>
      <c r="F15" s="802"/>
      <c r="G15" s="815"/>
      <c r="H15" s="815"/>
    </row>
    <row r="16" spans="1:9">
      <c r="A16" s="249" t="s">
        <v>64</v>
      </c>
      <c r="B16" s="804" t="s">
        <v>65</v>
      </c>
      <c r="C16" s="805"/>
      <c r="D16" s="805"/>
      <c r="E16" s="805"/>
      <c r="F16" s="806"/>
      <c r="G16" s="818">
        <f>SUM(G17:G20)</f>
        <v>0.10150000000000001</v>
      </c>
      <c r="H16" s="818"/>
    </row>
    <row r="17" spans="1:11">
      <c r="A17" s="328" t="s">
        <v>66</v>
      </c>
      <c r="B17" s="821" t="s">
        <v>67</v>
      </c>
      <c r="C17" s="821"/>
      <c r="D17" s="821"/>
      <c r="E17" s="821"/>
      <c r="F17" s="821"/>
      <c r="G17" s="815">
        <v>6.4999999999999997E-3</v>
      </c>
      <c r="H17" s="815"/>
    </row>
    <row r="18" spans="1:11">
      <c r="A18" s="328" t="s">
        <v>68</v>
      </c>
      <c r="B18" s="821" t="s">
        <v>69</v>
      </c>
      <c r="C18" s="821"/>
      <c r="D18" s="821"/>
      <c r="E18" s="821"/>
      <c r="F18" s="821"/>
      <c r="G18" s="815">
        <v>0.03</v>
      </c>
      <c r="H18" s="815"/>
    </row>
    <row r="19" spans="1:11">
      <c r="A19" s="328" t="s">
        <v>70</v>
      </c>
      <c r="B19" s="821" t="s">
        <v>71</v>
      </c>
      <c r="C19" s="821"/>
      <c r="D19" s="821"/>
      <c r="E19" s="821"/>
      <c r="F19" s="821"/>
      <c r="G19" s="815">
        <v>0.02</v>
      </c>
      <c r="H19" s="815"/>
    </row>
    <row r="20" spans="1:11">
      <c r="A20" s="328" t="s">
        <v>93</v>
      </c>
      <c r="B20" s="807" t="s">
        <v>590</v>
      </c>
      <c r="C20" s="808"/>
      <c r="D20" s="808"/>
      <c r="E20" s="808"/>
      <c r="F20" s="809"/>
      <c r="G20" s="819">
        <v>4.4999999999999998E-2</v>
      </c>
      <c r="H20" s="820"/>
    </row>
    <row r="21" spans="1:11">
      <c r="A21" s="328"/>
      <c r="B21" s="802"/>
      <c r="C21" s="802"/>
      <c r="D21" s="802"/>
      <c r="E21" s="802"/>
      <c r="F21" s="802"/>
      <c r="G21" s="802"/>
      <c r="H21" s="802"/>
    </row>
    <row r="22" spans="1:11">
      <c r="A22" s="249" t="s">
        <v>72</v>
      </c>
      <c r="B22" s="804" t="s">
        <v>73</v>
      </c>
      <c r="C22" s="805"/>
      <c r="D22" s="805"/>
      <c r="E22" s="805"/>
      <c r="F22" s="806"/>
      <c r="G22" s="816">
        <f>G23</f>
        <v>0.05</v>
      </c>
      <c r="H22" s="817"/>
    </row>
    <row r="23" spans="1:11">
      <c r="A23" s="328" t="s">
        <v>74</v>
      </c>
      <c r="B23" s="807" t="s">
        <v>75</v>
      </c>
      <c r="C23" s="808"/>
      <c r="D23" s="808"/>
      <c r="E23" s="808"/>
      <c r="F23" s="809"/>
      <c r="G23" s="815">
        <v>0.05</v>
      </c>
      <c r="H23" s="815"/>
    </row>
    <row r="24" spans="1:11">
      <c r="A24" s="250"/>
      <c r="B24" s="811"/>
      <c r="C24" s="812"/>
      <c r="D24" s="812"/>
      <c r="E24" s="812"/>
      <c r="F24" s="813"/>
      <c r="G24" s="811"/>
      <c r="H24" s="813"/>
    </row>
    <row r="25" spans="1:11">
      <c r="A25" s="329"/>
      <c r="B25" s="810" t="s">
        <v>600</v>
      </c>
      <c r="C25" s="810"/>
      <c r="D25" s="810"/>
      <c r="E25" s="810"/>
      <c r="F25" s="810"/>
      <c r="G25" s="814">
        <f>(((1+G11+G12+G13)*(1+G14)*(1+G22))/(1-G16))-1</f>
        <v>0.24940000000000001</v>
      </c>
      <c r="H25" s="814"/>
      <c r="K25" s="251"/>
    </row>
    <row r="26" spans="1:11">
      <c r="A26" s="252"/>
      <c r="B26" s="84"/>
      <c r="C26" s="84"/>
      <c r="D26" s="84"/>
      <c r="E26" s="84"/>
      <c r="F26" s="84"/>
      <c r="G26" s="84"/>
      <c r="H26" s="234"/>
    </row>
    <row r="27" spans="1:11">
      <c r="A27" s="252"/>
      <c r="B27" s="84"/>
      <c r="C27" s="84"/>
      <c r="D27" s="84"/>
      <c r="E27" s="84"/>
      <c r="F27" s="84"/>
      <c r="G27" s="84"/>
      <c r="H27" s="234"/>
      <c r="K27" s="251"/>
    </row>
    <row r="28" spans="1:11" ht="50.25" customHeight="1">
      <c r="A28" s="803" t="s">
        <v>137</v>
      </c>
      <c r="B28" s="803"/>
      <c r="C28" s="803"/>
      <c r="D28" s="803"/>
      <c r="E28" s="803"/>
      <c r="F28" s="803"/>
      <c r="G28" s="803"/>
      <c r="H28" s="803"/>
    </row>
    <row r="29" spans="1:11">
      <c r="A29" s="253"/>
      <c r="B29" s="254"/>
      <c r="C29" s="254"/>
      <c r="D29" s="84"/>
      <c r="E29" s="84"/>
      <c r="F29" s="84"/>
      <c r="G29" s="84"/>
      <c r="H29" s="234"/>
    </row>
    <row r="30" spans="1:11">
      <c r="A30" s="253"/>
      <c r="B30" s="84"/>
      <c r="C30" s="254"/>
      <c r="D30" s="84"/>
      <c r="E30" s="84"/>
      <c r="F30" s="84"/>
      <c r="G30" s="84"/>
      <c r="H30" s="234"/>
    </row>
    <row r="31" spans="1:11">
      <c r="A31" s="253"/>
      <c r="B31" s="254"/>
      <c r="C31" s="254"/>
      <c r="D31" s="84"/>
      <c r="E31" s="84"/>
      <c r="F31" s="84"/>
      <c r="G31" s="84"/>
      <c r="H31" s="234"/>
    </row>
    <row r="32" spans="1:11">
      <c r="A32" s="253" t="s">
        <v>138</v>
      </c>
      <c r="B32" s="254"/>
      <c r="C32" s="254"/>
      <c r="D32" s="84"/>
      <c r="E32" s="84"/>
      <c r="F32" s="84"/>
      <c r="G32" s="84"/>
      <c r="H32" s="234"/>
    </row>
    <row r="33" spans="1:8">
      <c r="A33" s="255" t="s">
        <v>139</v>
      </c>
      <c r="B33" s="254"/>
      <c r="C33" s="254"/>
      <c r="D33" s="84"/>
      <c r="E33" s="84"/>
      <c r="F33" s="84"/>
      <c r="G33" s="84"/>
      <c r="H33" s="234"/>
    </row>
    <row r="34" spans="1:8">
      <c r="A34" s="255" t="s">
        <v>140</v>
      </c>
      <c r="B34" s="254"/>
      <c r="C34" s="254"/>
      <c r="D34" s="84"/>
      <c r="E34" s="84"/>
      <c r="F34" s="84"/>
      <c r="G34" s="84"/>
      <c r="H34" s="234"/>
    </row>
    <row r="35" spans="1:8">
      <c r="A35" s="255" t="s">
        <v>141</v>
      </c>
      <c r="B35" s="254"/>
      <c r="C35" s="254"/>
      <c r="D35" s="84"/>
      <c r="E35" s="84"/>
      <c r="F35" s="84"/>
      <c r="G35" s="84"/>
      <c r="H35" s="234"/>
    </row>
    <row r="36" spans="1:8">
      <c r="A36" s="255" t="s">
        <v>142</v>
      </c>
      <c r="B36" s="254"/>
      <c r="C36" s="254"/>
      <c r="D36" s="84"/>
      <c r="E36" s="84"/>
      <c r="F36" s="84"/>
      <c r="G36" s="84"/>
      <c r="H36" s="234"/>
    </row>
    <row r="37" spans="1:8">
      <c r="A37" s="255" t="s">
        <v>143</v>
      </c>
      <c r="B37" s="254"/>
      <c r="C37" s="254"/>
      <c r="D37" s="84"/>
      <c r="E37" s="84"/>
      <c r="F37" s="84"/>
      <c r="G37" s="84"/>
      <c r="H37" s="234"/>
    </row>
    <row r="38" spans="1:8">
      <c r="A38" s="255" t="s">
        <v>144</v>
      </c>
      <c r="B38" s="84"/>
      <c r="C38" s="84"/>
      <c r="D38" s="84"/>
      <c r="E38" s="84"/>
      <c r="F38" s="84"/>
      <c r="G38" s="84"/>
      <c r="H38" s="234"/>
    </row>
    <row r="39" spans="1:8">
      <c r="A39" s="252"/>
      <c r="B39" s="84"/>
      <c r="C39" s="84"/>
      <c r="D39" s="84"/>
      <c r="E39" s="84"/>
      <c r="F39" s="84"/>
      <c r="G39" s="84"/>
      <c r="H39" s="234"/>
    </row>
    <row r="40" spans="1:8">
      <c r="A40" s="256"/>
      <c r="B40" s="232"/>
      <c r="C40" s="232"/>
      <c r="D40" s="232"/>
      <c r="E40" s="232"/>
      <c r="F40" s="232"/>
      <c r="G40" s="232"/>
      <c r="H40" s="257"/>
    </row>
    <row r="41" spans="1:8">
      <c r="A41" s="252"/>
      <c r="B41" s="84"/>
      <c r="C41" s="84"/>
      <c r="D41" s="84"/>
      <c r="E41" s="84"/>
      <c r="F41" s="84"/>
      <c r="G41" s="84"/>
      <c r="H41" s="234"/>
    </row>
    <row r="42" spans="1:8">
      <c r="A42" s="252"/>
      <c r="B42" s="84"/>
      <c r="C42" s="84"/>
      <c r="D42" s="84"/>
      <c r="E42" s="84"/>
      <c r="F42" s="84"/>
      <c r="G42" s="84"/>
      <c r="H42" s="234"/>
    </row>
    <row r="43" spans="1:8">
      <c r="A43" s="252"/>
      <c r="B43" s="84"/>
      <c r="C43" s="84"/>
      <c r="D43" s="84"/>
      <c r="E43" s="84"/>
      <c r="F43" s="84"/>
      <c r="G43" s="84"/>
      <c r="H43" s="234"/>
    </row>
    <row r="44" spans="1:8">
      <c r="A44" s="256"/>
      <c r="B44" s="232"/>
      <c r="C44" s="232"/>
      <c r="D44" s="232"/>
      <c r="E44" s="232"/>
      <c r="F44" s="232"/>
      <c r="G44" s="232"/>
      <c r="H44" s="257"/>
    </row>
    <row r="45" spans="1:8">
      <c r="A45" s="84"/>
      <c r="B45" s="84"/>
      <c r="C45" s="84"/>
      <c r="D45" s="84"/>
      <c r="E45" s="84"/>
      <c r="F45" s="84"/>
      <c r="G45" s="84"/>
      <c r="H45" s="84"/>
    </row>
    <row r="46" spans="1:8">
      <c r="A46" s="84"/>
      <c r="B46" s="84"/>
      <c r="C46" s="84"/>
      <c r="D46" s="84"/>
      <c r="E46" s="84"/>
      <c r="F46" s="84"/>
      <c r="G46" s="84"/>
      <c r="H46" s="84"/>
    </row>
    <row r="47" spans="1:8">
      <c r="A47" s="84"/>
      <c r="B47" s="84"/>
      <c r="C47" s="84"/>
      <c r="D47" s="84"/>
      <c r="E47" s="84"/>
      <c r="F47" s="84"/>
      <c r="G47" s="84"/>
      <c r="H47" s="84"/>
    </row>
    <row r="48" spans="1:8">
      <c r="A48" s="84"/>
      <c r="B48" s="84"/>
      <c r="C48" s="84"/>
      <c r="D48" s="84"/>
      <c r="E48" s="84"/>
      <c r="F48" s="84"/>
      <c r="G48" s="84"/>
      <c r="H48" s="84"/>
    </row>
    <row r="49" spans="1:8">
      <c r="A49" s="84"/>
      <c r="B49" s="84"/>
      <c r="C49" s="84"/>
      <c r="D49" s="84"/>
      <c r="E49" s="84"/>
      <c r="F49" s="84"/>
      <c r="G49" s="84"/>
      <c r="H49" s="84"/>
    </row>
    <row r="50" spans="1:8">
      <c r="A50" s="84"/>
      <c r="B50" s="84"/>
      <c r="C50" s="84"/>
      <c r="D50" s="84"/>
      <c r="E50" s="84"/>
      <c r="F50" s="84"/>
      <c r="G50" s="84"/>
      <c r="H50" s="84"/>
    </row>
    <row r="51" spans="1:8">
      <c r="A51" s="84"/>
      <c r="B51" s="84"/>
      <c r="C51" s="84"/>
      <c r="D51" s="84"/>
      <c r="E51" s="84"/>
      <c r="F51" s="84"/>
      <c r="G51" s="84"/>
      <c r="H51" s="84"/>
    </row>
    <row r="52" spans="1:8">
      <c r="A52" s="84"/>
      <c r="B52" s="84"/>
      <c r="C52" s="84"/>
      <c r="D52" s="84"/>
      <c r="E52" s="84"/>
      <c r="F52" s="84"/>
      <c r="G52" s="84"/>
      <c r="H52" s="84"/>
    </row>
    <row r="53" spans="1:8">
      <c r="A53" s="84"/>
      <c r="B53" s="84"/>
      <c r="C53" s="84"/>
      <c r="D53" s="84"/>
      <c r="E53" s="84"/>
      <c r="F53" s="84"/>
      <c r="G53" s="84"/>
      <c r="H53" s="84"/>
    </row>
    <row r="54" spans="1:8">
      <c r="A54" s="84"/>
      <c r="B54" s="84"/>
      <c r="C54" s="84"/>
      <c r="D54" s="84"/>
      <c r="E54" s="84"/>
      <c r="F54" s="84"/>
      <c r="G54" s="84"/>
      <c r="H54" s="84"/>
    </row>
  </sheetData>
  <mergeCells count="48">
    <mergeCell ref="A6:B6"/>
    <mergeCell ref="B4:E4"/>
    <mergeCell ref="F4:F5"/>
    <mergeCell ref="G4:H5"/>
    <mergeCell ref="C7:H7"/>
    <mergeCell ref="B3:C3"/>
    <mergeCell ref="D3:E3"/>
    <mergeCell ref="A1:H1"/>
    <mergeCell ref="B2:C2"/>
    <mergeCell ref="D2:E2"/>
    <mergeCell ref="A9:H9"/>
    <mergeCell ref="B19:F19"/>
    <mergeCell ref="D12:F12"/>
    <mergeCell ref="D13:F13"/>
    <mergeCell ref="D14:F14"/>
    <mergeCell ref="B16:F16"/>
    <mergeCell ref="B15:F15"/>
    <mergeCell ref="G11:H11"/>
    <mergeCell ref="G12:H12"/>
    <mergeCell ref="B17:F17"/>
    <mergeCell ref="B18:F18"/>
    <mergeCell ref="G19:H19"/>
    <mergeCell ref="G17:H17"/>
    <mergeCell ref="G18:H18"/>
    <mergeCell ref="G10:H10"/>
    <mergeCell ref="B20:F20"/>
    <mergeCell ref="G20:H20"/>
    <mergeCell ref="B10:F10"/>
    <mergeCell ref="B11:C11"/>
    <mergeCell ref="B12:C12"/>
    <mergeCell ref="B13:C13"/>
    <mergeCell ref="B14:C14"/>
    <mergeCell ref="B21:F21"/>
    <mergeCell ref="D11:F11"/>
    <mergeCell ref="A28:H28"/>
    <mergeCell ref="B22:F22"/>
    <mergeCell ref="B23:F23"/>
    <mergeCell ref="B25:F25"/>
    <mergeCell ref="B24:F24"/>
    <mergeCell ref="G24:H24"/>
    <mergeCell ref="G25:H25"/>
    <mergeCell ref="G23:H23"/>
    <mergeCell ref="G21:H21"/>
    <mergeCell ref="G22:H22"/>
    <mergeCell ref="G13:H13"/>
    <mergeCell ref="G14:H14"/>
    <mergeCell ref="G15:H15"/>
    <mergeCell ref="G16:H16"/>
  </mergeCells>
  <pageMargins left="0.59055118110236227" right="0.11811023622047245" top="1.0236220472440944" bottom="0.98425196850393704" header="0.31496062992125984" footer="0.31496062992125984"/>
  <pageSetup paperSize="9" scale="91" orientation="portrait" r:id="rId1"/>
  <headerFooter>
    <oddFooter>&amp;L&amp;G&amp;CLuciano Clebert Scaburi
 Engenheira Civil 
CREA RN170072976-4&amp;R&amp;P de &amp;N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view="pageBreakPreview" zoomScale="145" zoomScaleNormal="130" zoomScaleSheetLayoutView="145" workbookViewId="0">
      <selection activeCell="B19" sqref="B19:G19"/>
    </sheetView>
  </sheetViews>
  <sheetFormatPr defaultRowHeight="12"/>
  <cols>
    <col min="1" max="1" width="11.140625" style="229" customWidth="1"/>
    <col min="2" max="2" width="9.28515625" style="229" customWidth="1"/>
    <col min="3" max="3" width="22.42578125" style="229" customWidth="1"/>
    <col min="4" max="4" width="14.42578125" style="229" customWidth="1"/>
    <col min="5" max="5" width="13.140625" style="229" customWidth="1"/>
    <col min="6" max="6" width="11.5703125" style="229" customWidth="1"/>
    <col min="7" max="7" width="9.7109375" style="229" customWidth="1"/>
    <col min="8" max="8" width="12.28515625" style="229" customWidth="1"/>
    <col min="9" max="9" width="6.7109375" style="229" customWidth="1"/>
    <col min="10" max="11" width="9.140625" style="229"/>
    <col min="12" max="13" width="18.5703125" style="229" customWidth="1"/>
    <col min="14" max="16384" width="9.140625" style="229"/>
  </cols>
  <sheetData>
    <row r="1" spans="1:9" ht="15" customHeight="1">
      <c r="A1" s="829" t="str">
        <f>Resumo!A1</f>
        <v>ORÇAMENTO COMPLETO - POLICLÍNICA</v>
      </c>
      <c r="B1" s="830"/>
      <c r="C1" s="830"/>
      <c r="D1" s="830"/>
      <c r="E1" s="830"/>
      <c r="F1" s="830"/>
      <c r="G1" s="830"/>
      <c r="H1" s="831"/>
    </row>
    <row r="2" spans="1:9">
      <c r="A2" s="430" t="s">
        <v>1215</v>
      </c>
      <c r="B2" s="774" t="s">
        <v>1214</v>
      </c>
      <c r="C2" s="774"/>
      <c r="D2" s="84"/>
      <c r="E2" s="566" t="str">
        <f>Resumo!$E$2</f>
        <v>Valor estimado final:</v>
      </c>
      <c r="F2" s="439">
        <f>Resumo!$F$2</f>
        <v>0</v>
      </c>
      <c r="G2" s="566" t="str">
        <f>Resumo!$G$2</f>
        <v>Data:</v>
      </c>
      <c r="H2" s="228">
        <f>Resumo!$H$2</f>
        <v>44012</v>
      </c>
    </row>
    <row r="3" spans="1:9">
      <c r="A3" s="569" t="str">
        <f>Resumo!$A$3</f>
        <v>Obra:</v>
      </c>
      <c r="B3" s="791" t="str">
        <f>Resumo!$B$3</f>
        <v>Construção da Policlínica</v>
      </c>
      <c r="C3" s="791"/>
      <c r="D3" s="84"/>
      <c r="E3" s="566" t="str">
        <f>Resumo!$E$3</f>
        <v>Custo/m²:</v>
      </c>
      <c r="F3" s="439">
        <f>Resumo!$F$3</f>
        <v>0</v>
      </c>
      <c r="G3" s="566" t="str">
        <f>Resumo!$G$3</f>
        <v>BDI:</v>
      </c>
      <c r="H3" s="239">
        <f>Resumo!$H$3</f>
        <v>0.24940000000000001</v>
      </c>
    </row>
    <row r="4" spans="1:9" ht="18.75" customHeight="1">
      <c r="A4" s="427" t="str">
        <f>Resumo!$A$4</f>
        <v>Local:</v>
      </c>
      <c r="B4" s="792" t="str">
        <f>Resumo!$B$4</f>
        <v>Rua das Turmalinas (Rua C), lotes 47/48/49, quadra 08, Loteamento Industrial.</v>
      </c>
      <c r="C4" s="792"/>
      <c r="D4" s="792"/>
      <c r="E4" s="792"/>
      <c r="F4" s="792"/>
      <c r="G4" s="777" t="str">
        <f>Resumo!$G$4</f>
        <v>Referência:</v>
      </c>
      <c r="H4" s="771" t="str">
        <f>Resumo!$H$4</f>
        <v>SINAPI - MAR/2020 - DESONERADO</v>
      </c>
      <c r="I4" s="440"/>
    </row>
    <row r="5" spans="1:9" ht="17.25" customHeight="1">
      <c r="A5" s="427" t="str">
        <f>Resumo!$A$5</f>
        <v xml:space="preserve">Área: </v>
      </c>
      <c r="B5" s="570">
        <f>Resumo!$B$5</f>
        <v>1116.78</v>
      </c>
      <c r="C5" s="84"/>
      <c r="D5" s="568"/>
      <c r="E5" s="431"/>
      <c r="F5" s="440"/>
      <c r="G5" s="777"/>
      <c r="H5" s="771"/>
      <c r="I5" s="440"/>
    </row>
    <row r="6" spans="1:9">
      <c r="A6" s="775" t="str">
        <f>Resumo!$A$6</f>
        <v xml:space="preserve">Responsável Técnico: </v>
      </c>
      <c r="B6" s="776"/>
      <c r="C6" s="570" t="str">
        <f>Resumo!$C$6</f>
        <v>Luciano Clebert Scaburi - CREA  RN170072976-4</v>
      </c>
      <c r="D6" s="568"/>
      <c r="E6" s="568"/>
      <c r="F6" s="84"/>
      <c r="G6" s="84"/>
      <c r="H6" s="234"/>
    </row>
    <row r="7" spans="1:9">
      <c r="A7" s="417"/>
      <c r="B7" s="568"/>
      <c r="C7" s="774" t="str">
        <f>Resumo!$C$7</f>
        <v>Arredondamentos: Opções → Avançado → Fórmulas → "Definir Precisão Conforme Exibido"</v>
      </c>
      <c r="D7" s="774"/>
      <c r="E7" s="774"/>
      <c r="F7" s="774"/>
      <c r="G7" s="774"/>
      <c r="H7" s="578"/>
    </row>
    <row r="8" spans="1:9">
      <c r="A8" s="417"/>
      <c r="B8" s="568"/>
      <c r="C8" s="416"/>
      <c r="D8" s="568"/>
      <c r="E8" s="568"/>
      <c r="F8" s="568"/>
      <c r="G8" s="84"/>
      <c r="H8" s="234"/>
    </row>
    <row r="9" spans="1:9" ht="15">
      <c r="A9" s="822" t="s">
        <v>591</v>
      </c>
      <c r="B9" s="823"/>
      <c r="C9" s="823"/>
      <c r="D9" s="823"/>
      <c r="E9" s="823"/>
      <c r="F9" s="823"/>
      <c r="G9" s="823"/>
      <c r="H9" s="824"/>
    </row>
    <row r="10" spans="1:9">
      <c r="A10" s="249" t="s">
        <v>50</v>
      </c>
      <c r="B10" s="804" t="s">
        <v>593</v>
      </c>
      <c r="C10" s="805"/>
      <c r="D10" s="805"/>
      <c r="E10" s="805"/>
      <c r="F10" s="805"/>
      <c r="G10" s="806"/>
      <c r="H10" s="577">
        <f>SUM(H11:H15)</f>
        <v>4.3900000000000002E-2</v>
      </c>
    </row>
    <row r="11" spans="1:9">
      <c r="A11" s="574" t="s">
        <v>52</v>
      </c>
      <c r="B11" s="821" t="s">
        <v>594</v>
      </c>
      <c r="C11" s="821"/>
      <c r="D11" s="821"/>
      <c r="E11" s="802"/>
      <c r="F11" s="802"/>
      <c r="G11" s="802"/>
      <c r="H11" s="576">
        <v>2.0500000000000001E-2</v>
      </c>
    </row>
    <row r="12" spans="1:9">
      <c r="A12" s="574" t="s">
        <v>55</v>
      </c>
      <c r="B12" s="821" t="s">
        <v>595</v>
      </c>
      <c r="C12" s="821"/>
      <c r="D12" s="821"/>
      <c r="E12" s="802"/>
      <c r="F12" s="802"/>
      <c r="G12" s="802"/>
      <c r="H12" s="576">
        <v>2.2000000000000001E-3</v>
      </c>
    </row>
    <row r="13" spans="1:9">
      <c r="A13" s="574" t="s">
        <v>58</v>
      </c>
      <c r="B13" s="821" t="s">
        <v>62</v>
      </c>
      <c r="C13" s="821"/>
      <c r="D13" s="821"/>
      <c r="E13" s="802"/>
      <c r="F13" s="802"/>
      <c r="G13" s="802"/>
      <c r="H13" s="576">
        <v>1.2E-2</v>
      </c>
    </row>
    <row r="14" spans="1:9">
      <c r="A14" s="574" t="s">
        <v>61</v>
      </c>
      <c r="B14" s="807" t="s">
        <v>596</v>
      </c>
      <c r="C14" s="808"/>
      <c r="D14" s="808"/>
      <c r="E14" s="832"/>
      <c r="F14" s="833"/>
      <c r="G14" s="834"/>
      <c r="H14" s="576">
        <v>4.1999999999999997E-3</v>
      </c>
    </row>
    <row r="15" spans="1:9">
      <c r="A15" s="574" t="s">
        <v>92</v>
      </c>
      <c r="B15" s="821" t="s">
        <v>597</v>
      </c>
      <c r="C15" s="821"/>
      <c r="D15" s="821"/>
      <c r="E15" s="802"/>
      <c r="F15" s="802"/>
      <c r="G15" s="802"/>
      <c r="H15" s="576">
        <v>5.0000000000000001E-3</v>
      </c>
    </row>
    <row r="16" spans="1:9">
      <c r="A16" s="574"/>
      <c r="B16" s="802"/>
      <c r="C16" s="802"/>
      <c r="D16" s="802"/>
      <c r="E16" s="802"/>
      <c r="F16" s="802"/>
      <c r="G16" s="802"/>
      <c r="H16" s="576"/>
    </row>
    <row r="17" spans="1:12">
      <c r="A17" s="249" t="s">
        <v>64</v>
      </c>
      <c r="B17" s="804" t="s">
        <v>65</v>
      </c>
      <c r="C17" s="805"/>
      <c r="D17" s="805"/>
      <c r="E17" s="805"/>
      <c r="F17" s="805"/>
      <c r="G17" s="806"/>
      <c r="H17" s="577">
        <f>SUM(H18:H20)</f>
        <v>7.1499999999999994E-2</v>
      </c>
    </row>
    <row r="18" spans="1:12">
      <c r="A18" s="574" t="s">
        <v>66</v>
      </c>
      <c r="B18" s="821" t="s">
        <v>67</v>
      </c>
      <c r="C18" s="821"/>
      <c r="D18" s="821"/>
      <c r="E18" s="821"/>
      <c r="F18" s="821"/>
      <c r="G18" s="821"/>
      <c r="H18" s="576">
        <v>6.4999999999999997E-3</v>
      </c>
    </row>
    <row r="19" spans="1:12">
      <c r="A19" s="574" t="s">
        <v>68</v>
      </c>
      <c r="B19" s="821" t="s">
        <v>69</v>
      </c>
      <c r="C19" s="821"/>
      <c r="D19" s="821"/>
      <c r="E19" s="821"/>
      <c r="F19" s="821"/>
      <c r="G19" s="821"/>
      <c r="H19" s="576">
        <v>0.03</v>
      </c>
    </row>
    <row r="20" spans="1:12">
      <c r="A20" s="574" t="s">
        <v>70</v>
      </c>
      <c r="B20" s="821" t="s">
        <v>71</v>
      </c>
      <c r="C20" s="821"/>
      <c r="D20" s="821"/>
      <c r="E20" s="821"/>
      <c r="F20" s="821"/>
      <c r="G20" s="821"/>
      <c r="H20" s="576">
        <v>3.5000000000000003E-2</v>
      </c>
    </row>
    <row r="21" spans="1:12">
      <c r="A21" s="574"/>
      <c r="B21" s="802"/>
      <c r="C21" s="802"/>
      <c r="D21" s="802"/>
      <c r="E21" s="802"/>
      <c r="F21" s="802"/>
      <c r="G21" s="802"/>
      <c r="H21" s="574"/>
    </row>
    <row r="22" spans="1:12">
      <c r="A22" s="249" t="s">
        <v>72</v>
      </c>
      <c r="B22" s="804" t="s">
        <v>73</v>
      </c>
      <c r="C22" s="805"/>
      <c r="D22" s="805"/>
      <c r="E22" s="805"/>
      <c r="F22" s="805"/>
      <c r="G22" s="806"/>
      <c r="H22" s="577">
        <f>H23</f>
        <v>3.8300000000000001E-2</v>
      </c>
    </row>
    <row r="23" spans="1:12">
      <c r="A23" s="574" t="s">
        <v>74</v>
      </c>
      <c r="B23" s="807" t="s">
        <v>598</v>
      </c>
      <c r="C23" s="808"/>
      <c r="D23" s="808"/>
      <c r="E23" s="808"/>
      <c r="F23" s="808"/>
      <c r="G23" s="809"/>
      <c r="H23" s="576">
        <v>3.8300000000000001E-2</v>
      </c>
    </row>
    <row r="24" spans="1:12">
      <c r="A24" s="250"/>
      <c r="B24" s="811"/>
      <c r="C24" s="812"/>
      <c r="D24" s="812"/>
      <c r="E24" s="812"/>
      <c r="F24" s="812"/>
      <c r="G24" s="813"/>
      <c r="H24" s="250"/>
    </row>
    <row r="25" spans="1:12">
      <c r="A25" s="575"/>
      <c r="B25" s="810" t="s">
        <v>599</v>
      </c>
      <c r="C25" s="810"/>
      <c r="D25" s="810"/>
      <c r="E25" s="810"/>
      <c r="F25" s="810"/>
      <c r="G25" s="810"/>
      <c r="H25" s="419">
        <f>((1-H20+H10+H22)/(1-H17))-1</f>
        <v>0.1278</v>
      </c>
      <c r="L25" s="251"/>
    </row>
    <row r="26" spans="1:12">
      <c r="A26" s="252"/>
      <c r="B26" s="84"/>
      <c r="C26" s="84"/>
      <c r="D26" s="84"/>
      <c r="E26" s="84"/>
      <c r="F26" s="84"/>
      <c r="G26" s="84"/>
      <c r="H26" s="234"/>
    </row>
    <row r="27" spans="1:12">
      <c r="A27" s="252"/>
      <c r="B27" s="84"/>
      <c r="C27" s="84"/>
      <c r="D27" s="84"/>
      <c r="E27" s="84"/>
      <c r="F27" s="84"/>
      <c r="G27" s="84"/>
      <c r="H27" s="234"/>
      <c r="L27" s="251"/>
    </row>
    <row r="28" spans="1:12" ht="50.25" customHeight="1">
      <c r="A28" s="803" t="s">
        <v>137</v>
      </c>
      <c r="B28" s="803"/>
      <c r="C28" s="803"/>
      <c r="D28" s="803"/>
      <c r="E28" s="803"/>
      <c r="F28" s="803"/>
      <c r="G28" s="803"/>
      <c r="H28" s="803"/>
    </row>
    <row r="29" spans="1:12">
      <c r="A29" s="253"/>
      <c r="B29" s="254"/>
      <c r="C29" s="254"/>
      <c r="D29" s="254"/>
      <c r="E29" s="84"/>
      <c r="F29" s="84"/>
      <c r="G29" s="84"/>
      <c r="H29" s="234"/>
    </row>
    <row r="30" spans="1:12" ht="15">
      <c r="A30" s="253"/>
      <c r="B30" s="84"/>
      <c r="C30" s="8"/>
      <c r="D30" s="254"/>
      <c r="E30" s="84"/>
      <c r="F30" s="84"/>
      <c r="G30" s="84"/>
      <c r="H30" s="234"/>
    </row>
    <row r="31" spans="1:12">
      <c r="A31" s="253"/>
      <c r="B31" s="254"/>
      <c r="C31" s="254"/>
      <c r="D31" s="254"/>
      <c r="E31" s="84"/>
      <c r="F31" s="84"/>
      <c r="G31" s="84"/>
      <c r="H31" s="234"/>
    </row>
    <row r="32" spans="1:12">
      <c r="A32" s="253"/>
      <c r="B32" s="254"/>
      <c r="C32" s="254"/>
      <c r="D32" s="254"/>
      <c r="E32" s="84"/>
      <c r="F32" s="84"/>
      <c r="G32" s="84"/>
      <c r="H32" s="234"/>
    </row>
    <row r="33" spans="1:9">
      <c r="A33" s="627"/>
      <c r="B33" s="628"/>
      <c r="C33" s="628"/>
      <c r="D33" s="628"/>
      <c r="E33" s="232"/>
      <c r="F33" s="232"/>
      <c r="G33" s="232"/>
      <c r="H33" s="257"/>
    </row>
    <row r="34" spans="1:9">
      <c r="A34" s="448"/>
      <c r="B34" s="254"/>
      <c r="C34" s="254"/>
      <c r="D34" s="254"/>
      <c r="E34" s="84"/>
      <c r="F34" s="84"/>
      <c r="G34" s="84"/>
      <c r="H34" s="84"/>
    </row>
    <row r="35" spans="1:9">
      <c r="A35" s="448"/>
      <c r="B35" s="84"/>
      <c r="C35" s="84"/>
      <c r="D35" s="84"/>
      <c r="E35" s="84"/>
      <c r="F35" s="84"/>
      <c r="G35" s="84"/>
      <c r="H35" s="84"/>
    </row>
    <row r="36" spans="1:9">
      <c r="A36" s="84"/>
      <c r="B36" s="84"/>
      <c r="C36" s="84"/>
      <c r="D36" s="84"/>
      <c r="E36" s="84"/>
      <c r="F36" s="84"/>
      <c r="G36" s="84"/>
      <c r="H36" s="84"/>
      <c r="I36" s="84"/>
    </row>
    <row r="37" spans="1:9">
      <c r="A37" s="84"/>
      <c r="B37" s="84"/>
      <c r="C37" s="84"/>
      <c r="D37" s="84"/>
      <c r="E37" s="84"/>
      <c r="F37" s="84"/>
      <c r="G37" s="84"/>
      <c r="H37" s="84"/>
      <c r="I37" s="84"/>
    </row>
    <row r="38" spans="1:9">
      <c r="A38" s="84"/>
      <c r="B38" s="84"/>
      <c r="C38" s="84"/>
      <c r="D38" s="84"/>
      <c r="E38" s="84"/>
      <c r="F38" s="84"/>
      <c r="G38" s="84"/>
      <c r="H38" s="84"/>
      <c r="I38" s="84"/>
    </row>
    <row r="39" spans="1:9">
      <c r="A39" s="84"/>
      <c r="B39" s="84"/>
      <c r="C39" s="84"/>
      <c r="D39" s="84"/>
      <c r="E39" s="84"/>
      <c r="F39" s="84"/>
      <c r="G39" s="84"/>
      <c r="H39" s="84"/>
      <c r="I39" s="84"/>
    </row>
    <row r="40" spans="1:9">
      <c r="A40" s="84"/>
      <c r="B40" s="84"/>
      <c r="C40" s="84"/>
      <c r="D40" s="84"/>
      <c r="E40" s="84"/>
      <c r="F40" s="84"/>
      <c r="G40" s="84"/>
      <c r="H40" s="84"/>
      <c r="I40" s="84"/>
    </row>
    <row r="41" spans="1:9">
      <c r="A41" s="84"/>
      <c r="B41" s="84"/>
      <c r="C41" s="84"/>
      <c r="D41" s="84"/>
      <c r="E41" s="84"/>
      <c r="F41" s="84"/>
      <c r="G41" s="84"/>
      <c r="H41" s="84"/>
      <c r="I41" s="84"/>
    </row>
    <row r="42" spans="1:9">
      <c r="A42" s="84"/>
      <c r="B42" s="84"/>
      <c r="C42" s="84"/>
      <c r="D42" s="84"/>
      <c r="E42" s="84"/>
      <c r="F42" s="84"/>
      <c r="G42" s="84"/>
      <c r="H42" s="84"/>
      <c r="I42" s="84"/>
    </row>
    <row r="43" spans="1:9">
      <c r="A43" s="84"/>
      <c r="B43" s="84"/>
      <c r="C43" s="84"/>
      <c r="D43" s="84"/>
      <c r="E43" s="84"/>
      <c r="F43" s="84"/>
      <c r="G43" s="84"/>
      <c r="H43" s="84"/>
      <c r="I43" s="84"/>
    </row>
    <row r="44" spans="1:9">
      <c r="A44" s="84"/>
      <c r="B44" s="84"/>
      <c r="C44" s="84"/>
      <c r="D44" s="84"/>
      <c r="E44" s="84"/>
      <c r="F44" s="84"/>
      <c r="G44" s="84"/>
      <c r="H44" s="84"/>
      <c r="I44" s="84"/>
    </row>
    <row r="45" spans="1:9">
      <c r="A45" s="84"/>
      <c r="B45" s="84"/>
      <c r="C45" s="84"/>
      <c r="D45" s="84"/>
      <c r="E45" s="84"/>
      <c r="F45" s="84"/>
      <c r="G45" s="84"/>
      <c r="H45" s="84"/>
      <c r="I45" s="84"/>
    </row>
    <row r="46" spans="1:9">
      <c r="A46" s="84"/>
      <c r="B46" s="84"/>
      <c r="C46" s="84"/>
      <c r="D46" s="84"/>
      <c r="E46" s="84"/>
      <c r="F46" s="84"/>
      <c r="G46" s="84"/>
      <c r="H46" s="84"/>
      <c r="I46" s="84"/>
    </row>
    <row r="47" spans="1:9">
      <c r="A47" s="84"/>
      <c r="B47" s="84"/>
      <c r="C47" s="84"/>
      <c r="D47" s="84"/>
      <c r="E47" s="84"/>
      <c r="F47" s="84"/>
      <c r="G47" s="84"/>
      <c r="H47" s="84"/>
    </row>
    <row r="48" spans="1:9">
      <c r="A48" s="84"/>
      <c r="B48" s="84"/>
      <c r="C48" s="84"/>
      <c r="D48" s="84"/>
      <c r="E48" s="84"/>
      <c r="F48" s="84"/>
      <c r="G48" s="84"/>
      <c r="H48" s="84"/>
    </row>
    <row r="49" spans="1:8">
      <c r="A49" s="84"/>
      <c r="B49" s="84"/>
      <c r="C49" s="84"/>
      <c r="D49" s="84"/>
      <c r="E49" s="84"/>
      <c r="F49" s="84"/>
      <c r="G49" s="84"/>
      <c r="H49" s="84"/>
    </row>
    <row r="50" spans="1:8">
      <c r="A50" s="84"/>
      <c r="B50" s="84"/>
      <c r="C50" s="84"/>
      <c r="D50" s="84"/>
      <c r="E50" s="84"/>
      <c r="F50" s="84"/>
      <c r="G50" s="84"/>
      <c r="H50" s="84"/>
    </row>
    <row r="51" spans="1:8">
      <c r="A51" s="84"/>
      <c r="B51" s="84"/>
      <c r="C51" s="84"/>
      <c r="D51" s="84"/>
      <c r="E51" s="84"/>
      <c r="F51" s="84"/>
      <c r="G51" s="84"/>
      <c r="H51" s="84"/>
    </row>
    <row r="52" spans="1:8">
      <c r="A52" s="84"/>
      <c r="B52" s="84"/>
      <c r="C52" s="84"/>
      <c r="D52" s="84"/>
      <c r="E52" s="84"/>
      <c r="F52" s="84"/>
      <c r="G52" s="84"/>
      <c r="H52" s="84"/>
    </row>
    <row r="53" spans="1:8">
      <c r="A53" s="84"/>
      <c r="B53" s="84"/>
      <c r="C53" s="84"/>
      <c r="D53" s="84"/>
      <c r="E53" s="84"/>
      <c r="F53" s="84"/>
      <c r="G53" s="84"/>
      <c r="H53" s="84"/>
    </row>
    <row r="54" spans="1:8">
      <c r="A54" s="84"/>
      <c r="B54" s="84"/>
      <c r="C54" s="84"/>
      <c r="D54" s="84"/>
      <c r="E54" s="84"/>
      <c r="F54" s="84"/>
      <c r="G54" s="84"/>
      <c r="H54" s="84"/>
    </row>
  </sheetData>
  <mergeCells count="31">
    <mergeCell ref="A28:H28"/>
    <mergeCell ref="A9:H9"/>
    <mergeCell ref="B14:D14"/>
    <mergeCell ref="E14:G14"/>
    <mergeCell ref="B23:G23"/>
    <mergeCell ref="B24:G24"/>
    <mergeCell ref="B25:G25"/>
    <mergeCell ref="B21:G21"/>
    <mergeCell ref="B22:G22"/>
    <mergeCell ref="B18:G18"/>
    <mergeCell ref="B19:G19"/>
    <mergeCell ref="B20:G20"/>
    <mergeCell ref="B17:G17"/>
    <mergeCell ref="B16:G16"/>
    <mergeCell ref="B12:D12"/>
    <mergeCell ref="E12:G12"/>
    <mergeCell ref="B13:D13"/>
    <mergeCell ref="E13:G13"/>
    <mergeCell ref="B15:D15"/>
    <mergeCell ref="E15:G15"/>
    <mergeCell ref="A1:H1"/>
    <mergeCell ref="B10:G10"/>
    <mergeCell ref="B11:D11"/>
    <mergeCell ref="E11:G11"/>
    <mergeCell ref="B2:C2"/>
    <mergeCell ref="B3:C3"/>
    <mergeCell ref="A6:B6"/>
    <mergeCell ref="C7:G7"/>
    <mergeCell ref="G4:G5"/>
    <mergeCell ref="B4:F4"/>
    <mergeCell ref="H4:H5"/>
  </mergeCells>
  <pageMargins left="0.59055118110236227" right="0.11811023622047245" top="1.0236220472440944" bottom="0.98425196850393704" header="0.31496062992125984" footer="0.31496062992125984"/>
  <pageSetup paperSize="9" scale="91" orientation="portrait" r:id="rId1"/>
  <headerFooter>
    <oddFooter>&amp;L&amp;G&amp;CLuciano Clebert Scaburi
 Engenheira Civil 
CREA RN170072976-4&amp;R&amp;P de &amp;N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032"/>
  <sheetViews>
    <sheetView showGridLines="0" view="pageBreakPreview" topLeftCell="A49" zoomScaleNormal="100" zoomScaleSheetLayoutView="100" zoomScalePageLayoutView="60" workbookViewId="0">
      <selection activeCell="D54" sqref="D54"/>
    </sheetView>
  </sheetViews>
  <sheetFormatPr defaultRowHeight="12"/>
  <cols>
    <col min="1" max="1" width="18" style="344" customWidth="1"/>
    <col min="2" max="2" width="56" style="258" customWidth="1"/>
    <col min="3" max="3" width="6.7109375" style="264" customWidth="1"/>
    <col min="4" max="4" width="13.5703125" style="264" customWidth="1"/>
    <col min="5" max="5" width="15.28515625" style="264" bestFit="1" customWidth="1"/>
    <col min="6" max="6" width="15.85546875" style="264" customWidth="1"/>
    <col min="7" max="16384" width="9.140625" style="258"/>
  </cols>
  <sheetData>
    <row r="1" spans="1:6">
      <c r="A1" s="904" t="s">
        <v>589</v>
      </c>
      <c r="B1" s="904"/>
      <c r="C1" s="904"/>
      <c r="D1" s="904"/>
      <c r="E1" s="904"/>
      <c r="F1" s="904"/>
    </row>
    <row r="2" spans="1:6">
      <c r="A2" s="904"/>
      <c r="B2" s="904"/>
      <c r="C2" s="904"/>
      <c r="D2" s="904"/>
      <c r="E2" s="904"/>
      <c r="F2" s="904"/>
    </row>
    <row r="3" spans="1:6">
      <c r="A3" s="842"/>
      <c r="B3" s="842"/>
      <c r="C3" s="842"/>
      <c r="D3" s="842"/>
      <c r="E3" s="842"/>
      <c r="F3" s="842"/>
    </row>
    <row r="4" spans="1:6">
      <c r="A4" s="867" t="s">
        <v>546</v>
      </c>
      <c r="B4" s="867"/>
      <c r="C4" s="889" t="s">
        <v>547</v>
      </c>
      <c r="D4" s="889"/>
      <c r="E4" s="870"/>
      <c r="F4" s="870"/>
    </row>
    <row r="5" spans="1:6">
      <c r="A5" s="867" t="s">
        <v>2662</v>
      </c>
      <c r="B5" s="867"/>
      <c r="C5" s="867"/>
      <c r="D5" s="871"/>
      <c r="E5" s="867"/>
      <c r="F5" s="867"/>
    </row>
    <row r="6" spans="1:6">
      <c r="A6" s="842"/>
      <c r="B6" s="842"/>
      <c r="C6" s="842"/>
      <c r="D6" s="843"/>
      <c r="E6" s="842"/>
      <c r="F6" s="842"/>
    </row>
    <row r="7" spans="1:6">
      <c r="A7" s="584" t="s">
        <v>786</v>
      </c>
      <c r="B7" s="702" t="s">
        <v>166</v>
      </c>
      <c r="C7" s="259" t="s">
        <v>485</v>
      </c>
      <c r="D7" s="259" t="s">
        <v>548</v>
      </c>
      <c r="E7" s="259" t="s">
        <v>549</v>
      </c>
      <c r="F7" s="260" t="s">
        <v>550</v>
      </c>
    </row>
    <row r="8" spans="1:6">
      <c r="A8" s="579">
        <v>88316</v>
      </c>
      <c r="B8" s="701" t="s">
        <v>789</v>
      </c>
      <c r="C8" s="261" t="s">
        <v>487</v>
      </c>
      <c r="D8" s="337">
        <v>0.14499999999999999</v>
      </c>
      <c r="E8" s="338">
        <v>14.37</v>
      </c>
      <c r="F8" s="338">
        <f>E8*D8</f>
        <v>2.08</v>
      </c>
    </row>
    <row r="9" spans="1:6">
      <c r="A9" s="579">
        <v>88309</v>
      </c>
      <c r="B9" s="701" t="s">
        <v>899</v>
      </c>
      <c r="C9" s="261" t="s">
        <v>487</v>
      </c>
      <c r="D9" s="337">
        <v>0.28999999999999998</v>
      </c>
      <c r="E9" s="338">
        <v>17.760000000000002</v>
      </c>
      <c r="F9" s="338">
        <f>E9*D9</f>
        <v>5.15</v>
      </c>
    </row>
    <row r="10" spans="1:6">
      <c r="A10" s="840" t="s">
        <v>551</v>
      </c>
      <c r="B10" s="840"/>
      <c r="C10" s="840"/>
      <c r="D10" s="841"/>
      <c r="E10" s="840"/>
      <c r="F10" s="262">
        <f>SUM(F8:F9)</f>
        <v>7.23</v>
      </c>
    </row>
    <row r="11" spans="1:6">
      <c r="A11" s="842"/>
      <c r="B11" s="842"/>
      <c r="C11" s="842"/>
      <c r="D11" s="843"/>
      <c r="E11" s="842"/>
      <c r="F11" s="842"/>
    </row>
    <row r="12" spans="1:6">
      <c r="A12" s="584" t="s">
        <v>786</v>
      </c>
      <c r="B12" s="702" t="s">
        <v>552</v>
      </c>
      <c r="C12" s="259" t="s">
        <v>485</v>
      </c>
      <c r="D12" s="259" t="s">
        <v>553</v>
      </c>
      <c r="E12" s="259" t="s">
        <v>549</v>
      </c>
      <c r="F12" s="260" t="s">
        <v>550</v>
      </c>
    </row>
    <row r="13" spans="1:6">
      <c r="A13" s="585">
        <v>1379</v>
      </c>
      <c r="B13" s="701" t="s">
        <v>940</v>
      </c>
      <c r="C13" s="261" t="s">
        <v>486</v>
      </c>
      <c r="D13" s="337">
        <v>0.5</v>
      </c>
      <c r="E13" s="338">
        <v>0.49</v>
      </c>
      <c r="F13" s="338">
        <f t="shared" ref="F13:F15" si="0">E13*D13</f>
        <v>0.25</v>
      </c>
    </row>
    <row r="14" spans="1:6" ht="24">
      <c r="A14" s="585">
        <v>7334</v>
      </c>
      <c r="B14" s="701" t="s">
        <v>963</v>
      </c>
      <c r="C14" s="261" t="s">
        <v>184</v>
      </c>
      <c r="D14" s="337">
        <v>0.435</v>
      </c>
      <c r="E14" s="338">
        <v>12.11</v>
      </c>
      <c r="F14" s="338">
        <f t="shared" si="0"/>
        <v>5.27</v>
      </c>
    </row>
    <row r="15" spans="1:6" ht="36">
      <c r="A15" s="585">
        <v>87301</v>
      </c>
      <c r="B15" s="701" t="s">
        <v>2663</v>
      </c>
      <c r="C15" s="261" t="s">
        <v>485</v>
      </c>
      <c r="D15" s="337">
        <v>3.1E-2</v>
      </c>
      <c r="E15" s="338">
        <v>375.59</v>
      </c>
      <c r="F15" s="338">
        <f t="shared" si="0"/>
        <v>11.64</v>
      </c>
    </row>
    <row r="16" spans="1:6">
      <c r="A16" s="840" t="s">
        <v>554</v>
      </c>
      <c r="B16" s="840"/>
      <c r="C16" s="840"/>
      <c r="D16" s="841"/>
      <c r="E16" s="840"/>
      <c r="F16" s="262">
        <f>SUM(F13:F15)</f>
        <v>17.16</v>
      </c>
    </row>
    <row r="17" spans="1:6">
      <c r="A17" s="842"/>
      <c r="B17" s="842"/>
      <c r="C17" s="842"/>
      <c r="D17" s="843"/>
      <c r="E17" s="842"/>
      <c r="F17" s="842"/>
    </row>
    <row r="18" spans="1:6">
      <c r="A18" s="835" t="s">
        <v>555</v>
      </c>
      <c r="B18" s="835"/>
      <c r="C18" s="835"/>
      <c r="D18" s="836"/>
      <c r="E18" s="835"/>
      <c r="F18" s="689">
        <f>F10+F16</f>
        <v>24.39</v>
      </c>
    </row>
    <row r="19" spans="1:6">
      <c r="A19" s="842"/>
      <c r="B19" s="842"/>
      <c r="C19" s="842"/>
      <c r="D19" s="843"/>
      <c r="E19" s="842"/>
      <c r="F19" s="842"/>
    </row>
    <row r="20" spans="1:6">
      <c r="A20" s="867" t="s">
        <v>556</v>
      </c>
      <c r="B20" s="867"/>
      <c r="C20" s="889" t="s">
        <v>547</v>
      </c>
      <c r="D20" s="889"/>
      <c r="E20" s="870"/>
      <c r="F20" s="870"/>
    </row>
    <row r="21" spans="1:6">
      <c r="A21" s="867" t="s">
        <v>1191</v>
      </c>
      <c r="B21" s="867"/>
      <c r="C21" s="867"/>
      <c r="D21" s="871"/>
      <c r="E21" s="867"/>
      <c r="F21" s="867"/>
    </row>
    <row r="22" spans="1:6">
      <c r="A22" s="842"/>
      <c r="B22" s="842"/>
      <c r="C22" s="842"/>
      <c r="D22" s="843"/>
      <c r="E22" s="842"/>
      <c r="F22" s="842"/>
    </row>
    <row r="23" spans="1:6">
      <c r="A23" s="584" t="s">
        <v>786</v>
      </c>
      <c r="B23" s="702" t="s">
        <v>166</v>
      </c>
      <c r="C23" s="259" t="s">
        <v>485</v>
      </c>
      <c r="D23" s="259" t="s">
        <v>548</v>
      </c>
      <c r="E23" s="259" t="s">
        <v>549</v>
      </c>
      <c r="F23" s="260" t="s">
        <v>550</v>
      </c>
    </row>
    <row r="24" spans="1:6">
      <c r="A24" s="579">
        <v>88316</v>
      </c>
      <c r="B24" s="701" t="s">
        <v>2664</v>
      </c>
      <c r="C24" s="261" t="s">
        <v>487</v>
      </c>
      <c r="D24" s="337">
        <v>0.88</v>
      </c>
      <c r="E24" s="338">
        <v>14.37</v>
      </c>
      <c r="F24" s="338">
        <f>E24*D24</f>
        <v>12.65</v>
      </c>
    </row>
    <row r="25" spans="1:6">
      <c r="A25" s="579">
        <v>88309</v>
      </c>
      <c r="B25" s="701" t="s">
        <v>952</v>
      </c>
      <c r="C25" s="261" t="s">
        <v>487</v>
      </c>
      <c r="D25" s="337">
        <v>1.1399999999999999</v>
      </c>
      <c r="E25" s="338">
        <v>17.760000000000002</v>
      </c>
      <c r="F25" s="338">
        <f>E25*D25</f>
        <v>20.25</v>
      </c>
    </row>
    <row r="26" spans="1:6">
      <c r="A26" s="840" t="s">
        <v>551</v>
      </c>
      <c r="B26" s="840"/>
      <c r="C26" s="840"/>
      <c r="D26" s="841"/>
      <c r="E26" s="840"/>
      <c r="F26" s="262">
        <f>SUM(F24:F25)</f>
        <v>32.9</v>
      </c>
    </row>
    <row r="27" spans="1:6">
      <c r="A27" s="842"/>
      <c r="B27" s="842"/>
      <c r="C27" s="842"/>
      <c r="D27" s="843"/>
      <c r="E27" s="842"/>
      <c r="F27" s="842"/>
    </row>
    <row r="28" spans="1:6">
      <c r="A28" s="584" t="s">
        <v>786</v>
      </c>
      <c r="B28" s="702" t="s">
        <v>552</v>
      </c>
      <c r="C28" s="259" t="s">
        <v>485</v>
      </c>
      <c r="D28" s="259" t="s">
        <v>553</v>
      </c>
      <c r="E28" s="259" t="s">
        <v>549</v>
      </c>
      <c r="F28" s="260" t="s">
        <v>550</v>
      </c>
    </row>
    <row r="29" spans="1:6" ht="24">
      <c r="A29" s="579">
        <v>87373</v>
      </c>
      <c r="B29" s="701" t="s">
        <v>2665</v>
      </c>
      <c r="C29" s="261" t="s">
        <v>490</v>
      </c>
      <c r="D29" s="337">
        <v>1.38E-2</v>
      </c>
      <c r="E29" s="338">
        <v>465.46</v>
      </c>
      <c r="F29" s="338">
        <f>E29*D29</f>
        <v>6.42</v>
      </c>
    </row>
    <row r="30" spans="1:6">
      <c r="A30" s="585" t="s">
        <v>823</v>
      </c>
      <c r="B30" s="701" t="s">
        <v>493</v>
      </c>
      <c r="C30" s="261" t="s">
        <v>485</v>
      </c>
      <c r="D30" s="337">
        <v>25</v>
      </c>
      <c r="E30" s="338">
        <v>0.95</v>
      </c>
      <c r="F30" s="338">
        <f>E30*D30</f>
        <v>23.75</v>
      </c>
    </row>
    <row r="31" spans="1:6">
      <c r="A31" s="840" t="s">
        <v>554</v>
      </c>
      <c r="B31" s="840"/>
      <c r="C31" s="840"/>
      <c r="D31" s="841"/>
      <c r="E31" s="840"/>
      <c r="F31" s="262">
        <f>SUM(F29:F30)</f>
        <v>30.17</v>
      </c>
    </row>
    <row r="32" spans="1:6">
      <c r="A32" s="842"/>
      <c r="B32" s="842"/>
      <c r="C32" s="842"/>
      <c r="D32" s="843"/>
      <c r="E32" s="842"/>
      <c r="F32" s="842"/>
    </row>
    <row r="33" spans="1:6">
      <c r="A33" s="835" t="s">
        <v>555</v>
      </c>
      <c r="B33" s="835"/>
      <c r="C33" s="835"/>
      <c r="D33" s="836"/>
      <c r="E33" s="835"/>
      <c r="F33" s="689">
        <f>F26+F31</f>
        <v>63.07</v>
      </c>
    </row>
    <row r="34" spans="1:6">
      <c r="A34" s="842"/>
      <c r="B34" s="842"/>
      <c r="C34" s="842"/>
      <c r="D34" s="843"/>
      <c r="E34" s="842"/>
      <c r="F34" s="842"/>
    </row>
    <row r="35" spans="1:6">
      <c r="A35" s="835" t="s">
        <v>2224</v>
      </c>
      <c r="B35" s="835"/>
      <c r="C35" s="847" t="s">
        <v>1031</v>
      </c>
      <c r="D35" s="848"/>
      <c r="E35" s="849"/>
      <c r="F35" s="849"/>
    </row>
    <row r="36" spans="1:6">
      <c r="A36" s="835" t="s">
        <v>2222</v>
      </c>
      <c r="B36" s="835"/>
      <c r="C36" s="835"/>
      <c r="D36" s="836"/>
      <c r="E36" s="835"/>
      <c r="F36" s="835"/>
    </row>
    <row r="37" spans="1:6">
      <c r="A37" s="842"/>
      <c r="B37" s="842"/>
      <c r="C37" s="842"/>
      <c r="D37" s="843"/>
      <c r="E37" s="842"/>
      <c r="F37" s="842"/>
    </row>
    <row r="38" spans="1:6">
      <c r="A38" s="395" t="s">
        <v>786</v>
      </c>
      <c r="B38" s="669" t="s">
        <v>166</v>
      </c>
      <c r="C38" s="259" t="s">
        <v>485</v>
      </c>
      <c r="D38" s="259" t="s">
        <v>548</v>
      </c>
      <c r="E38" s="259" t="s">
        <v>549</v>
      </c>
      <c r="F38" s="260" t="s">
        <v>550</v>
      </c>
    </row>
    <row r="39" spans="1:6">
      <c r="A39" s="540">
        <v>88264</v>
      </c>
      <c r="B39" s="677" t="s">
        <v>1081</v>
      </c>
      <c r="C39" s="261" t="s">
        <v>487</v>
      </c>
      <c r="D39" s="337">
        <v>2</v>
      </c>
      <c r="E39" s="338">
        <v>18.38</v>
      </c>
      <c r="F39" s="338">
        <f>D39*E39</f>
        <v>36.76</v>
      </c>
    </row>
    <row r="40" spans="1:6">
      <c r="A40" s="540">
        <v>88247</v>
      </c>
      <c r="B40" s="677" t="s">
        <v>1102</v>
      </c>
      <c r="C40" s="261" t="s">
        <v>487</v>
      </c>
      <c r="D40" s="337">
        <v>2</v>
      </c>
      <c r="E40" s="338">
        <v>14.33</v>
      </c>
      <c r="F40" s="338">
        <f>D40*E40</f>
        <v>28.66</v>
      </c>
    </row>
    <row r="41" spans="1:6">
      <c r="A41" s="853" t="s">
        <v>551</v>
      </c>
      <c r="B41" s="854"/>
      <c r="C41" s="854"/>
      <c r="D41" s="854"/>
      <c r="E41" s="855"/>
      <c r="F41" s="262">
        <f>SUM(F39:F40)</f>
        <v>65.42</v>
      </c>
    </row>
    <row r="42" spans="1:6">
      <c r="A42" s="590"/>
      <c r="B42" s="396"/>
      <c r="C42" s="396"/>
      <c r="D42" s="394"/>
      <c r="E42" s="396"/>
      <c r="F42" s="591"/>
    </row>
    <row r="43" spans="1:6">
      <c r="A43" s="589" t="s">
        <v>786</v>
      </c>
      <c r="B43" s="397" t="s">
        <v>552</v>
      </c>
      <c r="C43" s="259" t="s">
        <v>485</v>
      </c>
      <c r="D43" s="259" t="s">
        <v>553</v>
      </c>
      <c r="E43" s="259" t="s">
        <v>549</v>
      </c>
      <c r="F43" s="260" t="s">
        <v>550</v>
      </c>
    </row>
    <row r="44" spans="1:6" ht="36">
      <c r="A44" s="567">
        <v>2391</v>
      </c>
      <c r="B44" s="676" t="s">
        <v>2223</v>
      </c>
      <c r="C44" s="542" t="s">
        <v>488</v>
      </c>
      <c r="D44" s="337">
        <v>1</v>
      </c>
      <c r="E44" s="338">
        <v>247.59</v>
      </c>
      <c r="F44" s="338">
        <f>D44*E44</f>
        <v>247.59</v>
      </c>
    </row>
    <row r="45" spans="1:6">
      <c r="A45" s="840" t="s">
        <v>554</v>
      </c>
      <c r="B45" s="840"/>
      <c r="C45" s="840"/>
      <c r="D45" s="841"/>
      <c r="E45" s="840"/>
      <c r="F45" s="262">
        <f>SUM(F44:F44)</f>
        <v>247.59</v>
      </c>
    </row>
    <row r="46" spans="1:6">
      <c r="A46" s="609"/>
      <c r="B46" s="610"/>
      <c r="C46" s="611"/>
      <c r="D46" s="611"/>
      <c r="E46" s="611"/>
      <c r="F46" s="612"/>
    </row>
    <row r="47" spans="1:6">
      <c r="A47" s="835" t="s">
        <v>555</v>
      </c>
      <c r="B47" s="835"/>
      <c r="C47" s="835"/>
      <c r="D47" s="836"/>
      <c r="E47" s="835"/>
      <c r="F47" s="689">
        <f>SUM(F45,F41)</f>
        <v>313.01</v>
      </c>
    </row>
    <row r="48" spans="1:6">
      <c r="A48" s="842"/>
      <c r="B48" s="842"/>
      <c r="C48" s="842"/>
      <c r="D48" s="843"/>
      <c r="E48" s="842"/>
      <c r="F48" s="842"/>
    </row>
    <row r="49" spans="1:7">
      <c r="A49" s="884" t="s">
        <v>558</v>
      </c>
      <c r="B49" s="888"/>
      <c r="C49" s="889" t="s">
        <v>559</v>
      </c>
      <c r="D49" s="889"/>
      <c r="E49" s="870"/>
      <c r="F49" s="870"/>
      <c r="G49" s="730"/>
    </row>
    <row r="50" spans="1:7" ht="30.75" customHeight="1">
      <c r="A50" s="867" t="s">
        <v>915</v>
      </c>
      <c r="B50" s="867"/>
      <c r="C50" s="867"/>
      <c r="D50" s="871"/>
      <c r="E50" s="867"/>
      <c r="F50" s="867"/>
      <c r="G50" s="730"/>
    </row>
    <row r="51" spans="1:7">
      <c r="A51" s="842"/>
      <c r="B51" s="842"/>
      <c r="C51" s="842"/>
      <c r="D51" s="843"/>
      <c r="E51" s="842"/>
      <c r="F51" s="842"/>
    </row>
    <row r="52" spans="1:7" ht="14.25" customHeight="1">
      <c r="A52" s="584" t="s">
        <v>786</v>
      </c>
      <c r="B52" s="702" t="s">
        <v>166</v>
      </c>
      <c r="C52" s="259" t="s">
        <v>485</v>
      </c>
      <c r="D52" s="259" t="s">
        <v>548</v>
      </c>
      <c r="E52" s="259" t="s">
        <v>549</v>
      </c>
      <c r="F52" s="260" t="s">
        <v>550</v>
      </c>
    </row>
    <row r="53" spans="1:7">
      <c r="A53" s="585">
        <v>6127</v>
      </c>
      <c r="B53" s="701" t="s">
        <v>791</v>
      </c>
      <c r="C53" s="261" t="s">
        <v>487</v>
      </c>
      <c r="D53" s="337">
        <v>0.307</v>
      </c>
      <c r="E53" s="338">
        <v>9.49</v>
      </c>
      <c r="F53" s="338">
        <f>E53*D53</f>
        <v>2.91</v>
      </c>
    </row>
    <row r="54" spans="1:7">
      <c r="A54" s="585">
        <v>4750</v>
      </c>
      <c r="B54" s="701" t="s">
        <v>492</v>
      </c>
      <c r="C54" s="261" t="s">
        <v>487</v>
      </c>
      <c r="D54" s="337">
        <v>2</v>
      </c>
      <c r="E54" s="338">
        <v>12.79</v>
      </c>
      <c r="F54" s="338">
        <f t="shared" ref="F54:F57" si="1">E54*D54</f>
        <v>25.58</v>
      </c>
    </row>
    <row r="55" spans="1:7">
      <c r="A55" s="585">
        <v>378</v>
      </c>
      <c r="B55" s="701" t="s">
        <v>793</v>
      </c>
      <c r="C55" s="261" t="s">
        <v>487</v>
      </c>
      <c r="D55" s="337">
        <v>4.8</v>
      </c>
      <c r="E55" s="338">
        <v>12.79</v>
      </c>
      <c r="F55" s="338">
        <f t="shared" si="1"/>
        <v>61.39</v>
      </c>
    </row>
    <row r="56" spans="1:7">
      <c r="A56" s="585">
        <v>6117</v>
      </c>
      <c r="B56" s="701" t="s">
        <v>792</v>
      </c>
      <c r="C56" s="261" t="s">
        <v>487</v>
      </c>
      <c r="D56" s="337">
        <v>16</v>
      </c>
      <c r="E56" s="338">
        <v>10.06</v>
      </c>
      <c r="F56" s="338">
        <f t="shared" si="1"/>
        <v>160.96</v>
      </c>
    </row>
    <row r="57" spans="1:7">
      <c r="A57" s="585">
        <v>6111</v>
      </c>
      <c r="B57" s="701" t="s">
        <v>787</v>
      </c>
      <c r="C57" s="261" t="s">
        <v>487</v>
      </c>
      <c r="D57" s="337">
        <v>28.8</v>
      </c>
      <c r="E57" s="338">
        <v>9.51</v>
      </c>
      <c r="F57" s="338">
        <f t="shared" si="1"/>
        <v>273.89</v>
      </c>
    </row>
    <row r="58" spans="1:7">
      <c r="A58" s="840" t="s">
        <v>551</v>
      </c>
      <c r="B58" s="840"/>
      <c r="C58" s="840"/>
      <c r="D58" s="841"/>
      <c r="E58" s="840"/>
      <c r="F58" s="262">
        <f>SUM(F53:F57)</f>
        <v>524.73</v>
      </c>
    </row>
    <row r="59" spans="1:7">
      <c r="A59" s="842"/>
      <c r="B59" s="842"/>
      <c r="C59" s="842"/>
      <c r="D59" s="843"/>
      <c r="E59" s="842"/>
      <c r="F59" s="842"/>
    </row>
    <row r="60" spans="1:7">
      <c r="A60" s="584" t="s">
        <v>786</v>
      </c>
      <c r="B60" s="702" t="s">
        <v>560</v>
      </c>
      <c r="C60" s="592" t="s">
        <v>485</v>
      </c>
      <c r="D60" s="259" t="s">
        <v>548</v>
      </c>
      <c r="E60" s="592" t="s">
        <v>549</v>
      </c>
      <c r="F60" s="260" t="s">
        <v>550</v>
      </c>
    </row>
    <row r="61" spans="1:7" ht="36">
      <c r="A61" s="579">
        <v>10535</v>
      </c>
      <c r="B61" s="701" t="s">
        <v>794</v>
      </c>
      <c r="C61" s="587" t="s">
        <v>485</v>
      </c>
      <c r="D61" s="369">
        <v>5.7000000000000003E-5</v>
      </c>
      <c r="E61" s="369">
        <v>4104</v>
      </c>
      <c r="F61" s="338">
        <f>E61*D61</f>
        <v>0.23</v>
      </c>
    </row>
    <row r="62" spans="1:7">
      <c r="A62" s="840" t="s">
        <v>561</v>
      </c>
      <c r="B62" s="840"/>
      <c r="C62" s="840"/>
      <c r="D62" s="841"/>
      <c r="E62" s="840"/>
      <c r="F62" s="262">
        <f>F61</f>
        <v>0.23</v>
      </c>
    </row>
    <row r="63" spans="1:7">
      <c r="A63" s="842"/>
      <c r="B63" s="842"/>
      <c r="C63" s="842"/>
      <c r="D63" s="843"/>
      <c r="E63" s="842"/>
      <c r="F63" s="842"/>
    </row>
    <row r="64" spans="1:7">
      <c r="A64" s="584" t="s">
        <v>786</v>
      </c>
      <c r="B64" s="702" t="s">
        <v>552</v>
      </c>
      <c r="C64" s="259" t="s">
        <v>485</v>
      </c>
      <c r="D64" s="259" t="s">
        <v>553</v>
      </c>
      <c r="E64" s="259" t="s">
        <v>549</v>
      </c>
      <c r="F64" s="260" t="s">
        <v>550</v>
      </c>
    </row>
    <row r="65" spans="1:6" ht="24">
      <c r="A65" s="579">
        <v>4721</v>
      </c>
      <c r="B65" s="701" t="s">
        <v>795</v>
      </c>
      <c r="C65" s="261" t="s">
        <v>490</v>
      </c>
      <c r="D65" s="337">
        <v>0.20899999999999999</v>
      </c>
      <c r="E65" s="338">
        <v>80</v>
      </c>
      <c r="F65" s="338">
        <f>E65*D65</f>
        <v>16.72</v>
      </c>
    </row>
    <row r="66" spans="1:6">
      <c r="A66" s="585">
        <v>2705</v>
      </c>
      <c r="B66" s="701" t="s">
        <v>836</v>
      </c>
      <c r="C66" s="261" t="s">
        <v>494</v>
      </c>
      <c r="D66" s="337">
        <v>0.45900000000000002</v>
      </c>
      <c r="E66" s="338">
        <v>0.81</v>
      </c>
      <c r="F66" s="338">
        <f t="shared" ref="F66:F75" si="2">E66*D66</f>
        <v>0.37</v>
      </c>
    </row>
    <row r="67" spans="1:6" ht="24">
      <c r="A67" s="579">
        <v>4718</v>
      </c>
      <c r="B67" s="701" t="s">
        <v>796</v>
      </c>
      <c r="C67" s="261" t="s">
        <v>490</v>
      </c>
      <c r="D67" s="337">
        <v>0.627</v>
      </c>
      <c r="E67" s="338">
        <v>80</v>
      </c>
      <c r="F67" s="338">
        <f t="shared" si="2"/>
        <v>50.16</v>
      </c>
    </row>
    <row r="68" spans="1:6" ht="24">
      <c r="A68" s="579">
        <v>370</v>
      </c>
      <c r="B68" s="701" t="s">
        <v>797</v>
      </c>
      <c r="C68" s="261" t="s">
        <v>490</v>
      </c>
      <c r="D68" s="337">
        <v>0.89</v>
      </c>
      <c r="E68" s="338">
        <v>62.5</v>
      </c>
      <c r="F68" s="338">
        <f t="shared" si="2"/>
        <v>55.63</v>
      </c>
    </row>
    <row r="69" spans="1:6" ht="24">
      <c r="A69" s="579">
        <v>43132</v>
      </c>
      <c r="B69" s="701" t="s">
        <v>798</v>
      </c>
      <c r="C69" s="261" t="s">
        <v>486</v>
      </c>
      <c r="D69" s="337">
        <v>1.2</v>
      </c>
      <c r="E69" s="338">
        <v>12.23</v>
      </c>
      <c r="F69" s="338">
        <f t="shared" si="2"/>
        <v>14.68</v>
      </c>
    </row>
    <row r="70" spans="1:6">
      <c r="A70" s="579">
        <v>5061</v>
      </c>
      <c r="B70" s="701" t="s">
        <v>799</v>
      </c>
      <c r="C70" s="261" t="s">
        <v>486</v>
      </c>
      <c r="D70" s="337">
        <v>2.13</v>
      </c>
      <c r="E70" s="338">
        <v>10.99</v>
      </c>
      <c r="F70" s="338">
        <f t="shared" si="2"/>
        <v>23.41</v>
      </c>
    </row>
    <row r="71" spans="1:6" ht="24">
      <c r="A71" s="579">
        <v>2692</v>
      </c>
      <c r="B71" s="701" t="s">
        <v>800</v>
      </c>
      <c r="C71" s="261" t="s">
        <v>184</v>
      </c>
      <c r="D71" s="337">
        <v>2.2000000000000002</v>
      </c>
      <c r="E71" s="338">
        <v>4.83</v>
      </c>
      <c r="F71" s="338">
        <f t="shared" si="2"/>
        <v>10.63</v>
      </c>
    </row>
    <row r="72" spans="1:6" ht="24">
      <c r="A72" s="585">
        <v>6193</v>
      </c>
      <c r="B72" s="701" t="s">
        <v>896</v>
      </c>
      <c r="C72" s="261" t="s">
        <v>491</v>
      </c>
      <c r="D72" s="337">
        <v>10</v>
      </c>
      <c r="E72" s="338">
        <v>5.99</v>
      </c>
      <c r="F72" s="338">
        <f t="shared" si="2"/>
        <v>59.9</v>
      </c>
    </row>
    <row r="73" spans="1:6" ht="24">
      <c r="A73" s="585">
        <v>4517</v>
      </c>
      <c r="B73" s="701" t="s">
        <v>1006</v>
      </c>
      <c r="C73" s="261" t="s">
        <v>488</v>
      </c>
      <c r="D73" s="337">
        <v>16.3</v>
      </c>
      <c r="E73" s="338">
        <v>2</v>
      </c>
      <c r="F73" s="338">
        <f t="shared" si="2"/>
        <v>32.6</v>
      </c>
    </row>
    <row r="74" spans="1:6" ht="24">
      <c r="A74" s="585">
        <v>4491</v>
      </c>
      <c r="B74" s="701" t="s">
        <v>895</v>
      </c>
      <c r="C74" s="261" t="s">
        <v>488</v>
      </c>
      <c r="D74" s="337">
        <v>32</v>
      </c>
      <c r="E74" s="338">
        <v>5.58</v>
      </c>
      <c r="F74" s="338">
        <f t="shared" si="2"/>
        <v>178.56</v>
      </c>
    </row>
    <row r="75" spans="1:6">
      <c r="A75" s="579">
        <v>34</v>
      </c>
      <c r="B75" s="701" t="s">
        <v>801</v>
      </c>
      <c r="C75" s="261" t="s">
        <v>486</v>
      </c>
      <c r="D75" s="337">
        <v>69</v>
      </c>
      <c r="E75" s="338">
        <v>5.07</v>
      </c>
      <c r="F75" s="338">
        <f t="shared" si="2"/>
        <v>349.83</v>
      </c>
    </row>
    <row r="76" spans="1:6">
      <c r="A76" s="579">
        <v>1379</v>
      </c>
      <c r="B76" s="701" t="s">
        <v>489</v>
      </c>
      <c r="C76" s="261" t="s">
        <v>486</v>
      </c>
      <c r="D76" s="337">
        <v>320</v>
      </c>
      <c r="E76" s="338">
        <v>0.49</v>
      </c>
      <c r="F76" s="338">
        <f t="shared" ref="F76" si="3">E76*D76</f>
        <v>156.80000000000001</v>
      </c>
    </row>
    <row r="77" spans="1:6">
      <c r="A77" s="840" t="s">
        <v>554</v>
      </c>
      <c r="B77" s="840"/>
      <c r="C77" s="840"/>
      <c r="D77" s="841"/>
      <c r="E77" s="840"/>
      <c r="F77" s="262">
        <f>SUM(F65:F76)</f>
        <v>949.29</v>
      </c>
    </row>
    <row r="78" spans="1:6">
      <c r="A78" s="842"/>
      <c r="B78" s="842"/>
      <c r="C78" s="842"/>
      <c r="D78" s="843"/>
      <c r="E78" s="842"/>
      <c r="F78" s="842"/>
    </row>
    <row r="79" spans="1:6">
      <c r="A79" s="905" t="s">
        <v>555</v>
      </c>
      <c r="B79" s="905"/>
      <c r="C79" s="905"/>
      <c r="D79" s="906"/>
      <c r="E79" s="905"/>
      <c r="F79" s="263">
        <f>F77+F62+F58</f>
        <v>1474.25</v>
      </c>
    </row>
    <row r="80" spans="1:6">
      <c r="A80" s="842"/>
      <c r="B80" s="842"/>
      <c r="C80" s="842"/>
      <c r="D80" s="843"/>
      <c r="E80" s="842"/>
      <c r="F80" s="842"/>
    </row>
    <row r="81" spans="1:6">
      <c r="A81" s="875" t="s">
        <v>937</v>
      </c>
      <c r="B81" s="875"/>
      <c r="C81" s="889" t="s">
        <v>568</v>
      </c>
      <c r="D81" s="889"/>
      <c r="E81" s="870"/>
      <c r="F81" s="870"/>
    </row>
    <row r="82" spans="1:6">
      <c r="A82" s="867" t="s">
        <v>935</v>
      </c>
      <c r="B82" s="867"/>
      <c r="C82" s="867"/>
      <c r="D82" s="871"/>
      <c r="E82" s="867"/>
      <c r="F82" s="867"/>
    </row>
    <row r="83" spans="1:6">
      <c r="A83" s="842"/>
      <c r="B83" s="842"/>
      <c r="C83" s="842"/>
      <c r="D83" s="843"/>
      <c r="E83" s="842"/>
      <c r="F83" s="842"/>
    </row>
    <row r="84" spans="1:6">
      <c r="A84" s="584" t="s">
        <v>786</v>
      </c>
      <c r="B84" s="702" t="s">
        <v>166</v>
      </c>
      <c r="C84" s="259" t="s">
        <v>485</v>
      </c>
      <c r="D84" s="259" t="s">
        <v>548</v>
      </c>
      <c r="E84" s="259" t="s">
        <v>549</v>
      </c>
      <c r="F84" s="260" t="s">
        <v>550</v>
      </c>
    </row>
    <row r="85" spans="1:6" ht="24">
      <c r="A85" s="579">
        <v>88256</v>
      </c>
      <c r="B85" s="701" t="s">
        <v>1728</v>
      </c>
      <c r="C85" s="261" t="s">
        <v>487</v>
      </c>
      <c r="D85" s="337">
        <v>0.6</v>
      </c>
      <c r="E85" s="338">
        <v>17.71</v>
      </c>
      <c r="F85" s="338">
        <f>E85*D85</f>
        <v>10.63</v>
      </c>
    </row>
    <row r="86" spans="1:6">
      <c r="A86" s="585">
        <v>88316</v>
      </c>
      <c r="B86" s="701" t="s">
        <v>2664</v>
      </c>
      <c r="C86" s="261" t="s">
        <v>487</v>
      </c>
      <c r="D86" s="337">
        <v>0.4</v>
      </c>
      <c r="E86" s="338">
        <v>14.37</v>
      </c>
      <c r="F86" s="338">
        <f>E86*D86</f>
        <v>5.75</v>
      </c>
    </row>
    <row r="87" spans="1:6">
      <c r="A87" s="840" t="s">
        <v>551</v>
      </c>
      <c r="B87" s="840"/>
      <c r="C87" s="840"/>
      <c r="D87" s="841"/>
      <c r="E87" s="840"/>
      <c r="F87" s="262">
        <f>SUM(F85:F86)</f>
        <v>16.38</v>
      </c>
    </row>
    <row r="88" spans="1:6">
      <c r="A88" s="842"/>
      <c r="B88" s="842"/>
      <c r="C88" s="842"/>
      <c r="D88" s="843"/>
      <c r="E88" s="842"/>
      <c r="F88" s="842"/>
    </row>
    <row r="89" spans="1:6">
      <c r="A89" s="584" t="s">
        <v>786</v>
      </c>
      <c r="B89" s="702" t="s">
        <v>552</v>
      </c>
      <c r="C89" s="259" t="s">
        <v>485</v>
      </c>
      <c r="D89" s="259" t="s">
        <v>553</v>
      </c>
      <c r="E89" s="259" t="s">
        <v>549</v>
      </c>
      <c r="F89" s="260" t="s">
        <v>550</v>
      </c>
    </row>
    <row r="90" spans="1:6">
      <c r="A90" s="579">
        <v>584</v>
      </c>
      <c r="B90" s="701" t="s">
        <v>965</v>
      </c>
      <c r="C90" s="261" t="s">
        <v>488</v>
      </c>
      <c r="D90" s="337">
        <v>1</v>
      </c>
      <c r="E90" s="338">
        <v>22.15</v>
      </c>
      <c r="F90" s="338">
        <f t="shared" ref="F90" si="4">E90*D90</f>
        <v>22.15</v>
      </c>
    </row>
    <row r="91" spans="1:6">
      <c r="A91" s="840" t="s">
        <v>554</v>
      </c>
      <c r="B91" s="840"/>
      <c r="C91" s="840"/>
      <c r="D91" s="841"/>
      <c r="E91" s="840"/>
      <c r="F91" s="262">
        <f>SUM(F90:F90)</f>
        <v>22.15</v>
      </c>
    </row>
    <row r="92" spans="1:6">
      <c r="A92" s="842"/>
      <c r="B92" s="842"/>
      <c r="C92" s="842"/>
      <c r="D92" s="843"/>
      <c r="E92" s="842"/>
      <c r="F92" s="842"/>
    </row>
    <row r="93" spans="1:6">
      <c r="A93" s="835" t="s">
        <v>555</v>
      </c>
      <c r="B93" s="835"/>
      <c r="C93" s="835"/>
      <c r="D93" s="836"/>
      <c r="E93" s="835"/>
      <c r="F93" s="689">
        <f>F87+F91</f>
        <v>38.53</v>
      </c>
    </row>
    <row r="94" spans="1:6">
      <c r="A94" s="842"/>
      <c r="B94" s="842"/>
      <c r="C94" s="842"/>
      <c r="D94" s="843"/>
      <c r="E94" s="842"/>
      <c r="F94" s="842"/>
    </row>
    <row r="95" spans="1:6">
      <c r="A95" s="867" t="s">
        <v>562</v>
      </c>
      <c r="B95" s="867"/>
      <c r="C95" s="889" t="s">
        <v>547</v>
      </c>
      <c r="D95" s="889"/>
      <c r="E95" s="870"/>
      <c r="F95" s="870"/>
    </row>
    <row r="96" spans="1:6">
      <c r="A96" s="867" t="s">
        <v>2199</v>
      </c>
      <c r="B96" s="867"/>
      <c r="C96" s="867"/>
      <c r="D96" s="871"/>
      <c r="E96" s="867"/>
      <c r="F96" s="867"/>
    </row>
    <row r="97" spans="1:6">
      <c r="A97" s="842"/>
      <c r="B97" s="842"/>
      <c r="C97" s="842"/>
      <c r="D97" s="843"/>
      <c r="E97" s="842"/>
      <c r="F97" s="842"/>
    </row>
    <row r="98" spans="1:6">
      <c r="A98" s="584" t="s">
        <v>786</v>
      </c>
      <c r="B98" s="702" t="s">
        <v>166</v>
      </c>
      <c r="C98" s="259" t="s">
        <v>485</v>
      </c>
      <c r="D98" s="259" t="s">
        <v>548</v>
      </c>
      <c r="E98" s="259" t="s">
        <v>549</v>
      </c>
      <c r="F98" s="260" t="s">
        <v>550</v>
      </c>
    </row>
    <row r="99" spans="1:6">
      <c r="A99" s="579">
        <v>88316</v>
      </c>
      <c r="B99" s="701" t="s">
        <v>2664</v>
      </c>
      <c r="C99" s="261" t="s">
        <v>487</v>
      </c>
      <c r="D99" s="337">
        <v>0.4</v>
      </c>
      <c r="E99" s="338">
        <v>14.37</v>
      </c>
      <c r="F99" s="338">
        <f>E99*D99</f>
        <v>5.75</v>
      </c>
    </row>
    <row r="100" spans="1:6">
      <c r="A100" s="840" t="s">
        <v>551</v>
      </c>
      <c r="B100" s="840"/>
      <c r="C100" s="840"/>
      <c r="D100" s="841"/>
      <c r="E100" s="840"/>
      <c r="F100" s="262">
        <f>SUM(F99:F99)</f>
        <v>5.75</v>
      </c>
    </row>
    <row r="101" spans="1:6">
      <c r="A101" s="842"/>
      <c r="B101" s="842"/>
      <c r="C101" s="842"/>
      <c r="D101" s="843"/>
      <c r="E101" s="842"/>
      <c r="F101" s="842"/>
    </row>
    <row r="102" spans="1:6">
      <c r="A102" s="584" t="s">
        <v>786</v>
      </c>
      <c r="B102" s="702" t="s">
        <v>552</v>
      </c>
      <c r="C102" s="259" t="s">
        <v>485</v>
      </c>
      <c r="D102" s="259" t="s">
        <v>553</v>
      </c>
      <c r="E102" s="259" t="s">
        <v>549</v>
      </c>
      <c r="F102" s="260" t="s">
        <v>550</v>
      </c>
    </row>
    <row r="103" spans="1:6" ht="24">
      <c r="A103" s="579">
        <v>7319</v>
      </c>
      <c r="B103" s="701" t="s">
        <v>938</v>
      </c>
      <c r="C103" s="261" t="s">
        <v>184</v>
      </c>
      <c r="D103" s="337">
        <v>0.4</v>
      </c>
      <c r="E103" s="338">
        <v>9.5299999999999994</v>
      </c>
      <c r="F103" s="338">
        <f>E103*D103</f>
        <v>3.81</v>
      </c>
    </row>
    <row r="104" spans="1:6">
      <c r="A104" s="840" t="s">
        <v>554</v>
      </c>
      <c r="B104" s="840"/>
      <c r="C104" s="840"/>
      <c r="D104" s="841"/>
      <c r="E104" s="840"/>
      <c r="F104" s="262">
        <f>SUM(F103:F103)</f>
        <v>3.81</v>
      </c>
    </row>
    <row r="105" spans="1:6">
      <c r="A105" s="842"/>
      <c r="B105" s="842"/>
      <c r="C105" s="842"/>
      <c r="D105" s="843"/>
      <c r="E105" s="842"/>
      <c r="F105" s="842"/>
    </row>
    <row r="106" spans="1:6">
      <c r="A106" s="835" t="s">
        <v>555</v>
      </c>
      <c r="B106" s="835"/>
      <c r="C106" s="835"/>
      <c r="D106" s="836"/>
      <c r="E106" s="835"/>
      <c r="F106" s="689">
        <f>F104+F100</f>
        <v>9.56</v>
      </c>
    </row>
    <row r="107" spans="1:6">
      <c r="A107" s="842"/>
      <c r="B107" s="842"/>
      <c r="C107" s="842"/>
      <c r="D107" s="843"/>
      <c r="E107" s="842"/>
      <c r="F107" s="842"/>
    </row>
    <row r="108" spans="1:6">
      <c r="A108" s="867" t="s">
        <v>563</v>
      </c>
      <c r="B108" s="867"/>
      <c r="C108" s="889" t="s">
        <v>547</v>
      </c>
      <c r="D108" s="889"/>
      <c r="E108" s="870"/>
      <c r="F108" s="870"/>
    </row>
    <row r="109" spans="1:6">
      <c r="A109" s="867" t="s">
        <v>2200</v>
      </c>
      <c r="B109" s="867"/>
      <c r="C109" s="867"/>
      <c r="D109" s="871"/>
      <c r="E109" s="867"/>
      <c r="F109" s="867"/>
    </row>
    <row r="110" spans="1:6">
      <c r="A110" s="842"/>
      <c r="B110" s="842"/>
      <c r="C110" s="842"/>
      <c r="D110" s="843"/>
      <c r="E110" s="842"/>
      <c r="F110" s="842"/>
    </row>
    <row r="111" spans="1:6">
      <c r="A111" s="584" t="s">
        <v>786</v>
      </c>
      <c r="B111" s="702" t="s">
        <v>166</v>
      </c>
      <c r="C111" s="259" t="s">
        <v>485</v>
      </c>
      <c r="D111" s="259" t="s">
        <v>548</v>
      </c>
      <c r="E111" s="259" t="s">
        <v>549</v>
      </c>
      <c r="F111" s="260" t="s">
        <v>550</v>
      </c>
    </row>
    <row r="112" spans="1:6">
      <c r="A112" s="579">
        <v>88316</v>
      </c>
      <c r="B112" s="701" t="s">
        <v>789</v>
      </c>
      <c r="C112" s="261" t="s">
        <v>487</v>
      </c>
      <c r="D112" s="337">
        <v>0.63</v>
      </c>
      <c r="E112" s="338">
        <v>14.37</v>
      </c>
      <c r="F112" s="338">
        <f>E112*D112</f>
        <v>9.0500000000000007</v>
      </c>
    </row>
    <row r="113" spans="1:6" ht="15.75" customHeight="1">
      <c r="A113" s="585">
        <v>88323</v>
      </c>
      <c r="B113" s="701" t="s">
        <v>2203</v>
      </c>
      <c r="C113" s="261" t="s">
        <v>487</v>
      </c>
      <c r="D113" s="337">
        <v>0.54</v>
      </c>
      <c r="E113" s="338">
        <v>18.809999999999999</v>
      </c>
      <c r="F113" s="338">
        <f>E113*D113</f>
        <v>10.16</v>
      </c>
    </row>
    <row r="114" spans="1:6">
      <c r="A114" s="840" t="s">
        <v>551</v>
      </c>
      <c r="B114" s="840"/>
      <c r="C114" s="840"/>
      <c r="D114" s="841"/>
      <c r="E114" s="840"/>
      <c r="F114" s="262">
        <f>SUM(F112:F113)</f>
        <v>19.21</v>
      </c>
    </row>
    <row r="115" spans="1:6">
      <c r="A115" s="842"/>
      <c r="B115" s="842"/>
      <c r="C115" s="842"/>
      <c r="D115" s="843"/>
      <c r="E115" s="842"/>
      <c r="F115" s="842"/>
    </row>
    <row r="116" spans="1:6">
      <c r="A116" s="584" t="s">
        <v>786</v>
      </c>
      <c r="B116" s="702" t="s">
        <v>560</v>
      </c>
      <c r="C116" s="592" t="s">
        <v>485</v>
      </c>
      <c r="D116" s="259" t="s">
        <v>548</v>
      </c>
      <c r="E116" s="592" t="s">
        <v>549</v>
      </c>
      <c r="F116" s="260" t="s">
        <v>550</v>
      </c>
    </row>
    <row r="117" spans="1:6" ht="36">
      <c r="A117" s="579">
        <v>93282</v>
      </c>
      <c r="B117" s="701" t="s">
        <v>2204</v>
      </c>
      <c r="C117" s="587" t="s">
        <v>2205</v>
      </c>
      <c r="D117" s="337">
        <v>0.02</v>
      </c>
      <c r="E117" s="338">
        <v>13.28</v>
      </c>
      <c r="F117" s="338">
        <f>E117*D117</f>
        <v>0.27</v>
      </c>
    </row>
    <row r="118" spans="1:6" ht="36">
      <c r="A118" s="579">
        <v>93281</v>
      </c>
      <c r="B118" s="701" t="s">
        <v>2207</v>
      </c>
      <c r="C118" s="587" t="s">
        <v>821</v>
      </c>
      <c r="D118" s="337">
        <v>0.01</v>
      </c>
      <c r="E118" s="338">
        <v>14.16</v>
      </c>
      <c r="F118" s="338">
        <f>E118*D118</f>
        <v>0.14000000000000001</v>
      </c>
    </row>
    <row r="119" spans="1:6">
      <c r="A119" s="840" t="s">
        <v>561</v>
      </c>
      <c r="B119" s="840"/>
      <c r="C119" s="840"/>
      <c r="D119" s="841"/>
      <c r="E119" s="840"/>
      <c r="F119" s="262">
        <f>SUM(F117:F118)</f>
        <v>0.41</v>
      </c>
    </row>
    <row r="120" spans="1:6">
      <c r="A120" s="842"/>
      <c r="B120" s="842"/>
      <c r="C120" s="842"/>
      <c r="D120" s="843"/>
      <c r="E120" s="842"/>
      <c r="F120" s="842"/>
    </row>
    <row r="121" spans="1:6">
      <c r="A121" s="584" t="s">
        <v>786</v>
      </c>
      <c r="B121" s="702" t="s">
        <v>552</v>
      </c>
      <c r="C121" s="259" t="s">
        <v>485</v>
      </c>
      <c r="D121" s="259" t="s">
        <v>553</v>
      </c>
      <c r="E121" s="259" t="s">
        <v>549</v>
      </c>
      <c r="F121" s="260" t="s">
        <v>550</v>
      </c>
    </row>
    <row r="122" spans="1:6" ht="24">
      <c r="A122" s="579">
        <v>40784</v>
      </c>
      <c r="B122" s="701" t="s">
        <v>2196</v>
      </c>
      <c r="C122" s="261" t="s">
        <v>488</v>
      </c>
      <c r="D122" s="337">
        <v>1.1000000000000001</v>
      </c>
      <c r="E122" s="338">
        <v>70.91</v>
      </c>
      <c r="F122" s="338">
        <f>E122*D122</f>
        <v>78</v>
      </c>
    </row>
    <row r="123" spans="1:6" ht="24">
      <c r="A123" s="579">
        <v>142</v>
      </c>
      <c r="B123" s="701" t="s">
        <v>2201</v>
      </c>
      <c r="C123" s="261" t="s">
        <v>1085</v>
      </c>
      <c r="D123" s="337">
        <v>0.16</v>
      </c>
      <c r="E123" s="338">
        <v>109.57</v>
      </c>
      <c r="F123" s="338">
        <f t="shared" ref="F123:F126" si="5">E123*D123</f>
        <v>17.53</v>
      </c>
    </row>
    <row r="124" spans="1:6">
      <c r="A124" s="579">
        <v>13388</v>
      </c>
      <c r="B124" s="701" t="s">
        <v>2202</v>
      </c>
      <c r="C124" s="261" t="s">
        <v>486</v>
      </c>
      <c r="D124" s="337">
        <v>0.18</v>
      </c>
      <c r="E124" s="338">
        <v>67.010000000000005</v>
      </c>
      <c r="F124" s="338">
        <f t="shared" si="5"/>
        <v>12.06</v>
      </c>
    </row>
    <row r="125" spans="1:6">
      <c r="A125" s="579">
        <v>5061</v>
      </c>
      <c r="B125" s="701" t="s">
        <v>910</v>
      </c>
      <c r="C125" s="261" t="s">
        <v>486</v>
      </c>
      <c r="D125" s="337">
        <v>0.03</v>
      </c>
      <c r="E125" s="338">
        <v>10.99</v>
      </c>
      <c r="F125" s="338">
        <f t="shared" si="5"/>
        <v>0.33</v>
      </c>
    </row>
    <row r="126" spans="1:6" ht="24">
      <c r="A126" s="579">
        <v>5104</v>
      </c>
      <c r="B126" s="701" t="s">
        <v>2206</v>
      </c>
      <c r="C126" s="261" t="s">
        <v>486</v>
      </c>
      <c r="D126" s="337">
        <v>4.9000000000000002E-2</v>
      </c>
      <c r="E126" s="338">
        <v>42.41</v>
      </c>
      <c r="F126" s="338">
        <f t="shared" si="5"/>
        <v>2.08</v>
      </c>
    </row>
    <row r="127" spans="1:6">
      <c r="A127" s="840" t="s">
        <v>554</v>
      </c>
      <c r="B127" s="840"/>
      <c r="C127" s="840"/>
      <c r="D127" s="841"/>
      <c r="E127" s="840"/>
      <c r="F127" s="262">
        <f>SUM(F122:F126)</f>
        <v>110</v>
      </c>
    </row>
    <row r="128" spans="1:6">
      <c r="A128" s="842"/>
      <c r="B128" s="842"/>
      <c r="C128" s="842"/>
      <c r="D128" s="843"/>
      <c r="E128" s="842"/>
      <c r="F128" s="842"/>
    </row>
    <row r="129" spans="1:6">
      <c r="A129" s="835" t="s">
        <v>555</v>
      </c>
      <c r="B129" s="835"/>
      <c r="C129" s="835"/>
      <c r="D129" s="836"/>
      <c r="E129" s="835"/>
      <c r="F129" s="689">
        <f>F127+F119+F114</f>
        <v>129.62</v>
      </c>
    </row>
    <row r="130" spans="1:6">
      <c r="A130" s="842"/>
      <c r="B130" s="842"/>
      <c r="C130" s="842"/>
      <c r="D130" s="843"/>
      <c r="E130" s="842"/>
      <c r="F130" s="842"/>
    </row>
    <row r="131" spans="1:6">
      <c r="A131" s="867" t="s">
        <v>564</v>
      </c>
      <c r="B131" s="867"/>
      <c r="C131" s="889" t="s">
        <v>547</v>
      </c>
      <c r="D131" s="889"/>
      <c r="E131" s="870"/>
      <c r="F131" s="870"/>
    </row>
    <row r="132" spans="1:6">
      <c r="A132" s="867" t="s">
        <v>943</v>
      </c>
      <c r="B132" s="867"/>
      <c r="C132" s="867"/>
      <c r="D132" s="871"/>
      <c r="E132" s="867"/>
      <c r="F132" s="867"/>
    </row>
    <row r="133" spans="1:6">
      <c r="A133" s="842"/>
      <c r="B133" s="842"/>
      <c r="C133" s="842"/>
      <c r="D133" s="843"/>
      <c r="E133" s="842"/>
      <c r="F133" s="842"/>
    </row>
    <row r="134" spans="1:6">
      <c r="A134" s="584" t="s">
        <v>786</v>
      </c>
      <c r="B134" s="702" t="s">
        <v>166</v>
      </c>
      <c r="C134" s="259" t="s">
        <v>485</v>
      </c>
      <c r="D134" s="259" t="s">
        <v>548</v>
      </c>
      <c r="E134" s="259" t="s">
        <v>549</v>
      </c>
      <c r="F134" s="260" t="s">
        <v>550</v>
      </c>
    </row>
    <row r="135" spans="1:6" ht="24">
      <c r="A135" s="579">
        <v>88262</v>
      </c>
      <c r="B135" s="701" t="s">
        <v>1229</v>
      </c>
      <c r="C135" s="261" t="s">
        <v>487</v>
      </c>
      <c r="D135" s="337">
        <v>5.1999999999999998E-2</v>
      </c>
      <c r="E135" s="338">
        <v>18.03</v>
      </c>
      <c r="F135" s="338">
        <f>E135*D135</f>
        <v>0.94</v>
      </c>
    </row>
    <row r="136" spans="1:6">
      <c r="A136" s="579">
        <v>88316</v>
      </c>
      <c r="B136" s="701" t="s">
        <v>789</v>
      </c>
      <c r="C136" s="261" t="s">
        <v>487</v>
      </c>
      <c r="D136" s="337">
        <v>0.2</v>
      </c>
      <c r="E136" s="338">
        <v>14.37</v>
      </c>
      <c r="F136" s="338">
        <f>E136*D136</f>
        <v>2.87</v>
      </c>
    </row>
    <row r="137" spans="1:6">
      <c r="A137" s="840" t="s">
        <v>551</v>
      </c>
      <c r="B137" s="840"/>
      <c r="C137" s="840"/>
      <c r="D137" s="841"/>
      <c r="E137" s="840"/>
      <c r="F137" s="262">
        <f>SUM(F135:F136)</f>
        <v>3.81</v>
      </c>
    </row>
    <row r="138" spans="1:6">
      <c r="A138" s="842"/>
      <c r="B138" s="842"/>
      <c r="C138" s="842"/>
      <c r="D138" s="843"/>
      <c r="E138" s="842"/>
      <c r="F138" s="842"/>
    </row>
    <row r="139" spans="1:6">
      <c r="A139" s="584" t="s">
        <v>786</v>
      </c>
      <c r="B139" s="702" t="s">
        <v>552</v>
      </c>
      <c r="C139" s="259" t="s">
        <v>485</v>
      </c>
      <c r="D139" s="259" t="s">
        <v>553</v>
      </c>
      <c r="E139" s="259" t="s">
        <v>549</v>
      </c>
      <c r="F139" s="260" t="s">
        <v>550</v>
      </c>
    </row>
    <row r="140" spans="1:6" ht="24">
      <c r="A140" s="579">
        <v>20209</v>
      </c>
      <c r="B140" s="701" t="s">
        <v>944</v>
      </c>
      <c r="C140" s="261" t="s">
        <v>488</v>
      </c>
      <c r="D140" s="337">
        <v>0.48</v>
      </c>
      <c r="E140" s="338">
        <v>8.76</v>
      </c>
      <c r="F140" s="338">
        <f t="shared" ref="F140:F142" si="6">E140*D140</f>
        <v>4.2</v>
      </c>
    </row>
    <row r="141" spans="1:6" ht="24">
      <c r="A141" s="579">
        <v>20208</v>
      </c>
      <c r="B141" s="701" t="s">
        <v>945</v>
      </c>
      <c r="C141" s="261" t="s">
        <v>488</v>
      </c>
      <c r="D141" s="337">
        <v>0.05</v>
      </c>
      <c r="E141" s="338">
        <v>44.14</v>
      </c>
      <c r="F141" s="338">
        <f t="shared" si="6"/>
        <v>2.21</v>
      </c>
    </row>
    <row r="142" spans="1:6">
      <c r="A142" s="579">
        <v>5075</v>
      </c>
      <c r="B142" s="701" t="s">
        <v>946</v>
      </c>
      <c r="C142" s="261" t="s">
        <v>486</v>
      </c>
      <c r="D142" s="337">
        <v>0.01</v>
      </c>
      <c r="E142" s="338">
        <v>11.09</v>
      </c>
      <c r="F142" s="338">
        <f t="shared" si="6"/>
        <v>0.11</v>
      </c>
    </row>
    <row r="143" spans="1:6">
      <c r="A143" s="840" t="s">
        <v>554</v>
      </c>
      <c r="B143" s="840"/>
      <c r="C143" s="840"/>
      <c r="D143" s="841"/>
      <c r="E143" s="840"/>
      <c r="F143" s="262">
        <f>SUM(F140:F142)</f>
        <v>6.52</v>
      </c>
    </row>
    <row r="144" spans="1:6">
      <c r="A144" s="842"/>
      <c r="B144" s="842"/>
      <c r="C144" s="842"/>
      <c r="D144" s="843"/>
      <c r="E144" s="842"/>
      <c r="F144" s="842"/>
    </row>
    <row r="145" spans="1:6">
      <c r="A145" s="835" t="s">
        <v>555</v>
      </c>
      <c r="B145" s="835"/>
      <c r="C145" s="835"/>
      <c r="D145" s="836"/>
      <c r="E145" s="835"/>
      <c r="F145" s="689">
        <f>F143+F137</f>
        <v>10.33</v>
      </c>
    </row>
    <row r="146" spans="1:6">
      <c r="A146" s="842"/>
      <c r="B146" s="842"/>
      <c r="C146" s="842"/>
      <c r="D146" s="843"/>
      <c r="E146" s="842"/>
      <c r="F146" s="842"/>
    </row>
    <row r="147" spans="1:6">
      <c r="A147" s="898" t="s">
        <v>565</v>
      </c>
      <c r="B147" s="898"/>
      <c r="C147" s="889" t="s">
        <v>802</v>
      </c>
      <c r="D147" s="889"/>
      <c r="E147" s="890"/>
      <c r="F147" s="890"/>
    </row>
    <row r="148" spans="1:6">
      <c r="A148" s="867" t="s">
        <v>566</v>
      </c>
      <c r="B148" s="867"/>
      <c r="C148" s="867"/>
      <c r="D148" s="867"/>
      <c r="E148" s="867"/>
      <c r="F148" s="867"/>
    </row>
    <row r="149" spans="1:6">
      <c r="A149" s="842"/>
      <c r="B149" s="842"/>
      <c r="C149" s="842"/>
      <c r="D149" s="842"/>
      <c r="E149" s="842"/>
      <c r="F149" s="842"/>
    </row>
    <row r="150" spans="1:6">
      <c r="A150" s="588" t="s">
        <v>786</v>
      </c>
      <c r="B150" s="702" t="s">
        <v>166</v>
      </c>
      <c r="C150" s="259" t="s">
        <v>485</v>
      </c>
      <c r="D150" s="259" t="s">
        <v>548</v>
      </c>
      <c r="E150" s="259" t="s">
        <v>549</v>
      </c>
      <c r="F150" s="260" t="s">
        <v>550</v>
      </c>
    </row>
    <row r="151" spans="1:6" ht="23.25" customHeight="1">
      <c r="A151" s="585">
        <v>88267</v>
      </c>
      <c r="B151" s="701" t="s">
        <v>803</v>
      </c>
      <c r="C151" s="261" t="s">
        <v>487</v>
      </c>
      <c r="D151" s="337">
        <v>5</v>
      </c>
      <c r="E151" s="338">
        <v>17.79</v>
      </c>
      <c r="F151" s="338">
        <f>D151*E151</f>
        <v>88.95</v>
      </c>
    </row>
    <row r="152" spans="1:6">
      <c r="A152" s="840" t="s">
        <v>551</v>
      </c>
      <c r="B152" s="840"/>
      <c r="C152" s="840"/>
      <c r="D152" s="840"/>
      <c r="E152" s="840"/>
      <c r="F152" s="262">
        <f>F151</f>
        <v>88.95</v>
      </c>
    </row>
    <row r="153" spans="1:6">
      <c r="A153" s="842"/>
      <c r="B153" s="842"/>
      <c r="C153" s="842"/>
      <c r="D153" s="842"/>
      <c r="E153" s="842"/>
      <c r="F153" s="842"/>
    </row>
    <row r="154" spans="1:6">
      <c r="A154" s="588" t="s">
        <v>786</v>
      </c>
      <c r="B154" s="702" t="s">
        <v>552</v>
      </c>
      <c r="C154" s="259" t="s">
        <v>485</v>
      </c>
      <c r="D154" s="259" t="s">
        <v>553</v>
      </c>
      <c r="E154" s="259" t="s">
        <v>549</v>
      </c>
      <c r="F154" s="260" t="s">
        <v>550</v>
      </c>
    </row>
    <row r="155" spans="1:6" ht="24">
      <c r="A155" s="579">
        <v>6148</v>
      </c>
      <c r="B155" s="701" t="s">
        <v>804</v>
      </c>
      <c r="C155" s="345" t="s">
        <v>485</v>
      </c>
      <c r="D155" s="337">
        <v>1</v>
      </c>
      <c r="E155" s="338">
        <v>8</v>
      </c>
      <c r="F155" s="338">
        <f>E155*D155</f>
        <v>8</v>
      </c>
    </row>
    <row r="156" spans="1:6" ht="23.25" customHeight="1">
      <c r="A156" s="579">
        <v>11686</v>
      </c>
      <c r="B156" s="701" t="s">
        <v>509</v>
      </c>
      <c r="C156" s="345" t="s">
        <v>485</v>
      </c>
      <c r="D156" s="337">
        <v>1</v>
      </c>
      <c r="E156" s="338">
        <v>8.5</v>
      </c>
      <c r="F156" s="338">
        <f t="shared" ref="F156:F165" si="7">E156*D156</f>
        <v>8.5</v>
      </c>
    </row>
    <row r="157" spans="1:6" ht="24">
      <c r="A157" s="579">
        <v>11683</v>
      </c>
      <c r="B157" s="701" t="s">
        <v>512</v>
      </c>
      <c r="C157" s="345" t="s">
        <v>485</v>
      </c>
      <c r="D157" s="337">
        <v>1</v>
      </c>
      <c r="E157" s="338">
        <v>34.25</v>
      </c>
      <c r="F157" s="338">
        <f t="shared" si="7"/>
        <v>34.25</v>
      </c>
    </row>
    <row r="158" spans="1:6" ht="24">
      <c r="A158" s="579">
        <v>6142</v>
      </c>
      <c r="B158" s="701" t="s">
        <v>513</v>
      </c>
      <c r="C158" s="345" t="s">
        <v>485</v>
      </c>
      <c r="D158" s="337">
        <v>1</v>
      </c>
      <c r="E158" s="338">
        <v>6.13</v>
      </c>
      <c r="F158" s="338">
        <f t="shared" si="7"/>
        <v>6.13</v>
      </c>
    </row>
    <row r="159" spans="1:6" ht="24">
      <c r="A159" s="579">
        <v>36520</v>
      </c>
      <c r="B159" s="701" t="s">
        <v>514</v>
      </c>
      <c r="C159" s="345" t="s">
        <v>485</v>
      </c>
      <c r="D159" s="337">
        <v>1</v>
      </c>
      <c r="E159" s="338">
        <v>525.61</v>
      </c>
      <c r="F159" s="338">
        <f t="shared" si="7"/>
        <v>525.61</v>
      </c>
    </row>
    <row r="160" spans="1:6" ht="24">
      <c r="A160" s="579">
        <v>10425</v>
      </c>
      <c r="B160" s="701" t="s">
        <v>805</v>
      </c>
      <c r="C160" s="345" t="s">
        <v>485</v>
      </c>
      <c r="D160" s="337">
        <v>1</v>
      </c>
      <c r="E160" s="338">
        <v>68.849999999999994</v>
      </c>
      <c r="F160" s="338">
        <f t="shared" si="7"/>
        <v>68.849999999999994</v>
      </c>
    </row>
    <row r="161" spans="1:6" ht="24">
      <c r="A161" s="579">
        <v>36081</v>
      </c>
      <c r="B161" s="701" t="s">
        <v>806</v>
      </c>
      <c r="C161" s="345" t="s">
        <v>485</v>
      </c>
      <c r="D161" s="337">
        <v>2</v>
      </c>
      <c r="E161" s="338">
        <v>242.99</v>
      </c>
      <c r="F161" s="338">
        <f t="shared" si="7"/>
        <v>485.98</v>
      </c>
    </row>
    <row r="162" spans="1:6">
      <c r="A162" s="579">
        <v>377</v>
      </c>
      <c r="B162" s="701" t="s">
        <v>515</v>
      </c>
      <c r="C162" s="345" t="s">
        <v>485</v>
      </c>
      <c r="D162" s="337">
        <v>1</v>
      </c>
      <c r="E162" s="338">
        <v>26.3</v>
      </c>
      <c r="F162" s="338">
        <f t="shared" si="7"/>
        <v>26.3</v>
      </c>
    </row>
    <row r="163" spans="1:6" ht="22.5" customHeight="1">
      <c r="A163" s="579">
        <v>4351</v>
      </c>
      <c r="B163" s="701" t="s">
        <v>501</v>
      </c>
      <c r="C163" s="345" t="s">
        <v>485</v>
      </c>
      <c r="D163" s="337">
        <v>6</v>
      </c>
      <c r="E163" s="338">
        <v>11.55</v>
      </c>
      <c r="F163" s="338">
        <f t="shared" si="7"/>
        <v>69.3</v>
      </c>
    </row>
    <row r="164" spans="1:6">
      <c r="A164" s="579">
        <v>11948</v>
      </c>
      <c r="B164" s="701" t="s">
        <v>510</v>
      </c>
      <c r="C164" s="345" t="s">
        <v>485</v>
      </c>
      <c r="D164" s="337">
        <v>16</v>
      </c>
      <c r="E164" s="338">
        <v>0.46</v>
      </c>
      <c r="F164" s="338">
        <f t="shared" si="7"/>
        <v>7.36</v>
      </c>
    </row>
    <row r="165" spans="1:6">
      <c r="A165" s="579">
        <v>4374</v>
      </c>
      <c r="B165" s="700" t="s">
        <v>511</v>
      </c>
      <c r="C165" s="345" t="s">
        <v>485</v>
      </c>
      <c r="D165" s="337">
        <v>16</v>
      </c>
      <c r="E165" s="338">
        <v>0.25</v>
      </c>
      <c r="F165" s="338">
        <f t="shared" si="7"/>
        <v>4</v>
      </c>
    </row>
    <row r="166" spans="1:6">
      <c r="A166" s="840" t="s">
        <v>554</v>
      </c>
      <c r="B166" s="840"/>
      <c r="C166" s="840"/>
      <c r="D166" s="840"/>
      <c r="E166" s="840"/>
      <c r="F166" s="262">
        <f>SUM(F155:F165)</f>
        <v>1244.28</v>
      </c>
    </row>
    <row r="167" spans="1:6">
      <c r="A167" s="842"/>
      <c r="B167" s="842"/>
      <c r="C167" s="842"/>
      <c r="D167" s="842"/>
      <c r="E167" s="842"/>
      <c r="F167" s="842"/>
    </row>
    <row r="168" spans="1:6">
      <c r="A168" s="835" t="s">
        <v>555</v>
      </c>
      <c r="B168" s="835"/>
      <c r="C168" s="835"/>
      <c r="D168" s="835"/>
      <c r="E168" s="835"/>
      <c r="F168" s="689">
        <f>F152+F166</f>
        <v>1333.23</v>
      </c>
    </row>
    <row r="169" spans="1:6">
      <c r="A169" s="842"/>
      <c r="B169" s="842"/>
      <c r="C169" s="842"/>
      <c r="D169" s="842"/>
      <c r="E169" s="842"/>
      <c r="F169" s="842"/>
    </row>
    <row r="170" spans="1:6">
      <c r="A170" s="867" t="s">
        <v>567</v>
      </c>
      <c r="B170" s="867"/>
      <c r="C170" s="889" t="s">
        <v>547</v>
      </c>
      <c r="D170" s="890"/>
      <c r="E170" s="870"/>
      <c r="F170" s="870"/>
    </row>
    <row r="171" spans="1:6">
      <c r="A171" s="867" t="s">
        <v>788</v>
      </c>
      <c r="B171" s="867"/>
      <c r="C171" s="867"/>
      <c r="D171" s="867"/>
      <c r="E171" s="867"/>
      <c r="F171" s="867"/>
    </row>
    <row r="172" spans="1:6">
      <c r="A172" s="842"/>
      <c r="B172" s="842"/>
      <c r="C172" s="842"/>
      <c r="D172" s="842"/>
      <c r="E172" s="842"/>
      <c r="F172" s="842"/>
    </row>
    <row r="173" spans="1:6">
      <c r="A173" s="584" t="s">
        <v>786</v>
      </c>
      <c r="B173" s="702" t="s">
        <v>166</v>
      </c>
      <c r="C173" s="259" t="s">
        <v>485</v>
      </c>
      <c r="D173" s="259" t="s">
        <v>548</v>
      </c>
      <c r="E173" s="259" t="s">
        <v>549</v>
      </c>
      <c r="F173" s="260" t="s">
        <v>550</v>
      </c>
    </row>
    <row r="174" spans="1:6">
      <c r="A174" s="579">
        <v>88316</v>
      </c>
      <c r="B174" s="701" t="s">
        <v>789</v>
      </c>
      <c r="C174" s="261" t="s">
        <v>487</v>
      </c>
      <c r="D174" s="337">
        <v>0.14000000000000001</v>
      </c>
      <c r="E174" s="338">
        <v>14.37</v>
      </c>
      <c r="F174" s="338">
        <f>D174*E174</f>
        <v>2.0099999999999998</v>
      </c>
    </row>
    <row r="175" spans="1:6">
      <c r="A175" s="840" t="s">
        <v>551</v>
      </c>
      <c r="B175" s="840"/>
      <c r="C175" s="840"/>
      <c r="D175" s="840"/>
      <c r="E175" s="840"/>
      <c r="F175" s="262">
        <f>SUM(F174:F174)</f>
        <v>2.0099999999999998</v>
      </c>
    </row>
    <row r="176" spans="1:6">
      <c r="A176" s="842"/>
      <c r="B176" s="842"/>
      <c r="C176" s="842"/>
      <c r="D176" s="842"/>
      <c r="E176" s="842"/>
      <c r="F176" s="842"/>
    </row>
    <row r="177" spans="1:6">
      <c r="A177" s="584" t="s">
        <v>786</v>
      </c>
      <c r="B177" s="702" t="s">
        <v>552</v>
      </c>
      <c r="C177" s="259" t="s">
        <v>485</v>
      </c>
      <c r="D177" s="259" t="s">
        <v>553</v>
      </c>
      <c r="E177" s="259" t="s">
        <v>549</v>
      </c>
      <c r="F177" s="260" t="s">
        <v>550</v>
      </c>
    </row>
    <row r="178" spans="1:6">
      <c r="A178" s="593">
        <v>3</v>
      </c>
      <c r="B178" s="709" t="s">
        <v>790</v>
      </c>
      <c r="C178" s="342" t="s">
        <v>184</v>
      </c>
      <c r="D178" s="343">
        <v>0.05</v>
      </c>
      <c r="E178" s="339">
        <v>4.8099999999999996</v>
      </c>
      <c r="F178" s="339">
        <f>D178*E178</f>
        <v>0.24</v>
      </c>
    </row>
    <row r="179" spans="1:6">
      <c r="A179" s="840" t="s">
        <v>554</v>
      </c>
      <c r="B179" s="840"/>
      <c r="C179" s="840"/>
      <c r="D179" s="840"/>
      <c r="E179" s="840"/>
      <c r="F179" s="262">
        <f>SUM(F178:F178)</f>
        <v>0.24</v>
      </c>
    </row>
    <row r="180" spans="1:6">
      <c r="A180" s="842"/>
      <c r="B180" s="842"/>
      <c r="C180" s="842"/>
      <c r="D180" s="842"/>
      <c r="E180" s="842"/>
      <c r="F180" s="842"/>
    </row>
    <row r="181" spans="1:6">
      <c r="A181" s="835" t="s">
        <v>555</v>
      </c>
      <c r="B181" s="835"/>
      <c r="C181" s="835"/>
      <c r="D181" s="835"/>
      <c r="E181" s="835"/>
      <c r="F181" s="689">
        <f>F175+F179</f>
        <v>2.25</v>
      </c>
    </row>
    <row r="182" spans="1:6">
      <c r="A182" s="842"/>
      <c r="B182" s="842"/>
      <c r="C182" s="842"/>
      <c r="D182" s="843"/>
      <c r="E182" s="842"/>
      <c r="F182" s="842"/>
    </row>
    <row r="183" spans="1:6">
      <c r="A183" s="867" t="s">
        <v>569</v>
      </c>
      <c r="B183" s="867"/>
      <c r="C183" s="889" t="s">
        <v>568</v>
      </c>
      <c r="D183" s="889"/>
      <c r="E183" s="870"/>
      <c r="F183" s="870"/>
    </row>
    <row r="184" spans="1:6">
      <c r="A184" s="867" t="s">
        <v>570</v>
      </c>
      <c r="B184" s="867"/>
      <c r="C184" s="867"/>
      <c r="D184" s="871"/>
      <c r="E184" s="867"/>
      <c r="F184" s="867"/>
    </row>
    <row r="185" spans="1:6">
      <c r="A185" s="842"/>
      <c r="B185" s="842"/>
      <c r="C185" s="842"/>
      <c r="D185" s="843"/>
      <c r="E185" s="842"/>
      <c r="F185" s="842"/>
    </row>
    <row r="186" spans="1:6">
      <c r="A186" s="588" t="s">
        <v>786</v>
      </c>
      <c r="B186" s="702" t="s">
        <v>166</v>
      </c>
      <c r="C186" s="259" t="s">
        <v>485</v>
      </c>
      <c r="D186" s="259" t="s">
        <v>548</v>
      </c>
      <c r="E186" s="259" t="s">
        <v>549</v>
      </c>
      <c r="F186" s="260" t="s">
        <v>550</v>
      </c>
    </row>
    <row r="187" spans="1:6" ht="18" customHeight="1">
      <c r="A187" s="579">
        <v>88317</v>
      </c>
      <c r="B187" s="701" t="s">
        <v>2667</v>
      </c>
      <c r="C187" s="261" t="s">
        <v>487</v>
      </c>
      <c r="D187" s="337">
        <v>0.3</v>
      </c>
      <c r="E187" s="338">
        <v>17.59</v>
      </c>
      <c r="F187" s="338">
        <f>D187*E187</f>
        <v>5.28</v>
      </c>
    </row>
    <row r="188" spans="1:6">
      <c r="A188" s="579">
        <v>88316</v>
      </c>
      <c r="B188" s="685" t="s">
        <v>789</v>
      </c>
      <c r="C188" s="261" t="s">
        <v>487</v>
      </c>
      <c r="D188" s="337">
        <v>0.98</v>
      </c>
      <c r="E188" s="338">
        <v>14.37</v>
      </c>
      <c r="F188" s="338">
        <f t="shared" ref="F188:F189" si="8">D188*E188</f>
        <v>14.08</v>
      </c>
    </row>
    <row r="189" spans="1:6">
      <c r="A189" s="579">
        <v>88274</v>
      </c>
      <c r="B189" s="701" t="s">
        <v>2666</v>
      </c>
      <c r="C189" s="261" t="s">
        <v>487</v>
      </c>
      <c r="D189" s="337">
        <v>1.4944</v>
      </c>
      <c r="E189" s="338">
        <v>18.34</v>
      </c>
      <c r="F189" s="338">
        <f t="shared" si="8"/>
        <v>27.41</v>
      </c>
    </row>
    <row r="190" spans="1:6">
      <c r="A190" s="840" t="s">
        <v>551</v>
      </c>
      <c r="B190" s="840"/>
      <c r="C190" s="840"/>
      <c r="D190" s="841"/>
      <c r="E190" s="840"/>
      <c r="F190" s="262">
        <f>SUM(F187:F189)</f>
        <v>46.77</v>
      </c>
    </row>
    <row r="191" spans="1:6">
      <c r="A191" s="842"/>
      <c r="B191" s="842"/>
      <c r="C191" s="842"/>
      <c r="D191" s="843"/>
      <c r="E191" s="842"/>
      <c r="F191" s="842"/>
    </row>
    <row r="192" spans="1:6">
      <c r="A192" s="588" t="s">
        <v>786</v>
      </c>
      <c r="B192" s="682" t="s">
        <v>552</v>
      </c>
      <c r="C192" s="259" t="s">
        <v>485</v>
      </c>
      <c r="D192" s="259" t="s">
        <v>553</v>
      </c>
      <c r="E192" s="259" t="s">
        <v>549</v>
      </c>
      <c r="F192" s="260" t="s">
        <v>550</v>
      </c>
    </row>
    <row r="193" spans="1:6">
      <c r="A193" s="579">
        <v>1380</v>
      </c>
      <c r="B193" s="701" t="s">
        <v>495</v>
      </c>
      <c r="C193" s="261" t="s">
        <v>486</v>
      </c>
      <c r="D193" s="337">
        <v>3.5099999999999999E-2</v>
      </c>
      <c r="E193" s="338">
        <v>2.92</v>
      </c>
      <c r="F193" s="338">
        <f t="shared" ref="F193:F197" si="9">D193*E193</f>
        <v>0.1</v>
      </c>
    </row>
    <row r="194" spans="1:6">
      <c r="A194" s="579">
        <v>4823</v>
      </c>
      <c r="B194" s="709" t="s">
        <v>807</v>
      </c>
      <c r="C194" s="261" t="s">
        <v>486</v>
      </c>
      <c r="D194" s="337">
        <v>0.52280000000000004</v>
      </c>
      <c r="E194" s="338">
        <v>34.22</v>
      </c>
      <c r="F194" s="338">
        <f t="shared" si="9"/>
        <v>17.89</v>
      </c>
    </row>
    <row r="195" spans="1:6" ht="36">
      <c r="A195" s="579">
        <v>11795</v>
      </c>
      <c r="B195" s="709" t="s">
        <v>808</v>
      </c>
      <c r="C195" s="261" t="s">
        <v>491</v>
      </c>
      <c r="D195" s="337">
        <v>1.0049999999999999</v>
      </c>
      <c r="E195" s="338">
        <v>422.64</v>
      </c>
      <c r="F195" s="338">
        <f t="shared" si="9"/>
        <v>424.75</v>
      </c>
    </row>
    <row r="196" spans="1:6" ht="24">
      <c r="A196" s="579">
        <v>559</v>
      </c>
      <c r="B196" s="709" t="s">
        <v>809</v>
      </c>
      <c r="C196" s="261" t="s">
        <v>488</v>
      </c>
      <c r="D196" s="337">
        <v>1.24</v>
      </c>
      <c r="E196" s="338">
        <v>15.05</v>
      </c>
      <c r="F196" s="338">
        <f t="shared" si="9"/>
        <v>18.66</v>
      </c>
    </row>
    <row r="197" spans="1:6" ht="36">
      <c r="A197" s="579">
        <v>7568</v>
      </c>
      <c r="B197" s="709" t="s">
        <v>810</v>
      </c>
      <c r="C197" s="261" t="s">
        <v>485</v>
      </c>
      <c r="D197" s="337">
        <v>6</v>
      </c>
      <c r="E197" s="338">
        <v>0.43</v>
      </c>
      <c r="F197" s="338">
        <f t="shared" si="9"/>
        <v>2.58</v>
      </c>
    </row>
    <row r="198" spans="1:6">
      <c r="A198" s="840" t="s">
        <v>554</v>
      </c>
      <c r="B198" s="840"/>
      <c r="C198" s="840"/>
      <c r="D198" s="841"/>
      <c r="E198" s="840"/>
      <c r="F198" s="262">
        <f>SUM(F193:F197)</f>
        <v>463.98</v>
      </c>
    </row>
    <row r="199" spans="1:6">
      <c r="A199" s="842"/>
      <c r="B199" s="842"/>
      <c r="C199" s="842"/>
      <c r="D199" s="843"/>
      <c r="E199" s="842"/>
      <c r="F199" s="842"/>
    </row>
    <row r="200" spans="1:6">
      <c r="A200" s="835" t="s">
        <v>555</v>
      </c>
      <c r="B200" s="835"/>
      <c r="C200" s="835"/>
      <c r="D200" s="836"/>
      <c r="E200" s="835"/>
      <c r="F200" s="689">
        <f>F198+F190</f>
        <v>510.75</v>
      </c>
    </row>
    <row r="201" spans="1:6">
      <c r="A201" s="842"/>
      <c r="B201" s="842"/>
      <c r="C201" s="842"/>
      <c r="D201" s="843"/>
      <c r="E201" s="842"/>
      <c r="F201" s="842"/>
    </row>
    <row r="202" spans="1:6">
      <c r="A202" s="867" t="s">
        <v>814</v>
      </c>
      <c r="B202" s="867"/>
      <c r="C202" s="889" t="s">
        <v>547</v>
      </c>
      <c r="D202" s="890"/>
      <c r="E202" s="870"/>
      <c r="F202" s="870"/>
    </row>
    <row r="203" spans="1:6">
      <c r="A203" s="902" t="s">
        <v>949</v>
      </c>
      <c r="B203" s="902" t="s">
        <v>950</v>
      </c>
      <c r="C203" s="902" t="s">
        <v>485</v>
      </c>
      <c r="D203" s="903"/>
      <c r="E203" s="902"/>
      <c r="F203" s="902">
        <v>29.09</v>
      </c>
    </row>
    <row r="204" spans="1:6">
      <c r="A204" s="874"/>
      <c r="B204" s="874"/>
      <c r="C204" s="874"/>
      <c r="D204" s="874"/>
      <c r="E204" s="874"/>
      <c r="F204" s="874"/>
    </row>
    <row r="205" spans="1:6">
      <c r="A205" s="477" t="s">
        <v>786</v>
      </c>
      <c r="B205" s="683" t="s">
        <v>166</v>
      </c>
      <c r="C205" s="478" t="s">
        <v>485</v>
      </c>
      <c r="D205" s="478" t="s">
        <v>548</v>
      </c>
      <c r="E205" s="478" t="s">
        <v>549</v>
      </c>
      <c r="F205" s="479" t="s">
        <v>550</v>
      </c>
    </row>
    <row r="206" spans="1:6" ht="24">
      <c r="A206" s="585">
        <v>88239</v>
      </c>
      <c r="B206" s="701" t="s">
        <v>906</v>
      </c>
      <c r="C206" s="261" t="s">
        <v>487</v>
      </c>
      <c r="D206" s="337">
        <v>1</v>
      </c>
      <c r="E206" s="338">
        <v>14.91</v>
      </c>
      <c r="F206" s="338">
        <f t="shared" ref="F206:F209" si="10">E206*D206</f>
        <v>14.91</v>
      </c>
    </row>
    <row r="207" spans="1:6" ht="24">
      <c r="A207" s="585">
        <v>88261</v>
      </c>
      <c r="B207" s="701" t="s">
        <v>951</v>
      </c>
      <c r="C207" s="261" t="s">
        <v>487</v>
      </c>
      <c r="D207" s="337">
        <v>1</v>
      </c>
      <c r="E207" s="338">
        <v>18.84</v>
      </c>
      <c r="F207" s="338">
        <f t="shared" si="10"/>
        <v>18.84</v>
      </c>
    </row>
    <row r="208" spans="1:6">
      <c r="A208" s="585">
        <v>88309</v>
      </c>
      <c r="B208" s="701" t="s">
        <v>952</v>
      </c>
      <c r="C208" s="261" t="s">
        <v>487</v>
      </c>
      <c r="D208" s="337">
        <v>0.68</v>
      </c>
      <c r="E208" s="338">
        <v>17.760000000000002</v>
      </c>
      <c r="F208" s="338">
        <f t="shared" si="10"/>
        <v>12.08</v>
      </c>
    </row>
    <row r="209" spans="1:6">
      <c r="A209" s="585">
        <v>88316</v>
      </c>
      <c r="B209" s="701" t="s">
        <v>789</v>
      </c>
      <c r="C209" s="261" t="s">
        <v>487</v>
      </c>
      <c r="D209" s="337">
        <v>0.68</v>
      </c>
      <c r="E209" s="338">
        <v>14.37</v>
      </c>
      <c r="F209" s="338">
        <f t="shared" si="10"/>
        <v>9.77</v>
      </c>
    </row>
    <row r="210" spans="1:6">
      <c r="A210" s="840" t="s">
        <v>551</v>
      </c>
      <c r="B210" s="840"/>
      <c r="C210" s="840"/>
      <c r="D210" s="841"/>
      <c r="E210" s="840"/>
      <c r="F210" s="262">
        <f>SUM(F206:F209)</f>
        <v>55.6</v>
      </c>
    </row>
    <row r="211" spans="1:6">
      <c r="A211" s="842"/>
      <c r="B211" s="842"/>
      <c r="C211" s="842"/>
      <c r="D211" s="842"/>
      <c r="E211" s="842"/>
      <c r="F211" s="842"/>
    </row>
    <row r="212" spans="1:6">
      <c r="A212" s="588" t="s">
        <v>786</v>
      </c>
      <c r="B212" s="702" t="s">
        <v>552</v>
      </c>
      <c r="C212" s="259" t="s">
        <v>485</v>
      </c>
      <c r="D212" s="259" t="s">
        <v>553</v>
      </c>
      <c r="E212" s="259" t="s">
        <v>549</v>
      </c>
      <c r="F212" s="260" t="s">
        <v>550</v>
      </c>
    </row>
    <row r="213" spans="1:6" ht="48">
      <c r="A213" s="579">
        <v>181</v>
      </c>
      <c r="B213" s="701" t="s">
        <v>953</v>
      </c>
      <c r="C213" s="261" t="s">
        <v>954</v>
      </c>
      <c r="D213" s="337">
        <v>0.55000000000000004</v>
      </c>
      <c r="E213" s="338">
        <v>122.43</v>
      </c>
      <c r="F213" s="338">
        <f t="shared" ref="F213:F220" si="11">E213*D213</f>
        <v>67.34</v>
      </c>
    </row>
    <row r="214" spans="1:6" ht="36">
      <c r="A214" s="579">
        <v>4958</v>
      </c>
      <c r="B214" s="701" t="s">
        <v>955</v>
      </c>
      <c r="C214" s="261" t="s">
        <v>491</v>
      </c>
      <c r="D214" s="343">
        <v>1</v>
      </c>
      <c r="E214" s="338">
        <v>164.95</v>
      </c>
      <c r="F214" s="338">
        <f t="shared" si="11"/>
        <v>164.95</v>
      </c>
    </row>
    <row r="215" spans="1:6">
      <c r="A215" s="579">
        <v>5067</v>
      </c>
      <c r="B215" s="701" t="s">
        <v>956</v>
      </c>
      <c r="C215" s="261" t="s">
        <v>486</v>
      </c>
      <c r="D215" s="337">
        <v>0.15</v>
      </c>
      <c r="E215" s="338">
        <v>11.91</v>
      </c>
      <c r="F215" s="338">
        <f t="shared" si="11"/>
        <v>1.79</v>
      </c>
    </row>
    <row r="216" spans="1:6" ht="24">
      <c r="A216" s="585">
        <v>11573</v>
      </c>
      <c r="B216" s="701" t="s">
        <v>957</v>
      </c>
      <c r="C216" s="345" t="s">
        <v>485</v>
      </c>
      <c r="D216" s="337">
        <v>2</v>
      </c>
      <c r="E216" s="338">
        <v>6.96</v>
      </c>
      <c r="F216" s="338">
        <f t="shared" si="11"/>
        <v>13.92</v>
      </c>
    </row>
    <row r="217" spans="1:6" ht="24">
      <c r="A217" s="579">
        <v>11580</v>
      </c>
      <c r="B217" s="701" t="s">
        <v>958</v>
      </c>
      <c r="C217" s="261" t="s">
        <v>488</v>
      </c>
      <c r="D217" s="337">
        <v>1.2</v>
      </c>
      <c r="E217" s="338">
        <v>12.27</v>
      </c>
      <c r="F217" s="338">
        <f t="shared" si="11"/>
        <v>14.72</v>
      </c>
    </row>
    <row r="218" spans="1:6" ht="36">
      <c r="A218" s="579">
        <v>20017</v>
      </c>
      <c r="B218" s="701" t="s">
        <v>959</v>
      </c>
      <c r="C218" s="261" t="s">
        <v>488</v>
      </c>
      <c r="D218" s="337">
        <v>5.96</v>
      </c>
      <c r="E218" s="338">
        <v>3.38</v>
      </c>
      <c r="F218" s="338">
        <f t="shared" si="11"/>
        <v>20.14</v>
      </c>
    </row>
    <row r="219" spans="1:6" ht="24">
      <c r="A219" s="579">
        <v>35274</v>
      </c>
      <c r="B219" s="701" t="s">
        <v>960</v>
      </c>
      <c r="C219" s="261" t="s">
        <v>488</v>
      </c>
      <c r="D219" s="337">
        <v>0.1071</v>
      </c>
      <c r="E219" s="338">
        <v>21.39</v>
      </c>
      <c r="F219" s="338">
        <f t="shared" si="11"/>
        <v>2.29</v>
      </c>
    </row>
    <row r="220" spans="1:6" ht="36">
      <c r="A220" s="585">
        <v>88627</v>
      </c>
      <c r="B220" s="701" t="s">
        <v>961</v>
      </c>
      <c r="C220" s="261" t="s">
        <v>490</v>
      </c>
      <c r="D220" s="337">
        <v>6.0000000000000001E-3</v>
      </c>
      <c r="E220" s="338">
        <v>408.47</v>
      </c>
      <c r="F220" s="338">
        <f t="shared" si="11"/>
        <v>2.4500000000000002</v>
      </c>
    </row>
    <row r="221" spans="1:6">
      <c r="A221" s="840" t="s">
        <v>554</v>
      </c>
      <c r="B221" s="840"/>
      <c r="C221" s="840"/>
      <c r="D221" s="841"/>
      <c r="E221" s="840"/>
      <c r="F221" s="262">
        <f>SUM(F213:F220)</f>
        <v>287.60000000000002</v>
      </c>
    </row>
    <row r="222" spans="1:6">
      <c r="A222" s="842"/>
      <c r="B222" s="842"/>
      <c r="C222" s="842"/>
      <c r="D222" s="843"/>
      <c r="E222" s="842"/>
      <c r="F222" s="842"/>
    </row>
    <row r="223" spans="1:6">
      <c r="A223" s="907" t="s">
        <v>555</v>
      </c>
      <c r="B223" s="907"/>
      <c r="C223" s="907"/>
      <c r="D223" s="908"/>
      <c r="E223" s="907"/>
      <c r="F223" s="346">
        <f>F210+F221</f>
        <v>343.2</v>
      </c>
    </row>
    <row r="224" spans="1:6">
      <c r="A224" s="874"/>
      <c r="B224" s="874"/>
      <c r="C224" s="874"/>
      <c r="D224" s="874"/>
      <c r="E224" s="874"/>
      <c r="F224" s="874"/>
    </row>
    <row r="225" spans="1:6" s="480" customFormat="1">
      <c r="A225" s="835" t="s">
        <v>571</v>
      </c>
      <c r="B225" s="835"/>
      <c r="C225" s="847" t="s">
        <v>547</v>
      </c>
      <c r="D225" s="848"/>
      <c r="E225" s="849"/>
      <c r="F225" s="849"/>
    </row>
    <row r="226" spans="1:6">
      <c r="A226" s="856" t="s">
        <v>1727</v>
      </c>
      <c r="B226" s="857"/>
      <c r="C226" s="857"/>
      <c r="D226" s="857"/>
      <c r="E226" s="857"/>
      <c r="F226" s="858"/>
    </row>
    <row r="227" spans="1:6">
      <c r="A227" s="844"/>
      <c r="B227" s="845"/>
      <c r="C227" s="845"/>
      <c r="D227" s="845"/>
      <c r="E227" s="845"/>
      <c r="F227" s="846"/>
    </row>
    <row r="228" spans="1:6">
      <c r="A228" s="589" t="s">
        <v>786</v>
      </c>
      <c r="B228" s="672" t="s">
        <v>166</v>
      </c>
      <c r="C228" s="259" t="s">
        <v>485</v>
      </c>
      <c r="D228" s="259" t="s">
        <v>548</v>
      </c>
      <c r="E228" s="259" t="s">
        <v>549</v>
      </c>
      <c r="F228" s="260" t="s">
        <v>550</v>
      </c>
    </row>
    <row r="229" spans="1:6" ht="24">
      <c r="A229" s="358">
        <v>88256</v>
      </c>
      <c r="B229" s="700" t="s">
        <v>1728</v>
      </c>
      <c r="C229" s="261" t="s">
        <v>487</v>
      </c>
      <c r="D229" s="337">
        <v>1.6</v>
      </c>
      <c r="E229" s="338">
        <v>17.71</v>
      </c>
      <c r="F229" s="338">
        <f>D229*E229</f>
        <v>28.34</v>
      </c>
    </row>
    <row r="230" spans="1:6">
      <c r="A230" s="517" t="s">
        <v>1729</v>
      </c>
      <c r="B230" s="700" t="s">
        <v>789</v>
      </c>
      <c r="C230" s="261" t="s">
        <v>487</v>
      </c>
      <c r="D230" s="337">
        <v>1.25</v>
      </c>
      <c r="E230" s="338">
        <v>14.37</v>
      </c>
      <c r="F230" s="338">
        <f>D230*E230</f>
        <v>17.96</v>
      </c>
    </row>
    <row r="231" spans="1:6">
      <c r="A231" s="853" t="s">
        <v>551</v>
      </c>
      <c r="B231" s="854"/>
      <c r="C231" s="854"/>
      <c r="D231" s="854"/>
      <c r="E231" s="855"/>
      <c r="F231" s="262">
        <f>SUM(F229:F230)</f>
        <v>46.3</v>
      </c>
    </row>
    <row r="232" spans="1:6">
      <c r="A232" s="844"/>
      <c r="B232" s="845"/>
      <c r="C232" s="845"/>
      <c r="D232" s="845"/>
      <c r="E232" s="845"/>
      <c r="F232" s="846"/>
    </row>
    <row r="233" spans="1:6">
      <c r="A233" s="589" t="s">
        <v>786</v>
      </c>
      <c r="B233" s="672" t="s">
        <v>552</v>
      </c>
      <c r="C233" s="259" t="s">
        <v>485</v>
      </c>
      <c r="D233" s="259" t="s">
        <v>553</v>
      </c>
      <c r="E233" s="259" t="s">
        <v>549</v>
      </c>
      <c r="F233" s="260" t="s">
        <v>550</v>
      </c>
    </row>
    <row r="234" spans="1:6">
      <c r="A234" s="579">
        <v>1106</v>
      </c>
      <c r="B234" s="700" t="s">
        <v>818</v>
      </c>
      <c r="C234" s="261" t="s">
        <v>486</v>
      </c>
      <c r="D234" s="337">
        <v>2.73</v>
      </c>
      <c r="E234" s="338">
        <v>0.6</v>
      </c>
      <c r="F234" s="338">
        <f>D234*E234</f>
        <v>1.64</v>
      </c>
    </row>
    <row r="235" spans="1:6" ht="24">
      <c r="A235" s="579">
        <v>370</v>
      </c>
      <c r="B235" s="700" t="s">
        <v>797</v>
      </c>
      <c r="C235" s="261" t="s">
        <v>490</v>
      </c>
      <c r="D235" s="337">
        <v>1.8200000000000001E-2</v>
      </c>
      <c r="E235" s="338">
        <v>62.5</v>
      </c>
      <c r="F235" s="338">
        <f t="shared" ref="F235:F237" si="12">D235*E235</f>
        <v>1.1399999999999999</v>
      </c>
    </row>
    <row r="236" spans="1:6">
      <c r="A236" s="579">
        <v>1379</v>
      </c>
      <c r="B236" s="700" t="s">
        <v>940</v>
      </c>
      <c r="C236" s="261" t="s">
        <v>486</v>
      </c>
      <c r="D236" s="337">
        <v>2.8</v>
      </c>
      <c r="E236" s="338">
        <v>0.49</v>
      </c>
      <c r="F236" s="338">
        <f t="shared" si="12"/>
        <v>1.37</v>
      </c>
    </row>
    <row r="237" spans="1:6" ht="24">
      <c r="A237" s="579">
        <v>36178</v>
      </c>
      <c r="B237" s="700" t="s">
        <v>1730</v>
      </c>
      <c r="C237" s="345" t="s">
        <v>485</v>
      </c>
      <c r="D237" s="337">
        <v>17.600000000000001</v>
      </c>
      <c r="E237" s="338">
        <v>9.1300000000000008</v>
      </c>
      <c r="F237" s="338">
        <f t="shared" si="12"/>
        <v>160.69</v>
      </c>
    </row>
    <row r="238" spans="1:6">
      <c r="A238" s="853" t="s">
        <v>554</v>
      </c>
      <c r="B238" s="854"/>
      <c r="C238" s="854"/>
      <c r="D238" s="854"/>
      <c r="E238" s="855"/>
      <c r="F238" s="262">
        <f>SUM(F234:F237)</f>
        <v>164.84</v>
      </c>
    </row>
    <row r="239" spans="1:6">
      <c r="A239" s="844"/>
      <c r="B239" s="845"/>
      <c r="C239" s="845"/>
      <c r="D239" s="845"/>
      <c r="E239" s="845"/>
      <c r="F239" s="846"/>
    </row>
    <row r="240" spans="1:6">
      <c r="A240" s="850" t="s">
        <v>555</v>
      </c>
      <c r="B240" s="851"/>
      <c r="C240" s="851"/>
      <c r="D240" s="851"/>
      <c r="E240" s="852"/>
      <c r="F240" s="718">
        <f>F231+F238</f>
        <v>211.14</v>
      </c>
    </row>
    <row r="241" spans="1:6">
      <c r="A241" s="609"/>
      <c r="B241" s="610"/>
      <c r="C241" s="611"/>
      <c r="D241" s="611"/>
      <c r="E241" s="611"/>
      <c r="F241" s="612"/>
    </row>
    <row r="242" spans="1:6">
      <c r="A242" s="867" t="s">
        <v>572</v>
      </c>
      <c r="B242" s="867"/>
      <c r="C242" s="889" t="s">
        <v>817</v>
      </c>
      <c r="D242" s="889"/>
      <c r="E242" s="870"/>
      <c r="F242" s="870"/>
    </row>
    <row r="243" spans="1:6">
      <c r="A243" s="867" t="s">
        <v>573</v>
      </c>
      <c r="B243" s="867"/>
      <c r="C243" s="867"/>
      <c r="D243" s="871"/>
      <c r="E243" s="867"/>
      <c r="F243" s="867"/>
    </row>
    <row r="244" spans="1:6">
      <c r="A244" s="842"/>
      <c r="B244" s="842"/>
      <c r="C244" s="842"/>
      <c r="D244" s="843"/>
      <c r="E244" s="842"/>
      <c r="F244" s="842"/>
    </row>
    <row r="245" spans="1:6">
      <c r="A245" s="588" t="s">
        <v>786</v>
      </c>
      <c r="B245" s="702" t="s">
        <v>166</v>
      </c>
      <c r="C245" s="259" t="s">
        <v>485</v>
      </c>
      <c r="D245" s="259" t="s">
        <v>548</v>
      </c>
      <c r="E245" s="259" t="s">
        <v>549</v>
      </c>
      <c r="F245" s="260" t="s">
        <v>550</v>
      </c>
    </row>
    <row r="246" spans="1:6">
      <c r="A246" s="579">
        <v>88316</v>
      </c>
      <c r="B246" s="701" t="s">
        <v>789</v>
      </c>
      <c r="C246" s="261" t="s">
        <v>487</v>
      </c>
      <c r="D246" s="337">
        <v>15.5</v>
      </c>
      <c r="E246" s="338">
        <v>14.37</v>
      </c>
      <c r="F246" s="338">
        <f>E246*D246</f>
        <v>222.74</v>
      </c>
    </row>
    <row r="247" spans="1:6">
      <c r="A247" s="579">
        <v>88315</v>
      </c>
      <c r="B247" s="701" t="s">
        <v>811</v>
      </c>
      <c r="C247" s="261" t="s">
        <v>487</v>
      </c>
      <c r="D247" s="337">
        <v>15.5</v>
      </c>
      <c r="E247" s="338">
        <v>17.68</v>
      </c>
      <c r="F247" s="338">
        <f>E247*D247</f>
        <v>274.04000000000002</v>
      </c>
    </row>
    <row r="248" spans="1:6">
      <c r="A248" s="840" t="s">
        <v>551</v>
      </c>
      <c r="B248" s="840"/>
      <c r="C248" s="840"/>
      <c r="D248" s="841"/>
      <c r="E248" s="840"/>
      <c r="F248" s="262">
        <f>SUM(F246:F247)</f>
        <v>496.78</v>
      </c>
    </row>
    <row r="249" spans="1:6">
      <c r="A249" s="842"/>
      <c r="B249" s="842"/>
      <c r="C249" s="842"/>
      <c r="D249" s="843"/>
      <c r="E249" s="842"/>
      <c r="F249" s="842"/>
    </row>
    <row r="250" spans="1:6">
      <c r="A250" s="588" t="s">
        <v>786</v>
      </c>
      <c r="B250" s="702" t="s">
        <v>552</v>
      </c>
      <c r="C250" s="259" t="s">
        <v>485</v>
      </c>
      <c r="D250" s="259" t="s">
        <v>553</v>
      </c>
      <c r="E250" s="259" t="s">
        <v>549</v>
      </c>
      <c r="F250" s="260" t="s">
        <v>550</v>
      </c>
    </row>
    <row r="251" spans="1:6" ht="48">
      <c r="A251" s="355" t="s">
        <v>823</v>
      </c>
      <c r="B251" s="701" t="s">
        <v>496</v>
      </c>
      <c r="C251" s="261" t="s">
        <v>485</v>
      </c>
      <c r="D251" s="337">
        <v>1</v>
      </c>
      <c r="E251" s="338">
        <v>147.35</v>
      </c>
      <c r="F251" s="338">
        <f>E251*D251</f>
        <v>147.35</v>
      </c>
    </row>
    <row r="252" spans="1:6" ht="24">
      <c r="A252" s="585">
        <v>34360</v>
      </c>
      <c r="B252" s="701" t="s">
        <v>825</v>
      </c>
      <c r="C252" s="261" t="s">
        <v>486</v>
      </c>
      <c r="D252" s="337">
        <v>1.056</v>
      </c>
      <c r="E252" s="338">
        <v>26.01</v>
      </c>
      <c r="F252" s="338">
        <f t="shared" ref="F252:F258" si="13">E252*D252</f>
        <v>27.47</v>
      </c>
    </row>
    <row r="253" spans="1:6">
      <c r="A253" s="585">
        <v>34360</v>
      </c>
      <c r="B253" s="701" t="s">
        <v>826</v>
      </c>
      <c r="C253" s="261" t="s">
        <v>486</v>
      </c>
      <c r="D253" s="337">
        <v>0.6</v>
      </c>
      <c r="E253" s="338">
        <v>26.01</v>
      </c>
      <c r="F253" s="338">
        <f t="shared" si="13"/>
        <v>15.61</v>
      </c>
    </row>
    <row r="254" spans="1:6">
      <c r="A254" s="585">
        <v>34360</v>
      </c>
      <c r="B254" s="701" t="s">
        <v>827</v>
      </c>
      <c r="C254" s="261" t="s">
        <v>486</v>
      </c>
      <c r="D254" s="337">
        <v>0.42920000000000003</v>
      </c>
      <c r="E254" s="338">
        <v>26.01</v>
      </c>
      <c r="F254" s="338">
        <f t="shared" si="13"/>
        <v>11.16</v>
      </c>
    </row>
    <row r="255" spans="1:6" ht="24">
      <c r="A255" s="585">
        <v>34360</v>
      </c>
      <c r="B255" s="701" t="s">
        <v>828</v>
      </c>
      <c r="C255" s="261" t="s">
        <v>486</v>
      </c>
      <c r="D255" s="337">
        <v>0.27656999999999998</v>
      </c>
      <c r="E255" s="338">
        <v>26.01</v>
      </c>
      <c r="F255" s="338">
        <f t="shared" si="13"/>
        <v>7.19</v>
      </c>
    </row>
    <row r="256" spans="1:6" ht="24">
      <c r="A256" s="585">
        <v>34360</v>
      </c>
      <c r="B256" s="701" t="s">
        <v>829</v>
      </c>
      <c r="C256" s="261" t="s">
        <v>486</v>
      </c>
      <c r="D256" s="337">
        <v>0.2016</v>
      </c>
      <c r="E256" s="338">
        <v>26.01</v>
      </c>
      <c r="F256" s="338">
        <f t="shared" si="13"/>
        <v>5.24</v>
      </c>
    </row>
    <row r="257" spans="1:6">
      <c r="A257" s="585">
        <v>10502</v>
      </c>
      <c r="B257" s="701" t="s">
        <v>819</v>
      </c>
      <c r="C257" s="261" t="s">
        <v>491</v>
      </c>
      <c r="D257" s="343">
        <v>4.2</v>
      </c>
      <c r="E257" s="339">
        <v>397.18</v>
      </c>
      <c r="F257" s="338">
        <f t="shared" si="13"/>
        <v>1668.16</v>
      </c>
    </row>
    <row r="258" spans="1:6">
      <c r="A258" s="585">
        <v>34360</v>
      </c>
      <c r="B258" s="701" t="s">
        <v>824</v>
      </c>
      <c r="C258" s="261" t="s">
        <v>486</v>
      </c>
      <c r="D258" s="337">
        <v>1.05</v>
      </c>
      <c r="E258" s="338">
        <v>26.01</v>
      </c>
      <c r="F258" s="338">
        <f t="shared" si="13"/>
        <v>27.31</v>
      </c>
    </row>
    <row r="259" spans="1:6">
      <c r="A259" s="840" t="s">
        <v>554</v>
      </c>
      <c r="B259" s="840"/>
      <c r="C259" s="840"/>
      <c r="D259" s="841"/>
      <c r="E259" s="840"/>
      <c r="F259" s="262">
        <f>SUM(F251:F258)</f>
        <v>1909.49</v>
      </c>
    </row>
    <row r="260" spans="1:6">
      <c r="A260" s="842"/>
      <c r="B260" s="842"/>
      <c r="C260" s="842"/>
      <c r="D260" s="843"/>
      <c r="E260" s="842"/>
      <c r="F260" s="842"/>
    </row>
    <row r="261" spans="1:6">
      <c r="A261" s="835" t="s">
        <v>555</v>
      </c>
      <c r="B261" s="835"/>
      <c r="C261" s="835"/>
      <c r="D261" s="836"/>
      <c r="E261" s="835"/>
      <c r="F261" s="689">
        <f>F259+F248</f>
        <v>2406.27</v>
      </c>
    </row>
    <row r="262" spans="1:6">
      <c r="A262" s="842"/>
      <c r="B262" s="842"/>
      <c r="C262" s="842"/>
      <c r="D262" s="843"/>
      <c r="E262" s="842"/>
      <c r="F262" s="842"/>
    </row>
    <row r="263" spans="1:6">
      <c r="A263" s="867" t="s">
        <v>974</v>
      </c>
      <c r="B263" s="867"/>
      <c r="C263" s="889" t="s">
        <v>547</v>
      </c>
      <c r="D263" s="889"/>
      <c r="E263" s="870"/>
      <c r="F263" s="870"/>
    </row>
    <row r="264" spans="1:6">
      <c r="A264" s="867" t="s">
        <v>962</v>
      </c>
      <c r="B264" s="867"/>
      <c r="C264" s="867"/>
      <c r="D264" s="871"/>
      <c r="E264" s="867"/>
      <c r="F264" s="867"/>
    </row>
    <row r="265" spans="1:6">
      <c r="A265" s="842"/>
      <c r="B265" s="842"/>
      <c r="C265" s="842"/>
      <c r="D265" s="843"/>
      <c r="E265" s="842"/>
      <c r="F265" s="842"/>
    </row>
    <row r="266" spans="1:6">
      <c r="A266" s="588" t="s">
        <v>786</v>
      </c>
      <c r="B266" s="702" t="s">
        <v>166</v>
      </c>
      <c r="C266" s="259" t="s">
        <v>485</v>
      </c>
      <c r="D266" s="259" t="s">
        <v>548</v>
      </c>
      <c r="E266" s="259" t="s">
        <v>549</v>
      </c>
      <c r="F266" s="260" t="s">
        <v>550</v>
      </c>
    </row>
    <row r="267" spans="1:6">
      <c r="A267" s="579">
        <v>88309</v>
      </c>
      <c r="B267" s="701" t="s">
        <v>952</v>
      </c>
      <c r="C267" s="261" t="s">
        <v>487</v>
      </c>
      <c r="D267" s="337">
        <v>0.35</v>
      </c>
      <c r="E267" s="338">
        <v>18.13</v>
      </c>
      <c r="F267" s="338">
        <f>E267*D267</f>
        <v>6.35</v>
      </c>
    </row>
    <row r="268" spans="1:6">
      <c r="A268" s="579">
        <v>88316</v>
      </c>
      <c r="B268" s="673" t="s">
        <v>789</v>
      </c>
      <c r="C268" s="261" t="s">
        <v>487</v>
      </c>
      <c r="D268" s="337">
        <v>0.7</v>
      </c>
      <c r="E268" s="338">
        <v>14.37</v>
      </c>
      <c r="F268" s="338">
        <f>E268*D268</f>
        <v>10.06</v>
      </c>
    </row>
    <row r="269" spans="1:6">
      <c r="A269" s="840" t="s">
        <v>551</v>
      </c>
      <c r="B269" s="840"/>
      <c r="C269" s="840"/>
      <c r="D269" s="841"/>
      <c r="E269" s="840"/>
      <c r="F269" s="262">
        <f>SUM(F267:F268)</f>
        <v>16.41</v>
      </c>
    </row>
    <row r="270" spans="1:6">
      <c r="A270" s="842"/>
      <c r="B270" s="842"/>
      <c r="C270" s="842"/>
      <c r="D270" s="843"/>
      <c r="E270" s="842"/>
      <c r="F270" s="842"/>
    </row>
    <row r="271" spans="1:6">
      <c r="A271" s="588" t="s">
        <v>786</v>
      </c>
      <c r="B271" s="702" t="s">
        <v>552</v>
      </c>
      <c r="C271" s="259" t="s">
        <v>485</v>
      </c>
      <c r="D271" s="259" t="s">
        <v>553</v>
      </c>
      <c r="E271" s="259" t="s">
        <v>549</v>
      </c>
      <c r="F271" s="260" t="s">
        <v>550</v>
      </c>
    </row>
    <row r="272" spans="1:6" ht="43.5" customHeight="1">
      <c r="A272" s="579">
        <v>94962</v>
      </c>
      <c r="B272" s="701" t="s">
        <v>2668</v>
      </c>
      <c r="C272" s="261" t="s">
        <v>490</v>
      </c>
      <c r="D272" s="337">
        <v>0.05</v>
      </c>
      <c r="E272" s="338">
        <v>252.35</v>
      </c>
      <c r="F272" s="338">
        <f>E272*D272</f>
        <v>12.62</v>
      </c>
    </row>
    <row r="273" spans="1:6">
      <c r="A273" s="840" t="s">
        <v>554</v>
      </c>
      <c r="B273" s="840"/>
      <c r="C273" s="840"/>
      <c r="D273" s="841"/>
      <c r="E273" s="840"/>
      <c r="F273" s="262">
        <f>SUM(F272:F272)</f>
        <v>12.62</v>
      </c>
    </row>
    <row r="274" spans="1:6">
      <c r="A274" s="842"/>
      <c r="B274" s="842"/>
      <c r="C274" s="842"/>
      <c r="D274" s="843"/>
      <c r="E274" s="842"/>
      <c r="F274" s="842"/>
    </row>
    <row r="275" spans="1:6">
      <c r="A275" s="835" t="s">
        <v>555</v>
      </c>
      <c r="B275" s="835"/>
      <c r="C275" s="835"/>
      <c r="D275" s="836"/>
      <c r="E275" s="835"/>
      <c r="F275" s="689">
        <f>F273+F269</f>
        <v>29.03</v>
      </c>
    </row>
    <row r="276" spans="1:6">
      <c r="A276" s="842"/>
      <c r="B276" s="842"/>
      <c r="C276" s="842"/>
      <c r="D276" s="843"/>
      <c r="E276" s="842"/>
      <c r="F276" s="842"/>
    </row>
    <row r="277" spans="1:6">
      <c r="A277" s="867" t="s">
        <v>574</v>
      </c>
      <c r="B277" s="867"/>
      <c r="C277" s="889" t="s">
        <v>817</v>
      </c>
      <c r="D277" s="889"/>
      <c r="E277" s="870"/>
      <c r="F277" s="870"/>
    </row>
    <row r="278" spans="1:6">
      <c r="A278" s="867" t="s">
        <v>576</v>
      </c>
      <c r="B278" s="867"/>
      <c r="C278" s="867"/>
      <c r="D278" s="871"/>
      <c r="E278" s="867"/>
      <c r="F278" s="867"/>
    </row>
    <row r="279" spans="1:6">
      <c r="A279" s="842">
        <v>0</v>
      </c>
      <c r="B279" s="842"/>
      <c r="C279" s="842"/>
      <c r="D279" s="843"/>
      <c r="E279" s="842"/>
      <c r="F279" s="842"/>
    </row>
    <row r="280" spans="1:6">
      <c r="A280" s="588" t="s">
        <v>786</v>
      </c>
      <c r="B280" s="702" t="s">
        <v>166</v>
      </c>
      <c r="C280" s="259" t="s">
        <v>485</v>
      </c>
      <c r="D280" s="259" t="s">
        <v>548</v>
      </c>
      <c r="E280" s="259" t="s">
        <v>549</v>
      </c>
      <c r="F280" s="260" t="s">
        <v>550</v>
      </c>
    </row>
    <row r="281" spans="1:6">
      <c r="A281" s="579">
        <v>88316</v>
      </c>
      <c r="B281" s="701" t="s">
        <v>789</v>
      </c>
      <c r="C281" s="261" t="s">
        <v>487</v>
      </c>
      <c r="D281" s="337">
        <v>19.5</v>
      </c>
      <c r="E281" s="338">
        <v>14.37</v>
      </c>
      <c r="F281" s="338">
        <f>E281*D281</f>
        <v>280.22000000000003</v>
      </c>
    </row>
    <row r="282" spans="1:6" ht="11.25" customHeight="1">
      <c r="A282" s="579">
        <v>88315</v>
      </c>
      <c r="B282" s="701" t="s">
        <v>811</v>
      </c>
      <c r="C282" s="261" t="s">
        <v>487</v>
      </c>
      <c r="D282" s="337">
        <v>19.5</v>
      </c>
      <c r="E282" s="338">
        <v>17.68</v>
      </c>
      <c r="F282" s="338">
        <f>E282*D282</f>
        <v>344.76</v>
      </c>
    </row>
    <row r="283" spans="1:6">
      <c r="A283" s="840" t="s">
        <v>551</v>
      </c>
      <c r="B283" s="840"/>
      <c r="C283" s="840"/>
      <c r="D283" s="841"/>
      <c r="E283" s="840"/>
      <c r="F283" s="262">
        <f>SUM(F281:F282)</f>
        <v>624.98</v>
      </c>
    </row>
    <row r="284" spans="1:6">
      <c r="A284" s="842"/>
      <c r="B284" s="842"/>
      <c r="C284" s="842"/>
      <c r="D284" s="843"/>
      <c r="E284" s="842"/>
      <c r="F284" s="842"/>
    </row>
    <row r="285" spans="1:6">
      <c r="A285" s="588" t="s">
        <v>786</v>
      </c>
      <c r="B285" s="702" t="s">
        <v>552</v>
      </c>
      <c r="C285" s="259" t="s">
        <v>485</v>
      </c>
      <c r="D285" s="259" t="s">
        <v>553</v>
      </c>
      <c r="E285" s="259" t="s">
        <v>549</v>
      </c>
      <c r="F285" s="260" t="s">
        <v>550</v>
      </c>
    </row>
    <row r="286" spans="1:6" ht="52.5" customHeight="1">
      <c r="A286" s="579" t="s">
        <v>823</v>
      </c>
      <c r="B286" s="701" t="s">
        <v>496</v>
      </c>
      <c r="C286" s="261" t="s">
        <v>485</v>
      </c>
      <c r="D286" s="337">
        <v>1</v>
      </c>
      <c r="E286" s="338">
        <v>147.35</v>
      </c>
      <c r="F286" s="338">
        <f>E286*D286</f>
        <v>147.35</v>
      </c>
    </row>
    <row r="287" spans="1:6" ht="24">
      <c r="A287" s="585">
        <v>34360</v>
      </c>
      <c r="B287" s="701" t="s">
        <v>825</v>
      </c>
      <c r="C287" s="261" t="s">
        <v>486</v>
      </c>
      <c r="D287" s="337">
        <v>1.056</v>
      </c>
      <c r="E287" s="338">
        <v>26.01</v>
      </c>
      <c r="F287" s="338">
        <f t="shared" ref="F287:F293" si="14">E287*D287</f>
        <v>27.47</v>
      </c>
    </row>
    <row r="288" spans="1:6">
      <c r="A288" s="585">
        <v>34360</v>
      </c>
      <c r="B288" s="701" t="s">
        <v>826</v>
      </c>
      <c r="C288" s="261" t="s">
        <v>486</v>
      </c>
      <c r="D288" s="337">
        <v>0.6</v>
      </c>
      <c r="E288" s="338">
        <v>26.01</v>
      </c>
      <c r="F288" s="338">
        <f t="shared" si="14"/>
        <v>15.61</v>
      </c>
    </row>
    <row r="289" spans="1:6">
      <c r="A289" s="585">
        <v>34360</v>
      </c>
      <c r="B289" s="701" t="s">
        <v>827</v>
      </c>
      <c r="C289" s="261" t="s">
        <v>486</v>
      </c>
      <c r="D289" s="337">
        <v>0.42920000000000003</v>
      </c>
      <c r="E289" s="338">
        <v>26.01</v>
      </c>
      <c r="F289" s="338">
        <f t="shared" si="14"/>
        <v>11.16</v>
      </c>
    </row>
    <row r="290" spans="1:6" ht="24">
      <c r="A290" s="585">
        <v>34360</v>
      </c>
      <c r="B290" s="701" t="s">
        <v>828</v>
      </c>
      <c r="C290" s="261" t="s">
        <v>486</v>
      </c>
      <c r="D290" s="337">
        <v>0.26340000000000002</v>
      </c>
      <c r="E290" s="338">
        <v>26.01</v>
      </c>
      <c r="F290" s="338">
        <f t="shared" si="14"/>
        <v>6.85</v>
      </c>
    </row>
    <row r="291" spans="1:6" ht="24">
      <c r="A291" s="585">
        <v>34360</v>
      </c>
      <c r="B291" s="701" t="s">
        <v>829</v>
      </c>
      <c r="C291" s="261" t="s">
        <v>486</v>
      </c>
      <c r="D291" s="337">
        <v>0.1968</v>
      </c>
      <c r="E291" s="338">
        <v>26.01</v>
      </c>
      <c r="F291" s="338">
        <f t="shared" si="14"/>
        <v>5.12</v>
      </c>
    </row>
    <row r="292" spans="1:6">
      <c r="A292" s="585">
        <v>10502</v>
      </c>
      <c r="B292" s="701" t="s">
        <v>819</v>
      </c>
      <c r="C292" s="261" t="s">
        <v>491</v>
      </c>
      <c r="D292" s="337">
        <v>4</v>
      </c>
      <c r="E292" s="338">
        <v>397.18</v>
      </c>
      <c r="F292" s="338">
        <f t="shared" si="14"/>
        <v>1588.72</v>
      </c>
    </row>
    <row r="293" spans="1:6">
      <c r="A293" s="585">
        <v>34360</v>
      </c>
      <c r="B293" s="701" t="s">
        <v>824</v>
      </c>
      <c r="C293" s="261" t="s">
        <v>486</v>
      </c>
      <c r="D293" s="337">
        <v>1.05</v>
      </c>
      <c r="E293" s="338">
        <v>26.01</v>
      </c>
      <c r="F293" s="338">
        <f t="shared" si="14"/>
        <v>27.31</v>
      </c>
    </row>
    <row r="294" spans="1:6">
      <c r="A294" s="840" t="s">
        <v>554</v>
      </c>
      <c r="B294" s="840"/>
      <c r="C294" s="840"/>
      <c r="D294" s="841"/>
      <c r="E294" s="840"/>
      <c r="F294" s="262">
        <f>SUM(F286:F293)</f>
        <v>1829.59</v>
      </c>
    </row>
    <row r="295" spans="1:6">
      <c r="A295" s="842"/>
      <c r="B295" s="842"/>
      <c r="C295" s="842"/>
      <c r="D295" s="843"/>
      <c r="E295" s="842"/>
      <c r="F295" s="842"/>
    </row>
    <row r="296" spans="1:6">
      <c r="A296" s="835" t="s">
        <v>555</v>
      </c>
      <c r="B296" s="835"/>
      <c r="C296" s="835"/>
      <c r="D296" s="836"/>
      <c r="E296" s="835"/>
      <c r="F296" s="689">
        <f>F294+F283</f>
        <v>2454.5700000000002</v>
      </c>
    </row>
    <row r="297" spans="1:6">
      <c r="A297" s="842"/>
      <c r="B297" s="842"/>
      <c r="C297" s="842"/>
      <c r="D297" s="843"/>
      <c r="E297" s="842"/>
      <c r="F297" s="842"/>
    </row>
    <row r="298" spans="1:6">
      <c r="A298" s="867" t="s">
        <v>575</v>
      </c>
      <c r="B298" s="867"/>
      <c r="C298" s="889" t="s">
        <v>557</v>
      </c>
      <c r="D298" s="889"/>
      <c r="E298" s="870"/>
      <c r="F298" s="870"/>
    </row>
    <row r="299" spans="1:6">
      <c r="A299" s="867" t="s">
        <v>578</v>
      </c>
      <c r="B299" s="867"/>
      <c r="C299" s="867"/>
      <c r="D299" s="871"/>
      <c r="E299" s="867"/>
      <c r="F299" s="867"/>
    </row>
    <row r="300" spans="1:6">
      <c r="A300" s="842"/>
      <c r="B300" s="842"/>
      <c r="C300" s="842"/>
      <c r="D300" s="843"/>
      <c r="E300" s="842"/>
      <c r="F300" s="842"/>
    </row>
    <row r="301" spans="1:6">
      <c r="A301" s="588" t="s">
        <v>786</v>
      </c>
      <c r="B301" s="702" t="s">
        <v>166</v>
      </c>
      <c r="C301" s="259" t="s">
        <v>485</v>
      </c>
      <c r="D301" s="259" t="s">
        <v>548</v>
      </c>
      <c r="E301" s="259" t="s">
        <v>549</v>
      </c>
      <c r="F301" s="260" t="s">
        <v>550</v>
      </c>
    </row>
    <row r="302" spans="1:6">
      <c r="A302" s="579">
        <v>88316</v>
      </c>
      <c r="B302" s="701" t="s">
        <v>789</v>
      </c>
      <c r="C302" s="261" t="s">
        <v>487</v>
      </c>
      <c r="D302" s="337">
        <v>19.5</v>
      </c>
      <c r="E302" s="338">
        <v>14.37</v>
      </c>
      <c r="F302" s="338">
        <f>E302*D302</f>
        <v>280.22000000000003</v>
      </c>
    </row>
    <row r="303" spans="1:6">
      <c r="A303" s="579">
        <v>88315</v>
      </c>
      <c r="B303" s="701" t="s">
        <v>811</v>
      </c>
      <c r="C303" s="261" t="s">
        <v>487</v>
      </c>
      <c r="D303" s="337">
        <v>19.5</v>
      </c>
      <c r="E303" s="338">
        <v>17.68</v>
      </c>
      <c r="F303" s="338">
        <f>E303*D303</f>
        <v>344.76</v>
      </c>
    </row>
    <row r="304" spans="1:6">
      <c r="A304" s="840" t="s">
        <v>551</v>
      </c>
      <c r="B304" s="840"/>
      <c r="C304" s="840"/>
      <c r="D304" s="841"/>
      <c r="E304" s="840"/>
      <c r="F304" s="262">
        <f>SUM(F302:F303)</f>
        <v>624.98</v>
      </c>
    </row>
    <row r="305" spans="1:6">
      <c r="A305" s="842"/>
      <c r="B305" s="842"/>
      <c r="C305" s="842"/>
      <c r="D305" s="843"/>
      <c r="E305" s="842"/>
      <c r="F305" s="842"/>
    </row>
    <row r="306" spans="1:6">
      <c r="A306" s="588" t="s">
        <v>786</v>
      </c>
      <c r="B306" s="702" t="s">
        <v>552</v>
      </c>
      <c r="C306" s="259" t="s">
        <v>485</v>
      </c>
      <c r="D306" s="259" t="s">
        <v>553</v>
      </c>
      <c r="E306" s="259" t="s">
        <v>549</v>
      </c>
      <c r="F306" s="260" t="s">
        <v>550</v>
      </c>
    </row>
    <row r="307" spans="1:6" ht="24">
      <c r="A307" s="585">
        <v>34360</v>
      </c>
      <c r="B307" s="701" t="s">
        <v>829</v>
      </c>
      <c r="C307" s="261" t="s">
        <v>486</v>
      </c>
      <c r="D307" s="337">
        <v>9.1200000000000003E-2</v>
      </c>
      <c r="E307" s="338">
        <v>26.01</v>
      </c>
      <c r="F307" s="338">
        <f>E307*D307</f>
        <v>2.37</v>
      </c>
    </row>
    <row r="308" spans="1:6" ht="24">
      <c r="A308" s="585">
        <v>34360</v>
      </c>
      <c r="B308" s="701" t="s">
        <v>828</v>
      </c>
      <c r="C308" s="261" t="s">
        <v>486</v>
      </c>
      <c r="D308" s="337">
        <v>0.13170000000000001</v>
      </c>
      <c r="E308" s="338">
        <v>26.01</v>
      </c>
      <c r="F308" s="338">
        <f t="shared" ref="F308:F314" si="15">E308*D308</f>
        <v>3.43</v>
      </c>
    </row>
    <row r="309" spans="1:6" ht="48">
      <c r="A309" s="579" t="s">
        <v>823</v>
      </c>
      <c r="B309" s="701" t="s">
        <v>496</v>
      </c>
      <c r="C309" s="261" t="s">
        <v>485</v>
      </c>
      <c r="D309" s="337">
        <v>1</v>
      </c>
      <c r="E309" s="338">
        <v>147.35</v>
      </c>
      <c r="F309" s="338">
        <f t="shared" si="15"/>
        <v>147.35</v>
      </c>
    </row>
    <row r="310" spans="1:6" ht="24">
      <c r="A310" s="585">
        <v>34360</v>
      </c>
      <c r="B310" s="701" t="s">
        <v>825</v>
      </c>
      <c r="C310" s="261" t="s">
        <v>486</v>
      </c>
      <c r="D310" s="337">
        <v>0.63360000000000005</v>
      </c>
      <c r="E310" s="338">
        <v>26.01</v>
      </c>
      <c r="F310" s="338">
        <f t="shared" si="15"/>
        <v>16.48</v>
      </c>
    </row>
    <row r="311" spans="1:6">
      <c r="A311" s="585">
        <v>34360</v>
      </c>
      <c r="B311" s="701" t="s">
        <v>826</v>
      </c>
      <c r="C311" s="261" t="s">
        <v>486</v>
      </c>
      <c r="D311" s="337">
        <v>0.36</v>
      </c>
      <c r="E311" s="338">
        <v>26.01</v>
      </c>
      <c r="F311" s="338">
        <f t="shared" si="15"/>
        <v>9.36</v>
      </c>
    </row>
    <row r="312" spans="1:6">
      <c r="A312" s="585">
        <v>34360</v>
      </c>
      <c r="B312" s="701" t="s">
        <v>827</v>
      </c>
      <c r="C312" s="261" t="s">
        <v>486</v>
      </c>
      <c r="D312" s="337">
        <v>0.25752000000000003</v>
      </c>
      <c r="E312" s="338">
        <v>26.01</v>
      </c>
      <c r="F312" s="338">
        <f t="shared" si="15"/>
        <v>6.7</v>
      </c>
    </row>
    <row r="313" spans="1:6">
      <c r="A313" s="585">
        <v>10503</v>
      </c>
      <c r="B313" s="701" t="s">
        <v>820</v>
      </c>
      <c r="C313" s="261" t="s">
        <v>491</v>
      </c>
      <c r="D313" s="337">
        <v>1.2</v>
      </c>
      <c r="E313" s="338">
        <v>303.16000000000003</v>
      </c>
      <c r="F313" s="338">
        <f t="shared" si="15"/>
        <v>363.79</v>
      </c>
    </row>
    <row r="314" spans="1:6">
      <c r="A314" s="585">
        <v>34360</v>
      </c>
      <c r="B314" s="701" t="s">
        <v>824</v>
      </c>
      <c r="C314" s="261" t="s">
        <v>486</v>
      </c>
      <c r="D314" s="337">
        <v>0.5</v>
      </c>
      <c r="E314" s="338">
        <v>26.01</v>
      </c>
      <c r="F314" s="338">
        <f t="shared" si="15"/>
        <v>13.01</v>
      </c>
    </row>
    <row r="315" spans="1:6">
      <c r="A315" s="840" t="s">
        <v>1737</v>
      </c>
      <c r="B315" s="840"/>
      <c r="C315" s="840"/>
      <c r="D315" s="841"/>
      <c r="E315" s="840"/>
      <c r="F315" s="262">
        <f>SUM(F307:F314)</f>
        <v>562.49</v>
      </c>
    </row>
    <row r="316" spans="1:6">
      <c r="A316" s="842"/>
      <c r="B316" s="842"/>
      <c r="C316" s="842"/>
      <c r="D316" s="843"/>
      <c r="E316" s="842"/>
      <c r="F316" s="842"/>
    </row>
    <row r="317" spans="1:6">
      <c r="A317" s="835" t="s">
        <v>555</v>
      </c>
      <c r="B317" s="835"/>
      <c r="C317" s="835"/>
      <c r="D317" s="836"/>
      <c r="E317" s="835"/>
      <c r="F317" s="689">
        <f>F315+F304</f>
        <v>1187.47</v>
      </c>
    </row>
    <row r="318" spans="1:6">
      <c r="A318" s="842"/>
      <c r="B318" s="842"/>
      <c r="C318" s="842"/>
      <c r="D318" s="843"/>
      <c r="E318" s="842"/>
      <c r="F318" s="842"/>
    </row>
    <row r="319" spans="1:6">
      <c r="A319" s="867" t="s">
        <v>577</v>
      </c>
      <c r="B319" s="867"/>
      <c r="C319" s="868" t="s">
        <v>547</v>
      </c>
      <c r="D319" s="869"/>
      <c r="E319" s="870"/>
      <c r="F319" s="870"/>
    </row>
    <row r="320" spans="1:6">
      <c r="A320" s="867" t="s">
        <v>966</v>
      </c>
      <c r="B320" s="867"/>
      <c r="C320" s="867"/>
      <c r="D320" s="871"/>
      <c r="E320" s="867"/>
      <c r="F320" s="867"/>
    </row>
    <row r="321" spans="1:6">
      <c r="A321" s="842"/>
      <c r="B321" s="842"/>
      <c r="C321" s="842"/>
      <c r="D321" s="843"/>
      <c r="E321" s="842"/>
      <c r="F321" s="842"/>
    </row>
    <row r="322" spans="1:6">
      <c r="A322" s="589" t="s">
        <v>786</v>
      </c>
      <c r="B322" s="672" t="s">
        <v>166</v>
      </c>
      <c r="C322" s="259" t="s">
        <v>485</v>
      </c>
      <c r="D322" s="259" t="s">
        <v>548</v>
      </c>
      <c r="E322" s="259" t="s">
        <v>549</v>
      </c>
      <c r="F322" s="260" t="s">
        <v>550</v>
      </c>
    </row>
    <row r="323" spans="1:6">
      <c r="A323" s="579">
        <v>88310</v>
      </c>
      <c r="B323" s="700" t="s">
        <v>2669</v>
      </c>
      <c r="C323" s="261" t="s">
        <v>487</v>
      </c>
      <c r="D323" s="337">
        <v>0.80952000000000002</v>
      </c>
      <c r="E323" s="338">
        <v>18.88</v>
      </c>
      <c r="F323" s="338">
        <f>E323*D323</f>
        <v>15.28</v>
      </c>
    </row>
    <row r="324" spans="1:6">
      <c r="A324" s="579">
        <v>88316</v>
      </c>
      <c r="B324" s="700" t="s">
        <v>789</v>
      </c>
      <c r="C324" s="261" t="s">
        <v>487</v>
      </c>
      <c r="D324" s="337">
        <v>0.81367999999999996</v>
      </c>
      <c r="E324" s="338">
        <v>14.37</v>
      </c>
      <c r="F324" s="338">
        <f>E324*D324</f>
        <v>11.69</v>
      </c>
    </row>
    <row r="325" spans="1:6">
      <c r="A325" s="840" t="s">
        <v>551</v>
      </c>
      <c r="B325" s="840"/>
      <c r="C325" s="840"/>
      <c r="D325" s="841"/>
      <c r="E325" s="840"/>
      <c r="F325" s="262">
        <f>SUM(F323:F324)</f>
        <v>26.97</v>
      </c>
    </row>
    <row r="326" spans="1:6">
      <c r="A326" s="842"/>
      <c r="B326" s="842"/>
      <c r="C326" s="842"/>
      <c r="D326" s="843"/>
      <c r="E326" s="842"/>
      <c r="F326" s="842"/>
    </row>
    <row r="327" spans="1:6">
      <c r="A327" s="589" t="s">
        <v>786</v>
      </c>
      <c r="B327" s="672" t="s">
        <v>552</v>
      </c>
      <c r="C327" s="259" t="s">
        <v>485</v>
      </c>
      <c r="D327" s="259" t="s">
        <v>553</v>
      </c>
      <c r="E327" s="259" t="s">
        <v>549</v>
      </c>
      <c r="F327" s="260" t="s">
        <v>550</v>
      </c>
    </row>
    <row r="328" spans="1:6">
      <c r="A328" s="585">
        <v>7292</v>
      </c>
      <c r="B328" s="700" t="s">
        <v>967</v>
      </c>
      <c r="C328" s="261" t="s">
        <v>184</v>
      </c>
      <c r="D328" s="337">
        <v>0.14399999999999999</v>
      </c>
      <c r="E328" s="338">
        <v>23.14</v>
      </c>
      <c r="F328" s="338">
        <f t="shared" ref="F328:F331" si="16">E328*D328</f>
        <v>3.33</v>
      </c>
    </row>
    <row r="329" spans="1:6">
      <c r="A329" s="585">
        <v>7307</v>
      </c>
      <c r="B329" s="700" t="s">
        <v>968</v>
      </c>
      <c r="C329" s="261" t="s">
        <v>184</v>
      </c>
      <c r="D329" s="337">
        <v>0.12</v>
      </c>
      <c r="E329" s="338">
        <v>24.03</v>
      </c>
      <c r="F329" s="338">
        <f t="shared" si="16"/>
        <v>2.88</v>
      </c>
    </row>
    <row r="330" spans="1:6">
      <c r="A330" s="585">
        <v>3768</v>
      </c>
      <c r="B330" s="700" t="s">
        <v>969</v>
      </c>
      <c r="C330" s="261" t="s">
        <v>485</v>
      </c>
      <c r="D330" s="337">
        <v>0.3</v>
      </c>
      <c r="E330" s="338">
        <v>2.56</v>
      </c>
      <c r="F330" s="338">
        <f t="shared" si="16"/>
        <v>0.77</v>
      </c>
    </row>
    <row r="331" spans="1:6">
      <c r="A331" s="585">
        <v>5318</v>
      </c>
      <c r="B331" s="700" t="s">
        <v>970</v>
      </c>
      <c r="C331" s="261" t="s">
        <v>184</v>
      </c>
      <c r="D331" s="337">
        <v>0.03</v>
      </c>
      <c r="E331" s="338">
        <v>11.95</v>
      </c>
      <c r="F331" s="338">
        <f t="shared" si="16"/>
        <v>0.36</v>
      </c>
    </row>
    <row r="332" spans="1:6">
      <c r="A332" s="840" t="s">
        <v>554</v>
      </c>
      <c r="B332" s="840"/>
      <c r="C332" s="840"/>
      <c r="D332" s="841"/>
      <c r="E332" s="840"/>
      <c r="F332" s="262">
        <f>SUM(F328:F331)</f>
        <v>7.34</v>
      </c>
    </row>
    <row r="333" spans="1:6">
      <c r="A333" s="842"/>
      <c r="B333" s="842"/>
      <c r="C333" s="842"/>
      <c r="D333" s="843"/>
      <c r="E333" s="842"/>
      <c r="F333" s="842"/>
    </row>
    <row r="334" spans="1:6">
      <c r="A334" s="835" t="s">
        <v>555</v>
      </c>
      <c r="B334" s="835"/>
      <c r="C334" s="835"/>
      <c r="D334" s="836"/>
      <c r="E334" s="835"/>
      <c r="F334" s="689">
        <f>F332+F325</f>
        <v>34.31</v>
      </c>
    </row>
    <row r="335" spans="1:6">
      <c r="A335" s="842"/>
      <c r="B335" s="842"/>
      <c r="C335" s="842"/>
      <c r="D335" s="843"/>
      <c r="E335" s="842"/>
      <c r="F335" s="842"/>
    </row>
    <row r="336" spans="1:6">
      <c r="A336" s="867" t="s">
        <v>579</v>
      </c>
      <c r="B336" s="867"/>
      <c r="C336" s="868" t="s">
        <v>547</v>
      </c>
      <c r="D336" s="869"/>
      <c r="E336" s="870"/>
      <c r="F336" s="870"/>
    </row>
    <row r="337" spans="1:6">
      <c r="A337" s="867" t="s">
        <v>927</v>
      </c>
      <c r="B337" s="867"/>
      <c r="C337" s="867"/>
      <c r="D337" s="871"/>
      <c r="E337" s="867"/>
      <c r="F337" s="867"/>
    </row>
    <row r="338" spans="1:6">
      <c r="A338" s="842"/>
      <c r="B338" s="842"/>
      <c r="C338" s="842"/>
      <c r="D338" s="843"/>
      <c r="E338" s="842"/>
      <c r="F338" s="842"/>
    </row>
    <row r="339" spans="1:6">
      <c r="A339" s="589" t="s">
        <v>786</v>
      </c>
      <c r="B339" s="672" t="s">
        <v>166</v>
      </c>
      <c r="C339" s="259" t="s">
        <v>485</v>
      </c>
      <c r="D339" s="259" t="s">
        <v>548</v>
      </c>
      <c r="E339" s="259" t="s">
        <v>549</v>
      </c>
      <c r="F339" s="260" t="s">
        <v>550</v>
      </c>
    </row>
    <row r="340" spans="1:6" ht="24">
      <c r="A340" s="579">
        <v>88278</v>
      </c>
      <c r="B340" s="700" t="s">
        <v>2670</v>
      </c>
      <c r="C340" s="261" t="s">
        <v>487</v>
      </c>
      <c r="D340" s="337">
        <v>0.70650999999999997</v>
      </c>
      <c r="E340" s="338">
        <v>12.82</v>
      </c>
      <c r="F340" s="338">
        <f>E340*D340</f>
        <v>9.06</v>
      </c>
    </row>
    <row r="341" spans="1:6">
      <c r="A341" s="579">
        <v>88316</v>
      </c>
      <c r="B341" s="700" t="s">
        <v>789</v>
      </c>
      <c r="C341" s="261" t="s">
        <v>487</v>
      </c>
      <c r="D341" s="337">
        <v>0.71196999999999999</v>
      </c>
      <c r="E341" s="338">
        <v>14.37</v>
      </c>
      <c r="F341" s="338">
        <f>E341*D341</f>
        <v>10.23</v>
      </c>
    </row>
    <row r="342" spans="1:6">
      <c r="A342" s="840" t="s">
        <v>551</v>
      </c>
      <c r="B342" s="840"/>
      <c r="C342" s="840"/>
      <c r="D342" s="841"/>
      <c r="E342" s="840"/>
      <c r="F342" s="262">
        <f>SUM(F340:F341)</f>
        <v>19.29</v>
      </c>
    </row>
    <row r="343" spans="1:6">
      <c r="A343" s="842"/>
      <c r="B343" s="842"/>
      <c r="C343" s="842"/>
      <c r="D343" s="843"/>
      <c r="E343" s="842"/>
      <c r="F343" s="842"/>
    </row>
    <row r="344" spans="1:6">
      <c r="A344" s="589" t="s">
        <v>786</v>
      </c>
      <c r="B344" s="672" t="s">
        <v>552</v>
      </c>
      <c r="C344" s="259" t="s">
        <v>485</v>
      </c>
      <c r="D344" s="259" t="s">
        <v>553</v>
      </c>
      <c r="E344" s="259" t="s">
        <v>549</v>
      </c>
      <c r="F344" s="260" t="s">
        <v>550</v>
      </c>
    </row>
    <row r="345" spans="1:6">
      <c r="A345" s="585">
        <v>10966</v>
      </c>
      <c r="B345" s="700" t="s">
        <v>928</v>
      </c>
      <c r="C345" s="261" t="s">
        <v>486</v>
      </c>
      <c r="D345" s="337">
        <v>10</v>
      </c>
      <c r="E345" s="338">
        <v>6.11</v>
      </c>
      <c r="F345" s="338">
        <f t="shared" ref="F345" si="17">E345*D345</f>
        <v>61.1</v>
      </c>
    </row>
    <row r="346" spans="1:6">
      <c r="A346" s="840" t="s">
        <v>554</v>
      </c>
      <c r="B346" s="840"/>
      <c r="C346" s="840"/>
      <c r="D346" s="841"/>
      <c r="E346" s="840"/>
      <c r="F346" s="262">
        <f>SUM(F345:F345)</f>
        <v>61.1</v>
      </c>
    </row>
    <row r="347" spans="1:6">
      <c r="A347" s="842"/>
      <c r="B347" s="842"/>
      <c r="C347" s="842"/>
      <c r="D347" s="843"/>
      <c r="E347" s="842"/>
      <c r="F347" s="842"/>
    </row>
    <row r="348" spans="1:6">
      <c r="A348" s="835" t="s">
        <v>555</v>
      </c>
      <c r="B348" s="835"/>
      <c r="C348" s="835"/>
      <c r="D348" s="836"/>
      <c r="E348" s="835"/>
      <c r="F348" s="689">
        <f>F346+F342</f>
        <v>80.39</v>
      </c>
    </row>
    <row r="349" spans="1:6">
      <c r="A349" s="842"/>
      <c r="B349" s="842"/>
      <c r="C349" s="842"/>
      <c r="D349" s="843"/>
      <c r="E349" s="842"/>
      <c r="F349" s="842"/>
    </row>
    <row r="350" spans="1:6">
      <c r="A350" s="867" t="s">
        <v>580</v>
      </c>
      <c r="B350" s="867"/>
      <c r="C350" s="868" t="s">
        <v>557</v>
      </c>
      <c r="D350" s="869"/>
      <c r="E350" s="870"/>
      <c r="F350" s="870"/>
    </row>
    <row r="351" spans="1:6">
      <c r="A351" s="867" t="s">
        <v>582</v>
      </c>
      <c r="B351" s="867"/>
      <c r="C351" s="867"/>
      <c r="D351" s="871"/>
      <c r="E351" s="867"/>
      <c r="F351" s="867"/>
    </row>
    <row r="352" spans="1:6">
      <c r="A352" s="842"/>
      <c r="B352" s="842"/>
      <c r="C352" s="842"/>
      <c r="D352" s="843"/>
      <c r="E352" s="842"/>
      <c r="F352" s="842"/>
    </row>
    <row r="353" spans="1:6">
      <c r="A353" s="589" t="s">
        <v>786</v>
      </c>
      <c r="B353" s="672" t="s">
        <v>166</v>
      </c>
      <c r="C353" s="331" t="s">
        <v>485</v>
      </c>
      <c r="D353" s="259" t="s">
        <v>548</v>
      </c>
      <c r="E353" s="259" t="s">
        <v>549</v>
      </c>
      <c r="F353" s="260" t="s">
        <v>550</v>
      </c>
    </row>
    <row r="354" spans="1:6">
      <c r="A354" s="579">
        <v>88316</v>
      </c>
      <c r="B354" s="700" t="s">
        <v>789</v>
      </c>
      <c r="C354" s="261" t="s">
        <v>487</v>
      </c>
      <c r="D354" s="337">
        <v>8</v>
      </c>
      <c r="E354" s="338">
        <v>14.37</v>
      </c>
      <c r="F354" s="338">
        <f>E354*D354</f>
        <v>114.96</v>
      </c>
    </row>
    <row r="355" spans="1:6">
      <c r="A355" s="579">
        <v>88315</v>
      </c>
      <c r="B355" s="700" t="s">
        <v>811</v>
      </c>
      <c r="C355" s="261" t="s">
        <v>487</v>
      </c>
      <c r="D355" s="337">
        <v>8</v>
      </c>
      <c r="E355" s="338">
        <v>17.68</v>
      </c>
      <c r="F355" s="338">
        <f>E355*D355</f>
        <v>141.44</v>
      </c>
    </row>
    <row r="356" spans="1:6">
      <c r="A356" s="840" t="s">
        <v>551</v>
      </c>
      <c r="B356" s="840"/>
      <c r="C356" s="840"/>
      <c r="D356" s="841"/>
      <c r="E356" s="840"/>
      <c r="F356" s="262">
        <f>SUM(F354:F355)</f>
        <v>256.39999999999998</v>
      </c>
    </row>
    <row r="357" spans="1:6">
      <c r="A357" s="842"/>
      <c r="B357" s="842"/>
      <c r="C357" s="842"/>
      <c r="D357" s="843"/>
      <c r="E357" s="842"/>
      <c r="F357" s="842"/>
    </row>
    <row r="358" spans="1:6">
      <c r="A358" s="899" t="s">
        <v>552</v>
      </c>
      <c r="B358" s="899"/>
      <c r="C358" s="331" t="s">
        <v>485</v>
      </c>
      <c r="D358" s="259" t="s">
        <v>553</v>
      </c>
      <c r="E358" s="259" t="s">
        <v>549</v>
      </c>
      <c r="F358" s="260" t="s">
        <v>550</v>
      </c>
    </row>
    <row r="359" spans="1:6" ht="48">
      <c r="A359" s="579" t="s">
        <v>823</v>
      </c>
      <c r="B359" s="700" t="s">
        <v>497</v>
      </c>
      <c r="C359" s="261" t="s">
        <v>485</v>
      </c>
      <c r="D359" s="337">
        <v>1</v>
      </c>
      <c r="E359" s="338">
        <v>237.74</v>
      </c>
      <c r="F359" s="338">
        <f>E359*D359</f>
        <v>237.74</v>
      </c>
    </row>
    <row r="360" spans="1:6" ht="24">
      <c r="A360" s="585">
        <v>34360</v>
      </c>
      <c r="B360" s="700" t="s">
        <v>825</v>
      </c>
      <c r="C360" s="261" t="s">
        <v>486</v>
      </c>
      <c r="D360" s="337">
        <v>0.79200000000000004</v>
      </c>
      <c r="E360" s="338">
        <v>26.01</v>
      </c>
      <c r="F360" s="338">
        <f t="shared" ref="F360:F366" si="18">E360*D360</f>
        <v>20.6</v>
      </c>
    </row>
    <row r="361" spans="1:6">
      <c r="A361" s="585">
        <v>34360</v>
      </c>
      <c r="B361" s="700" t="s">
        <v>826</v>
      </c>
      <c r="C361" s="261" t="s">
        <v>486</v>
      </c>
      <c r="D361" s="337">
        <v>0.45</v>
      </c>
      <c r="E361" s="338">
        <v>26.01</v>
      </c>
      <c r="F361" s="338">
        <f t="shared" si="18"/>
        <v>11.7</v>
      </c>
    </row>
    <row r="362" spans="1:6">
      <c r="A362" s="585">
        <v>34360</v>
      </c>
      <c r="B362" s="700" t="s">
        <v>827</v>
      </c>
      <c r="C362" s="261" t="s">
        <v>486</v>
      </c>
      <c r="D362" s="337">
        <v>0.32190000000000002</v>
      </c>
      <c r="E362" s="338">
        <v>26.01</v>
      </c>
      <c r="F362" s="338">
        <f t="shared" si="18"/>
        <v>8.3699999999999992</v>
      </c>
    </row>
    <row r="363" spans="1:6" ht="24">
      <c r="A363" s="585">
        <v>34360</v>
      </c>
      <c r="B363" s="700" t="s">
        <v>828</v>
      </c>
      <c r="C363" s="261" t="s">
        <v>486</v>
      </c>
      <c r="D363" s="337">
        <v>0.19755</v>
      </c>
      <c r="E363" s="338">
        <v>26.01</v>
      </c>
      <c r="F363" s="338">
        <f t="shared" si="18"/>
        <v>5.14</v>
      </c>
    </row>
    <row r="364" spans="1:6">
      <c r="A364" s="579">
        <v>10503</v>
      </c>
      <c r="B364" s="670" t="s">
        <v>820</v>
      </c>
      <c r="C364" s="261" t="s">
        <v>491</v>
      </c>
      <c r="D364" s="337">
        <v>1.5</v>
      </c>
      <c r="E364" s="338">
        <v>303.16000000000003</v>
      </c>
      <c r="F364" s="338">
        <f t="shared" si="18"/>
        <v>454.74</v>
      </c>
    </row>
    <row r="365" spans="1:6">
      <c r="A365" s="585">
        <v>34360</v>
      </c>
      <c r="B365" s="700" t="s">
        <v>824</v>
      </c>
      <c r="C365" s="261" t="s">
        <v>486</v>
      </c>
      <c r="D365" s="337">
        <v>0.5</v>
      </c>
      <c r="E365" s="338">
        <v>26.01</v>
      </c>
      <c r="F365" s="338">
        <f t="shared" si="18"/>
        <v>13.01</v>
      </c>
    </row>
    <row r="366" spans="1:6" ht="24">
      <c r="A366" s="585">
        <v>34360</v>
      </c>
      <c r="B366" s="700" t="s">
        <v>829</v>
      </c>
      <c r="C366" s="261" t="s">
        <v>486</v>
      </c>
      <c r="D366" s="337">
        <v>0.36480000000000001</v>
      </c>
      <c r="E366" s="338">
        <v>26.01</v>
      </c>
      <c r="F366" s="338">
        <f t="shared" si="18"/>
        <v>9.49</v>
      </c>
    </row>
    <row r="367" spans="1:6">
      <c r="A367" s="840" t="s">
        <v>554</v>
      </c>
      <c r="B367" s="840"/>
      <c r="C367" s="840"/>
      <c r="D367" s="841"/>
      <c r="E367" s="840"/>
      <c r="F367" s="262">
        <f>SUM(F359:F366)</f>
        <v>760.79</v>
      </c>
    </row>
    <row r="368" spans="1:6">
      <c r="A368" s="842"/>
      <c r="B368" s="842"/>
      <c r="C368" s="842"/>
      <c r="D368" s="843"/>
      <c r="E368" s="842"/>
      <c r="F368" s="842"/>
    </row>
    <row r="369" spans="1:6">
      <c r="A369" s="835" t="s">
        <v>555</v>
      </c>
      <c r="B369" s="835"/>
      <c r="C369" s="835"/>
      <c r="D369" s="836"/>
      <c r="E369" s="835"/>
      <c r="F369" s="689">
        <f>F367+F356</f>
        <v>1017.19</v>
      </c>
    </row>
    <row r="370" spans="1:6">
      <c r="A370" s="842"/>
      <c r="B370" s="842"/>
      <c r="C370" s="842"/>
      <c r="D370" s="843"/>
      <c r="E370" s="842"/>
      <c r="F370" s="842"/>
    </row>
    <row r="371" spans="1:6">
      <c r="A371" s="867" t="s">
        <v>581</v>
      </c>
      <c r="B371" s="867"/>
      <c r="C371" s="868" t="s">
        <v>547</v>
      </c>
      <c r="D371" s="869"/>
      <c r="E371" s="870"/>
      <c r="F371" s="870"/>
    </row>
    <row r="372" spans="1:6">
      <c r="A372" s="867" t="s">
        <v>584</v>
      </c>
      <c r="B372" s="867"/>
      <c r="C372" s="867"/>
      <c r="D372" s="871"/>
      <c r="E372" s="867"/>
      <c r="F372" s="867"/>
    </row>
    <row r="373" spans="1:6">
      <c r="A373" s="842"/>
      <c r="B373" s="842"/>
      <c r="C373" s="842"/>
      <c r="D373" s="843"/>
      <c r="E373" s="842"/>
      <c r="F373" s="842"/>
    </row>
    <row r="374" spans="1:6">
      <c r="A374" s="583" t="s">
        <v>786</v>
      </c>
      <c r="B374" s="669" t="s">
        <v>166</v>
      </c>
      <c r="C374" s="331" t="s">
        <v>485</v>
      </c>
      <c r="D374" s="259" t="s">
        <v>548</v>
      </c>
      <c r="E374" s="259" t="s">
        <v>549</v>
      </c>
      <c r="F374" s="260" t="s">
        <v>550</v>
      </c>
    </row>
    <row r="375" spans="1:6">
      <c r="A375" s="579">
        <v>88316</v>
      </c>
      <c r="B375" s="700" t="s">
        <v>789</v>
      </c>
      <c r="C375" s="261" t="s">
        <v>487</v>
      </c>
      <c r="D375" s="337">
        <v>4</v>
      </c>
      <c r="E375" s="338">
        <v>14.37</v>
      </c>
      <c r="F375" s="338">
        <f>E375*D375</f>
        <v>57.48</v>
      </c>
    </row>
    <row r="376" spans="1:6">
      <c r="A376" s="579">
        <v>88315</v>
      </c>
      <c r="B376" s="700" t="s">
        <v>811</v>
      </c>
      <c r="C376" s="261" t="s">
        <v>487</v>
      </c>
      <c r="D376" s="337">
        <v>4</v>
      </c>
      <c r="E376" s="338">
        <v>17.68</v>
      </c>
      <c r="F376" s="338">
        <f>E376*D376</f>
        <v>70.72</v>
      </c>
    </row>
    <row r="377" spans="1:6">
      <c r="A377" s="840" t="s">
        <v>551</v>
      </c>
      <c r="B377" s="840"/>
      <c r="C377" s="840"/>
      <c r="D377" s="841"/>
      <c r="E377" s="840"/>
      <c r="F377" s="262">
        <f>SUM(F375:F376)</f>
        <v>128.19999999999999</v>
      </c>
    </row>
    <row r="378" spans="1:6">
      <c r="A378" s="842"/>
      <c r="B378" s="842"/>
      <c r="C378" s="842"/>
      <c r="D378" s="843"/>
      <c r="E378" s="842"/>
      <c r="F378" s="842"/>
    </row>
    <row r="379" spans="1:6">
      <c r="A379" s="583" t="s">
        <v>786</v>
      </c>
      <c r="B379" s="669" t="s">
        <v>552</v>
      </c>
      <c r="C379" s="331" t="s">
        <v>485</v>
      </c>
      <c r="D379" s="259" t="s">
        <v>553</v>
      </c>
      <c r="E379" s="259" t="s">
        <v>549</v>
      </c>
      <c r="F379" s="260" t="s">
        <v>550</v>
      </c>
    </row>
    <row r="380" spans="1:6">
      <c r="A380" s="579">
        <v>10503</v>
      </c>
      <c r="B380" s="670" t="s">
        <v>820</v>
      </c>
      <c r="C380" s="261" t="s">
        <v>491</v>
      </c>
      <c r="D380" s="337">
        <v>1</v>
      </c>
      <c r="E380" s="338">
        <v>303.16000000000003</v>
      </c>
      <c r="F380" s="338">
        <f>E380*D380</f>
        <v>303.16000000000003</v>
      </c>
    </row>
    <row r="381" spans="1:6">
      <c r="A381" s="585">
        <v>34360</v>
      </c>
      <c r="B381" s="700" t="s">
        <v>824</v>
      </c>
      <c r="C381" s="261" t="s">
        <v>486</v>
      </c>
      <c r="D381" s="337">
        <v>1</v>
      </c>
      <c r="E381" s="338">
        <v>26.01</v>
      </c>
      <c r="F381" s="338">
        <f>E381*D381</f>
        <v>26.01</v>
      </c>
    </row>
    <row r="382" spans="1:6">
      <c r="A382" s="840" t="s">
        <v>554</v>
      </c>
      <c r="B382" s="840"/>
      <c r="C382" s="840"/>
      <c r="D382" s="841"/>
      <c r="E382" s="840"/>
      <c r="F382" s="262">
        <f>SUM(F380:F381)</f>
        <v>329.17</v>
      </c>
    </row>
    <row r="383" spans="1:6">
      <c r="A383" s="842"/>
      <c r="B383" s="842"/>
      <c r="C383" s="842"/>
      <c r="D383" s="843"/>
      <c r="E383" s="842"/>
      <c r="F383" s="842"/>
    </row>
    <row r="384" spans="1:6">
      <c r="A384" s="835" t="s">
        <v>555</v>
      </c>
      <c r="B384" s="835"/>
      <c r="C384" s="835"/>
      <c r="D384" s="836"/>
      <c r="E384" s="835"/>
      <c r="F384" s="689">
        <f>F382+F377</f>
        <v>457.37</v>
      </c>
    </row>
    <row r="385" spans="1:6">
      <c r="A385" s="842"/>
      <c r="B385" s="842"/>
      <c r="C385" s="842"/>
      <c r="D385" s="843"/>
      <c r="E385" s="842"/>
      <c r="F385" s="842"/>
    </row>
    <row r="386" spans="1:6">
      <c r="A386" s="867" t="s">
        <v>583</v>
      </c>
      <c r="B386" s="867"/>
      <c r="C386" s="868" t="s">
        <v>817</v>
      </c>
      <c r="D386" s="869"/>
      <c r="E386" s="870"/>
      <c r="F386" s="870"/>
    </row>
    <row r="387" spans="1:6">
      <c r="A387" s="867" t="s">
        <v>1091</v>
      </c>
      <c r="B387" s="867"/>
      <c r="C387" s="867"/>
      <c r="D387" s="871"/>
      <c r="E387" s="867"/>
      <c r="F387" s="867"/>
    </row>
    <row r="388" spans="1:6">
      <c r="A388" s="842"/>
      <c r="B388" s="842"/>
      <c r="C388" s="842"/>
      <c r="D388" s="843"/>
      <c r="E388" s="842"/>
      <c r="F388" s="842"/>
    </row>
    <row r="389" spans="1:6">
      <c r="A389" s="583" t="s">
        <v>786</v>
      </c>
      <c r="B389" s="669" t="s">
        <v>166</v>
      </c>
      <c r="C389" s="331" t="s">
        <v>485</v>
      </c>
      <c r="D389" s="259" t="s">
        <v>548</v>
      </c>
      <c r="E389" s="259" t="s">
        <v>549</v>
      </c>
      <c r="F389" s="260" t="s">
        <v>550</v>
      </c>
    </row>
    <row r="390" spans="1:6">
      <c r="A390" s="579">
        <v>88316</v>
      </c>
      <c r="B390" s="700" t="s">
        <v>789</v>
      </c>
      <c r="C390" s="261" t="s">
        <v>487</v>
      </c>
      <c r="D390" s="337">
        <v>8</v>
      </c>
      <c r="E390" s="338">
        <v>14.37</v>
      </c>
      <c r="F390" s="338">
        <f>E390*D390</f>
        <v>114.96</v>
      </c>
    </row>
    <row r="391" spans="1:6">
      <c r="A391" s="579">
        <v>88315</v>
      </c>
      <c r="B391" s="700" t="s">
        <v>811</v>
      </c>
      <c r="C391" s="261" t="s">
        <v>487</v>
      </c>
      <c r="D391" s="337">
        <v>8</v>
      </c>
      <c r="E391" s="338">
        <v>17.68</v>
      </c>
      <c r="F391" s="338">
        <f>E391*D391</f>
        <v>141.44</v>
      </c>
    </row>
    <row r="392" spans="1:6">
      <c r="A392" s="840" t="s">
        <v>551</v>
      </c>
      <c r="B392" s="840"/>
      <c r="C392" s="840"/>
      <c r="D392" s="841"/>
      <c r="E392" s="840"/>
      <c r="F392" s="262">
        <f>SUM(F390:F391)</f>
        <v>256.39999999999998</v>
      </c>
    </row>
    <row r="393" spans="1:6">
      <c r="A393" s="842"/>
      <c r="B393" s="842"/>
      <c r="C393" s="842"/>
      <c r="D393" s="843"/>
      <c r="E393" s="842"/>
      <c r="F393" s="842"/>
    </row>
    <row r="394" spans="1:6">
      <c r="A394" s="583" t="s">
        <v>786</v>
      </c>
      <c r="B394" s="669" t="s">
        <v>552</v>
      </c>
      <c r="C394" s="331" t="s">
        <v>485</v>
      </c>
      <c r="D394" s="259" t="s">
        <v>553</v>
      </c>
      <c r="E394" s="259" t="s">
        <v>549</v>
      </c>
      <c r="F394" s="260" t="s">
        <v>550</v>
      </c>
    </row>
    <row r="395" spans="1:6">
      <c r="A395" s="579">
        <v>10503</v>
      </c>
      <c r="B395" s="670" t="s">
        <v>820</v>
      </c>
      <c r="C395" s="261" t="s">
        <v>491</v>
      </c>
      <c r="D395" s="337">
        <v>0.32</v>
      </c>
      <c r="E395" s="338">
        <v>303.16000000000003</v>
      </c>
      <c r="F395" s="338">
        <f>E395*D395</f>
        <v>97.01</v>
      </c>
    </row>
    <row r="396" spans="1:6" ht="48">
      <c r="A396" s="579" t="s">
        <v>823</v>
      </c>
      <c r="B396" s="670" t="s">
        <v>498</v>
      </c>
      <c r="C396" s="261" t="s">
        <v>485</v>
      </c>
      <c r="D396" s="337">
        <v>1</v>
      </c>
      <c r="E396" s="338">
        <v>187.9</v>
      </c>
      <c r="F396" s="338">
        <f t="shared" ref="F396:F397" si="19">E396*D396</f>
        <v>187.9</v>
      </c>
    </row>
    <row r="397" spans="1:6" ht="24">
      <c r="A397" s="585">
        <v>39424</v>
      </c>
      <c r="B397" s="700" t="s">
        <v>972</v>
      </c>
      <c r="C397" s="261" t="s">
        <v>488</v>
      </c>
      <c r="D397" s="337">
        <v>2.4</v>
      </c>
      <c r="E397" s="338">
        <v>2.2400000000000002</v>
      </c>
      <c r="F397" s="338">
        <f t="shared" si="19"/>
        <v>5.38</v>
      </c>
    </row>
    <row r="398" spans="1:6">
      <c r="A398" s="840" t="s">
        <v>554</v>
      </c>
      <c r="B398" s="840"/>
      <c r="C398" s="840"/>
      <c r="D398" s="841"/>
      <c r="E398" s="840"/>
      <c r="F398" s="262">
        <f>SUM(F395:F397)</f>
        <v>290.29000000000002</v>
      </c>
    </row>
    <row r="399" spans="1:6">
      <c r="A399" s="900"/>
      <c r="B399" s="900"/>
      <c r="C399" s="900"/>
      <c r="D399" s="901"/>
      <c r="E399" s="900"/>
      <c r="F399" s="900"/>
    </row>
    <row r="400" spans="1:6">
      <c r="A400" s="835" t="s">
        <v>555</v>
      </c>
      <c r="B400" s="835"/>
      <c r="C400" s="835"/>
      <c r="D400" s="836"/>
      <c r="E400" s="835"/>
      <c r="F400" s="689">
        <f>F398+F392</f>
        <v>546.69000000000005</v>
      </c>
    </row>
    <row r="401" spans="1:6">
      <c r="A401" s="842"/>
      <c r="B401" s="842"/>
      <c r="C401" s="842"/>
      <c r="D401" s="843"/>
      <c r="E401" s="842"/>
      <c r="F401" s="842"/>
    </row>
    <row r="402" spans="1:6">
      <c r="A402" s="867" t="s">
        <v>585</v>
      </c>
      <c r="B402" s="867"/>
      <c r="C402" s="868" t="s">
        <v>817</v>
      </c>
      <c r="D402" s="869"/>
      <c r="E402" s="870"/>
      <c r="F402" s="870"/>
    </row>
    <row r="403" spans="1:6">
      <c r="A403" s="867" t="s">
        <v>1088</v>
      </c>
      <c r="B403" s="867"/>
      <c r="C403" s="867"/>
      <c r="D403" s="871"/>
      <c r="E403" s="867"/>
      <c r="F403" s="867"/>
    </row>
    <row r="404" spans="1:6">
      <c r="A404" s="842"/>
      <c r="B404" s="842"/>
      <c r="C404" s="842"/>
      <c r="D404" s="843"/>
      <c r="E404" s="842"/>
      <c r="F404" s="842"/>
    </row>
    <row r="405" spans="1:6">
      <c r="A405" s="583" t="s">
        <v>786</v>
      </c>
      <c r="B405" s="669" t="s">
        <v>166</v>
      </c>
      <c r="C405" s="331" t="s">
        <v>485</v>
      </c>
      <c r="D405" s="259" t="s">
        <v>548</v>
      </c>
      <c r="E405" s="259" t="s">
        <v>549</v>
      </c>
      <c r="F405" s="260" t="s">
        <v>550</v>
      </c>
    </row>
    <row r="406" spans="1:6">
      <c r="A406" s="579">
        <v>88316</v>
      </c>
      <c r="B406" s="700" t="s">
        <v>789</v>
      </c>
      <c r="C406" s="261" t="s">
        <v>487</v>
      </c>
      <c r="D406" s="337">
        <v>8</v>
      </c>
      <c r="E406" s="338">
        <v>14.37</v>
      </c>
      <c r="F406" s="338">
        <f>E406*D406</f>
        <v>114.96</v>
      </c>
    </row>
    <row r="407" spans="1:6">
      <c r="A407" s="579">
        <v>88315</v>
      </c>
      <c r="B407" s="700" t="s">
        <v>811</v>
      </c>
      <c r="C407" s="261" t="s">
        <v>487</v>
      </c>
      <c r="D407" s="337">
        <v>8</v>
      </c>
      <c r="E407" s="338">
        <v>17.68</v>
      </c>
      <c r="F407" s="338">
        <f>E407*D407</f>
        <v>141.44</v>
      </c>
    </row>
    <row r="408" spans="1:6">
      <c r="A408" s="840" t="s">
        <v>551</v>
      </c>
      <c r="B408" s="840"/>
      <c r="C408" s="840"/>
      <c r="D408" s="841"/>
      <c r="E408" s="840"/>
      <c r="F408" s="262">
        <f>SUM(F406:F407)</f>
        <v>256.39999999999998</v>
      </c>
    </row>
    <row r="409" spans="1:6">
      <c r="A409" s="842"/>
      <c r="B409" s="842"/>
      <c r="C409" s="842"/>
      <c r="D409" s="843"/>
      <c r="E409" s="842"/>
      <c r="F409" s="842"/>
    </row>
    <row r="410" spans="1:6">
      <c r="A410" s="583" t="s">
        <v>786</v>
      </c>
      <c r="B410" s="669" t="s">
        <v>552</v>
      </c>
      <c r="C410" s="331" t="s">
        <v>485</v>
      </c>
      <c r="D410" s="259" t="s">
        <v>553</v>
      </c>
      <c r="E410" s="259" t="s">
        <v>549</v>
      </c>
      <c r="F410" s="260" t="s">
        <v>550</v>
      </c>
    </row>
    <row r="411" spans="1:6">
      <c r="A411" s="579">
        <v>10503</v>
      </c>
      <c r="B411" s="670" t="s">
        <v>820</v>
      </c>
      <c r="C411" s="261" t="s">
        <v>491</v>
      </c>
      <c r="D411" s="337">
        <v>1</v>
      </c>
      <c r="E411" s="338">
        <v>303.16000000000003</v>
      </c>
      <c r="F411" s="338">
        <f>E411*D411</f>
        <v>303.16000000000003</v>
      </c>
    </row>
    <row r="412" spans="1:6" ht="48">
      <c r="A412" s="579" t="s">
        <v>823</v>
      </c>
      <c r="B412" s="670" t="s">
        <v>498</v>
      </c>
      <c r="C412" s="261" t="s">
        <v>485</v>
      </c>
      <c r="D412" s="337">
        <v>1</v>
      </c>
      <c r="E412" s="338">
        <v>187.9</v>
      </c>
      <c r="F412" s="338">
        <f t="shared" ref="F412:F413" si="20">E412*D412</f>
        <v>187.9</v>
      </c>
    </row>
    <row r="413" spans="1:6" ht="24">
      <c r="A413" s="585">
        <v>39424</v>
      </c>
      <c r="B413" s="670" t="s">
        <v>972</v>
      </c>
      <c r="C413" s="261" t="s">
        <v>488</v>
      </c>
      <c r="D413" s="337">
        <v>4</v>
      </c>
      <c r="E413" s="338">
        <v>2.2400000000000002</v>
      </c>
      <c r="F413" s="338">
        <f t="shared" si="20"/>
        <v>8.9600000000000009</v>
      </c>
    </row>
    <row r="414" spans="1:6">
      <c r="A414" s="840" t="s">
        <v>554</v>
      </c>
      <c r="B414" s="840"/>
      <c r="C414" s="840"/>
      <c r="D414" s="841"/>
      <c r="E414" s="840"/>
      <c r="F414" s="262">
        <f>SUM(F411:F413)</f>
        <v>500.02</v>
      </c>
    </row>
    <row r="415" spans="1:6">
      <c r="A415" s="842"/>
      <c r="B415" s="842"/>
      <c r="C415" s="842"/>
      <c r="D415" s="843"/>
      <c r="E415" s="842"/>
      <c r="F415" s="842"/>
    </row>
    <row r="416" spans="1:6">
      <c r="A416" s="835" t="s">
        <v>555</v>
      </c>
      <c r="B416" s="835"/>
      <c r="C416" s="835"/>
      <c r="D416" s="836"/>
      <c r="E416" s="835"/>
      <c r="F416" s="689">
        <f>F414+F408</f>
        <v>756.42</v>
      </c>
    </row>
    <row r="417" spans="1:6">
      <c r="A417" s="842"/>
      <c r="B417" s="842"/>
      <c r="C417" s="842"/>
      <c r="D417" s="843"/>
      <c r="E417" s="842"/>
      <c r="F417" s="842"/>
    </row>
    <row r="418" spans="1:6">
      <c r="A418" s="867" t="s">
        <v>586</v>
      </c>
      <c r="B418" s="867"/>
      <c r="C418" s="868" t="s">
        <v>817</v>
      </c>
      <c r="D418" s="869"/>
      <c r="E418" s="870"/>
      <c r="F418" s="870"/>
    </row>
    <row r="419" spans="1:6">
      <c r="A419" s="867" t="s">
        <v>588</v>
      </c>
      <c r="B419" s="867"/>
      <c r="C419" s="867"/>
      <c r="D419" s="871"/>
      <c r="E419" s="867"/>
      <c r="F419" s="867"/>
    </row>
    <row r="420" spans="1:6">
      <c r="A420" s="842"/>
      <c r="B420" s="842"/>
      <c r="C420" s="842"/>
      <c r="D420" s="843"/>
      <c r="E420" s="842"/>
      <c r="F420" s="842"/>
    </row>
    <row r="421" spans="1:6">
      <c r="A421" s="583" t="s">
        <v>786</v>
      </c>
      <c r="B421" s="669" t="s">
        <v>166</v>
      </c>
      <c r="C421" s="331" t="s">
        <v>485</v>
      </c>
      <c r="D421" s="259" t="s">
        <v>548</v>
      </c>
      <c r="E421" s="259" t="s">
        <v>549</v>
      </c>
      <c r="F421" s="260" t="s">
        <v>550</v>
      </c>
    </row>
    <row r="422" spans="1:6">
      <c r="A422" s="579">
        <v>88315</v>
      </c>
      <c r="B422" s="700" t="s">
        <v>811</v>
      </c>
      <c r="C422" s="261" t="s">
        <v>487</v>
      </c>
      <c r="D422" s="337">
        <v>0.5</v>
      </c>
      <c r="E422" s="338">
        <v>17.68</v>
      </c>
      <c r="F422" s="338">
        <f>E422*D422</f>
        <v>8.84</v>
      </c>
    </row>
    <row r="423" spans="1:6">
      <c r="A423" s="579">
        <v>88316</v>
      </c>
      <c r="B423" s="700" t="s">
        <v>789</v>
      </c>
      <c r="C423" s="261" t="s">
        <v>487</v>
      </c>
      <c r="D423" s="337">
        <v>1.5</v>
      </c>
      <c r="E423" s="338">
        <v>14.37</v>
      </c>
      <c r="F423" s="338">
        <f>E423*D423</f>
        <v>21.56</v>
      </c>
    </row>
    <row r="424" spans="1:6">
      <c r="A424" s="840" t="s">
        <v>551</v>
      </c>
      <c r="B424" s="840"/>
      <c r="C424" s="840"/>
      <c r="D424" s="841"/>
      <c r="E424" s="840"/>
      <c r="F424" s="353">
        <f>SUM(F422:F423)</f>
        <v>30.4</v>
      </c>
    </row>
    <row r="425" spans="1:6">
      <c r="A425" s="842"/>
      <c r="B425" s="842"/>
      <c r="C425" s="842"/>
      <c r="D425" s="843"/>
      <c r="E425" s="842"/>
      <c r="F425" s="842"/>
    </row>
    <row r="426" spans="1:6">
      <c r="A426" s="583" t="s">
        <v>786</v>
      </c>
      <c r="B426" s="669" t="s">
        <v>552</v>
      </c>
      <c r="C426" s="331" t="s">
        <v>485</v>
      </c>
      <c r="D426" s="259" t="s">
        <v>553</v>
      </c>
      <c r="E426" s="259" t="s">
        <v>549</v>
      </c>
      <c r="F426" s="260" t="s">
        <v>550</v>
      </c>
    </row>
    <row r="427" spans="1:6" ht="48">
      <c r="A427" s="579" t="s">
        <v>823</v>
      </c>
      <c r="B427" s="670" t="s">
        <v>496</v>
      </c>
      <c r="C427" s="261" t="s">
        <v>485</v>
      </c>
      <c r="D427" s="337">
        <v>1</v>
      </c>
      <c r="E427" s="338">
        <v>147.35</v>
      </c>
      <c r="F427" s="338">
        <f>E427*D427</f>
        <v>147.35</v>
      </c>
    </row>
    <row r="428" spans="1:6">
      <c r="A428" s="579">
        <v>11499</v>
      </c>
      <c r="B428" s="670" t="s">
        <v>499</v>
      </c>
      <c r="C428" s="261" t="s">
        <v>485</v>
      </c>
      <c r="D428" s="337">
        <v>1</v>
      </c>
      <c r="E428" s="338">
        <v>1081.8499999999999</v>
      </c>
      <c r="F428" s="338">
        <f t="shared" ref="F428:F429" si="21">E428*D428</f>
        <v>1081.8499999999999</v>
      </c>
    </row>
    <row r="429" spans="1:6">
      <c r="A429" s="579">
        <v>10502</v>
      </c>
      <c r="B429" s="670" t="s">
        <v>819</v>
      </c>
      <c r="C429" s="261" t="s">
        <v>491</v>
      </c>
      <c r="D429" s="337">
        <v>4.2</v>
      </c>
      <c r="E429" s="338">
        <v>397.18</v>
      </c>
      <c r="F429" s="338">
        <f t="shared" si="21"/>
        <v>1668.16</v>
      </c>
    </row>
    <row r="430" spans="1:6">
      <c r="A430" s="840" t="s">
        <v>554</v>
      </c>
      <c r="B430" s="840"/>
      <c r="C430" s="840"/>
      <c r="D430" s="841"/>
      <c r="E430" s="840"/>
      <c r="F430" s="262">
        <f>SUM(F427:F429)</f>
        <v>2897.36</v>
      </c>
    </row>
    <row r="431" spans="1:6">
      <c r="A431" s="842"/>
      <c r="B431" s="842"/>
      <c r="C431" s="842"/>
      <c r="D431" s="843"/>
      <c r="E431" s="842"/>
      <c r="F431" s="842"/>
    </row>
    <row r="432" spans="1:6">
      <c r="A432" s="835" t="s">
        <v>555</v>
      </c>
      <c r="B432" s="835"/>
      <c r="C432" s="835"/>
      <c r="D432" s="836"/>
      <c r="E432" s="835"/>
      <c r="F432" s="689">
        <f>F430+F424</f>
        <v>2927.76</v>
      </c>
    </row>
    <row r="433" spans="1:6">
      <c r="A433" s="842"/>
      <c r="B433" s="842"/>
      <c r="C433" s="842"/>
      <c r="D433" s="843"/>
      <c r="E433" s="842"/>
      <c r="F433" s="842"/>
    </row>
    <row r="434" spans="1:6">
      <c r="A434" s="867" t="s">
        <v>587</v>
      </c>
      <c r="B434" s="867"/>
      <c r="C434" s="868" t="s">
        <v>547</v>
      </c>
      <c r="D434" s="869"/>
      <c r="E434" s="870"/>
      <c r="F434" s="870"/>
    </row>
    <row r="435" spans="1:6">
      <c r="A435" s="867" t="s">
        <v>1007</v>
      </c>
      <c r="B435" s="867"/>
      <c r="C435" s="867"/>
      <c r="D435" s="871"/>
      <c r="E435" s="867"/>
      <c r="F435" s="867"/>
    </row>
    <row r="436" spans="1:6">
      <c r="A436" s="842"/>
      <c r="B436" s="842"/>
      <c r="C436" s="842"/>
      <c r="D436" s="843"/>
      <c r="E436" s="842"/>
      <c r="F436" s="842"/>
    </row>
    <row r="437" spans="1:6">
      <c r="A437" s="583" t="s">
        <v>786</v>
      </c>
      <c r="B437" s="669" t="s">
        <v>166</v>
      </c>
      <c r="C437" s="331" t="s">
        <v>485</v>
      </c>
      <c r="D437" s="259" t="s">
        <v>548</v>
      </c>
      <c r="E437" s="259" t="s">
        <v>549</v>
      </c>
      <c r="F437" s="260" t="s">
        <v>550</v>
      </c>
    </row>
    <row r="438" spans="1:6">
      <c r="A438" s="579">
        <v>88309</v>
      </c>
      <c r="B438" s="700" t="s">
        <v>899</v>
      </c>
      <c r="C438" s="261" t="s">
        <v>487</v>
      </c>
      <c r="D438" s="337">
        <v>2.2000000000000002</v>
      </c>
      <c r="E438" s="338">
        <v>17.760000000000002</v>
      </c>
      <c r="F438" s="338">
        <f>D438*E438</f>
        <v>39.07</v>
      </c>
    </row>
    <row r="439" spans="1:6">
      <c r="A439" s="579">
        <v>88316</v>
      </c>
      <c r="B439" s="700" t="s">
        <v>789</v>
      </c>
      <c r="C439" s="261" t="s">
        <v>487</v>
      </c>
      <c r="D439" s="337">
        <v>2.2000000000000002</v>
      </c>
      <c r="E439" s="338">
        <v>14.37</v>
      </c>
      <c r="F439" s="338">
        <f>D439*E439</f>
        <v>31.61</v>
      </c>
    </row>
    <row r="440" spans="1:6" ht="13.5" customHeight="1">
      <c r="A440" s="579">
        <v>88315</v>
      </c>
      <c r="B440" s="700" t="s">
        <v>811</v>
      </c>
      <c r="C440" s="261" t="s">
        <v>487</v>
      </c>
      <c r="D440" s="337">
        <v>4.5</v>
      </c>
      <c r="E440" s="338">
        <v>17.68</v>
      </c>
      <c r="F440" s="338">
        <f>D440*E440</f>
        <v>79.56</v>
      </c>
    </row>
    <row r="441" spans="1:6" ht="12.75" customHeight="1">
      <c r="A441" s="579">
        <v>88251</v>
      </c>
      <c r="B441" s="700" t="s">
        <v>1008</v>
      </c>
      <c r="C441" s="261" t="s">
        <v>487</v>
      </c>
      <c r="D441" s="337">
        <v>4.5</v>
      </c>
      <c r="E441" s="338">
        <v>14.43</v>
      </c>
      <c r="F441" s="338">
        <f>D441*E441</f>
        <v>64.94</v>
      </c>
    </row>
    <row r="442" spans="1:6">
      <c r="A442" s="840" t="s">
        <v>551</v>
      </c>
      <c r="B442" s="840"/>
      <c r="C442" s="840"/>
      <c r="D442" s="841"/>
      <c r="E442" s="840"/>
      <c r="F442" s="353">
        <f>SUM(F438:F441)</f>
        <v>215.18</v>
      </c>
    </row>
    <row r="443" spans="1:6">
      <c r="A443" s="842"/>
      <c r="B443" s="842"/>
      <c r="C443" s="842"/>
      <c r="D443" s="843"/>
      <c r="E443" s="842"/>
      <c r="F443" s="842"/>
    </row>
    <row r="444" spans="1:6">
      <c r="A444" s="583" t="s">
        <v>786</v>
      </c>
      <c r="B444" s="669" t="s">
        <v>552</v>
      </c>
      <c r="C444" s="331" t="s">
        <v>485</v>
      </c>
      <c r="D444" s="259" t="s">
        <v>553</v>
      </c>
      <c r="E444" s="259" t="s">
        <v>549</v>
      </c>
      <c r="F444" s="260" t="s">
        <v>550</v>
      </c>
    </row>
    <row r="445" spans="1:6" ht="26.25" customHeight="1">
      <c r="A445" s="579">
        <v>34391</v>
      </c>
      <c r="B445" s="670" t="s">
        <v>1009</v>
      </c>
      <c r="C445" s="261" t="s">
        <v>491</v>
      </c>
      <c r="D445" s="337">
        <v>1</v>
      </c>
      <c r="E445" s="338">
        <v>532.9</v>
      </c>
      <c r="F445" s="338">
        <f>D445*E445</f>
        <v>532.9</v>
      </c>
    </row>
    <row r="446" spans="1:6">
      <c r="A446" s="579">
        <v>34360</v>
      </c>
      <c r="B446" s="670" t="s">
        <v>1010</v>
      </c>
      <c r="C446" s="261" t="s">
        <v>486</v>
      </c>
      <c r="D446" s="337">
        <v>1</v>
      </c>
      <c r="E446" s="338">
        <v>26.01</v>
      </c>
      <c r="F446" s="338">
        <f>D446*E446</f>
        <v>26.01</v>
      </c>
    </row>
    <row r="447" spans="1:6">
      <c r="A447" s="840" t="s">
        <v>554</v>
      </c>
      <c r="B447" s="840"/>
      <c r="C447" s="840"/>
      <c r="D447" s="841"/>
      <c r="E447" s="840"/>
      <c r="F447" s="262">
        <f>SUM(F445:F446)</f>
        <v>558.91</v>
      </c>
    </row>
    <row r="448" spans="1:6">
      <c r="A448" s="842"/>
      <c r="B448" s="842"/>
      <c r="C448" s="842"/>
      <c r="D448" s="843"/>
      <c r="E448" s="842"/>
      <c r="F448" s="842"/>
    </row>
    <row r="449" spans="1:6">
      <c r="A449" s="835" t="s">
        <v>555</v>
      </c>
      <c r="B449" s="835"/>
      <c r="C449" s="835"/>
      <c r="D449" s="836"/>
      <c r="E449" s="835"/>
      <c r="F449" s="689">
        <f>F442+F447</f>
        <v>774.09</v>
      </c>
    </row>
    <row r="450" spans="1:6">
      <c r="A450" s="613"/>
      <c r="B450" s="610"/>
      <c r="C450" s="611"/>
      <c r="D450" s="611"/>
      <c r="E450" s="611"/>
      <c r="F450" s="612"/>
    </row>
    <row r="451" spans="1:6">
      <c r="A451" s="867" t="s">
        <v>977</v>
      </c>
      <c r="B451" s="867"/>
      <c r="C451" s="889" t="s">
        <v>547</v>
      </c>
      <c r="D451" s="889"/>
      <c r="E451" s="870"/>
      <c r="F451" s="870"/>
    </row>
    <row r="452" spans="1:6">
      <c r="A452" s="867" t="s">
        <v>913</v>
      </c>
      <c r="B452" s="867"/>
      <c r="C452" s="867"/>
      <c r="D452" s="871"/>
      <c r="E452" s="867"/>
      <c r="F452" s="867"/>
    </row>
    <row r="453" spans="1:6">
      <c r="A453" s="842"/>
      <c r="B453" s="842"/>
      <c r="C453" s="842"/>
      <c r="D453" s="843"/>
      <c r="E453" s="842"/>
      <c r="F453" s="842"/>
    </row>
    <row r="454" spans="1:6">
      <c r="A454" s="584" t="s">
        <v>786</v>
      </c>
      <c r="B454" s="680" t="s">
        <v>166</v>
      </c>
      <c r="C454" s="331" t="s">
        <v>485</v>
      </c>
      <c r="D454" s="259" t="s">
        <v>548</v>
      </c>
      <c r="E454" s="259" t="s">
        <v>549</v>
      </c>
      <c r="F454" s="260" t="s">
        <v>550</v>
      </c>
    </row>
    <row r="455" spans="1:6">
      <c r="A455" s="579">
        <v>88316</v>
      </c>
      <c r="B455" s="701" t="s">
        <v>789</v>
      </c>
      <c r="C455" s="261" t="s">
        <v>487</v>
      </c>
      <c r="D455" s="337">
        <v>0.9</v>
      </c>
      <c r="E455" s="338">
        <v>14.37</v>
      </c>
      <c r="F455" s="338">
        <f>D455*E455</f>
        <v>12.93</v>
      </c>
    </row>
    <row r="456" spans="1:6" ht="15.75" customHeight="1">
      <c r="A456" s="579">
        <v>88315</v>
      </c>
      <c r="B456" s="701" t="s">
        <v>811</v>
      </c>
      <c r="C456" s="261" t="s">
        <v>487</v>
      </c>
      <c r="D456" s="337">
        <v>0.25</v>
      </c>
      <c r="E456" s="338">
        <v>17.68</v>
      </c>
      <c r="F456" s="338">
        <f>D456*E456</f>
        <v>4.42</v>
      </c>
    </row>
    <row r="457" spans="1:6">
      <c r="A457" s="840" t="s">
        <v>551</v>
      </c>
      <c r="B457" s="840"/>
      <c r="C457" s="840"/>
      <c r="D457" s="841"/>
      <c r="E457" s="840"/>
      <c r="F457" s="262">
        <f>SUM(F455:F456)</f>
        <v>17.350000000000001</v>
      </c>
    </row>
    <row r="458" spans="1:6">
      <c r="A458" s="842"/>
      <c r="B458" s="842"/>
      <c r="C458" s="842"/>
      <c r="D458" s="843"/>
      <c r="E458" s="842"/>
      <c r="F458" s="842"/>
    </row>
    <row r="459" spans="1:6">
      <c r="A459" s="584" t="s">
        <v>786</v>
      </c>
      <c r="B459" s="680" t="s">
        <v>552</v>
      </c>
      <c r="C459" s="331" t="s">
        <v>485</v>
      </c>
      <c r="D459" s="259" t="s">
        <v>553</v>
      </c>
      <c r="E459" s="259" t="s">
        <v>549</v>
      </c>
      <c r="F459" s="260" t="s">
        <v>550</v>
      </c>
    </row>
    <row r="460" spans="1:6">
      <c r="A460" s="355" t="s">
        <v>823</v>
      </c>
      <c r="B460" s="681" t="s">
        <v>687</v>
      </c>
      <c r="C460" s="261" t="s">
        <v>486</v>
      </c>
      <c r="D460" s="337">
        <v>0.25</v>
      </c>
      <c r="E460" s="338">
        <v>0.8</v>
      </c>
      <c r="F460" s="338">
        <f>D460*E460</f>
        <v>0.2</v>
      </c>
    </row>
    <row r="461" spans="1:6" ht="24">
      <c r="A461" s="355" t="s">
        <v>823</v>
      </c>
      <c r="B461" s="681" t="s">
        <v>688</v>
      </c>
      <c r="C461" s="261" t="s">
        <v>488</v>
      </c>
      <c r="D461" s="337">
        <v>1.05</v>
      </c>
      <c r="E461" s="380">
        <v>82.4</v>
      </c>
      <c r="F461" s="338">
        <f>D461*E461</f>
        <v>86.52</v>
      </c>
    </row>
    <row r="462" spans="1:6">
      <c r="A462" s="840" t="s">
        <v>554</v>
      </c>
      <c r="B462" s="840"/>
      <c r="C462" s="840"/>
      <c r="D462" s="841"/>
      <c r="E462" s="840"/>
      <c r="F462" s="262">
        <f>SUM(F460:F461)</f>
        <v>86.72</v>
      </c>
    </row>
    <row r="463" spans="1:6">
      <c r="A463" s="842"/>
      <c r="B463" s="842"/>
      <c r="C463" s="842"/>
      <c r="D463" s="843"/>
      <c r="E463" s="842"/>
      <c r="F463" s="842"/>
    </row>
    <row r="464" spans="1:6">
      <c r="A464" s="835" t="s">
        <v>555</v>
      </c>
      <c r="B464" s="835"/>
      <c r="C464" s="835"/>
      <c r="D464" s="836"/>
      <c r="E464" s="835"/>
      <c r="F464" s="689">
        <f>F457+F462</f>
        <v>104.07</v>
      </c>
    </row>
    <row r="465" spans="1:6">
      <c r="A465" s="842"/>
      <c r="B465" s="842"/>
      <c r="C465" s="842"/>
      <c r="D465" s="843"/>
      <c r="E465" s="842"/>
      <c r="F465" s="842"/>
    </row>
    <row r="466" spans="1:6">
      <c r="A466" s="835" t="s">
        <v>2228</v>
      </c>
      <c r="B466" s="835"/>
      <c r="C466" s="847" t="s">
        <v>1031</v>
      </c>
      <c r="D466" s="848"/>
      <c r="E466" s="849"/>
      <c r="F466" s="849"/>
    </row>
    <row r="467" spans="1:6">
      <c r="A467" s="835" t="s">
        <v>2227</v>
      </c>
      <c r="B467" s="835"/>
      <c r="C467" s="835"/>
      <c r="D467" s="836"/>
      <c r="E467" s="835"/>
      <c r="F467" s="835"/>
    </row>
    <row r="468" spans="1:6">
      <c r="A468" s="842"/>
      <c r="B468" s="842"/>
      <c r="C468" s="842"/>
      <c r="D468" s="843"/>
      <c r="E468" s="842"/>
      <c r="F468" s="842"/>
    </row>
    <row r="469" spans="1:6">
      <c r="A469" s="395" t="s">
        <v>786</v>
      </c>
      <c r="B469" s="669" t="s">
        <v>166</v>
      </c>
      <c r="C469" s="259" t="s">
        <v>485</v>
      </c>
      <c r="D469" s="259" t="s">
        <v>548</v>
      </c>
      <c r="E469" s="259" t="s">
        <v>549</v>
      </c>
      <c r="F469" s="260" t="s">
        <v>550</v>
      </c>
    </row>
    <row r="470" spans="1:6">
      <c r="A470" s="540">
        <v>88264</v>
      </c>
      <c r="B470" s="677" t="s">
        <v>1081</v>
      </c>
      <c r="C470" s="261" t="s">
        <v>487</v>
      </c>
      <c r="D470" s="337">
        <v>2</v>
      </c>
      <c r="E470" s="338">
        <v>18.38</v>
      </c>
      <c r="F470" s="338">
        <f>D470*E470</f>
        <v>36.76</v>
      </c>
    </row>
    <row r="471" spans="1:6">
      <c r="A471" s="540">
        <v>88247</v>
      </c>
      <c r="B471" s="677" t="s">
        <v>1102</v>
      </c>
      <c r="C471" s="261" t="s">
        <v>487</v>
      </c>
      <c r="D471" s="337">
        <v>2</v>
      </c>
      <c r="E471" s="338">
        <v>14.33</v>
      </c>
      <c r="F471" s="338">
        <f>D471*E471</f>
        <v>28.66</v>
      </c>
    </row>
    <row r="472" spans="1:6">
      <c r="A472" s="853" t="s">
        <v>551</v>
      </c>
      <c r="B472" s="854"/>
      <c r="C472" s="854"/>
      <c r="D472" s="854"/>
      <c r="E472" s="855"/>
      <c r="F472" s="262">
        <f>SUM(F470:F471)</f>
        <v>65.42</v>
      </c>
    </row>
    <row r="473" spans="1:6">
      <c r="A473" s="590"/>
      <c r="B473" s="396"/>
      <c r="C473" s="396"/>
      <c r="D473" s="394"/>
      <c r="E473" s="396"/>
      <c r="F473" s="591"/>
    </row>
    <row r="474" spans="1:6">
      <c r="A474" s="589" t="s">
        <v>786</v>
      </c>
      <c r="B474" s="397" t="s">
        <v>552</v>
      </c>
      <c r="C474" s="259" t="s">
        <v>485</v>
      </c>
      <c r="D474" s="259" t="s">
        <v>553</v>
      </c>
      <c r="E474" s="259" t="s">
        <v>549</v>
      </c>
      <c r="F474" s="260" t="s">
        <v>550</v>
      </c>
    </row>
    <row r="475" spans="1:6" ht="36">
      <c r="A475" s="567">
        <v>2391</v>
      </c>
      <c r="B475" s="676" t="s">
        <v>2226</v>
      </c>
      <c r="C475" s="542" t="s">
        <v>488</v>
      </c>
      <c r="D475" s="337">
        <v>1</v>
      </c>
      <c r="E475" s="338">
        <v>369.9</v>
      </c>
      <c r="F475" s="338">
        <f>D475*E475</f>
        <v>369.9</v>
      </c>
    </row>
    <row r="476" spans="1:6">
      <c r="A476" s="840" t="s">
        <v>554</v>
      </c>
      <c r="B476" s="840"/>
      <c r="C476" s="840"/>
      <c r="D476" s="841"/>
      <c r="E476" s="840"/>
      <c r="F476" s="262">
        <f>SUM(F475:F475)</f>
        <v>369.9</v>
      </c>
    </row>
    <row r="477" spans="1:6">
      <c r="A477" s="609"/>
      <c r="B477" s="610"/>
      <c r="C477" s="611"/>
      <c r="D477" s="611"/>
      <c r="E477" s="611"/>
      <c r="F477" s="612"/>
    </row>
    <row r="478" spans="1:6">
      <c r="A478" s="835" t="s">
        <v>555</v>
      </c>
      <c r="B478" s="835"/>
      <c r="C478" s="835"/>
      <c r="D478" s="836"/>
      <c r="E478" s="835"/>
      <c r="F478" s="689">
        <f>SUM(F476,F472)</f>
        <v>435.32</v>
      </c>
    </row>
    <row r="479" spans="1:6">
      <c r="A479" s="613"/>
      <c r="B479" s="610"/>
      <c r="C479" s="611"/>
      <c r="D479" s="611"/>
      <c r="E479" s="611"/>
      <c r="F479" s="612"/>
    </row>
    <row r="480" spans="1:6">
      <c r="A480" s="835" t="s">
        <v>2233</v>
      </c>
      <c r="B480" s="835"/>
      <c r="C480" s="847" t="s">
        <v>2232</v>
      </c>
      <c r="D480" s="848"/>
      <c r="E480" s="849"/>
      <c r="F480" s="849"/>
    </row>
    <row r="481" spans="1:6">
      <c r="A481" s="835" t="s">
        <v>2231</v>
      </c>
      <c r="B481" s="835"/>
      <c r="C481" s="835"/>
      <c r="D481" s="836"/>
      <c r="E481" s="835"/>
      <c r="F481" s="835"/>
    </row>
    <row r="482" spans="1:6">
      <c r="A482" s="842"/>
      <c r="B482" s="842"/>
      <c r="C482" s="842"/>
      <c r="D482" s="843"/>
      <c r="E482" s="842"/>
      <c r="F482" s="842"/>
    </row>
    <row r="483" spans="1:6">
      <c r="A483" s="395" t="s">
        <v>786</v>
      </c>
      <c r="B483" s="669" t="s">
        <v>166</v>
      </c>
      <c r="C483" s="259" t="s">
        <v>485</v>
      </c>
      <c r="D483" s="259" t="s">
        <v>548</v>
      </c>
      <c r="E483" s="259" t="s">
        <v>549</v>
      </c>
      <c r="F483" s="260" t="s">
        <v>550</v>
      </c>
    </row>
    <row r="484" spans="1:6">
      <c r="A484" s="540">
        <v>88264</v>
      </c>
      <c r="B484" s="677" t="s">
        <v>1081</v>
      </c>
      <c r="C484" s="261" t="s">
        <v>487</v>
      </c>
      <c r="D484" s="337">
        <v>2</v>
      </c>
      <c r="E484" s="338">
        <v>18.38</v>
      </c>
      <c r="F484" s="338">
        <f>D484*E484</f>
        <v>36.76</v>
      </c>
    </row>
    <row r="485" spans="1:6">
      <c r="A485" s="540">
        <v>88247</v>
      </c>
      <c r="B485" s="677" t="s">
        <v>1102</v>
      </c>
      <c r="C485" s="261" t="s">
        <v>487</v>
      </c>
      <c r="D485" s="337">
        <v>2</v>
      </c>
      <c r="E485" s="338">
        <v>14.33</v>
      </c>
      <c r="F485" s="338">
        <f>D485*E485</f>
        <v>28.66</v>
      </c>
    </row>
    <row r="486" spans="1:6">
      <c r="A486" s="853" t="s">
        <v>551</v>
      </c>
      <c r="B486" s="854"/>
      <c r="C486" s="854"/>
      <c r="D486" s="854"/>
      <c r="E486" s="855"/>
      <c r="F486" s="262">
        <f>SUM(F484:F485)</f>
        <v>65.42</v>
      </c>
    </row>
    <row r="487" spans="1:6">
      <c r="A487" s="590"/>
      <c r="B487" s="396"/>
      <c r="C487" s="396"/>
      <c r="D487" s="394"/>
      <c r="E487" s="396"/>
      <c r="F487" s="591"/>
    </row>
    <row r="488" spans="1:6">
      <c r="A488" s="589" t="s">
        <v>786</v>
      </c>
      <c r="B488" s="397" t="s">
        <v>552</v>
      </c>
      <c r="C488" s="259" t="s">
        <v>485</v>
      </c>
      <c r="D488" s="259" t="s">
        <v>553</v>
      </c>
      <c r="E488" s="259" t="s">
        <v>549</v>
      </c>
      <c r="F488" s="260" t="s">
        <v>550</v>
      </c>
    </row>
    <row r="489" spans="1:6" ht="36">
      <c r="A489" s="567">
        <v>2391</v>
      </c>
      <c r="B489" s="676" t="s">
        <v>2230</v>
      </c>
      <c r="C489" s="541" t="s">
        <v>488</v>
      </c>
      <c r="D489" s="337">
        <v>1</v>
      </c>
      <c r="E489" s="338">
        <v>778.05</v>
      </c>
      <c r="F489" s="338">
        <f>D489*E489</f>
        <v>778.05</v>
      </c>
    </row>
    <row r="490" spans="1:6">
      <c r="A490" s="840" t="s">
        <v>554</v>
      </c>
      <c r="B490" s="840"/>
      <c r="C490" s="840"/>
      <c r="D490" s="841"/>
      <c r="E490" s="840"/>
      <c r="F490" s="262">
        <f>SUM(F489:F489)</f>
        <v>778.05</v>
      </c>
    </row>
    <row r="491" spans="1:6">
      <c r="A491" s="609"/>
      <c r="B491" s="610"/>
      <c r="C491" s="611"/>
      <c r="D491" s="611"/>
      <c r="E491" s="611"/>
      <c r="F491" s="612"/>
    </row>
    <row r="492" spans="1:6">
      <c r="A492" s="835" t="s">
        <v>555</v>
      </c>
      <c r="B492" s="835"/>
      <c r="C492" s="835"/>
      <c r="D492" s="836"/>
      <c r="E492" s="835"/>
      <c r="F492" s="689">
        <f>SUM(F490,F486)</f>
        <v>843.47</v>
      </c>
    </row>
    <row r="493" spans="1:6">
      <c r="A493" s="609"/>
      <c r="B493" s="610"/>
      <c r="C493" s="611"/>
      <c r="D493" s="611"/>
      <c r="E493" s="611"/>
      <c r="F493" s="612"/>
    </row>
    <row r="494" spans="1:6">
      <c r="A494" s="835" t="s">
        <v>979</v>
      </c>
      <c r="B494" s="835"/>
      <c r="C494" s="847" t="s">
        <v>547</v>
      </c>
      <c r="D494" s="847"/>
      <c r="E494" s="849"/>
      <c r="F494" s="849"/>
    </row>
    <row r="495" spans="1:6">
      <c r="A495" s="835" t="s">
        <v>689</v>
      </c>
      <c r="B495" s="835"/>
      <c r="C495" s="835"/>
      <c r="D495" s="836"/>
      <c r="E495" s="835"/>
      <c r="F495" s="835"/>
    </row>
    <row r="496" spans="1:6">
      <c r="A496" s="842"/>
      <c r="B496" s="842"/>
      <c r="C496" s="842"/>
      <c r="D496" s="843"/>
      <c r="E496" s="842"/>
      <c r="F496" s="842"/>
    </row>
    <row r="497" spans="1:6">
      <c r="A497" s="584" t="s">
        <v>786</v>
      </c>
      <c r="B497" s="702" t="s">
        <v>166</v>
      </c>
      <c r="C497" s="259" t="s">
        <v>485</v>
      </c>
      <c r="D497" s="259" t="s">
        <v>548</v>
      </c>
      <c r="E497" s="259" t="s">
        <v>549</v>
      </c>
      <c r="F497" s="260" t="s">
        <v>550</v>
      </c>
    </row>
    <row r="498" spans="1:6">
      <c r="A498" s="579">
        <v>88316</v>
      </c>
      <c r="B498" s="701" t="s">
        <v>789</v>
      </c>
      <c r="C498" s="261" t="s">
        <v>487</v>
      </c>
      <c r="D498" s="337">
        <v>0.9</v>
      </c>
      <c r="E498" s="338">
        <v>14.37</v>
      </c>
      <c r="F498" s="338">
        <f>D498*E498</f>
        <v>12.93</v>
      </c>
    </row>
    <row r="499" spans="1:6">
      <c r="A499" s="579">
        <v>88315</v>
      </c>
      <c r="B499" s="701" t="s">
        <v>811</v>
      </c>
      <c r="C499" s="261" t="s">
        <v>487</v>
      </c>
      <c r="D499" s="337">
        <v>0.25</v>
      </c>
      <c r="E499" s="338">
        <v>17.68</v>
      </c>
      <c r="F499" s="338">
        <f>D499*E499</f>
        <v>4.42</v>
      </c>
    </row>
    <row r="500" spans="1:6">
      <c r="A500" s="840" t="s">
        <v>551</v>
      </c>
      <c r="B500" s="840"/>
      <c r="C500" s="840"/>
      <c r="D500" s="841"/>
      <c r="E500" s="840"/>
      <c r="F500" s="262">
        <f>SUM(F498:F499)</f>
        <v>17.350000000000001</v>
      </c>
    </row>
    <row r="501" spans="1:6">
      <c r="A501" s="842"/>
      <c r="B501" s="842"/>
      <c r="C501" s="842"/>
      <c r="D501" s="843"/>
      <c r="E501" s="842"/>
      <c r="F501" s="842"/>
    </row>
    <row r="502" spans="1:6">
      <c r="A502" s="588" t="s">
        <v>786</v>
      </c>
      <c r="B502" s="680" t="s">
        <v>552</v>
      </c>
      <c r="C502" s="259" t="s">
        <v>485</v>
      </c>
      <c r="D502" s="259" t="s">
        <v>553</v>
      </c>
      <c r="E502" s="259" t="s">
        <v>549</v>
      </c>
      <c r="F502" s="260" t="s">
        <v>550</v>
      </c>
    </row>
    <row r="503" spans="1:6">
      <c r="A503" s="355" t="s">
        <v>823</v>
      </c>
      <c r="B503" s="681" t="s">
        <v>690</v>
      </c>
      <c r="C503" s="261" t="s">
        <v>486</v>
      </c>
      <c r="D503" s="337">
        <v>0.25</v>
      </c>
      <c r="E503" s="338">
        <v>1.2</v>
      </c>
      <c r="F503" s="338">
        <f>D503*E503</f>
        <v>0.3</v>
      </c>
    </row>
    <row r="504" spans="1:6">
      <c r="A504" s="355" t="s">
        <v>823</v>
      </c>
      <c r="B504" s="681" t="s">
        <v>691</v>
      </c>
      <c r="C504" s="261" t="s">
        <v>491</v>
      </c>
      <c r="D504" s="337">
        <v>1.05</v>
      </c>
      <c r="E504" s="338">
        <v>388</v>
      </c>
      <c r="F504" s="338">
        <f>D504*E504</f>
        <v>407.4</v>
      </c>
    </row>
    <row r="505" spans="1:6">
      <c r="A505" s="840" t="s">
        <v>554</v>
      </c>
      <c r="B505" s="840"/>
      <c r="C505" s="840"/>
      <c r="D505" s="841"/>
      <c r="E505" s="840"/>
      <c r="F505" s="262">
        <f>SUM(F503:F504)</f>
        <v>407.7</v>
      </c>
    </row>
    <row r="506" spans="1:6">
      <c r="A506" s="842"/>
      <c r="B506" s="842"/>
      <c r="C506" s="842"/>
      <c r="D506" s="843"/>
      <c r="E506" s="842"/>
      <c r="F506" s="842"/>
    </row>
    <row r="507" spans="1:6">
      <c r="A507" s="835" t="s">
        <v>555</v>
      </c>
      <c r="B507" s="835"/>
      <c r="C507" s="835"/>
      <c r="D507" s="836"/>
      <c r="E507" s="835"/>
      <c r="F507" s="689">
        <f>F500+F505</f>
        <v>425.05</v>
      </c>
    </row>
    <row r="508" spans="1:6">
      <c r="A508" s="892"/>
      <c r="B508" s="893"/>
      <c r="C508" s="893"/>
      <c r="D508" s="893"/>
      <c r="E508" s="893"/>
      <c r="F508" s="894"/>
    </row>
    <row r="509" spans="1:6">
      <c r="A509" s="867" t="s">
        <v>981</v>
      </c>
      <c r="B509" s="867"/>
      <c r="C509" s="889" t="s">
        <v>547</v>
      </c>
      <c r="D509" s="889"/>
      <c r="E509" s="870"/>
      <c r="F509" s="870"/>
    </row>
    <row r="510" spans="1:6" ht="30" customHeight="1">
      <c r="A510" s="867" t="s">
        <v>2682</v>
      </c>
      <c r="B510" s="867"/>
      <c r="C510" s="867"/>
      <c r="D510" s="871"/>
      <c r="E510" s="867"/>
      <c r="F510" s="867"/>
    </row>
    <row r="511" spans="1:6">
      <c r="A511" s="842"/>
      <c r="B511" s="842"/>
      <c r="C511" s="842"/>
      <c r="D511" s="843"/>
      <c r="E511" s="842"/>
      <c r="F511" s="842"/>
    </row>
    <row r="512" spans="1:6">
      <c r="A512" s="584" t="s">
        <v>786</v>
      </c>
      <c r="B512" s="702" t="s">
        <v>166</v>
      </c>
      <c r="C512" s="259" t="s">
        <v>485</v>
      </c>
      <c r="D512" s="259" t="s">
        <v>548</v>
      </c>
      <c r="E512" s="259" t="s">
        <v>549</v>
      </c>
      <c r="F512" s="260" t="s">
        <v>550</v>
      </c>
    </row>
    <row r="513" spans="1:6">
      <c r="A513" s="701">
        <v>88309</v>
      </c>
      <c r="B513" s="700" t="s">
        <v>899</v>
      </c>
      <c r="C513" s="261" t="s">
        <v>487</v>
      </c>
      <c r="D513" s="337">
        <f>0.000915+0.78</f>
        <v>0.78091500000000003</v>
      </c>
      <c r="E513" s="338">
        <v>17.760000000000002</v>
      </c>
      <c r="F513" s="338">
        <f>D513*E513</f>
        <v>13.87</v>
      </c>
    </row>
    <row r="514" spans="1:6">
      <c r="A514" s="579">
        <v>88316</v>
      </c>
      <c r="B514" s="701" t="s">
        <v>789</v>
      </c>
      <c r="C514" s="261" t="s">
        <v>487</v>
      </c>
      <c r="D514" s="337">
        <f>0.000455+0.78</f>
        <v>0.78045500000000001</v>
      </c>
      <c r="E514" s="338">
        <v>14.37</v>
      </c>
      <c r="F514" s="338">
        <f>D514*E514</f>
        <v>11.22</v>
      </c>
    </row>
    <row r="515" spans="1:6">
      <c r="A515" s="840" t="s">
        <v>551</v>
      </c>
      <c r="B515" s="840"/>
      <c r="C515" s="840"/>
      <c r="D515" s="841"/>
      <c r="E515" s="840"/>
      <c r="F515" s="262">
        <f>SUM(F513:F514)</f>
        <v>25.09</v>
      </c>
    </row>
    <row r="516" spans="1:6">
      <c r="A516" s="842"/>
      <c r="B516" s="842"/>
      <c r="C516" s="842"/>
      <c r="D516" s="843"/>
      <c r="E516" s="842"/>
      <c r="F516" s="842"/>
    </row>
    <row r="517" spans="1:6">
      <c r="A517" s="584" t="s">
        <v>786</v>
      </c>
      <c r="B517" s="702" t="s">
        <v>552</v>
      </c>
      <c r="C517" s="259" t="s">
        <v>485</v>
      </c>
      <c r="D517" s="259" t="s">
        <v>553</v>
      </c>
      <c r="E517" s="259" t="s">
        <v>549</v>
      </c>
      <c r="F517" s="260" t="s">
        <v>550</v>
      </c>
    </row>
    <row r="518" spans="1:6">
      <c r="A518" s="585" t="s">
        <v>823</v>
      </c>
      <c r="B518" s="701" t="s">
        <v>1195</v>
      </c>
      <c r="C518" s="261" t="s">
        <v>486</v>
      </c>
      <c r="D518" s="337">
        <v>56.25</v>
      </c>
      <c r="E518" s="338">
        <v>1.1499999999999999</v>
      </c>
      <c r="F518" s="338">
        <f>D518*E518</f>
        <v>64.69</v>
      </c>
    </row>
    <row r="519" spans="1:6">
      <c r="A519" s="579">
        <v>10511</v>
      </c>
      <c r="B519" s="701" t="s">
        <v>763</v>
      </c>
      <c r="C519" s="261" t="s">
        <v>486</v>
      </c>
      <c r="D519" s="337">
        <v>4.2599999999999999E-2</v>
      </c>
      <c r="E519" s="338">
        <v>24.95</v>
      </c>
      <c r="F519" s="338">
        <f>D519*E519</f>
        <v>1.06</v>
      </c>
    </row>
    <row r="520" spans="1:6">
      <c r="A520" s="840" t="s">
        <v>554</v>
      </c>
      <c r="B520" s="840"/>
      <c r="C520" s="840"/>
      <c r="D520" s="841"/>
      <c r="E520" s="840"/>
      <c r="F520" s="262">
        <f>SUM(F518:F519)</f>
        <v>65.75</v>
      </c>
    </row>
    <row r="521" spans="1:6">
      <c r="A521" s="842"/>
      <c r="B521" s="842"/>
      <c r="C521" s="842"/>
      <c r="D521" s="843"/>
      <c r="E521" s="842"/>
      <c r="F521" s="842"/>
    </row>
    <row r="522" spans="1:6">
      <c r="A522" s="835" t="s">
        <v>555</v>
      </c>
      <c r="B522" s="835"/>
      <c r="C522" s="835"/>
      <c r="D522" s="836"/>
      <c r="E522" s="835"/>
      <c r="F522" s="689">
        <f>F515+F520</f>
        <v>90.84</v>
      </c>
    </row>
    <row r="523" spans="1:6">
      <c r="A523" s="613"/>
      <c r="B523" s="610"/>
      <c r="C523" s="611"/>
      <c r="D523" s="611"/>
      <c r="E523" s="611"/>
      <c r="F523" s="612"/>
    </row>
    <row r="524" spans="1:6">
      <c r="A524" s="875" t="s">
        <v>982</v>
      </c>
      <c r="B524" s="875"/>
      <c r="C524" s="876" t="s">
        <v>898</v>
      </c>
      <c r="D524" s="877"/>
      <c r="E524" s="878"/>
      <c r="F524" s="878"/>
    </row>
    <row r="525" spans="1:6" ht="12" customHeight="1">
      <c r="A525" s="895" t="s">
        <v>779</v>
      </c>
      <c r="B525" s="896"/>
      <c r="C525" s="896"/>
      <c r="D525" s="896"/>
      <c r="E525" s="897"/>
      <c r="F525" s="736"/>
    </row>
    <row r="526" spans="1:6">
      <c r="A526" s="842"/>
      <c r="B526" s="842"/>
      <c r="C526" s="842"/>
      <c r="D526" s="842"/>
      <c r="E526" s="842"/>
      <c r="F526" s="842"/>
    </row>
    <row r="527" spans="1:6">
      <c r="A527" s="584" t="s">
        <v>786</v>
      </c>
      <c r="B527" s="702" t="s">
        <v>166</v>
      </c>
      <c r="C527" s="259" t="s">
        <v>485</v>
      </c>
      <c r="D527" s="259" t="s">
        <v>548</v>
      </c>
      <c r="E527" s="259" t="s">
        <v>549</v>
      </c>
      <c r="F527" s="260" t="s">
        <v>550</v>
      </c>
    </row>
    <row r="528" spans="1:6">
      <c r="A528" s="579">
        <v>88316</v>
      </c>
      <c r="B528" s="701" t="s">
        <v>2664</v>
      </c>
      <c r="C528" s="261" t="s">
        <v>487</v>
      </c>
      <c r="D528" s="337">
        <v>2.6086999999999999E-2</v>
      </c>
      <c r="E528" s="338">
        <v>14.37</v>
      </c>
      <c r="F528" s="338">
        <f>D528*E528</f>
        <v>0.37</v>
      </c>
    </row>
    <row r="529" spans="1:6">
      <c r="A529" s="840" t="s">
        <v>551</v>
      </c>
      <c r="B529" s="840"/>
      <c r="C529" s="840"/>
      <c r="D529" s="840"/>
      <c r="E529" s="840"/>
      <c r="F529" s="262">
        <f>SUM(F528:F528)</f>
        <v>0.37</v>
      </c>
    </row>
    <row r="530" spans="1:6">
      <c r="A530" s="842"/>
      <c r="B530" s="842"/>
      <c r="C530" s="842"/>
      <c r="D530" s="842"/>
      <c r="E530" s="842"/>
      <c r="F530" s="842"/>
    </row>
    <row r="531" spans="1:6">
      <c r="A531" s="584" t="s">
        <v>786</v>
      </c>
      <c r="B531" s="702" t="s">
        <v>560</v>
      </c>
      <c r="C531" s="259" t="s">
        <v>485</v>
      </c>
      <c r="D531" s="259" t="s">
        <v>548</v>
      </c>
      <c r="E531" s="592" t="s">
        <v>549</v>
      </c>
      <c r="F531" s="260" t="s">
        <v>550</v>
      </c>
    </row>
    <row r="532" spans="1:6" ht="48">
      <c r="A532" s="371">
        <v>5901</v>
      </c>
      <c r="B532" s="701" t="s">
        <v>2672</v>
      </c>
      <c r="C532" s="363" t="s">
        <v>821</v>
      </c>
      <c r="D532" s="337">
        <v>9.5650000000000006E-3</v>
      </c>
      <c r="E532" s="338">
        <v>178.41</v>
      </c>
      <c r="F532" s="338">
        <f>D532*E532</f>
        <v>1.71</v>
      </c>
    </row>
    <row r="533" spans="1:6" ht="48">
      <c r="A533" s="579">
        <v>5684</v>
      </c>
      <c r="B533" s="701" t="s">
        <v>2671</v>
      </c>
      <c r="C533" s="363" t="s">
        <v>821</v>
      </c>
      <c r="D533" s="337">
        <v>8.6960000000000006E-3</v>
      </c>
      <c r="E533" s="338">
        <v>86.41</v>
      </c>
      <c r="F533" s="338">
        <f t="shared" ref="F533:F537" si="22">D533*E533</f>
        <v>0.75</v>
      </c>
    </row>
    <row r="534" spans="1:6" ht="48">
      <c r="A534" s="579">
        <v>5903</v>
      </c>
      <c r="B534" s="701" t="s">
        <v>2673</v>
      </c>
      <c r="C534" s="261" t="s">
        <v>2205</v>
      </c>
      <c r="D534" s="337">
        <v>7.8259999999999996E-3</v>
      </c>
      <c r="E534" s="338">
        <v>30.4</v>
      </c>
      <c r="F534" s="338">
        <f t="shared" si="22"/>
        <v>0.24</v>
      </c>
    </row>
    <row r="535" spans="1:6" ht="36">
      <c r="A535" s="579">
        <v>5932</v>
      </c>
      <c r="B535" s="701" t="s">
        <v>2674</v>
      </c>
      <c r="C535" s="261" t="s">
        <v>821</v>
      </c>
      <c r="D535" s="337">
        <v>2.957E-3</v>
      </c>
      <c r="E535" s="338">
        <v>132.28</v>
      </c>
      <c r="F535" s="338">
        <f t="shared" si="22"/>
        <v>0.39</v>
      </c>
    </row>
    <row r="536" spans="1:6" ht="36">
      <c r="A536" s="579">
        <v>5934</v>
      </c>
      <c r="B536" s="701" t="s">
        <v>2675</v>
      </c>
      <c r="C536" s="261" t="s">
        <v>2205</v>
      </c>
      <c r="D536" s="337">
        <v>5.7390000000000002E-3</v>
      </c>
      <c r="E536" s="338">
        <v>43.55</v>
      </c>
      <c r="F536" s="338">
        <f t="shared" si="22"/>
        <v>0.25</v>
      </c>
    </row>
    <row r="537" spans="1:6" ht="24">
      <c r="A537" s="579">
        <v>96020</v>
      </c>
      <c r="B537" s="701" t="s">
        <v>2676</v>
      </c>
      <c r="C537" s="261" t="s">
        <v>821</v>
      </c>
      <c r="D537" s="337">
        <v>3.3040000000000001E-3</v>
      </c>
      <c r="E537" s="338">
        <v>150</v>
      </c>
      <c r="F537" s="338">
        <f t="shared" si="22"/>
        <v>0.5</v>
      </c>
    </row>
    <row r="538" spans="1:6" ht="24">
      <c r="A538" s="579">
        <v>96021</v>
      </c>
      <c r="B538" s="701" t="s">
        <v>2677</v>
      </c>
      <c r="C538" s="261" t="s">
        <v>2205</v>
      </c>
      <c r="D538" s="337">
        <v>5.391E-3</v>
      </c>
      <c r="E538" s="338">
        <v>26.76</v>
      </c>
      <c r="F538" s="338">
        <f>D538*E538</f>
        <v>0.14000000000000001</v>
      </c>
    </row>
    <row r="539" spans="1:6">
      <c r="A539" s="840" t="s">
        <v>561</v>
      </c>
      <c r="B539" s="840"/>
      <c r="C539" s="840"/>
      <c r="D539" s="840"/>
      <c r="E539" s="840"/>
      <c r="F539" s="262">
        <f>SUM(F532:F538)</f>
        <v>3.98</v>
      </c>
    </row>
    <row r="540" spans="1:6">
      <c r="A540" s="842"/>
      <c r="B540" s="842"/>
      <c r="C540" s="842"/>
      <c r="D540" s="842"/>
      <c r="E540" s="842"/>
      <c r="F540" s="842"/>
    </row>
    <row r="541" spans="1:6">
      <c r="A541" s="835" t="s">
        <v>555</v>
      </c>
      <c r="B541" s="835"/>
      <c r="C541" s="835"/>
      <c r="D541" s="835"/>
      <c r="E541" s="835"/>
      <c r="F541" s="689">
        <f>F529+F539</f>
        <v>4.3499999999999996</v>
      </c>
    </row>
    <row r="542" spans="1:6">
      <c r="A542" s="892"/>
      <c r="B542" s="893"/>
      <c r="C542" s="893"/>
      <c r="D542" s="893"/>
      <c r="E542" s="893"/>
      <c r="F542" s="894"/>
    </row>
    <row r="543" spans="1:6">
      <c r="A543" s="867" t="s">
        <v>983</v>
      </c>
      <c r="B543" s="867"/>
      <c r="C543" s="867"/>
      <c r="D543" s="889" t="s">
        <v>559</v>
      </c>
      <c r="E543" s="890"/>
      <c r="F543" s="586"/>
    </row>
    <row r="544" spans="1:6">
      <c r="A544" s="867" t="s">
        <v>785</v>
      </c>
      <c r="B544" s="867"/>
      <c r="C544" s="867"/>
      <c r="D544" s="867"/>
      <c r="E544" s="867"/>
      <c r="F544" s="867"/>
    </row>
    <row r="545" spans="1:6">
      <c r="A545" s="842"/>
      <c r="B545" s="842"/>
      <c r="C545" s="842"/>
      <c r="D545" s="842"/>
      <c r="E545" s="842"/>
      <c r="F545" s="842"/>
    </row>
    <row r="546" spans="1:6">
      <c r="A546" s="588" t="s">
        <v>786</v>
      </c>
      <c r="B546" s="702" t="s">
        <v>166</v>
      </c>
      <c r="C546" s="259" t="s">
        <v>485</v>
      </c>
      <c r="D546" s="259" t="s">
        <v>548</v>
      </c>
      <c r="E546" s="259" t="s">
        <v>549</v>
      </c>
      <c r="F546" s="260" t="s">
        <v>550</v>
      </c>
    </row>
    <row r="547" spans="1:6">
      <c r="A547" s="579">
        <v>88316</v>
      </c>
      <c r="B547" s="701" t="s">
        <v>789</v>
      </c>
      <c r="C547" s="261" t="s">
        <v>487</v>
      </c>
      <c r="D547" s="337">
        <v>0.74</v>
      </c>
      <c r="E547" s="338">
        <v>14.37</v>
      </c>
      <c r="F547" s="338">
        <f>D547*E547</f>
        <v>10.63</v>
      </c>
    </row>
    <row r="548" spans="1:6">
      <c r="A548" s="579">
        <v>88309</v>
      </c>
      <c r="B548" s="698" t="s">
        <v>899</v>
      </c>
      <c r="C548" s="261" t="s">
        <v>487</v>
      </c>
      <c r="D548" s="337">
        <v>0.49299999999999999</v>
      </c>
      <c r="E548" s="338">
        <v>17.760000000000002</v>
      </c>
      <c r="F548" s="338">
        <f>D548*E548</f>
        <v>8.76</v>
      </c>
    </row>
    <row r="549" spans="1:6">
      <c r="A549" s="840" t="s">
        <v>551</v>
      </c>
      <c r="B549" s="840"/>
      <c r="C549" s="840"/>
      <c r="D549" s="840"/>
      <c r="E549" s="840"/>
      <c r="F549" s="262">
        <f>SUM(F547:F548)</f>
        <v>19.39</v>
      </c>
    </row>
    <row r="550" spans="1:6">
      <c r="A550" s="842"/>
      <c r="B550" s="842"/>
      <c r="C550" s="842"/>
      <c r="D550" s="842"/>
      <c r="E550" s="842"/>
      <c r="F550" s="842"/>
    </row>
    <row r="551" spans="1:6">
      <c r="A551" s="588" t="s">
        <v>786</v>
      </c>
      <c r="B551" s="702" t="s">
        <v>560</v>
      </c>
      <c r="C551" s="259" t="s">
        <v>485</v>
      </c>
      <c r="D551" s="259" t="s">
        <v>548</v>
      </c>
      <c r="E551" s="592" t="s">
        <v>549</v>
      </c>
      <c r="F551" s="260" t="s">
        <v>550</v>
      </c>
    </row>
    <row r="552" spans="1:6" ht="36">
      <c r="A552" s="579">
        <v>90586</v>
      </c>
      <c r="B552" s="701" t="s">
        <v>822</v>
      </c>
      <c r="C552" s="261" t="s">
        <v>821</v>
      </c>
      <c r="D552" s="337">
        <v>0.12</v>
      </c>
      <c r="E552" s="338">
        <v>1.59</v>
      </c>
      <c r="F552" s="338">
        <f>D552*E552</f>
        <v>0.19</v>
      </c>
    </row>
    <row r="553" spans="1:6" ht="36">
      <c r="A553" s="579">
        <v>90587</v>
      </c>
      <c r="B553" s="701" t="s">
        <v>900</v>
      </c>
      <c r="C553" s="261" t="s">
        <v>821</v>
      </c>
      <c r="D553" s="337">
        <v>0.126</v>
      </c>
      <c r="E553" s="338">
        <v>0.34</v>
      </c>
      <c r="F553" s="338">
        <f>D553*E553</f>
        <v>0.04</v>
      </c>
    </row>
    <row r="554" spans="1:6">
      <c r="A554" s="840" t="s">
        <v>561</v>
      </c>
      <c r="B554" s="840"/>
      <c r="C554" s="840"/>
      <c r="D554" s="840"/>
      <c r="E554" s="840"/>
      <c r="F554" s="364">
        <f>SUM(F552:F553)</f>
        <v>0.23</v>
      </c>
    </row>
    <row r="555" spans="1:6">
      <c r="A555" s="909"/>
      <c r="B555" s="909"/>
      <c r="C555" s="909"/>
      <c r="D555" s="909"/>
      <c r="E555" s="909"/>
      <c r="F555" s="909"/>
    </row>
    <row r="556" spans="1:6">
      <c r="A556" s="588" t="s">
        <v>786</v>
      </c>
      <c r="B556" s="702" t="s">
        <v>552</v>
      </c>
      <c r="C556" s="259" t="s">
        <v>485</v>
      </c>
      <c r="D556" s="259" t="s">
        <v>553</v>
      </c>
      <c r="E556" s="259" t="s">
        <v>549</v>
      </c>
      <c r="F556" s="259" t="s">
        <v>550</v>
      </c>
    </row>
    <row r="557" spans="1:6" ht="36">
      <c r="A557" s="585">
        <v>1527</v>
      </c>
      <c r="B557" s="701" t="s">
        <v>901</v>
      </c>
      <c r="C557" s="261" t="s">
        <v>490</v>
      </c>
      <c r="D557" s="337">
        <v>1.1499999999999999</v>
      </c>
      <c r="E557" s="339">
        <v>422.05</v>
      </c>
      <c r="F557" s="338">
        <f>D557*E557</f>
        <v>485.36</v>
      </c>
    </row>
    <row r="558" spans="1:6">
      <c r="A558" s="840" t="s">
        <v>554</v>
      </c>
      <c r="B558" s="840"/>
      <c r="C558" s="840"/>
      <c r="D558" s="840"/>
      <c r="E558" s="840"/>
      <c r="F558" s="262">
        <f>SUM(F557:F557)</f>
        <v>485.36</v>
      </c>
    </row>
    <row r="559" spans="1:6">
      <c r="A559" s="842"/>
      <c r="B559" s="842"/>
      <c r="C559" s="842"/>
      <c r="D559" s="842"/>
      <c r="E559" s="842"/>
      <c r="F559" s="842"/>
    </row>
    <row r="560" spans="1:6">
      <c r="A560" s="835" t="s">
        <v>555</v>
      </c>
      <c r="B560" s="835"/>
      <c r="C560" s="835"/>
      <c r="D560" s="835"/>
      <c r="E560" s="835"/>
      <c r="F560" s="689">
        <f>F549+F554+F558</f>
        <v>504.98</v>
      </c>
    </row>
    <row r="561" spans="1:6">
      <c r="A561" s="609"/>
      <c r="B561" s="610"/>
      <c r="C561" s="610"/>
      <c r="D561" s="611"/>
      <c r="E561" s="611"/>
      <c r="F561" s="612"/>
    </row>
    <row r="562" spans="1:6">
      <c r="A562" s="867" t="s">
        <v>985</v>
      </c>
      <c r="B562" s="867"/>
      <c r="C562" s="889" t="s">
        <v>559</v>
      </c>
      <c r="D562" s="890"/>
      <c r="E562" s="870"/>
      <c r="F562" s="870"/>
    </row>
    <row r="563" spans="1:6">
      <c r="A563" s="867" t="s">
        <v>857</v>
      </c>
      <c r="B563" s="867"/>
      <c r="C563" s="867"/>
      <c r="D563" s="867"/>
      <c r="E563" s="867"/>
      <c r="F563" s="867"/>
    </row>
    <row r="564" spans="1:6">
      <c r="A564" s="842"/>
      <c r="B564" s="842"/>
      <c r="C564" s="842"/>
      <c r="D564" s="842"/>
      <c r="E564" s="842"/>
      <c r="F564" s="842"/>
    </row>
    <row r="565" spans="1:6">
      <c r="A565" s="588" t="s">
        <v>786</v>
      </c>
      <c r="B565" s="702" t="s">
        <v>166</v>
      </c>
      <c r="C565" s="259" t="s">
        <v>485</v>
      </c>
      <c r="D565" s="259" t="s">
        <v>548</v>
      </c>
      <c r="E565" s="259" t="s">
        <v>549</v>
      </c>
      <c r="F565" s="260" t="s">
        <v>550</v>
      </c>
    </row>
    <row r="566" spans="1:6" ht="15.75" customHeight="1">
      <c r="A566" s="579">
        <v>88262</v>
      </c>
      <c r="B566" s="701" t="s">
        <v>904</v>
      </c>
      <c r="C566" s="261" t="s">
        <v>487</v>
      </c>
      <c r="D566" s="337">
        <v>0.09</v>
      </c>
      <c r="E566" s="338">
        <v>17.64</v>
      </c>
      <c r="F566" s="338">
        <f>D566*E566</f>
        <v>1.59</v>
      </c>
    </row>
    <row r="567" spans="1:6">
      <c r="A567" s="579">
        <v>88316</v>
      </c>
      <c r="B567" s="701" t="s">
        <v>789</v>
      </c>
      <c r="C567" s="261" t="s">
        <v>487</v>
      </c>
      <c r="D567" s="337">
        <v>0.64</v>
      </c>
      <c r="E567" s="338">
        <v>14.37</v>
      </c>
      <c r="F567" s="338">
        <f t="shared" ref="F567:F568" si="23">D567*E567</f>
        <v>9.1999999999999993</v>
      </c>
    </row>
    <row r="568" spans="1:6">
      <c r="A568" s="579">
        <v>88309</v>
      </c>
      <c r="B568" s="698" t="s">
        <v>899</v>
      </c>
      <c r="C568" s="261" t="s">
        <v>487</v>
      </c>
      <c r="D568" s="337">
        <v>0.56999999999999995</v>
      </c>
      <c r="E568" s="338">
        <v>17.760000000000002</v>
      </c>
      <c r="F568" s="338">
        <f t="shared" si="23"/>
        <v>10.119999999999999</v>
      </c>
    </row>
    <row r="569" spans="1:6">
      <c r="A569" s="840" t="s">
        <v>551</v>
      </c>
      <c r="B569" s="840"/>
      <c r="C569" s="840"/>
      <c r="D569" s="840"/>
      <c r="E569" s="840"/>
      <c r="F569" s="262">
        <f>SUM(F566:F568)</f>
        <v>20.91</v>
      </c>
    </row>
    <row r="570" spans="1:6">
      <c r="A570" s="842"/>
      <c r="B570" s="842"/>
      <c r="C570" s="842"/>
      <c r="D570" s="842"/>
      <c r="E570" s="842"/>
      <c r="F570" s="842"/>
    </row>
    <row r="571" spans="1:6">
      <c r="A571" s="588" t="s">
        <v>786</v>
      </c>
      <c r="B571" s="702" t="s">
        <v>560</v>
      </c>
      <c r="C571" s="259" t="s">
        <v>485</v>
      </c>
      <c r="D571" s="259" t="s">
        <v>548</v>
      </c>
      <c r="E571" s="588" t="s">
        <v>549</v>
      </c>
      <c r="F571" s="260" t="s">
        <v>550</v>
      </c>
    </row>
    <row r="572" spans="1:6" ht="36">
      <c r="A572" s="579">
        <v>90586</v>
      </c>
      <c r="B572" s="701" t="s">
        <v>822</v>
      </c>
      <c r="C572" s="261" t="s">
        <v>821</v>
      </c>
      <c r="D572" s="337">
        <v>0.06</v>
      </c>
      <c r="E572" s="338">
        <v>1.59</v>
      </c>
      <c r="F572" s="338">
        <f>D572*E572</f>
        <v>0.1</v>
      </c>
    </row>
    <row r="573" spans="1:6" ht="36">
      <c r="A573" s="579">
        <v>90587</v>
      </c>
      <c r="B573" s="701" t="s">
        <v>900</v>
      </c>
      <c r="C573" s="261" t="s">
        <v>821</v>
      </c>
      <c r="D573" s="337">
        <v>0.13</v>
      </c>
      <c r="E573" s="338">
        <v>0.34</v>
      </c>
      <c r="F573" s="338">
        <f>D573*E573</f>
        <v>0.04</v>
      </c>
    </row>
    <row r="574" spans="1:6">
      <c r="A574" s="840" t="s">
        <v>561</v>
      </c>
      <c r="B574" s="840"/>
      <c r="C574" s="840"/>
      <c r="D574" s="840"/>
      <c r="E574" s="840"/>
      <c r="F574" s="262">
        <f>SUM(F572:F573)</f>
        <v>0.14000000000000001</v>
      </c>
    </row>
    <row r="575" spans="1:6">
      <c r="A575" s="842"/>
      <c r="B575" s="842"/>
      <c r="C575" s="842"/>
      <c r="D575" s="842"/>
      <c r="E575" s="842"/>
      <c r="F575" s="842"/>
    </row>
    <row r="576" spans="1:6">
      <c r="A576" s="588" t="s">
        <v>786</v>
      </c>
      <c r="B576" s="702" t="s">
        <v>552</v>
      </c>
      <c r="C576" s="259" t="s">
        <v>485</v>
      </c>
      <c r="D576" s="259" t="s">
        <v>553</v>
      </c>
      <c r="E576" s="259" t="s">
        <v>549</v>
      </c>
      <c r="F576" s="260" t="s">
        <v>550</v>
      </c>
    </row>
    <row r="577" spans="1:6" ht="34.5" customHeight="1">
      <c r="A577" s="585">
        <v>1527</v>
      </c>
      <c r="B577" s="701" t="s">
        <v>901</v>
      </c>
      <c r="C577" s="261" t="s">
        <v>490</v>
      </c>
      <c r="D577" s="337">
        <v>1.1000000000000001</v>
      </c>
      <c r="E577" s="339">
        <v>422.05</v>
      </c>
      <c r="F577" s="338">
        <f>D577*E577</f>
        <v>464.26</v>
      </c>
    </row>
    <row r="578" spans="1:6">
      <c r="A578" s="840" t="s">
        <v>554</v>
      </c>
      <c r="B578" s="840"/>
      <c r="C578" s="840"/>
      <c r="D578" s="840"/>
      <c r="E578" s="840"/>
      <c r="F578" s="262">
        <f>SUM(F577:F577)</f>
        <v>464.26</v>
      </c>
    </row>
    <row r="579" spans="1:6">
      <c r="A579" s="842"/>
      <c r="B579" s="842"/>
      <c r="C579" s="842"/>
      <c r="D579" s="842"/>
      <c r="E579" s="842"/>
      <c r="F579" s="842"/>
    </row>
    <row r="580" spans="1:6">
      <c r="A580" s="835" t="s">
        <v>555</v>
      </c>
      <c r="B580" s="835"/>
      <c r="C580" s="835"/>
      <c r="D580" s="835"/>
      <c r="E580" s="835"/>
      <c r="F580" s="689">
        <f>F569+F574+F578</f>
        <v>485.31</v>
      </c>
    </row>
    <row r="581" spans="1:6">
      <c r="A581" s="892"/>
      <c r="B581" s="893"/>
      <c r="C581" s="893"/>
      <c r="D581" s="893"/>
      <c r="E581" s="893"/>
      <c r="F581" s="894"/>
    </row>
    <row r="582" spans="1:6">
      <c r="A582" s="867" t="s">
        <v>986</v>
      </c>
      <c r="B582" s="867"/>
      <c r="C582" s="889" t="s">
        <v>547</v>
      </c>
      <c r="D582" s="890"/>
      <c r="E582" s="870"/>
      <c r="F582" s="870"/>
    </row>
    <row r="583" spans="1:6">
      <c r="A583" s="867" t="s">
        <v>877</v>
      </c>
      <c r="B583" s="867"/>
      <c r="C583" s="867"/>
      <c r="D583" s="867"/>
      <c r="E583" s="867"/>
      <c r="F583" s="867"/>
    </row>
    <row r="584" spans="1:6">
      <c r="A584" s="842"/>
      <c r="B584" s="842"/>
      <c r="C584" s="842"/>
      <c r="D584" s="842"/>
      <c r="E584" s="842"/>
      <c r="F584" s="842"/>
    </row>
    <row r="585" spans="1:6">
      <c r="A585" s="588" t="s">
        <v>786</v>
      </c>
      <c r="B585" s="702" t="s">
        <v>166</v>
      </c>
      <c r="C585" s="259" t="s">
        <v>485</v>
      </c>
      <c r="D585" s="259" t="s">
        <v>548</v>
      </c>
      <c r="E585" s="259" t="s">
        <v>549</v>
      </c>
      <c r="F585" s="260" t="s">
        <v>550</v>
      </c>
    </row>
    <row r="586" spans="1:6" ht="13.5" customHeight="1">
      <c r="A586" s="579">
        <v>88239</v>
      </c>
      <c r="B586" s="701" t="s">
        <v>906</v>
      </c>
      <c r="C586" s="261" t="s">
        <v>487</v>
      </c>
      <c r="D586" s="338">
        <v>0.16</v>
      </c>
      <c r="E586" s="338">
        <v>14.91</v>
      </c>
      <c r="F586" s="338">
        <f>D586*E586</f>
        <v>2.39</v>
      </c>
    </row>
    <row r="587" spans="1:6" ht="13.5" customHeight="1">
      <c r="A587" s="579">
        <v>88262</v>
      </c>
      <c r="B587" s="701" t="s">
        <v>904</v>
      </c>
      <c r="C587" s="261" t="s">
        <v>487</v>
      </c>
      <c r="D587" s="338">
        <v>0.16</v>
      </c>
      <c r="E587" s="338">
        <v>17.64</v>
      </c>
      <c r="F587" s="338">
        <f t="shared" ref="F587:F589" si="24">D587*E587</f>
        <v>2.82</v>
      </c>
    </row>
    <row r="588" spans="1:6">
      <c r="A588" s="579">
        <v>88309</v>
      </c>
      <c r="B588" s="701" t="s">
        <v>899</v>
      </c>
      <c r="C588" s="261" t="s">
        <v>487</v>
      </c>
      <c r="D588" s="338">
        <v>0.4</v>
      </c>
      <c r="E588" s="338">
        <v>17.760000000000002</v>
      </c>
      <c r="F588" s="338">
        <f t="shared" si="24"/>
        <v>7.1</v>
      </c>
    </row>
    <row r="589" spans="1:6">
      <c r="A589" s="579">
        <v>88316</v>
      </c>
      <c r="B589" s="698" t="s">
        <v>789</v>
      </c>
      <c r="C589" s="261" t="s">
        <v>487</v>
      </c>
      <c r="D589" s="338">
        <v>0.44</v>
      </c>
      <c r="E589" s="338">
        <v>14.37</v>
      </c>
      <c r="F589" s="338">
        <f t="shared" si="24"/>
        <v>6.32</v>
      </c>
    </row>
    <row r="590" spans="1:6">
      <c r="A590" s="840" t="s">
        <v>551</v>
      </c>
      <c r="B590" s="840"/>
      <c r="C590" s="840"/>
      <c r="D590" s="840"/>
      <c r="E590" s="840"/>
      <c r="F590" s="262">
        <f>SUM(F586:F589)</f>
        <v>18.63</v>
      </c>
    </row>
    <row r="591" spans="1:6">
      <c r="A591" s="842"/>
      <c r="B591" s="842"/>
      <c r="C591" s="842"/>
      <c r="D591" s="842"/>
      <c r="E591" s="842"/>
      <c r="F591" s="842"/>
    </row>
    <row r="592" spans="1:6">
      <c r="A592" s="588" t="s">
        <v>786</v>
      </c>
      <c r="B592" s="702" t="s">
        <v>552</v>
      </c>
      <c r="C592" s="259" t="s">
        <v>485</v>
      </c>
      <c r="D592" s="259" t="s">
        <v>553</v>
      </c>
      <c r="E592" s="259" t="s">
        <v>549</v>
      </c>
      <c r="F592" s="260" t="s">
        <v>550</v>
      </c>
    </row>
    <row r="593" spans="1:6" ht="18.75" customHeight="1">
      <c r="A593" s="585">
        <v>43059</v>
      </c>
      <c r="B593" s="701" t="s">
        <v>907</v>
      </c>
      <c r="C593" s="587" t="s">
        <v>486</v>
      </c>
      <c r="D593" s="338">
        <v>0.47</v>
      </c>
      <c r="E593" s="339">
        <v>4.79</v>
      </c>
      <c r="F593" s="338">
        <f>D593*E593</f>
        <v>2.25</v>
      </c>
    </row>
    <row r="594" spans="1:6" ht="39" customHeight="1">
      <c r="A594" s="585">
        <v>3737</v>
      </c>
      <c r="B594" s="701" t="s">
        <v>908</v>
      </c>
      <c r="C594" s="587" t="s">
        <v>491</v>
      </c>
      <c r="D594" s="338">
        <v>1</v>
      </c>
      <c r="E594" s="339">
        <v>57.94</v>
      </c>
      <c r="F594" s="338">
        <f t="shared" ref="F594:F598" si="25">D594*E594</f>
        <v>57.94</v>
      </c>
    </row>
    <row r="595" spans="1:6" ht="27.75" customHeight="1">
      <c r="A595" s="585">
        <v>4491</v>
      </c>
      <c r="B595" s="701" t="s">
        <v>909</v>
      </c>
      <c r="C595" s="587" t="s">
        <v>488</v>
      </c>
      <c r="D595" s="338">
        <v>0.28999999999999998</v>
      </c>
      <c r="E595" s="339">
        <v>5.58</v>
      </c>
      <c r="F595" s="338">
        <f t="shared" si="25"/>
        <v>1.62</v>
      </c>
    </row>
    <row r="596" spans="1:6" ht="18.75" customHeight="1">
      <c r="A596" s="585">
        <v>5061</v>
      </c>
      <c r="B596" s="701" t="s">
        <v>910</v>
      </c>
      <c r="C596" s="587" t="s">
        <v>486</v>
      </c>
      <c r="D596" s="338">
        <v>0.03</v>
      </c>
      <c r="E596" s="339">
        <v>10.99</v>
      </c>
      <c r="F596" s="338">
        <f t="shared" si="25"/>
        <v>0.33</v>
      </c>
    </row>
    <row r="597" spans="1:6" ht="24">
      <c r="A597" s="585">
        <v>6189</v>
      </c>
      <c r="B597" s="701" t="s">
        <v>911</v>
      </c>
      <c r="C597" s="587" t="s">
        <v>488</v>
      </c>
      <c r="D597" s="338">
        <v>0.17</v>
      </c>
      <c r="E597" s="339">
        <v>8.76</v>
      </c>
      <c r="F597" s="338">
        <f t="shared" si="25"/>
        <v>1.49</v>
      </c>
    </row>
    <row r="598" spans="1:6" ht="42.75" customHeight="1">
      <c r="A598" s="585">
        <v>1527</v>
      </c>
      <c r="B598" s="701" t="s">
        <v>901</v>
      </c>
      <c r="C598" s="587" t="s">
        <v>490</v>
      </c>
      <c r="D598" s="338">
        <v>0.04</v>
      </c>
      <c r="E598" s="339">
        <v>422.05</v>
      </c>
      <c r="F598" s="338">
        <f t="shared" si="25"/>
        <v>16.88</v>
      </c>
    </row>
    <row r="599" spans="1:6">
      <c r="A599" s="840" t="s">
        <v>554</v>
      </c>
      <c r="B599" s="840"/>
      <c r="C599" s="840"/>
      <c r="D599" s="840"/>
      <c r="E599" s="840"/>
      <c r="F599" s="262">
        <f>SUM(F593:F598)</f>
        <v>80.510000000000005</v>
      </c>
    </row>
    <row r="600" spans="1:6">
      <c r="A600" s="842"/>
      <c r="B600" s="842"/>
      <c r="C600" s="842"/>
      <c r="D600" s="842"/>
      <c r="E600" s="842"/>
      <c r="F600" s="842"/>
    </row>
    <row r="601" spans="1:6">
      <c r="A601" s="835" t="s">
        <v>555</v>
      </c>
      <c r="B601" s="835"/>
      <c r="C601" s="835"/>
      <c r="D601" s="835"/>
      <c r="E601" s="835"/>
      <c r="F601" s="689">
        <f>F590+F599</f>
        <v>99.14</v>
      </c>
    </row>
    <row r="602" spans="1:6">
      <c r="A602" s="842"/>
      <c r="B602" s="842"/>
      <c r="C602" s="842"/>
      <c r="D602" s="842"/>
      <c r="E602" s="842"/>
      <c r="F602" s="842"/>
    </row>
    <row r="603" spans="1:6">
      <c r="A603" s="867" t="s">
        <v>762</v>
      </c>
      <c r="B603" s="867"/>
      <c r="C603" s="889" t="s">
        <v>559</v>
      </c>
      <c r="D603" s="890"/>
      <c r="E603" s="870"/>
      <c r="F603" s="870"/>
    </row>
    <row r="604" spans="1:6">
      <c r="A604" s="867" t="s">
        <v>782</v>
      </c>
      <c r="B604" s="867"/>
      <c r="C604" s="867"/>
      <c r="D604" s="867"/>
      <c r="E604" s="867"/>
      <c r="F604" s="867"/>
    </row>
    <row r="605" spans="1:6">
      <c r="A605" s="842"/>
      <c r="B605" s="842"/>
      <c r="C605" s="842"/>
      <c r="D605" s="842"/>
      <c r="E605" s="842"/>
      <c r="F605" s="842"/>
    </row>
    <row r="606" spans="1:6">
      <c r="A606" s="584" t="s">
        <v>786</v>
      </c>
      <c r="B606" s="702" t="s">
        <v>166</v>
      </c>
      <c r="C606" s="259" t="s">
        <v>485</v>
      </c>
      <c r="D606" s="259" t="s">
        <v>548</v>
      </c>
      <c r="E606" s="259" t="s">
        <v>549</v>
      </c>
      <c r="F606" s="260" t="s">
        <v>550</v>
      </c>
    </row>
    <row r="607" spans="1:6">
      <c r="A607" s="579">
        <v>88316</v>
      </c>
      <c r="B607" s="701" t="s">
        <v>789</v>
      </c>
      <c r="C607" s="261" t="s">
        <v>487</v>
      </c>
      <c r="D607" s="337">
        <v>3</v>
      </c>
      <c r="E607" s="338">
        <v>14.37</v>
      </c>
      <c r="F607" s="338">
        <f>D607*E607</f>
        <v>43.11</v>
      </c>
    </row>
    <row r="608" spans="1:6">
      <c r="A608" s="840" t="s">
        <v>551</v>
      </c>
      <c r="B608" s="840"/>
      <c r="C608" s="840"/>
      <c r="D608" s="840"/>
      <c r="E608" s="840"/>
      <c r="F608" s="262">
        <f>SUM(F607:F607)</f>
        <v>43.11</v>
      </c>
    </row>
    <row r="609" spans="1:6">
      <c r="A609" s="842"/>
      <c r="B609" s="842"/>
      <c r="C609" s="842"/>
      <c r="D609" s="842"/>
      <c r="E609" s="842"/>
      <c r="F609" s="842"/>
    </row>
    <row r="610" spans="1:6">
      <c r="A610" s="835" t="s">
        <v>555</v>
      </c>
      <c r="B610" s="835"/>
      <c r="C610" s="835"/>
      <c r="D610" s="835"/>
      <c r="E610" s="835"/>
      <c r="F610" s="689">
        <f>F608</f>
        <v>43.11</v>
      </c>
    </row>
    <row r="611" spans="1:6">
      <c r="A611" s="892"/>
      <c r="B611" s="893"/>
      <c r="C611" s="893"/>
      <c r="D611" s="893"/>
      <c r="E611" s="893"/>
      <c r="F611" s="894"/>
    </row>
    <row r="612" spans="1:6">
      <c r="A612" s="835" t="s">
        <v>2249</v>
      </c>
      <c r="B612" s="835"/>
      <c r="C612" s="847" t="s">
        <v>1031</v>
      </c>
      <c r="D612" s="848"/>
      <c r="E612" s="849"/>
      <c r="F612" s="849"/>
    </row>
    <row r="613" spans="1:6">
      <c r="A613" s="835" t="s">
        <v>2248</v>
      </c>
      <c r="B613" s="835"/>
      <c r="C613" s="835"/>
      <c r="D613" s="836"/>
      <c r="E613" s="835"/>
      <c r="F613" s="835"/>
    </row>
    <row r="614" spans="1:6">
      <c r="A614" s="842"/>
      <c r="B614" s="842"/>
      <c r="C614" s="842"/>
      <c r="D614" s="843"/>
      <c r="E614" s="842"/>
      <c r="F614" s="842"/>
    </row>
    <row r="615" spans="1:6">
      <c r="A615" s="395" t="s">
        <v>786</v>
      </c>
      <c r="B615" s="669" t="s">
        <v>166</v>
      </c>
      <c r="C615" s="259" t="s">
        <v>485</v>
      </c>
      <c r="D615" s="259" t="s">
        <v>548</v>
      </c>
      <c r="E615" s="259" t="s">
        <v>549</v>
      </c>
      <c r="F615" s="260" t="s">
        <v>550</v>
      </c>
    </row>
    <row r="616" spans="1:6" ht="15" customHeight="1">
      <c r="A616" s="540">
        <v>88264</v>
      </c>
      <c r="B616" s="677" t="s">
        <v>1081</v>
      </c>
      <c r="C616" s="261" t="s">
        <v>487</v>
      </c>
      <c r="D616" s="337">
        <v>0.54100000000000004</v>
      </c>
      <c r="E616" s="338">
        <v>20.91</v>
      </c>
      <c r="F616" s="338">
        <f>D616*E616</f>
        <v>11.31</v>
      </c>
    </row>
    <row r="617" spans="1:6" ht="15" customHeight="1">
      <c r="A617" s="540">
        <v>88247</v>
      </c>
      <c r="B617" s="677" t="s">
        <v>1102</v>
      </c>
      <c r="C617" s="261" t="s">
        <v>487</v>
      </c>
      <c r="D617" s="337">
        <v>0.54100000000000004</v>
      </c>
      <c r="E617" s="338">
        <v>16.16</v>
      </c>
      <c r="F617" s="338">
        <f>D617*E617</f>
        <v>8.74</v>
      </c>
    </row>
    <row r="618" spans="1:6">
      <c r="A618" s="853" t="s">
        <v>551</v>
      </c>
      <c r="B618" s="854"/>
      <c r="C618" s="854"/>
      <c r="D618" s="854"/>
      <c r="E618" s="855"/>
      <c r="F618" s="262">
        <f>SUM(F616:F617)</f>
        <v>20.05</v>
      </c>
    </row>
    <row r="619" spans="1:6">
      <c r="A619" s="590"/>
      <c r="B619" s="396"/>
      <c r="C619" s="396"/>
      <c r="D619" s="394"/>
      <c r="E619" s="396"/>
      <c r="F619" s="591"/>
    </row>
    <row r="620" spans="1:6">
      <c r="A620" s="589" t="s">
        <v>786</v>
      </c>
      <c r="B620" s="397" t="s">
        <v>552</v>
      </c>
      <c r="C620" s="259" t="s">
        <v>485</v>
      </c>
      <c r="D620" s="259" t="s">
        <v>553</v>
      </c>
      <c r="E620" s="259" t="s">
        <v>549</v>
      </c>
      <c r="F620" s="260" t="s">
        <v>550</v>
      </c>
    </row>
    <row r="621" spans="1:6" ht="36">
      <c r="A621" s="567">
        <v>1575</v>
      </c>
      <c r="B621" s="676" t="s">
        <v>2247</v>
      </c>
      <c r="C621" s="542" t="s">
        <v>488</v>
      </c>
      <c r="D621" s="337">
        <v>3</v>
      </c>
      <c r="E621" s="338">
        <v>2.0499999999999998</v>
      </c>
      <c r="F621" s="338">
        <f>D621*E621</f>
        <v>6.15</v>
      </c>
    </row>
    <row r="622" spans="1:6">
      <c r="A622" s="567">
        <v>2391</v>
      </c>
      <c r="B622" s="676" t="s">
        <v>2246</v>
      </c>
      <c r="C622" s="541" t="s">
        <v>488</v>
      </c>
      <c r="D622" s="337">
        <v>1</v>
      </c>
      <c r="E622" s="338">
        <v>303.17</v>
      </c>
      <c r="F622" s="338">
        <f>D622*E622</f>
        <v>303.17</v>
      </c>
    </row>
    <row r="623" spans="1:6">
      <c r="A623" s="840" t="s">
        <v>554</v>
      </c>
      <c r="B623" s="840"/>
      <c r="C623" s="840"/>
      <c r="D623" s="841"/>
      <c r="E623" s="840"/>
      <c r="F623" s="262">
        <f>SUM(F621:F622)</f>
        <v>309.32</v>
      </c>
    </row>
    <row r="624" spans="1:6">
      <c r="A624" s="842"/>
      <c r="B624" s="842"/>
      <c r="C624" s="842"/>
      <c r="D624" s="843"/>
      <c r="E624" s="842"/>
      <c r="F624" s="842"/>
    </row>
    <row r="625" spans="1:6">
      <c r="A625" s="835" t="s">
        <v>555</v>
      </c>
      <c r="B625" s="835"/>
      <c r="C625" s="835"/>
      <c r="D625" s="836"/>
      <c r="E625" s="835"/>
      <c r="F625" s="689">
        <f>SUM(F623,F618)</f>
        <v>329.37</v>
      </c>
    </row>
    <row r="626" spans="1:6">
      <c r="A626" s="609"/>
      <c r="B626" s="610"/>
      <c r="C626" s="611"/>
      <c r="D626" s="611"/>
      <c r="E626" s="611"/>
      <c r="F626" s="612"/>
    </row>
    <row r="627" spans="1:6">
      <c r="A627" s="867" t="s">
        <v>902</v>
      </c>
      <c r="B627" s="867"/>
      <c r="C627" s="889" t="s">
        <v>547</v>
      </c>
      <c r="D627" s="890"/>
      <c r="E627" s="870"/>
      <c r="F627" s="870"/>
    </row>
    <row r="628" spans="1:6">
      <c r="A628" s="867" t="s">
        <v>916</v>
      </c>
      <c r="B628" s="867"/>
      <c r="C628" s="867"/>
      <c r="D628" s="867"/>
      <c r="E628" s="867"/>
      <c r="F628" s="867"/>
    </row>
    <row r="629" spans="1:6">
      <c r="A629" s="842"/>
      <c r="B629" s="842"/>
      <c r="C629" s="842"/>
      <c r="D629" s="842"/>
      <c r="E629" s="842"/>
      <c r="F629" s="842"/>
    </row>
    <row r="630" spans="1:6">
      <c r="A630" s="584" t="s">
        <v>786</v>
      </c>
      <c r="B630" s="702" t="s">
        <v>166</v>
      </c>
      <c r="C630" s="259" t="s">
        <v>485</v>
      </c>
      <c r="D630" s="259" t="s">
        <v>548</v>
      </c>
      <c r="E630" s="259" t="s">
        <v>549</v>
      </c>
      <c r="F630" s="260" t="s">
        <v>550</v>
      </c>
    </row>
    <row r="631" spans="1:6" ht="14.25" customHeight="1">
      <c r="A631" s="579">
        <v>88262</v>
      </c>
      <c r="B631" s="673" t="s">
        <v>904</v>
      </c>
      <c r="C631" s="261" t="s">
        <v>487</v>
      </c>
      <c r="D631" s="337">
        <v>0.55000000000000004</v>
      </c>
      <c r="E631" s="367">
        <v>17.64</v>
      </c>
      <c r="F631" s="338">
        <f>D631*E631</f>
        <v>9.6999999999999993</v>
      </c>
    </row>
    <row r="632" spans="1:6" ht="14.25" customHeight="1">
      <c r="A632" s="579">
        <v>88239</v>
      </c>
      <c r="B632" s="673" t="s">
        <v>906</v>
      </c>
      <c r="C632" s="261" t="s">
        <v>487</v>
      </c>
      <c r="D632" s="337">
        <v>0.6</v>
      </c>
      <c r="E632" s="367">
        <v>14.91</v>
      </c>
      <c r="F632" s="338">
        <f>D632*E632</f>
        <v>8.9499999999999993</v>
      </c>
    </row>
    <row r="633" spans="1:6">
      <c r="A633" s="840" t="s">
        <v>551</v>
      </c>
      <c r="B633" s="840"/>
      <c r="C633" s="840"/>
      <c r="D633" s="840"/>
      <c r="E633" s="840"/>
      <c r="F633" s="262">
        <f>SUM(F631:F632)</f>
        <v>18.649999999999999</v>
      </c>
    </row>
    <row r="634" spans="1:6">
      <c r="A634" s="842"/>
      <c r="B634" s="842"/>
      <c r="C634" s="842"/>
      <c r="D634" s="842"/>
      <c r="E634" s="842"/>
      <c r="F634" s="842"/>
    </row>
    <row r="635" spans="1:6">
      <c r="A635" s="584" t="s">
        <v>786</v>
      </c>
      <c r="B635" s="702" t="s">
        <v>552</v>
      </c>
      <c r="C635" s="259" t="s">
        <v>485</v>
      </c>
      <c r="D635" s="259" t="s">
        <v>553</v>
      </c>
      <c r="E635" s="259" t="s">
        <v>549</v>
      </c>
      <c r="F635" s="259" t="s">
        <v>550</v>
      </c>
    </row>
    <row r="636" spans="1:6" ht="24">
      <c r="A636" s="362">
        <v>4006</v>
      </c>
      <c r="B636" s="673" t="s">
        <v>917</v>
      </c>
      <c r="C636" s="261" t="s">
        <v>490</v>
      </c>
      <c r="D636" s="337">
        <v>9.4999999999999998E-3</v>
      </c>
      <c r="E636" s="367">
        <v>1682.44</v>
      </c>
      <c r="F636" s="338">
        <f>D636*E636</f>
        <v>15.98</v>
      </c>
    </row>
    <row r="637" spans="1:6" ht="15" customHeight="1">
      <c r="A637" s="362">
        <v>5061</v>
      </c>
      <c r="B637" s="673" t="s">
        <v>799</v>
      </c>
      <c r="C637" s="261" t="s">
        <v>485</v>
      </c>
      <c r="D637" s="337">
        <v>6.5000000000000002E-2</v>
      </c>
      <c r="E637" s="367">
        <v>10.99</v>
      </c>
      <c r="F637" s="338">
        <f>D637*E637</f>
        <v>0.71</v>
      </c>
    </row>
    <row r="638" spans="1:6">
      <c r="A638" s="840" t="s">
        <v>554</v>
      </c>
      <c r="B638" s="840"/>
      <c r="C638" s="840"/>
      <c r="D638" s="840"/>
      <c r="E638" s="840"/>
      <c r="F638" s="262">
        <f>SUM(F636:F637)</f>
        <v>16.690000000000001</v>
      </c>
    </row>
    <row r="639" spans="1:6">
      <c r="A639" s="842"/>
      <c r="B639" s="842"/>
      <c r="C639" s="842"/>
      <c r="D639" s="842"/>
      <c r="E639" s="842"/>
      <c r="F639" s="842"/>
    </row>
    <row r="640" spans="1:6">
      <c r="A640" s="835" t="s">
        <v>555</v>
      </c>
      <c r="B640" s="835"/>
      <c r="C640" s="835"/>
      <c r="D640" s="835"/>
      <c r="E640" s="835"/>
      <c r="F640" s="689">
        <f>F633+F638</f>
        <v>35.340000000000003</v>
      </c>
    </row>
    <row r="641" spans="1:6">
      <c r="A641" s="842"/>
      <c r="B641" s="842"/>
      <c r="C641" s="842"/>
      <c r="D641" s="842"/>
      <c r="E641" s="842"/>
      <c r="F641" s="842"/>
    </row>
    <row r="642" spans="1:6">
      <c r="A642" s="867" t="s">
        <v>905</v>
      </c>
      <c r="B642" s="867"/>
      <c r="C642" s="868" t="s">
        <v>547</v>
      </c>
      <c r="D642" s="869"/>
      <c r="E642" s="870"/>
      <c r="F642" s="870"/>
    </row>
    <row r="643" spans="1:6">
      <c r="A643" s="867" t="s">
        <v>987</v>
      </c>
      <c r="B643" s="867"/>
      <c r="C643" s="867"/>
      <c r="D643" s="871"/>
      <c r="E643" s="867"/>
      <c r="F643" s="867"/>
    </row>
    <row r="644" spans="1:6">
      <c r="A644" s="842"/>
      <c r="B644" s="842"/>
      <c r="C644" s="842"/>
      <c r="D644" s="843"/>
      <c r="E644" s="842"/>
      <c r="F644" s="842"/>
    </row>
    <row r="645" spans="1:6">
      <c r="A645" s="589" t="s">
        <v>786</v>
      </c>
      <c r="B645" s="672" t="s">
        <v>166</v>
      </c>
      <c r="C645" s="259" t="s">
        <v>485</v>
      </c>
      <c r="D645" s="259" t="s">
        <v>548</v>
      </c>
      <c r="E645" s="259" t="s">
        <v>549</v>
      </c>
      <c r="F645" s="260" t="s">
        <v>550</v>
      </c>
    </row>
    <row r="646" spans="1:6">
      <c r="A646" s="579">
        <v>88316</v>
      </c>
      <c r="B646" s="700" t="s">
        <v>789</v>
      </c>
      <c r="C646" s="261" t="s">
        <v>487</v>
      </c>
      <c r="D646" s="337">
        <v>4.9359999999999999</v>
      </c>
      <c r="E646" s="338">
        <v>14.37</v>
      </c>
      <c r="F646" s="338">
        <f>E646*D646</f>
        <v>70.930000000000007</v>
      </c>
    </row>
    <row r="647" spans="1:6" ht="24">
      <c r="A647" s="579">
        <v>88261</v>
      </c>
      <c r="B647" s="700" t="s">
        <v>951</v>
      </c>
      <c r="C647" s="261" t="s">
        <v>487</v>
      </c>
      <c r="D647" s="337">
        <v>2.92</v>
      </c>
      <c r="E647" s="338">
        <v>18.84</v>
      </c>
      <c r="F647" s="338">
        <f>E647*D647</f>
        <v>55.01</v>
      </c>
    </row>
    <row r="648" spans="1:6">
      <c r="A648" s="579">
        <v>88309</v>
      </c>
      <c r="B648" s="700" t="s">
        <v>899</v>
      </c>
      <c r="C648" s="261" t="s">
        <v>487</v>
      </c>
      <c r="D648" s="337">
        <v>2.016</v>
      </c>
      <c r="E648" s="338">
        <v>17.760000000000002</v>
      </c>
      <c r="F648" s="338">
        <f>E648*D648</f>
        <v>35.799999999999997</v>
      </c>
    </row>
    <row r="649" spans="1:6">
      <c r="A649" s="840" t="s">
        <v>551</v>
      </c>
      <c r="B649" s="840"/>
      <c r="C649" s="840"/>
      <c r="D649" s="841"/>
      <c r="E649" s="840"/>
      <c r="F649" s="262">
        <f>SUM(F646:F648)</f>
        <v>161.74</v>
      </c>
    </row>
    <row r="650" spans="1:6">
      <c r="A650" s="842"/>
      <c r="B650" s="842"/>
      <c r="C650" s="842"/>
      <c r="D650" s="843"/>
      <c r="E650" s="842"/>
      <c r="F650" s="842"/>
    </row>
    <row r="651" spans="1:6">
      <c r="A651" s="589" t="s">
        <v>786</v>
      </c>
      <c r="B651" s="672" t="s">
        <v>552</v>
      </c>
      <c r="C651" s="259" t="s">
        <v>485</v>
      </c>
      <c r="D651" s="259" t="s">
        <v>553</v>
      </c>
      <c r="E651" s="259" t="s">
        <v>549</v>
      </c>
      <c r="F651" s="260" t="s">
        <v>550</v>
      </c>
    </row>
    <row r="652" spans="1:6" ht="36">
      <c r="A652" s="585">
        <v>10553</v>
      </c>
      <c r="B652" s="679" t="s">
        <v>992</v>
      </c>
      <c r="C652" s="261" t="s">
        <v>485</v>
      </c>
      <c r="D652" s="337">
        <v>2.6666669999999999</v>
      </c>
      <c r="E652" s="338">
        <v>251.86</v>
      </c>
      <c r="F652" s="338">
        <f>E652*D652</f>
        <v>671.63</v>
      </c>
    </row>
    <row r="653" spans="1:6" ht="36">
      <c r="A653" s="585">
        <v>184</v>
      </c>
      <c r="B653" s="679" t="s">
        <v>993</v>
      </c>
      <c r="C653" s="261" t="s">
        <v>954</v>
      </c>
      <c r="D653" s="337">
        <v>1.3333330000000001</v>
      </c>
      <c r="E653" s="338">
        <v>73.88</v>
      </c>
      <c r="F653" s="338">
        <f t="shared" ref="F653:F659" si="26">E653*D653</f>
        <v>98.51</v>
      </c>
    </row>
    <row r="654" spans="1:6" ht="24">
      <c r="A654" s="585">
        <v>2433</v>
      </c>
      <c r="B654" s="679" t="s">
        <v>988</v>
      </c>
      <c r="C654" s="261" t="s">
        <v>485</v>
      </c>
      <c r="D654" s="337">
        <v>6</v>
      </c>
      <c r="E654" s="338">
        <v>6.08</v>
      </c>
      <c r="F654" s="338">
        <f t="shared" si="26"/>
        <v>36.479999999999997</v>
      </c>
    </row>
    <row r="655" spans="1:6" ht="36">
      <c r="A655" s="585">
        <v>20017</v>
      </c>
      <c r="B655" s="679" t="s">
        <v>989</v>
      </c>
      <c r="C655" s="261" t="s">
        <v>488</v>
      </c>
      <c r="D655" s="337">
        <v>6.3</v>
      </c>
      <c r="E655" s="338">
        <v>3.38</v>
      </c>
      <c r="F655" s="338">
        <f t="shared" si="26"/>
        <v>21.29</v>
      </c>
    </row>
    <row r="656" spans="1:6" ht="24">
      <c r="A656" s="585">
        <v>35274</v>
      </c>
      <c r="B656" s="679" t="s">
        <v>960</v>
      </c>
      <c r="C656" s="261" t="s">
        <v>488</v>
      </c>
      <c r="D656" s="337">
        <v>0.24</v>
      </c>
      <c r="E656" s="338">
        <v>21.39</v>
      </c>
      <c r="F656" s="338">
        <f t="shared" si="26"/>
        <v>5.13</v>
      </c>
    </row>
    <row r="657" spans="1:6">
      <c r="A657" s="585">
        <v>20247</v>
      </c>
      <c r="B657" s="679" t="s">
        <v>990</v>
      </c>
      <c r="C657" s="261" t="s">
        <v>486</v>
      </c>
      <c r="D657" s="337">
        <v>0.64800000000000002</v>
      </c>
      <c r="E657" s="338">
        <v>12.38</v>
      </c>
      <c r="F657" s="338">
        <f t="shared" si="26"/>
        <v>8.02</v>
      </c>
    </row>
    <row r="658" spans="1:6" ht="24">
      <c r="A658" s="585">
        <v>11058</v>
      </c>
      <c r="B658" s="679" t="s">
        <v>991</v>
      </c>
      <c r="C658" s="261" t="s">
        <v>485</v>
      </c>
      <c r="D658" s="337">
        <v>6</v>
      </c>
      <c r="E658" s="338">
        <v>0.04</v>
      </c>
      <c r="F658" s="338">
        <f t="shared" si="26"/>
        <v>0.24</v>
      </c>
    </row>
    <row r="659" spans="1:6" ht="36">
      <c r="A659" s="585">
        <v>88627</v>
      </c>
      <c r="B659" s="679" t="s">
        <v>961</v>
      </c>
      <c r="C659" s="261" t="s">
        <v>491</v>
      </c>
      <c r="D659" s="337">
        <v>1.44E-2</v>
      </c>
      <c r="E659" s="338">
        <v>408.47</v>
      </c>
      <c r="F659" s="338">
        <f t="shared" si="26"/>
        <v>5.88</v>
      </c>
    </row>
    <row r="660" spans="1:6">
      <c r="A660" s="840" t="s">
        <v>554</v>
      </c>
      <c r="B660" s="840"/>
      <c r="C660" s="840"/>
      <c r="D660" s="841"/>
      <c r="E660" s="840"/>
      <c r="F660" s="262">
        <f>SUM(F652:F659)</f>
        <v>847.18</v>
      </c>
    </row>
    <row r="661" spans="1:6">
      <c r="A661" s="842"/>
      <c r="B661" s="842"/>
      <c r="C661" s="842"/>
      <c r="D661" s="843"/>
      <c r="E661" s="842"/>
      <c r="F661" s="842"/>
    </row>
    <row r="662" spans="1:6">
      <c r="A662" s="835" t="s">
        <v>555</v>
      </c>
      <c r="B662" s="835"/>
      <c r="C662" s="835"/>
      <c r="D662" s="836"/>
      <c r="E662" s="835"/>
      <c r="F662" s="689">
        <f>F660+F649</f>
        <v>1008.92</v>
      </c>
    </row>
    <row r="663" spans="1:6">
      <c r="A663" s="613"/>
      <c r="B663" s="610"/>
      <c r="C663" s="611"/>
      <c r="D663" s="611"/>
      <c r="E663" s="611"/>
      <c r="F663" s="612"/>
    </row>
    <row r="664" spans="1:6">
      <c r="A664" s="867" t="s">
        <v>997</v>
      </c>
      <c r="B664" s="867"/>
      <c r="C664" s="889" t="s">
        <v>817</v>
      </c>
      <c r="D664" s="889"/>
      <c r="E664" s="870"/>
      <c r="F664" s="870"/>
    </row>
    <row r="665" spans="1:6">
      <c r="A665" s="867" t="s">
        <v>996</v>
      </c>
      <c r="B665" s="867"/>
      <c r="C665" s="867"/>
      <c r="D665" s="871"/>
      <c r="E665" s="867"/>
      <c r="F665" s="867"/>
    </row>
    <row r="666" spans="1:6">
      <c r="A666" s="842"/>
      <c r="B666" s="842"/>
      <c r="C666" s="842"/>
      <c r="D666" s="843"/>
      <c r="E666" s="842"/>
      <c r="F666" s="842"/>
    </row>
    <row r="667" spans="1:6">
      <c r="A667" s="584" t="s">
        <v>786</v>
      </c>
      <c r="B667" s="702" t="s">
        <v>166</v>
      </c>
      <c r="C667" s="259" t="s">
        <v>485</v>
      </c>
      <c r="D667" s="259" t="s">
        <v>548</v>
      </c>
      <c r="E667" s="259" t="s">
        <v>549</v>
      </c>
      <c r="F667" s="260" t="s">
        <v>550</v>
      </c>
    </row>
    <row r="668" spans="1:6" ht="24">
      <c r="A668" s="579">
        <v>88261</v>
      </c>
      <c r="B668" s="673" t="s">
        <v>951</v>
      </c>
      <c r="C668" s="261" t="s">
        <v>487</v>
      </c>
      <c r="D668" s="337">
        <v>1.8</v>
      </c>
      <c r="E668" s="338">
        <v>18.84</v>
      </c>
      <c r="F668" s="338">
        <f>E668*D668</f>
        <v>33.909999999999997</v>
      </c>
    </row>
    <row r="669" spans="1:6" ht="24">
      <c r="A669" s="585">
        <v>88239</v>
      </c>
      <c r="B669" s="673" t="s">
        <v>2678</v>
      </c>
      <c r="C669" s="261" t="s">
        <v>487</v>
      </c>
      <c r="D669" s="337">
        <v>1.8</v>
      </c>
      <c r="E669" s="338">
        <v>14.91</v>
      </c>
      <c r="F669" s="338">
        <f>E669*D669</f>
        <v>26.84</v>
      </c>
    </row>
    <row r="670" spans="1:6">
      <c r="A670" s="840" t="s">
        <v>551</v>
      </c>
      <c r="B670" s="840"/>
      <c r="C670" s="840"/>
      <c r="D670" s="841"/>
      <c r="E670" s="840"/>
      <c r="F670" s="262">
        <f>SUM(F668:F669)</f>
        <v>60.75</v>
      </c>
    </row>
    <row r="671" spans="1:6">
      <c r="A671" s="842"/>
      <c r="B671" s="842"/>
      <c r="C671" s="842"/>
      <c r="D671" s="843"/>
      <c r="E671" s="842"/>
      <c r="F671" s="842"/>
    </row>
    <row r="672" spans="1:6">
      <c r="A672" s="584" t="s">
        <v>786</v>
      </c>
      <c r="B672" s="702" t="s">
        <v>552</v>
      </c>
      <c r="C672" s="259" t="s">
        <v>485</v>
      </c>
      <c r="D672" s="259" t="s">
        <v>553</v>
      </c>
      <c r="E672" s="259" t="s">
        <v>549</v>
      </c>
      <c r="F672" s="260" t="s">
        <v>550</v>
      </c>
    </row>
    <row r="673" spans="1:6" ht="36">
      <c r="A673" s="579">
        <v>3108</v>
      </c>
      <c r="B673" s="673" t="s">
        <v>994</v>
      </c>
      <c r="C673" s="261" t="s">
        <v>485</v>
      </c>
      <c r="D673" s="337">
        <v>2</v>
      </c>
      <c r="E673" s="338">
        <v>24.06</v>
      </c>
      <c r="F673" s="338">
        <f>E673*D673</f>
        <v>48.12</v>
      </c>
    </row>
    <row r="674" spans="1:6" ht="48">
      <c r="A674" s="579">
        <v>3090</v>
      </c>
      <c r="B674" s="673" t="s">
        <v>995</v>
      </c>
      <c r="C674" s="261" t="s">
        <v>288</v>
      </c>
      <c r="D674" s="337">
        <v>1</v>
      </c>
      <c r="E674" s="338">
        <v>34.68</v>
      </c>
      <c r="F674" s="338">
        <f t="shared" ref="F674" si="27">E674*D674</f>
        <v>34.68</v>
      </c>
    </row>
    <row r="675" spans="1:6">
      <c r="A675" s="853" t="s">
        <v>554</v>
      </c>
      <c r="B675" s="854"/>
      <c r="C675" s="854"/>
      <c r="D675" s="854"/>
      <c r="E675" s="855"/>
      <c r="F675" s="262">
        <f>SUM(F673:F674)</f>
        <v>82.8</v>
      </c>
    </row>
    <row r="676" spans="1:6">
      <c r="A676" s="842"/>
      <c r="B676" s="842"/>
      <c r="C676" s="842"/>
      <c r="D676" s="843"/>
      <c r="E676" s="842"/>
      <c r="F676" s="842"/>
    </row>
    <row r="677" spans="1:6">
      <c r="A677" s="835" t="s">
        <v>555</v>
      </c>
      <c r="B677" s="835"/>
      <c r="C677" s="835"/>
      <c r="D677" s="836"/>
      <c r="E677" s="835"/>
      <c r="F677" s="689">
        <f>F675+F670</f>
        <v>143.55000000000001</v>
      </c>
    </row>
    <row r="678" spans="1:6">
      <c r="A678" s="613"/>
      <c r="B678" s="610"/>
      <c r="C678" s="611"/>
      <c r="D678" s="611"/>
      <c r="E678" s="611"/>
      <c r="F678" s="612"/>
    </row>
    <row r="679" spans="1:6">
      <c r="A679" s="867" t="s">
        <v>1000</v>
      </c>
      <c r="B679" s="867"/>
      <c r="C679" s="889" t="s">
        <v>817</v>
      </c>
      <c r="D679" s="889"/>
      <c r="E679" s="870"/>
      <c r="F679" s="870"/>
    </row>
    <row r="680" spans="1:6">
      <c r="A680" s="867" t="s">
        <v>999</v>
      </c>
      <c r="B680" s="867"/>
      <c r="C680" s="867"/>
      <c r="D680" s="871"/>
      <c r="E680" s="867"/>
      <c r="F680" s="867"/>
    </row>
    <row r="681" spans="1:6">
      <c r="A681" s="842"/>
      <c r="B681" s="842"/>
      <c r="C681" s="842"/>
      <c r="D681" s="843"/>
      <c r="E681" s="842"/>
      <c r="F681" s="842"/>
    </row>
    <row r="682" spans="1:6">
      <c r="A682" s="584" t="s">
        <v>786</v>
      </c>
      <c r="B682" s="702" t="s">
        <v>166</v>
      </c>
      <c r="C682" s="259" t="s">
        <v>485</v>
      </c>
      <c r="D682" s="259" t="s">
        <v>548</v>
      </c>
      <c r="E682" s="259" t="s">
        <v>549</v>
      </c>
      <c r="F682" s="260" t="s">
        <v>550</v>
      </c>
    </row>
    <row r="683" spans="1:6" ht="24">
      <c r="A683" s="701">
        <v>88261</v>
      </c>
      <c r="B683" s="749" t="s">
        <v>951</v>
      </c>
      <c r="C683" s="261" t="s">
        <v>487</v>
      </c>
      <c r="D683" s="337">
        <v>0.8</v>
      </c>
      <c r="E683" s="338">
        <v>18.84</v>
      </c>
      <c r="F683" s="338">
        <f>E683*D683</f>
        <v>15.07</v>
      </c>
    </row>
    <row r="684" spans="1:6" ht="24">
      <c r="A684" s="673">
        <v>88239</v>
      </c>
      <c r="B684" s="749" t="s">
        <v>2678</v>
      </c>
      <c r="C684" s="261" t="s">
        <v>487</v>
      </c>
      <c r="D684" s="337">
        <v>0.8</v>
      </c>
      <c r="E684" s="338">
        <v>14.91</v>
      </c>
      <c r="F684" s="338">
        <f>E684*D684</f>
        <v>11.93</v>
      </c>
    </row>
    <row r="685" spans="1:6">
      <c r="A685" s="840" t="s">
        <v>551</v>
      </c>
      <c r="B685" s="840"/>
      <c r="C685" s="840"/>
      <c r="D685" s="841"/>
      <c r="E685" s="840"/>
      <c r="F685" s="262">
        <f>SUM(F683:F684)</f>
        <v>27</v>
      </c>
    </row>
    <row r="686" spans="1:6">
      <c r="A686" s="842"/>
      <c r="B686" s="842"/>
      <c r="C686" s="842"/>
      <c r="D686" s="843"/>
      <c r="E686" s="842"/>
      <c r="F686" s="842"/>
    </row>
    <row r="687" spans="1:6">
      <c r="A687" s="584" t="s">
        <v>786</v>
      </c>
      <c r="B687" s="702" t="s">
        <v>552</v>
      </c>
      <c r="C687" s="259" t="s">
        <v>485</v>
      </c>
      <c r="D687" s="259" t="s">
        <v>553</v>
      </c>
      <c r="E687" s="259" t="s">
        <v>549</v>
      </c>
      <c r="F687" s="260" t="s">
        <v>550</v>
      </c>
    </row>
    <row r="688" spans="1:6" ht="38.25" customHeight="1">
      <c r="A688" s="579">
        <v>11482</v>
      </c>
      <c r="B688" s="673" t="s">
        <v>1001</v>
      </c>
      <c r="C688" s="261" t="s">
        <v>288</v>
      </c>
      <c r="D688" s="337">
        <v>1</v>
      </c>
      <c r="E688" s="338">
        <v>47.08</v>
      </c>
      <c r="F688" s="338">
        <f>E688*D688</f>
        <v>47.08</v>
      </c>
    </row>
    <row r="689" spans="1:6">
      <c r="A689" s="840" t="s">
        <v>554</v>
      </c>
      <c r="B689" s="840"/>
      <c r="C689" s="840"/>
      <c r="D689" s="841"/>
      <c r="E689" s="840"/>
      <c r="F689" s="262">
        <f>SUM(F688:F688)</f>
        <v>47.08</v>
      </c>
    </row>
    <row r="690" spans="1:6">
      <c r="A690" s="842"/>
      <c r="B690" s="842"/>
      <c r="C690" s="842"/>
      <c r="D690" s="843"/>
      <c r="E690" s="842"/>
      <c r="F690" s="842"/>
    </row>
    <row r="691" spans="1:6">
      <c r="A691" s="835" t="s">
        <v>555</v>
      </c>
      <c r="B691" s="835"/>
      <c r="C691" s="835"/>
      <c r="D691" s="836"/>
      <c r="E691" s="835"/>
      <c r="F691" s="689">
        <f>F689+F685</f>
        <v>74.08</v>
      </c>
    </row>
    <row r="692" spans="1:6">
      <c r="A692" s="613"/>
      <c r="B692" s="610"/>
      <c r="C692" s="611"/>
      <c r="D692" s="611"/>
      <c r="E692" s="611"/>
      <c r="F692" s="612"/>
    </row>
    <row r="693" spans="1:6">
      <c r="A693" s="835" t="s">
        <v>1021</v>
      </c>
      <c r="B693" s="835"/>
      <c r="C693" s="847" t="s">
        <v>547</v>
      </c>
      <c r="D693" s="847"/>
      <c r="E693" s="849"/>
      <c r="F693" s="849"/>
    </row>
    <row r="694" spans="1:6">
      <c r="A694" s="835" t="s">
        <v>1005</v>
      </c>
      <c r="B694" s="835"/>
      <c r="C694" s="835"/>
      <c r="D694" s="836"/>
      <c r="E694" s="835"/>
      <c r="F694" s="835"/>
    </row>
    <row r="695" spans="1:6">
      <c r="A695" s="842"/>
      <c r="B695" s="842"/>
      <c r="C695" s="842"/>
      <c r="D695" s="843"/>
      <c r="E695" s="842"/>
      <c r="F695" s="842"/>
    </row>
    <row r="696" spans="1:6">
      <c r="A696" s="584" t="s">
        <v>786</v>
      </c>
      <c r="B696" s="702" t="s">
        <v>166</v>
      </c>
      <c r="C696" s="259" t="s">
        <v>485</v>
      </c>
      <c r="D696" s="259" t="s">
        <v>548</v>
      </c>
      <c r="E696" s="259" t="s">
        <v>549</v>
      </c>
      <c r="F696" s="260" t="s">
        <v>550</v>
      </c>
    </row>
    <row r="697" spans="1:6" ht="24">
      <c r="A697" s="579">
        <v>88256</v>
      </c>
      <c r="B697" s="673" t="s">
        <v>1728</v>
      </c>
      <c r="C697" s="261" t="s">
        <v>487</v>
      </c>
      <c r="D697" s="377">
        <v>0.36</v>
      </c>
      <c r="E697" s="338">
        <v>17.71</v>
      </c>
      <c r="F697" s="338">
        <f>E697*D697</f>
        <v>6.38</v>
      </c>
    </row>
    <row r="698" spans="1:6">
      <c r="A698" s="579">
        <v>88316</v>
      </c>
      <c r="B698" s="700" t="s">
        <v>789</v>
      </c>
      <c r="C698" s="261" t="s">
        <v>487</v>
      </c>
      <c r="D698" s="377">
        <v>0.39</v>
      </c>
      <c r="E698" s="338">
        <v>14.37</v>
      </c>
      <c r="F698" s="338">
        <f>E698*D698</f>
        <v>5.6</v>
      </c>
    </row>
    <row r="699" spans="1:6" ht="14.25" customHeight="1">
      <c r="A699" s="585">
        <v>100303</v>
      </c>
      <c r="B699" s="673" t="s">
        <v>2679</v>
      </c>
      <c r="C699" s="261" t="s">
        <v>487</v>
      </c>
      <c r="D699" s="377">
        <v>0.25</v>
      </c>
      <c r="E699" s="338">
        <v>14.19</v>
      </c>
      <c r="F699" s="338">
        <f>E699*D699</f>
        <v>3.55</v>
      </c>
    </row>
    <row r="700" spans="1:6">
      <c r="A700" s="840" t="s">
        <v>551</v>
      </c>
      <c r="B700" s="840"/>
      <c r="C700" s="840"/>
      <c r="D700" s="841"/>
      <c r="E700" s="840"/>
      <c r="F700" s="262">
        <f>SUM(F697:F699)</f>
        <v>15.53</v>
      </c>
    </row>
    <row r="701" spans="1:6">
      <c r="A701" s="842"/>
      <c r="B701" s="842"/>
      <c r="C701" s="842"/>
      <c r="D701" s="843"/>
      <c r="E701" s="842"/>
      <c r="F701" s="842"/>
    </row>
    <row r="702" spans="1:6">
      <c r="A702" s="584" t="s">
        <v>786</v>
      </c>
      <c r="B702" s="702" t="s">
        <v>552</v>
      </c>
      <c r="C702" s="259" t="s">
        <v>485</v>
      </c>
      <c r="D702" s="259" t="s">
        <v>553</v>
      </c>
      <c r="E702" s="259" t="s">
        <v>549</v>
      </c>
      <c r="F702" s="260" t="s">
        <v>550</v>
      </c>
    </row>
    <row r="703" spans="1:6">
      <c r="A703" s="579" t="s">
        <v>823</v>
      </c>
      <c r="B703" s="673" t="s">
        <v>1002</v>
      </c>
      <c r="C703" s="261" t="s">
        <v>491</v>
      </c>
      <c r="D703" s="337">
        <v>1</v>
      </c>
      <c r="E703" s="338">
        <v>32.299999999999997</v>
      </c>
      <c r="F703" s="338">
        <f>E703*D703</f>
        <v>32.299999999999997</v>
      </c>
    </row>
    <row r="704" spans="1:6">
      <c r="A704" s="579">
        <v>1380</v>
      </c>
      <c r="B704" s="673" t="s">
        <v>1003</v>
      </c>
      <c r="C704" s="261" t="s">
        <v>486</v>
      </c>
      <c r="D704" s="337">
        <v>0.25</v>
      </c>
      <c r="E704" s="338">
        <v>2.92</v>
      </c>
      <c r="F704" s="338">
        <f t="shared" ref="F704:F705" si="28">E704*D704</f>
        <v>0.73</v>
      </c>
    </row>
    <row r="705" spans="1:6">
      <c r="A705" s="579">
        <v>1381</v>
      </c>
      <c r="B705" s="673" t="s">
        <v>1004</v>
      </c>
      <c r="C705" s="261" t="s">
        <v>486</v>
      </c>
      <c r="D705" s="337">
        <v>4.5</v>
      </c>
      <c r="E705" s="338">
        <v>0.65</v>
      </c>
      <c r="F705" s="338">
        <f t="shared" si="28"/>
        <v>2.93</v>
      </c>
    </row>
    <row r="706" spans="1:6">
      <c r="A706" s="840" t="s">
        <v>554</v>
      </c>
      <c r="B706" s="840"/>
      <c r="C706" s="840"/>
      <c r="D706" s="841"/>
      <c r="E706" s="840"/>
      <c r="F706" s="262">
        <f>SUM(F703:F705)</f>
        <v>35.96</v>
      </c>
    </row>
    <row r="707" spans="1:6">
      <c r="A707" s="842"/>
      <c r="B707" s="842"/>
      <c r="C707" s="842"/>
      <c r="D707" s="843"/>
      <c r="E707" s="842"/>
      <c r="F707" s="842"/>
    </row>
    <row r="708" spans="1:6">
      <c r="A708" s="835" t="s">
        <v>555</v>
      </c>
      <c r="B708" s="835"/>
      <c r="C708" s="835"/>
      <c r="D708" s="836"/>
      <c r="E708" s="835"/>
      <c r="F708" s="689">
        <f>F706+F700</f>
        <v>51.49</v>
      </c>
    </row>
    <row r="709" spans="1:6">
      <c r="A709" s="613"/>
      <c r="B709" s="610"/>
      <c r="C709" s="611"/>
      <c r="D709" s="611"/>
      <c r="E709" s="611"/>
      <c r="F709" s="612"/>
    </row>
    <row r="710" spans="1:6">
      <c r="A710" s="835" t="s">
        <v>1032</v>
      </c>
      <c r="B710" s="835"/>
      <c r="C710" s="847" t="s">
        <v>1031</v>
      </c>
      <c r="D710" s="848"/>
      <c r="E710" s="849"/>
      <c r="F710" s="849"/>
    </row>
    <row r="711" spans="1:6">
      <c r="A711" s="891" t="s">
        <v>1033</v>
      </c>
      <c r="B711" s="835"/>
      <c r="C711" s="835"/>
      <c r="D711" s="836"/>
      <c r="E711" s="835"/>
      <c r="F711" s="835"/>
    </row>
    <row r="712" spans="1:6">
      <c r="A712" s="842"/>
      <c r="B712" s="842"/>
      <c r="C712" s="842"/>
      <c r="D712" s="843"/>
      <c r="E712" s="842"/>
      <c r="F712" s="842"/>
    </row>
    <row r="713" spans="1:6">
      <c r="A713" s="589" t="s">
        <v>786</v>
      </c>
      <c r="B713" s="672" t="s">
        <v>166</v>
      </c>
      <c r="C713" s="259" t="s">
        <v>485</v>
      </c>
      <c r="D713" s="259" t="s">
        <v>548</v>
      </c>
      <c r="E713" s="259" t="s">
        <v>549</v>
      </c>
      <c r="F713" s="260" t="s">
        <v>550</v>
      </c>
    </row>
    <row r="714" spans="1:6">
      <c r="A714" s="585">
        <v>88316</v>
      </c>
      <c r="B714" s="677" t="s">
        <v>789</v>
      </c>
      <c r="C714" s="261" t="s">
        <v>487</v>
      </c>
      <c r="D714" s="337">
        <v>23.25</v>
      </c>
      <c r="E714" s="338">
        <v>14.37</v>
      </c>
      <c r="F714" s="338">
        <f>D714*E714</f>
        <v>334.1</v>
      </c>
    </row>
    <row r="715" spans="1:6" ht="10.5" customHeight="1">
      <c r="A715" s="585">
        <v>88315</v>
      </c>
      <c r="B715" s="677" t="s">
        <v>811</v>
      </c>
      <c r="C715" s="261" t="s">
        <v>487</v>
      </c>
      <c r="D715" s="337">
        <v>23.25</v>
      </c>
      <c r="E715" s="338">
        <v>17.68</v>
      </c>
      <c r="F715" s="338">
        <f>D715*E715</f>
        <v>411.06</v>
      </c>
    </row>
    <row r="716" spans="1:6">
      <c r="A716" s="840" t="s">
        <v>551</v>
      </c>
      <c r="B716" s="840"/>
      <c r="C716" s="840"/>
      <c r="D716" s="841"/>
      <c r="E716" s="840"/>
      <c r="F716" s="262">
        <f>SUM(F714:F715)</f>
        <v>745.16</v>
      </c>
    </row>
    <row r="717" spans="1:6">
      <c r="A717" s="842"/>
      <c r="B717" s="842"/>
      <c r="C717" s="842"/>
      <c r="D717" s="843"/>
      <c r="E717" s="842"/>
      <c r="F717" s="842"/>
    </row>
    <row r="718" spans="1:6">
      <c r="A718" s="589" t="s">
        <v>786</v>
      </c>
      <c r="B718" s="672" t="s">
        <v>552</v>
      </c>
      <c r="C718" s="259" t="s">
        <v>485</v>
      </c>
      <c r="D718" s="259" t="s">
        <v>553</v>
      </c>
      <c r="E718" s="259" t="s">
        <v>549</v>
      </c>
      <c r="F718" s="260" t="s">
        <v>550</v>
      </c>
    </row>
    <row r="719" spans="1:6" ht="16.5" customHeight="1">
      <c r="A719" s="585">
        <v>10502</v>
      </c>
      <c r="B719" s="679" t="s">
        <v>819</v>
      </c>
      <c r="C719" s="261" t="s">
        <v>491</v>
      </c>
      <c r="D719" s="343">
        <v>6.3</v>
      </c>
      <c r="E719" s="339">
        <v>397.18</v>
      </c>
      <c r="F719" s="338">
        <f>D719*E719</f>
        <v>2502.23</v>
      </c>
    </row>
    <row r="720" spans="1:6" ht="51" customHeight="1">
      <c r="A720" s="585" t="s">
        <v>823</v>
      </c>
      <c r="B720" s="700" t="s">
        <v>496</v>
      </c>
      <c r="C720" s="345" t="s">
        <v>485</v>
      </c>
      <c r="D720" s="337">
        <v>1.5</v>
      </c>
      <c r="E720" s="338">
        <v>147.35</v>
      </c>
      <c r="F720" s="338">
        <f t="shared" ref="F720:F726" si="29">D720*E720</f>
        <v>221.03</v>
      </c>
    </row>
    <row r="721" spans="1:6" ht="18.75" customHeight="1">
      <c r="A721" s="585">
        <v>34360</v>
      </c>
      <c r="B721" s="700" t="s">
        <v>825</v>
      </c>
      <c r="C721" s="261" t="s">
        <v>486</v>
      </c>
      <c r="D721" s="337">
        <v>1.5840000000000001</v>
      </c>
      <c r="E721" s="338">
        <v>26.01</v>
      </c>
      <c r="F721" s="338">
        <f t="shared" si="29"/>
        <v>41.2</v>
      </c>
    </row>
    <row r="722" spans="1:6" ht="18.75" customHeight="1">
      <c r="A722" s="585">
        <v>34360</v>
      </c>
      <c r="B722" s="700" t="s">
        <v>826</v>
      </c>
      <c r="C722" s="261" t="s">
        <v>486</v>
      </c>
      <c r="D722" s="337">
        <v>0.9</v>
      </c>
      <c r="E722" s="338">
        <v>26.01</v>
      </c>
      <c r="F722" s="338">
        <f t="shared" si="29"/>
        <v>23.41</v>
      </c>
    </row>
    <row r="723" spans="1:6" ht="18.75" customHeight="1">
      <c r="A723" s="585">
        <v>34360</v>
      </c>
      <c r="B723" s="700" t="s">
        <v>827</v>
      </c>
      <c r="C723" s="261" t="s">
        <v>486</v>
      </c>
      <c r="D723" s="337">
        <v>0.64380000000000004</v>
      </c>
      <c r="E723" s="338">
        <v>26.01</v>
      </c>
      <c r="F723" s="338">
        <f t="shared" si="29"/>
        <v>16.75</v>
      </c>
    </row>
    <row r="724" spans="1:6" ht="24">
      <c r="A724" s="585">
        <v>34360</v>
      </c>
      <c r="B724" s="700" t="s">
        <v>828</v>
      </c>
      <c r="C724" s="261" t="s">
        <v>486</v>
      </c>
      <c r="D724" s="337">
        <v>0.41485499999999997</v>
      </c>
      <c r="E724" s="338">
        <v>26.01</v>
      </c>
      <c r="F724" s="338">
        <f t="shared" si="29"/>
        <v>10.79</v>
      </c>
    </row>
    <row r="725" spans="1:6" ht="24">
      <c r="A725" s="585">
        <v>34360</v>
      </c>
      <c r="B725" s="700" t="s">
        <v>829</v>
      </c>
      <c r="C725" s="261" t="s">
        <v>486</v>
      </c>
      <c r="D725" s="337">
        <v>0.28799999999999998</v>
      </c>
      <c r="E725" s="338">
        <v>26.01</v>
      </c>
      <c r="F725" s="338">
        <f t="shared" si="29"/>
        <v>7.49</v>
      </c>
    </row>
    <row r="726" spans="1:6">
      <c r="A726" s="585">
        <v>34360</v>
      </c>
      <c r="B726" s="700" t="s">
        <v>824</v>
      </c>
      <c r="C726" s="261" t="s">
        <v>486</v>
      </c>
      <c r="D726" s="337">
        <v>1.575</v>
      </c>
      <c r="E726" s="338">
        <v>26.01</v>
      </c>
      <c r="F726" s="338">
        <f t="shared" si="29"/>
        <v>40.97</v>
      </c>
    </row>
    <row r="727" spans="1:6">
      <c r="A727" s="840" t="s">
        <v>554</v>
      </c>
      <c r="B727" s="840"/>
      <c r="C727" s="840"/>
      <c r="D727" s="841"/>
      <c r="E727" s="840"/>
      <c r="F727" s="262">
        <f>SUM(F719:F726)</f>
        <v>2863.87</v>
      </c>
    </row>
    <row r="728" spans="1:6">
      <c r="A728" s="842"/>
      <c r="B728" s="842"/>
      <c r="C728" s="842"/>
      <c r="D728" s="843"/>
      <c r="E728" s="842"/>
      <c r="F728" s="842"/>
    </row>
    <row r="729" spans="1:6">
      <c r="A729" s="835" t="s">
        <v>555</v>
      </c>
      <c r="B729" s="835"/>
      <c r="C729" s="835"/>
      <c r="D729" s="836"/>
      <c r="E729" s="835"/>
      <c r="F729" s="689">
        <f>F716+F727</f>
        <v>3609.03</v>
      </c>
    </row>
    <row r="730" spans="1:6">
      <c r="A730" s="613"/>
      <c r="B730" s="610"/>
      <c r="C730" s="611"/>
      <c r="D730" s="611"/>
      <c r="E730" s="611"/>
      <c r="F730" s="612"/>
    </row>
    <row r="731" spans="1:6">
      <c r="A731" s="835" t="s">
        <v>1083</v>
      </c>
      <c r="B731" s="835"/>
      <c r="C731" s="847" t="s">
        <v>817</v>
      </c>
      <c r="D731" s="848"/>
      <c r="E731" s="849"/>
      <c r="F731" s="849"/>
    </row>
    <row r="732" spans="1:6">
      <c r="A732" s="835" t="s">
        <v>1080</v>
      </c>
      <c r="B732" s="835"/>
      <c r="C732" s="835"/>
      <c r="D732" s="836"/>
      <c r="E732" s="835"/>
      <c r="F732" s="835"/>
    </row>
    <row r="733" spans="1:6">
      <c r="A733" s="842"/>
      <c r="B733" s="842"/>
      <c r="C733" s="842"/>
      <c r="D733" s="843"/>
      <c r="E733" s="842"/>
      <c r="F733" s="842"/>
    </row>
    <row r="734" spans="1:6">
      <c r="A734" s="589" t="s">
        <v>786</v>
      </c>
      <c r="B734" s="672" t="s">
        <v>166</v>
      </c>
      <c r="C734" s="259" t="s">
        <v>485</v>
      </c>
      <c r="D734" s="259" t="s">
        <v>548</v>
      </c>
      <c r="E734" s="259" t="s">
        <v>549</v>
      </c>
      <c r="F734" s="260" t="s">
        <v>550</v>
      </c>
    </row>
    <row r="735" spans="1:6" ht="14.25" customHeight="1">
      <c r="A735" s="579">
        <v>88264</v>
      </c>
      <c r="B735" s="677" t="s">
        <v>1081</v>
      </c>
      <c r="C735" s="261" t="s">
        <v>487</v>
      </c>
      <c r="D735" s="337">
        <v>1</v>
      </c>
      <c r="E735" s="338">
        <v>18.38</v>
      </c>
      <c r="F735" s="338">
        <f>D735*E735</f>
        <v>18.38</v>
      </c>
    </row>
    <row r="736" spans="1:6">
      <c r="A736" s="579">
        <v>88316</v>
      </c>
      <c r="B736" s="677" t="s">
        <v>789</v>
      </c>
      <c r="C736" s="261" t="s">
        <v>487</v>
      </c>
      <c r="D736" s="337">
        <v>2</v>
      </c>
      <c r="E736" s="338">
        <v>14.37</v>
      </c>
      <c r="F736" s="338">
        <f>D736*E736</f>
        <v>28.74</v>
      </c>
    </row>
    <row r="737" spans="1:6">
      <c r="A737" s="840" t="s">
        <v>551</v>
      </c>
      <c r="B737" s="840"/>
      <c r="C737" s="840"/>
      <c r="D737" s="841"/>
      <c r="E737" s="840"/>
      <c r="F737" s="262">
        <f>SUM(F735:F736)</f>
        <v>47.12</v>
      </c>
    </row>
    <row r="738" spans="1:6">
      <c r="A738" s="842"/>
      <c r="B738" s="842"/>
      <c r="C738" s="842"/>
      <c r="D738" s="843"/>
      <c r="E738" s="842"/>
      <c r="F738" s="842"/>
    </row>
    <row r="739" spans="1:6">
      <c r="A739" s="589" t="s">
        <v>786</v>
      </c>
      <c r="B739" s="672" t="s">
        <v>552</v>
      </c>
      <c r="C739" s="259" t="s">
        <v>485</v>
      </c>
      <c r="D739" s="259" t="s">
        <v>553</v>
      </c>
      <c r="E739" s="259" t="s">
        <v>549</v>
      </c>
      <c r="F739" s="260" t="s">
        <v>550</v>
      </c>
    </row>
    <row r="740" spans="1:6">
      <c r="A740" s="579" t="s">
        <v>823</v>
      </c>
      <c r="B740" s="700" t="s">
        <v>1070</v>
      </c>
      <c r="C740" s="261" t="s">
        <v>1082</v>
      </c>
      <c r="D740" s="337">
        <v>1</v>
      </c>
      <c r="E740" s="338">
        <v>200</v>
      </c>
      <c r="F740" s="338">
        <f t="shared" ref="F740" si="30">D740*E740</f>
        <v>200</v>
      </c>
    </row>
    <row r="741" spans="1:6">
      <c r="A741" s="840" t="s">
        <v>554</v>
      </c>
      <c r="B741" s="840"/>
      <c r="C741" s="840"/>
      <c r="D741" s="841"/>
      <c r="E741" s="840"/>
      <c r="F741" s="262">
        <f>SUM(F740:F740)</f>
        <v>200</v>
      </c>
    </row>
    <row r="742" spans="1:6">
      <c r="A742" s="842"/>
      <c r="B742" s="842"/>
      <c r="C742" s="842"/>
      <c r="D742" s="843"/>
      <c r="E742" s="842"/>
      <c r="F742" s="842"/>
    </row>
    <row r="743" spans="1:6">
      <c r="A743" s="835" t="s">
        <v>555</v>
      </c>
      <c r="B743" s="835"/>
      <c r="C743" s="835"/>
      <c r="D743" s="836"/>
      <c r="E743" s="835"/>
      <c r="F743" s="689">
        <f>F737+F741</f>
        <v>247.12</v>
      </c>
    </row>
    <row r="744" spans="1:6" ht="15">
      <c r="A744" s="614"/>
      <c r="B744" s="490"/>
      <c r="C744" s="8"/>
      <c r="D744" s="8"/>
      <c r="E744" s="8"/>
      <c r="F744" s="615"/>
    </row>
    <row r="745" spans="1:6">
      <c r="A745" s="867" t="s">
        <v>1084</v>
      </c>
      <c r="B745" s="867"/>
      <c r="C745" s="889" t="s">
        <v>817</v>
      </c>
      <c r="D745" s="890"/>
      <c r="E745" s="870"/>
      <c r="F745" s="870"/>
    </row>
    <row r="746" spans="1:6">
      <c r="A746" s="867" t="s">
        <v>2689</v>
      </c>
      <c r="B746" s="867" t="s">
        <v>950</v>
      </c>
      <c r="C746" s="867" t="s">
        <v>485</v>
      </c>
      <c r="D746" s="871"/>
      <c r="E746" s="867"/>
      <c r="F746" s="867">
        <v>29.09</v>
      </c>
    </row>
    <row r="747" spans="1:6">
      <c r="A747" s="874"/>
      <c r="B747" s="874"/>
      <c r="C747" s="874"/>
      <c r="D747" s="874"/>
      <c r="E747" s="874"/>
      <c r="F747" s="874"/>
    </row>
    <row r="748" spans="1:6">
      <c r="A748" s="588" t="s">
        <v>786</v>
      </c>
      <c r="B748" s="702" t="s">
        <v>166</v>
      </c>
      <c r="C748" s="259" t="s">
        <v>485</v>
      </c>
      <c r="D748" s="259" t="s">
        <v>548</v>
      </c>
      <c r="E748" s="259" t="s">
        <v>549</v>
      </c>
      <c r="F748" s="260" t="s">
        <v>550</v>
      </c>
    </row>
    <row r="749" spans="1:6">
      <c r="A749" s="585">
        <v>88309</v>
      </c>
      <c r="B749" s="673" t="s">
        <v>899</v>
      </c>
      <c r="C749" s="261" t="s">
        <v>487</v>
      </c>
      <c r="D749" s="337">
        <v>3.0599999999999999E-2</v>
      </c>
      <c r="E749" s="338">
        <v>17.760000000000002</v>
      </c>
      <c r="F749" s="338">
        <f t="shared" ref="F749:F750" si="31">E749*D749</f>
        <v>0.54</v>
      </c>
    </row>
    <row r="750" spans="1:6">
      <c r="A750" s="585">
        <v>88316</v>
      </c>
      <c r="B750" s="673" t="s">
        <v>789</v>
      </c>
      <c r="C750" s="261" t="s">
        <v>487</v>
      </c>
      <c r="D750" s="337">
        <v>1.528E-2</v>
      </c>
      <c r="E750" s="338">
        <v>14.37</v>
      </c>
      <c r="F750" s="338">
        <f t="shared" si="31"/>
        <v>0.22</v>
      </c>
    </row>
    <row r="751" spans="1:6">
      <c r="A751" s="840" t="s">
        <v>551</v>
      </c>
      <c r="B751" s="840"/>
      <c r="C751" s="840"/>
      <c r="D751" s="841"/>
      <c r="E751" s="840"/>
      <c r="F751" s="262">
        <f>SUM(F749:F750)</f>
        <v>0.76</v>
      </c>
    </row>
    <row r="752" spans="1:6">
      <c r="A752" s="842"/>
      <c r="B752" s="842"/>
      <c r="C752" s="842"/>
      <c r="D752" s="842"/>
      <c r="E752" s="842"/>
      <c r="F752" s="842"/>
    </row>
    <row r="753" spans="1:6">
      <c r="A753" s="588" t="s">
        <v>786</v>
      </c>
      <c r="B753" s="702" t="s">
        <v>552</v>
      </c>
      <c r="C753" s="259" t="s">
        <v>485</v>
      </c>
      <c r="D753" s="259" t="s">
        <v>553</v>
      </c>
      <c r="E753" s="259" t="s">
        <v>549</v>
      </c>
      <c r="F753" s="260" t="s">
        <v>550</v>
      </c>
    </row>
    <row r="754" spans="1:6" ht="24">
      <c r="A754" s="579">
        <v>37585</v>
      </c>
      <c r="B754" s="673" t="s">
        <v>2690</v>
      </c>
      <c r="C754" s="261" t="s">
        <v>485</v>
      </c>
      <c r="D754" s="337">
        <v>0.17</v>
      </c>
      <c r="E754" s="338">
        <v>212.37</v>
      </c>
      <c r="F754" s="338">
        <f t="shared" ref="F754" si="32">E754*D754</f>
        <v>36.1</v>
      </c>
    </row>
    <row r="755" spans="1:6" ht="24">
      <c r="A755" s="701">
        <v>142</v>
      </c>
      <c r="B755" s="673" t="s">
        <v>2691</v>
      </c>
      <c r="C755" s="261" t="s">
        <v>1085</v>
      </c>
      <c r="D755" s="337">
        <v>7.0632E-2</v>
      </c>
      <c r="E755" s="338">
        <v>24.12</v>
      </c>
      <c r="F755" s="338">
        <f t="shared" ref="F755" si="33">E755*D755</f>
        <v>1.7</v>
      </c>
    </row>
    <row r="756" spans="1:6" ht="36">
      <c r="A756" s="701">
        <v>7568</v>
      </c>
      <c r="B756" s="673" t="s">
        <v>810</v>
      </c>
      <c r="C756" s="261" t="s">
        <v>485</v>
      </c>
      <c r="D756" s="337">
        <v>0.385328</v>
      </c>
      <c r="E756" s="338">
        <v>0.43</v>
      </c>
      <c r="F756" s="338">
        <f t="shared" ref="F756:F757" si="34">E756*D756</f>
        <v>0.17</v>
      </c>
    </row>
    <row r="757" spans="1:6" ht="30" customHeight="1">
      <c r="A757" s="701">
        <v>36888</v>
      </c>
      <c r="B757" s="673" t="s">
        <v>2692</v>
      </c>
      <c r="C757" s="261" t="s">
        <v>488</v>
      </c>
      <c r="D757" s="337">
        <v>1.2</v>
      </c>
      <c r="E757" s="338">
        <v>7.6</v>
      </c>
      <c r="F757" s="338">
        <f t="shared" si="34"/>
        <v>9.1199999999999992</v>
      </c>
    </row>
    <row r="758" spans="1:6">
      <c r="A758" s="840" t="s">
        <v>554</v>
      </c>
      <c r="B758" s="840"/>
      <c r="C758" s="840"/>
      <c r="D758" s="841"/>
      <c r="E758" s="840"/>
      <c r="F758" s="262">
        <f>SUM(F754:F757)</f>
        <v>47.09</v>
      </c>
    </row>
    <row r="759" spans="1:6">
      <c r="A759" s="842"/>
      <c r="B759" s="842"/>
      <c r="C759" s="842"/>
      <c r="D759" s="843"/>
      <c r="E759" s="842"/>
      <c r="F759" s="842"/>
    </row>
    <row r="760" spans="1:6">
      <c r="A760" s="835" t="s">
        <v>555</v>
      </c>
      <c r="B760" s="835"/>
      <c r="C760" s="835"/>
      <c r="D760" s="836"/>
      <c r="E760" s="835"/>
      <c r="F760" s="689">
        <f>F751+F758</f>
        <v>47.85</v>
      </c>
    </row>
    <row r="761" spans="1:6">
      <c r="A761" s="874"/>
      <c r="B761" s="874"/>
      <c r="C761" s="874"/>
      <c r="D761" s="874"/>
      <c r="E761" s="874"/>
      <c r="F761" s="874"/>
    </row>
    <row r="762" spans="1:6">
      <c r="A762" s="835" t="s">
        <v>1093</v>
      </c>
      <c r="B762" s="835"/>
      <c r="C762" s="880" t="s">
        <v>817</v>
      </c>
      <c r="D762" s="881"/>
      <c r="E762" s="849"/>
      <c r="F762" s="849"/>
    </row>
    <row r="763" spans="1:6" ht="21.75" customHeight="1">
      <c r="A763" s="835" t="s">
        <v>1092</v>
      </c>
      <c r="B763" s="835"/>
      <c r="C763" s="835"/>
      <c r="D763" s="836"/>
      <c r="E763" s="835"/>
      <c r="F763" s="835"/>
    </row>
    <row r="764" spans="1:6">
      <c r="A764" s="842"/>
      <c r="B764" s="842"/>
      <c r="C764" s="842"/>
      <c r="D764" s="843"/>
      <c r="E764" s="842"/>
      <c r="F764" s="842"/>
    </row>
    <row r="765" spans="1:6">
      <c r="A765" s="583" t="s">
        <v>786</v>
      </c>
      <c r="B765" s="669" t="s">
        <v>166</v>
      </c>
      <c r="C765" s="331" t="s">
        <v>485</v>
      </c>
      <c r="D765" s="259" t="s">
        <v>548</v>
      </c>
      <c r="E765" s="259" t="s">
        <v>549</v>
      </c>
      <c r="F765" s="260" t="s">
        <v>550</v>
      </c>
    </row>
    <row r="766" spans="1:6">
      <c r="A766" s="579">
        <v>88316</v>
      </c>
      <c r="B766" s="700" t="s">
        <v>789</v>
      </c>
      <c r="C766" s="261" t="s">
        <v>487</v>
      </c>
      <c r="D766" s="337">
        <v>12</v>
      </c>
      <c r="E766" s="338">
        <v>14.37</v>
      </c>
      <c r="F766" s="338">
        <f>E766*D766</f>
        <v>172.44</v>
      </c>
    </row>
    <row r="767" spans="1:6">
      <c r="A767" s="579">
        <v>88315</v>
      </c>
      <c r="B767" s="700" t="s">
        <v>811</v>
      </c>
      <c r="C767" s="261" t="s">
        <v>487</v>
      </c>
      <c r="D767" s="337">
        <v>12</v>
      </c>
      <c r="E767" s="338">
        <v>17.68</v>
      </c>
      <c r="F767" s="338">
        <f>E767*D767</f>
        <v>212.16</v>
      </c>
    </row>
    <row r="768" spans="1:6">
      <c r="A768" s="840" t="s">
        <v>551</v>
      </c>
      <c r="B768" s="840"/>
      <c r="C768" s="840"/>
      <c r="D768" s="841"/>
      <c r="E768" s="840"/>
      <c r="F768" s="262">
        <f>SUM(F766:F767)</f>
        <v>384.6</v>
      </c>
    </row>
    <row r="769" spans="1:6">
      <c r="A769" s="842"/>
      <c r="B769" s="842"/>
      <c r="C769" s="842"/>
      <c r="D769" s="843"/>
      <c r="E769" s="842"/>
      <c r="F769" s="842"/>
    </row>
    <row r="770" spans="1:6">
      <c r="A770" s="583" t="s">
        <v>786</v>
      </c>
      <c r="B770" s="669" t="s">
        <v>552</v>
      </c>
      <c r="C770" s="331" t="s">
        <v>485</v>
      </c>
      <c r="D770" s="259" t="s">
        <v>553</v>
      </c>
      <c r="E770" s="259" t="s">
        <v>549</v>
      </c>
      <c r="F770" s="260" t="s">
        <v>550</v>
      </c>
    </row>
    <row r="771" spans="1:6">
      <c r="A771" s="579">
        <v>10503</v>
      </c>
      <c r="B771" s="670" t="s">
        <v>820</v>
      </c>
      <c r="C771" s="261" t="s">
        <v>491</v>
      </c>
      <c r="D771" s="337">
        <v>1.5</v>
      </c>
      <c r="E771" s="338">
        <v>303.16000000000003</v>
      </c>
      <c r="F771" s="338">
        <f>E771*D771</f>
        <v>454.74</v>
      </c>
    </row>
    <row r="772" spans="1:6" ht="48">
      <c r="A772" s="579" t="s">
        <v>823</v>
      </c>
      <c r="B772" s="670" t="s">
        <v>498</v>
      </c>
      <c r="C772" s="261" t="s">
        <v>485</v>
      </c>
      <c r="D772" s="337">
        <v>1.5</v>
      </c>
      <c r="E772" s="338">
        <v>187.9</v>
      </c>
      <c r="F772" s="338">
        <f t="shared" ref="F772:F773" si="35">E772*D772</f>
        <v>281.85000000000002</v>
      </c>
    </row>
    <row r="773" spans="1:6" ht="24">
      <c r="A773" s="585">
        <v>39424</v>
      </c>
      <c r="B773" s="670" t="s">
        <v>972</v>
      </c>
      <c r="C773" s="261" t="s">
        <v>488</v>
      </c>
      <c r="D773" s="337">
        <v>6</v>
      </c>
      <c r="E773" s="338">
        <v>2.2400000000000002</v>
      </c>
      <c r="F773" s="338">
        <f t="shared" si="35"/>
        <v>13.44</v>
      </c>
    </row>
    <row r="774" spans="1:6">
      <c r="A774" s="840" t="s">
        <v>554</v>
      </c>
      <c r="B774" s="840"/>
      <c r="C774" s="840"/>
      <c r="D774" s="841"/>
      <c r="E774" s="840"/>
      <c r="F774" s="262">
        <f>SUM(F771:F773)</f>
        <v>750.03</v>
      </c>
    </row>
    <row r="775" spans="1:6">
      <c r="A775" s="842"/>
      <c r="B775" s="842"/>
      <c r="C775" s="842"/>
      <c r="D775" s="843"/>
      <c r="E775" s="842"/>
      <c r="F775" s="842"/>
    </row>
    <row r="776" spans="1:6">
      <c r="A776" s="835" t="s">
        <v>555</v>
      </c>
      <c r="B776" s="835"/>
      <c r="C776" s="835"/>
      <c r="D776" s="836"/>
      <c r="E776" s="835"/>
      <c r="F776" s="689">
        <f>F774+F768</f>
        <v>1134.6300000000001</v>
      </c>
    </row>
    <row r="777" spans="1:6">
      <c r="A777" s="613"/>
      <c r="B777" s="610"/>
      <c r="C777" s="611"/>
      <c r="D777" s="611"/>
      <c r="E777" s="611"/>
      <c r="F777" s="612"/>
    </row>
    <row r="778" spans="1:6">
      <c r="A778" s="884" t="s">
        <v>1098</v>
      </c>
      <c r="B778" s="885"/>
      <c r="C778" s="868" t="s">
        <v>547</v>
      </c>
      <c r="D778" s="869"/>
      <c r="E778" s="886"/>
      <c r="F778" s="887"/>
    </row>
    <row r="779" spans="1:6">
      <c r="A779" s="884" t="s">
        <v>1096</v>
      </c>
      <c r="B779" s="885"/>
      <c r="C779" s="885"/>
      <c r="D779" s="885"/>
      <c r="E779" s="885"/>
      <c r="F779" s="888"/>
    </row>
    <row r="780" spans="1:6">
      <c r="A780" s="844"/>
      <c r="B780" s="845"/>
      <c r="C780" s="845"/>
      <c r="D780" s="845"/>
      <c r="E780" s="845"/>
      <c r="F780" s="846"/>
    </row>
    <row r="781" spans="1:6">
      <c r="A781" s="584" t="s">
        <v>786</v>
      </c>
      <c r="B781" s="672" t="s">
        <v>166</v>
      </c>
      <c r="C781" s="259" t="s">
        <v>485</v>
      </c>
      <c r="D781" s="259" t="s">
        <v>548</v>
      </c>
      <c r="E781" s="259" t="s">
        <v>549</v>
      </c>
      <c r="F781" s="260" t="s">
        <v>550</v>
      </c>
    </row>
    <row r="782" spans="1:6">
      <c r="A782" s="579">
        <v>88316</v>
      </c>
      <c r="B782" s="678" t="s">
        <v>2664</v>
      </c>
      <c r="C782" s="261" t="s">
        <v>487</v>
      </c>
      <c r="D782" s="337">
        <v>0.152003</v>
      </c>
      <c r="E782" s="338">
        <v>14.37</v>
      </c>
      <c r="F782" s="338">
        <f>E782*D782</f>
        <v>2.1800000000000002</v>
      </c>
    </row>
    <row r="783" spans="1:6">
      <c r="A783" s="579">
        <v>88315</v>
      </c>
      <c r="B783" s="678" t="s">
        <v>811</v>
      </c>
      <c r="C783" s="261" t="s">
        <v>487</v>
      </c>
      <c r="D783" s="337">
        <v>9.9835919999999998</v>
      </c>
      <c r="E783" s="367">
        <v>17.68</v>
      </c>
      <c r="F783" s="338">
        <f>E783*D783</f>
        <v>176.51</v>
      </c>
    </row>
    <row r="784" spans="1:6">
      <c r="A784" s="579">
        <v>88309</v>
      </c>
      <c r="B784" s="678" t="s">
        <v>899</v>
      </c>
      <c r="C784" s="261" t="s">
        <v>487</v>
      </c>
      <c r="D784" s="337">
        <v>0.18084</v>
      </c>
      <c r="E784" s="338">
        <v>17.760000000000002</v>
      </c>
      <c r="F784" s="338">
        <f>E784*D784</f>
        <v>3.21</v>
      </c>
    </row>
    <row r="785" spans="1:6">
      <c r="A785" s="853" t="s">
        <v>551</v>
      </c>
      <c r="B785" s="854"/>
      <c r="C785" s="854"/>
      <c r="D785" s="854"/>
      <c r="E785" s="855"/>
      <c r="F785" s="262">
        <f>SUM(F782:F784)</f>
        <v>181.9</v>
      </c>
    </row>
    <row r="786" spans="1:6">
      <c r="A786" s="844"/>
      <c r="B786" s="845"/>
      <c r="C786" s="845"/>
      <c r="D786" s="845"/>
      <c r="E786" s="845"/>
      <c r="F786" s="846"/>
    </row>
    <row r="787" spans="1:6">
      <c r="A787" s="844"/>
      <c r="B787" s="845"/>
      <c r="C787" s="845"/>
      <c r="D787" s="845"/>
      <c r="E787" s="845"/>
      <c r="F787" s="846"/>
    </row>
    <row r="788" spans="1:6">
      <c r="A788" s="584" t="s">
        <v>786</v>
      </c>
      <c r="B788" s="672" t="s">
        <v>552</v>
      </c>
      <c r="C788" s="259" t="s">
        <v>485</v>
      </c>
      <c r="D788" s="259" t="s">
        <v>553</v>
      </c>
      <c r="E788" s="259" t="s">
        <v>549</v>
      </c>
      <c r="F788" s="260" t="s">
        <v>550</v>
      </c>
    </row>
    <row r="789" spans="1:6" ht="24">
      <c r="A789" s="585">
        <v>7697</v>
      </c>
      <c r="B789" s="678" t="s">
        <v>1097</v>
      </c>
      <c r="C789" s="261" t="s">
        <v>488</v>
      </c>
      <c r="D789" s="337">
        <v>4.1656000000000004</v>
      </c>
      <c r="E789" s="338">
        <v>29.74</v>
      </c>
      <c r="F789" s="338">
        <f t="shared" ref="F789:F790" si="36">E789*D789</f>
        <v>123.88</v>
      </c>
    </row>
    <row r="790" spans="1:6" ht="24">
      <c r="A790" s="585">
        <v>88631</v>
      </c>
      <c r="B790" s="678" t="s">
        <v>2680</v>
      </c>
      <c r="C790" s="261" t="s">
        <v>490</v>
      </c>
      <c r="D790" s="337">
        <v>2.5000000000000001E-4</v>
      </c>
      <c r="E790" s="338">
        <v>381.86</v>
      </c>
      <c r="F790" s="338">
        <f t="shared" si="36"/>
        <v>0.1</v>
      </c>
    </row>
    <row r="791" spans="1:6">
      <c r="A791" s="853" t="s">
        <v>554</v>
      </c>
      <c r="B791" s="854"/>
      <c r="C791" s="854"/>
      <c r="D791" s="854"/>
      <c r="E791" s="855"/>
      <c r="F791" s="262">
        <f>SUM(F789:F790)</f>
        <v>123.98</v>
      </c>
    </row>
    <row r="792" spans="1:6">
      <c r="A792" s="844"/>
      <c r="B792" s="845"/>
      <c r="C792" s="845"/>
      <c r="D792" s="845"/>
      <c r="E792" s="845"/>
      <c r="F792" s="846"/>
    </row>
    <row r="793" spans="1:6">
      <c r="A793" s="856" t="s">
        <v>555</v>
      </c>
      <c r="B793" s="857"/>
      <c r="C793" s="857"/>
      <c r="D793" s="857"/>
      <c r="E793" s="858"/>
      <c r="F793" s="689">
        <f>F785+F791</f>
        <v>305.88</v>
      </c>
    </row>
    <row r="794" spans="1:6">
      <c r="A794" s="613"/>
      <c r="B794" s="610"/>
      <c r="C794" s="611"/>
      <c r="D794" s="611"/>
      <c r="E794" s="611"/>
      <c r="F794" s="612"/>
    </row>
    <row r="795" spans="1:6">
      <c r="A795" s="856" t="s">
        <v>1168</v>
      </c>
      <c r="B795" s="857"/>
      <c r="C795" s="880" t="s">
        <v>1740</v>
      </c>
      <c r="D795" s="881"/>
      <c r="E795" s="882"/>
      <c r="F795" s="883"/>
    </row>
    <row r="796" spans="1:6">
      <c r="A796" s="856" t="s">
        <v>1101</v>
      </c>
      <c r="B796" s="857"/>
      <c r="C796" s="857"/>
      <c r="D796" s="857"/>
      <c r="E796" s="857"/>
      <c r="F796" s="858"/>
    </row>
    <row r="797" spans="1:6">
      <c r="A797" s="842"/>
      <c r="B797" s="842"/>
      <c r="C797" s="842"/>
      <c r="D797" s="843"/>
      <c r="E797" s="842"/>
      <c r="F797" s="842"/>
    </row>
    <row r="798" spans="1:6">
      <c r="A798" s="395" t="s">
        <v>786</v>
      </c>
      <c r="B798" s="669" t="s">
        <v>166</v>
      </c>
      <c r="C798" s="259" t="s">
        <v>485</v>
      </c>
      <c r="D798" s="259" t="s">
        <v>548</v>
      </c>
      <c r="E798" s="259" t="s">
        <v>549</v>
      </c>
      <c r="F798" s="260" t="s">
        <v>550</v>
      </c>
    </row>
    <row r="799" spans="1:6" ht="15" customHeight="1">
      <c r="A799" s="79">
        <v>88264</v>
      </c>
      <c r="B799" s="677" t="s">
        <v>1081</v>
      </c>
      <c r="C799" s="261" t="s">
        <v>487</v>
      </c>
      <c r="D799" s="337">
        <v>17</v>
      </c>
      <c r="E799" s="338">
        <v>18.38</v>
      </c>
      <c r="F799" s="338">
        <f>D799*E799</f>
        <v>312.45999999999998</v>
      </c>
    </row>
    <row r="800" spans="1:6" ht="15" customHeight="1">
      <c r="A800" s="79">
        <v>88247</v>
      </c>
      <c r="B800" s="677" t="s">
        <v>1102</v>
      </c>
      <c r="C800" s="261" t="s">
        <v>487</v>
      </c>
      <c r="D800" s="337">
        <v>16</v>
      </c>
      <c r="E800" s="338">
        <v>14.33</v>
      </c>
      <c r="F800" s="338">
        <f>D800*E800</f>
        <v>229.28</v>
      </c>
    </row>
    <row r="801" spans="1:6">
      <c r="A801" s="79">
        <v>88242</v>
      </c>
      <c r="B801" s="677" t="s">
        <v>899</v>
      </c>
      <c r="C801" s="261" t="s">
        <v>487</v>
      </c>
      <c r="D801" s="337">
        <v>6</v>
      </c>
      <c r="E801" s="338">
        <v>14.37</v>
      </c>
      <c r="F801" s="338">
        <f>D801*E801</f>
        <v>86.22</v>
      </c>
    </row>
    <row r="802" spans="1:6">
      <c r="A802" s="79">
        <v>88316</v>
      </c>
      <c r="B802" s="677" t="s">
        <v>789</v>
      </c>
      <c r="C802" s="261" t="s">
        <v>487</v>
      </c>
      <c r="D802" s="337">
        <v>8</v>
      </c>
      <c r="E802" s="338">
        <v>14.37</v>
      </c>
      <c r="F802" s="338">
        <f>D802*E802</f>
        <v>114.96</v>
      </c>
    </row>
    <row r="803" spans="1:6">
      <c r="A803" s="853" t="s">
        <v>551</v>
      </c>
      <c r="B803" s="854"/>
      <c r="C803" s="854"/>
      <c r="D803" s="854"/>
      <c r="E803" s="855"/>
      <c r="F803" s="262">
        <f>SUM(F799:F802)</f>
        <v>742.92</v>
      </c>
    </row>
    <row r="804" spans="1:6">
      <c r="A804" s="590"/>
      <c r="B804" s="396"/>
      <c r="C804" s="396"/>
      <c r="D804" s="394"/>
      <c r="E804" s="396"/>
      <c r="F804" s="591"/>
    </row>
    <row r="805" spans="1:6">
      <c r="A805" s="584" t="s">
        <v>786</v>
      </c>
      <c r="B805" s="672" t="s">
        <v>560</v>
      </c>
      <c r="C805" s="592" t="s">
        <v>485</v>
      </c>
      <c r="D805" s="259" t="s">
        <v>548</v>
      </c>
      <c r="E805" s="592" t="s">
        <v>549</v>
      </c>
      <c r="F805" s="260" t="s">
        <v>550</v>
      </c>
    </row>
    <row r="806" spans="1:6" ht="38.25" customHeight="1">
      <c r="A806" s="579">
        <v>89270</v>
      </c>
      <c r="B806" s="678" t="s">
        <v>1103</v>
      </c>
      <c r="C806" s="587" t="s">
        <v>487</v>
      </c>
      <c r="D806" s="369">
        <v>5</v>
      </c>
      <c r="E806" s="338">
        <v>42.48</v>
      </c>
      <c r="F806" s="338">
        <f t="shared" ref="F806" si="37">E806*D806</f>
        <v>212.4</v>
      </c>
    </row>
    <row r="807" spans="1:6">
      <c r="A807" s="853" t="s">
        <v>561</v>
      </c>
      <c r="B807" s="854"/>
      <c r="C807" s="854"/>
      <c r="D807" s="854"/>
      <c r="E807" s="855"/>
      <c r="F807" s="262">
        <f>SUM(F806:F806)</f>
        <v>212.4</v>
      </c>
    </row>
    <row r="808" spans="1:6">
      <c r="A808" s="580"/>
      <c r="B808" s="699"/>
      <c r="C808" s="581"/>
      <c r="D808" s="581"/>
      <c r="E808" s="582"/>
      <c r="F808" s="262"/>
    </row>
    <row r="809" spans="1:6">
      <c r="A809" s="589" t="s">
        <v>786</v>
      </c>
      <c r="B809" s="397" t="s">
        <v>552</v>
      </c>
      <c r="C809" s="259" t="s">
        <v>485</v>
      </c>
      <c r="D809" s="259" t="s">
        <v>553</v>
      </c>
      <c r="E809" s="259" t="s">
        <v>549</v>
      </c>
      <c r="F809" s="260" t="s">
        <v>550</v>
      </c>
    </row>
    <row r="810" spans="1:6" ht="24">
      <c r="A810" s="579">
        <v>92271</v>
      </c>
      <c r="B810" s="676" t="s">
        <v>1104</v>
      </c>
      <c r="C810" s="80" t="s">
        <v>491</v>
      </c>
      <c r="D810" s="398">
        <v>0.88</v>
      </c>
      <c r="E810" s="338">
        <v>32.42</v>
      </c>
      <c r="F810" s="338">
        <f t="shared" ref="F810:F811" si="38">D810*E810</f>
        <v>28.53</v>
      </c>
    </row>
    <row r="811" spans="1:6" ht="36">
      <c r="A811" s="579">
        <v>94965</v>
      </c>
      <c r="B811" s="676" t="s">
        <v>1105</v>
      </c>
      <c r="C811" s="80" t="s">
        <v>490</v>
      </c>
      <c r="D811" s="398">
        <v>0.88</v>
      </c>
      <c r="E811" s="338">
        <v>323.66000000000003</v>
      </c>
      <c r="F811" s="338">
        <f t="shared" si="38"/>
        <v>284.82</v>
      </c>
    </row>
    <row r="812" spans="1:6" ht="24">
      <c r="A812" s="358" t="s">
        <v>1106</v>
      </c>
      <c r="B812" s="676" t="s">
        <v>1107</v>
      </c>
      <c r="C812" s="80" t="s">
        <v>490</v>
      </c>
      <c r="D812" s="398">
        <v>0.88</v>
      </c>
      <c r="E812" s="338">
        <v>96.64</v>
      </c>
      <c r="F812" s="338">
        <f>D812*E812</f>
        <v>85.04</v>
      </c>
    </row>
    <row r="813" spans="1:6" ht="50.25" customHeight="1">
      <c r="A813" s="579">
        <v>87495</v>
      </c>
      <c r="B813" s="676" t="s">
        <v>1108</v>
      </c>
      <c r="C813" s="80" t="s">
        <v>491</v>
      </c>
      <c r="D813" s="398">
        <v>5.72</v>
      </c>
      <c r="E813" s="338">
        <v>63.49</v>
      </c>
      <c r="F813" s="338">
        <f t="shared" ref="F813:F873" si="39">D813*E813</f>
        <v>363.16</v>
      </c>
    </row>
    <row r="814" spans="1:6" ht="38.25" customHeight="1">
      <c r="A814" s="585">
        <v>97892</v>
      </c>
      <c r="B814" s="676" t="s">
        <v>1109</v>
      </c>
      <c r="C814" s="80" t="s">
        <v>485</v>
      </c>
      <c r="D814" s="398">
        <v>1</v>
      </c>
      <c r="E814" s="338">
        <v>267.16000000000003</v>
      </c>
      <c r="F814" s="338">
        <f t="shared" si="39"/>
        <v>267.16000000000003</v>
      </c>
    </row>
    <row r="815" spans="1:6">
      <c r="A815" s="579">
        <v>93358</v>
      </c>
      <c r="B815" s="676" t="s">
        <v>1110</v>
      </c>
      <c r="C815" s="80" t="s">
        <v>490</v>
      </c>
      <c r="D815" s="398">
        <v>4.05</v>
      </c>
      <c r="E815" s="338">
        <v>56.84</v>
      </c>
      <c r="F815" s="338">
        <f t="shared" si="39"/>
        <v>230.2</v>
      </c>
    </row>
    <row r="816" spans="1:6" ht="24">
      <c r="A816" s="585">
        <v>93382</v>
      </c>
      <c r="B816" s="676" t="s">
        <v>1200</v>
      </c>
      <c r="C816" s="80" t="s">
        <v>490</v>
      </c>
      <c r="D816" s="398">
        <v>4.05</v>
      </c>
      <c r="E816" s="338">
        <v>19.64</v>
      </c>
      <c r="F816" s="338">
        <f t="shared" si="39"/>
        <v>79.540000000000006</v>
      </c>
    </row>
    <row r="817" spans="1:6">
      <c r="A817" s="579" t="s">
        <v>1570</v>
      </c>
      <c r="B817" s="676" t="s">
        <v>1111</v>
      </c>
      <c r="C817" s="80" t="s">
        <v>485</v>
      </c>
      <c r="D817" s="398">
        <v>1</v>
      </c>
      <c r="E817" s="399">
        <v>3005</v>
      </c>
      <c r="F817" s="338">
        <f t="shared" si="39"/>
        <v>3005</v>
      </c>
    </row>
    <row r="818" spans="1:6">
      <c r="A818" s="579" t="s">
        <v>1571</v>
      </c>
      <c r="B818" s="676" t="s">
        <v>1112</v>
      </c>
      <c r="C818" s="80" t="s">
        <v>485</v>
      </c>
      <c r="D818" s="398">
        <v>1</v>
      </c>
      <c r="E818" s="399">
        <v>2549</v>
      </c>
      <c r="F818" s="338">
        <f t="shared" si="39"/>
        <v>2549</v>
      </c>
    </row>
    <row r="819" spans="1:6" ht="16.5" customHeight="1">
      <c r="A819" s="579" t="s">
        <v>1572</v>
      </c>
      <c r="B819" s="676" t="s">
        <v>1113</v>
      </c>
      <c r="C819" s="80" t="s">
        <v>485</v>
      </c>
      <c r="D819" s="398">
        <v>3</v>
      </c>
      <c r="E819" s="399">
        <v>85</v>
      </c>
      <c r="F819" s="338">
        <f t="shared" si="39"/>
        <v>255</v>
      </c>
    </row>
    <row r="820" spans="1:6">
      <c r="A820" s="579" t="s">
        <v>1573</v>
      </c>
      <c r="B820" s="676" t="s">
        <v>1114</v>
      </c>
      <c r="C820" s="80" t="s">
        <v>485</v>
      </c>
      <c r="D820" s="398">
        <v>5</v>
      </c>
      <c r="E820" s="399">
        <v>11.58</v>
      </c>
      <c r="F820" s="338">
        <f t="shared" si="39"/>
        <v>57.9</v>
      </c>
    </row>
    <row r="821" spans="1:6" ht="14.25" customHeight="1">
      <c r="A821" s="579" t="s">
        <v>1574</v>
      </c>
      <c r="B821" s="676" t="s">
        <v>1115</v>
      </c>
      <c r="C821" s="80" t="s">
        <v>485</v>
      </c>
      <c r="D821" s="398">
        <v>6</v>
      </c>
      <c r="E821" s="399">
        <v>48.66</v>
      </c>
      <c r="F821" s="338">
        <f t="shared" si="39"/>
        <v>291.95999999999998</v>
      </c>
    </row>
    <row r="822" spans="1:6" ht="16.5" customHeight="1">
      <c r="A822" s="579" t="s">
        <v>1575</v>
      </c>
      <c r="B822" s="676" t="s">
        <v>1116</v>
      </c>
      <c r="C822" s="80" t="s">
        <v>485</v>
      </c>
      <c r="D822" s="398">
        <v>6</v>
      </c>
      <c r="E822" s="399">
        <v>13.75</v>
      </c>
      <c r="F822" s="338">
        <f t="shared" si="39"/>
        <v>82.5</v>
      </c>
    </row>
    <row r="823" spans="1:6">
      <c r="A823" s="579" t="s">
        <v>1576</v>
      </c>
      <c r="B823" s="676" t="s">
        <v>1117</v>
      </c>
      <c r="C823" s="80" t="s">
        <v>485</v>
      </c>
      <c r="D823" s="398">
        <v>6</v>
      </c>
      <c r="E823" s="399">
        <v>14.44</v>
      </c>
      <c r="F823" s="338">
        <f t="shared" si="39"/>
        <v>86.64</v>
      </c>
    </row>
    <row r="824" spans="1:6">
      <c r="A824" s="579" t="s">
        <v>1577</v>
      </c>
      <c r="B824" s="676" t="s">
        <v>1118</v>
      </c>
      <c r="C824" s="401" t="s">
        <v>485</v>
      </c>
      <c r="D824" s="402">
        <v>6</v>
      </c>
      <c r="E824" s="399">
        <v>17.82</v>
      </c>
      <c r="F824" s="338">
        <f t="shared" si="39"/>
        <v>106.92</v>
      </c>
    </row>
    <row r="825" spans="1:6" ht="24">
      <c r="A825" s="579" t="s">
        <v>1578</v>
      </c>
      <c r="B825" s="676" t="s">
        <v>1119</v>
      </c>
      <c r="C825" s="401" t="s">
        <v>485</v>
      </c>
      <c r="D825" s="402">
        <v>2</v>
      </c>
      <c r="E825" s="399">
        <v>23.48</v>
      </c>
      <c r="F825" s="338">
        <f t="shared" si="39"/>
        <v>46.96</v>
      </c>
    </row>
    <row r="826" spans="1:6">
      <c r="A826" s="579" t="s">
        <v>1579</v>
      </c>
      <c r="B826" s="676" t="s">
        <v>1120</v>
      </c>
      <c r="C826" s="401" t="s">
        <v>485</v>
      </c>
      <c r="D826" s="402">
        <v>3</v>
      </c>
      <c r="E826" s="399">
        <v>77.12</v>
      </c>
      <c r="F826" s="338">
        <f t="shared" si="39"/>
        <v>231.36</v>
      </c>
    </row>
    <row r="827" spans="1:6" ht="24">
      <c r="A827" s="579" t="s">
        <v>1580</v>
      </c>
      <c r="B827" s="676" t="s">
        <v>1121</v>
      </c>
      <c r="C827" s="401" t="s">
        <v>485</v>
      </c>
      <c r="D827" s="402">
        <v>3</v>
      </c>
      <c r="E827" s="399">
        <v>6.39</v>
      </c>
      <c r="F827" s="338">
        <f t="shared" si="39"/>
        <v>19.170000000000002</v>
      </c>
    </row>
    <row r="828" spans="1:6">
      <c r="A828" s="579" t="s">
        <v>1581</v>
      </c>
      <c r="B828" s="676" t="s">
        <v>1122</v>
      </c>
      <c r="C828" s="401" t="s">
        <v>485</v>
      </c>
      <c r="D828" s="402">
        <v>15</v>
      </c>
      <c r="E828" s="399">
        <v>6.39</v>
      </c>
      <c r="F828" s="338">
        <f t="shared" si="39"/>
        <v>95.85</v>
      </c>
    </row>
    <row r="829" spans="1:6">
      <c r="A829" s="579" t="s">
        <v>1582</v>
      </c>
      <c r="B829" s="676" t="s">
        <v>1123</v>
      </c>
      <c r="C829" s="401" t="s">
        <v>485</v>
      </c>
      <c r="D829" s="402">
        <v>1</v>
      </c>
      <c r="E829" s="399">
        <v>9.35</v>
      </c>
      <c r="F829" s="338">
        <f t="shared" si="39"/>
        <v>9.35</v>
      </c>
    </row>
    <row r="830" spans="1:6">
      <c r="A830" s="579" t="s">
        <v>1583</v>
      </c>
      <c r="B830" s="676" t="s">
        <v>1124</v>
      </c>
      <c r="C830" s="401" t="s">
        <v>485</v>
      </c>
      <c r="D830" s="402">
        <v>47</v>
      </c>
      <c r="E830" s="399">
        <v>28.83</v>
      </c>
      <c r="F830" s="338">
        <f t="shared" si="39"/>
        <v>1355.01</v>
      </c>
    </row>
    <row r="831" spans="1:6" ht="12" customHeight="1">
      <c r="A831" s="579" t="s">
        <v>1584</v>
      </c>
      <c r="B831" s="676" t="s">
        <v>1125</v>
      </c>
      <c r="C831" s="401" t="s">
        <v>485</v>
      </c>
      <c r="D831" s="402">
        <v>3</v>
      </c>
      <c r="E831" s="399">
        <v>21.21</v>
      </c>
      <c r="F831" s="338">
        <f t="shared" si="39"/>
        <v>63.63</v>
      </c>
    </row>
    <row r="832" spans="1:6" ht="12" customHeight="1">
      <c r="A832" s="579" t="s">
        <v>1585</v>
      </c>
      <c r="B832" s="676" t="s">
        <v>1126</v>
      </c>
      <c r="C832" s="401" t="s">
        <v>485</v>
      </c>
      <c r="D832" s="402">
        <v>6</v>
      </c>
      <c r="E832" s="399">
        <v>27.96</v>
      </c>
      <c r="F832" s="338">
        <f t="shared" si="39"/>
        <v>167.76</v>
      </c>
    </row>
    <row r="833" spans="1:6">
      <c r="A833" s="579" t="s">
        <v>1586</v>
      </c>
      <c r="B833" s="676" t="s">
        <v>1127</v>
      </c>
      <c r="C833" s="401" t="s">
        <v>485</v>
      </c>
      <c r="D833" s="402">
        <v>15</v>
      </c>
      <c r="E833" s="399">
        <v>24.45</v>
      </c>
      <c r="F833" s="338">
        <f t="shared" si="39"/>
        <v>366.75</v>
      </c>
    </row>
    <row r="834" spans="1:6">
      <c r="A834" s="579" t="s">
        <v>1587</v>
      </c>
      <c r="B834" s="676" t="s">
        <v>1128</v>
      </c>
      <c r="C834" s="401" t="s">
        <v>485</v>
      </c>
      <c r="D834" s="402">
        <v>15</v>
      </c>
      <c r="E834" s="399">
        <v>4.7</v>
      </c>
      <c r="F834" s="338">
        <f t="shared" si="39"/>
        <v>70.5</v>
      </c>
    </row>
    <row r="835" spans="1:6">
      <c r="A835" s="579" t="s">
        <v>1588</v>
      </c>
      <c r="B835" s="676" t="s">
        <v>1129</v>
      </c>
      <c r="C835" s="401" t="s">
        <v>485</v>
      </c>
      <c r="D835" s="402">
        <v>1</v>
      </c>
      <c r="E835" s="399">
        <v>13.94</v>
      </c>
      <c r="F835" s="338">
        <f t="shared" si="39"/>
        <v>13.94</v>
      </c>
    </row>
    <row r="836" spans="1:6" ht="16.5" customHeight="1">
      <c r="A836" s="579" t="s">
        <v>1589</v>
      </c>
      <c r="B836" s="676" t="s">
        <v>1130</v>
      </c>
      <c r="C836" s="401" t="s">
        <v>485</v>
      </c>
      <c r="D836" s="402">
        <v>3</v>
      </c>
      <c r="E836" s="399">
        <v>295.52999999999997</v>
      </c>
      <c r="F836" s="338">
        <f t="shared" si="39"/>
        <v>886.59</v>
      </c>
    </row>
    <row r="837" spans="1:6" ht="24">
      <c r="A837" s="579" t="s">
        <v>1590</v>
      </c>
      <c r="B837" s="676" t="s">
        <v>1131</v>
      </c>
      <c r="C837" s="401" t="s">
        <v>485</v>
      </c>
      <c r="D837" s="402">
        <v>6</v>
      </c>
      <c r="E837" s="399">
        <v>33.450000000000003</v>
      </c>
      <c r="F837" s="338">
        <f t="shared" si="39"/>
        <v>200.7</v>
      </c>
    </row>
    <row r="838" spans="1:6" ht="15.75" customHeight="1">
      <c r="A838" s="579" t="s">
        <v>1591</v>
      </c>
      <c r="B838" s="676" t="s">
        <v>1132</v>
      </c>
      <c r="C838" s="401" t="s">
        <v>485</v>
      </c>
      <c r="D838" s="402">
        <v>6</v>
      </c>
      <c r="E838" s="399">
        <v>27.96</v>
      </c>
      <c r="F838" s="338">
        <f t="shared" si="39"/>
        <v>167.76</v>
      </c>
    </row>
    <row r="839" spans="1:6">
      <c r="A839" s="579" t="s">
        <v>1592</v>
      </c>
      <c r="B839" s="731" t="s">
        <v>1133</v>
      </c>
      <c r="C839" s="401" t="s">
        <v>1134</v>
      </c>
      <c r="D839" s="402">
        <v>340</v>
      </c>
      <c r="E839" s="399">
        <v>7.26</v>
      </c>
      <c r="F839" s="338">
        <f t="shared" si="39"/>
        <v>2468.4</v>
      </c>
    </row>
    <row r="840" spans="1:6">
      <c r="A840" s="579" t="s">
        <v>1593</v>
      </c>
      <c r="B840" s="676" t="s">
        <v>1135</v>
      </c>
      <c r="C840" s="401" t="s">
        <v>485</v>
      </c>
      <c r="D840" s="402">
        <v>1</v>
      </c>
      <c r="E840" s="399">
        <v>101.28</v>
      </c>
      <c r="F840" s="338">
        <f t="shared" si="39"/>
        <v>101.28</v>
      </c>
    </row>
    <row r="841" spans="1:6">
      <c r="A841" s="579" t="s">
        <v>1594</v>
      </c>
      <c r="B841" s="676" t="s">
        <v>1136</v>
      </c>
      <c r="C841" s="401" t="s">
        <v>485</v>
      </c>
      <c r="D841" s="402">
        <v>2</v>
      </c>
      <c r="E841" s="399">
        <v>7.77</v>
      </c>
      <c r="F841" s="338">
        <f t="shared" si="39"/>
        <v>15.54</v>
      </c>
    </row>
    <row r="842" spans="1:6">
      <c r="A842" s="579" t="s">
        <v>1595</v>
      </c>
      <c r="B842" s="676" t="s">
        <v>1137</v>
      </c>
      <c r="C842" s="401" t="s">
        <v>485</v>
      </c>
      <c r="D842" s="402">
        <v>6</v>
      </c>
      <c r="E842" s="399">
        <v>6.04</v>
      </c>
      <c r="F842" s="338">
        <f t="shared" si="39"/>
        <v>36.24</v>
      </c>
    </row>
    <row r="843" spans="1:6">
      <c r="A843" s="579" t="s">
        <v>1596</v>
      </c>
      <c r="B843" s="676" t="s">
        <v>1138</v>
      </c>
      <c r="C843" s="401" t="s">
        <v>485</v>
      </c>
      <c r="D843" s="402">
        <v>5</v>
      </c>
      <c r="E843" s="399">
        <v>10.14</v>
      </c>
      <c r="F843" s="338">
        <f t="shared" si="39"/>
        <v>50.7</v>
      </c>
    </row>
    <row r="844" spans="1:6">
      <c r="A844" s="400">
        <v>96985</v>
      </c>
      <c r="B844" s="676" t="s">
        <v>1139</v>
      </c>
      <c r="C844" s="401" t="s">
        <v>485</v>
      </c>
      <c r="D844" s="402">
        <v>5</v>
      </c>
      <c r="E844" s="399">
        <v>14.87</v>
      </c>
      <c r="F844" s="338">
        <f t="shared" si="39"/>
        <v>74.349999999999994</v>
      </c>
    </row>
    <row r="845" spans="1:6">
      <c r="A845" s="579" t="s">
        <v>1597</v>
      </c>
      <c r="B845" s="676" t="s">
        <v>1140</v>
      </c>
      <c r="C845" s="401" t="s">
        <v>485</v>
      </c>
      <c r="D845" s="402">
        <v>2</v>
      </c>
      <c r="E845" s="399">
        <v>14.87</v>
      </c>
      <c r="F845" s="338">
        <f t="shared" si="39"/>
        <v>29.74</v>
      </c>
    </row>
    <row r="846" spans="1:6">
      <c r="A846" s="579" t="s">
        <v>1598</v>
      </c>
      <c r="B846" s="676" t="s">
        <v>1141</v>
      </c>
      <c r="C846" s="401" t="s">
        <v>485</v>
      </c>
      <c r="D846" s="402">
        <v>3</v>
      </c>
      <c r="E846" s="399">
        <v>10.62</v>
      </c>
      <c r="F846" s="338">
        <f t="shared" si="39"/>
        <v>31.86</v>
      </c>
    </row>
    <row r="847" spans="1:6" ht="15" customHeight="1">
      <c r="A847" s="579" t="s">
        <v>1599</v>
      </c>
      <c r="B847" s="676" t="s">
        <v>1142</v>
      </c>
      <c r="C847" s="401" t="s">
        <v>485</v>
      </c>
      <c r="D847" s="402">
        <v>20</v>
      </c>
      <c r="E847" s="399">
        <v>0.88</v>
      </c>
      <c r="F847" s="338">
        <f t="shared" si="39"/>
        <v>17.600000000000001</v>
      </c>
    </row>
    <row r="848" spans="1:6" ht="24">
      <c r="A848" s="579" t="s">
        <v>1600</v>
      </c>
      <c r="B848" s="676" t="s">
        <v>1143</v>
      </c>
      <c r="C848" s="401" t="s">
        <v>485</v>
      </c>
      <c r="D848" s="402">
        <v>6</v>
      </c>
      <c r="E848" s="399">
        <v>33.450000000000003</v>
      </c>
      <c r="F848" s="338">
        <f t="shared" si="39"/>
        <v>200.7</v>
      </c>
    </row>
    <row r="849" spans="1:6" ht="18.75" customHeight="1">
      <c r="A849" s="579" t="s">
        <v>1601</v>
      </c>
      <c r="B849" s="676" t="s">
        <v>1144</v>
      </c>
      <c r="C849" s="401" t="s">
        <v>485</v>
      </c>
      <c r="D849" s="402">
        <v>1</v>
      </c>
      <c r="E849" s="399">
        <v>14000</v>
      </c>
      <c r="F849" s="338">
        <f t="shared" si="39"/>
        <v>14000</v>
      </c>
    </row>
    <row r="850" spans="1:6" ht="24">
      <c r="A850" s="579" t="s">
        <v>1602</v>
      </c>
      <c r="B850" s="676" t="s">
        <v>1145</v>
      </c>
      <c r="C850" s="401" t="s">
        <v>485</v>
      </c>
      <c r="D850" s="402">
        <v>6</v>
      </c>
      <c r="E850" s="399">
        <v>211.23</v>
      </c>
      <c r="F850" s="338">
        <f t="shared" si="39"/>
        <v>1267.3800000000001</v>
      </c>
    </row>
    <row r="851" spans="1:6">
      <c r="A851" s="579" t="s">
        <v>1603</v>
      </c>
      <c r="B851" s="676" t="s">
        <v>1146</v>
      </c>
      <c r="C851" s="401" t="s">
        <v>485</v>
      </c>
      <c r="D851" s="402">
        <v>3</v>
      </c>
      <c r="E851" s="399">
        <v>3</v>
      </c>
      <c r="F851" s="338">
        <f t="shared" si="39"/>
        <v>9</v>
      </c>
    </row>
    <row r="852" spans="1:6">
      <c r="A852" s="579" t="s">
        <v>1604</v>
      </c>
      <c r="B852" s="676" t="s">
        <v>1147</v>
      </c>
      <c r="C852" s="401" t="s">
        <v>485</v>
      </c>
      <c r="D852" s="402">
        <v>3</v>
      </c>
      <c r="E852" s="399">
        <v>20.02</v>
      </c>
      <c r="F852" s="338">
        <f t="shared" si="39"/>
        <v>60.06</v>
      </c>
    </row>
    <row r="853" spans="1:6">
      <c r="A853" s="579" t="s">
        <v>1605</v>
      </c>
      <c r="B853" s="676" t="s">
        <v>1148</v>
      </c>
      <c r="C853" s="401" t="s">
        <v>485</v>
      </c>
      <c r="D853" s="402">
        <v>1</v>
      </c>
      <c r="E853" s="399">
        <v>19.010000000000002</v>
      </c>
      <c r="F853" s="338">
        <f t="shared" si="39"/>
        <v>19.010000000000002</v>
      </c>
    </row>
    <row r="854" spans="1:6">
      <c r="A854" s="579" t="s">
        <v>1606</v>
      </c>
      <c r="B854" s="676" t="s">
        <v>1149</v>
      </c>
      <c r="C854" s="401" t="s">
        <v>485</v>
      </c>
      <c r="D854" s="402">
        <v>2</v>
      </c>
      <c r="E854" s="399">
        <v>2.95</v>
      </c>
      <c r="F854" s="338">
        <f t="shared" si="39"/>
        <v>5.9</v>
      </c>
    </row>
    <row r="855" spans="1:6" ht="14.25" customHeight="1">
      <c r="A855" s="579" t="s">
        <v>1607</v>
      </c>
      <c r="B855" s="676" t="s">
        <v>1150</v>
      </c>
      <c r="C855" s="401" t="s">
        <v>485</v>
      </c>
      <c r="D855" s="402">
        <v>1</v>
      </c>
      <c r="E855" s="399">
        <v>147.72</v>
      </c>
      <c r="F855" s="338">
        <f t="shared" si="39"/>
        <v>147.72</v>
      </c>
    </row>
    <row r="856" spans="1:6" ht="14.25" customHeight="1">
      <c r="A856" s="579" t="s">
        <v>1608</v>
      </c>
      <c r="B856" s="676" t="s">
        <v>1151</v>
      </c>
      <c r="C856" s="401" t="s">
        <v>485</v>
      </c>
      <c r="D856" s="403">
        <v>1</v>
      </c>
      <c r="E856" s="399">
        <v>147.72</v>
      </c>
      <c r="F856" s="338">
        <f t="shared" si="39"/>
        <v>147.72</v>
      </c>
    </row>
    <row r="857" spans="1:6" ht="20.25" customHeight="1">
      <c r="A857" s="579" t="s">
        <v>1609</v>
      </c>
      <c r="B857" s="676" t="s">
        <v>1152</v>
      </c>
      <c r="C857" s="401" t="s">
        <v>485</v>
      </c>
      <c r="D857" s="402">
        <v>15</v>
      </c>
      <c r="E857" s="399">
        <v>55.89</v>
      </c>
      <c r="F857" s="338">
        <f t="shared" si="39"/>
        <v>838.35</v>
      </c>
    </row>
    <row r="858" spans="1:6" ht="15" customHeight="1">
      <c r="A858" s="579" t="s">
        <v>1610</v>
      </c>
      <c r="B858" s="676" t="s">
        <v>1153</v>
      </c>
      <c r="C858" s="401" t="s">
        <v>485</v>
      </c>
      <c r="D858" s="402">
        <v>15</v>
      </c>
      <c r="E858" s="399">
        <v>45.49</v>
      </c>
      <c r="F858" s="338">
        <f t="shared" si="39"/>
        <v>682.35</v>
      </c>
    </row>
    <row r="859" spans="1:6" ht="24">
      <c r="A859" s="579" t="s">
        <v>1611</v>
      </c>
      <c r="B859" s="676" t="s">
        <v>1154</v>
      </c>
      <c r="C859" s="401" t="s">
        <v>485</v>
      </c>
      <c r="D859" s="402">
        <v>1</v>
      </c>
      <c r="E859" s="399">
        <v>1029</v>
      </c>
      <c r="F859" s="338">
        <f t="shared" si="39"/>
        <v>1029</v>
      </c>
    </row>
    <row r="860" spans="1:6" ht="24">
      <c r="A860" s="579" t="s">
        <v>1612</v>
      </c>
      <c r="B860" s="676" t="s">
        <v>1155</v>
      </c>
      <c r="C860" s="401" t="s">
        <v>485</v>
      </c>
      <c r="D860" s="402">
        <v>1</v>
      </c>
      <c r="E860" s="399">
        <v>999</v>
      </c>
      <c r="F860" s="338">
        <f t="shared" si="39"/>
        <v>999</v>
      </c>
    </row>
    <row r="861" spans="1:6" ht="16.5" customHeight="1">
      <c r="A861" s="579" t="s">
        <v>1613</v>
      </c>
      <c r="B861" s="676" t="s">
        <v>1156</v>
      </c>
      <c r="C861" s="401" t="s">
        <v>1134</v>
      </c>
      <c r="D861" s="402">
        <v>26</v>
      </c>
      <c r="E861" s="399">
        <v>10.029999999999999</v>
      </c>
      <c r="F861" s="338">
        <f t="shared" si="39"/>
        <v>260.77999999999997</v>
      </c>
    </row>
    <row r="862" spans="1:6">
      <c r="A862" s="579" t="s">
        <v>1614</v>
      </c>
      <c r="B862" s="676" t="s">
        <v>1157</v>
      </c>
      <c r="C862" s="401" t="s">
        <v>1158</v>
      </c>
      <c r="D862" s="402">
        <v>3</v>
      </c>
      <c r="E862" s="399">
        <v>4.18</v>
      </c>
      <c r="F862" s="338">
        <f t="shared" si="39"/>
        <v>12.54</v>
      </c>
    </row>
    <row r="863" spans="1:6" ht="16.5" customHeight="1">
      <c r="A863" s="579" t="s">
        <v>1615</v>
      </c>
      <c r="B863" s="676" t="s">
        <v>1159</v>
      </c>
      <c r="C863" s="401" t="s">
        <v>1134</v>
      </c>
      <c r="D863" s="402">
        <v>26</v>
      </c>
      <c r="E863" s="399">
        <v>5.2</v>
      </c>
      <c r="F863" s="338">
        <f t="shared" si="39"/>
        <v>135.19999999999999</v>
      </c>
    </row>
    <row r="864" spans="1:6" ht="16.5" customHeight="1">
      <c r="A864" s="579" t="s">
        <v>1616</v>
      </c>
      <c r="B864" s="676" t="s">
        <v>1160</v>
      </c>
      <c r="C864" s="401" t="s">
        <v>1158</v>
      </c>
      <c r="D864" s="402">
        <v>3</v>
      </c>
      <c r="E864" s="399">
        <v>172.53</v>
      </c>
      <c r="F864" s="338">
        <f t="shared" si="39"/>
        <v>517.59</v>
      </c>
    </row>
    <row r="865" spans="1:6" ht="16.5" customHeight="1">
      <c r="A865" s="579" t="s">
        <v>1617</v>
      </c>
      <c r="B865" s="676" t="s">
        <v>1161</v>
      </c>
      <c r="C865" s="401" t="s">
        <v>485</v>
      </c>
      <c r="D865" s="402">
        <v>1</v>
      </c>
      <c r="E865" s="399">
        <v>32.94</v>
      </c>
      <c r="F865" s="338">
        <f t="shared" si="39"/>
        <v>32.94</v>
      </c>
    </row>
    <row r="866" spans="1:6">
      <c r="A866" s="579" t="s">
        <v>1618</v>
      </c>
      <c r="B866" s="676" t="s">
        <v>1162</v>
      </c>
      <c r="C866" s="401" t="s">
        <v>485</v>
      </c>
      <c r="D866" s="402">
        <v>1</v>
      </c>
      <c r="E866" s="399">
        <v>31.93</v>
      </c>
      <c r="F866" s="338">
        <f t="shared" si="39"/>
        <v>31.93</v>
      </c>
    </row>
    <row r="867" spans="1:6">
      <c r="A867" s="579" t="s">
        <v>1619</v>
      </c>
      <c r="B867" s="676" t="s">
        <v>1129</v>
      </c>
      <c r="C867" s="401" t="s">
        <v>485</v>
      </c>
      <c r="D867" s="402">
        <v>1</v>
      </c>
      <c r="E867" s="399">
        <v>17.14</v>
      </c>
      <c r="F867" s="338">
        <f t="shared" si="39"/>
        <v>17.14</v>
      </c>
    </row>
    <row r="868" spans="1:6" ht="12.75" customHeight="1">
      <c r="A868" s="579" t="s">
        <v>1620</v>
      </c>
      <c r="B868" s="676" t="s">
        <v>1163</v>
      </c>
      <c r="C868" s="401" t="s">
        <v>485</v>
      </c>
      <c r="D868" s="402">
        <v>2</v>
      </c>
      <c r="E868" s="399">
        <v>74.62</v>
      </c>
      <c r="F868" s="338">
        <f t="shared" si="39"/>
        <v>149.24</v>
      </c>
    </row>
    <row r="869" spans="1:6">
      <c r="A869" s="579" t="s">
        <v>1621</v>
      </c>
      <c r="B869" s="676" t="s">
        <v>1164</v>
      </c>
      <c r="C869" s="401" t="s">
        <v>1134</v>
      </c>
      <c r="D869" s="402">
        <v>27</v>
      </c>
      <c r="E869" s="399">
        <v>95.6</v>
      </c>
      <c r="F869" s="338">
        <f t="shared" si="39"/>
        <v>2581.1999999999998</v>
      </c>
    </row>
    <row r="870" spans="1:6">
      <c r="A870" s="579" t="s">
        <v>1622</v>
      </c>
      <c r="B870" s="676" t="s">
        <v>1165</v>
      </c>
      <c r="C870" s="401" t="s">
        <v>1134</v>
      </c>
      <c r="D870" s="402">
        <v>9</v>
      </c>
      <c r="E870" s="399">
        <v>53.92</v>
      </c>
      <c r="F870" s="338">
        <f t="shared" si="39"/>
        <v>485.28</v>
      </c>
    </row>
    <row r="871" spans="1:6" ht="15" customHeight="1">
      <c r="A871" s="579" t="s">
        <v>1623</v>
      </c>
      <c r="B871" s="676" t="s">
        <v>1166</v>
      </c>
      <c r="C871" s="401" t="s">
        <v>485</v>
      </c>
      <c r="D871" s="402">
        <v>15</v>
      </c>
      <c r="E871" s="399">
        <v>11.35</v>
      </c>
      <c r="F871" s="338">
        <f t="shared" si="39"/>
        <v>170.25</v>
      </c>
    </row>
    <row r="872" spans="1:6" ht="15" customHeight="1">
      <c r="A872" s="579" t="s">
        <v>1624</v>
      </c>
      <c r="B872" s="676" t="s">
        <v>1166</v>
      </c>
      <c r="C872" s="401" t="s">
        <v>485</v>
      </c>
      <c r="D872" s="402">
        <v>15</v>
      </c>
      <c r="E872" s="399">
        <v>11.35</v>
      </c>
      <c r="F872" s="338">
        <f t="shared" si="39"/>
        <v>170.25</v>
      </c>
    </row>
    <row r="873" spans="1:6" ht="15" customHeight="1">
      <c r="A873" s="579" t="s">
        <v>1625</v>
      </c>
      <c r="B873" s="676" t="s">
        <v>1167</v>
      </c>
      <c r="C873" s="401" t="s">
        <v>485</v>
      </c>
      <c r="D873" s="402">
        <v>5</v>
      </c>
      <c r="E873" s="399">
        <v>7.19</v>
      </c>
      <c r="F873" s="338">
        <f t="shared" si="39"/>
        <v>35.950000000000003</v>
      </c>
    </row>
    <row r="874" spans="1:6">
      <c r="A874" s="840" t="s">
        <v>554</v>
      </c>
      <c r="B874" s="840"/>
      <c r="C874" s="840"/>
      <c r="D874" s="841"/>
      <c r="E874" s="840"/>
      <c r="F874" s="262">
        <f>SUM(F810:F873)</f>
        <v>38300.89</v>
      </c>
    </row>
    <row r="875" spans="1:6">
      <c r="A875" s="835" t="s">
        <v>555</v>
      </c>
      <c r="B875" s="835"/>
      <c r="C875" s="835"/>
      <c r="D875" s="836"/>
      <c r="E875" s="835"/>
      <c r="F875" s="689">
        <f>F874+F803+$F$807</f>
        <v>39256.21</v>
      </c>
    </row>
    <row r="876" spans="1:6">
      <c r="A876" s="613"/>
      <c r="B876" s="610"/>
      <c r="C876" s="611"/>
      <c r="D876" s="611"/>
      <c r="E876" s="611"/>
      <c r="F876" s="612"/>
    </row>
    <row r="877" spans="1:6">
      <c r="A877" s="856" t="s">
        <v>1216</v>
      </c>
      <c r="B877" s="857"/>
      <c r="C877" s="880" t="s">
        <v>1740</v>
      </c>
      <c r="D877" s="881"/>
      <c r="E877" s="882"/>
      <c r="F877" s="883"/>
    </row>
    <row r="878" spans="1:6">
      <c r="A878" s="856" t="s">
        <v>1249</v>
      </c>
      <c r="B878" s="857"/>
      <c r="C878" s="857"/>
      <c r="D878" s="857"/>
      <c r="E878" s="857"/>
      <c r="F878" s="858"/>
    </row>
    <row r="879" spans="1:6">
      <c r="A879" s="842"/>
      <c r="B879" s="842"/>
      <c r="C879" s="842"/>
      <c r="D879" s="843"/>
      <c r="E879" s="842"/>
      <c r="F879" s="842"/>
    </row>
    <row r="880" spans="1:6">
      <c r="A880" s="395" t="s">
        <v>786</v>
      </c>
      <c r="B880" s="669" t="s">
        <v>166</v>
      </c>
      <c r="C880" s="259" t="s">
        <v>485</v>
      </c>
      <c r="D880" s="259" t="s">
        <v>548</v>
      </c>
      <c r="E880" s="259" t="s">
        <v>549</v>
      </c>
      <c r="F880" s="260" t="s">
        <v>550</v>
      </c>
    </row>
    <row r="881" spans="1:6" ht="12.75" customHeight="1">
      <c r="A881" s="79">
        <v>88264</v>
      </c>
      <c r="B881" s="698" t="s">
        <v>1081</v>
      </c>
      <c r="C881" s="449" t="s">
        <v>487</v>
      </c>
      <c r="D881" s="337">
        <v>8</v>
      </c>
      <c r="E881" s="338">
        <v>17.27</v>
      </c>
      <c r="F881" s="338">
        <f t="shared" ref="F881:F882" si="40">E881*D881</f>
        <v>138.16</v>
      </c>
    </row>
    <row r="882" spans="1:6" ht="15">
      <c r="A882" s="452">
        <v>88316</v>
      </c>
      <c r="B882" s="732" t="s">
        <v>789</v>
      </c>
      <c r="C882" s="449" t="s">
        <v>487</v>
      </c>
      <c r="D882" s="337">
        <v>8</v>
      </c>
      <c r="E882" s="338">
        <v>14.37</v>
      </c>
      <c r="F882" s="338">
        <f t="shared" si="40"/>
        <v>114.96</v>
      </c>
    </row>
    <row r="883" spans="1:6">
      <c r="A883" s="853" t="s">
        <v>551</v>
      </c>
      <c r="B883" s="854"/>
      <c r="C883" s="854"/>
      <c r="D883" s="854"/>
      <c r="E883" s="855"/>
      <c r="F883" s="262">
        <f>SUM(F881:F882)</f>
        <v>253.12</v>
      </c>
    </row>
    <row r="884" spans="1:6">
      <c r="A884" s="590"/>
      <c r="B884" s="396"/>
      <c r="C884" s="396"/>
      <c r="D884" s="394"/>
      <c r="E884" s="396"/>
      <c r="F884" s="591"/>
    </row>
    <row r="885" spans="1:6">
      <c r="A885" s="589" t="s">
        <v>786</v>
      </c>
      <c r="B885" s="397" t="s">
        <v>552</v>
      </c>
      <c r="C885" s="259" t="s">
        <v>485</v>
      </c>
      <c r="D885" s="259" t="s">
        <v>553</v>
      </c>
      <c r="E885" s="259" t="s">
        <v>549</v>
      </c>
      <c r="F885" s="260" t="s">
        <v>550</v>
      </c>
    </row>
    <row r="886" spans="1:6" ht="24">
      <c r="A886" s="460">
        <v>406</v>
      </c>
      <c r="B886" s="675" t="s">
        <v>1242</v>
      </c>
      <c r="C886" s="457" t="s">
        <v>485</v>
      </c>
      <c r="D886" s="458">
        <v>0.13</v>
      </c>
      <c r="E886" s="453">
        <v>1.75</v>
      </c>
      <c r="F886" s="338">
        <f t="shared" ref="F886:F900" si="41">D886*E886</f>
        <v>0.23</v>
      </c>
    </row>
    <row r="887" spans="1:6" ht="14.25" customHeight="1">
      <c r="A887" s="460">
        <v>39210</v>
      </c>
      <c r="B887" s="675" t="s">
        <v>1238</v>
      </c>
      <c r="C887" s="340" t="s">
        <v>485</v>
      </c>
      <c r="D887" s="456">
        <v>2</v>
      </c>
      <c r="E887" s="453">
        <v>0.63</v>
      </c>
      <c r="F887" s="338">
        <f t="shared" si="41"/>
        <v>1.26</v>
      </c>
    </row>
    <row r="888" spans="1:6" ht="14.25" customHeight="1">
      <c r="A888" s="460">
        <v>39176</v>
      </c>
      <c r="B888" s="675" t="s">
        <v>1239</v>
      </c>
      <c r="C888" s="340" t="s">
        <v>485</v>
      </c>
      <c r="D888" s="456">
        <v>2</v>
      </c>
      <c r="E888" s="453">
        <v>0.85</v>
      </c>
      <c r="F888" s="338">
        <f t="shared" si="41"/>
        <v>1.7</v>
      </c>
    </row>
    <row r="889" spans="1:6" ht="36">
      <c r="A889" s="460">
        <v>4346</v>
      </c>
      <c r="B889" s="675" t="s">
        <v>1243</v>
      </c>
      <c r="C889" s="455" t="s">
        <v>288</v>
      </c>
      <c r="D889" s="456">
        <v>2</v>
      </c>
      <c r="E889" s="453">
        <v>7.03</v>
      </c>
      <c r="F889" s="338">
        <f t="shared" si="41"/>
        <v>14.06</v>
      </c>
    </row>
    <row r="890" spans="1:6" ht="27.75" customHeight="1">
      <c r="A890" s="452">
        <v>420</v>
      </c>
      <c r="B890" s="733" t="s">
        <v>1217</v>
      </c>
      <c r="C890" s="455" t="s">
        <v>485</v>
      </c>
      <c r="D890" s="456">
        <v>1</v>
      </c>
      <c r="E890" s="453">
        <v>20.309999999999999</v>
      </c>
      <c r="F890" s="338">
        <f t="shared" si="41"/>
        <v>20.309999999999999</v>
      </c>
    </row>
    <row r="891" spans="1:6">
      <c r="A891" s="460">
        <v>857</v>
      </c>
      <c r="B891" s="734" t="s">
        <v>1240</v>
      </c>
      <c r="C891" s="455" t="s">
        <v>486</v>
      </c>
      <c r="D891" s="456">
        <v>0.43</v>
      </c>
      <c r="E891" s="454">
        <v>45.05</v>
      </c>
      <c r="F891" s="338">
        <f t="shared" si="41"/>
        <v>19.37</v>
      </c>
    </row>
    <row r="892" spans="1:6" ht="18" customHeight="1">
      <c r="A892" s="452">
        <v>2685</v>
      </c>
      <c r="B892" s="733" t="s">
        <v>1218</v>
      </c>
      <c r="C892" s="455" t="s">
        <v>488</v>
      </c>
      <c r="D892" s="456">
        <v>6</v>
      </c>
      <c r="E892" s="453">
        <v>3.81</v>
      </c>
      <c r="F892" s="338">
        <f t="shared" si="41"/>
        <v>22.86</v>
      </c>
    </row>
    <row r="893" spans="1:6" ht="36">
      <c r="A893" s="461">
        <v>979</v>
      </c>
      <c r="B893" s="675" t="s">
        <v>1246</v>
      </c>
      <c r="C893" s="455" t="s">
        <v>488</v>
      </c>
      <c r="D893" s="456">
        <v>30</v>
      </c>
      <c r="E893" s="454">
        <v>9.1199999999999992</v>
      </c>
      <c r="F893" s="338">
        <f t="shared" si="41"/>
        <v>273.60000000000002</v>
      </c>
    </row>
    <row r="894" spans="1:6" ht="24">
      <c r="A894" s="452">
        <v>3398</v>
      </c>
      <c r="B894" s="733" t="s">
        <v>1219</v>
      </c>
      <c r="C894" s="455" t="s">
        <v>485</v>
      </c>
      <c r="D894" s="456">
        <v>1</v>
      </c>
      <c r="E894" s="454">
        <v>4.01</v>
      </c>
      <c r="F894" s="338">
        <f t="shared" si="41"/>
        <v>4.01</v>
      </c>
    </row>
    <row r="895" spans="1:6" ht="36">
      <c r="A895" s="452">
        <v>3379</v>
      </c>
      <c r="B895" s="733" t="s">
        <v>1222</v>
      </c>
      <c r="C895" s="455" t="s">
        <v>485</v>
      </c>
      <c r="D895" s="456">
        <v>1</v>
      </c>
      <c r="E895" s="454">
        <v>34.880000000000003</v>
      </c>
      <c r="F895" s="338">
        <f t="shared" si="41"/>
        <v>34.880000000000003</v>
      </c>
    </row>
    <row r="896" spans="1:6" ht="16.5" customHeight="1">
      <c r="A896" s="452">
        <v>1892</v>
      </c>
      <c r="B896" s="733" t="s">
        <v>1220</v>
      </c>
      <c r="C896" s="455" t="s">
        <v>485</v>
      </c>
      <c r="D896" s="456">
        <v>4</v>
      </c>
      <c r="E896" s="454">
        <v>1.18</v>
      </c>
      <c r="F896" s="338">
        <f t="shared" si="41"/>
        <v>4.72</v>
      </c>
    </row>
    <row r="897" spans="1:6" ht="24">
      <c r="A897" s="452">
        <v>2392</v>
      </c>
      <c r="B897" s="733" t="s">
        <v>1221</v>
      </c>
      <c r="C897" s="455" t="s">
        <v>485</v>
      </c>
      <c r="D897" s="456">
        <v>1</v>
      </c>
      <c r="E897" s="454">
        <v>68.8</v>
      </c>
      <c r="F897" s="338">
        <f t="shared" si="41"/>
        <v>68.8</v>
      </c>
    </row>
    <row r="898" spans="1:6" ht="36">
      <c r="A898" s="461">
        <v>1062</v>
      </c>
      <c r="B898" s="675" t="s">
        <v>1241</v>
      </c>
      <c r="C898" s="457" t="s">
        <v>485</v>
      </c>
      <c r="D898" s="458">
        <v>1</v>
      </c>
      <c r="E898" s="454">
        <v>160</v>
      </c>
      <c r="F898" s="338">
        <f t="shared" si="41"/>
        <v>160</v>
      </c>
    </row>
    <row r="899" spans="1:6" ht="48">
      <c r="A899" s="459">
        <v>100578</v>
      </c>
      <c r="B899" s="675" t="s">
        <v>1248</v>
      </c>
      <c r="C899" s="450" t="s">
        <v>485</v>
      </c>
      <c r="D899" s="451">
        <v>1</v>
      </c>
      <c r="E899" s="399">
        <v>267.17</v>
      </c>
      <c r="F899" s="338">
        <f t="shared" si="41"/>
        <v>267.17</v>
      </c>
    </row>
    <row r="900" spans="1:6" ht="24">
      <c r="A900" s="459">
        <v>5038</v>
      </c>
      <c r="B900" s="675" t="s">
        <v>1247</v>
      </c>
      <c r="C900" s="450" t="s">
        <v>485</v>
      </c>
      <c r="D900" s="451">
        <v>1</v>
      </c>
      <c r="E900" s="399">
        <v>436.84</v>
      </c>
      <c r="F900" s="338">
        <f t="shared" si="41"/>
        <v>436.84</v>
      </c>
    </row>
    <row r="901" spans="1:6">
      <c r="A901" s="840" t="s">
        <v>554</v>
      </c>
      <c r="B901" s="840"/>
      <c r="C901" s="840"/>
      <c r="D901" s="841"/>
      <c r="E901" s="840"/>
      <c r="F901" s="262">
        <f>SUM(F886:F900)</f>
        <v>1329.81</v>
      </c>
    </row>
    <row r="902" spans="1:6">
      <c r="A902" s="835" t="s">
        <v>555</v>
      </c>
      <c r="B902" s="835"/>
      <c r="C902" s="835"/>
      <c r="D902" s="836"/>
      <c r="E902" s="835"/>
      <c r="F902" s="689">
        <f>F901+F883</f>
        <v>1582.93</v>
      </c>
    </row>
    <row r="903" spans="1:6">
      <c r="A903" s="613"/>
      <c r="B903" s="610"/>
      <c r="C903" s="611"/>
      <c r="D903" s="611"/>
      <c r="E903" s="611"/>
      <c r="F903" s="612"/>
    </row>
    <row r="904" spans="1:6">
      <c r="A904" s="835" t="s">
        <v>1223</v>
      </c>
      <c r="B904" s="835"/>
      <c r="C904" s="847" t="s">
        <v>1741</v>
      </c>
      <c r="D904" s="848"/>
      <c r="E904" s="849"/>
      <c r="F904" s="849"/>
    </row>
    <row r="905" spans="1:6">
      <c r="A905" s="835" t="s">
        <v>1227</v>
      </c>
      <c r="B905" s="835"/>
      <c r="C905" s="835"/>
      <c r="D905" s="836"/>
      <c r="E905" s="835"/>
      <c r="F905" s="835"/>
    </row>
    <row r="906" spans="1:6">
      <c r="A906" s="842"/>
      <c r="B906" s="842"/>
      <c r="C906" s="842"/>
      <c r="D906" s="843"/>
      <c r="E906" s="842"/>
      <c r="F906" s="842"/>
    </row>
    <row r="907" spans="1:6">
      <c r="A907" s="395" t="s">
        <v>786</v>
      </c>
      <c r="B907" s="669" t="s">
        <v>166</v>
      </c>
      <c r="C907" s="259" t="s">
        <v>485</v>
      </c>
      <c r="D907" s="259" t="s">
        <v>548</v>
      </c>
      <c r="E907" s="259" t="s">
        <v>549</v>
      </c>
      <c r="F907" s="260" t="s">
        <v>550</v>
      </c>
    </row>
    <row r="908" spans="1:6" ht="24">
      <c r="A908" s="579">
        <v>88248</v>
      </c>
      <c r="B908" s="700" t="s">
        <v>1228</v>
      </c>
      <c r="C908" s="261" t="s">
        <v>487</v>
      </c>
      <c r="D908" s="337">
        <v>4</v>
      </c>
      <c r="E908" s="338">
        <v>13.12</v>
      </c>
      <c r="F908" s="338">
        <f>D908*E908</f>
        <v>52.48</v>
      </c>
    </row>
    <row r="909" spans="1:6" ht="24">
      <c r="A909" s="579">
        <v>88267</v>
      </c>
      <c r="B909" s="700" t="s">
        <v>803</v>
      </c>
      <c r="C909" s="261" t="s">
        <v>487</v>
      </c>
      <c r="D909" s="337">
        <v>8</v>
      </c>
      <c r="E909" s="338">
        <v>16.7</v>
      </c>
      <c r="F909" s="338">
        <f t="shared" ref="F909:F912" si="42">D909*E909</f>
        <v>133.6</v>
      </c>
    </row>
    <row r="910" spans="1:6">
      <c r="A910" s="579">
        <v>88309</v>
      </c>
      <c r="B910" s="700" t="s">
        <v>899</v>
      </c>
      <c r="C910" s="261" t="s">
        <v>487</v>
      </c>
      <c r="D910" s="337">
        <v>8</v>
      </c>
      <c r="E910" s="338">
        <v>17.11</v>
      </c>
      <c r="F910" s="338">
        <f t="shared" si="42"/>
        <v>136.88</v>
      </c>
    </row>
    <row r="911" spans="1:6">
      <c r="A911" s="579">
        <v>88316</v>
      </c>
      <c r="B911" s="700" t="s">
        <v>789</v>
      </c>
      <c r="C911" s="261" t="s">
        <v>487</v>
      </c>
      <c r="D911" s="337">
        <v>8.1199999999999992</v>
      </c>
      <c r="E911" s="338">
        <v>14.37</v>
      </c>
      <c r="F911" s="338">
        <f t="shared" si="42"/>
        <v>116.68</v>
      </c>
    </row>
    <row r="912" spans="1:6" ht="24">
      <c r="A912" s="579">
        <v>88262</v>
      </c>
      <c r="B912" s="700" t="s">
        <v>1229</v>
      </c>
      <c r="C912" s="261" t="s">
        <v>487</v>
      </c>
      <c r="D912" s="337">
        <v>8</v>
      </c>
      <c r="E912" s="338">
        <v>16.989999999999998</v>
      </c>
      <c r="F912" s="338">
        <f t="shared" si="42"/>
        <v>135.91999999999999</v>
      </c>
    </row>
    <row r="913" spans="1:6">
      <c r="A913" s="840" t="s">
        <v>551</v>
      </c>
      <c r="B913" s="840"/>
      <c r="C913" s="840"/>
      <c r="D913" s="841"/>
      <c r="E913" s="840"/>
      <c r="F913" s="262">
        <f>SUM(F908:F912)</f>
        <v>575.55999999999995</v>
      </c>
    </row>
    <row r="914" spans="1:6">
      <c r="A914" s="844"/>
      <c r="B914" s="845"/>
      <c r="C914" s="845"/>
      <c r="D914" s="845"/>
      <c r="E914" s="845"/>
      <c r="F914" s="846"/>
    </row>
    <row r="915" spans="1:6">
      <c r="A915" s="395" t="s">
        <v>786</v>
      </c>
      <c r="B915" s="672" t="s">
        <v>560</v>
      </c>
      <c r="C915" s="259" t="s">
        <v>485</v>
      </c>
      <c r="D915" s="259" t="s">
        <v>548</v>
      </c>
      <c r="E915" s="520" t="s">
        <v>549</v>
      </c>
      <c r="F915" s="260" t="s">
        <v>550</v>
      </c>
    </row>
    <row r="916" spans="1:6" ht="24">
      <c r="A916" s="579">
        <v>90586</v>
      </c>
      <c r="B916" s="700" t="s">
        <v>1230</v>
      </c>
      <c r="C916" s="261" t="s">
        <v>821</v>
      </c>
      <c r="D916" s="337">
        <v>1.0500000000000001E-2</v>
      </c>
      <c r="E916" s="337">
        <v>1.45</v>
      </c>
      <c r="F916" s="338">
        <f>D916*E916</f>
        <v>0.02</v>
      </c>
    </row>
    <row r="917" spans="1:6">
      <c r="A917" s="853" t="s">
        <v>561</v>
      </c>
      <c r="B917" s="854"/>
      <c r="C917" s="854"/>
      <c r="D917" s="854"/>
      <c r="E917" s="855"/>
      <c r="F917" s="262">
        <f>F916</f>
        <v>0.02</v>
      </c>
    </row>
    <row r="918" spans="1:6" s="519" customFormat="1">
      <c r="A918" s="842"/>
      <c r="B918" s="842"/>
      <c r="C918" s="842"/>
      <c r="D918" s="843"/>
      <c r="E918" s="842"/>
      <c r="F918" s="842"/>
    </row>
    <row r="919" spans="1:6">
      <c r="A919" s="589" t="s">
        <v>786</v>
      </c>
      <c r="B919" s="674" t="s">
        <v>552</v>
      </c>
      <c r="C919" s="259" t="s">
        <v>485</v>
      </c>
      <c r="D919" s="259" t="s">
        <v>553</v>
      </c>
      <c r="E919" s="259" t="s">
        <v>549</v>
      </c>
      <c r="F919" s="260" t="s">
        <v>550</v>
      </c>
    </row>
    <row r="920" spans="1:6" ht="12.75" customHeight="1">
      <c r="A920" s="579">
        <v>20247</v>
      </c>
      <c r="B920" s="700" t="s">
        <v>1244</v>
      </c>
      <c r="C920" s="261" t="s">
        <v>486</v>
      </c>
      <c r="D920" s="337">
        <v>1</v>
      </c>
      <c r="E920" s="338">
        <v>13.34</v>
      </c>
      <c r="F920" s="338">
        <f>D920*E920</f>
        <v>13.34</v>
      </c>
    </row>
    <row r="921" spans="1:6" ht="24">
      <c r="A921" s="579">
        <v>9836</v>
      </c>
      <c r="B921" s="700" t="s">
        <v>1231</v>
      </c>
      <c r="C921" s="261" t="s">
        <v>488</v>
      </c>
      <c r="D921" s="337">
        <v>5</v>
      </c>
      <c r="E921" s="367">
        <v>8.64</v>
      </c>
      <c r="F921" s="338">
        <f t="shared" ref="F921:F928" si="43">D921*E921</f>
        <v>43.2</v>
      </c>
    </row>
    <row r="922" spans="1:6" ht="24">
      <c r="A922" s="579">
        <v>370</v>
      </c>
      <c r="B922" s="700" t="s">
        <v>797</v>
      </c>
      <c r="C922" s="261" t="s">
        <v>490</v>
      </c>
      <c r="D922" s="337">
        <v>1.89E-2</v>
      </c>
      <c r="E922" s="367">
        <v>77</v>
      </c>
      <c r="F922" s="338">
        <f t="shared" si="43"/>
        <v>1.46</v>
      </c>
    </row>
    <row r="923" spans="1:6" ht="15" customHeight="1">
      <c r="A923" s="579">
        <v>12774</v>
      </c>
      <c r="B923" s="700" t="s">
        <v>1232</v>
      </c>
      <c r="C923" s="261" t="s">
        <v>485</v>
      </c>
      <c r="D923" s="337">
        <v>1</v>
      </c>
      <c r="E923" s="367">
        <v>112.49</v>
      </c>
      <c r="F923" s="338">
        <f t="shared" si="43"/>
        <v>112.49</v>
      </c>
    </row>
    <row r="924" spans="1:6" ht="24">
      <c r="A924" s="579">
        <v>6189</v>
      </c>
      <c r="B924" s="700" t="s">
        <v>1233</v>
      </c>
      <c r="C924" s="261" t="s">
        <v>488</v>
      </c>
      <c r="D924" s="337">
        <v>8</v>
      </c>
      <c r="E924" s="367">
        <v>12.18</v>
      </c>
      <c r="F924" s="338">
        <f t="shared" si="43"/>
        <v>97.44</v>
      </c>
    </row>
    <row r="925" spans="1:6" ht="17.25" customHeight="1">
      <c r="A925" s="579">
        <v>9868</v>
      </c>
      <c r="B925" s="700" t="s">
        <v>1234</v>
      </c>
      <c r="C925" s="261" t="s">
        <v>488</v>
      </c>
      <c r="D925" s="337">
        <v>30</v>
      </c>
      <c r="E925" s="367">
        <v>2.5499999999999998</v>
      </c>
      <c r="F925" s="338">
        <f t="shared" si="43"/>
        <v>76.5</v>
      </c>
    </row>
    <row r="926" spans="1:6" ht="21" customHeight="1">
      <c r="A926" s="579">
        <v>4425</v>
      </c>
      <c r="B926" s="700" t="s">
        <v>1235</v>
      </c>
      <c r="C926" s="261" t="s">
        <v>488</v>
      </c>
      <c r="D926" s="337">
        <v>25</v>
      </c>
      <c r="E926" s="367">
        <v>15.49</v>
      </c>
      <c r="F926" s="338">
        <f t="shared" si="43"/>
        <v>387.25</v>
      </c>
    </row>
    <row r="927" spans="1:6">
      <c r="A927" s="579">
        <v>7258</v>
      </c>
      <c r="B927" s="700" t="s">
        <v>1236</v>
      </c>
      <c r="C927" s="261" t="s">
        <v>485</v>
      </c>
      <c r="D927" s="337">
        <v>30</v>
      </c>
      <c r="E927" s="367">
        <v>0.18</v>
      </c>
      <c r="F927" s="338">
        <f t="shared" si="43"/>
        <v>5.4</v>
      </c>
    </row>
    <row r="928" spans="1:6" ht="10.5" customHeight="1">
      <c r="A928" s="579">
        <v>34636</v>
      </c>
      <c r="B928" s="700" t="s">
        <v>1237</v>
      </c>
      <c r="C928" s="261" t="s">
        <v>485</v>
      </c>
      <c r="D928" s="337">
        <v>1</v>
      </c>
      <c r="E928" s="367">
        <v>320</v>
      </c>
      <c r="F928" s="338">
        <f t="shared" si="43"/>
        <v>320</v>
      </c>
    </row>
    <row r="929" spans="1:6">
      <c r="A929" s="840" t="s">
        <v>554</v>
      </c>
      <c r="B929" s="840"/>
      <c r="C929" s="840"/>
      <c r="D929" s="841"/>
      <c r="E929" s="840"/>
      <c r="F929" s="262">
        <f>SUM(F920:F928)</f>
        <v>1057.08</v>
      </c>
    </row>
    <row r="930" spans="1:6">
      <c r="A930" s="842"/>
      <c r="B930" s="842"/>
      <c r="C930" s="842"/>
      <c r="D930" s="843"/>
      <c r="E930" s="842"/>
      <c r="F930" s="842"/>
    </row>
    <row r="931" spans="1:6">
      <c r="A931" s="835" t="s">
        <v>555</v>
      </c>
      <c r="B931" s="835"/>
      <c r="C931" s="835"/>
      <c r="D931" s="836"/>
      <c r="E931" s="835"/>
      <c r="F931" s="689">
        <f>F913+F917+F929</f>
        <v>1632.66</v>
      </c>
    </row>
    <row r="932" spans="1:6">
      <c r="A932" s="842"/>
      <c r="B932" s="842"/>
      <c r="C932" s="842"/>
      <c r="D932" s="843"/>
      <c r="E932" s="842"/>
      <c r="F932" s="842"/>
    </row>
    <row r="933" spans="1:6">
      <c r="A933" s="613"/>
      <c r="B933" s="610"/>
      <c r="C933" s="611"/>
      <c r="D933" s="611"/>
      <c r="E933" s="611"/>
      <c r="F933" s="612"/>
    </row>
    <row r="934" spans="1:6">
      <c r="A934" s="835" t="s">
        <v>1443</v>
      </c>
      <c r="B934" s="835"/>
      <c r="C934" s="847" t="s">
        <v>817</v>
      </c>
      <c r="D934" s="848"/>
      <c r="E934" s="849"/>
      <c r="F934" s="849"/>
    </row>
    <row r="935" spans="1:6">
      <c r="A935" s="856" t="s">
        <v>950</v>
      </c>
      <c r="B935" s="857"/>
      <c r="C935" s="857"/>
      <c r="D935" s="857"/>
      <c r="E935" s="857"/>
      <c r="F935" s="858"/>
    </row>
    <row r="936" spans="1:6">
      <c r="A936" s="844"/>
      <c r="B936" s="845"/>
      <c r="C936" s="845"/>
      <c r="D936" s="845"/>
      <c r="E936" s="845"/>
      <c r="F936" s="846"/>
    </row>
    <row r="937" spans="1:6">
      <c r="A937" s="589" t="s">
        <v>786</v>
      </c>
      <c r="B937" s="672" t="s">
        <v>166</v>
      </c>
      <c r="C937" s="259" t="s">
        <v>485</v>
      </c>
      <c r="D937" s="259" t="s">
        <v>548</v>
      </c>
      <c r="E937" s="259" t="s">
        <v>549</v>
      </c>
      <c r="F937" s="260" t="s">
        <v>550</v>
      </c>
    </row>
    <row r="938" spans="1:6" ht="24" customHeight="1">
      <c r="A938" s="579">
        <v>88248</v>
      </c>
      <c r="B938" s="700" t="s">
        <v>1228</v>
      </c>
      <c r="C938" s="261" t="s">
        <v>487</v>
      </c>
      <c r="D938" s="337">
        <v>0.33</v>
      </c>
      <c r="E938" s="338">
        <v>13.87</v>
      </c>
      <c r="F938" s="338">
        <f>E938*D938</f>
        <v>4.58</v>
      </c>
    </row>
    <row r="939" spans="1:6" ht="24">
      <c r="A939" s="579">
        <v>88267</v>
      </c>
      <c r="B939" s="700" t="s">
        <v>803</v>
      </c>
      <c r="C939" s="261" t="s">
        <v>487</v>
      </c>
      <c r="D939" s="337">
        <v>0.33</v>
      </c>
      <c r="E939" s="338">
        <v>17.79</v>
      </c>
      <c r="F939" s="338">
        <f>E939*D939</f>
        <v>5.87</v>
      </c>
    </row>
    <row r="940" spans="1:6">
      <c r="A940" s="853" t="s">
        <v>551</v>
      </c>
      <c r="B940" s="854"/>
      <c r="C940" s="854"/>
      <c r="D940" s="854"/>
      <c r="E940" s="855"/>
      <c r="F940" s="262">
        <f>SUM(F938:F939)</f>
        <v>10.45</v>
      </c>
    </row>
    <row r="941" spans="1:6">
      <c r="A941" s="844"/>
      <c r="B941" s="845"/>
      <c r="C941" s="845"/>
      <c r="D941" s="845"/>
      <c r="E941" s="845"/>
      <c r="F941" s="846"/>
    </row>
    <row r="942" spans="1:6">
      <c r="A942" s="589" t="s">
        <v>786</v>
      </c>
      <c r="B942" s="672" t="s">
        <v>552</v>
      </c>
      <c r="C942" s="259" t="s">
        <v>485</v>
      </c>
      <c r="D942" s="259" t="s">
        <v>548</v>
      </c>
      <c r="E942" s="259" t="s">
        <v>549</v>
      </c>
      <c r="F942" s="260" t="s">
        <v>550</v>
      </c>
    </row>
    <row r="943" spans="1:6" ht="24">
      <c r="A943" s="579">
        <v>301</v>
      </c>
      <c r="B943" s="700" t="s">
        <v>1417</v>
      </c>
      <c r="C943" s="261" t="s">
        <v>485</v>
      </c>
      <c r="D943" s="337">
        <v>2</v>
      </c>
      <c r="E943" s="338">
        <v>3.3</v>
      </c>
      <c r="F943" s="338">
        <f>E943*D943</f>
        <v>6.6</v>
      </c>
    </row>
    <row r="944" spans="1:6" ht="24">
      <c r="A944" s="579">
        <v>3659</v>
      </c>
      <c r="B944" s="700" t="s">
        <v>1418</v>
      </c>
      <c r="C944" s="261" t="s">
        <v>485</v>
      </c>
      <c r="D944" s="337">
        <v>1</v>
      </c>
      <c r="E944" s="338">
        <v>9.9600000000000009</v>
      </c>
      <c r="F944" s="338">
        <f>E944*D944</f>
        <v>9.9600000000000009</v>
      </c>
    </row>
    <row r="945" spans="1:6" ht="36">
      <c r="A945" s="579">
        <v>20078</v>
      </c>
      <c r="B945" s="700" t="s">
        <v>1419</v>
      </c>
      <c r="C945" s="261" t="s">
        <v>485</v>
      </c>
      <c r="D945" s="337">
        <v>9.1999999999999998E-2</v>
      </c>
      <c r="E945" s="338">
        <v>29.27</v>
      </c>
      <c r="F945" s="338">
        <f>E945*D945</f>
        <v>2.69</v>
      </c>
    </row>
    <row r="946" spans="1:6">
      <c r="A946" s="853" t="s">
        <v>554</v>
      </c>
      <c r="B946" s="854"/>
      <c r="C946" s="854"/>
      <c r="D946" s="854"/>
      <c r="E946" s="855"/>
      <c r="F946" s="262">
        <f>SUM(F943:F945)</f>
        <v>19.25</v>
      </c>
    </row>
    <row r="947" spans="1:6">
      <c r="A947" s="844"/>
      <c r="B947" s="845"/>
      <c r="C947" s="845"/>
      <c r="D947" s="845"/>
      <c r="E947" s="845"/>
      <c r="F947" s="846"/>
    </row>
    <row r="948" spans="1:6">
      <c r="A948" s="856" t="s">
        <v>555</v>
      </c>
      <c r="B948" s="857"/>
      <c r="C948" s="857"/>
      <c r="D948" s="857"/>
      <c r="E948" s="858"/>
      <c r="F948" s="689">
        <f>F940+F946</f>
        <v>29.7</v>
      </c>
    </row>
    <row r="949" spans="1:6">
      <c r="A949" s="616"/>
      <c r="B949" s="474"/>
      <c r="C949" s="474"/>
      <c r="D949" s="475"/>
      <c r="E949" s="474"/>
      <c r="F949" s="617"/>
    </row>
    <row r="950" spans="1:6">
      <c r="A950" s="835" t="s">
        <v>1444</v>
      </c>
      <c r="B950" s="835"/>
      <c r="C950" s="847" t="s">
        <v>817</v>
      </c>
      <c r="D950" s="848"/>
      <c r="E950" s="849"/>
      <c r="F950" s="849"/>
    </row>
    <row r="951" spans="1:6">
      <c r="A951" s="856" t="s">
        <v>1327</v>
      </c>
      <c r="B951" s="857"/>
      <c r="C951" s="857"/>
      <c r="D951" s="857"/>
      <c r="E951" s="857"/>
      <c r="F951" s="858"/>
    </row>
    <row r="952" spans="1:6">
      <c r="A952" s="844"/>
      <c r="B952" s="845"/>
      <c r="C952" s="845"/>
      <c r="D952" s="845"/>
      <c r="E952" s="845"/>
      <c r="F952" s="846"/>
    </row>
    <row r="953" spans="1:6">
      <c r="A953" s="589" t="s">
        <v>786</v>
      </c>
      <c r="B953" s="672" t="s">
        <v>166</v>
      </c>
      <c r="C953" s="259" t="s">
        <v>485</v>
      </c>
      <c r="D953" s="259" t="s">
        <v>548</v>
      </c>
      <c r="E953" s="259" t="s">
        <v>549</v>
      </c>
      <c r="F953" s="260" t="s">
        <v>550</v>
      </c>
    </row>
    <row r="954" spans="1:6" ht="24">
      <c r="A954" s="579">
        <v>88267</v>
      </c>
      <c r="B954" s="700" t="s">
        <v>803</v>
      </c>
      <c r="C954" s="261" t="s">
        <v>487</v>
      </c>
      <c r="D954" s="337">
        <v>0.33</v>
      </c>
      <c r="E954" s="338">
        <v>17.79</v>
      </c>
      <c r="F954" s="338">
        <f>D954*E954</f>
        <v>5.87</v>
      </c>
    </row>
    <row r="955" spans="1:6" ht="26.25" customHeight="1">
      <c r="A955" s="579">
        <v>88248</v>
      </c>
      <c r="B955" s="700" t="s">
        <v>1228</v>
      </c>
      <c r="C955" s="261" t="s">
        <v>487</v>
      </c>
      <c r="D955" s="337">
        <v>0.33</v>
      </c>
      <c r="E955" s="338">
        <v>13.87</v>
      </c>
      <c r="F955" s="338">
        <f>D955*E955</f>
        <v>4.58</v>
      </c>
    </row>
    <row r="956" spans="1:6">
      <c r="A956" s="853" t="s">
        <v>551</v>
      </c>
      <c r="B956" s="854"/>
      <c r="C956" s="854"/>
      <c r="D956" s="854"/>
      <c r="E956" s="855"/>
      <c r="F956" s="262">
        <f>SUM(F954:F955)</f>
        <v>10.45</v>
      </c>
    </row>
    <row r="957" spans="1:6">
      <c r="A957" s="892"/>
      <c r="B957" s="893"/>
      <c r="C957" s="893"/>
      <c r="D957" s="893"/>
      <c r="E957" s="893"/>
      <c r="F957" s="894"/>
    </row>
    <row r="958" spans="1:6">
      <c r="A958" s="589" t="s">
        <v>786</v>
      </c>
      <c r="B958" s="672" t="s">
        <v>552</v>
      </c>
      <c r="C958" s="259" t="s">
        <v>485</v>
      </c>
      <c r="D958" s="259" t="s">
        <v>548</v>
      </c>
      <c r="E958" s="259" t="s">
        <v>549</v>
      </c>
      <c r="F958" s="260" t="s">
        <v>550</v>
      </c>
    </row>
    <row r="959" spans="1:6" ht="24">
      <c r="A959" s="579">
        <v>301</v>
      </c>
      <c r="B959" s="700" t="s">
        <v>1417</v>
      </c>
      <c r="C959" s="261" t="s">
        <v>485</v>
      </c>
      <c r="D959" s="337">
        <v>2</v>
      </c>
      <c r="E959" s="338">
        <v>3.3</v>
      </c>
      <c r="F959" s="338">
        <f>D959*E959</f>
        <v>6.6</v>
      </c>
    </row>
    <row r="960" spans="1:6" ht="21.75" customHeight="1">
      <c r="A960" s="579">
        <v>20078</v>
      </c>
      <c r="B960" s="700" t="s">
        <v>1419</v>
      </c>
      <c r="C960" s="261" t="s">
        <v>485</v>
      </c>
      <c r="D960" s="337">
        <v>9.1999999999999998E-2</v>
      </c>
      <c r="E960" s="338">
        <v>29.27</v>
      </c>
      <c r="F960" s="338">
        <f>D960*E960</f>
        <v>2.69</v>
      </c>
    </row>
    <row r="961" spans="1:6" ht="24">
      <c r="A961" s="579">
        <v>11655</v>
      </c>
      <c r="B961" s="700" t="s">
        <v>1420</v>
      </c>
      <c r="C961" s="261" t="s">
        <v>485</v>
      </c>
      <c r="D961" s="337">
        <v>1</v>
      </c>
      <c r="E961" s="338">
        <v>9.34</v>
      </c>
      <c r="F961" s="338">
        <f>D961*E961</f>
        <v>9.34</v>
      </c>
    </row>
    <row r="962" spans="1:6">
      <c r="A962" s="853" t="s">
        <v>554</v>
      </c>
      <c r="B962" s="854"/>
      <c r="C962" s="854"/>
      <c r="D962" s="854"/>
      <c r="E962" s="855"/>
      <c r="F962" s="262">
        <f>SUM(F959:F961)</f>
        <v>18.63</v>
      </c>
    </row>
    <row r="963" spans="1:6">
      <c r="A963" s="844"/>
      <c r="B963" s="845"/>
      <c r="C963" s="845"/>
      <c r="D963" s="845"/>
      <c r="E963" s="845"/>
      <c r="F963" s="846"/>
    </row>
    <row r="964" spans="1:6">
      <c r="A964" s="850" t="s">
        <v>555</v>
      </c>
      <c r="B964" s="851"/>
      <c r="C964" s="851"/>
      <c r="D964" s="851"/>
      <c r="E964" s="852"/>
      <c r="F964" s="718">
        <f>F956+F962</f>
        <v>29.08</v>
      </c>
    </row>
    <row r="965" spans="1:6">
      <c r="A965" s="892"/>
      <c r="B965" s="893"/>
      <c r="C965" s="893"/>
      <c r="D965" s="893"/>
      <c r="E965" s="893"/>
      <c r="F965" s="894"/>
    </row>
    <row r="966" spans="1:6">
      <c r="A966" s="835" t="s">
        <v>1445</v>
      </c>
      <c r="B966" s="835"/>
      <c r="C966" s="847" t="s">
        <v>817</v>
      </c>
      <c r="D966" s="848"/>
      <c r="E966" s="849"/>
      <c r="F966" s="849"/>
    </row>
    <row r="967" spans="1:6">
      <c r="A967" s="856" t="s">
        <v>1421</v>
      </c>
      <c r="B967" s="857"/>
      <c r="C967" s="857"/>
      <c r="D967" s="857"/>
      <c r="E967" s="857"/>
      <c r="F967" s="858"/>
    </row>
    <row r="968" spans="1:6">
      <c r="A968" s="844"/>
      <c r="B968" s="845"/>
      <c r="C968" s="845"/>
      <c r="D968" s="845"/>
      <c r="E968" s="845"/>
      <c r="F968" s="846"/>
    </row>
    <row r="969" spans="1:6">
      <c r="A969" s="589" t="s">
        <v>786</v>
      </c>
      <c r="B969" s="672" t="s">
        <v>166</v>
      </c>
      <c r="C969" s="259" t="s">
        <v>485</v>
      </c>
      <c r="D969" s="259" t="s">
        <v>548</v>
      </c>
      <c r="E969" s="259" t="s">
        <v>549</v>
      </c>
      <c r="F969" s="260" t="s">
        <v>550</v>
      </c>
    </row>
    <row r="970" spans="1:6" ht="24">
      <c r="A970" s="579">
        <v>88267</v>
      </c>
      <c r="B970" s="700" t="s">
        <v>803</v>
      </c>
      <c r="C970" s="261" t="s">
        <v>487</v>
      </c>
      <c r="D970" s="337">
        <v>0.14399999999999999</v>
      </c>
      <c r="E970" s="338">
        <v>17.79</v>
      </c>
      <c r="F970" s="338">
        <f>D970*E970</f>
        <v>2.56</v>
      </c>
    </row>
    <row r="971" spans="1:6" ht="24.75" customHeight="1">
      <c r="A971" s="579">
        <v>88248</v>
      </c>
      <c r="B971" s="700" t="s">
        <v>1228</v>
      </c>
      <c r="C971" s="261" t="s">
        <v>487</v>
      </c>
      <c r="D971" s="337">
        <v>0.14399999999999999</v>
      </c>
      <c r="E971" s="338">
        <v>13.87</v>
      </c>
      <c r="F971" s="338">
        <f>D971*E971</f>
        <v>2</v>
      </c>
    </row>
    <row r="972" spans="1:6">
      <c r="A972" s="853" t="s">
        <v>551</v>
      </c>
      <c r="B972" s="854"/>
      <c r="C972" s="854"/>
      <c r="D972" s="854"/>
      <c r="E972" s="855"/>
      <c r="F972" s="262">
        <f>SUM(F970:F971)</f>
        <v>4.5599999999999996</v>
      </c>
    </row>
    <row r="973" spans="1:6">
      <c r="A973" s="892"/>
      <c r="B973" s="893"/>
      <c r="C973" s="893"/>
      <c r="D973" s="893"/>
      <c r="E973" s="893"/>
      <c r="F973" s="894"/>
    </row>
    <row r="974" spans="1:6">
      <c r="A974" s="589" t="s">
        <v>786</v>
      </c>
      <c r="B974" s="672" t="s">
        <v>552</v>
      </c>
      <c r="C974" s="259" t="s">
        <v>485</v>
      </c>
      <c r="D974" s="259" t="s">
        <v>548</v>
      </c>
      <c r="E974" s="259" t="s">
        <v>549</v>
      </c>
      <c r="F974" s="260" t="s">
        <v>550</v>
      </c>
    </row>
    <row r="975" spans="1:6" ht="12.75" customHeight="1">
      <c r="A975" s="579">
        <v>122</v>
      </c>
      <c r="B975" s="700" t="s">
        <v>1422</v>
      </c>
      <c r="C975" s="261" t="s">
        <v>485</v>
      </c>
      <c r="D975" s="337">
        <v>2.5999999999999999E-2</v>
      </c>
      <c r="E975" s="338">
        <v>79.94</v>
      </c>
      <c r="F975" s="338">
        <f>D975*E975</f>
        <v>2.08</v>
      </c>
    </row>
    <row r="976" spans="1:6" ht="24">
      <c r="A976" s="579">
        <v>7129</v>
      </c>
      <c r="B976" s="700" t="s">
        <v>1423</v>
      </c>
      <c r="C976" s="261" t="s">
        <v>485</v>
      </c>
      <c r="D976" s="337">
        <v>1</v>
      </c>
      <c r="E976" s="338">
        <v>6.38</v>
      </c>
      <c r="F976" s="338">
        <f>D976*E976</f>
        <v>6.38</v>
      </c>
    </row>
    <row r="977" spans="1:6" ht="12" customHeight="1">
      <c r="A977" s="579">
        <v>20083</v>
      </c>
      <c r="B977" s="700" t="s">
        <v>1424</v>
      </c>
      <c r="C977" s="261" t="s">
        <v>485</v>
      </c>
      <c r="D977" s="337">
        <v>3.3000000000000002E-2</v>
      </c>
      <c r="E977" s="338">
        <v>69.42</v>
      </c>
      <c r="F977" s="338">
        <f>D977*E977</f>
        <v>2.29</v>
      </c>
    </row>
    <row r="978" spans="1:6">
      <c r="A978" s="579">
        <v>38383</v>
      </c>
      <c r="B978" s="700" t="s">
        <v>1425</v>
      </c>
      <c r="C978" s="261" t="s">
        <v>485</v>
      </c>
      <c r="D978" s="337">
        <v>3.5999999999999997E-2</v>
      </c>
      <c r="E978" s="338">
        <v>1.86</v>
      </c>
      <c r="F978" s="338">
        <f>D978*E978</f>
        <v>7.0000000000000007E-2</v>
      </c>
    </row>
    <row r="979" spans="1:6">
      <c r="A979" s="853" t="s">
        <v>554</v>
      </c>
      <c r="B979" s="854"/>
      <c r="C979" s="854"/>
      <c r="D979" s="854"/>
      <c r="E979" s="855"/>
      <c r="F979" s="262">
        <f>SUM(F975:F978)</f>
        <v>10.82</v>
      </c>
    </row>
    <row r="980" spans="1:6">
      <c r="A980" s="844"/>
      <c r="B980" s="845"/>
      <c r="C980" s="845"/>
      <c r="D980" s="845"/>
      <c r="E980" s="845"/>
      <c r="F980" s="846"/>
    </row>
    <row r="981" spans="1:6">
      <c r="A981" s="856" t="s">
        <v>555</v>
      </c>
      <c r="B981" s="857"/>
      <c r="C981" s="857"/>
      <c r="D981" s="857"/>
      <c r="E981" s="858"/>
      <c r="F981" s="689">
        <f>F972+F979</f>
        <v>15.38</v>
      </c>
    </row>
    <row r="982" spans="1:6">
      <c r="A982" s="892"/>
      <c r="B982" s="893"/>
      <c r="C982" s="893"/>
      <c r="D982" s="893"/>
      <c r="E982" s="893"/>
      <c r="F982" s="894"/>
    </row>
    <row r="983" spans="1:6">
      <c r="A983" s="835" t="s">
        <v>1446</v>
      </c>
      <c r="B983" s="835"/>
      <c r="C983" s="847" t="s">
        <v>817</v>
      </c>
      <c r="D983" s="848"/>
      <c r="E983" s="849"/>
      <c r="F983" s="849"/>
    </row>
    <row r="984" spans="1:6">
      <c r="A984" s="856" t="s">
        <v>1426</v>
      </c>
      <c r="B984" s="857"/>
      <c r="C984" s="857"/>
      <c r="D984" s="857"/>
      <c r="E984" s="857"/>
      <c r="F984" s="858"/>
    </row>
    <row r="985" spans="1:6">
      <c r="A985" s="844"/>
      <c r="B985" s="845"/>
      <c r="C985" s="845"/>
      <c r="D985" s="845"/>
      <c r="E985" s="845"/>
      <c r="F985" s="846"/>
    </row>
    <row r="986" spans="1:6">
      <c r="A986" s="589" t="s">
        <v>786</v>
      </c>
      <c r="B986" s="672" t="s">
        <v>166</v>
      </c>
      <c r="C986" s="259" t="s">
        <v>485</v>
      </c>
      <c r="D986" s="259" t="s">
        <v>548</v>
      </c>
      <c r="E986" s="259" t="s">
        <v>549</v>
      </c>
      <c r="F986" s="260" t="s">
        <v>550</v>
      </c>
    </row>
    <row r="987" spans="1:6">
      <c r="A987" s="579">
        <v>88245</v>
      </c>
      <c r="B987" s="700" t="s">
        <v>1427</v>
      </c>
      <c r="C987" s="261" t="s">
        <v>487</v>
      </c>
      <c r="D987" s="337">
        <v>0.97899999999999998</v>
      </c>
      <c r="E987" s="338">
        <v>17.68</v>
      </c>
      <c r="F987" s="338">
        <f>D987*E987</f>
        <v>17.309999999999999</v>
      </c>
    </row>
    <row r="988" spans="1:6">
      <c r="A988" s="579">
        <v>88309</v>
      </c>
      <c r="B988" s="700" t="s">
        <v>1428</v>
      </c>
      <c r="C988" s="261" t="s">
        <v>487</v>
      </c>
      <c r="D988" s="337">
        <v>11.638999999999999</v>
      </c>
      <c r="E988" s="338">
        <v>17.760000000000002</v>
      </c>
      <c r="F988" s="338">
        <f>D988*E988</f>
        <v>206.71</v>
      </c>
    </row>
    <row r="989" spans="1:6">
      <c r="A989" s="579">
        <v>88313</v>
      </c>
      <c r="B989" s="700" t="s">
        <v>1429</v>
      </c>
      <c r="C989" s="261" t="s">
        <v>487</v>
      </c>
      <c r="D989" s="337">
        <v>22.552</v>
      </c>
      <c r="E989" s="338">
        <v>13.01</v>
      </c>
      <c r="F989" s="338">
        <f t="shared" ref="F989:F990" si="44">D989*E989</f>
        <v>293.39999999999998</v>
      </c>
    </row>
    <row r="990" spans="1:6">
      <c r="A990" s="579">
        <v>88316</v>
      </c>
      <c r="B990" s="700" t="s">
        <v>1430</v>
      </c>
      <c r="C990" s="261" t="s">
        <v>487</v>
      </c>
      <c r="D990" s="337">
        <v>16.434999999999999</v>
      </c>
      <c r="E990" s="338">
        <v>14.37</v>
      </c>
      <c r="F990" s="338">
        <f t="shared" si="44"/>
        <v>236.17</v>
      </c>
    </row>
    <row r="991" spans="1:6">
      <c r="A991" s="853" t="s">
        <v>551</v>
      </c>
      <c r="B991" s="854"/>
      <c r="C991" s="854"/>
      <c r="D991" s="854"/>
      <c r="E991" s="855"/>
      <c r="F991" s="262">
        <f>SUM(F987:F990)</f>
        <v>753.59</v>
      </c>
    </row>
    <row r="992" spans="1:6">
      <c r="A992" s="892"/>
      <c r="B992" s="893"/>
      <c r="C992" s="893"/>
      <c r="D992" s="893"/>
      <c r="E992" s="893"/>
      <c r="F992" s="894"/>
    </row>
    <row r="993" spans="1:6">
      <c r="A993" s="589" t="s">
        <v>786</v>
      </c>
      <c r="B993" s="672" t="s">
        <v>560</v>
      </c>
      <c r="C993" s="259" t="s">
        <v>485</v>
      </c>
      <c r="D993" s="259" t="s">
        <v>548</v>
      </c>
      <c r="E993" s="259" t="s">
        <v>549</v>
      </c>
      <c r="F993" s="260" t="s">
        <v>550</v>
      </c>
    </row>
    <row r="994" spans="1:6" ht="36">
      <c r="A994" s="579">
        <v>88830</v>
      </c>
      <c r="B994" s="700" t="s">
        <v>1431</v>
      </c>
      <c r="C994" s="261" t="s">
        <v>821</v>
      </c>
      <c r="D994" s="337">
        <v>0.14399999999999999</v>
      </c>
      <c r="E994" s="338">
        <v>1.54</v>
      </c>
      <c r="F994" s="338">
        <f>D994*E994</f>
        <v>0.22</v>
      </c>
    </row>
    <row r="995" spans="1:6">
      <c r="A995" s="853" t="s">
        <v>551</v>
      </c>
      <c r="B995" s="854"/>
      <c r="C995" s="854"/>
      <c r="D995" s="854"/>
      <c r="E995" s="855"/>
      <c r="F995" s="262">
        <f>SUM(F994:F994)</f>
        <v>0.22</v>
      </c>
    </row>
    <row r="996" spans="1:6">
      <c r="A996" s="892"/>
      <c r="B996" s="893"/>
      <c r="C996" s="893"/>
      <c r="D996" s="893"/>
      <c r="E996" s="893"/>
      <c r="F996" s="894"/>
    </row>
    <row r="997" spans="1:6">
      <c r="A997" s="589" t="s">
        <v>786</v>
      </c>
      <c r="B997" s="672" t="s">
        <v>552</v>
      </c>
      <c r="C997" s="259" t="s">
        <v>485</v>
      </c>
      <c r="D997" s="259" t="s">
        <v>548</v>
      </c>
      <c r="E997" s="259" t="s">
        <v>549</v>
      </c>
      <c r="F997" s="260" t="s">
        <v>550</v>
      </c>
    </row>
    <row r="998" spans="1:6">
      <c r="A998" s="579">
        <v>33</v>
      </c>
      <c r="B998" s="700" t="s">
        <v>1432</v>
      </c>
      <c r="C998" s="261" t="s">
        <v>486</v>
      </c>
      <c r="D998" s="337">
        <v>14.074</v>
      </c>
      <c r="E998" s="338">
        <v>5.37</v>
      </c>
      <c r="F998" s="338">
        <f t="shared" ref="F998:F1005" si="45">D998*E998</f>
        <v>75.58</v>
      </c>
    </row>
    <row r="999" spans="1:6" ht="12.75">
      <c r="A999" s="579">
        <v>337</v>
      </c>
      <c r="B999" s="700" t="s">
        <v>1433</v>
      </c>
      <c r="C999" s="261" t="s">
        <v>486</v>
      </c>
      <c r="D999" s="337">
        <v>0.245</v>
      </c>
      <c r="E999" s="618">
        <v>8.6199999999999992</v>
      </c>
      <c r="F999" s="338">
        <f t="shared" si="45"/>
        <v>2.11</v>
      </c>
    </row>
    <row r="1000" spans="1:6" ht="24">
      <c r="A1000" s="579">
        <v>370</v>
      </c>
      <c r="B1000" s="700" t="s">
        <v>1434</v>
      </c>
      <c r="C1000" s="261" t="s">
        <v>490</v>
      </c>
      <c r="D1000" s="337">
        <v>0.25900000000000001</v>
      </c>
      <c r="E1000" s="338">
        <v>56.25</v>
      </c>
      <c r="F1000" s="338">
        <f t="shared" si="45"/>
        <v>14.57</v>
      </c>
    </row>
    <row r="1001" spans="1:6">
      <c r="A1001" s="579">
        <v>1106</v>
      </c>
      <c r="B1001" s="700" t="s">
        <v>1435</v>
      </c>
      <c r="C1001" s="261" t="s">
        <v>486</v>
      </c>
      <c r="D1001" s="337">
        <v>11.948</v>
      </c>
      <c r="E1001" s="338">
        <v>0.56000000000000005</v>
      </c>
      <c r="F1001" s="338">
        <f t="shared" si="45"/>
        <v>6.69</v>
      </c>
    </row>
    <row r="1002" spans="1:6">
      <c r="A1002" s="579">
        <v>1379</v>
      </c>
      <c r="B1002" s="700" t="s">
        <v>1436</v>
      </c>
      <c r="C1002" s="261" t="s">
        <v>486</v>
      </c>
      <c r="D1002" s="337">
        <v>70.858999999999995</v>
      </c>
      <c r="E1002" s="338">
        <v>0.49</v>
      </c>
      <c r="F1002" s="338">
        <f t="shared" si="45"/>
        <v>34.72</v>
      </c>
    </row>
    <row r="1003" spans="1:6" ht="24">
      <c r="A1003" s="579">
        <v>4718</v>
      </c>
      <c r="B1003" s="700" t="s">
        <v>1437</v>
      </c>
      <c r="C1003" s="261" t="s">
        <v>490</v>
      </c>
      <c r="D1003" s="337">
        <v>0.35199999999999998</v>
      </c>
      <c r="E1003" s="338">
        <v>63.77</v>
      </c>
      <c r="F1003" s="338">
        <f t="shared" si="45"/>
        <v>22.45</v>
      </c>
    </row>
    <row r="1004" spans="1:6" ht="24">
      <c r="A1004" s="579">
        <v>4721</v>
      </c>
      <c r="B1004" s="700" t="s">
        <v>1438</v>
      </c>
      <c r="C1004" s="261" t="s">
        <v>490</v>
      </c>
      <c r="D1004" s="337">
        <v>4.2000000000000003E-2</v>
      </c>
      <c r="E1004" s="338">
        <v>63.77</v>
      </c>
      <c r="F1004" s="338">
        <f t="shared" si="45"/>
        <v>2.68</v>
      </c>
    </row>
    <row r="1005" spans="1:6">
      <c r="A1005" s="579">
        <v>7258</v>
      </c>
      <c r="B1005" s="700" t="s">
        <v>1439</v>
      </c>
      <c r="C1005" s="261" t="s">
        <v>485</v>
      </c>
      <c r="D1005" s="337">
        <v>1443</v>
      </c>
      <c r="E1005" s="338">
        <v>0.33</v>
      </c>
      <c r="F1005" s="338">
        <f t="shared" si="45"/>
        <v>476.19</v>
      </c>
    </row>
    <row r="1006" spans="1:6">
      <c r="A1006" s="853" t="s">
        <v>554</v>
      </c>
      <c r="B1006" s="854"/>
      <c r="C1006" s="854"/>
      <c r="D1006" s="854"/>
      <c r="E1006" s="855"/>
      <c r="F1006" s="262">
        <f>SUM(F998:F1005)</f>
        <v>634.99</v>
      </c>
    </row>
    <row r="1007" spans="1:6">
      <c r="A1007" s="844"/>
      <c r="B1007" s="845"/>
      <c r="C1007" s="845"/>
      <c r="D1007" s="845"/>
      <c r="E1007" s="845"/>
      <c r="F1007" s="846"/>
    </row>
    <row r="1008" spans="1:6">
      <c r="A1008" s="856" t="s">
        <v>555</v>
      </c>
      <c r="B1008" s="857"/>
      <c r="C1008" s="857"/>
      <c r="D1008" s="857"/>
      <c r="E1008" s="858"/>
      <c r="F1008" s="689">
        <f>F991+F1006+F995</f>
        <v>1388.8</v>
      </c>
    </row>
    <row r="1009" spans="1:6">
      <c r="A1009" s="892"/>
      <c r="B1009" s="893"/>
      <c r="C1009" s="893"/>
      <c r="D1009" s="893"/>
      <c r="E1009" s="893"/>
      <c r="F1009" s="894"/>
    </row>
    <row r="1010" spans="1:6">
      <c r="A1010" s="835" t="s">
        <v>1447</v>
      </c>
      <c r="B1010" s="835"/>
      <c r="C1010" s="847" t="s">
        <v>817</v>
      </c>
      <c r="D1010" s="848"/>
      <c r="E1010" s="849"/>
      <c r="F1010" s="849"/>
    </row>
    <row r="1011" spans="1:6">
      <c r="A1011" s="856" t="s">
        <v>1311</v>
      </c>
      <c r="B1011" s="857"/>
      <c r="C1011" s="857"/>
      <c r="D1011" s="857"/>
      <c r="E1011" s="857"/>
      <c r="F1011" s="858"/>
    </row>
    <row r="1012" spans="1:6">
      <c r="A1012" s="844"/>
      <c r="B1012" s="845"/>
      <c r="C1012" s="845"/>
      <c r="D1012" s="845"/>
      <c r="E1012" s="845"/>
      <c r="F1012" s="846"/>
    </row>
    <row r="1013" spans="1:6">
      <c r="A1013" s="589" t="s">
        <v>786</v>
      </c>
      <c r="B1013" s="672" t="s">
        <v>166</v>
      </c>
      <c r="C1013" s="259" t="s">
        <v>485</v>
      </c>
      <c r="D1013" s="259" t="s">
        <v>548</v>
      </c>
      <c r="E1013" s="259" t="s">
        <v>549</v>
      </c>
      <c r="F1013" s="260" t="s">
        <v>550</v>
      </c>
    </row>
    <row r="1014" spans="1:6" ht="24">
      <c r="A1014" s="579">
        <v>88267</v>
      </c>
      <c r="B1014" s="700" t="s">
        <v>803</v>
      </c>
      <c r="C1014" s="261" t="s">
        <v>487</v>
      </c>
      <c r="D1014" s="337">
        <v>0.38</v>
      </c>
      <c r="E1014" s="338">
        <v>17.79</v>
      </c>
      <c r="F1014" s="338">
        <f>D1014*E1014</f>
        <v>6.76</v>
      </c>
    </row>
    <row r="1015" spans="1:6" ht="24">
      <c r="A1015" s="579">
        <v>88248</v>
      </c>
      <c r="B1015" s="700" t="s">
        <v>1228</v>
      </c>
      <c r="C1015" s="261" t="s">
        <v>487</v>
      </c>
      <c r="D1015" s="337">
        <v>0.38</v>
      </c>
      <c r="E1015" s="338">
        <v>13.87</v>
      </c>
      <c r="F1015" s="338">
        <f>D1015*E1015</f>
        <v>5.27</v>
      </c>
    </row>
    <row r="1016" spans="1:6">
      <c r="A1016" s="853" t="s">
        <v>551</v>
      </c>
      <c r="B1016" s="854"/>
      <c r="C1016" s="854"/>
      <c r="D1016" s="854"/>
      <c r="E1016" s="855"/>
      <c r="F1016" s="262">
        <f>SUM(F1014:F1015)</f>
        <v>12.03</v>
      </c>
    </row>
    <row r="1017" spans="1:6">
      <c r="A1017" s="892"/>
      <c r="B1017" s="893"/>
      <c r="C1017" s="893"/>
      <c r="D1017" s="893"/>
      <c r="E1017" s="893"/>
      <c r="F1017" s="894"/>
    </row>
    <row r="1018" spans="1:6">
      <c r="A1018" s="589" t="s">
        <v>786</v>
      </c>
      <c r="B1018" s="672" t="s">
        <v>552</v>
      </c>
      <c r="C1018" s="259" t="s">
        <v>485</v>
      </c>
      <c r="D1018" s="259" t="s">
        <v>548</v>
      </c>
      <c r="E1018" s="259" t="s">
        <v>549</v>
      </c>
      <c r="F1018" s="260" t="s">
        <v>550</v>
      </c>
    </row>
    <row r="1019" spans="1:6">
      <c r="A1019" s="579">
        <v>122</v>
      </c>
      <c r="B1019" s="700" t="s">
        <v>1422</v>
      </c>
      <c r="C1019" s="261" t="s">
        <v>485</v>
      </c>
      <c r="D1019" s="337">
        <v>1.4800000000000001E-2</v>
      </c>
      <c r="E1019" s="338">
        <v>79.94</v>
      </c>
      <c r="F1019" s="338">
        <f t="shared" ref="F1019:F1024" si="46">D1019*E1019</f>
        <v>1.18</v>
      </c>
    </row>
    <row r="1020" spans="1:6" ht="24">
      <c r="A1020" s="579">
        <v>297</v>
      </c>
      <c r="B1020" s="700" t="s">
        <v>1440</v>
      </c>
      <c r="C1020" s="261" t="s">
        <v>485</v>
      </c>
      <c r="D1020" s="337">
        <v>1</v>
      </c>
      <c r="E1020" s="338">
        <v>2.63</v>
      </c>
      <c r="F1020" s="338">
        <f t="shared" si="46"/>
        <v>2.63</v>
      </c>
    </row>
    <row r="1021" spans="1:6" ht="24">
      <c r="A1021" s="579">
        <v>11712</v>
      </c>
      <c r="B1021" s="700" t="s">
        <v>1441</v>
      </c>
      <c r="C1021" s="261" t="s">
        <v>485</v>
      </c>
      <c r="D1021" s="337">
        <v>1</v>
      </c>
      <c r="E1021" s="338">
        <v>26.99</v>
      </c>
      <c r="F1021" s="338">
        <f t="shared" si="46"/>
        <v>26.99</v>
      </c>
    </row>
    <row r="1022" spans="1:6" ht="36">
      <c r="A1022" s="579">
        <v>20078</v>
      </c>
      <c r="B1022" s="700" t="s">
        <v>1442</v>
      </c>
      <c r="C1022" s="261" t="s">
        <v>485</v>
      </c>
      <c r="D1022" s="337">
        <v>0.03</v>
      </c>
      <c r="E1022" s="338">
        <v>29.27</v>
      </c>
      <c r="F1022" s="338">
        <f t="shared" si="46"/>
        <v>0.88</v>
      </c>
    </row>
    <row r="1023" spans="1:6">
      <c r="A1023" s="579">
        <v>20083</v>
      </c>
      <c r="B1023" s="700" t="s">
        <v>1424</v>
      </c>
      <c r="C1023" s="261" t="s">
        <v>485</v>
      </c>
      <c r="D1023" s="337">
        <v>2.2499999999999999E-2</v>
      </c>
      <c r="E1023" s="338">
        <v>69.42</v>
      </c>
      <c r="F1023" s="338">
        <f t="shared" si="46"/>
        <v>1.56</v>
      </c>
    </row>
    <row r="1024" spans="1:6">
      <c r="A1024" s="579">
        <v>38383</v>
      </c>
      <c r="B1024" s="700" t="s">
        <v>1425</v>
      </c>
      <c r="C1024" s="261" t="s">
        <v>485</v>
      </c>
      <c r="D1024" s="337">
        <v>5.7000000000000002E-2</v>
      </c>
      <c r="E1024" s="338">
        <v>1.86</v>
      </c>
      <c r="F1024" s="338">
        <f t="shared" si="46"/>
        <v>0.11</v>
      </c>
    </row>
    <row r="1025" spans="1:6">
      <c r="A1025" s="853" t="s">
        <v>554</v>
      </c>
      <c r="B1025" s="854"/>
      <c r="C1025" s="854"/>
      <c r="D1025" s="854"/>
      <c r="E1025" s="855"/>
      <c r="F1025" s="262">
        <f>SUM(F1019:F1024)</f>
        <v>33.35</v>
      </c>
    </row>
    <row r="1026" spans="1:6">
      <c r="A1026" s="844"/>
      <c r="B1026" s="845"/>
      <c r="C1026" s="845"/>
      <c r="D1026" s="845"/>
      <c r="E1026" s="845"/>
      <c r="F1026" s="846"/>
    </row>
    <row r="1027" spans="1:6">
      <c r="A1027" s="856" t="s">
        <v>555</v>
      </c>
      <c r="B1027" s="857"/>
      <c r="C1027" s="857"/>
      <c r="D1027" s="857"/>
      <c r="E1027" s="858"/>
      <c r="F1027" s="689">
        <f>F1016+F1025</f>
        <v>45.38</v>
      </c>
    </row>
    <row r="1028" spans="1:6">
      <c r="A1028" s="613"/>
      <c r="B1028" s="610"/>
      <c r="C1028" s="611"/>
      <c r="D1028" s="611"/>
      <c r="E1028" s="611"/>
      <c r="F1028" s="612"/>
    </row>
    <row r="1029" spans="1:6">
      <c r="A1029" s="835" t="s">
        <v>1448</v>
      </c>
      <c r="B1029" s="835"/>
      <c r="C1029" s="847" t="s">
        <v>1011</v>
      </c>
      <c r="D1029" s="848"/>
      <c r="E1029" s="849"/>
      <c r="F1029" s="849"/>
    </row>
    <row r="1030" spans="1:6">
      <c r="A1030" s="835" t="s">
        <v>1012</v>
      </c>
      <c r="B1030" s="835"/>
      <c r="C1030" s="835"/>
      <c r="D1030" s="836"/>
      <c r="E1030" s="835"/>
      <c r="F1030" s="835"/>
    </row>
    <row r="1031" spans="1:6">
      <c r="A1031" s="842"/>
      <c r="B1031" s="842"/>
      <c r="C1031" s="842"/>
      <c r="D1031" s="843"/>
      <c r="E1031" s="842"/>
      <c r="F1031" s="842"/>
    </row>
    <row r="1032" spans="1:6">
      <c r="A1032" s="589" t="s">
        <v>786</v>
      </c>
      <c r="B1032" s="672" t="s">
        <v>166</v>
      </c>
      <c r="C1032" s="259" t="s">
        <v>485</v>
      </c>
      <c r="D1032" s="259" t="s">
        <v>548</v>
      </c>
      <c r="E1032" s="259" t="s">
        <v>549</v>
      </c>
      <c r="F1032" s="260" t="s">
        <v>550</v>
      </c>
    </row>
    <row r="1033" spans="1:6" ht="15.75" customHeight="1">
      <c r="A1033" s="579">
        <v>88315</v>
      </c>
      <c r="B1033" s="700" t="s">
        <v>811</v>
      </c>
      <c r="C1033" s="261" t="s">
        <v>487</v>
      </c>
      <c r="D1033" s="337">
        <v>0.02</v>
      </c>
      <c r="E1033" s="338">
        <v>17.68</v>
      </c>
      <c r="F1033" s="338">
        <f>D1033*E1033</f>
        <v>0.35</v>
      </c>
    </row>
    <row r="1034" spans="1:6" ht="15.75" customHeight="1">
      <c r="A1034" s="579">
        <v>88251</v>
      </c>
      <c r="B1034" s="700" t="s">
        <v>1008</v>
      </c>
      <c r="C1034" s="261" t="s">
        <v>487</v>
      </c>
      <c r="D1034" s="337">
        <v>0.02</v>
      </c>
      <c r="E1034" s="338">
        <v>14.43</v>
      </c>
      <c r="F1034" s="338">
        <f t="shared" ref="F1034:F1038" si="47">D1034*E1034</f>
        <v>0.28999999999999998</v>
      </c>
    </row>
    <row r="1035" spans="1:6">
      <c r="A1035" s="579">
        <v>88310</v>
      </c>
      <c r="B1035" s="700" t="s">
        <v>1013</v>
      </c>
      <c r="C1035" s="261" t="s">
        <v>487</v>
      </c>
      <c r="D1035" s="337">
        <v>3.0000000000000001E-3</v>
      </c>
      <c r="E1035" s="338">
        <v>18.88</v>
      </c>
      <c r="F1035" s="338">
        <f t="shared" si="47"/>
        <v>0.06</v>
      </c>
    </row>
    <row r="1036" spans="1:6">
      <c r="A1036" s="579">
        <v>88316</v>
      </c>
      <c r="B1036" s="700" t="s">
        <v>789</v>
      </c>
      <c r="C1036" s="261" t="s">
        <v>487</v>
      </c>
      <c r="D1036" s="337">
        <v>3.0000000000000001E-3</v>
      </c>
      <c r="E1036" s="338">
        <v>14.37</v>
      </c>
      <c r="F1036" s="338">
        <f t="shared" si="47"/>
        <v>0.04</v>
      </c>
    </row>
    <row r="1037" spans="1:6" ht="24">
      <c r="A1037" s="579">
        <v>88240</v>
      </c>
      <c r="B1037" s="700" t="s">
        <v>1014</v>
      </c>
      <c r="C1037" s="261" t="s">
        <v>487</v>
      </c>
      <c r="D1037" s="337">
        <v>0.04</v>
      </c>
      <c r="E1037" s="338">
        <v>10.65</v>
      </c>
      <c r="F1037" s="338">
        <f t="shared" si="47"/>
        <v>0.43</v>
      </c>
    </row>
    <row r="1038" spans="1:6">
      <c r="A1038" s="381">
        <v>88317</v>
      </c>
      <c r="B1038" s="700" t="s">
        <v>1015</v>
      </c>
      <c r="C1038" s="261" t="s">
        <v>487</v>
      </c>
      <c r="D1038" s="337">
        <v>0.04</v>
      </c>
      <c r="E1038" s="338">
        <v>17.98</v>
      </c>
      <c r="F1038" s="338">
        <f t="shared" si="47"/>
        <v>0.72</v>
      </c>
    </row>
    <row r="1039" spans="1:6">
      <c r="A1039" s="840" t="s">
        <v>551</v>
      </c>
      <c r="B1039" s="840"/>
      <c r="C1039" s="840"/>
      <c r="D1039" s="841"/>
      <c r="E1039" s="840"/>
      <c r="F1039" s="262">
        <f>SUM(F1033:F1038)</f>
        <v>1.89</v>
      </c>
    </row>
    <row r="1040" spans="1:6">
      <c r="A1040" s="842"/>
      <c r="B1040" s="842"/>
      <c r="C1040" s="842"/>
      <c r="D1040" s="843"/>
      <c r="E1040" s="842"/>
      <c r="F1040" s="842"/>
    </row>
    <row r="1041" spans="1:6">
      <c r="A1041" s="589" t="s">
        <v>786</v>
      </c>
      <c r="B1041" s="672" t="s">
        <v>552</v>
      </c>
      <c r="C1041" s="259" t="s">
        <v>485</v>
      </c>
      <c r="D1041" s="259" t="s">
        <v>553</v>
      </c>
      <c r="E1041" s="259" t="s">
        <v>549</v>
      </c>
      <c r="F1041" s="260" t="s">
        <v>550</v>
      </c>
    </row>
    <row r="1042" spans="1:6" ht="24">
      <c r="A1042" s="579">
        <v>40598</v>
      </c>
      <c r="B1042" s="700" t="s">
        <v>1016</v>
      </c>
      <c r="C1042" s="261" t="s">
        <v>486</v>
      </c>
      <c r="D1042" s="337">
        <v>0.52500000000000002</v>
      </c>
      <c r="E1042" s="338">
        <v>5.66</v>
      </c>
      <c r="F1042" s="338">
        <f>D1042*E1042</f>
        <v>2.97</v>
      </c>
    </row>
    <row r="1043" spans="1:6" ht="24">
      <c r="A1043" s="579">
        <v>549</v>
      </c>
      <c r="B1043" s="700" t="s">
        <v>1017</v>
      </c>
      <c r="C1043" s="261" t="s">
        <v>488</v>
      </c>
      <c r="D1043" s="337">
        <v>0.1037</v>
      </c>
      <c r="E1043" s="338">
        <v>30.1</v>
      </c>
      <c r="F1043" s="338">
        <f t="shared" ref="F1043:F1046" si="48">D1043*E1043</f>
        <v>3.12</v>
      </c>
    </row>
    <row r="1044" spans="1:6" ht="13.5" customHeight="1">
      <c r="A1044" s="579">
        <v>7307</v>
      </c>
      <c r="B1044" s="700" t="s">
        <v>1018</v>
      </c>
      <c r="C1044" s="261" t="s">
        <v>184</v>
      </c>
      <c r="D1044" s="337">
        <v>2.5000000000000001E-3</v>
      </c>
      <c r="E1044" s="338">
        <v>24.03</v>
      </c>
      <c r="F1044" s="338">
        <f t="shared" si="48"/>
        <v>0.06</v>
      </c>
    </row>
    <row r="1045" spans="1:6" ht="13.5" customHeight="1">
      <c r="A1045" s="579">
        <v>10997</v>
      </c>
      <c r="B1045" s="700" t="s">
        <v>1019</v>
      </c>
      <c r="C1045" s="261" t="s">
        <v>486</v>
      </c>
      <c r="D1045" s="337">
        <v>1.2999999999999999E-2</v>
      </c>
      <c r="E1045" s="338">
        <v>13.77</v>
      </c>
      <c r="F1045" s="338">
        <f t="shared" si="48"/>
        <v>0.18</v>
      </c>
    </row>
    <row r="1046" spans="1:6">
      <c r="A1046" s="579">
        <v>5318</v>
      </c>
      <c r="B1046" s="700" t="s">
        <v>1020</v>
      </c>
      <c r="C1046" s="261" t="s">
        <v>184</v>
      </c>
      <c r="D1046" s="337">
        <v>2.9999999999999997E-4</v>
      </c>
      <c r="E1046" s="338">
        <v>11.95</v>
      </c>
      <c r="F1046" s="338">
        <f t="shared" si="48"/>
        <v>0</v>
      </c>
    </row>
    <row r="1047" spans="1:6">
      <c r="A1047" s="840" t="s">
        <v>554</v>
      </c>
      <c r="B1047" s="840"/>
      <c r="C1047" s="840"/>
      <c r="D1047" s="841"/>
      <c r="E1047" s="840"/>
      <c r="F1047" s="262">
        <f>SUM(F1042:F1046)</f>
        <v>6.33</v>
      </c>
    </row>
    <row r="1048" spans="1:6">
      <c r="A1048" s="842"/>
      <c r="B1048" s="842"/>
      <c r="C1048" s="842"/>
      <c r="D1048" s="843"/>
      <c r="E1048" s="842"/>
      <c r="F1048" s="842"/>
    </row>
    <row r="1049" spans="1:6">
      <c r="A1049" s="835" t="s">
        <v>555</v>
      </c>
      <c r="B1049" s="835"/>
      <c r="C1049" s="835"/>
      <c r="D1049" s="836"/>
      <c r="E1049" s="835"/>
      <c r="F1049" s="689">
        <f>F1039+F1047</f>
        <v>8.2200000000000006</v>
      </c>
    </row>
    <row r="1050" spans="1:6">
      <c r="A1050" s="613"/>
      <c r="B1050" s="610"/>
      <c r="C1050" s="611"/>
      <c r="D1050" s="611"/>
      <c r="E1050" s="611"/>
      <c r="F1050" s="612"/>
    </row>
    <row r="1051" spans="1:6">
      <c r="A1051" s="835" t="s">
        <v>2254</v>
      </c>
      <c r="B1051" s="835"/>
      <c r="C1051" s="847" t="s">
        <v>1031</v>
      </c>
      <c r="D1051" s="848"/>
      <c r="E1051" s="849"/>
      <c r="F1051" s="849"/>
    </row>
    <row r="1052" spans="1:6">
      <c r="A1052" s="835" t="s">
        <v>2253</v>
      </c>
      <c r="B1052" s="835"/>
      <c r="C1052" s="835"/>
      <c r="D1052" s="836"/>
      <c r="E1052" s="835"/>
      <c r="F1052" s="835"/>
    </row>
    <row r="1053" spans="1:6">
      <c r="A1053" s="842"/>
      <c r="B1053" s="842"/>
      <c r="C1053" s="842"/>
      <c r="D1053" s="843"/>
      <c r="E1053" s="842"/>
      <c r="F1053" s="842"/>
    </row>
    <row r="1054" spans="1:6">
      <c r="A1054" s="395" t="s">
        <v>786</v>
      </c>
      <c r="B1054" s="672" t="s">
        <v>166</v>
      </c>
      <c r="C1054" s="259" t="s">
        <v>485</v>
      </c>
      <c r="D1054" s="259" t="s">
        <v>548</v>
      </c>
      <c r="E1054" s="259" t="s">
        <v>549</v>
      </c>
      <c r="F1054" s="260" t="s">
        <v>550</v>
      </c>
    </row>
    <row r="1055" spans="1:6" ht="17.25" customHeight="1">
      <c r="A1055" s="540">
        <v>88264</v>
      </c>
      <c r="B1055" s="677" t="s">
        <v>1081</v>
      </c>
      <c r="C1055" s="261" t="s">
        <v>487</v>
      </c>
      <c r="D1055" s="337">
        <v>0.54100000000000004</v>
      </c>
      <c r="E1055" s="338">
        <v>20.91</v>
      </c>
      <c r="F1055" s="338">
        <f>D1055*E1055</f>
        <v>11.31</v>
      </c>
    </row>
    <row r="1056" spans="1:6" ht="17.25" customHeight="1">
      <c r="A1056" s="540">
        <v>88247</v>
      </c>
      <c r="B1056" s="677" t="s">
        <v>1102</v>
      </c>
      <c r="C1056" s="261" t="s">
        <v>487</v>
      </c>
      <c r="D1056" s="337">
        <v>0.54100000000000004</v>
      </c>
      <c r="E1056" s="338">
        <v>16.16</v>
      </c>
      <c r="F1056" s="338">
        <f>D1056*E1056</f>
        <v>8.74</v>
      </c>
    </row>
    <row r="1057" spans="1:6">
      <c r="A1057" s="853" t="s">
        <v>551</v>
      </c>
      <c r="B1057" s="854"/>
      <c r="C1057" s="854"/>
      <c r="D1057" s="854"/>
      <c r="E1057" s="855"/>
      <c r="F1057" s="262">
        <f>SUM(F1055:F1056)</f>
        <v>20.05</v>
      </c>
    </row>
    <row r="1058" spans="1:6">
      <c r="A1058" s="590"/>
      <c r="B1058" s="396"/>
      <c r="C1058" s="396"/>
      <c r="D1058" s="394"/>
      <c r="E1058" s="396"/>
      <c r="F1058" s="591"/>
    </row>
    <row r="1059" spans="1:6">
      <c r="A1059" s="589" t="s">
        <v>786</v>
      </c>
      <c r="B1059" s="397" t="s">
        <v>552</v>
      </c>
      <c r="C1059" s="259" t="s">
        <v>485</v>
      </c>
      <c r="D1059" s="259" t="s">
        <v>553</v>
      </c>
      <c r="E1059" s="259" t="s">
        <v>549</v>
      </c>
      <c r="F1059" s="260" t="s">
        <v>550</v>
      </c>
    </row>
    <row r="1060" spans="1:6" ht="36">
      <c r="A1060" s="567">
        <v>1575</v>
      </c>
      <c r="B1060" s="676" t="s">
        <v>2252</v>
      </c>
      <c r="C1060" s="542" t="s">
        <v>488</v>
      </c>
      <c r="D1060" s="337">
        <v>1</v>
      </c>
      <c r="E1060" s="338">
        <v>0.66</v>
      </c>
      <c r="F1060" s="338">
        <f>D1060*E1060</f>
        <v>0.66</v>
      </c>
    </row>
    <row r="1061" spans="1:6" ht="15" customHeight="1">
      <c r="A1061" s="567">
        <v>2391</v>
      </c>
      <c r="B1061" s="676" t="s">
        <v>2251</v>
      </c>
      <c r="C1061" s="541" t="s">
        <v>488</v>
      </c>
      <c r="D1061" s="337">
        <v>1</v>
      </c>
      <c r="E1061" s="338">
        <v>7.91</v>
      </c>
      <c r="F1061" s="338">
        <f>D1061*E1061</f>
        <v>7.91</v>
      </c>
    </row>
    <row r="1062" spans="1:6">
      <c r="A1062" s="840" t="s">
        <v>554</v>
      </c>
      <c r="B1062" s="840"/>
      <c r="C1062" s="840"/>
      <c r="D1062" s="841"/>
      <c r="E1062" s="840"/>
      <c r="F1062" s="262">
        <f>SUM(F1060:F1061)</f>
        <v>8.57</v>
      </c>
    </row>
    <row r="1063" spans="1:6">
      <c r="A1063" s="842"/>
      <c r="B1063" s="842"/>
      <c r="C1063" s="842"/>
      <c r="D1063" s="843"/>
      <c r="E1063" s="842"/>
      <c r="F1063" s="842"/>
    </row>
    <row r="1064" spans="1:6">
      <c r="A1064" s="835" t="s">
        <v>555</v>
      </c>
      <c r="B1064" s="835"/>
      <c r="C1064" s="835"/>
      <c r="D1064" s="836"/>
      <c r="E1064" s="835"/>
      <c r="F1064" s="689">
        <f>SUM(F1062,F1057)</f>
        <v>28.62</v>
      </c>
    </row>
    <row r="1065" spans="1:6">
      <c r="A1065" s="609"/>
      <c r="B1065" s="610"/>
      <c r="C1065" s="611"/>
      <c r="D1065" s="611"/>
      <c r="E1065" s="611"/>
      <c r="F1065" s="612"/>
    </row>
    <row r="1066" spans="1:6">
      <c r="A1066" s="835" t="s">
        <v>1755</v>
      </c>
      <c r="B1066" s="835"/>
      <c r="C1066" s="847" t="s">
        <v>547</v>
      </c>
      <c r="D1066" s="848"/>
      <c r="E1066" s="849"/>
      <c r="F1066" s="849"/>
    </row>
    <row r="1067" spans="1:6">
      <c r="A1067" s="835" t="s">
        <v>1748</v>
      </c>
      <c r="B1067" s="835" t="s">
        <v>950</v>
      </c>
      <c r="C1067" s="835" t="s">
        <v>485</v>
      </c>
      <c r="D1067" s="836"/>
      <c r="E1067" s="835"/>
      <c r="F1067" s="835">
        <v>29.09</v>
      </c>
    </row>
    <row r="1068" spans="1:6">
      <c r="A1068" s="874"/>
      <c r="B1068" s="874"/>
      <c r="C1068" s="874"/>
      <c r="D1068" s="874"/>
      <c r="E1068" s="874"/>
      <c r="F1068" s="874"/>
    </row>
    <row r="1069" spans="1:6">
      <c r="A1069" s="588" t="s">
        <v>786</v>
      </c>
      <c r="B1069" s="702" t="s">
        <v>166</v>
      </c>
      <c r="C1069" s="259" t="s">
        <v>485</v>
      </c>
      <c r="D1069" s="259" t="s">
        <v>548</v>
      </c>
      <c r="E1069" s="259" t="s">
        <v>549</v>
      </c>
      <c r="F1069" s="260" t="s">
        <v>550</v>
      </c>
    </row>
    <row r="1070" spans="1:6">
      <c r="A1070" s="585">
        <v>88316</v>
      </c>
      <c r="B1070" s="673" t="s">
        <v>789</v>
      </c>
      <c r="C1070" s="261" t="s">
        <v>487</v>
      </c>
      <c r="D1070" s="337">
        <v>3.0000000000000001E-3</v>
      </c>
      <c r="E1070" s="338">
        <v>14.37</v>
      </c>
      <c r="F1070" s="338">
        <f>E1070*D1070</f>
        <v>0.04</v>
      </c>
    </row>
    <row r="1071" spans="1:6">
      <c r="A1071" s="840" t="s">
        <v>551</v>
      </c>
      <c r="B1071" s="840"/>
      <c r="C1071" s="840"/>
      <c r="D1071" s="841"/>
      <c r="E1071" s="840"/>
      <c r="F1071" s="262">
        <f>SUM(F1070:F1070)</f>
        <v>0.04</v>
      </c>
    </row>
    <row r="1072" spans="1:6">
      <c r="A1072" s="842"/>
      <c r="B1072" s="842"/>
      <c r="C1072" s="842"/>
      <c r="D1072" s="843"/>
      <c r="E1072" s="842"/>
      <c r="F1072" s="842"/>
    </row>
    <row r="1073" spans="1:6">
      <c r="A1073" s="584" t="s">
        <v>786</v>
      </c>
      <c r="B1073" s="702" t="s">
        <v>560</v>
      </c>
      <c r="C1073" s="592" t="s">
        <v>485</v>
      </c>
      <c r="D1073" s="259" t="s">
        <v>548</v>
      </c>
      <c r="E1073" s="592" t="s">
        <v>549</v>
      </c>
      <c r="F1073" s="260" t="s">
        <v>550</v>
      </c>
    </row>
    <row r="1074" spans="1:6" ht="42.75" customHeight="1">
      <c r="A1074" s="585">
        <v>5932</v>
      </c>
      <c r="B1074" s="701" t="s">
        <v>1749</v>
      </c>
      <c r="C1074" s="354" t="s">
        <v>821</v>
      </c>
      <c r="D1074" s="337">
        <v>3.0000000000000001E-3</v>
      </c>
      <c r="E1074" s="338">
        <v>132.28</v>
      </c>
      <c r="F1074" s="338">
        <f>E1074*D1074</f>
        <v>0.4</v>
      </c>
    </row>
    <row r="1075" spans="1:6">
      <c r="A1075" s="840" t="s">
        <v>561</v>
      </c>
      <c r="B1075" s="840"/>
      <c r="C1075" s="840"/>
      <c r="D1075" s="841"/>
      <c r="E1075" s="840"/>
      <c r="F1075" s="262">
        <f>SUM(F1074:F1074)</f>
        <v>0.4</v>
      </c>
    </row>
    <row r="1076" spans="1:6">
      <c r="A1076" s="842"/>
      <c r="B1076" s="842"/>
      <c r="C1076" s="842"/>
      <c r="D1076" s="843"/>
      <c r="E1076" s="842"/>
      <c r="F1076" s="842"/>
    </row>
    <row r="1077" spans="1:6">
      <c r="A1077" s="835" t="s">
        <v>555</v>
      </c>
      <c r="B1077" s="835"/>
      <c r="C1077" s="835"/>
      <c r="D1077" s="836"/>
      <c r="E1077" s="835"/>
      <c r="F1077" s="689">
        <f>F1071+F1075</f>
        <v>0.44</v>
      </c>
    </row>
    <row r="1078" spans="1:6">
      <c r="A1078" s="613"/>
      <c r="B1078" s="610"/>
      <c r="C1078" s="611"/>
      <c r="D1078" s="611"/>
      <c r="E1078" s="611"/>
      <c r="F1078" s="612"/>
    </row>
    <row r="1079" spans="1:6">
      <c r="A1079" s="835" t="s">
        <v>1756</v>
      </c>
      <c r="B1079" s="835"/>
      <c r="C1079" s="847" t="s">
        <v>547</v>
      </c>
      <c r="D1079" s="848"/>
      <c r="E1079" s="849"/>
      <c r="F1079" s="849"/>
    </row>
    <row r="1080" spans="1:6">
      <c r="A1080" s="835" t="s">
        <v>1743</v>
      </c>
      <c r="B1080" s="835" t="s">
        <v>950</v>
      </c>
      <c r="C1080" s="835" t="s">
        <v>485</v>
      </c>
      <c r="D1080" s="836"/>
      <c r="E1080" s="835"/>
      <c r="F1080" s="835">
        <v>29.09</v>
      </c>
    </row>
    <row r="1081" spans="1:6">
      <c r="A1081" s="874"/>
      <c r="B1081" s="874"/>
      <c r="C1081" s="874"/>
      <c r="D1081" s="874"/>
      <c r="E1081" s="874"/>
      <c r="F1081" s="874"/>
    </row>
    <row r="1082" spans="1:6">
      <c r="A1082" s="588" t="s">
        <v>786</v>
      </c>
      <c r="B1082" s="702" t="s">
        <v>166</v>
      </c>
      <c r="C1082" s="259" t="s">
        <v>485</v>
      </c>
      <c r="D1082" s="259" t="s">
        <v>548</v>
      </c>
      <c r="E1082" s="259" t="s">
        <v>549</v>
      </c>
      <c r="F1082" s="260" t="s">
        <v>550</v>
      </c>
    </row>
    <row r="1083" spans="1:6" ht="12.75" customHeight="1">
      <c r="A1083" s="585">
        <v>88253</v>
      </c>
      <c r="B1083" s="673" t="s">
        <v>1750</v>
      </c>
      <c r="C1083" s="261" t="s">
        <v>487</v>
      </c>
      <c r="D1083" s="337">
        <v>2.5000000000000001E-3</v>
      </c>
      <c r="E1083" s="338">
        <v>8.98</v>
      </c>
      <c r="F1083" s="338">
        <f>E1083*D1083</f>
        <v>0.02</v>
      </c>
    </row>
    <row r="1084" spans="1:6">
      <c r="A1084" s="585">
        <v>88288</v>
      </c>
      <c r="B1084" s="673" t="s">
        <v>1751</v>
      </c>
      <c r="C1084" s="261" t="s">
        <v>487</v>
      </c>
      <c r="D1084" s="337">
        <v>2.5000000000000001E-3</v>
      </c>
      <c r="E1084" s="338">
        <v>10.3</v>
      </c>
      <c r="F1084" s="338">
        <f t="shared" ref="F1084:F1087" si="49">E1084*D1084</f>
        <v>0.03</v>
      </c>
    </row>
    <row r="1085" spans="1:6">
      <c r="A1085" s="585">
        <v>88316</v>
      </c>
      <c r="B1085" s="673" t="s">
        <v>789</v>
      </c>
      <c r="C1085" s="261" t="s">
        <v>487</v>
      </c>
      <c r="D1085" s="337">
        <v>7.4999999999999997E-3</v>
      </c>
      <c r="E1085" s="338">
        <v>14.37</v>
      </c>
      <c r="F1085" s="338">
        <f t="shared" si="49"/>
        <v>0.11</v>
      </c>
    </row>
    <row r="1086" spans="1:6" ht="14.25" customHeight="1">
      <c r="A1086" s="585">
        <v>88597</v>
      </c>
      <c r="B1086" s="673" t="s">
        <v>1752</v>
      </c>
      <c r="C1086" s="261" t="s">
        <v>487</v>
      </c>
      <c r="D1086" s="337">
        <v>2E-3</v>
      </c>
      <c r="E1086" s="338">
        <v>20.3</v>
      </c>
      <c r="F1086" s="338">
        <f t="shared" si="49"/>
        <v>0.04</v>
      </c>
    </row>
    <row r="1087" spans="1:6" ht="18" customHeight="1">
      <c r="A1087" s="585">
        <v>88253</v>
      </c>
      <c r="B1087" s="673" t="s">
        <v>1750</v>
      </c>
      <c r="C1087" s="261" t="s">
        <v>487</v>
      </c>
      <c r="D1087" s="337">
        <v>2.5000000000000001E-3</v>
      </c>
      <c r="E1087" s="338">
        <v>8.98</v>
      </c>
      <c r="F1087" s="338">
        <f t="shared" si="49"/>
        <v>0.02</v>
      </c>
    </row>
    <row r="1088" spans="1:6">
      <c r="A1088" s="840" t="s">
        <v>551</v>
      </c>
      <c r="B1088" s="840"/>
      <c r="C1088" s="840"/>
      <c r="D1088" s="841"/>
      <c r="E1088" s="840"/>
      <c r="F1088" s="262">
        <f>SUM(F1083:F1087)</f>
        <v>0.22</v>
      </c>
    </row>
    <row r="1089" spans="1:6" ht="3" customHeight="1">
      <c r="A1089" s="842"/>
      <c r="B1089" s="842"/>
      <c r="C1089" s="842"/>
      <c r="D1089" s="843"/>
      <c r="E1089" s="842"/>
      <c r="F1089" s="842"/>
    </row>
    <row r="1090" spans="1:6">
      <c r="A1090" s="584" t="s">
        <v>786</v>
      </c>
      <c r="B1090" s="702" t="s">
        <v>560</v>
      </c>
      <c r="C1090" s="592" t="s">
        <v>485</v>
      </c>
      <c r="D1090" s="259" t="s">
        <v>548</v>
      </c>
      <c r="E1090" s="592" t="s">
        <v>549</v>
      </c>
      <c r="F1090" s="260" t="s">
        <v>550</v>
      </c>
    </row>
    <row r="1091" spans="1:6" ht="23.25" customHeight="1">
      <c r="A1091" s="585">
        <v>6204</v>
      </c>
      <c r="B1091" s="701" t="s">
        <v>1753</v>
      </c>
      <c r="C1091" s="354" t="s">
        <v>488</v>
      </c>
      <c r="D1091" s="337">
        <v>2.8860000000000001E-3</v>
      </c>
      <c r="E1091" s="338">
        <v>7.86</v>
      </c>
      <c r="F1091" s="338">
        <f>E1091*D1091</f>
        <v>0.02</v>
      </c>
    </row>
    <row r="1092" spans="1:6" ht="36">
      <c r="A1092" s="585">
        <v>92145</v>
      </c>
      <c r="B1092" s="701" t="s">
        <v>1754</v>
      </c>
      <c r="C1092" s="354" t="s">
        <v>821</v>
      </c>
      <c r="D1092" s="337">
        <v>1E-3</v>
      </c>
      <c r="E1092" s="338">
        <v>50.54</v>
      </c>
      <c r="F1092" s="338">
        <f>E1092*D1092</f>
        <v>0.05</v>
      </c>
    </row>
    <row r="1093" spans="1:6">
      <c r="A1093" s="840" t="s">
        <v>561</v>
      </c>
      <c r="B1093" s="840"/>
      <c r="C1093" s="840"/>
      <c r="D1093" s="841"/>
      <c r="E1093" s="840"/>
      <c r="F1093" s="262">
        <f>SUM(F1091:F1092)</f>
        <v>7.0000000000000007E-2</v>
      </c>
    </row>
    <row r="1094" spans="1:6">
      <c r="A1094" s="842"/>
      <c r="B1094" s="842"/>
      <c r="C1094" s="842"/>
      <c r="D1094" s="843"/>
      <c r="E1094" s="842"/>
      <c r="F1094" s="842"/>
    </row>
    <row r="1095" spans="1:6">
      <c r="A1095" s="835" t="s">
        <v>555</v>
      </c>
      <c r="B1095" s="835"/>
      <c r="C1095" s="835"/>
      <c r="D1095" s="836"/>
      <c r="E1095" s="835"/>
      <c r="F1095" s="689">
        <f>F1088+F1093</f>
        <v>0.28999999999999998</v>
      </c>
    </row>
    <row r="1096" spans="1:6">
      <c r="A1096" s="613"/>
      <c r="B1096" s="610"/>
      <c r="C1096" s="611"/>
      <c r="D1096" s="611"/>
      <c r="E1096" s="611"/>
      <c r="F1096" s="612"/>
    </row>
    <row r="1097" spans="1:6">
      <c r="A1097" s="835" t="s">
        <v>2195</v>
      </c>
      <c r="B1097" s="835"/>
      <c r="C1097" s="847" t="s">
        <v>1011</v>
      </c>
      <c r="D1097" s="848"/>
      <c r="E1097" s="849"/>
      <c r="F1097" s="849"/>
    </row>
    <row r="1098" spans="1:6">
      <c r="A1098" s="835" t="s">
        <v>2208</v>
      </c>
      <c r="B1098" s="835"/>
      <c r="C1098" s="835"/>
      <c r="D1098" s="836"/>
      <c r="E1098" s="835"/>
      <c r="F1098" s="835"/>
    </row>
    <row r="1099" spans="1:6">
      <c r="A1099" s="842"/>
      <c r="B1099" s="842"/>
      <c r="C1099" s="842"/>
      <c r="D1099" s="843"/>
      <c r="E1099" s="842"/>
      <c r="F1099" s="842"/>
    </row>
    <row r="1100" spans="1:6">
      <c r="A1100" s="589" t="s">
        <v>786</v>
      </c>
      <c r="B1100" s="672" t="s">
        <v>166</v>
      </c>
      <c r="C1100" s="259" t="s">
        <v>485</v>
      </c>
      <c r="D1100" s="259" t="s">
        <v>548</v>
      </c>
      <c r="E1100" s="259" t="s">
        <v>549</v>
      </c>
      <c r="F1100" s="260" t="s">
        <v>550</v>
      </c>
    </row>
    <row r="1101" spans="1:6">
      <c r="A1101" s="579">
        <v>88316</v>
      </c>
      <c r="B1101" s="700" t="s">
        <v>2664</v>
      </c>
      <c r="C1101" s="261" t="s">
        <v>487</v>
      </c>
      <c r="D1101" s="337">
        <v>0.25</v>
      </c>
      <c r="E1101" s="338">
        <v>14.37</v>
      </c>
      <c r="F1101" s="338">
        <f>D1101*E1101</f>
        <v>3.59</v>
      </c>
    </row>
    <row r="1102" spans="1:6">
      <c r="A1102" s="840" t="s">
        <v>551</v>
      </c>
      <c r="B1102" s="840"/>
      <c r="C1102" s="840"/>
      <c r="D1102" s="841"/>
      <c r="E1102" s="840"/>
      <c r="F1102" s="262">
        <f>SUM(F1101:F1101)</f>
        <v>3.59</v>
      </c>
    </row>
    <row r="1103" spans="1:6">
      <c r="A1103" s="842"/>
      <c r="B1103" s="842"/>
      <c r="C1103" s="842"/>
      <c r="D1103" s="843"/>
      <c r="E1103" s="842"/>
      <c r="F1103" s="842"/>
    </row>
    <row r="1104" spans="1:6">
      <c r="A1104" s="589" t="s">
        <v>786</v>
      </c>
      <c r="B1104" s="672" t="s">
        <v>552</v>
      </c>
      <c r="C1104" s="259" t="s">
        <v>485</v>
      </c>
      <c r="D1104" s="259" t="s">
        <v>553</v>
      </c>
      <c r="E1104" s="259" t="s">
        <v>549</v>
      </c>
      <c r="F1104" s="260" t="s">
        <v>550</v>
      </c>
    </row>
    <row r="1105" spans="1:6" ht="36">
      <c r="A1105" s="579">
        <v>91277</v>
      </c>
      <c r="B1105" s="700" t="s">
        <v>2681</v>
      </c>
      <c r="C1105" s="261" t="s">
        <v>184</v>
      </c>
      <c r="D1105" s="337">
        <v>0.125</v>
      </c>
      <c r="E1105" s="338">
        <v>7.65</v>
      </c>
      <c r="F1105" s="338">
        <f>D1105*E1105</f>
        <v>0.96</v>
      </c>
    </row>
    <row r="1106" spans="1:6">
      <c r="A1106" s="840" t="s">
        <v>554</v>
      </c>
      <c r="B1106" s="840"/>
      <c r="C1106" s="840"/>
      <c r="D1106" s="841"/>
      <c r="E1106" s="840"/>
      <c r="F1106" s="262">
        <f>SUM(F1105:F1105)</f>
        <v>0.96</v>
      </c>
    </row>
    <row r="1107" spans="1:6">
      <c r="A1107" s="842"/>
      <c r="B1107" s="842"/>
      <c r="C1107" s="842"/>
      <c r="D1107" s="843"/>
      <c r="E1107" s="842"/>
      <c r="F1107" s="842"/>
    </row>
    <row r="1108" spans="1:6">
      <c r="A1108" s="835" t="s">
        <v>555</v>
      </c>
      <c r="B1108" s="835"/>
      <c r="C1108" s="835"/>
      <c r="D1108" s="836"/>
      <c r="E1108" s="835"/>
      <c r="F1108" s="689">
        <f>F1102+F1106</f>
        <v>4.55</v>
      </c>
    </row>
    <row r="1109" spans="1:6">
      <c r="A1109" s="613"/>
      <c r="B1109" s="610"/>
      <c r="C1109" s="611"/>
      <c r="D1109" s="611"/>
      <c r="E1109" s="611"/>
      <c r="F1109" s="612"/>
    </row>
    <row r="1110" spans="1:6">
      <c r="A1110" s="875" t="s">
        <v>2262</v>
      </c>
      <c r="B1110" s="875"/>
      <c r="C1110" s="876" t="s">
        <v>2261</v>
      </c>
      <c r="D1110" s="877"/>
      <c r="E1110" s="878"/>
      <c r="F1110" s="878"/>
    </row>
    <row r="1111" spans="1:6">
      <c r="A1111" s="875" t="s">
        <v>2260</v>
      </c>
      <c r="B1111" s="875"/>
      <c r="C1111" s="875"/>
      <c r="D1111" s="879"/>
      <c r="E1111" s="875"/>
      <c r="F1111" s="875"/>
    </row>
    <row r="1112" spans="1:6">
      <c r="A1112" s="842"/>
      <c r="B1112" s="842"/>
      <c r="C1112" s="842"/>
      <c r="D1112" s="843"/>
      <c r="E1112" s="842"/>
      <c r="F1112" s="842"/>
    </row>
    <row r="1113" spans="1:6">
      <c r="A1113" s="395" t="s">
        <v>786</v>
      </c>
      <c r="B1113" s="669" t="s">
        <v>166</v>
      </c>
      <c r="C1113" s="259" t="s">
        <v>485</v>
      </c>
      <c r="D1113" s="259" t="s">
        <v>548</v>
      </c>
      <c r="E1113" s="259" t="s">
        <v>549</v>
      </c>
      <c r="F1113" s="260" t="s">
        <v>550</v>
      </c>
    </row>
    <row r="1114" spans="1:6">
      <c r="A1114" s="540">
        <v>88264</v>
      </c>
      <c r="B1114" s="677" t="s">
        <v>1081</v>
      </c>
      <c r="C1114" s="261" t="s">
        <v>487</v>
      </c>
      <c r="D1114" s="337">
        <v>0.54100000000000004</v>
      </c>
      <c r="E1114" s="338">
        <v>20.91</v>
      </c>
      <c r="F1114" s="338">
        <f>D1114*E1114</f>
        <v>11.31</v>
      </c>
    </row>
    <row r="1115" spans="1:6">
      <c r="A1115" s="540">
        <v>88247</v>
      </c>
      <c r="B1115" s="677" t="s">
        <v>1102</v>
      </c>
      <c r="C1115" s="261" t="s">
        <v>487</v>
      </c>
      <c r="D1115" s="337">
        <v>0.54100000000000004</v>
      </c>
      <c r="E1115" s="338">
        <v>16.16</v>
      </c>
      <c r="F1115" s="338">
        <f>D1115*E1115</f>
        <v>8.74</v>
      </c>
    </row>
    <row r="1116" spans="1:6">
      <c r="A1116" s="853" t="s">
        <v>551</v>
      </c>
      <c r="B1116" s="854"/>
      <c r="C1116" s="854"/>
      <c r="D1116" s="854"/>
      <c r="E1116" s="855"/>
      <c r="F1116" s="262">
        <f>SUM(F1114:F1115)</f>
        <v>20.05</v>
      </c>
    </row>
    <row r="1117" spans="1:6">
      <c r="A1117" s="590"/>
      <c r="B1117" s="396"/>
      <c r="C1117" s="396"/>
      <c r="D1117" s="394"/>
      <c r="E1117" s="396"/>
      <c r="F1117" s="591"/>
    </row>
    <row r="1118" spans="1:6">
      <c r="A1118" s="589" t="s">
        <v>786</v>
      </c>
      <c r="B1118" s="397" t="s">
        <v>552</v>
      </c>
      <c r="C1118" s="259" t="s">
        <v>485</v>
      </c>
      <c r="D1118" s="259" t="s">
        <v>553</v>
      </c>
      <c r="E1118" s="259" t="s">
        <v>549</v>
      </c>
      <c r="F1118" s="260" t="s">
        <v>550</v>
      </c>
    </row>
    <row r="1119" spans="1:6" ht="36">
      <c r="A1119" s="567">
        <v>1575</v>
      </c>
      <c r="B1119" s="676" t="s">
        <v>2259</v>
      </c>
      <c r="C1119" s="542" t="s">
        <v>488</v>
      </c>
      <c r="D1119" s="337">
        <v>3</v>
      </c>
      <c r="E1119" s="338">
        <v>1.82</v>
      </c>
      <c r="F1119" s="338">
        <f>D1119*E1119</f>
        <v>5.46</v>
      </c>
    </row>
    <row r="1120" spans="1:6">
      <c r="A1120" s="567" t="s">
        <v>823</v>
      </c>
      <c r="B1120" s="676" t="s">
        <v>2258</v>
      </c>
      <c r="C1120" s="541" t="s">
        <v>488</v>
      </c>
      <c r="D1120" s="337">
        <v>1</v>
      </c>
      <c r="E1120" s="338">
        <v>99.42</v>
      </c>
      <c r="F1120" s="338">
        <f>D1120*E1120</f>
        <v>99.42</v>
      </c>
    </row>
    <row r="1121" spans="1:6">
      <c r="A1121" s="840" t="s">
        <v>554</v>
      </c>
      <c r="B1121" s="840"/>
      <c r="C1121" s="840"/>
      <c r="D1121" s="841"/>
      <c r="E1121" s="840"/>
      <c r="F1121" s="262">
        <f>SUM(F1119:F1120)</f>
        <v>104.88</v>
      </c>
    </row>
    <row r="1122" spans="1:6">
      <c r="A1122" s="842"/>
      <c r="B1122" s="842"/>
      <c r="C1122" s="842"/>
      <c r="D1122" s="843"/>
      <c r="E1122" s="842"/>
      <c r="F1122" s="842"/>
    </row>
    <row r="1123" spans="1:6">
      <c r="A1123" s="835" t="s">
        <v>555</v>
      </c>
      <c r="B1123" s="835"/>
      <c r="C1123" s="835"/>
      <c r="D1123" s="836"/>
      <c r="E1123" s="835"/>
      <c r="F1123" s="689">
        <f>SUM(F1121,F1116)</f>
        <v>124.93</v>
      </c>
    </row>
    <row r="1124" spans="1:6">
      <c r="A1124" s="609"/>
      <c r="B1124" s="610"/>
      <c r="C1124" s="611"/>
      <c r="D1124" s="611"/>
      <c r="E1124" s="611"/>
      <c r="F1124" s="612"/>
    </row>
    <row r="1125" spans="1:6">
      <c r="A1125" s="875" t="s">
        <v>2268</v>
      </c>
      <c r="B1125" s="875"/>
      <c r="C1125" s="876" t="s">
        <v>2261</v>
      </c>
      <c r="D1125" s="877"/>
      <c r="E1125" s="878"/>
      <c r="F1125" s="878"/>
    </row>
    <row r="1126" spans="1:6">
      <c r="A1126" s="875" t="s">
        <v>2267</v>
      </c>
      <c r="B1126" s="875"/>
      <c r="C1126" s="875"/>
      <c r="D1126" s="879"/>
      <c r="E1126" s="875"/>
      <c r="F1126" s="875"/>
    </row>
    <row r="1127" spans="1:6">
      <c r="A1127" s="842"/>
      <c r="B1127" s="842"/>
      <c r="C1127" s="842"/>
      <c r="D1127" s="843"/>
      <c r="E1127" s="842"/>
      <c r="F1127" s="842"/>
    </row>
    <row r="1128" spans="1:6">
      <c r="A1128" s="395" t="s">
        <v>786</v>
      </c>
      <c r="B1128" s="669" t="s">
        <v>166</v>
      </c>
      <c r="C1128" s="259" t="s">
        <v>485</v>
      </c>
      <c r="D1128" s="259" t="s">
        <v>548</v>
      </c>
      <c r="E1128" s="259" t="s">
        <v>549</v>
      </c>
      <c r="F1128" s="260" t="s">
        <v>550</v>
      </c>
    </row>
    <row r="1129" spans="1:6">
      <c r="A1129" s="540">
        <v>88264</v>
      </c>
      <c r="B1129" s="677" t="s">
        <v>1081</v>
      </c>
      <c r="C1129" s="261" t="s">
        <v>487</v>
      </c>
      <c r="D1129" s="337">
        <v>0.54100000000000004</v>
      </c>
      <c r="E1129" s="338">
        <v>20.91</v>
      </c>
      <c r="F1129" s="338">
        <f>D1129*E1129</f>
        <v>11.31</v>
      </c>
    </row>
    <row r="1130" spans="1:6">
      <c r="A1130" s="540">
        <v>88247</v>
      </c>
      <c r="B1130" s="677" t="s">
        <v>1102</v>
      </c>
      <c r="C1130" s="261" t="s">
        <v>487</v>
      </c>
      <c r="D1130" s="337">
        <v>0.54100000000000004</v>
      </c>
      <c r="E1130" s="338">
        <v>16.16</v>
      </c>
      <c r="F1130" s="338">
        <f>D1130*E1130</f>
        <v>8.74</v>
      </c>
    </row>
    <row r="1131" spans="1:6">
      <c r="A1131" s="853" t="s">
        <v>551</v>
      </c>
      <c r="B1131" s="854"/>
      <c r="C1131" s="854"/>
      <c r="D1131" s="854"/>
      <c r="E1131" s="855"/>
      <c r="F1131" s="262">
        <f>SUM(F1129:F1130)</f>
        <v>20.05</v>
      </c>
    </row>
    <row r="1132" spans="1:6">
      <c r="A1132" s="590"/>
      <c r="B1132" s="396"/>
      <c r="C1132" s="396"/>
      <c r="D1132" s="394"/>
      <c r="E1132" s="396"/>
      <c r="F1132" s="591"/>
    </row>
    <row r="1133" spans="1:6">
      <c r="A1133" s="589" t="s">
        <v>786</v>
      </c>
      <c r="B1133" s="397" t="s">
        <v>552</v>
      </c>
      <c r="C1133" s="259" t="s">
        <v>485</v>
      </c>
      <c r="D1133" s="259" t="s">
        <v>553</v>
      </c>
      <c r="E1133" s="259" t="s">
        <v>549</v>
      </c>
      <c r="F1133" s="260" t="s">
        <v>550</v>
      </c>
    </row>
    <row r="1134" spans="1:6" ht="36">
      <c r="A1134" s="567">
        <v>1575</v>
      </c>
      <c r="B1134" s="676" t="s">
        <v>2266</v>
      </c>
      <c r="C1134" s="542" t="s">
        <v>488</v>
      </c>
      <c r="D1134" s="337">
        <v>3</v>
      </c>
      <c r="E1134" s="338">
        <v>4.43</v>
      </c>
      <c r="F1134" s="338">
        <f>D1134*E1134</f>
        <v>13.29</v>
      </c>
    </row>
    <row r="1135" spans="1:6">
      <c r="A1135" s="567" t="s">
        <v>823</v>
      </c>
      <c r="B1135" s="676" t="s">
        <v>2265</v>
      </c>
      <c r="C1135" s="541" t="s">
        <v>488</v>
      </c>
      <c r="D1135" s="337">
        <v>1</v>
      </c>
      <c r="E1135" s="338">
        <v>300</v>
      </c>
      <c r="F1135" s="338">
        <f>D1135*E1135</f>
        <v>300</v>
      </c>
    </row>
    <row r="1136" spans="1:6">
      <c r="A1136" s="840" t="s">
        <v>554</v>
      </c>
      <c r="B1136" s="840"/>
      <c r="C1136" s="840"/>
      <c r="D1136" s="841"/>
      <c r="E1136" s="840"/>
      <c r="F1136" s="262">
        <f>SUM(F1134:F1135)</f>
        <v>313.29000000000002</v>
      </c>
    </row>
    <row r="1137" spans="1:6">
      <c r="A1137" s="842"/>
      <c r="B1137" s="842"/>
      <c r="C1137" s="842"/>
      <c r="D1137" s="843"/>
      <c r="E1137" s="842"/>
      <c r="F1137" s="842"/>
    </row>
    <row r="1138" spans="1:6">
      <c r="A1138" s="835" t="s">
        <v>555</v>
      </c>
      <c r="B1138" s="835"/>
      <c r="C1138" s="835"/>
      <c r="D1138" s="836"/>
      <c r="E1138" s="835"/>
      <c r="F1138" s="689">
        <f>SUM(F1136,F1131)</f>
        <v>333.34</v>
      </c>
    </row>
    <row r="1139" spans="1:6">
      <c r="A1139" s="613"/>
      <c r="B1139" s="610"/>
      <c r="C1139" s="611"/>
      <c r="D1139" s="611"/>
      <c r="E1139" s="611"/>
      <c r="F1139" s="612"/>
    </row>
    <row r="1140" spans="1:6">
      <c r="A1140" s="835" t="s">
        <v>2274</v>
      </c>
      <c r="B1140" s="835"/>
      <c r="C1140" s="872" t="s">
        <v>2261</v>
      </c>
      <c r="D1140" s="873"/>
      <c r="E1140" s="849"/>
      <c r="F1140" s="849"/>
    </row>
    <row r="1141" spans="1:6">
      <c r="A1141" s="912" t="s">
        <v>2273</v>
      </c>
      <c r="B1141" s="912"/>
      <c r="C1141" s="912"/>
      <c r="D1141" s="913"/>
      <c r="E1141" s="912"/>
      <c r="F1141" s="912"/>
    </row>
    <row r="1142" spans="1:6">
      <c r="A1142" s="842"/>
      <c r="B1142" s="842"/>
      <c r="C1142" s="842"/>
      <c r="D1142" s="843"/>
      <c r="E1142" s="842"/>
      <c r="F1142" s="842"/>
    </row>
    <row r="1143" spans="1:6">
      <c r="A1143" s="395" t="s">
        <v>786</v>
      </c>
      <c r="B1143" s="669" t="s">
        <v>166</v>
      </c>
      <c r="C1143" s="259" t="s">
        <v>485</v>
      </c>
      <c r="D1143" s="259" t="s">
        <v>548</v>
      </c>
      <c r="E1143" s="259" t="s">
        <v>549</v>
      </c>
      <c r="F1143" s="260" t="s">
        <v>550</v>
      </c>
    </row>
    <row r="1144" spans="1:6">
      <c r="A1144" s="540">
        <v>88264</v>
      </c>
      <c r="B1144" s="677" t="s">
        <v>1081</v>
      </c>
      <c r="C1144" s="261" t="s">
        <v>487</v>
      </c>
      <c r="D1144" s="337">
        <v>0.54100000000000004</v>
      </c>
      <c r="E1144" s="338">
        <v>20.91</v>
      </c>
      <c r="F1144" s="338">
        <f>D1144*E1144</f>
        <v>11.31</v>
      </c>
    </row>
    <row r="1145" spans="1:6">
      <c r="A1145" s="540">
        <v>88247</v>
      </c>
      <c r="B1145" s="677" t="s">
        <v>1102</v>
      </c>
      <c r="C1145" s="261" t="s">
        <v>487</v>
      </c>
      <c r="D1145" s="337">
        <v>0.54100000000000004</v>
      </c>
      <c r="E1145" s="338">
        <v>16.16</v>
      </c>
      <c r="F1145" s="338">
        <f>D1145*E1145</f>
        <v>8.74</v>
      </c>
    </row>
    <row r="1146" spans="1:6">
      <c r="A1146" s="853" t="s">
        <v>551</v>
      </c>
      <c r="B1146" s="854"/>
      <c r="C1146" s="854"/>
      <c r="D1146" s="854"/>
      <c r="E1146" s="855"/>
      <c r="F1146" s="262">
        <f>SUM(F1144:F1145)</f>
        <v>20.05</v>
      </c>
    </row>
    <row r="1147" spans="1:6">
      <c r="A1147" s="590"/>
      <c r="B1147" s="396"/>
      <c r="C1147" s="396"/>
      <c r="D1147" s="394"/>
      <c r="E1147" s="396"/>
      <c r="F1147" s="591"/>
    </row>
    <row r="1148" spans="1:6">
      <c r="A1148" s="589" t="s">
        <v>786</v>
      </c>
      <c r="B1148" s="397" t="s">
        <v>552</v>
      </c>
      <c r="C1148" s="259" t="s">
        <v>485</v>
      </c>
      <c r="D1148" s="259" t="s">
        <v>553</v>
      </c>
      <c r="E1148" s="259" t="s">
        <v>549</v>
      </c>
      <c r="F1148" s="260" t="s">
        <v>550</v>
      </c>
    </row>
    <row r="1149" spans="1:6" ht="36">
      <c r="A1149" s="567">
        <v>1575</v>
      </c>
      <c r="B1149" s="676" t="s">
        <v>2272</v>
      </c>
      <c r="C1149" s="542" t="s">
        <v>488</v>
      </c>
      <c r="D1149" s="337">
        <v>6</v>
      </c>
      <c r="E1149" s="338">
        <v>5.46</v>
      </c>
      <c r="F1149" s="338">
        <f>D1149*E1149</f>
        <v>32.76</v>
      </c>
    </row>
    <row r="1150" spans="1:6" ht="24">
      <c r="A1150" s="567">
        <v>2391</v>
      </c>
      <c r="B1150" s="676" t="s">
        <v>2271</v>
      </c>
      <c r="C1150" s="542" t="s">
        <v>488</v>
      </c>
      <c r="D1150" s="337">
        <v>1</v>
      </c>
      <c r="E1150" s="338">
        <v>1110.33</v>
      </c>
      <c r="F1150" s="338">
        <f>D1150*E1150</f>
        <v>1110.33</v>
      </c>
    </row>
    <row r="1151" spans="1:6">
      <c r="A1151" s="840" t="s">
        <v>554</v>
      </c>
      <c r="B1151" s="840"/>
      <c r="C1151" s="840"/>
      <c r="D1151" s="841"/>
      <c r="E1151" s="840"/>
      <c r="F1151" s="262">
        <f>SUM(F1149:F1150)</f>
        <v>1143.0899999999999</v>
      </c>
    </row>
    <row r="1152" spans="1:6">
      <c r="A1152" s="842"/>
      <c r="B1152" s="842"/>
      <c r="C1152" s="842"/>
      <c r="D1152" s="843"/>
      <c r="E1152" s="842"/>
      <c r="F1152" s="842"/>
    </row>
    <row r="1153" spans="1:6">
      <c r="A1153" s="835" t="s">
        <v>555</v>
      </c>
      <c r="B1153" s="835"/>
      <c r="C1153" s="835"/>
      <c r="D1153" s="836"/>
      <c r="E1153" s="835"/>
      <c r="F1153" s="689">
        <f>SUM(F1151,F1146)</f>
        <v>1163.1400000000001</v>
      </c>
    </row>
    <row r="1154" spans="1:6">
      <c r="A1154" s="609"/>
      <c r="B1154" s="610"/>
      <c r="C1154" s="611"/>
      <c r="D1154" s="611"/>
      <c r="E1154" s="611"/>
      <c r="F1154" s="612"/>
    </row>
    <row r="1155" spans="1:6">
      <c r="A1155" s="856" t="s">
        <v>2280</v>
      </c>
      <c r="B1155" s="857"/>
      <c r="C1155" s="872" t="s">
        <v>2261</v>
      </c>
      <c r="D1155" s="873"/>
      <c r="E1155" s="910"/>
      <c r="F1155" s="911"/>
    </row>
    <row r="1156" spans="1:6">
      <c r="A1156" s="850" t="s">
        <v>2279</v>
      </c>
      <c r="B1156" s="851"/>
      <c r="C1156" s="851"/>
      <c r="D1156" s="851"/>
      <c r="E1156" s="851"/>
      <c r="F1156" s="852"/>
    </row>
    <row r="1157" spans="1:6">
      <c r="A1157" s="842"/>
      <c r="B1157" s="842"/>
      <c r="C1157" s="842"/>
      <c r="D1157" s="843"/>
      <c r="E1157" s="842"/>
      <c r="F1157" s="842"/>
    </row>
    <row r="1158" spans="1:6">
      <c r="A1158" s="395" t="s">
        <v>786</v>
      </c>
      <c r="B1158" s="669" t="s">
        <v>166</v>
      </c>
      <c r="C1158" s="259" t="s">
        <v>485</v>
      </c>
      <c r="D1158" s="259" t="s">
        <v>548</v>
      </c>
      <c r="E1158" s="259" t="s">
        <v>549</v>
      </c>
      <c r="F1158" s="260" t="s">
        <v>550</v>
      </c>
    </row>
    <row r="1159" spans="1:6">
      <c r="A1159" s="540">
        <v>88264</v>
      </c>
      <c r="B1159" s="677" t="s">
        <v>1081</v>
      </c>
      <c r="C1159" s="261" t="s">
        <v>487</v>
      </c>
      <c r="D1159" s="337">
        <v>0.54100000000000004</v>
      </c>
      <c r="E1159" s="338">
        <v>20.91</v>
      </c>
      <c r="F1159" s="338">
        <f>D1159*E1159</f>
        <v>11.31</v>
      </c>
    </row>
    <row r="1160" spans="1:6">
      <c r="A1160" s="540">
        <v>88247</v>
      </c>
      <c r="B1160" s="677" t="s">
        <v>1102</v>
      </c>
      <c r="C1160" s="261" t="s">
        <v>487</v>
      </c>
      <c r="D1160" s="337">
        <v>0.54100000000000004</v>
      </c>
      <c r="E1160" s="338">
        <v>16.16</v>
      </c>
      <c r="F1160" s="338">
        <f>D1160*E1160</f>
        <v>8.74</v>
      </c>
    </row>
    <row r="1161" spans="1:6">
      <c r="A1161" s="853" t="s">
        <v>551</v>
      </c>
      <c r="B1161" s="854"/>
      <c r="C1161" s="854"/>
      <c r="D1161" s="854"/>
      <c r="E1161" s="855"/>
      <c r="F1161" s="262">
        <f>SUM(F1159:F1160)</f>
        <v>20.05</v>
      </c>
    </row>
    <row r="1162" spans="1:6">
      <c r="A1162" s="590"/>
      <c r="B1162" s="396"/>
      <c r="C1162" s="396"/>
      <c r="D1162" s="394"/>
      <c r="E1162" s="396"/>
      <c r="F1162" s="591"/>
    </row>
    <row r="1163" spans="1:6">
      <c r="A1163" s="589" t="s">
        <v>786</v>
      </c>
      <c r="B1163" s="397" t="s">
        <v>552</v>
      </c>
      <c r="C1163" s="259" t="s">
        <v>485</v>
      </c>
      <c r="D1163" s="259" t="s">
        <v>553</v>
      </c>
      <c r="E1163" s="259" t="s">
        <v>549</v>
      </c>
      <c r="F1163" s="260" t="s">
        <v>550</v>
      </c>
    </row>
    <row r="1164" spans="1:6" ht="36">
      <c r="A1164" s="567">
        <v>1575</v>
      </c>
      <c r="B1164" s="676" t="s">
        <v>2278</v>
      </c>
      <c r="C1164" s="542" t="s">
        <v>488</v>
      </c>
      <c r="D1164" s="337">
        <v>3</v>
      </c>
      <c r="E1164" s="338">
        <v>1.1000000000000001</v>
      </c>
      <c r="F1164" s="338">
        <f>D1164*E1164</f>
        <v>3.3</v>
      </c>
    </row>
    <row r="1165" spans="1:6">
      <c r="A1165" s="567">
        <v>2391</v>
      </c>
      <c r="B1165" s="676" t="s">
        <v>2277</v>
      </c>
      <c r="C1165" s="542" t="s">
        <v>488</v>
      </c>
      <c r="D1165" s="337">
        <v>1</v>
      </c>
      <c r="E1165" s="338">
        <v>55.58</v>
      </c>
      <c r="F1165" s="338">
        <f>D1165*E1165</f>
        <v>55.58</v>
      </c>
    </row>
    <row r="1166" spans="1:6">
      <c r="A1166" s="840" t="s">
        <v>554</v>
      </c>
      <c r="B1166" s="840"/>
      <c r="C1166" s="840"/>
      <c r="D1166" s="841"/>
      <c r="E1166" s="840"/>
      <c r="F1166" s="262">
        <f>SUM(F1164:F1165)</f>
        <v>58.88</v>
      </c>
    </row>
    <row r="1167" spans="1:6">
      <c r="A1167" s="842"/>
      <c r="B1167" s="842"/>
      <c r="C1167" s="842"/>
      <c r="D1167" s="843"/>
      <c r="E1167" s="842"/>
      <c r="F1167" s="842"/>
    </row>
    <row r="1168" spans="1:6">
      <c r="A1168" s="835" t="s">
        <v>555</v>
      </c>
      <c r="B1168" s="835"/>
      <c r="C1168" s="835"/>
      <c r="D1168" s="836"/>
      <c r="E1168" s="835"/>
      <c r="F1168" s="689">
        <f>SUM(F1166,F1161)</f>
        <v>78.930000000000007</v>
      </c>
    </row>
    <row r="1169" spans="1:6">
      <c r="A1169" s="609"/>
      <c r="B1169" s="610"/>
      <c r="C1169" s="611"/>
      <c r="D1169" s="611"/>
      <c r="E1169" s="611"/>
      <c r="F1169" s="612"/>
    </row>
    <row r="1170" spans="1:6">
      <c r="A1170" s="856" t="s">
        <v>2285</v>
      </c>
      <c r="B1170" s="857"/>
      <c r="C1170" s="872" t="s">
        <v>2261</v>
      </c>
      <c r="D1170" s="873"/>
      <c r="E1170" s="910"/>
      <c r="F1170" s="911"/>
    </row>
    <row r="1171" spans="1:6">
      <c r="A1171" s="850" t="s">
        <v>2284</v>
      </c>
      <c r="B1171" s="851"/>
      <c r="C1171" s="851"/>
      <c r="D1171" s="851"/>
      <c r="E1171" s="851"/>
      <c r="F1171" s="852"/>
    </row>
    <row r="1172" spans="1:6">
      <c r="A1172" s="842"/>
      <c r="B1172" s="842"/>
      <c r="C1172" s="842"/>
      <c r="D1172" s="843"/>
      <c r="E1172" s="842"/>
      <c r="F1172" s="842"/>
    </row>
    <row r="1173" spans="1:6">
      <c r="A1173" s="395" t="s">
        <v>786</v>
      </c>
      <c r="B1173" s="669" t="s">
        <v>166</v>
      </c>
      <c r="C1173" s="259" t="s">
        <v>485</v>
      </c>
      <c r="D1173" s="259" t="s">
        <v>548</v>
      </c>
      <c r="E1173" s="259" t="s">
        <v>549</v>
      </c>
      <c r="F1173" s="260" t="s">
        <v>550</v>
      </c>
    </row>
    <row r="1174" spans="1:6">
      <c r="A1174" s="540">
        <v>88264</v>
      </c>
      <c r="B1174" s="677" t="s">
        <v>1081</v>
      </c>
      <c r="C1174" s="261" t="s">
        <v>487</v>
      </c>
      <c r="D1174" s="337">
        <v>0.54100000000000004</v>
      </c>
      <c r="E1174" s="338">
        <v>20.91</v>
      </c>
      <c r="F1174" s="338">
        <f>D1174*E1174</f>
        <v>11.31</v>
      </c>
    </row>
    <row r="1175" spans="1:6">
      <c r="A1175" s="540">
        <v>88247</v>
      </c>
      <c r="B1175" s="677" t="s">
        <v>1102</v>
      </c>
      <c r="C1175" s="261" t="s">
        <v>487</v>
      </c>
      <c r="D1175" s="337">
        <v>0.54100000000000004</v>
      </c>
      <c r="E1175" s="338">
        <v>16.16</v>
      </c>
      <c r="F1175" s="338">
        <f>D1175*E1175</f>
        <v>8.74</v>
      </c>
    </row>
    <row r="1176" spans="1:6">
      <c r="A1176" s="853" t="s">
        <v>551</v>
      </c>
      <c r="B1176" s="854"/>
      <c r="C1176" s="854"/>
      <c r="D1176" s="854"/>
      <c r="E1176" s="855"/>
      <c r="F1176" s="262">
        <f>SUM(F1174:F1175)</f>
        <v>20.05</v>
      </c>
    </row>
    <row r="1177" spans="1:6">
      <c r="A1177" s="590"/>
      <c r="B1177" s="396"/>
      <c r="C1177" s="396"/>
      <c r="D1177" s="394"/>
      <c r="E1177" s="396"/>
      <c r="F1177" s="591"/>
    </row>
    <row r="1178" spans="1:6">
      <c r="A1178" s="589" t="s">
        <v>786</v>
      </c>
      <c r="B1178" s="397" t="s">
        <v>552</v>
      </c>
      <c r="C1178" s="259" t="s">
        <v>485</v>
      </c>
      <c r="D1178" s="259" t="s">
        <v>553</v>
      </c>
      <c r="E1178" s="259" t="s">
        <v>549</v>
      </c>
      <c r="F1178" s="260" t="s">
        <v>550</v>
      </c>
    </row>
    <row r="1179" spans="1:6" ht="36">
      <c r="A1179" s="567">
        <v>1575</v>
      </c>
      <c r="B1179" s="676" t="s">
        <v>2278</v>
      </c>
      <c r="C1179" s="542" t="s">
        <v>488</v>
      </c>
      <c r="D1179" s="337">
        <v>3</v>
      </c>
      <c r="E1179" s="338">
        <v>1.1000000000000001</v>
      </c>
      <c r="F1179" s="338">
        <f>D1179*E1179</f>
        <v>3.3</v>
      </c>
    </row>
    <row r="1180" spans="1:6">
      <c r="A1180" s="567">
        <v>2391</v>
      </c>
      <c r="B1180" s="676" t="s">
        <v>2283</v>
      </c>
      <c r="C1180" s="542" t="s">
        <v>488</v>
      </c>
      <c r="D1180" s="337">
        <v>1</v>
      </c>
      <c r="E1180" s="338">
        <v>99.4</v>
      </c>
      <c r="F1180" s="338">
        <f>D1180*E1180</f>
        <v>99.4</v>
      </c>
    </row>
    <row r="1181" spans="1:6">
      <c r="A1181" s="840" t="s">
        <v>554</v>
      </c>
      <c r="B1181" s="840"/>
      <c r="C1181" s="840"/>
      <c r="D1181" s="841"/>
      <c r="E1181" s="840"/>
      <c r="F1181" s="262">
        <f>SUM(F1179:F1180)</f>
        <v>102.7</v>
      </c>
    </row>
    <row r="1182" spans="1:6">
      <c r="A1182" s="842"/>
      <c r="B1182" s="842"/>
      <c r="C1182" s="842"/>
      <c r="D1182" s="843"/>
      <c r="E1182" s="842"/>
      <c r="F1182" s="842"/>
    </row>
    <row r="1183" spans="1:6">
      <c r="A1183" s="835" t="s">
        <v>555</v>
      </c>
      <c r="B1183" s="835"/>
      <c r="C1183" s="835"/>
      <c r="D1183" s="836"/>
      <c r="E1183" s="835"/>
      <c r="F1183" s="689">
        <f>SUM(F1181,F1176)</f>
        <v>122.75</v>
      </c>
    </row>
    <row r="1184" spans="1:6">
      <c r="A1184" s="609"/>
      <c r="B1184" s="610"/>
      <c r="C1184" s="611"/>
      <c r="D1184" s="611"/>
      <c r="E1184" s="611"/>
      <c r="F1184" s="612"/>
    </row>
    <row r="1185" spans="1:6">
      <c r="A1185" s="835" t="s">
        <v>2308</v>
      </c>
      <c r="B1185" s="835"/>
      <c r="C1185" s="872" t="s">
        <v>2261</v>
      </c>
      <c r="D1185" s="873"/>
      <c r="E1185" s="849"/>
      <c r="F1185" s="849"/>
    </row>
    <row r="1186" spans="1:6">
      <c r="A1186" s="835" t="s">
        <v>2155</v>
      </c>
      <c r="B1186" s="835"/>
      <c r="C1186" s="835"/>
      <c r="D1186" s="836"/>
      <c r="E1186" s="835"/>
      <c r="F1186" s="835"/>
    </row>
    <row r="1187" spans="1:6">
      <c r="A1187" s="842"/>
      <c r="B1187" s="842"/>
      <c r="C1187" s="842"/>
      <c r="D1187" s="843"/>
      <c r="E1187" s="842"/>
      <c r="F1187" s="842"/>
    </row>
    <row r="1188" spans="1:6">
      <c r="A1188" s="395" t="s">
        <v>786</v>
      </c>
      <c r="B1188" s="669" t="s">
        <v>166</v>
      </c>
      <c r="C1188" s="259" t="s">
        <v>485</v>
      </c>
      <c r="D1188" s="259" t="s">
        <v>548</v>
      </c>
      <c r="E1188" s="259" t="s">
        <v>549</v>
      </c>
      <c r="F1188" s="260" t="s">
        <v>550</v>
      </c>
    </row>
    <row r="1189" spans="1:6">
      <c r="A1189" s="540">
        <v>88264</v>
      </c>
      <c r="B1189" s="677" t="s">
        <v>1081</v>
      </c>
      <c r="C1189" s="261" t="s">
        <v>487</v>
      </c>
      <c r="D1189" s="337">
        <v>0.35510000000000003</v>
      </c>
      <c r="E1189" s="338">
        <v>18.38</v>
      </c>
      <c r="F1189" s="338">
        <f>D1189*E1189</f>
        <v>6.53</v>
      </c>
    </row>
    <row r="1190" spans="1:6">
      <c r="A1190" s="540">
        <v>88247</v>
      </c>
      <c r="B1190" s="677" t="s">
        <v>1102</v>
      </c>
      <c r="C1190" s="261" t="s">
        <v>487</v>
      </c>
      <c r="D1190" s="337">
        <v>0.14799999999999999</v>
      </c>
      <c r="E1190" s="338">
        <v>14.33</v>
      </c>
      <c r="F1190" s="338">
        <f>D1190*E1190</f>
        <v>2.12</v>
      </c>
    </row>
    <row r="1191" spans="1:6">
      <c r="A1191" s="853" t="s">
        <v>551</v>
      </c>
      <c r="B1191" s="854"/>
      <c r="C1191" s="854"/>
      <c r="D1191" s="854"/>
      <c r="E1191" s="855"/>
      <c r="F1191" s="262">
        <f>SUM(F1189:F1190)</f>
        <v>8.65</v>
      </c>
    </row>
    <row r="1192" spans="1:6">
      <c r="A1192" s="590"/>
      <c r="B1192" s="396"/>
      <c r="C1192" s="396"/>
      <c r="D1192" s="394"/>
      <c r="E1192" s="396"/>
      <c r="F1192" s="591"/>
    </row>
    <row r="1193" spans="1:6">
      <c r="A1193" s="589" t="s">
        <v>786</v>
      </c>
      <c r="B1193" s="397" t="s">
        <v>552</v>
      </c>
      <c r="C1193" s="259" t="s">
        <v>485</v>
      </c>
      <c r="D1193" s="259" t="s">
        <v>553</v>
      </c>
      <c r="E1193" s="259" t="s">
        <v>549</v>
      </c>
      <c r="F1193" s="260" t="s">
        <v>550</v>
      </c>
    </row>
    <row r="1194" spans="1:6" ht="24">
      <c r="A1194" s="567">
        <v>2391</v>
      </c>
      <c r="B1194" s="676" t="s">
        <v>2307</v>
      </c>
      <c r="C1194" s="541" t="s">
        <v>488</v>
      </c>
      <c r="D1194" s="337">
        <v>1</v>
      </c>
      <c r="E1194" s="338">
        <v>17.32</v>
      </c>
      <c r="F1194" s="338">
        <f>D1194*E1194</f>
        <v>17.32</v>
      </c>
    </row>
    <row r="1195" spans="1:6">
      <c r="A1195" s="840" t="s">
        <v>554</v>
      </c>
      <c r="B1195" s="840"/>
      <c r="C1195" s="840"/>
      <c r="D1195" s="841"/>
      <c r="E1195" s="840"/>
      <c r="F1195" s="262">
        <f>SUM(F1194:F1194)</f>
        <v>17.32</v>
      </c>
    </row>
    <row r="1196" spans="1:6">
      <c r="A1196" s="609"/>
      <c r="B1196" s="610"/>
      <c r="C1196" s="611"/>
      <c r="D1196" s="611"/>
      <c r="E1196" s="611"/>
      <c r="F1196" s="612"/>
    </row>
    <row r="1197" spans="1:6">
      <c r="A1197" s="835" t="s">
        <v>555</v>
      </c>
      <c r="B1197" s="835"/>
      <c r="C1197" s="835"/>
      <c r="D1197" s="836"/>
      <c r="E1197" s="835"/>
      <c r="F1197" s="689">
        <f>SUM(F1195,F1191)</f>
        <v>25.97</v>
      </c>
    </row>
    <row r="1198" spans="1:6">
      <c r="A1198" s="613"/>
      <c r="B1198" s="610"/>
      <c r="C1198" s="611"/>
      <c r="D1198" s="611"/>
      <c r="E1198" s="611"/>
      <c r="F1198" s="612"/>
    </row>
    <row r="1199" spans="1:6">
      <c r="A1199" s="856" t="s">
        <v>2340</v>
      </c>
      <c r="B1199" s="857"/>
      <c r="C1199" s="872" t="s">
        <v>2261</v>
      </c>
      <c r="D1199" s="873"/>
      <c r="E1199" s="849"/>
      <c r="F1199" s="849"/>
    </row>
    <row r="1200" spans="1:6">
      <c r="A1200" s="856" t="s">
        <v>2172</v>
      </c>
      <c r="B1200" s="857"/>
      <c r="C1200" s="857"/>
      <c r="D1200" s="857"/>
      <c r="E1200" s="857"/>
      <c r="F1200" s="858"/>
    </row>
    <row r="1201" spans="1:6">
      <c r="A1201" s="844"/>
      <c r="B1201" s="845"/>
      <c r="C1201" s="845"/>
      <c r="D1201" s="845"/>
      <c r="E1201" s="845"/>
      <c r="F1201" s="846"/>
    </row>
    <row r="1202" spans="1:6">
      <c r="A1202" s="395" t="s">
        <v>786</v>
      </c>
      <c r="B1202" s="669" t="s">
        <v>166</v>
      </c>
      <c r="C1202" s="259" t="s">
        <v>485</v>
      </c>
      <c r="D1202" s="259" t="s">
        <v>548</v>
      </c>
      <c r="E1202" s="259" t="s">
        <v>549</v>
      </c>
      <c r="F1202" s="260" t="s">
        <v>550</v>
      </c>
    </row>
    <row r="1203" spans="1:6">
      <c r="A1203" s="540">
        <v>88264</v>
      </c>
      <c r="B1203" s="677" t="s">
        <v>1081</v>
      </c>
      <c r="C1203" s="261" t="s">
        <v>487</v>
      </c>
      <c r="D1203" s="337">
        <v>0.41649999999999998</v>
      </c>
      <c r="E1203" s="338">
        <v>18.38</v>
      </c>
      <c r="F1203" s="338">
        <f>D1203*E1203</f>
        <v>7.66</v>
      </c>
    </row>
    <row r="1204" spans="1:6">
      <c r="A1204" s="540">
        <v>88247</v>
      </c>
      <c r="B1204" s="677" t="s">
        <v>1102</v>
      </c>
      <c r="C1204" s="261" t="s">
        <v>487</v>
      </c>
      <c r="D1204" s="337">
        <v>0.17349999999999999</v>
      </c>
      <c r="E1204" s="338">
        <v>14.33</v>
      </c>
      <c r="F1204" s="338">
        <f>D1204*E1204</f>
        <v>2.4900000000000002</v>
      </c>
    </row>
    <row r="1205" spans="1:6">
      <c r="A1205" s="853" t="s">
        <v>551</v>
      </c>
      <c r="B1205" s="854"/>
      <c r="C1205" s="854"/>
      <c r="D1205" s="854"/>
      <c r="E1205" s="855"/>
      <c r="F1205" s="262">
        <f>SUM(F1203:F1204)</f>
        <v>10.15</v>
      </c>
    </row>
    <row r="1206" spans="1:6">
      <c r="A1206" s="590"/>
      <c r="B1206" s="396"/>
      <c r="C1206" s="396"/>
      <c r="D1206" s="394"/>
      <c r="E1206" s="396"/>
      <c r="F1206" s="591"/>
    </row>
    <row r="1207" spans="1:6">
      <c r="A1207" s="589" t="s">
        <v>786</v>
      </c>
      <c r="B1207" s="397" t="s">
        <v>552</v>
      </c>
      <c r="C1207" s="259" t="s">
        <v>485</v>
      </c>
      <c r="D1207" s="259" t="s">
        <v>553</v>
      </c>
      <c r="E1207" s="259" t="s">
        <v>549</v>
      </c>
      <c r="F1207" s="260" t="s">
        <v>550</v>
      </c>
    </row>
    <row r="1208" spans="1:6">
      <c r="A1208" s="567">
        <v>2391</v>
      </c>
      <c r="B1208" s="676" t="s">
        <v>2339</v>
      </c>
      <c r="C1208" s="541" t="s">
        <v>488</v>
      </c>
      <c r="D1208" s="337">
        <v>1</v>
      </c>
      <c r="E1208" s="338">
        <v>223.81</v>
      </c>
      <c r="F1208" s="338">
        <f>D1208*E1208</f>
        <v>223.81</v>
      </c>
    </row>
    <row r="1209" spans="1:6">
      <c r="A1209" s="853" t="s">
        <v>554</v>
      </c>
      <c r="B1209" s="854"/>
      <c r="C1209" s="854"/>
      <c r="D1209" s="854"/>
      <c r="E1209" s="855"/>
      <c r="F1209" s="262">
        <f>SUM(F1208:F1208)</f>
        <v>223.81</v>
      </c>
    </row>
    <row r="1210" spans="1:6">
      <c r="A1210" s="609"/>
      <c r="B1210" s="610"/>
      <c r="C1210" s="611"/>
      <c r="D1210" s="611"/>
      <c r="E1210" s="611"/>
      <c r="F1210" s="612"/>
    </row>
    <row r="1211" spans="1:6">
      <c r="A1211" s="856" t="s">
        <v>555</v>
      </c>
      <c r="B1211" s="857"/>
      <c r="C1211" s="857"/>
      <c r="D1211" s="857"/>
      <c r="E1211" s="858"/>
      <c r="F1211" s="689">
        <f>SUM(F1209,F1205)</f>
        <v>233.96</v>
      </c>
    </row>
    <row r="1212" spans="1:6">
      <c r="A1212" s="613"/>
      <c r="B1212" s="610"/>
      <c r="C1212" s="611"/>
      <c r="D1212" s="611"/>
      <c r="E1212" s="611"/>
      <c r="F1212" s="612"/>
    </row>
    <row r="1213" spans="1:6">
      <c r="A1213" s="835" t="s">
        <v>2390</v>
      </c>
      <c r="B1213" s="835"/>
      <c r="C1213" s="872" t="s">
        <v>2261</v>
      </c>
      <c r="D1213" s="873"/>
      <c r="E1213" s="849"/>
      <c r="F1213" s="849"/>
    </row>
    <row r="1214" spans="1:6">
      <c r="A1214" s="835" t="s">
        <v>2389</v>
      </c>
      <c r="B1214" s="835"/>
      <c r="C1214" s="835"/>
      <c r="D1214" s="836"/>
      <c r="E1214" s="835"/>
      <c r="F1214" s="835"/>
    </row>
    <row r="1215" spans="1:6">
      <c r="A1215" s="842"/>
      <c r="B1215" s="842"/>
      <c r="C1215" s="842"/>
      <c r="D1215" s="843"/>
      <c r="E1215" s="842"/>
      <c r="F1215" s="842"/>
    </row>
    <row r="1216" spans="1:6">
      <c r="A1216" s="395" t="s">
        <v>786</v>
      </c>
      <c r="B1216" s="669" t="s">
        <v>166</v>
      </c>
      <c r="C1216" s="259" t="s">
        <v>485</v>
      </c>
      <c r="D1216" s="259" t="s">
        <v>548</v>
      </c>
      <c r="E1216" s="259" t="s">
        <v>549</v>
      </c>
      <c r="F1216" s="260" t="s">
        <v>550</v>
      </c>
    </row>
    <row r="1217" spans="1:6">
      <c r="A1217" s="540">
        <v>88264</v>
      </c>
      <c r="B1217" s="677" t="s">
        <v>1081</v>
      </c>
      <c r="C1217" s="261" t="s">
        <v>487</v>
      </c>
      <c r="D1217" s="337">
        <v>0.54100000000000004</v>
      </c>
      <c r="E1217" s="338">
        <v>20.91</v>
      </c>
      <c r="F1217" s="338">
        <f>D1217*E1217</f>
        <v>11.31</v>
      </c>
    </row>
    <row r="1218" spans="1:6">
      <c r="A1218" s="540">
        <v>88247</v>
      </c>
      <c r="B1218" s="677" t="s">
        <v>1102</v>
      </c>
      <c r="C1218" s="261" t="s">
        <v>487</v>
      </c>
      <c r="D1218" s="337">
        <v>0.54100000000000004</v>
      </c>
      <c r="E1218" s="338">
        <v>16.16</v>
      </c>
      <c r="F1218" s="338">
        <f>D1218*E1218</f>
        <v>8.74</v>
      </c>
    </row>
    <row r="1219" spans="1:6">
      <c r="A1219" s="853" t="s">
        <v>551</v>
      </c>
      <c r="B1219" s="854"/>
      <c r="C1219" s="854"/>
      <c r="D1219" s="854"/>
      <c r="E1219" s="855"/>
      <c r="F1219" s="262">
        <f>SUM(F1217:F1218)</f>
        <v>20.05</v>
      </c>
    </row>
    <row r="1220" spans="1:6">
      <c r="A1220" s="590"/>
      <c r="B1220" s="396"/>
      <c r="C1220" s="396"/>
      <c r="D1220" s="394"/>
      <c r="E1220" s="396"/>
      <c r="F1220" s="591"/>
    </row>
    <row r="1221" spans="1:6">
      <c r="A1221" s="589" t="s">
        <v>786</v>
      </c>
      <c r="B1221" s="397" t="s">
        <v>552</v>
      </c>
      <c r="C1221" s="259" t="s">
        <v>485</v>
      </c>
      <c r="D1221" s="259" t="s">
        <v>553</v>
      </c>
      <c r="E1221" s="259" t="s">
        <v>549</v>
      </c>
      <c r="F1221" s="260" t="s">
        <v>550</v>
      </c>
    </row>
    <row r="1222" spans="1:6" ht="36">
      <c r="A1222" s="567">
        <v>1575</v>
      </c>
      <c r="B1222" s="676" t="s">
        <v>2252</v>
      </c>
      <c r="C1222" s="542" t="s">
        <v>488</v>
      </c>
      <c r="D1222" s="337">
        <v>3</v>
      </c>
      <c r="E1222" s="338">
        <v>0.66</v>
      </c>
      <c r="F1222" s="338">
        <f>D1222*E1222</f>
        <v>1.98</v>
      </c>
    </row>
    <row r="1223" spans="1:6" ht="24">
      <c r="A1223" s="567">
        <v>2391</v>
      </c>
      <c r="B1223" s="676" t="s">
        <v>2388</v>
      </c>
      <c r="C1223" s="541" t="s">
        <v>488</v>
      </c>
      <c r="D1223" s="337">
        <v>1</v>
      </c>
      <c r="E1223" s="338">
        <v>85.22</v>
      </c>
      <c r="F1223" s="338">
        <f>D1223*E1223</f>
        <v>85.22</v>
      </c>
    </row>
    <row r="1224" spans="1:6">
      <c r="A1224" s="840" t="s">
        <v>554</v>
      </c>
      <c r="B1224" s="840"/>
      <c r="C1224" s="840"/>
      <c r="D1224" s="841"/>
      <c r="E1224" s="840"/>
      <c r="F1224" s="262">
        <f>SUM(F1222:F1223)</f>
        <v>87.2</v>
      </c>
    </row>
    <row r="1225" spans="1:6">
      <c r="A1225" s="609"/>
      <c r="B1225" s="610"/>
      <c r="C1225" s="611"/>
      <c r="D1225" s="611"/>
      <c r="E1225" s="611"/>
      <c r="F1225" s="612"/>
    </row>
    <row r="1226" spans="1:6">
      <c r="A1226" s="835" t="s">
        <v>555</v>
      </c>
      <c r="B1226" s="835"/>
      <c r="C1226" s="835"/>
      <c r="D1226" s="836"/>
      <c r="E1226" s="835"/>
      <c r="F1226" s="689">
        <f>SUM(F1224,F1219)</f>
        <v>107.25</v>
      </c>
    </row>
    <row r="1227" spans="1:6">
      <c r="A1227" s="609"/>
      <c r="B1227" s="610"/>
      <c r="C1227" s="611"/>
      <c r="D1227" s="611"/>
      <c r="E1227" s="611"/>
      <c r="F1227" s="612"/>
    </row>
    <row r="1228" spans="1:6">
      <c r="A1228" s="835" t="s">
        <v>2391</v>
      </c>
      <c r="B1228" s="835"/>
      <c r="C1228" s="872" t="s">
        <v>2261</v>
      </c>
      <c r="D1228" s="873"/>
      <c r="E1228" s="849"/>
      <c r="F1228" s="849"/>
    </row>
    <row r="1229" spans="1:6">
      <c r="A1229" s="835" t="s">
        <v>2386</v>
      </c>
      <c r="B1229" s="835"/>
      <c r="C1229" s="835"/>
      <c r="D1229" s="836"/>
      <c r="E1229" s="835"/>
      <c r="F1229" s="835"/>
    </row>
    <row r="1230" spans="1:6">
      <c r="A1230" s="842"/>
      <c r="B1230" s="842"/>
      <c r="C1230" s="842"/>
      <c r="D1230" s="843"/>
      <c r="E1230" s="842"/>
      <c r="F1230" s="842"/>
    </row>
    <row r="1231" spans="1:6">
      <c r="A1231" s="395" t="s">
        <v>786</v>
      </c>
      <c r="B1231" s="669" t="s">
        <v>166</v>
      </c>
      <c r="C1231" s="259" t="s">
        <v>485</v>
      </c>
      <c r="D1231" s="259" t="s">
        <v>548</v>
      </c>
      <c r="E1231" s="259" t="s">
        <v>549</v>
      </c>
      <c r="F1231" s="260" t="s">
        <v>550</v>
      </c>
    </row>
    <row r="1232" spans="1:6">
      <c r="A1232" s="540">
        <v>88264</v>
      </c>
      <c r="B1232" s="677" t="s">
        <v>1081</v>
      </c>
      <c r="C1232" s="261" t="s">
        <v>487</v>
      </c>
      <c r="D1232" s="337">
        <v>0.54100000000000004</v>
      </c>
      <c r="E1232" s="338">
        <v>20.91</v>
      </c>
      <c r="F1232" s="338">
        <f>D1232*E1232</f>
        <v>11.31</v>
      </c>
    </row>
    <row r="1233" spans="1:6">
      <c r="A1233" s="540">
        <v>88247</v>
      </c>
      <c r="B1233" s="677" t="s">
        <v>1102</v>
      </c>
      <c r="C1233" s="261" t="s">
        <v>487</v>
      </c>
      <c r="D1233" s="337">
        <v>0.54100000000000004</v>
      </c>
      <c r="E1233" s="338">
        <v>16.16</v>
      </c>
      <c r="F1233" s="338">
        <f>D1233*E1233</f>
        <v>8.74</v>
      </c>
    </row>
    <row r="1234" spans="1:6">
      <c r="A1234" s="853" t="s">
        <v>551</v>
      </c>
      <c r="B1234" s="854"/>
      <c r="C1234" s="854"/>
      <c r="D1234" s="854"/>
      <c r="E1234" s="855"/>
      <c r="F1234" s="262">
        <f>SUM(F1232:F1233)</f>
        <v>20.05</v>
      </c>
    </row>
    <row r="1235" spans="1:6">
      <c r="A1235" s="590"/>
      <c r="B1235" s="396"/>
      <c r="C1235" s="396"/>
      <c r="D1235" s="394"/>
      <c r="E1235" s="396"/>
      <c r="F1235" s="591"/>
    </row>
    <row r="1236" spans="1:6">
      <c r="A1236" s="589" t="s">
        <v>786</v>
      </c>
      <c r="B1236" s="397" t="s">
        <v>552</v>
      </c>
      <c r="C1236" s="259" t="s">
        <v>485</v>
      </c>
      <c r="D1236" s="259" t="s">
        <v>553</v>
      </c>
      <c r="E1236" s="259" t="s">
        <v>549</v>
      </c>
      <c r="F1236" s="260" t="s">
        <v>550</v>
      </c>
    </row>
    <row r="1237" spans="1:6" ht="36">
      <c r="A1237" s="567">
        <v>1575</v>
      </c>
      <c r="B1237" s="676" t="s">
        <v>2252</v>
      </c>
      <c r="C1237" s="542" t="s">
        <v>488</v>
      </c>
      <c r="D1237" s="337">
        <v>3</v>
      </c>
      <c r="E1237" s="338">
        <v>0.66</v>
      </c>
      <c r="F1237" s="338">
        <f>D1237*E1237</f>
        <v>1.98</v>
      </c>
    </row>
    <row r="1238" spans="1:6" ht="24">
      <c r="A1238" s="567">
        <v>2391</v>
      </c>
      <c r="B1238" s="676" t="s">
        <v>2385</v>
      </c>
      <c r="C1238" s="541" t="s">
        <v>488</v>
      </c>
      <c r="D1238" s="337">
        <v>1</v>
      </c>
      <c r="E1238" s="338">
        <v>59.22</v>
      </c>
      <c r="F1238" s="338">
        <f>D1238*E1238</f>
        <v>59.22</v>
      </c>
    </row>
    <row r="1239" spans="1:6">
      <c r="A1239" s="840" t="s">
        <v>554</v>
      </c>
      <c r="B1239" s="840"/>
      <c r="C1239" s="840"/>
      <c r="D1239" s="841"/>
      <c r="E1239" s="840"/>
      <c r="F1239" s="262">
        <f>SUM(F1237:F1238)</f>
        <v>61.2</v>
      </c>
    </row>
    <row r="1240" spans="1:6">
      <c r="A1240" s="619"/>
      <c r="B1240" s="563"/>
      <c r="C1240" s="563"/>
      <c r="D1240" s="564"/>
      <c r="E1240" s="563"/>
      <c r="F1240" s="620"/>
    </row>
    <row r="1241" spans="1:6">
      <c r="A1241" s="835" t="s">
        <v>555</v>
      </c>
      <c r="B1241" s="835"/>
      <c r="C1241" s="835"/>
      <c r="D1241" s="836"/>
      <c r="E1241" s="835"/>
      <c r="F1241" s="689">
        <f>SUM(F1239,F1234)</f>
        <v>81.25</v>
      </c>
    </row>
    <row r="1242" spans="1:6">
      <c r="A1242" s="613"/>
      <c r="B1242" s="610"/>
      <c r="C1242" s="611"/>
      <c r="D1242" s="611"/>
      <c r="E1242" s="611"/>
      <c r="F1242" s="612"/>
    </row>
    <row r="1243" spans="1:6">
      <c r="A1243" s="835" t="s">
        <v>2402</v>
      </c>
      <c r="B1243" s="835"/>
      <c r="C1243" s="847" t="s">
        <v>2387</v>
      </c>
      <c r="D1243" s="848"/>
      <c r="E1243" s="849"/>
      <c r="F1243" s="849"/>
    </row>
    <row r="1244" spans="1:6">
      <c r="A1244" s="835" t="s">
        <v>2128</v>
      </c>
      <c r="B1244" s="835"/>
      <c r="C1244" s="835"/>
      <c r="D1244" s="836"/>
      <c r="E1244" s="835"/>
      <c r="F1244" s="835"/>
    </row>
    <row r="1245" spans="1:6">
      <c r="A1245" s="842"/>
      <c r="B1245" s="842"/>
      <c r="C1245" s="842"/>
      <c r="D1245" s="843"/>
      <c r="E1245" s="842"/>
      <c r="F1245" s="842"/>
    </row>
    <row r="1246" spans="1:6">
      <c r="A1246" s="395" t="s">
        <v>786</v>
      </c>
      <c r="B1246" s="669" t="s">
        <v>166</v>
      </c>
      <c r="C1246" s="259" t="s">
        <v>485</v>
      </c>
      <c r="D1246" s="259" t="s">
        <v>548</v>
      </c>
      <c r="E1246" s="259" t="s">
        <v>549</v>
      </c>
      <c r="F1246" s="260" t="s">
        <v>550</v>
      </c>
    </row>
    <row r="1247" spans="1:6">
      <c r="A1247" s="540">
        <v>88264</v>
      </c>
      <c r="B1247" s="677" t="s">
        <v>1081</v>
      </c>
      <c r="C1247" s="261" t="s">
        <v>487</v>
      </c>
      <c r="D1247" s="337">
        <v>2</v>
      </c>
      <c r="E1247" s="338">
        <v>18.38</v>
      </c>
      <c r="F1247" s="338">
        <f>D1247*E1247</f>
        <v>36.76</v>
      </c>
    </row>
    <row r="1248" spans="1:6">
      <c r="A1248" s="540">
        <v>88247</v>
      </c>
      <c r="B1248" s="677" t="s">
        <v>1102</v>
      </c>
      <c r="C1248" s="261" t="s">
        <v>487</v>
      </c>
      <c r="D1248" s="337">
        <v>2</v>
      </c>
      <c r="E1248" s="338">
        <v>14.33</v>
      </c>
      <c r="F1248" s="338">
        <f>D1248*E1248</f>
        <v>28.66</v>
      </c>
    </row>
    <row r="1249" spans="1:6">
      <c r="A1249" s="853" t="s">
        <v>551</v>
      </c>
      <c r="B1249" s="854"/>
      <c r="C1249" s="854"/>
      <c r="D1249" s="854"/>
      <c r="E1249" s="855"/>
      <c r="F1249" s="262">
        <f>SUM(F1247:F1248)</f>
        <v>65.42</v>
      </c>
    </row>
    <row r="1250" spans="1:6">
      <c r="A1250" s="590"/>
      <c r="B1250" s="396"/>
      <c r="C1250" s="396"/>
      <c r="D1250" s="394"/>
      <c r="E1250" s="396"/>
      <c r="F1250" s="591"/>
    </row>
    <row r="1251" spans="1:6">
      <c r="A1251" s="589" t="s">
        <v>786</v>
      </c>
      <c r="B1251" s="397" t="s">
        <v>552</v>
      </c>
      <c r="C1251" s="259" t="s">
        <v>485</v>
      </c>
      <c r="D1251" s="259" t="s">
        <v>553</v>
      </c>
      <c r="E1251" s="259" t="s">
        <v>549</v>
      </c>
      <c r="F1251" s="260" t="s">
        <v>550</v>
      </c>
    </row>
    <row r="1252" spans="1:6">
      <c r="A1252" s="567" t="s">
        <v>2394</v>
      </c>
      <c r="B1252" s="676" t="s">
        <v>2395</v>
      </c>
      <c r="C1252" s="541" t="s">
        <v>488</v>
      </c>
      <c r="D1252" s="337">
        <v>2</v>
      </c>
      <c r="E1252" s="338">
        <v>12.37</v>
      </c>
      <c r="F1252" s="338">
        <f>D1252*E1252</f>
        <v>24.74</v>
      </c>
    </row>
    <row r="1253" spans="1:6">
      <c r="A1253" s="567" t="s">
        <v>2394</v>
      </c>
      <c r="B1253" s="676" t="s">
        <v>2396</v>
      </c>
      <c r="C1253" s="541" t="s">
        <v>485</v>
      </c>
      <c r="D1253" s="337">
        <v>8</v>
      </c>
      <c r="E1253" s="338">
        <v>6.07</v>
      </c>
      <c r="F1253" s="338">
        <f t="shared" ref="F1253:F1257" si="50">D1253*E1253</f>
        <v>48.56</v>
      </c>
    </row>
    <row r="1254" spans="1:6">
      <c r="A1254" s="567" t="s">
        <v>2394</v>
      </c>
      <c r="B1254" s="676" t="s">
        <v>2397</v>
      </c>
      <c r="C1254" s="541" t="s">
        <v>2398</v>
      </c>
      <c r="D1254" s="337">
        <v>300</v>
      </c>
      <c r="E1254" s="338">
        <v>2.35</v>
      </c>
      <c r="F1254" s="338">
        <f t="shared" si="50"/>
        <v>705</v>
      </c>
    </row>
    <row r="1255" spans="1:6">
      <c r="A1255" s="567" t="s">
        <v>2394</v>
      </c>
      <c r="B1255" s="676" t="s">
        <v>2399</v>
      </c>
      <c r="C1255" s="541" t="s">
        <v>941</v>
      </c>
      <c r="D1255" s="337">
        <v>1</v>
      </c>
      <c r="E1255" s="338">
        <v>390.86</v>
      </c>
      <c r="F1255" s="338">
        <f t="shared" si="50"/>
        <v>390.86</v>
      </c>
    </row>
    <row r="1256" spans="1:6">
      <c r="A1256" s="567" t="s">
        <v>2394</v>
      </c>
      <c r="B1256" s="676" t="s">
        <v>2400</v>
      </c>
      <c r="C1256" s="541" t="s">
        <v>485</v>
      </c>
      <c r="D1256" s="337">
        <v>50</v>
      </c>
      <c r="E1256" s="338">
        <v>2.76</v>
      </c>
      <c r="F1256" s="338">
        <f t="shared" si="50"/>
        <v>138</v>
      </c>
    </row>
    <row r="1257" spans="1:6">
      <c r="A1257" s="567" t="s">
        <v>2394</v>
      </c>
      <c r="B1257" s="696" t="s">
        <v>2401</v>
      </c>
      <c r="C1257" s="541" t="s">
        <v>485</v>
      </c>
      <c r="D1257" s="337">
        <v>1</v>
      </c>
      <c r="E1257" s="338">
        <v>3290</v>
      </c>
      <c r="F1257" s="338">
        <f t="shared" si="50"/>
        <v>3290</v>
      </c>
    </row>
    <row r="1258" spans="1:6">
      <c r="A1258" s="840" t="s">
        <v>554</v>
      </c>
      <c r="B1258" s="840"/>
      <c r="C1258" s="840"/>
      <c r="D1258" s="841"/>
      <c r="E1258" s="840"/>
      <c r="F1258" s="262">
        <f>SUM(F1252:F1257)</f>
        <v>4597.16</v>
      </c>
    </row>
    <row r="1259" spans="1:6">
      <c r="A1259" s="609"/>
      <c r="B1259" s="610"/>
      <c r="C1259" s="611"/>
      <c r="D1259" s="611"/>
      <c r="E1259" s="611"/>
      <c r="F1259" s="612"/>
    </row>
    <row r="1260" spans="1:6">
      <c r="A1260" s="835" t="s">
        <v>555</v>
      </c>
      <c r="B1260" s="835"/>
      <c r="C1260" s="835"/>
      <c r="D1260" s="836"/>
      <c r="E1260" s="835"/>
      <c r="F1260" s="689">
        <f>SUM(F1258,F1249)</f>
        <v>4662.58</v>
      </c>
    </row>
    <row r="1261" spans="1:6">
      <c r="A1261" s="613"/>
      <c r="B1261" s="610"/>
      <c r="C1261" s="611"/>
      <c r="D1261" s="611"/>
      <c r="E1261" s="611"/>
      <c r="F1261" s="612"/>
    </row>
    <row r="1262" spans="1:6">
      <c r="A1262" s="867" t="s">
        <v>2420</v>
      </c>
      <c r="B1262" s="867"/>
      <c r="C1262" s="868" t="s">
        <v>2421</v>
      </c>
      <c r="D1262" s="869"/>
      <c r="E1262" s="870"/>
      <c r="F1262" s="870"/>
    </row>
    <row r="1263" spans="1:6">
      <c r="A1263" s="867" t="s">
        <v>2419</v>
      </c>
      <c r="B1263" s="867"/>
      <c r="C1263" s="867"/>
      <c r="D1263" s="871"/>
      <c r="E1263" s="867"/>
      <c r="F1263" s="867"/>
    </row>
    <row r="1264" spans="1:6">
      <c r="A1264" s="842"/>
      <c r="B1264" s="842"/>
      <c r="C1264" s="842"/>
      <c r="D1264" s="843"/>
      <c r="E1264" s="842"/>
      <c r="F1264" s="842"/>
    </row>
    <row r="1265" spans="1:6">
      <c r="A1265" s="583" t="s">
        <v>786</v>
      </c>
      <c r="B1265" s="669" t="s">
        <v>166</v>
      </c>
      <c r="C1265" s="331" t="s">
        <v>485</v>
      </c>
      <c r="D1265" s="259" t="s">
        <v>548</v>
      </c>
      <c r="E1265" s="259" t="s">
        <v>549</v>
      </c>
      <c r="F1265" s="260" t="s">
        <v>550</v>
      </c>
    </row>
    <row r="1266" spans="1:6">
      <c r="A1266" s="579">
        <v>88316</v>
      </c>
      <c r="B1266" s="700" t="s">
        <v>789</v>
      </c>
      <c r="C1266" s="261" t="s">
        <v>487</v>
      </c>
      <c r="D1266" s="337">
        <v>0.06</v>
      </c>
      <c r="E1266" s="338">
        <v>14.37</v>
      </c>
      <c r="F1266" s="338">
        <f>E1266*D1266</f>
        <v>0.86</v>
      </c>
    </row>
    <row r="1267" spans="1:6">
      <c r="A1267" s="579">
        <v>88245</v>
      </c>
      <c r="B1267" s="700" t="s">
        <v>2422</v>
      </c>
      <c r="C1267" s="261" t="s">
        <v>487</v>
      </c>
      <c r="D1267" s="337">
        <v>0.03</v>
      </c>
      <c r="E1267" s="338">
        <v>17.68</v>
      </c>
      <c r="F1267" s="338">
        <f>E1267*D1267</f>
        <v>0.53</v>
      </c>
    </row>
    <row r="1268" spans="1:6">
      <c r="A1268" s="840" t="s">
        <v>551</v>
      </c>
      <c r="B1268" s="840"/>
      <c r="C1268" s="840"/>
      <c r="D1268" s="841"/>
      <c r="E1268" s="840"/>
      <c r="F1268" s="262">
        <f>SUM(F1266:F1267)</f>
        <v>1.39</v>
      </c>
    </row>
    <row r="1269" spans="1:6">
      <c r="A1269" s="842"/>
      <c r="B1269" s="842"/>
      <c r="C1269" s="842"/>
      <c r="D1269" s="843"/>
      <c r="E1269" s="842"/>
      <c r="F1269" s="842"/>
    </row>
    <row r="1270" spans="1:6">
      <c r="A1270" s="583" t="s">
        <v>786</v>
      </c>
      <c r="B1270" s="669" t="s">
        <v>552</v>
      </c>
      <c r="C1270" s="331" t="s">
        <v>485</v>
      </c>
      <c r="D1270" s="259" t="s">
        <v>553</v>
      </c>
      <c r="E1270" s="259" t="s">
        <v>549</v>
      </c>
      <c r="F1270" s="260" t="s">
        <v>550</v>
      </c>
    </row>
    <row r="1271" spans="1:6" ht="24">
      <c r="A1271" s="579">
        <v>43132</v>
      </c>
      <c r="B1271" s="670" t="s">
        <v>798</v>
      </c>
      <c r="C1271" s="261" t="s">
        <v>486</v>
      </c>
      <c r="D1271" s="337">
        <v>1.4999999999999999E-2</v>
      </c>
      <c r="E1271" s="338">
        <v>12.23</v>
      </c>
      <c r="F1271" s="338">
        <f>E1271*D1271</f>
        <v>0.18</v>
      </c>
    </row>
    <row r="1272" spans="1:6" ht="36">
      <c r="A1272" s="579">
        <v>21141</v>
      </c>
      <c r="B1272" s="670" t="s">
        <v>2423</v>
      </c>
      <c r="C1272" s="261" t="s">
        <v>491</v>
      </c>
      <c r="D1272" s="337">
        <v>1.03</v>
      </c>
      <c r="E1272" s="338">
        <v>9.65</v>
      </c>
      <c r="F1272" s="338">
        <f t="shared" ref="F1272" si="51">E1272*D1272</f>
        <v>9.94</v>
      </c>
    </row>
    <row r="1273" spans="1:6">
      <c r="A1273" s="840" t="s">
        <v>554</v>
      </c>
      <c r="B1273" s="840"/>
      <c r="C1273" s="840"/>
      <c r="D1273" s="841"/>
      <c r="E1273" s="840"/>
      <c r="F1273" s="262">
        <f>SUM(F1271:F1272)</f>
        <v>10.119999999999999</v>
      </c>
    </row>
    <row r="1274" spans="1:6">
      <c r="A1274" s="842"/>
      <c r="B1274" s="842"/>
      <c r="C1274" s="842"/>
      <c r="D1274" s="843"/>
      <c r="E1274" s="842"/>
      <c r="F1274" s="842"/>
    </row>
    <row r="1275" spans="1:6">
      <c r="A1275" s="835" t="s">
        <v>555</v>
      </c>
      <c r="B1275" s="835"/>
      <c r="C1275" s="835"/>
      <c r="D1275" s="836"/>
      <c r="E1275" s="835"/>
      <c r="F1275" s="689">
        <f>F1273+F1268</f>
        <v>11.51</v>
      </c>
    </row>
    <row r="1277" spans="1:6">
      <c r="A1277" s="835" t="s">
        <v>2442</v>
      </c>
      <c r="B1277" s="835"/>
      <c r="C1277" s="847" t="s">
        <v>547</v>
      </c>
      <c r="D1277" s="848"/>
      <c r="E1277" s="849"/>
      <c r="F1277" s="849"/>
    </row>
    <row r="1278" spans="1:6">
      <c r="A1278" s="835" t="s">
        <v>2063</v>
      </c>
      <c r="B1278" s="835"/>
      <c r="C1278" s="835"/>
      <c r="D1278" s="836"/>
      <c r="E1278" s="835"/>
      <c r="F1278" s="835"/>
    </row>
    <row r="1279" spans="1:6">
      <c r="A1279" s="842"/>
      <c r="B1279" s="842"/>
      <c r="C1279" s="842"/>
      <c r="D1279" s="843"/>
      <c r="E1279" s="842"/>
      <c r="F1279" s="842"/>
    </row>
    <row r="1280" spans="1:6">
      <c r="A1280" s="395" t="s">
        <v>786</v>
      </c>
      <c r="B1280" s="669" t="s">
        <v>166</v>
      </c>
      <c r="C1280" s="259" t="s">
        <v>485</v>
      </c>
      <c r="D1280" s="259" t="s">
        <v>548</v>
      </c>
      <c r="E1280" s="259" t="s">
        <v>549</v>
      </c>
      <c r="F1280" s="260" t="s">
        <v>550</v>
      </c>
    </row>
    <row r="1281" spans="1:6">
      <c r="A1281" s="540">
        <v>88316</v>
      </c>
      <c r="B1281" s="677" t="s">
        <v>789</v>
      </c>
      <c r="C1281" s="261" t="s">
        <v>487</v>
      </c>
      <c r="D1281" s="337">
        <v>0.11</v>
      </c>
      <c r="E1281" s="338">
        <v>14.37</v>
      </c>
      <c r="F1281" s="338">
        <f>E1281*D1281</f>
        <v>1.58</v>
      </c>
    </row>
    <row r="1282" spans="1:6">
      <c r="A1282" s="540">
        <v>88310</v>
      </c>
      <c r="B1282" s="677" t="s">
        <v>1013</v>
      </c>
      <c r="C1282" s="261" t="s">
        <v>487</v>
      </c>
      <c r="D1282" s="337">
        <v>0.21</v>
      </c>
      <c r="E1282" s="338">
        <v>18.88</v>
      </c>
      <c r="F1282" s="338">
        <f>E1282*D1282</f>
        <v>3.96</v>
      </c>
    </row>
    <row r="1283" spans="1:6">
      <c r="A1283" s="840" t="s">
        <v>551</v>
      </c>
      <c r="B1283" s="840"/>
      <c r="C1283" s="840"/>
      <c r="D1283" s="841"/>
      <c r="E1283" s="840"/>
      <c r="F1283" s="262">
        <f>SUM(F1281:F1282)</f>
        <v>5.54</v>
      </c>
    </row>
    <row r="1284" spans="1:6">
      <c r="A1284" s="842"/>
      <c r="B1284" s="842"/>
      <c r="C1284" s="842"/>
      <c r="D1284" s="843"/>
      <c r="E1284" s="842"/>
      <c r="F1284" s="842"/>
    </row>
    <row r="1285" spans="1:6">
      <c r="A1285" s="669" t="s">
        <v>786</v>
      </c>
      <c r="B1285" s="397" t="s">
        <v>552</v>
      </c>
      <c r="C1285" s="259" t="s">
        <v>485</v>
      </c>
      <c r="D1285" s="259" t="s">
        <v>553</v>
      </c>
      <c r="E1285" s="259" t="s">
        <v>549</v>
      </c>
      <c r="F1285" s="260" t="s">
        <v>550</v>
      </c>
    </row>
    <row r="1286" spans="1:6">
      <c r="A1286" s="668">
        <v>7307</v>
      </c>
      <c r="B1286" s="700" t="s">
        <v>1018</v>
      </c>
      <c r="C1286" s="261" t="s">
        <v>184</v>
      </c>
      <c r="D1286" s="337">
        <v>0.13200000000000001</v>
      </c>
      <c r="E1286" s="338">
        <v>24.03</v>
      </c>
      <c r="F1286" s="338">
        <f>E1286*D1286</f>
        <v>3.17</v>
      </c>
    </row>
    <row r="1287" spans="1:6">
      <c r="A1287" s="668">
        <v>7288</v>
      </c>
      <c r="B1287" s="700" t="s">
        <v>2439</v>
      </c>
      <c r="C1287" s="261" t="s">
        <v>184</v>
      </c>
      <c r="D1287" s="337">
        <v>0.17599999999999999</v>
      </c>
      <c r="E1287" s="338">
        <v>26.22</v>
      </c>
      <c r="F1287" s="338">
        <f t="shared" ref="F1287:F1289" si="52">E1287*D1287</f>
        <v>4.6100000000000003</v>
      </c>
    </row>
    <row r="1288" spans="1:6">
      <c r="A1288" s="668">
        <v>5320</v>
      </c>
      <c r="B1288" s="700" t="s">
        <v>2440</v>
      </c>
      <c r="C1288" s="261" t="s">
        <v>184</v>
      </c>
      <c r="D1288" s="337">
        <v>4.3999999999999997E-2</v>
      </c>
      <c r="E1288" s="338">
        <v>32.130000000000003</v>
      </c>
      <c r="F1288" s="338">
        <f t="shared" si="52"/>
        <v>1.41</v>
      </c>
    </row>
    <row r="1289" spans="1:6">
      <c r="A1289" s="668">
        <v>3768</v>
      </c>
      <c r="B1289" s="700" t="s">
        <v>2441</v>
      </c>
      <c r="C1289" s="261" t="s">
        <v>485</v>
      </c>
      <c r="D1289" s="337">
        <v>0.55000000000000004</v>
      </c>
      <c r="E1289" s="339">
        <v>2.56</v>
      </c>
      <c r="F1289" s="338">
        <f t="shared" si="52"/>
        <v>1.41</v>
      </c>
    </row>
    <row r="1290" spans="1:6">
      <c r="A1290" s="840" t="s">
        <v>554</v>
      </c>
      <c r="B1290" s="840"/>
      <c r="C1290" s="840"/>
      <c r="D1290" s="841"/>
      <c r="E1290" s="840"/>
      <c r="F1290" s="262">
        <f>SUM(F1286:F1289)</f>
        <v>10.6</v>
      </c>
    </row>
    <row r="1291" spans="1:6">
      <c r="A1291" s="842"/>
      <c r="B1291" s="842"/>
      <c r="C1291" s="842"/>
      <c r="D1291" s="843"/>
      <c r="E1291" s="842"/>
      <c r="F1291" s="842"/>
    </row>
    <row r="1292" spans="1:6">
      <c r="A1292" s="835" t="s">
        <v>555</v>
      </c>
      <c r="B1292" s="835"/>
      <c r="C1292" s="835"/>
      <c r="D1292" s="836"/>
      <c r="E1292" s="835"/>
      <c r="F1292" s="689">
        <f>F1283+F1290</f>
        <v>16.14</v>
      </c>
    </row>
    <row r="1293" spans="1:6">
      <c r="A1293" s="258"/>
    </row>
    <row r="1295" spans="1:6">
      <c r="A1295" s="835" t="s">
        <v>2445</v>
      </c>
      <c r="B1295" s="835"/>
      <c r="C1295" s="847" t="s">
        <v>2446</v>
      </c>
      <c r="D1295" s="848"/>
      <c r="E1295" s="849"/>
      <c r="F1295" s="849"/>
    </row>
    <row r="1296" spans="1:6">
      <c r="A1296" s="835" t="s">
        <v>2083</v>
      </c>
      <c r="B1296" s="835"/>
      <c r="C1296" s="835"/>
      <c r="D1296" s="836"/>
      <c r="E1296" s="835"/>
      <c r="F1296" s="835"/>
    </row>
    <row r="1297" spans="1:6">
      <c r="A1297" s="842"/>
      <c r="B1297" s="842"/>
      <c r="C1297" s="842"/>
      <c r="D1297" s="843"/>
      <c r="E1297" s="842"/>
      <c r="F1297" s="842"/>
    </row>
    <row r="1298" spans="1:6">
      <c r="A1298" s="395" t="s">
        <v>786</v>
      </c>
      <c r="B1298" s="669" t="s">
        <v>166</v>
      </c>
      <c r="C1298" s="259" t="s">
        <v>485</v>
      </c>
      <c r="D1298" s="259" t="s">
        <v>548</v>
      </c>
      <c r="E1298" s="259" t="s">
        <v>549</v>
      </c>
      <c r="F1298" s="260" t="s">
        <v>550</v>
      </c>
    </row>
    <row r="1299" spans="1:6" ht="24">
      <c r="A1299" s="540">
        <v>88248</v>
      </c>
      <c r="B1299" s="677" t="s">
        <v>1228</v>
      </c>
      <c r="C1299" s="261" t="s">
        <v>487</v>
      </c>
      <c r="D1299" s="337">
        <v>2.82</v>
      </c>
      <c r="E1299" s="338">
        <v>13.87</v>
      </c>
      <c r="F1299" s="338">
        <f>E1299*D1299</f>
        <v>39.11</v>
      </c>
    </row>
    <row r="1300" spans="1:6" ht="24">
      <c r="A1300" s="540">
        <v>88267</v>
      </c>
      <c r="B1300" s="677" t="s">
        <v>803</v>
      </c>
      <c r="C1300" s="261" t="s">
        <v>487</v>
      </c>
      <c r="D1300" s="337">
        <v>1.1499999999999999</v>
      </c>
      <c r="E1300" s="338">
        <v>17.79</v>
      </c>
      <c r="F1300" s="338">
        <f>E1300*D1300</f>
        <v>20.46</v>
      </c>
    </row>
    <row r="1301" spans="1:6">
      <c r="A1301" s="840" t="s">
        <v>551</v>
      </c>
      <c r="B1301" s="840"/>
      <c r="C1301" s="840"/>
      <c r="D1301" s="841"/>
      <c r="E1301" s="840"/>
      <c r="F1301" s="262">
        <f>SUM(F1299:F1300)</f>
        <v>59.57</v>
      </c>
    </row>
    <row r="1302" spans="1:6">
      <c r="A1302" s="842"/>
      <c r="B1302" s="842"/>
      <c r="C1302" s="842"/>
      <c r="D1302" s="843"/>
      <c r="E1302" s="842"/>
      <c r="F1302" s="842"/>
    </row>
    <row r="1303" spans="1:6">
      <c r="A1303" s="669" t="s">
        <v>786</v>
      </c>
      <c r="B1303" s="397" t="s">
        <v>552</v>
      </c>
      <c r="C1303" s="259" t="s">
        <v>485</v>
      </c>
      <c r="D1303" s="259" t="s">
        <v>553</v>
      </c>
      <c r="E1303" s="259" t="s">
        <v>549</v>
      </c>
      <c r="F1303" s="260" t="s">
        <v>550</v>
      </c>
    </row>
    <row r="1304" spans="1:6" ht="48">
      <c r="A1304" s="668">
        <v>10904</v>
      </c>
      <c r="B1304" s="700" t="s">
        <v>2447</v>
      </c>
      <c r="C1304" s="261" t="s">
        <v>485</v>
      </c>
      <c r="D1304" s="337">
        <v>1</v>
      </c>
      <c r="E1304" s="338">
        <v>119.5</v>
      </c>
      <c r="F1304" s="338">
        <f>E1304*D1304</f>
        <v>119.5</v>
      </c>
    </row>
    <row r="1305" spans="1:6">
      <c r="A1305" s="668">
        <v>3146</v>
      </c>
      <c r="B1305" s="700" t="s">
        <v>2448</v>
      </c>
      <c r="C1305" s="261" t="s">
        <v>485</v>
      </c>
      <c r="D1305" s="337">
        <v>0.115</v>
      </c>
      <c r="E1305" s="338">
        <v>4.4800000000000004</v>
      </c>
      <c r="F1305" s="338">
        <f>E1305*D1305</f>
        <v>0.52</v>
      </c>
    </row>
    <row r="1306" spans="1:6">
      <c r="A1306" s="840" t="s">
        <v>554</v>
      </c>
      <c r="B1306" s="840"/>
      <c r="C1306" s="840"/>
      <c r="D1306" s="841"/>
      <c r="E1306" s="840"/>
      <c r="F1306" s="262">
        <f>SUM(F1304:F1305)</f>
        <v>120.02</v>
      </c>
    </row>
    <row r="1307" spans="1:6">
      <c r="A1307" s="842"/>
      <c r="B1307" s="842"/>
      <c r="C1307" s="842"/>
      <c r="D1307" s="843"/>
      <c r="E1307" s="842"/>
      <c r="F1307" s="842"/>
    </row>
    <row r="1308" spans="1:6">
      <c r="A1308" s="835" t="s">
        <v>555</v>
      </c>
      <c r="B1308" s="835"/>
      <c r="C1308" s="835"/>
      <c r="D1308" s="836"/>
      <c r="E1308" s="835"/>
      <c r="F1308" s="689">
        <f>F1301+F1306</f>
        <v>179.59</v>
      </c>
    </row>
    <row r="1309" spans="1:6">
      <c r="A1309" s="258"/>
    </row>
    <row r="1310" spans="1:6">
      <c r="A1310" s="835" t="s">
        <v>2450</v>
      </c>
      <c r="B1310" s="835"/>
      <c r="C1310" s="847" t="s">
        <v>2446</v>
      </c>
      <c r="D1310" s="848"/>
      <c r="E1310" s="849"/>
      <c r="F1310" s="849"/>
    </row>
    <row r="1311" spans="1:6">
      <c r="A1311" s="835" t="s">
        <v>2078</v>
      </c>
      <c r="B1311" s="835"/>
      <c r="C1311" s="835"/>
      <c r="D1311" s="836"/>
      <c r="E1311" s="835"/>
      <c r="F1311" s="835"/>
    </row>
    <row r="1312" spans="1:6">
      <c r="A1312" s="842"/>
      <c r="B1312" s="842"/>
      <c r="C1312" s="842"/>
      <c r="D1312" s="843"/>
      <c r="E1312" s="842"/>
      <c r="F1312" s="842"/>
    </row>
    <row r="1313" spans="1:6">
      <c r="A1313" s="395" t="s">
        <v>786</v>
      </c>
      <c r="B1313" s="669" t="s">
        <v>166</v>
      </c>
      <c r="C1313" s="259" t="s">
        <v>485</v>
      </c>
      <c r="D1313" s="259" t="s">
        <v>548</v>
      </c>
      <c r="E1313" s="259" t="s">
        <v>549</v>
      </c>
      <c r="F1313" s="260" t="s">
        <v>550</v>
      </c>
    </row>
    <row r="1314" spans="1:6">
      <c r="A1314" s="540">
        <v>88247</v>
      </c>
      <c r="B1314" s="677" t="s">
        <v>1102</v>
      </c>
      <c r="C1314" s="261" t="s">
        <v>487</v>
      </c>
      <c r="D1314" s="337">
        <v>0.5</v>
      </c>
      <c r="E1314" s="338">
        <v>14.33</v>
      </c>
      <c r="F1314" s="338">
        <f>E1314*D1314</f>
        <v>7.17</v>
      </c>
    </row>
    <row r="1315" spans="1:6">
      <c r="A1315" s="540">
        <v>88264</v>
      </c>
      <c r="B1315" s="677" t="s">
        <v>1081</v>
      </c>
      <c r="C1315" s="261" t="s">
        <v>487</v>
      </c>
      <c r="D1315" s="337">
        <v>0.5</v>
      </c>
      <c r="E1315" s="338">
        <v>18.38</v>
      </c>
      <c r="F1315" s="338">
        <f>E1315*D1315</f>
        <v>9.19</v>
      </c>
    </row>
    <row r="1316" spans="1:6">
      <c r="A1316" s="840" t="s">
        <v>551</v>
      </c>
      <c r="B1316" s="840"/>
      <c r="C1316" s="840"/>
      <c r="D1316" s="841"/>
      <c r="E1316" s="840"/>
      <c r="F1316" s="262">
        <f>SUM(F1314:F1315)</f>
        <v>16.36</v>
      </c>
    </row>
    <row r="1317" spans="1:6">
      <c r="A1317" s="842"/>
      <c r="B1317" s="842"/>
      <c r="C1317" s="842"/>
      <c r="D1317" s="843"/>
      <c r="E1317" s="842"/>
      <c r="F1317" s="842"/>
    </row>
    <row r="1318" spans="1:6">
      <c r="A1318" s="669" t="s">
        <v>786</v>
      </c>
      <c r="B1318" s="397" t="s">
        <v>552</v>
      </c>
      <c r="C1318" s="259" t="s">
        <v>485</v>
      </c>
      <c r="D1318" s="259" t="s">
        <v>553</v>
      </c>
      <c r="E1318" s="259" t="s">
        <v>549</v>
      </c>
      <c r="F1318" s="260" t="s">
        <v>550</v>
      </c>
    </row>
    <row r="1319" spans="1:6" ht="36">
      <c r="A1319" s="668">
        <v>2446</v>
      </c>
      <c r="B1319" s="700" t="s">
        <v>2451</v>
      </c>
      <c r="C1319" s="261" t="s">
        <v>485</v>
      </c>
      <c r="D1319" s="337">
        <v>1</v>
      </c>
      <c r="E1319" s="338">
        <v>5.21</v>
      </c>
      <c r="F1319" s="338">
        <f>E1319*D1319</f>
        <v>5.21</v>
      </c>
    </row>
    <row r="1320" spans="1:6">
      <c r="A1320" s="840" t="s">
        <v>554</v>
      </c>
      <c r="B1320" s="840"/>
      <c r="C1320" s="840"/>
      <c r="D1320" s="841"/>
      <c r="E1320" s="840"/>
      <c r="F1320" s="262">
        <f>SUM(F1319:F1319)</f>
        <v>5.21</v>
      </c>
    </row>
    <row r="1321" spans="1:6">
      <c r="A1321" s="842"/>
      <c r="B1321" s="842"/>
      <c r="C1321" s="842"/>
      <c r="D1321" s="843"/>
      <c r="E1321" s="842"/>
      <c r="F1321" s="842"/>
    </row>
    <row r="1322" spans="1:6">
      <c r="A1322" s="835" t="s">
        <v>555</v>
      </c>
      <c r="B1322" s="835"/>
      <c r="C1322" s="835"/>
      <c r="D1322" s="836"/>
      <c r="E1322" s="835"/>
      <c r="F1322" s="689">
        <f>F1316+F1320</f>
        <v>21.57</v>
      </c>
    </row>
    <row r="1324" spans="1:6" customFormat="1" ht="15">
      <c r="A1324" s="835" t="s">
        <v>2455</v>
      </c>
      <c r="B1324" s="835"/>
      <c r="C1324" s="847" t="s">
        <v>2453</v>
      </c>
      <c r="D1324" s="848"/>
      <c r="E1324" s="849"/>
      <c r="F1324" s="849"/>
    </row>
    <row r="1325" spans="1:6">
      <c r="A1325" s="835" t="s">
        <v>2460</v>
      </c>
      <c r="B1325" s="835"/>
      <c r="C1325" s="835"/>
      <c r="D1325" s="836"/>
      <c r="E1325" s="835"/>
      <c r="F1325" s="835"/>
    </row>
    <row r="1326" spans="1:6">
      <c r="A1326" s="842"/>
      <c r="B1326" s="842"/>
      <c r="C1326" s="842"/>
      <c r="D1326" s="843"/>
      <c r="E1326" s="842"/>
      <c r="F1326" s="842"/>
    </row>
    <row r="1327" spans="1:6">
      <c r="A1327" s="669" t="s">
        <v>786</v>
      </c>
      <c r="B1327" s="672" t="s">
        <v>166</v>
      </c>
      <c r="C1327" s="259" t="s">
        <v>485</v>
      </c>
      <c r="D1327" s="259" t="s">
        <v>548</v>
      </c>
      <c r="E1327" s="259" t="s">
        <v>549</v>
      </c>
      <c r="F1327" s="260" t="s">
        <v>550</v>
      </c>
    </row>
    <row r="1328" spans="1:6">
      <c r="A1328" s="668">
        <v>88247</v>
      </c>
      <c r="B1328" s="700" t="s">
        <v>1102</v>
      </c>
      <c r="C1328" s="261" t="s">
        <v>487</v>
      </c>
      <c r="D1328" s="337">
        <v>0.25</v>
      </c>
      <c r="E1328" s="338">
        <v>14.33</v>
      </c>
      <c r="F1328" s="338">
        <f>E1328*D1328</f>
        <v>3.58</v>
      </c>
    </row>
    <row r="1329" spans="1:6">
      <c r="A1329" s="840" t="s">
        <v>551</v>
      </c>
      <c r="B1329" s="840"/>
      <c r="C1329" s="840"/>
      <c r="D1329" s="841"/>
      <c r="E1329" s="840"/>
      <c r="F1329" s="262">
        <f>SUM(F1328:F1328)</f>
        <v>3.58</v>
      </c>
    </row>
    <row r="1330" spans="1:6">
      <c r="A1330" s="844"/>
      <c r="B1330" s="845"/>
      <c r="C1330" s="845"/>
      <c r="D1330" s="845"/>
      <c r="E1330" s="845"/>
      <c r="F1330" s="846"/>
    </row>
    <row r="1331" spans="1:6">
      <c r="A1331" s="669" t="s">
        <v>786</v>
      </c>
      <c r="B1331" s="672" t="s">
        <v>552</v>
      </c>
      <c r="C1331" s="259" t="s">
        <v>485</v>
      </c>
      <c r="D1331" s="259" t="s">
        <v>553</v>
      </c>
      <c r="E1331" s="259" t="s">
        <v>549</v>
      </c>
      <c r="F1331" s="260" t="s">
        <v>550</v>
      </c>
    </row>
    <row r="1332" spans="1:6" ht="24">
      <c r="A1332" s="684">
        <v>39129</v>
      </c>
      <c r="B1332" s="679" t="s">
        <v>2454</v>
      </c>
      <c r="C1332" s="342">
        <v>1</v>
      </c>
      <c r="D1332" s="343">
        <v>1</v>
      </c>
      <c r="E1332" s="339">
        <v>1.49</v>
      </c>
      <c r="F1332" s="338">
        <f>E1332*D1332</f>
        <v>1.49</v>
      </c>
    </row>
    <row r="1333" spans="1:6">
      <c r="A1333" s="840" t="s">
        <v>554</v>
      </c>
      <c r="B1333" s="840"/>
      <c r="C1333" s="840"/>
      <c r="D1333" s="841"/>
      <c r="E1333" s="840"/>
      <c r="F1333" s="262">
        <f>SUM(F1332:F1332)</f>
        <v>1.49</v>
      </c>
    </row>
    <row r="1334" spans="1:6">
      <c r="A1334" s="842"/>
      <c r="B1334" s="842"/>
      <c r="C1334" s="842"/>
      <c r="D1334" s="843"/>
      <c r="E1334" s="842"/>
      <c r="F1334" s="842"/>
    </row>
    <row r="1335" spans="1:6">
      <c r="A1335" s="835" t="s">
        <v>555</v>
      </c>
      <c r="B1335" s="835"/>
      <c r="C1335" s="835"/>
      <c r="D1335" s="836"/>
      <c r="E1335" s="835"/>
      <c r="F1335" s="689">
        <f>F1329+F1333</f>
        <v>5.07</v>
      </c>
    </row>
    <row r="1337" spans="1:6" customFormat="1" ht="15">
      <c r="A1337" s="835" t="s">
        <v>2457</v>
      </c>
      <c r="B1337" s="835"/>
      <c r="C1337" s="847" t="s">
        <v>2453</v>
      </c>
      <c r="D1337" s="848"/>
      <c r="E1337" s="849"/>
      <c r="F1337" s="849"/>
    </row>
    <row r="1338" spans="1:6">
      <c r="A1338" s="835" t="s">
        <v>2459</v>
      </c>
      <c r="B1338" s="835"/>
      <c r="C1338" s="835"/>
      <c r="D1338" s="836"/>
      <c r="E1338" s="835"/>
      <c r="F1338" s="835"/>
    </row>
    <row r="1339" spans="1:6">
      <c r="A1339" s="842"/>
      <c r="B1339" s="842"/>
      <c r="C1339" s="842"/>
      <c r="D1339" s="843"/>
      <c r="E1339" s="842"/>
      <c r="F1339" s="842"/>
    </row>
    <row r="1340" spans="1:6">
      <c r="A1340" s="669" t="s">
        <v>786</v>
      </c>
      <c r="B1340" s="672" t="s">
        <v>166</v>
      </c>
      <c r="C1340" s="259" t="s">
        <v>485</v>
      </c>
      <c r="D1340" s="259" t="s">
        <v>548</v>
      </c>
      <c r="E1340" s="259" t="s">
        <v>549</v>
      </c>
      <c r="F1340" s="260" t="s">
        <v>550</v>
      </c>
    </row>
    <row r="1341" spans="1:6">
      <c r="A1341" s="668">
        <v>88247</v>
      </c>
      <c r="B1341" s="700" t="s">
        <v>1102</v>
      </c>
      <c r="C1341" s="261" t="s">
        <v>487</v>
      </c>
      <c r="D1341" s="337">
        <v>0.25</v>
      </c>
      <c r="E1341" s="338">
        <v>14.33</v>
      </c>
      <c r="F1341" s="338">
        <f>E1341*D1341</f>
        <v>3.58</v>
      </c>
    </row>
    <row r="1342" spans="1:6">
      <c r="A1342" s="840" t="s">
        <v>551</v>
      </c>
      <c r="B1342" s="840"/>
      <c r="C1342" s="840"/>
      <c r="D1342" s="841"/>
      <c r="E1342" s="840"/>
      <c r="F1342" s="262">
        <f>SUM(F1341:F1341)</f>
        <v>3.58</v>
      </c>
    </row>
    <row r="1343" spans="1:6">
      <c r="A1343" s="844"/>
      <c r="B1343" s="845"/>
      <c r="C1343" s="845"/>
      <c r="D1343" s="845"/>
      <c r="E1343" s="845"/>
      <c r="F1343" s="846"/>
    </row>
    <row r="1344" spans="1:6">
      <c r="A1344" s="669" t="s">
        <v>786</v>
      </c>
      <c r="B1344" s="672" t="s">
        <v>552</v>
      </c>
      <c r="C1344" s="259" t="s">
        <v>485</v>
      </c>
      <c r="D1344" s="259" t="s">
        <v>553</v>
      </c>
      <c r="E1344" s="259" t="s">
        <v>549</v>
      </c>
      <c r="F1344" s="260" t="s">
        <v>550</v>
      </c>
    </row>
    <row r="1345" spans="1:6" ht="24">
      <c r="A1345" s="684">
        <v>39128</v>
      </c>
      <c r="B1345" s="679" t="s">
        <v>2061</v>
      </c>
      <c r="C1345" s="342">
        <v>1</v>
      </c>
      <c r="D1345" s="343">
        <v>1</v>
      </c>
      <c r="E1345" s="339">
        <v>1.39</v>
      </c>
      <c r="F1345" s="338">
        <f>E1345*D1345</f>
        <v>1.39</v>
      </c>
    </row>
    <row r="1346" spans="1:6">
      <c r="A1346" s="840" t="s">
        <v>554</v>
      </c>
      <c r="B1346" s="840"/>
      <c r="C1346" s="840"/>
      <c r="D1346" s="841"/>
      <c r="E1346" s="840"/>
      <c r="F1346" s="262">
        <f>SUM(F1345:F1345)</f>
        <v>1.39</v>
      </c>
    </row>
    <row r="1347" spans="1:6">
      <c r="A1347" s="842"/>
      <c r="B1347" s="842"/>
      <c r="C1347" s="842"/>
      <c r="D1347" s="843"/>
      <c r="E1347" s="842"/>
      <c r="F1347" s="842"/>
    </row>
    <row r="1348" spans="1:6">
      <c r="A1348" s="835" t="s">
        <v>555</v>
      </c>
      <c r="B1348" s="835"/>
      <c r="C1348" s="835"/>
      <c r="D1348" s="836"/>
      <c r="E1348" s="835"/>
      <c r="F1348" s="689">
        <f>F1342+F1346</f>
        <v>4.97</v>
      </c>
    </row>
    <row r="1350" spans="1:6">
      <c r="A1350" s="835" t="s">
        <v>2465</v>
      </c>
      <c r="B1350" s="835"/>
      <c r="C1350" s="847" t="s">
        <v>2453</v>
      </c>
      <c r="D1350" s="848"/>
      <c r="E1350" s="849"/>
      <c r="F1350" s="849"/>
    </row>
    <row r="1351" spans="1:6">
      <c r="A1351" s="864" t="s">
        <v>2466</v>
      </c>
      <c r="B1351" s="865"/>
      <c r="C1351" s="865"/>
      <c r="D1351" s="865"/>
      <c r="E1351" s="865"/>
      <c r="F1351" s="866"/>
    </row>
    <row r="1352" spans="1:6">
      <c r="A1352" s="844"/>
      <c r="B1352" s="845"/>
      <c r="C1352" s="845"/>
      <c r="D1352" s="845"/>
      <c r="E1352" s="845"/>
      <c r="F1352" s="846"/>
    </row>
    <row r="1353" spans="1:6">
      <c r="A1353" s="669" t="s">
        <v>786</v>
      </c>
      <c r="B1353" s="672" t="s">
        <v>166</v>
      </c>
      <c r="C1353" s="259" t="s">
        <v>485</v>
      </c>
      <c r="D1353" s="259" t="s">
        <v>548</v>
      </c>
      <c r="E1353" s="259" t="s">
        <v>549</v>
      </c>
      <c r="F1353" s="260" t="s">
        <v>550</v>
      </c>
    </row>
    <row r="1354" spans="1:6" ht="24">
      <c r="A1354" s="668">
        <v>88248</v>
      </c>
      <c r="B1354" s="700" t="s">
        <v>2461</v>
      </c>
      <c r="C1354" s="261" t="s">
        <v>487</v>
      </c>
      <c r="D1354" s="337">
        <v>0.137236</v>
      </c>
      <c r="E1354" s="338">
        <v>13.87</v>
      </c>
      <c r="F1354" s="338">
        <f>E1354*D1354</f>
        <v>1.9</v>
      </c>
    </row>
    <row r="1355" spans="1:6" ht="24">
      <c r="A1355" s="668">
        <v>88267</v>
      </c>
      <c r="B1355" s="700" t="s">
        <v>2462</v>
      </c>
      <c r="C1355" s="261" t="s">
        <v>487</v>
      </c>
      <c r="D1355" s="337">
        <v>0.137236</v>
      </c>
      <c r="E1355" s="338">
        <v>17.79</v>
      </c>
      <c r="F1355" s="338">
        <f>E1355*D1355</f>
        <v>2.44</v>
      </c>
    </row>
    <row r="1356" spans="1:6">
      <c r="A1356" s="840" t="s">
        <v>551</v>
      </c>
      <c r="B1356" s="840"/>
      <c r="C1356" s="840"/>
      <c r="D1356" s="841"/>
      <c r="E1356" s="840"/>
      <c r="F1356" s="262">
        <f>SUM(F1354:F1355)</f>
        <v>4.34</v>
      </c>
    </row>
    <row r="1357" spans="1:6">
      <c r="A1357" s="842"/>
      <c r="B1357" s="842"/>
      <c r="C1357" s="842"/>
      <c r="D1357" s="843"/>
      <c r="E1357" s="842"/>
      <c r="F1357" s="842"/>
    </row>
    <row r="1358" spans="1:6">
      <c r="A1358" s="669" t="s">
        <v>786</v>
      </c>
      <c r="B1358" s="672" t="s">
        <v>552</v>
      </c>
      <c r="C1358" s="259" t="s">
        <v>485</v>
      </c>
      <c r="D1358" s="259" t="s">
        <v>548</v>
      </c>
      <c r="E1358" s="259" t="s">
        <v>549</v>
      </c>
      <c r="F1358" s="260" t="s">
        <v>550</v>
      </c>
    </row>
    <row r="1359" spans="1:6">
      <c r="A1359" s="668">
        <v>122</v>
      </c>
      <c r="B1359" s="700" t="s">
        <v>2463</v>
      </c>
      <c r="C1359" s="261" t="s">
        <v>485</v>
      </c>
      <c r="D1359" s="337">
        <v>3.4308999999999999E-2</v>
      </c>
      <c r="E1359" s="338">
        <v>79.94</v>
      </c>
      <c r="F1359" s="338">
        <f>E1359*D1359</f>
        <v>2.74</v>
      </c>
    </row>
    <row r="1360" spans="1:6">
      <c r="A1360" s="668">
        <v>20083</v>
      </c>
      <c r="B1360" s="700" t="s">
        <v>2464</v>
      </c>
      <c r="C1360" s="261" t="s">
        <v>485</v>
      </c>
      <c r="D1360" s="337">
        <v>4.1933999999999999E-2</v>
      </c>
      <c r="E1360" s="338">
        <v>69.42</v>
      </c>
      <c r="F1360" s="338">
        <f>E1360*D1360</f>
        <v>2.91</v>
      </c>
    </row>
    <row r="1361" spans="1:6" ht="24">
      <c r="A1361" s="668">
        <v>830</v>
      </c>
      <c r="B1361" s="700" t="s">
        <v>1271</v>
      </c>
      <c r="C1361" s="261" t="s">
        <v>485</v>
      </c>
      <c r="D1361" s="337">
        <v>1</v>
      </c>
      <c r="E1361" s="338">
        <v>9.59</v>
      </c>
      <c r="F1361" s="338">
        <f>E1361*D1361</f>
        <v>9.59</v>
      </c>
    </row>
    <row r="1362" spans="1:6">
      <c r="A1362" s="668">
        <v>38383</v>
      </c>
      <c r="B1362" s="700" t="s">
        <v>1425</v>
      </c>
      <c r="C1362" s="261" t="s">
        <v>485</v>
      </c>
      <c r="D1362" s="337">
        <v>4.5745000000000001E-2</v>
      </c>
      <c r="E1362" s="338">
        <v>1.86</v>
      </c>
      <c r="F1362" s="338">
        <f>E1362*D1362</f>
        <v>0.09</v>
      </c>
    </row>
    <row r="1363" spans="1:6">
      <c r="A1363" s="840" t="s">
        <v>554</v>
      </c>
      <c r="B1363" s="840"/>
      <c r="C1363" s="840"/>
      <c r="D1363" s="841"/>
      <c r="E1363" s="840"/>
      <c r="F1363" s="262">
        <f>SUM(F1359:F1362)</f>
        <v>15.33</v>
      </c>
    </row>
    <row r="1364" spans="1:6">
      <c r="A1364" s="844"/>
      <c r="B1364" s="845"/>
      <c r="C1364" s="845"/>
      <c r="D1364" s="845"/>
      <c r="E1364" s="845"/>
      <c r="F1364" s="846"/>
    </row>
    <row r="1365" spans="1:6">
      <c r="A1365" s="856" t="s">
        <v>555</v>
      </c>
      <c r="B1365" s="857"/>
      <c r="C1365" s="857"/>
      <c r="D1365" s="857"/>
      <c r="E1365" s="858"/>
      <c r="F1365" s="689">
        <f>SUM(F1363,F1356)</f>
        <v>19.670000000000002</v>
      </c>
    </row>
    <row r="1366" spans="1:6">
      <c r="A1366" s="844"/>
      <c r="B1366" s="845"/>
      <c r="C1366" s="845"/>
      <c r="D1366" s="845"/>
      <c r="E1366" s="845"/>
      <c r="F1366" s="846"/>
    </row>
    <row r="1367" spans="1:6">
      <c r="A1367" s="835" t="s">
        <v>2468</v>
      </c>
      <c r="B1367" s="835"/>
      <c r="C1367" s="847" t="s">
        <v>2453</v>
      </c>
      <c r="D1367" s="848"/>
      <c r="E1367" s="849"/>
      <c r="F1367" s="849"/>
    </row>
    <row r="1368" spans="1:6">
      <c r="A1368" s="864" t="s">
        <v>2469</v>
      </c>
      <c r="B1368" s="865"/>
      <c r="C1368" s="865"/>
      <c r="D1368" s="865"/>
      <c r="E1368" s="865"/>
      <c r="F1368" s="866"/>
    </row>
    <row r="1369" spans="1:6">
      <c r="A1369" s="844"/>
      <c r="B1369" s="845"/>
      <c r="C1369" s="845"/>
      <c r="D1369" s="845"/>
      <c r="E1369" s="845"/>
      <c r="F1369" s="846"/>
    </row>
    <row r="1370" spans="1:6">
      <c r="A1370" s="669" t="s">
        <v>786</v>
      </c>
      <c r="B1370" s="672" t="s">
        <v>166</v>
      </c>
      <c r="C1370" s="259" t="s">
        <v>485</v>
      </c>
      <c r="D1370" s="259" t="s">
        <v>548</v>
      </c>
      <c r="E1370" s="259" t="s">
        <v>549</v>
      </c>
      <c r="F1370" s="260" t="s">
        <v>550</v>
      </c>
    </row>
    <row r="1371" spans="1:6" ht="24">
      <c r="A1371" s="668">
        <v>88248</v>
      </c>
      <c r="B1371" s="700" t="s">
        <v>2461</v>
      </c>
      <c r="C1371" s="261" t="s">
        <v>487</v>
      </c>
      <c r="D1371" s="337">
        <v>8.0726999999999993E-2</v>
      </c>
      <c r="E1371" s="338">
        <v>13.87</v>
      </c>
      <c r="F1371" s="338">
        <f>E1371*D1371</f>
        <v>1.1200000000000001</v>
      </c>
    </row>
    <row r="1372" spans="1:6" ht="24">
      <c r="A1372" s="668">
        <v>88267</v>
      </c>
      <c r="B1372" s="700" t="s">
        <v>2462</v>
      </c>
      <c r="C1372" s="261" t="s">
        <v>487</v>
      </c>
      <c r="D1372" s="337">
        <v>8.0726999999999993E-2</v>
      </c>
      <c r="E1372" s="338">
        <v>17.79</v>
      </c>
      <c r="F1372" s="338">
        <f>E1372*D1372</f>
        <v>1.44</v>
      </c>
    </row>
    <row r="1373" spans="1:6">
      <c r="A1373" s="840" t="s">
        <v>551</v>
      </c>
      <c r="B1373" s="840"/>
      <c r="C1373" s="840"/>
      <c r="D1373" s="841"/>
      <c r="E1373" s="840"/>
      <c r="F1373" s="262">
        <f>SUM(F1371:F1372)</f>
        <v>2.56</v>
      </c>
    </row>
    <row r="1374" spans="1:6">
      <c r="A1374" s="842"/>
      <c r="B1374" s="842"/>
      <c r="C1374" s="842"/>
      <c r="D1374" s="843"/>
      <c r="E1374" s="842"/>
      <c r="F1374" s="842"/>
    </row>
    <row r="1375" spans="1:6">
      <c r="A1375" s="669" t="s">
        <v>786</v>
      </c>
      <c r="B1375" s="672" t="s">
        <v>552</v>
      </c>
      <c r="C1375" s="259" t="s">
        <v>485</v>
      </c>
      <c r="D1375" s="259" t="s">
        <v>548</v>
      </c>
      <c r="E1375" s="259" t="s">
        <v>549</v>
      </c>
      <c r="F1375" s="260" t="s">
        <v>550</v>
      </c>
    </row>
    <row r="1376" spans="1:6">
      <c r="A1376" s="668">
        <v>122</v>
      </c>
      <c r="B1376" s="700" t="s">
        <v>2463</v>
      </c>
      <c r="C1376" s="261" t="s">
        <v>485</v>
      </c>
      <c r="D1376" s="337">
        <v>2.0181999999999999E-2</v>
      </c>
      <c r="E1376" s="338">
        <v>79.94</v>
      </c>
      <c r="F1376" s="338">
        <f>E1376*D1376</f>
        <v>1.61</v>
      </c>
    </row>
    <row r="1377" spans="1:6">
      <c r="A1377" s="668">
        <v>20083</v>
      </c>
      <c r="B1377" s="700" t="s">
        <v>2464</v>
      </c>
      <c r="C1377" s="261" t="s">
        <v>485</v>
      </c>
      <c r="D1377" s="337">
        <v>2.4667000000000001E-2</v>
      </c>
      <c r="E1377" s="338">
        <v>69.42</v>
      </c>
      <c r="F1377" s="338">
        <f>E1377*D1377</f>
        <v>1.71</v>
      </c>
    </row>
    <row r="1378" spans="1:6" ht="24">
      <c r="A1378" s="668">
        <v>821</v>
      </c>
      <c r="B1378" s="700" t="s">
        <v>2470</v>
      </c>
      <c r="C1378" s="261" t="s">
        <v>485</v>
      </c>
      <c r="D1378" s="337">
        <v>1</v>
      </c>
      <c r="E1378" s="338">
        <v>11.95</v>
      </c>
      <c r="F1378" s="338">
        <f>E1378*D1378</f>
        <v>11.95</v>
      </c>
    </row>
    <row r="1379" spans="1:6">
      <c r="A1379" s="668">
        <v>38383</v>
      </c>
      <c r="B1379" s="700" t="s">
        <v>1425</v>
      </c>
      <c r="C1379" s="261" t="s">
        <v>485</v>
      </c>
      <c r="D1379" s="337">
        <v>2.6908999999999999E-2</v>
      </c>
      <c r="E1379" s="338">
        <v>1.86</v>
      </c>
      <c r="F1379" s="338">
        <f>E1379*D1379</f>
        <v>0.05</v>
      </c>
    </row>
    <row r="1380" spans="1:6">
      <c r="A1380" s="840" t="s">
        <v>554</v>
      </c>
      <c r="B1380" s="840"/>
      <c r="C1380" s="840"/>
      <c r="D1380" s="841"/>
      <c r="E1380" s="840"/>
      <c r="F1380" s="262">
        <f>SUM(F1376:F1379)</f>
        <v>15.32</v>
      </c>
    </row>
    <row r="1381" spans="1:6">
      <c r="A1381" s="844"/>
      <c r="B1381" s="845"/>
      <c r="C1381" s="845"/>
      <c r="D1381" s="845"/>
      <c r="E1381" s="845"/>
      <c r="F1381" s="846"/>
    </row>
    <row r="1382" spans="1:6">
      <c r="A1382" s="856" t="s">
        <v>555</v>
      </c>
      <c r="B1382" s="857"/>
      <c r="C1382" s="857"/>
      <c r="D1382" s="857"/>
      <c r="E1382" s="858"/>
      <c r="F1382" s="689">
        <f>SUM(F1380,F1373)</f>
        <v>17.88</v>
      </c>
    </row>
    <row r="1383" spans="1:6">
      <c r="A1383" s="844"/>
      <c r="B1383" s="845"/>
      <c r="C1383" s="845"/>
      <c r="D1383" s="845"/>
      <c r="E1383" s="845"/>
      <c r="F1383" s="846"/>
    </row>
    <row r="1384" spans="1:6">
      <c r="A1384" s="835" t="s">
        <v>2472</v>
      </c>
      <c r="B1384" s="835"/>
      <c r="C1384" s="847" t="s">
        <v>568</v>
      </c>
      <c r="D1384" s="848"/>
      <c r="E1384" s="849"/>
      <c r="F1384" s="849"/>
    </row>
    <row r="1385" spans="1:6">
      <c r="A1385" s="864" t="s">
        <v>2474</v>
      </c>
      <c r="B1385" s="865"/>
      <c r="C1385" s="865"/>
      <c r="D1385" s="865"/>
      <c r="E1385" s="865"/>
      <c r="F1385" s="866"/>
    </row>
    <row r="1386" spans="1:6">
      <c r="A1386" s="844"/>
      <c r="B1386" s="845"/>
      <c r="C1386" s="845"/>
      <c r="D1386" s="845"/>
      <c r="E1386" s="845"/>
      <c r="F1386" s="846"/>
    </row>
    <row r="1387" spans="1:6">
      <c r="A1387" s="395" t="s">
        <v>786</v>
      </c>
      <c r="B1387" s="669" t="s">
        <v>166</v>
      </c>
      <c r="C1387" s="259" t="s">
        <v>485</v>
      </c>
      <c r="D1387" s="259" t="s">
        <v>548</v>
      </c>
      <c r="E1387" s="259" t="s">
        <v>549</v>
      </c>
      <c r="F1387" s="260" t="s">
        <v>550</v>
      </c>
    </row>
    <row r="1388" spans="1:6" ht="24">
      <c r="A1388" s="668">
        <v>88248</v>
      </c>
      <c r="B1388" s="700" t="s">
        <v>2461</v>
      </c>
      <c r="C1388" s="261" t="s">
        <v>487</v>
      </c>
      <c r="D1388" s="337">
        <v>0.17599999999999999</v>
      </c>
      <c r="E1388" s="338">
        <v>13.87</v>
      </c>
      <c r="F1388" s="338">
        <f>E1388*D1388</f>
        <v>2.44</v>
      </c>
    </row>
    <row r="1389" spans="1:6" ht="24">
      <c r="A1389" s="668">
        <v>88267</v>
      </c>
      <c r="B1389" s="700" t="s">
        <v>2462</v>
      </c>
      <c r="C1389" s="261" t="s">
        <v>487</v>
      </c>
      <c r="D1389" s="337">
        <v>0.17599999999999999</v>
      </c>
      <c r="E1389" s="338">
        <v>17.79</v>
      </c>
      <c r="F1389" s="338">
        <f>E1389*D1389</f>
        <v>3.13</v>
      </c>
    </row>
    <row r="1390" spans="1:6">
      <c r="A1390" s="853" t="s">
        <v>551</v>
      </c>
      <c r="B1390" s="854"/>
      <c r="C1390" s="854"/>
      <c r="D1390" s="854"/>
      <c r="E1390" s="855"/>
      <c r="F1390" s="262">
        <f>SUM(F1388:F1389)</f>
        <v>5.57</v>
      </c>
    </row>
    <row r="1391" spans="1:6">
      <c r="A1391" s="844"/>
      <c r="B1391" s="845"/>
      <c r="C1391" s="845"/>
      <c r="D1391" s="845"/>
      <c r="E1391" s="845"/>
      <c r="F1391" s="846"/>
    </row>
    <row r="1392" spans="1:6">
      <c r="A1392" s="669" t="s">
        <v>786</v>
      </c>
      <c r="B1392" s="397" t="s">
        <v>552</v>
      </c>
      <c r="C1392" s="259" t="s">
        <v>485</v>
      </c>
      <c r="D1392" s="259" t="s">
        <v>553</v>
      </c>
      <c r="E1392" s="259" t="s">
        <v>549</v>
      </c>
      <c r="F1392" s="260" t="s">
        <v>550</v>
      </c>
    </row>
    <row r="1393" spans="1:6">
      <c r="A1393" s="668">
        <v>122</v>
      </c>
      <c r="B1393" s="700" t="s">
        <v>2463</v>
      </c>
      <c r="C1393" s="261" t="s">
        <v>485</v>
      </c>
      <c r="D1393" s="337">
        <v>4.7E-2</v>
      </c>
      <c r="E1393" s="338">
        <v>79.94</v>
      </c>
      <c r="F1393" s="338">
        <f>E1393*D1393</f>
        <v>3.76</v>
      </c>
    </row>
    <row r="1394" spans="1:6">
      <c r="A1394" s="668">
        <v>20083</v>
      </c>
      <c r="B1394" s="700" t="s">
        <v>2464</v>
      </c>
      <c r="C1394" s="261" t="s">
        <v>485</v>
      </c>
      <c r="D1394" s="337">
        <v>0.06</v>
      </c>
      <c r="E1394" s="338">
        <v>69.42</v>
      </c>
      <c r="F1394" s="338">
        <f>E1394*D1394</f>
        <v>4.17</v>
      </c>
    </row>
    <row r="1395" spans="1:6" ht="24">
      <c r="A1395" s="668">
        <v>3525</v>
      </c>
      <c r="B1395" s="700" t="s">
        <v>1274</v>
      </c>
      <c r="C1395" s="261" t="s">
        <v>485</v>
      </c>
      <c r="D1395" s="337">
        <v>1</v>
      </c>
      <c r="E1395" s="338">
        <v>55.6</v>
      </c>
      <c r="F1395" s="338">
        <f>E1395*D1395</f>
        <v>55.6</v>
      </c>
    </row>
    <row r="1396" spans="1:6">
      <c r="A1396" s="668">
        <v>38383</v>
      </c>
      <c r="B1396" s="700" t="s">
        <v>1425</v>
      </c>
      <c r="C1396" s="261" t="s">
        <v>485</v>
      </c>
      <c r="D1396" s="337">
        <v>3.9E-2</v>
      </c>
      <c r="E1396" s="338">
        <v>1.86</v>
      </c>
      <c r="F1396" s="338">
        <f>E1396*D1396</f>
        <v>7.0000000000000007E-2</v>
      </c>
    </row>
    <row r="1397" spans="1:6">
      <c r="A1397" s="853" t="s">
        <v>554</v>
      </c>
      <c r="B1397" s="854"/>
      <c r="C1397" s="854"/>
      <c r="D1397" s="854"/>
      <c r="E1397" s="855"/>
      <c r="F1397" s="262">
        <f>SUM(F1393:F1396)</f>
        <v>63.6</v>
      </c>
    </row>
    <row r="1398" spans="1:6">
      <c r="A1398" s="844"/>
      <c r="B1398" s="845"/>
      <c r="C1398" s="845"/>
      <c r="D1398" s="845"/>
      <c r="E1398" s="845"/>
      <c r="F1398" s="846"/>
    </row>
    <row r="1399" spans="1:6">
      <c r="A1399" s="856" t="s">
        <v>555</v>
      </c>
      <c r="B1399" s="857"/>
      <c r="C1399" s="857"/>
      <c r="D1399" s="857"/>
      <c r="E1399" s="858"/>
      <c r="F1399" s="689">
        <f>SUM(F1397,F1390)</f>
        <v>69.17</v>
      </c>
    </row>
    <row r="1401" spans="1:6">
      <c r="A1401" s="835" t="s">
        <v>2472</v>
      </c>
      <c r="B1401" s="835"/>
      <c r="C1401" s="847" t="s">
        <v>2453</v>
      </c>
      <c r="D1401" s="848"/>
      <c r="E1401" s="849"/>
      <c r="F1401" s="849"/>
    </row>
    <row r="1402" spans="1:6">
      <c r="A1402" s="850" t="s">
        <v>2477</v>
      </c>
      <c r="B1402" s="851"/>
      <c r="C1402" s="851"/>
      <c r="D1402" s="851"/>
      <c r="E1402" s="851"/>
      <c r="F1402" s="852"/>
    </row>
    <row r="1403" spans="1:6">
      <c r="A1403" s="844"/>
      <c r="B1403" s="845"/>
      <c r="C1403" s="845"/>
      <c r="D1403" s="845"/>
      <c r="E1403" s="845"/>
      <c r="F1403" s="846"/>
    </row>
    <row r="1404" spans="1:6">
      <c r="A1404" s="395" t="s">
        <v>786</v>
      </c>
      <c r="B1404" s="669" t="s">
        <v>166</v>
      </c>
      <c r="C1404" s="259" t="s">
        <v>485</v>
      </c>
      <c r="D1404" s="259" t="s">
        <v>548</v>
      </c>
      <c r="E1404" s="259" t="s">
        <v>549</v>
      </c>
      <c r="F1404" s="260" t="s">
        <v>550</v>
      </c>
    </row>
    <row r="1405" spans="1:6" ht="24">
      <c r="A1405" s="668">
        <v>88248</v>
      </c>
      <c r="B1405" s="700" t="s">
        <v>2461</v>
      </c>
      <c r="C1405" s="261" t="s">
        <v>487</v>
      </c>
      <c r="D1405" s="337">
        <v>0.90920000000000001</v>
      </c>
      <c r="E1405" s="338">
        <v>13.87</v>
      </c>
      <c r="F1405" s="338">
        <f>E1405*D1405</f>
        <v>12.61</v>
      </c>
    </row>
    <row r="1406" spans="1:6" ht="24">
      <c r="A1406" s="668">
        <v>88267</v>
      </c>
      <c r="B1406" s="700" t="s">
        <v>2462</v>
      </c>
      <c r="C1406" s="261" t="s">
        <v>487</v>
      </c>
      <c r="D1406" s="337">
        <v>0.90920000000000001</v>
      </c>
      <c r="E1406" s="338">
        <v>17.79</v>
      </c>
      <c r="F1406" s="338">
        <f>E1406*D1406</f>
        <v>16.170000000000002</v>
      </c>
    </row>
    <row r="1407" spans="1:6">
      <c r="A1407" s="853" t="s">
        <v>551</v>
      </c>
      <c r="B1407" s="854"/>
      <c r="C1407" s="854"/>
      <c r="D1407" s="854"/>
      <c r="E1407" s="855"/>
      <c r="F1407" s="262">
        <f>SUM(F1405:F1406)</f>
        <v>28.78</v>
      </c>
    </row>
    <row r="1408" spans="1:6">
      <c r="A1408" s="844"/>
      <c r="B1408" s="845"/>
      <c r="C1408" s="845"/>
      <c r="D1408" s="845"/>
      <c r="E1408" s="845"/>
      <c r="F1408" s="846"/>
    </row>
    <row r="1409" spans="1:6">
      <c r="A1409" s="669" t="s">
        <v>786</v>
      </c>
      <c r="B1409" s="397" t="s">
        <v>552</v>
      </c>
      <c r="C1409" s="259" t="s">
        <v>485</v>
      </c>
      <c r="D1409" s="259" t="s">
        <v>553</v>
      </c>
      <c r="E1409" s="259" t="s">
        <v>549</v>
      </c>
      <c r="F1409" s="260" t="s">
        <v>550</v>
      </c>
    </row>
    <row r="1410" spans="1:6">
      <c r="A1410" s="668">
        <v>3148</v>
      </c>
      <c r="B1410" s="700" t="s">
        <v>2475</v>
      </c>
      <c r="C1410" s="261" t="s">
        <v>485</v>
      </c>
      <c r="D1410" s="337">
        <v>3.1800000000000002E-2</v>
      </c>
      <c r="E1410" s="338">
        <v>16.52</v>
      </c>
      <c r="F1410" s="338">
        <f>E1410*D1410</f>
        <v>0.53</v>
      </c>
    </row>
    <row r="1411" spans="1:6">
      <c r="A1411" s="668">
        <v>12770</v>
      </c>
      <c r="B1411" s="700" t="s">
        <v>1266</v>
      </c>
      <c r="C1411" s="261" t="s">
        <v>485</v>
      </c>
      <c r="D1411" s="337">
        <v>1</v>
      </c>
      <c r="E1411" s="338">
        <v>443.74</v>
      </c>
      <c r="F1411" s="338">
        <f>E1411*D1411</f>
        <v>443.74</v>
      </c>
    </row>
    <row r="1412" spans="1:6">
      <c r="A1412" s="853" t="s">
        <v>554</v>
      </c>
      <c r="B1412" s="854"/>
      <c r="C1412" s="854"/>
      <c r="D1412" s="854"/>
      <c r="E1412" s="855"/>
      <c r="F1412" s="262">
        <f>SUM(F1410:F1411)</f>
        <v>444.27</v>
      </c>
    </row>
    <row r="1413" spans="1:6">
      <c r="A1413" s="844"/>
      <c r="B1413" s="845"/>
      <c r="C1413" s="845"/>
      <c r="D1413" s="845"/>
      <c r="E1413" s="845"/>
      <c r="F1413" s="846"/>
    </row>
    <row r="1414" spans="1:6">
      <c r="A1414" s="856" t="s">
        <v>555</v>
      </c>
      <c r="B1414" s="857"/>
      <c r="C1414" s="857"/>
      <c r="D1414" s="857"/>
      <c r="E1414" s="858"/>
      <c r="F1414" s="689">
        <f>SUM(F1412,F1407)</f>
        <v>473.05</v>
      </c>
    </row>
    <row r="1416" spans="1:6">
      <c r="A1416" s="835" t="s">
        <v>2481</v>
      </c>
      <c r="B1416" s="835"/>
      <c r="C1416" s="847" t="s">
        <v>2453</v>
      </c>
      <c r="D1416" s="848"/>
      <c r="E1416" s="849"/>
      <c r="F1416" s="849"/>
    </row>
    <row r="1417" spans="1:6">
      <c r="A1417" s="850" t="s">
        <v>2478</v>
      </c>
      <c r="B1417" s="851"/>
      <c r="C1417" s="851"/>
      <c r="D1417" s="851"/>
      <c r="E1417" s="851"/>
      <c r="F1417" s="852"/>
    </row>
    <row r="1418" spans="1:6">
      <c r="A1418" s="670"/>
      <c r="B1418" s="396"/>
      <c r="C1418" s="396"/>
      <c r="D1418" s="394"/>
      <c r="E1418" s="396"/>
      <c r="F1418" s="671"/>
    </row>
    <row r="1419" spans="1:6">
      <c r="A1419" s="395" t="s">
        <v>786</v>
      </c>
      <c r="B1419" s="669" t="s">
        <v>166</v>
      </c>
      <c r="C1419" s="259" t="s">
        <v>485</v>
      </c>
      <c r="D1419" s="259" t="s">
        <v>548</v>
      </c>
      <c r="E1419" s="259" t="s">
        <v>549</v>
      </c>
      <c r="F1419" s="260" t="s">
        <v>550</v>
      </c>
    </row>
    <row r="1420" spans="1:6">
      <c r="A1420" s="540">
        <v>88264</v>
      </c>
      <c r="B1420" s="676" t="s">
        <v>1081</v>
      </c>
      <c r="C1420" s="261" t="s">
        <v>487</v>
      </c>
      <c r="D1420" s="337">
        <v>1.5</v>
      </c>
      <c r="E1420" s="338">
        <v>18.38</v>
      </c>
      <c r="F1420" s="338">
        <f>E1420*D1420</f>
        <v>27.57</v>
      </c>
    </row>
    <row r="1421" spans="1:6">
      <c r="A1421" s="540">
        <v>88247</v>
      </c>
      <c r="B1421" s="676" t="s">
        <v>1102</v>
      </c>
      <c r="C1421" s="261" t="s">
        <v>487</v>
      </c>
      <c r="D1421" s="337">
        <v>1.5</v>
      </c>
      <c r="E1421" s="338">
        <v>14.33</v>
      </c>
      <c r="F1421" s="338">
        <f>E1421*D1421</f>
        <v>21.5</v>
      </c>
    </row>
    <row r="1422" spans="1:6">
      <c r="A1422" s="540">
        <v>88309</v>
      </c>
      <c r="B1422" s="676" t="s">
        <v>899</v>
      </c>
      <c r="C1422" s="261" t="s">
        <v>487</v>
      </c>
      <c r="D1422" s="337">
        <v>1.5</v>
      </c>
      <c r="E1422" s="338">
        <v>17.760000000000002</v>
      </c>
      <c r="F1422" s="338">
        <f>E1422*D1422</f>
        <v>26.64</v>
      </c>
    </row>
    <row r="1423" spans="1:6">
      <c r="A1423" s="540">
        <v>88316</v>
      </c>
      <c r="B1423" s="676" t="s">
        <v>789</v>
      </c>
      <c r="C1423" s="261" t="s">
        <v>487</v>
      </c>
      <c r="D1423" s="337">
        <v>1.5</v>
      </c>
      <c r="E1423" s="338">
        <v>14.37</v>
      </c>
      <c r="F1423" s="338">
        <f>E1423*D1423</f>
        <v>21.56</v>
      </c>
    </row>
    <row r="1424" spans="1:6">
      <c r="A1424" s="853" t="s">
        <v>551</v>
      </c>
      <c r="B1424" s="854"/>
      <c r="C1424" s="854"/>
      <c r="D1424" s="854"/>
      <c r="E1424" s="855"/>
      <c r="F1424" s="262">
        <f>SUM(F1420:F1423)</f>
        <v>97.27</v>
      </c>
    </row>
    <row r="1425" spans="1:6" ht="6.75" customHeight="1">
      <c r="A1425" s="670"/>
      <c r="B1425" s="396"/>
      <c r="C1425" s="396"/>
      <c r="D1425" s="394"/>
      <c r="E1425" s="396"/>
      <c r="F1425" s="671"/>
    </row>
    <row r="1426" spans="1:6">
      <c r="A1426" s="669" t="s">
        <v>786</v>
      </c>
      <c r="B1426" s="397" t="s">
        <v>552</v>
      </c>
      <c r="C1426" s="259" t="s">
        <v>485</v>
      </c>
      <c r="D1426" s="259" t="s">
        <v>553</v>
      </c>
      <c r="E1426" s="259" t="s">
        <v>549</v>
      </c>
      <c r="F1426" s="260" t="s">
        <v>550</v>
      </c>
    </row>
    <row r="1427" spans="1:6" ht="24" customHeight="1">
      <c r="A1427" s="540">
        <v>100560</v>
      </c>
      <c r="B1427" s="676" t="s">
        <v>2478</v>
      </c>
      <c r="C1427" s="691" t="s">
        <v>485</v>
      </c>
      <c r="D1427" s="337">
        <v>1</v>
      </c>
      <c r="E1427" s="692">
        <v>76.47</v>
      </c>
      <c r="F1427" s="338">
        <f>E1427*D1427</f>
        <v>76.47</v>
      </c>
    </row>
    <row r="1428" spans="1:6" ht="42.75" customHeight="1">
      <c r="A1428" s="540">
        <v>87367</v>
      </c>
      <c r="B1428" s="676" t="s">
        <v>2479</v>
      </c>
      <c r="C1428" s="542" t="s">
        <v>485</v>
      </c>
      <c r="D1428" s="337">
        <v>5.0000000000000001E-4</v>
      </c>
      <c r="E1428" s="338">
        <v>432.03</v>
      </c>
      <c r="F1428" s="338">
        <f>E1428*D1428</f>
        <v>0.22</v>
      </c>
    </row>
    <row r="1429" spans="1:6" ht="24" customHeight="1">
      <c r="A1429" s="540">
        <v>11250</v>
      </c>
      <c r="B1429" s="676" t="s">
        <v>2480</v>
      </c>
      <c r="C1429" s="542" t="s">
        <v>485</v>
      </c>
      <c r="D1429" s="337">
        <v>1</v>
      </c>
      <c r="E1429" s="338">
        <v>45.84</v>
      </c>
      <c r="F1429" s="338">
        <f>E1429*D1429</f>
        <v>45.84</v>
      </c>
    </row>
    <row r="1430" spans="1:6">
      <c r="A1430" s="853" t="s">
        <v>554</v>
      </c>
      <c r="B1430" s="854"/>
      <c r="C1430" s="854"/>
      <c r="D1430" s="854"/>
      <c r="E1430" s="855"/>
      <c r="F1430" s="262">
        <f>SUM(F1427:F1429)</f>
        <v>122.53</v>
      </c>
    </row>
    <row r="1431" spans="1:6">
      <c r="A1431" s="670"/>
      <c r="B1431" s="396"/>
      <c r="C1431" s="396"/>
      <c r="D1431" s="394"/>
      <c r="E1431" s="396"/>
      <c r="F1431" s="671"/>
    </row>
    <row r="1432" spans="1:6">
      <c r="A1432" s="856" t="s">
        <v>555</v>
      </c>
      <c r="B1432" s="857"/>
      <c r="C1432" s="857"/>
      <c r="D1432" s="857"/>
      <c r="E1432" s="858"/>
      <c r="F1432" s="689">
        <f>SUM(F1430,F1424)</f>
        <v>219.8</v>
      </c>
    </row>
    <row r="1433" spans="1:6">
      <c r="F1433" s="693"/>
    </row>
    <row r="1434" spans="1:6">
      <c r="A1434" s="835" t="s">
        <v>2490</v>
      </c>
      <c r="B1434" s="835"/>
      <c r="C1434" s="847" t="s">
        <v>568</v>
      </c>
      <c r="D1434" s="848"/>
      <c r="E1434" s="849"/>
      <c r="F1434" s="849"/>
    </row>
    <row r="1435" spans="1:6">
      <c r="A1435" s="850" t="s">
        <v>2492</v>
      </c>
      <c r="B1435" s="851"/>
      <c r="C1435" s="851"/>
      <c r="D1435" s="851"/>
      <c r="E1435" s="851"/>
      <c r="F1435" s="852"/>
    </row>
    <row r="1436" spans="1:6">
      <c r="A1436" s="670"/>
      <c r="B1436" s="396"/>
      <c r="C1436" s="396"/>
      <c r="D1436" s="394"/>
      <c r="E1436" s="396"/>
      <c r="F1436" s="671"/>
    </row>
    <row r="1437" spans="1:6">
      <c r="A1437" s="395" t="s">
        <v>786</v>
      </c>
      <c r="B1437" s="669" t="s">
        <v>166</v>
      </c>
      <c r="C1437" s="259" t="s">
        <v>485</v>
      </c>
      <c r="D1437" s="259" t="s">
        <v>548</v>
      </c>
      <c r="E1437" s="259" t="s">
        <v>549</v>
      </c>
      <c r="F1437" s="260" t="s">
        <v>550</v>
      </c>
    </row>
    <row r="1438" spans="1:6">
      <c r="A1438" s="540">
        <v>88264</v>
      </c>
      <c r="B1438" s="676" t="s">
        <v>1081</v>
      </c>
      <c r="C1438" s="261" t="s">
        <v>487</v>
      </c>
      <c r="D1438" s="337">
        <v>0.17100000000000001</v>
      </c>
      <c r="E1438" s="338">
        <v>18.38</v>
      </c>
      <c r="F1438" s="338">
        <f>E1438*D1438</f>
        <v>3.14</v>
      </c>
    </row>
    <row r="1439" spans="1:6">
      <c r="A1439" s="540">
        <v>88247</v>
      </c>
      <c r="B1439" s="676" t="s">
        <v>1102</v>
      </c>
      <c r="C1439" s="261" t="s">
        <v>487</v>
      </c>
      <c r="D1439" s="337">
        <v>0.17100000000000001</v>
      </c>
      <c r="E1439" s="338">
        <v>14.33</v>
      </c>
      <c r="F1439" s="338">
        <f>E1439*D1439</f>
        <v>2.4500000000000002</v>
      </c>
    </row>
    <row r="1440" spans="1:6">
      <c r="A1440" s="853" t="s">
        <v>551</v>
      </c>
      <c r="B1440" s="854"/>
      <c r="C1440" s="854"/>
      <c r="D1440" s="854"/>
      <c r="E1440" s="855"/>
      <c r="F1440" s="262">
        <f>SUM(F1438:F1439)</f>
        <v>5.59</v>
      </c>
    </row>
    <row r="1441" spans="1:6" ht="4.5" customHeight="1">
      <c r="A1441" s="670"/>
      <c r="B1441" s="396"/>
      <c r="C1441" s="396"/>
      <c r="D1441" s="394"/>
      <c r="E1441" s="396"/>
      <c r="F1441" s="671"/>
    </row>
    <row r="1442" spans="1:6">
      <c r="A1442" s="669" t="s">
        <v>786</v>
      </c>
      <c r="B1442" s="397" t="s">
        <v>552</v>
      </c>
      <c r="C1442" s="259" t="s">
        <v>485</v>
      </c>
      <c r="D1442" s="259" t="s">
        <v>553</v>
      </c>
      <c r="E1442" s="259" t="s">
        <v>549</v>
      </c>
      <c r="F1442" s="260" t="s">
        <v>550</v>
      </c>
    </row>
    <row r="1443" spans="1:6">
      <c r="A1443" s="540">
        <v>2683</v>
      </c>
      <c r="B1443" s="676" t="s">
        <v>2491</v>
      </c>
      <c r="C1443" s="691" t="s">
        <v>488</v>
      </c>
      <c r="D1443" s="337">
        <v>1.1000000000000001</v>
      </c>
      <c r="E1443" s="692">
        <v>26.29</v>
      </c>
      <c r="F1443" s="338">
        <f>E1443*D1443</f>
        <v>28.92</v>
      </c>
    </row>
    <row r="1444" spans="1:6">
      <c r="A1444" s="853" t="s">
        <v>554</v>
      </c>
      <c r="B1444" s="854"/>
      <c r="C1444" s="854"/>
      <c r="D1444" s="854"/>
      <c r="E1444" s="855"/>
      <c r="F1444" s="262">
        <f>SUM(F1443:F1443)</f>
        <v>28.92</v>
      </c>
    </row>
    <row r="1445" spans="1:6" ht="5.25" customHeight="1">
      <c r="A1445" s="670"/>
      <c r="B1445" s="396"/>
      <c r="C1445" s="396"/>
      <c r="D1445" s="394"/>
      <c r="E1445" s="396"/>
      <c r="F1445" s="671"/>
    </row>
    <row r="1446" spans="1:6">
      <c r="A1446" s="856" t="s">
        <v>555</v>
      </c>
      <c r="B1446" s="857"/>
      <c r="C1446" s="857"/>
      <c r="D1446" s="857"/>
      <c r="E1446" s="858"/>
      <c r="F1446" s="689">
        <f>SUM(F1444,F1440)</f>
        <v>34.51</v>
      </c>
    </row>
    <row r="1448" spans="1:6">
      <c r="A1448" s="835" t="s">
        <v>2496</v>
      </c>
      <c r="B1448" s="835"/>
      <c r="C1448" s="847" t="s">
        <v>568</v>
      </c>
      <c r="D1448" s="848"/>
      <c r="E1448" s="849"/>
      <c r="F1448" s="849"/>
    </row>
    <row r="1449" spans="1:6">
      <c r="A1449" s="850" t="s">
        <v>2497</v>
      </c>
      <c r="B1449" s="851"/>
      <c r="C1449" s="851"/>
      <c r="D1449" s="851"/>
      <c r="E1449" s="851"/>
      <c r="F1449" s="852"/>
    </row>
    <row r="1450" spans="1:6">
      <c r="A1450" s="670"/>
      <c r="B1450" s="396"/>
      <c r="C1450" s="396"/>
      <c r="D1450" s="394"/>
      <c r="E1450" s="396"/>
      <c r="F1450" s="671"/>
    </row>
    <row r="1451" spans="1:6">
      <c r="A1451" s="395" t="s">
        <v>786</v>
      </c>
      <c r="B1451" s="669" t="s">
        <v>166</v>
      </c>
      <c r="C1451" s="259" t="s">
        <v>485</v>
      </c>
      <c r="D1451" s="259" t="s">
        <v>548</v>
      </c>
      <c r="E1451" s="259" t="s">
        <v>549</v>
      </c>
      <c r="F1451" s="260" t="s">
        <v>550</v>
      </c>
    </row>
    <row r="1452" spans="1:6">
      <c r="A1452" s="540">
        <v>88264</v>
      </c>
      <c r="B1452" s="676" t="s">
        <v>1081</v>
      </c>
      <c r="C1452" s="261" t="s">
        <v>487</v>
      </c>
      <c r="D1452" s="337">
        <v>8.5000000000000006E-2</v>
      </c>
      <c r="E1452" s="338">
        <v>18.38</v>
      </c>
      <c r="F1452" s="338">
        <f>E1452*D1452</f>
        <v>1.56</v>
      </c>
    </row>
    <row r="1453" spans="1:6">
      <c r="A1453" s="540">
        <v>88247</v>
      </c>
      <c r="B1453" s="676" t="s">
        <v>1102</v>
      </c>
      <c r="C1453" s="261" t="s">
        <v>487</v>
      </c>
      <c r="D1453" s="337">
        <v>8.5000000000000006E-2</v>
      </c>
      <c r="E1453" s="338">
        <v>14.33</v>
      </c>
      <c r="F1453" s="338">
        <f>E1453*D1453</f>
        <v>1.22</v>
      </c>
    </row>
    <row r="1454" spans="1:6">
      <c r="A1454" s="853" t="s">
        <v>551</v>
      </c>
      <c r="B1454" s="854"/>
      <c r="C1454" s="854"/>
      <c r="D1454" s="854"/>
      <c r="E1454" s="855"/>
      <c r="F1454" s="262">
        <f>SUM(F1452:F1453)</f>
        <v>2.78</v>
      </c>
    </row>
    <row r="1455" spans="1:6">
      <c r="A1455" s="670"/>
      <c r="B1455" s="396"/>
      <c r="C1455" s="396"/>
      <c r="D1455" s="394"/>
      <c r="E1455" s="396"/>
      <c r="F1455" s="671"/>
    </row>
    <row r="1456" spans="1:6">
      <c r="A1456" s="669" t="s">
        <v>786</v>
      </c>
      <c r="B1456" s="397" t="s">
        <v>552</v>
      </c>
      <c r="C1456" s="259" t="s">
        <v>485</v>
      </c>
      <c r="D1456" s="259" t="s">
        <v>553</v>
      </c>
      <c r="E1456" s="259" t="s">
        <v>549</v>
      </c>
      <c r="F1456" s="260" t="s">
        <v>550</v>
      </c>
    </row>
    <row r="1457" spans="1:6">
      <c r="A1457" s="540">
        <v>11916</v>
      </c>
      <c r="B1457" s="676" t="s">
        <v>2498</v>
      </c>
      <c r="C1457" s="691" t="s">
        <v>488</v>
      </c>
      <c r="D1457" s="337">
        <v>1</v>
      </c>
      <c r="E1457" s="692">
        <v>10.95</v>
      </c>
      <c r="F1457" s="338">
        <f>E1457*D1457</f>
        <v>10.95</v>
      </c>
    </row>
    <row r="1458" spans="1:6">
      <c r="A1458" s="853" t="s">
        <v>554</v>
      </c>
      <c r="B1458" s="854"/>
      <c r="C1458" s="854"/>
      <c r="D1458" s="854"/>
      <c r="E1458" s="855"/>
      <c r="F1458" s="262">
        <f>SUM(F1457:F1457)</f>
        <v>10.95</v>
      </c>
    </row>
    <row r="1459" spans="1:6">
      <c r="A1459" s="670"/>
      <c r="B1459" s="396"/>
      <c r="C1459" s="396"/>
      <c r="D1459" s="394"/>
      <c r="E1459" s="396"/>
      <c r="F1459" s="671"/>
    </row>
    <row r="1460" spans="1:6">
      <c r="A1460" s="856" t="s">
        <v>555</v>
      </c>
      <c r="B1460" s="857"/>
      <c r="C1460" s="857"/>
      <c r="D1460" s="857"/>
      <c r="E1460" s="858"/>
      <c r="F1460" s="689">
        <f>SUM(F1458,F1454)</f>
        <v>13.73</v>
      </c>
    </row>
    <row r="1462" spans="1:6">
      <c r="A1462" s="835" t="s">
        <v>2502</v>
      </c>
      <c r="B1462" s="835"/>
      <c r="C1462" s="847" t="s">
        <v>2503</v>
      </c>
      <c r="D1462" s="848"/>
      <c r="E1462" s="849"/>
      <c r="F1462" s="849"/>
    </row>
    <row r="1463" spans="1:6">
      <c r="A1463" s="850" t="s">
        <v>2506</v>
      </c>
      <c r="B1463" s="851"/>
      <c r="C1463" s="851"/>
      <c r="D1463" s="851"/>
      <c r="E1463" s="851"/>
      <c r="F1463" s="852"/>
    </row>
    <row r="1464" spans="1:6">
      <c r="A1464" s="670"/>
      <c r="B1464" s="396"/>
      <c r="C1464" s="396"/>
      <c r="D1464" s="394"/>
      <c r="E1464" s="396"/>
      <c r="F1464" s="671"/>
    </row>
    <row r="1465" spans="1:6">
      <c r="A1465" s="395" t="s">
        <v>786</v>
      </c>
      <c r="B1465" s="669" t="s">
        <v>166</v>
      </c>
      <c r="C1465" s="259" t="s">
        <v>485</v>
      </c>
      <c r="D1465" s="259" t="s">
        <v>548</v>
      </c>
      <c r="E1465" s="259" t="s">
        <v>549</v>
      </c>
      <c r="F1465" s="260" t="s">
        <v>550</v>
      </c>
    </row>
    <row r="1466" spans="1:6" ht="24">
      <c r="A1466" s="540">
        <v>88267</v>
      </c>
      <c r="B1466" s="676" t="s">
        <v>803</v>
      </c>
      <c r="C1466" s="261" t="s">
        <v>487</v>
      </c>
      <c r="D1466" s="337">
        <v>0.21249999999999999</v>
      </c>
      <c r="E1466" s="338">
        <v>17.79</v>
      </c>
      <c r="F1466" s="338">
        <f>E1466*D1466</f>
        <v>3.78</v>
      </c>
    </row>
    <row r="1467" spans="1:6" ht="24">
      <c r="A1467" s="540">
        <v>88248</v>
      </c>
      <c r="B1467" s="676" t="s">
        <v>1228</v>
      </c>
      <c r="C1467" s="261" t="s">
        <v>487</v>
      </c>
      <c r="D1467" s="337">
        <v>0.21249999999999999</v>
      </c>
      <c r="E1467" s="338">
        <v>13.87</v>
      </c>
      <c r="F1467" s="338">
        <f>E1467*D1467</f>
        <v>2.95</v>
      </c>
    </row>
    <row r="1468" spans="1:6">
      <c r="A1468" s="853" t="s">
        <v>551</v>
      </c>
      <c r="B1468" s="854"/>
      <c r="C1468" s="854"/>
      <c r="D1468" s="854"/>
      <c r="E1468" s="855"/>
      <c r="F1468" s="262">
        <f>SUM(F1466:F1467)</f>
        <v>6.73</v>
      </c>
    </row>
    <row r="1469" spans="1:6">
      <c r="A1469" s="670"/>
      <c r="B1469" s="396"/>
      <c r="C1469" s="396"/>
      <c r="D1469" s="394"/>
      <c r="E1469" s="396"/>
      <c r="F1469" s="671"/>
    </row>
    <row r="1470" spans="1:6">
      <c r="A1470" s="669" t="s">
        <v>786</v>
      </c>
      <c r="B1470" s="397" t="s">
        <v>552</v>
      </c>
      <c r="C1470" s="259" t="s">
        <v>485</v>
      </c>
      <c r="D1470" s="259" t="s">
        <v>553</v>
      </c>
      <c r="E1470" s="259" t="s">
        <v>549</v>
      </c>
      <c r="F1470" s="260" t="s">
        <v>550</v>
      </c>
    </row>
    <row r="1471" spans="1:6" ht="24">
      <c r="A1471" s="540">
        <v>102</v>
      </c>
      <c r="B1471" s="735" t="s">
        <v>2505</v>
      </c>
      <c r="C1471" s="691" t="s">
        <v>485</v>
      </c>
      <c r="D1471" s="337">
        <v>1</v>
      </c>
      <c r="E1471" s="692">
        <v>20.43</v>
      </c>
      <c r="F1471" s="338">
        <f>E1471*D1471</f>
        <v>20.43</v>
      </c>
    </row>
    <row r="1472" spans="1:6">
      <c r="A1472" s="540">
        <v>20080</v>
      </c>
      <c r="B1472" s="676" t="s">
        <v>2504</v>
      </c>
      <c r="C1472" s="542" t="s">
        <v>485</v>
      </c>
      <c r="D1472" s="337">
        <v>0.10625</v>
      </c>
      <c r="E1472" s="338">
        <v>25.37</v>
      </c>
      <c r="F1472" s="338">
        <f>E1472*D1472</f>
        <v>2.7</v>
      </c>
    </row>
    <row r="1473" spans="1:6">
      <c r="A1473" s="540">
        <v>20083</v>
      </c>
      <c r="B1473" s="676" t="s">
        <v>2464</v>
      </c>
      <c r="C1473" s="542" t="s">
        <v>485</v>
      </c>
      <c r="D1473" s="337">
        <v>2.6563E-2</v>
      </c>
      <c r="E1473" s="338">
        <v>69.42</v>
      </c>
      <c r="F1473" s="338">
        <f>E1473*D1473</f>
        <v>1.84</v>
      </c>
    </row>
    <row r="1474" spans="1:6">
      <c r="A1474" s="540">
        <v>38383</v>
      </c>
      <c r="B1474" s="676" t="s">
        <v>1425</v>
      </c>
      <c r="C1474" s="542" t="s">
        <v>485</v>
      </c>
      <c r="D1474" s="337">
        <v>2.1250000000000002E-2</v>
      </c>
      <c r="E1474" s="692">
        <v>1.86</v>
      </c>
      <c r="F1474" s="338">
        <f>E1474*D1474</f>
        <v>0.04</v>
      </c>
    </row>
    <row r="1475" spans="1:6">
      <c r="A1475" s="853" t="s">
        <v>554</v>
      </c>
      <c r="B1475" s="854"/>
      <c r="C1475" s="854"/>
      <c r="D1475" s="854"/>
      <c r="E1475" s="855"/>
      <c r="F1475" s="262">
        <f>SUM(F1471:F1474)</f>
        <v>25.01</v>
      </c>
    </row>
    <row r="1476" spans="1:6">
      <c r="A1476" s="670"/>
      <c r="B1476" s="396"/>
      <c r="C1476" s="396"/>
      <c r="D1476" s="394"/>
      <c r="E1476" s="396"/>
      <c r="F1476" s="671"/>
    </row>
    <row r="1477" spans="1:6">
      <c r="A1477" s="856" t="s">
        <v>555</v>
      </c>
      <c r="B1477" s="857"/>
      <c r="C1477" s="857"/>
      <c r="D1477" s="857"/>
      <c r="E1477" s="858"/>
      <c r="F1477" s="689">
        <f>SUM(F1475,F1468)</f>
        <v>31.74</v>
      </c>
    </row>
    <row r="1479" spans="1:6">
      <c r="A1479" s="835" t="s">
        <v>2510</v>
      </c>
      <c r="B1479" s="835"/>
      <c r="C1479" s="847" t="s">
        <v>2508</v>
      </c>
      <c r="D1479" s="848"/>
      <c r="E1479" s="849"/>
      <c r="F1479" s="849"/>
    </row>
    <row r="1480" spans="1:6">
      <c r="A1480" s="835" t="s">
        <v>2509</v>
      </c>
      <c r="B1480" s="835"/>
      <c r="C1480" s="835"/>
      <c r="D1480" s="836"/>
      <c r="E1480" s="835"/>
      <c r="F1480" s="835"/>
    </row>
    <row r="1481" spans="1:6" ht="5.25" customHeight="1">
      <c r="A1481" s="900"/>
      <c r="B1481" s="900"/>
      <c r="C1481" s="900"/>
      <c r="D1481" s="901"/>
      <c r="E1481" s="900"/>
      <c r="F1481" s="900"/>
    </row>
    <row r="1482" spans="1:6">
      <c r="A1482" s="669" t="s">
        <v>786</v>
      </c>
      <c r="B1482" s="669" t="s">
        <v>166</v>
      </c>
      <c r="C1482" s="259" t="s">
        <v>485</v>
      </c>
      <c r="D1482" s="259" t="s">
        <v>548</v>
      </c>
      <c r="E1482" s="259" t="s">
        <v>549</v>
      </c>
      <c r="F1482" s="260" t="s">
        <v>550</v>
      </c>
    </row>
    <row r="1483" spans="1:6">
      <c r="A1483" s="381">
        <v>88309</v>
      </c>
      <c r="B1483" s="676" t="s">
        <v>899</v>
      </c>
      <c r="C1483" s="261" t="s">
        <v>487</v>
      </c>
      <c r="D1483" s="337">
        <v>0.6</v>
      </c>
      <c r="E1483" s="338">
        <v>17.760000000000002</v>
      </c>
      <c r="F1483" s="338">
        <f>E1483*D1483</f>
        <v>10.66</v>
      </c>
    </row>
    <row r="1484" spans="1:6">
      <c r="A1484" s="853" t="s">
        <v>551</v>
      </c>
      <c r="B1484" s="854"/>
      <c r="C1484" s="854"/>
      <c r="D1484" s="854"/>
      <c r="E1484" s="855"/>
      <c r="F1484" s="262">
        <f>SUM(F1483)</f>
        <v>10.66</v>
      </c>
    </row>
    <row r="1485" spans="1:6">
      <c r="A1485" s="670"/>
      <c r="B1485" s="396"/>
      <c r="C1485" s="396"/>
      <c r="D1485" s="394"/>
      <c r="E1485" s="396"/>
      <c r="F1485" s="671"/>
    </row>
    <row r="1486" spans="1:6">
      <c r="A1486" s="669" t="s">
        <v>786</v>
      </c>
      <c r="B1486" s="397" t="s">
        <v>552</v>
      </c>
      <c r="C1486" s="259" t="s">
        <v>485</v>
      </c>
      <c r="D1486" s="259" t="s">
        <v>553</v>
      </c>
      <c r="E1486" s="259" t="s">
        <v>549</v>
      </c>
      <c r="F1486" s="260" t="s">
        <v>550</v>
      </c>
    </row>
    <row r="1487" spans="1:6" ht="24">
      <c r="A1487" s="687">
        <v>37400</v>
      </c>
      <c r="B1487" s="676" t="s">
        <v>2509</v>
      </c>
      <c r="C1487" s="345" t="s">
        <v>485</v>
      </c>
      <c r="D1487" s="337">
        <v>1</v>
      </c>
      <c r="E1487" s="338">
        <v>42.21</v>
      </c>
      <c r="F1487" s="338">
        <f>E1487*D1487</f>
        <v>42.21</v>
      </c>
    </row>
    <row r="1488" spans="1:6">
      <c r="A1488" s="840" t="s">
        <v>554</v>
      </c>
      <c r="B1488" s="840"/>
      <c r="C1488" s="840"/>
      <c r="D1488" s="841"/>
      <c r="E1488" s="840"/>
      <c r="F1488" s="262">
        <f>SUM(F1487)</f>
        <v>42.21</v>
      </c>
    </row>
    <row r="1489" spans="1:6">
      <c r="A1489" s="842"/>
      <c r="B1489" s="842"/>
      <c r="C1489" s="842"/>
      <c r="D1489" s="843"/>
      <c r="E1489" s="842"/>
      <c r="F1489" s="842"/>
    </row>
    <row r="1490" spans="1:6">
      <c r="A1490" s="835" t="s">
        <v>555</v>
      </c>
      <c r="B1490" s="835"/>
      <c r="C1490" s="835"/>
      <c r="D1490" s="836"/>
      <c r="E1490" s="835"/>
      <c r="F1490" s="689">
        <f>F1484+F1488</f>
        <v>52.87</v>
      </c>
    </row>
    <row r="1491" spans="1:6">
      <c r="A1491" s="258"/>
    </row>
    <row r="1492" spans="1:6">
      <c r="A1492" s="835" t="s">
        <v>2513</v>
      </c>
      <c r="B1492" s="835"/>
      <c r="C1492" s="847" t="s">
        <v>2508</v>
      </c>
      <c r="D1492" s="848"/>
      <c r="E1492" s="849"/>
      <c r="F1492" s="849"/>
    </row>
    <row r="1493" spans="1:6">
      <c r="A1493" s="835" t="s">
        <v>1260</v>
      </c>
      <c r="B1493" s="835"/>
      <c r="C1493" s="835"/>
      <c r="D1493" s="836"/>
      <c r="E1493" s="835"/>
      <c r="F1493" s="835"/>
    </row>
    <row r="1494" spans="1:6">
      <c r="A1494" s="900"/>
      <c r="B1494" s="900"/>
      <c r="C1494" s="900"/>
      <c r="D1494" s="901"/>
      <c r="E1494" s="900"/>
      <c r="F1494" s="900"/>
    </row>
    <row r="1495" spans="1:6">
      <c r="A1495" s="669" t="s">
        <v>786</v>
      </c>
      <c r="B1495" s="669" t="s">
        <v>166</v>
      </c>
      <c r="C1495" s="259" t="s">
        <v>485</v>
      </c>
      <c r="D1495" s="259" t="s">
        <v>548</v>
      </c>
      <c r="E1495" s="259" t="s">
        <v>549</v>
      </c>
      <c r="F1495" s="260" t="s">
        <v>550</v>
      </c>
    </row>
    <row r="1496" spans="1:6">
      <c r="A1496" s="88" t="s">
        <v>2512</v>
      </c>
      <c r="B1496" s="676" t="s">
        <v>899</v>
      </c>
      <c r="C1496" s="261" t="s">
        <v>487</v>
      </c>
      <c r="D1496" s="337">
        <v>0.6</v>
      </c>
      <c r="E1496" s="338">
        <v>17.760000000000002</v>
      </c>
      <c r="F1496" s="338">
        <f>E1496*D1496</f>
        <v>10.66</v>
      </c>
    </row>
    <row r="1497" spans="1:6">
      <c r="A1497" s="853" t="s">
        <v>551</v>
      </c>
      <c r="B1497" s="854"/>
      <c r="C1497" s="854"/>
      <c r="D1497" s="854"/>
      <c r="E1497" s="855"/>
      <c r="F1497" s="262">
        <f>SUM(F1496)</f>
        <v>10.66</v>
      </c>
    </row>
    <row r="1498" spans="1:6">
      <c r="A1498" s="670"/>
      <c r="B1498" s="396"/>
      <c r="C1498" s="396"/>
      <c r="D1498" s="394"/>
      <c r="E1498" s="396"/>
      <c r="F1498" s="671"/>
    </row>
    <row r="1499" spans="1:6">
      <c r="A1499" s="669" t="s">
        <v>786</v>
      </c>
      <c r="B1499" s="397" t="s">
        <v>552</v>
      </c>
      <c r="C1499" s="259" t="s">
        <v>485</v>
      </c>
      <c r="D1499" s="259" t="s">
        <v>553</v>
      </c>
      <c r="E1499" s="259" t="s">
        <v>549</v>
      </c>
      <c r="F1499" s="260" t="s">
        <v>550</v>
      </c>
    </row>
    <row r="1500" spans="1:6" ht="24">
      <c r="A1500" s="687">
        <v>37401</v>
      </c>
      <c r="B1500" s="676" t="s">
        <v>1260</v>
      </c>
      <c r="C1500" s="345" t="s">
        <v>485</v>
      </c>
      <c r="D1500" s="337">
        <v>1</v>
      </c>
      <c r="E1500" s="338">
        <v>42.21</v>
      </c>
      <c r="F1500" s="338">
        <f>E1500*D1500</f>
        <v>42.21</v>
      </c>
    </row>
    <row r="1501" spans="1:6">
      <c r="A1501" s="840" t="s">
        <v>554</v>
      </c>
      <c r="B1501" s="840"/>
      <c r="C1501" s="840"/>
      <c r="D1501" s="841"/>
      <c r="E1501" s="840"/>
      <c r="F1501" s="262">
        <f>SUM(F1500)</f>
        <v>42.21</v>
      </c>
    </row>
    <row r="1502" spans="1:6">
      <c r="A1502" s="842"/>
      <c r="B1502" s="842"/>
      <c r="C1502" s="842"/>
      <c r="D1502" s="843"/>
      <c r="E1502" s="842"/>
      <c r="F1502" s="842"/>
    </row>
    <row r="1503" spans="1:6">
      <c r="A1503" s="835" t="s">
        <v>555</v>
      </c>
      <c r="B1503" s="835"/>
      <c r="C1503" s="835"/>
      <c r="D1503" s="836"/>
      <c r="E1503" s="835"/>
      <c r="F1503" s="689">
        <f>F1497+F1501</f>
        <v>52.87</v>
      </c>
    </row>
    <row r="1504" spans="1:6">
      <c r="A1504" s="258"/>
      <c r="F1504" s="693"/>
    </row>
    <row r="1505" spans="1:6">
      <c r="A1505" s="835" t="s">
        <v>2517</v>
      </c>
      <c r="B1505" s="835"/>
      <c r="C1505" s="847" t="s">
        <v>2508</v>
      </c>
      <c r="D1505" s="848"/>
      <c r="E1505" s="849"/>
      <c r="F1505" s="849"/>
    </row>
    <row r="1506" spans="1:6">
      <c r="A1506" s="835" t="s">
        <v>2515</v>
      </c>
      <c r="B1506" s="835"/>
      <c r="C1506" s="835"/>
      <c r="D1506" s="836"/>
      <c r="E1506" s="835"/>
      <c r="F1506" s="835"/>
    </row>
    <row r="1507" spans="1:6">
      <c r="A1507" s="844"/>
      <c r="B1507" s="845"/>
      <c r="C1507" s="845"/>
      <c r="D1507" s="845"/>
      <c r="E1507" s="845"/>
      <c r="F1507" s="846"/>
    </row>
    <row r="1508" spans="1:6">
      <c r="A1508" s="669" t="s">
        <v>786</v>
      </c>
      <c r="B1508" s="672" t="s">
        <v>166</v>
      </c>
      <c r="C1508" s="259" t="s">
        <v>485</v>
      </c>
      <c r="D1508" s="259" t="s">
        <v>553</v>
      </c>
      <c r="E1508" s="259" t="s">
        <v>549</v>
      </c>
      <c r="F1508" s="260" t="s">
        <v>550</v>
      </c>
    </row>
    <row r="1509" spans="1:6">
      <c r="A1509" s="688">
        <v>88316</v>
      </c>
      <c r="B1509" s="677" t="s">
        <v>789</v>
      </c>
      <c r="C1509" s="261" t="s">
        <v>487</v>
      </c>
      <c r="D1509" s="337">
        <v>1</v>
      </c>
      <c r="E1509" s="338">
        <v>14.37</v>
      </c>
      <c r="F1509" s="338">
        <f>E1509*D1509</f>
        <v>14.37</v>
      </c>
    </row>
    <row r="1510" spans="1:6">
      <c r="A1510" s="840" t="s">
        <v>551</v>
      </c>
      <c r="B1510" s="840"/>
      <c r="C1510" s="840"/>
      <c r="D1510" s="841"/>
      <c r="E1510" s="840"/>
      <c r="F1510" s="262">
        <f>SUM(F1509:F1509)</f>
        <v>14.37</v>
      </c>
    </row>
    <row r="1511" spans="1:6">
      <c r="A1511" s="842"/>
      <c r="B1511" s="842"/>
      <c r="C1511" s="842"/>
      <c r="D1511" s="843"/>
      <c r="E1511" s="842"/>
      <c r="F1511" s="842"/>
    </row>
    <row r="1512" spans="1:6">
      <c r="A1512" s="669" t="s">
        <v>786</v>
      </c>
      <c r="B1512" s="672" t="s">
        <v>552</v>
      </c>
      <c r="C1512" s="259" t="s">
        <v>485</v>
      </c>
      <c r="D1512" s="259" t="s">
        <v>553</v>
      </c>
      <c r="E1512" s="259" t="s">
        <v>549</v>
      </c>
      <c r="F1512" s="260" t="s">
        <v>550</v>
      </c>
    </row>
    <row r="1513" spans="1:6">
      <c r="A1513" s="688">
        <v>377</v>
      </c>
      <c r="B1513" s="700" t="s">
        <v>2516</v>
      </c>
      <c r="C1513" s="345" t="s">
        <v>485</v>
      </c>
      <c r="D1513" s="337">
        <v>1</v>
      </c>
      <c r="E1513" s="338">
        <v>26.3</v>
      </c>
      <c r="F1513" s="338">
        <f>E1513*D1513</f>
        <v>26.3</v>
      </c>
    </row>
    <row r="1514" spans="1:6">
      <c r="A1514" s="840" t="s">
        <v>554</v>
      </c>
      <c r="B1514" s="840"/>
      <c r="C1514" s="840"/>
      <c r="D1514" s="841"/>
      <c r="E1514" s="840"/>
      <c r="F1514" s="262">
        <f>SUM(F1513:F1513)</f>
        <v>26.3</v>
      </c>
    </row>
    <row r="1515" spans="1:6">
      <c r="A1515" s="842"/>
      <c r="B1515" s="842"/>
      <c r="C1515" s="842"/>
      <c r="D1515" s="843"/>
      <c r="E1515" s="842"/>
      <c r="F1515" s="842"/>
    </row>
    <row r="1516" spans="1:6">
      <c r="A1516" s="835" t="s">
        <v>555</v>
      </c>
      <c r="B1516" s="835"/>
      <c r="C1516" s="835"/>
      <c r="D1516" s="836"/>
      <c r="E1516" s="835"/>
      <c r="F1516" s="689">
        <f>F1510+F1514</f>
        <v>40.67</v>
      </c>
    </row>
    <row r="1517" spans="1:6">
      <c r="A1517" s="258"/>
    </row>
    <row r="1518" spans="1:6">
      <c r="A1518" s="835" t="s">
        <v>2525</v>
      </c>
      <c r="B1518" s="835"/>
      <c r="C1518" s="847" t="s">
        <v>2508</v>
      </c>
      <c r="D1518" s="848"/>
      <c r="E1518" s="849"/>
      <c r="F1518" s="849"/>
    </row>
    <row r="1519" spans="1:6">
      <c r="A1519" s="835" t="s">
        <v>2540</v>
      </c>
      <c r="B1519" s="835"/>
      <c r="C1519" s="835"/>
      <c r="D1519" s="836"/>
      <c r="E1519" s="835"/>
      <c r="F1519" s="835"/>
    </row>
    <row r="1520" spans="1:6">
      <c r="A1520" s="844"/>
      <c r="B1520" s="845"/>
      <c r="C1520" s="845"/>
      <c r="D1520" s="845"/>
      <c r="E1520" s="845"/>
      <c r="F1520" s="846"/>
    </row>
    <row r="1521" spans="1:6">
      <c r="A1521" s="669" t="s">
        <v>786</v>
      </c>
      <c r="B1521" s="672" t="s">
        <v>166</v>
      </c>
      <c r="C1521" s="259" t="s">
        <v>485</v>
      </c>
      <c r="D1521" s="259" t="s">
        <v>553</v>
      </c>
      <c r="E1521" s="259" t="s">
        <v>549</v>
      </c>
      <c r="F1521" s="260" t="s">
        <v>550</v>
      </c>
    </row>
    <row r="1522" spans="1:6">
      <c r="A1522" s="688">
        <v>88316</v>
      </c>
      <c r="B1522" s="677" t="s">
        <v>789</v>
      </c>
      <c r="C1522" s="261" t="s">
        <v>487</v>
      </c>
      <c r="D1522" s="337">
        <v>0.08</v>
      </c>
      <c r="E1522" s="338">
        <v>14.37</v>
      </c>
      <c r="F1522" s="338">
        <f>E1522*D1522</f>
        <v>1.1499999999999999</v>
      </c>
    </row>
    <row r="1523" spans="1:6">
      <c r="A1523" s="840" t="s">
        <v>551</v>
      </c>
      <c r="B1523" s="840"/>
      <c r="C1523" s="840"/>
      <c r="D1523" s="841"/>
      <c r="E1523" s="840"/>
      <c r="F1523" s="262">
        <f>SUM(F1522:F1522)</f>
        <v>1.1499999999999999</v>
      </c>
    </row>
    <row r="1524" spans="1:6">
      <c r="A1524" s="842"/>
      <c r="B1524" s="842"/>
      <c r="C1524" s="842"/>
      <c r="D1524" s="843"/>
      <c r="E1524" s="842"/>
      <c r="F1524" s="842"/>
    </row>
    <row r="1525" spans="1:6">
      <c r="A1525" s="669" t="s">
        <v>786</v>
      </c>
      <c r="B1525" s="672" t="s">
        <v>552</v>
      </c>
      <c r="C1525" s="259" t="s">
        <v>485</v>
      </c>
      <c r="D1525" s="259" t="s">
        <v>553</v>
      </c>
      <c r="E1525" s="259" t="s">
        <v>549</v>
      </c>
      <c r="F1525" s="260" t="s">
        <v>550</v>
      </c>
    </row>
    <row r="1526" spans="1:6" ht="24">
      <c r="A1526" s="688">
        <v>39319</v>
      </c>
      <c r="B1526" s="700" t="s">
        <v>2539</v>
      </c>
      <c r="C1526" s="345" t="s">
        <v>485</v>
      </c>
      <c r="D1526" s="337">
        <v>1</v>
      </c>
      <c r="E1526" s="338">
        <v>4.2</v>
      </c>
      <c r="F1526" s="338">
        <f>E1526*D1526</f>
        <v>4.2</v>
      </c>
    </row>
    <row r="1527" spans="1:6">
      <c r="A1527" s="840" t="s">
        <v>554</v>
      </c>
      <c r="B1527" s="840"/>
      <c r="C1527" s="840"/>
      <c r="D1527" s="841"/>
      <c r="E1527" s="840"/>
      <c r="F1527" s="262">
        <f>SUM(F1526:F1526)</f>
        <v>4.2</v>
      </c>
    </row>
    <row r="1528" spans="1:6">
      <c r="A1528" s="842"/>
      <c r="B1528" s="842"/>
      <c r="C1528" s="842"/>
      <c r="D1528" s="843"/>
      <c r="E1528" s="842"/>
      <c r="F1528" s="842"/>
    </row>
    <row r="1529" spans="1:6">
      <c r="A1529" s="835" t="s">
        <v>555</v>
      </c>
      <c r="B1529" s="835"/>
      <c r="C1529" s="835"/>
      <c r="D1529" s="836"/>
      <c r="E1529" s="835"/>
      <c r="F1529" s="689">
        <f>F1523+F1527</f>
        <v>5.35</v>
      </c>
    </row>
    <row r="1530" spans="1:6">
      <c r="A1530" s="258"/>
    </row>
    <row r="1531" spans="1:6">
      <c r="A1531" s="835" t="s">
        <v>2538</v>
      </c>
      <c r="B1531" s="835"/>
      <c r="C1531" s="847" t="s">
        <v>2527</v>
      </c>
      <c r="D1531" s="848"/>
      <c r="E1531" s="849"/>
      <c r="F1531" s="849"/>
    </row>
    <row r="1532" spans="1:6">
      <c r="A1532" s="835" t="s">
        <v>2526</v>
      </c>
      <c r="B1532" s="835"/>
      <c r="C1532" s="835"/>
      <c r="D1532" s="836"/>
      <c r="E1532" s="835"/>
      <c r="F1532" s="835"/>
    </row>
    <row r="1533" spans="1:6">
      <c r="A1533" s="844"/>
      <c r="B1533" s="845"/>
      <c r="C1533" s="845"/>
      <c r="D1533" s="845"/>
      <c r="E1533" s="845"/>
      <c r="F1533" s="846"/>
    </row>
    <row r="1534" spans="1:6">
      <c r="A1534" s="669" t="s">
        <v>786</v>
      </c>
      <c r="B1534" s="672" t="s">
        <v>166</v>
      </c>
      <c r="C1534" s="259" t="s">
        <v>485</v>
      </c>
      <c r="D1534" s="259" t="s">
        <v>553</v>
      </c>
      <c r="E1534" s="259" t="s">
        <v>549</v>
      </c>
      <c r="F1534" s="260" t="s">
        <v>550</v>
      </c>
    </row>
    <row r="1535" spans="1:6" ht="24">
      <c r="A1535" s="688">
        <v>88248</v>
      </c>
      <c r="B1535" s="677" t="s">
        <v>1228</v>
      </c>
      <c r="C1535" s="261" t="s">
        <v>487</v>
      </c>
      <c r="D1535" s="337">
        <v>2.3E-2</v>
      </c>
      <c r="E1535" s="338">
        <v>13.87</v>
      </c>
      <c r="F1535" s="338">
        <f>E1535*D1535</f>
        <v>0.32</v>
      </c>
    </row>
    <row r="1536" spans="1:6" ht="24">
      <c r="A1536" s="688">
        <v>88267</v>
      </c>
      <c r="B1536" s="677" t="s">
        <v>2528</v>
      </c>
      <c r="C1536" s="261" t="s">
        <v>487</v>
      </c>
      <c r="D1536" s="337">
        <v>0.161</v>
      </c>
      <c r="E1536" s="338">
        <v>17.79</v>
      </c>
      <c r="F1536" s="338">
        <f>E1536*D1536</f>
        <v>2.86</v>
      </c>
    </row>
    <row r="1537" spans="1:6">
      <c r="A1537" s="840" t="s">
        <v>551</v>
      </c>
      <c r="B1537" s="840"/>
      <c r="C1537" s="840"/>
      <c r="D1537" s="841"/>
      <c r="E1537" s="840"/>
      <c r="F1537" s="262">
        <f>SUM(F1535:F1536)</f>
        <v>3.18</v>
      </c>
    </row>
    <row r="1538" spans="1:6">
      <c r="A1538" s="842"/>
      <c r="B1538" s="842"/>
      <c r="C1538" s="842"/>
      <c r="D1538" s="843"/>
      <c r="E1538" s="842"/>
      <c r="F1538" s="842"/>
    </row>
    <row r="1539" spans="1:6">
      <c r="A1539" s="669" t="s">
        <v>786</v>
      </c>
      <c r="B1539" s="672" t="s">
        <v>552</v>
      </c>
      <c r="C1539" s="259" t="s">
        <v>485</v>
      </c>
      <c r="D1539" s="259" t="s">
        <v>553</v>
      </c>
      <c r="E1539" s="259" t="s">
        <v>549</v>
      </c>
      <c r="F1539" s="260" t="s">
        <v>550</v>
      </c>
    </row>
    <row r="1540" spans="1:6" ht="24">
      <c r="A1540" s="688">
        <v>11267</v>
      </c>
      <c r="B1540" s="700" t="s">
        <v>2529</v>
      </c>
      <c r="C1540" s="345" t="s">
        <v>485</v>
      </c>
      <c r="D1540" s="337">
        <v>4</v>
      </c>
      <c r="E1540" s="338">
        <v>5.26</v>
      </c>
      <c r="F1540" s="338">
        <f>E1540*D1540</f>
        <v>21.04</v>
      </c>
    </row>
    <row r="1541" spans="1:6">
      <c r="A1541" s="688">
        <v>11976</v>
      </c>
      <c r="B1541" s="700" t="s">
        <v>2530</v>
      </c>
      <c r="C1541" s="345" t="s">
        <v>485</v>
      </c>
      <c r="D1541" s="337">
        <v>1.333</v>
      </c>
      <c r="E1541" s="338">
        <v>0.83</v>
      </c>
      <c r="F1541" s="338">
        <f t="shared" ref="F1541:F1544" si="53">E1541*D1541</f>
        <v>1.1100000000000001</v>
      </c>
    </row>
    <row r="1542" spans="1:6">
      <c r="A1542" s="688">
        <v>39996</v>
      </c>
      <c r="B1542" s="700" t="s">
        <v>2531</v>
      </c>
      <c r="C1542" s="261" t="s">
        <v>488</v>
      </c>
      <c r="D1542" s="337">
        <v>0.46700000000000003</v>
      </c>
      <c r="E1542" s="338">
        <v>2.39</v>
      </c>
      <c r="F1542" s="338">
        <f t="shared" si="53"/>
        <v>1.1200000000000001</v>
      </c>
    </row>
    <row r="1543" spans="1:6">
      <c r="A1543" s="688">
        <v>39997</v>
      </c>
      <c r="B1543" s="700" t="s">
        <v>2532</v>
      </c>
      <c r="C1543" s="261" t="s">
        <v>485</v>
      </c>
      <c r="D1543" s="337">
        <v>4</v>
      </c>
      <c r="E1543" s="338">
        <v>0.21</v>
      </c>
      <c r="F1543" s="338">
        <f t="shared" si="53"/>
        <v>0.84</v>
      </c>
    </row>
    <row r="1544" spans="1:6">
      <c r="A1544" s="709" t="s">
        <v>2537</v>
      </c>
      <c r="B1544" s="747" t="str">
        <f>'Mapa de Cotação'!$B$410</f>
        <v>ELETROCALHA PERFURADA TIPO C 100X100mm CHAPA 18</v>
      </c>
      <c r="C1544" s="342" t="s">
        <v>485</v>
      </c>
      <c r="D1544" s="343">
        <v>1</v>
      </c>
      <c r="E1544" s="339">
        <f>'Mapa de Cotação'!$J$410</f>
        <v>71.599999999999994</v>
      </c>
      <c r="F1544" s="338">
        <f t="shared" si="53"/>
        <v>71.599999999999994</v>
      </c>
    </row>
    <row r="1545" spans="1:6">
      <c r="A1545" s="840" t="s">
        <v>554</v>
      </c>
      <c r="B1545" s="840"/>
      <c r="C1545" s="840"/>
      <c r="D1545" s="841"/>
      <c r="E1545" s="840"/>
      <c r="F1545" s="262">
        <f>SUM(F1540:F1544)</f>
        <v>95.71</v>
      </c>
    </row>
    <row r="1546" spans="1:6">
      <c r="A1546" s="842"/>
      <c r="B1546" s="842"/>
      <c r="C1546" s="842"/>
      <c r="D1546" s="843"/>
      <c r="E1546" s="842"/>
      <c r="F1546" s="842"/>
    </row>
    <row r="1547" spans="1:6">
      <c r="A1547" s="835" t="s">
        <v>555</v>
      </c>
      <c r="B1547" s="835"/>
      <c r="C1547" s="835"/>
      <c r="D1547" s="836"/>
      <c r="E1547" s="835"/>
      <c r="F1547" s="689">
        <f>F1537+F1545</f>
        <v>98.89</v>
      </c>
    </row>
    <row r="1549" spans="1:6">
      <c r="A1549" s="835" t="s">
        <v>2542</v>
      </c>
      <c r="B1549" s="835"/>
      <c r="C1549" s="847" t="s">
        <v>1031</v>
      </c>
      <c r="D1549" s="848"/>
      <c r="E1549" s="849"/>
      <c r="F1549" s="849"/>
    </row>
    <row r="1550" spans="1:6">
      <c r="A1550" s="835" t="s">
        <v>2551</v>
      </c>
      <c r="B1550" s="835"/>
      <c r="C1550" s="835"/>
      <c r="D1550" s="836"/>
      <c r="E1550" s="835"/>
      <c r="F1550" s="835"/>
    </row>
    <row r="1551" spans="1:6">
      <c r="A1551" s="842"/>
      <c r="B1551" s="842"/>
      <c r="C1551" s="842"/>
      <c r="D1551" s="843"/>
      <c r="E1551" s="842"/>
      <c r="F1551" s="842"/>
    </row>
    <row r="1552" spans="1:6">
      <c r="A1552" s="395" t="s">
        <v>786</v>
      </c>
      <c r="B1552" s="669" t="s">
        <v>166</v>
      </c>
      <c r="C1552" s="259" t="s">
        <v>485</v>
      </c>
      <c r="D1552" s="259" t="s">
        <v>548</v>
      </c>
      <c r="E1552" s="259" t="s">
        <v>549</v>
      </c>
      <c r="F1552" s="260" t="s">
        <v>550</v>
      </c>
    </row>
    <row r="1553" spans="1:6">
      <c r="A1553" s="540">
        <v>88264</v>
      </c>
      <c r="B1553" s="677" t="s">
        <v>1081</v>
      </c>
      <c r="C1553" s="261" t="s">
        <v>487</v>
      </c>
      <c r="D1553" s="337">
        <v>0.08</v>
      </c>
      <c r="E1553" s="338">
        <v>18.38</v>
      </c>
      <c r="F1553" s="338">
        <f>D1553*E1553</f>
        <v>1.47</v>
      </c>
    </row>
    <row r="1554" spans="1:6">
      <c r="A1554" s="540">
        <v>88247</v>
      </c>
      <c r="B1554" s="677" t="s">
        <v>1102</v>
      </c>
      <c r="C1554" s="261" t="s">
        <v>487</v>
      </c>
      <c r="D1554" s="337">
        <v>0.08</v>
      </c>
      <c r="E1554" s="338">
        <v>14.33</v>
      </c>
      <c r="F1554" s="338">
        <f>D1554*E1554</f>
        <v>1.1499999999999999</v>
      </c>
    </row>
    <row r="1555" spans="1:6">
      <c r="A1555" s="853" t="s">
        <v>551</v>
      </c>
      <c r="B1555" s="854"/>
      <c r="C1555" s="854"/>
      <c r="D1555" s="854"/>
      <c r="E1555" s="855"/>
      <c r="F1555" s="262">
        <f>SUM(F1553:F1554)</f>
        <v>2.62</v>
      </c>
    </row>
    <row r="1556" spans="1:6">
      <c r="A1556" s="670"/>
      <c r="B1556" s="396"/>
      <c r="C1556" s="396"/>
      <c r="D1556" s="394"/>
      <c r="E1556" s="396"/>
      <c r="F1556" s="671"/>
    </row>
    <row r="1557" spans="1:6">
      <c r="A1557" s="669" t="s">
        <v>786</v>
      </c>
      <c r="B1557" s="397" t="s">
        <v>552</v>
      </c>
      <c r="C1557" s="259" t="s">
        <v>485</v>
      </c>
      <c r="D1557" s="259" t="s">
        <v>553</v>
      </c>
      <c r="E1557" s="259" t="s">
        <v>549</v>
      </c>
      <c r="F1557" s="260" t="s">
        <v>550</v>
      </c>
    </row>
    <row r="1558" spans="1:6" ht="24">
      <c r="A1558" s="687">
        <v>39126</v>
      </c>
      <c r="B1558" s="676" t="s">
        <v>2546</v>
      </c>
      <c r="C1558" s="542" t="s">
        <v>488</v>
      </c>
      <c r="D1558" s="337">
        <v>1</v>
      </c>
      <c r="E1558" s="338">
        <v>6.27</v>
      </c>
      <c r="F1558" s="338">
        <f>D1558*E1558</f>
        <v>6.27</v>
      </c>
    </row>
    <row r="1559" spans="1:6">
      <c r="A1559" s="840" t="s">
        <v>554</v>
      </c>
      <c r="B1559" s="840"/>
      <c r="C1559" s="840"/>
      <c r="D1559" s="841"/>
      <c r="E1559" s="840"/>
      <c r="F1559" s="262">
        <f>SUM(F1558:F1558)</f>
        <v>6.27</v>
      </c>
    </row>
    <row r="1560" spans="1:6">
      <c r="A1560" s="609"/>
      <c r="B1560" s="610"/>
      <c r="C1560" s="611"/>
      <c r="D1560" s="611"/>
      <c r="E1560" s="611"/>
      <c r="F1560" s="612"/>
    </row>
    <row r="1561" spans="1:6">
      <c r="A1561" s="835" t="s">
        <v>555</v>
      </c>
      <c r="B1561" s="835"/>
      <c r="C1561" s="835"/>
      <c r="D1561" s="836"/>
      <c r="E1561" s="835"/>
      <c r="F1561" s="689">
        <f>SUM(F1559,F1555)</f>
        <v>8.89</v>
      </c>
    </row>
    <row r="1562" spans="1:6">
      <c r="A1562" s="842"/>
      <c r="B1562" s="842"/>
      <c r="C1562" s="842"/>
      <c r="D1562" s="843"/>
      <c r="E1562" s="842"/>
      <c r="F1562" s="842"/>
    </row>
    <row r="1563" spans="1:6">
      <c r="A1563" s="835" t="s">
        <v>2544</v>
      </c>
      <c r="B1563" s="835"/>
      <c r="C1563" s="847" t="s">
        <v>1031</v>
      </c>
      <c r="D1563" s="848"/>
      <c r="E1563" s="849"/>
      <c r="F1563" s="849"/>
    </row>
    <row r="1564" spans="1:6">
      <c r="A1564" s="835" t="s">
        <v>2550</v>
      </c>
      <c r="B1564" s="835"/>
      <c r="C1564" s="835"/>
      <c r="D1564" s="836"/>
      <c r="E1564" s="835"/>
      <c r="F1564" s="835"/>
    </row>
    <row r="1565" spans="1:6">
      <c r="A1565" s="842"/>
      <c r="B1565" s="842"/>
      <c r="C1565" s="842"/>
      <c r="D1565" s="843"/>
      <c r="E1565" s="842"/>
      <c r="F1565" s="842"/>
    </row>
    <row r="1566" spans="1:6">
      <c r="A1566" s="395" t="s">
        <v>786</v>
      </c>
      <c r="B1566" s="669" t="s">
        <v>166</v>
      </c>
      <c r="C1566" s="259" t="s">
        <v>485</v>
      </c>
      <c r="D1566" s="259" t="s">
        <v>548</v>
      </c>
      <c r="E1566" s="259" t="s">
        <v>549</v>
      </c>
      <c r="F1566" s="260" t="s">
        <v>550</v>
      </c>
    </row>
    <row r="1567" spans="1:6">
      <c r="A1567" s="540">
        <v>88264</v>
      </c>
      <c r="B1567" s="677" t="s">
        <v>1081</v>
      </c>
      <c r="C1567" s="261" t="s">
        <v>487</v>
      </c>
      <c r="D1567" s="337">
        <v>0.08</v>
      </c>
      <c r="E1567" s="338">
        <v>18.38</v>
      </c>
      <c r="F1567" s="338">
        <f>D1567*E1567</f>
        <v>1.47</v>
      </c>
    </row>
    <row r="1568" spans="1:6">
      <c r="A1568" s="540">
        <v>88247</v>
      </c>
      <c r="B1568" s="677" t="s">
        <v>1102</v>
      </c>
      <c r="C1568" s="261" t="s">
        <v>487</v>
      </c>
      <c r="D1568" s="337">
        <v>0.08</v>
      </c>
      <c r="E1568" s="338">
        <v>14.33</v>
      </c>
      <c r="F1568" s="338">
        <f>D1568*E1568</f>
        <v>1.1499999999999999</v>
      </c>
    </row>
    <row r="1569" spans="1:6">
      <c r="A1569" s="853" t="s">
        <v>551</v>
      </c>
      <c r="B1569" s="854"/>
      <c r="C1569" s="854"/>
      <c r="D1569" s="854"/>
      <c r="E1569" s="855"/>
      <c r="F1569" s="262">
        <f>SUM(F1567:F1568)</f>
        <v>2.62</v>
      </c>
    </row>
    <row r="1570" spans="1:6">
      <c r="A1570" s="670"/>
      <c r="B1570" s="396"/>
      <c r="C1570" s="396"/>
      <c r="D1570" s="394"/>
      <c r="E1570" s="396"/>
      <c r="F1570" s="671"/>
    </row>
    <row r="1571" spans="1:6">
      <c r="A1571" s="669" t="s">
        <v>786</v>
      </c>
      <c r="B1571" s="397" t="s">
        <v>552</v>
      </c>
      <c r="C1571" s="259" t="s">
        <v>485</v>
      </c>
      <c r="D1571" s="259" t="s">
        <v>553</v>
      </c>
      <c r="E1571" s="259" t="s">
        <v>549</v>
      </c>
      <c r="F1571" s="260" t="s">
        <v>550</v>
      </c>
    </row>
    <row r="1572" spans="1:6" ht="24">
      <c r="A1572" s="687">
        <v>39128</v>
      </c>
      <c r="B1572" s="676" t="s">
        <v>2061</v>
      </c>
      <c r="C1572" s="542" t="s">
        <v>488</v>
      </c>
      <c r="D1572" s="337">
        <v>1</v>
      </c>
      <c r="E1572" s="338">
        <v>1.39</v>
      </c>
      <c r="F1572" s="338">
        <f>D1572*E1572</f>
        <v>1.39</v>
      </c>
    </row>
    <row r="1573" spans="1:6">
      <c r="A1573" s="840" t="s">
        <v>554</v>
      </c>
      <c r="B1573" s="840"/>
      <c r="C1573" s="840"/>
      <c r="D1573" s="841"/>
      <c r="E1573" s="840"/>
      <c r="F1573" s="262">
        <f>SUM(F1572:F1572)</f>
        <v>1.39</v>
      </c>
    </row>
    <row r="1574" spans="1:6">
      <c r="A1574" s="609"/>
      <c r="B1574" s="610"/>
      <c r="C1574" s="611"/>
      <c r="D1574" s="611"/>
      <c r="E1574" s="611"/>
      <c r="F1574" s="612"/>
    </row>
    <row r="1575" spans="1:6">
      <c r="A1575" s="835" t="s">
        <v>555</v>
      </c>
      <c r="B1575" s="835"/>
      <c r="C1575" s="835"/>
      <c r="D1575" s="836"/>
      <c r="E1575" s="835"/>
      <c r="F1575" s="689">
        <f>SUM(F1573,F1569)</f>
        <v>4.01</v>
      </c>
    </row>
    <row r="1576" spans="1:6">
      <c r="A1576" s="842"/>
      <c r="B1576" s="842"/>
      <c r="C1576" s="842"/>
      <c r="D1576" s="843"/>
      <c r="E1576" s="842"/>
      <c r="F1576" s="842"/>
    </row>
    <row r="1578" spans="1:6">
      <c r="A1578" s="835" t="s">
        <v>2547</v>
      </c>
      <c r="B1578" s="835"/>
      <c r="C1578" s="847" t="s">
        <v>1031</v>
      </c>
      <c r="D1578" s="848"/>
      <c r="E1578" s="849"/>
      <c r="F1578" s="849"/>
    </row>
    <row r="1579" spans="1:6">
      <c r="A1579" s="835" t="s">
        <v>2549</v>
      </c>
      <c r="B1579" s="835"/>
      <c r="C1579" s="835"/>
      <c r="D1579" s="836"/>
      <c r="E1579" s="835"/>
      <c r="F1579" s="835"/>
    </row>
    <row r="1580" spans="1:6">
      <c r="A1580" s="842"/>
      <c r="B1580" s="842"/>
      <c r="C1580" s="842"/>
      <c r="D1580" s="843"/>
      <c r="E1580" s="842"/>
      <c r="F1580" s="842"/>
    </row>
    <row r="1581" spans="1:6">
      <c r="A1581" s="395" t="s">
        <v>786</v>
      </c>
      <c r="B1581" s="669" t="s">
        <v>166</v>
      </c>
      <c r="C1581" s="259" t="s">
        <v>485</v>
      </c>
      <c r="D1581" s="259" t="s">
        <v>548</v>
      </c>
      <c r="E1581" s="259" t="s">
        <v>549</v>
      </c>
      <c r="F1581" s="260" t="s">
        <v>550</v>
      </c>
    </row>
    <row r="1582" spans="1:6">
      <c r="A1582" s="540">
        <v>88264</v>
      </c>
      <c r="B1582" s="677" t="s">
        <v>1081</v>
      </c>
      <c r="C1582" s="261" t="s">
        <v>487</v>
      </c>
      <c r="D1582" s="337">
        <v>0.08</v>
      </c>
      <c r="E1582" s="338">
        <v>18.38</v>
      </c>
      <c r="F1582" s="338">
        <f>D1582*E1582</f>
        <v>1.47</v>
      </c>
    </row>
    <row r="1583" spans="1:6">
      <c r="A1583" s="540">
        <v>88247</v>
      </c>
      <c r="B1583" s="677" t="s">
        <v>1102</v>
      </c>
      <c r="C1583" s="261" t="s">
        <v>487</v>
      </c>
      <c r="D1583" s="337">
        <v>0.08</v>
      </c>
      <c r="E1583" s="338">
        <v>14.33</v>
      </c>
      <c r="F1583" s="338">
        <f>D1583*E1583</f>
        <v>1.1499999999999999</v>
      </c>
    </row>
    <row r="1584" spans="1:6">
      <c r="A1584" s="853" t="s">
        <v>551</v>
      </c>
      <c r="B1584" s="854"/>
      <c r="C1584" s="854"/>
      <c r="D1584" s="854"/>
      <c r="E1584" s="855"/>
      <c r="F1584" s="262">
        <f>SUM(F1582:F1583)</f>
        <v>2.62</v>
      </c>
    </row>
    <row r="1585" spans="1:6">
      <c r="A1585" s="670"/>
      <c r="B1585" s="396"/>
      <c r="C1585" s="396"/>
      <c r="D1585" s="394"/>
      <c r="E1585" s="396"/>
      <c r="F1585" s="671"/>
    </row>
    <row r="1586" spans="1:6">
      <c r="A1586" s="669" t="s">
        <v>786</v>
      </c>
      <c r="B1586" s="397" t="s">
        <v>552</v>
      </c>
      <c r="C1586" s="259" t="s">
        <v>485</v>
      </c>
      <c r="D1586" s="259" t="s">
        <v>553</v>
      </c>
      <c r="E1586" s="259" t="s">
        <v>549</v>
      </c>
      <c r="F1586" s="260" t="s">
        <v>550</v>
      </c>
    </row>
    <row r="1587" spans="1:6" ht="24">
      <c r="A1587" s="687">
        <v>39133</v>
      </c>
      <c r="B1587" s="676" t="s">
        <v>2548</v>
      </c>
      <c r="C1587" s="542" t="s">
        <v>488</v>
      </c>
      <c r="D1587" s="337">
        <v>1</v>
      </c>
      <c r="E1587" s="338">
        <v>3.48</v>
      </c>
      <c r="F1587" s="338">
        <f>D1587*E1587</f>
        <v>3.48</v>
      </c>
    </row>
    <row r="1588" spans="1:6">
      <c r="A1588" s="840" t="s">
        <v>554</v>
      </c>
      <c r="B1588" s="840"/>
      <c r="C1588" s="840"/>
      <c r="D1588" s="841"/>
      <c r="E1588" s="840"/>
      <c r="F1588" s="262">
        <f>SUM(F1587:F1587)</f>
        <v>3.48</v>
      </c>
    </row>
    <row r="1589" spans="1:6">
      <c r="A1589" s="609"/>
      <c r="B1589" s="610"/>
      <c r="C1589" s="611"/>
      <c r="D1589" s="611"/>
      <c r="E1589" s="611"/>
      <c r="F1589" s="612"/>
    </row>
    <row r="1590" spans="1:6">
      <c r="A1590" s="835" t="s">
        <v>555</v>
      </c>
      <c r="B1590" s="835"/>
      <c r="C1590" s="835"/>
      <c r="D1590" s="836"/>
      <c r="E1590" s="835"/>
      <c r="F1590" s="689">
        <f>SUM(F1588,F1584)</f>
        <v>6.1</v>
      </c>
    </row>
    <row r="1591" spans="1:6">
      <c r="A1591" s="842"/>
      <c r="B1591" s="842"/>
      <c r="C1591" s="842"/>
      <c r="D1591" s="843"/>
      <c r="E1591" s="842"/>
      <c r="F1591" s="842"/>
    </row>
    <row r="1592" spans="1:6">
      <c r="A1592" s="835" t="s">
        <v>2553</v>
      </c>
      <c r="B1592" s="835"/>
      <c r="C1592" s="847" t="s">
        <v>1031</v>
      </c>
      <c r="D1592" s="848"/>
      <c r="E1592" s="849"/>
      <c r="F1592" s="849"/>
    </row>
    <row r="1593" spans="1:6">
      <c r="A1593" s="835" t="s">
        <v>2554</v>
      </c>
      <c r="B1593" s="835"/>
      <c r="C1593" s="835"/>
      <c r="D1593" s="836"/>
      <c r="E1593" s="835"/>
      <c r="F1593" s="835"/>
    </row>
    <row r="1594" spans="1:6">
      <c r="A1594" s="842"/>
      <c r="B1594" s="842"/>
      <c r="C1594" s="842"/>
      <c r="D1594" s="843"/>
      <c r="E1594" s="842"/>
      <c r="F1594" s="842"/>
    </row>
    <row r="1595" spans="1:6">
      <c r="A1595" s="395" t="s">
        <v>786</v>
      </c>
      <c r="B1595" s="669" t="s">
        <v>166</v>
      </c>
      <c r="C1595" s="259" t="s">
        <v>485</v>
      </c>
      <c r="D1595" s="259" t="s">
        <v>548</v>
      </c>
      <c r="E1595" s="259" t="s">
        <v>549</v>
      </c>
      <c r="F1595" s="260" t="s">
        <v>550</v>
      </c>
    </row>
    <row r="1596" spans="1:6">
      <c r="A1596" s="540">
        <v>88264</v>
      </c>
      <c r="B1596" s="677" t="s">
        <v>1081</v>
      </c>
      <c r="C1596" s="261" t="s">
        <v>487</v>
      </c>
      <c r="D1596" s="337">
        <v>0.08</v>
      </c>
      <c r="E1596" s="338">
        <v>18.38</v>
      </c>
      <c r="F1596" s="338">
        <f>D1596*E1596</f>
        <v>1.47</v>
      </c>
    </row>
    <row r="1597" spans="1:6">
      <c r="A1597" s="540">
        <v>88247</v>
      </c>
      <c r="B1597" s="677" t="s">
        <v>1102</v>
      </c>
      <c r="C1597" s="261" t="s">
        <v>487</v>
      </c>
      <c r="D1597" s="337">
        <v>0.08</v>
      </c>
      <c r="E1597" s="338">
        <v>14.33</v>
      </c>
      <c r="F1597" s="338">
        <f>D1597*E1597</f>
        <v>1.1499999999999999</v>
      </c>
    </row>
    <row r="1598" spans="1:6">
      <c r="A1598" s="853" t="s">
        <v>551</v>
      </c>
      <c r="B1598" s="854"/>
      <c r="C1598" s="854"/>
      <c r="D1598" s="854"/>
      <c r="E1598" s="855"/>
      <c r="F1598" s="262">
        <f>SUM(F1596:F1597)</f>
        <v>2.62</v>
      </c>
    </row>
    <row r="1599" spans="1:6">
      <c r="A1599" s="670"/>
      <c r="B1599" s="396"/>
      <c r="C1599" s="396"/>
      <c r="D1599" s="394"/>
      <c r="E1599" s="396"/>
      <c r="F1599" s="671"/>
    </row>
    <row r="1600" spans="1:6">
      <c r="A1600" s="669" t="s">
        <v>786</v>
      </c>
      <c r="B1600" s="397" t="s">
        <v>552</v>
      </c>
      <c r="C1600" s="259" t="s">
        <v>485</v>
      </c>
      <c r="D1600" s="259" t="s">
        <v>553</v>
      </c>
      <c r="E1600" s="259" t="s">
        <v>549</v>
      </c>
      <c r="F1600" s="260" t="s">
        <v>550</v>
      </c>
    </row>
    <row r="1601" spans="1:6" ht="24">
      <c r="A1601" s="687">
        <v>39129</v>
      </c>
      <c r="B1601" s="676" t="s">
        <v>2454</v>
      </c>
      <c r="C1601" s="542" t="s">
        <v>488</v>
      </c>
      <c r="D1601" s="337">
        <v>1</v>
      </c>
      <c r="E1601" s="338">
        <v>1.49</v>
      </c>
      <c r="F1601" s="338">
        <f>D1601*E1601</f>
        <v>1.49</v>
      </c>
    </row>
    <row r="1602" spans="1:6">
      <c r="A1602" s="840" t="s">
        <v>554</v>
      </c>
      <c r="B1602" s="840"/>
      <c r="C1602" s="840"/>
      <c r="D1602" s="841"/>
      <c r="E1602" s="840"/>
      <c r="F1602" s="262">
        <f>SUM(F1601:F1601)</f>
        <v>1.49</v>
      </c>
    </row>
    <row r="1603" spans="1:6">
      <c r="A1603" s="609"/>
      <c r="B1603" s="610"/>
      <c r="C1603" s="611"/>
      <c r="D1603" s="611"/>
      <c r="E1603" s="611"/>
      <c r="F1603" s="612"/>
    </row>
    <row r="1604" spans="1:6">
      <c r="A1604" s="835" t="s">
        <v>555</v>
      </c>
      <c r="B1604" s="835"/>
      <c r="C1604" s="835"/>
      <c r="D1604" s="836"/>
      <c r="E1604" s="835"/>
      <c r="F1604" s="689">
        <f>SUM(F1602,F1598)</f>
        <v>4.1100000000000003</v>
      </c>
    </row>
    <row r="1605" spans="1:6">
      <c r="A1605" s="842"/>
      <c r="B1605" s="842"/>
      <c r="C1605" s="842"/>
      <c r="D1605" s="843"/>
      <c r="E1605" s="842"/>
      <c r="F1605" s="842"/>
    </row>
    <row r="1606" spans="1:6">
      <c r="A1606" s="835" t="s">
        <v>2556</v>
      </c>
      <c r="B1606" s="835"/>
      <c r="C1606" s="847" t="s">
        <v>1031</v>
      </c>
      <c r="D1606" s="848"/>
      <c r="E1606" s="849"/>
      <c r="F1606" s="849"/>
    </row>
    <row r="1607" spans="1:6">
      <c r="A1607" s="835" t="s">
        <v>2558</v>
      </c>
      <c r="B1607" s="835"/>
      <c r="C1607" s="835"/>
      <c r="D1607" s="836"/>
      <c r="E1607" s="835"/>
      <c r="F1607" s="835"/>
    </row>
    <row r="1608" spans="1:6">
      <c r="A1608" s="842"/>
      <c r="B1608" s="842"/>
      <c r="C1608" s="842"/>
      <c r="D1608" s="843"/>
      <c r="E1608" s="842"/>
      <c r="F1608" s="842"/>
    </row>
    <row r="1609" spans="1:6">
      <c r="A1609" s="395" t="s">
        <v>786</v>
      </c>
      <c r="B1609" s="669" t="s">
        <v>166</v>
      </c>
      <c r="C1609" s="259" t="s">
        <v>485</v>
      </c>
      <c r="D1609" s="259" t="s">
        <v>548</v>
      </c>
      <c r="E1609" s="259" t="s">
        <v>549</v>
      </c>
      <c r="F1609" s="260" t="s">
        <v>550</v>
      </c>
    </row>
    <row r="1610" spans="1:6">
      <c r="A1610" s="540">
        <v>88264</v>
      </c>
      <c r="B1610" s="677" t="s">
        <v>1081</v>
      </c>
      <c r="C1610" s="261" t="s">
        <v>487</v>
      </c>
      <c r="D1610" s="337">
        <v>0.08</v>
      </c>
      <c r="E1610" s="338">
        <v>18.38</v>
      </c>
      <c r="F1610" s="338">
        <f>D1610*E1610</f>
        <v>1.47</v>
      </c>
    </row>
    <row r="1611" spans="1:6">
      <c r="A1611" s="540">
        <v>88247</v>
      </c>
      <c r="B1611" s="677" t="s">
        <v>1102</v>
      </c>
      <c r="C1611" s="261" t="s">
        <v>487</v>
      </c>
      <c r="D1611" s="337">
        <v>0.08</v>
      </c>
      <c r="E1611" s="338">
        <v>14.33</v>
      </c>
      <c r="F1611" s="338">
        <f>D1611*E1611</f>
        <v>1.1499999999999999</v>
      </c>
    </row>
    <row r="1612" spans="1:6">
      <c r="A1612" s="853" t="s">
        <v>551</v>
      </c>
      <c r="B1612" s="854"/>
      <c r="C1612" s="854"/>
      <c r="D1612" s="854"/>
      <c r="E1612" s="855"/>
      <c r="F1612" s="262">
        <f>SUM(F1610:F1611)</f>
        <v>2.62</v>
      </c>
    </row>
    <row r="1613" spans="1:6">
      <c r="A1613" s="670"/>
      <c r="B1613" s="396"/>
      <c r="C1613" s="396"/>
      <c r="D1613" s="394"/>
      <c r="E1613" s="396"/>
      <c r="F1613" s="671"/>
    </row>
    <row r="1614" spans="1:6">
      <c r="A1614" s="669" t="s">
        <v>786</v>
      </c>
      <c r="B1614" s="397" t="s">
        <v>552</v>
      </c>
      <c r="C1614" s="259" t="s">
        <v>485</v>
      </c>
      <c r="D1614" s="259" t="s">
        <v>553</v>
      </c>
      <c r="E1614" s="259" t="s">
        <v>549</v>
      </c>
      <c r="F1614" s="260" t="s">
        <v>550</v>
      </c>
    </row>
    <row r="1615" spans="1:6" ht="24">
      <c r="A1615" s="687">
        <v>39130</v>
      </c>
      <c r="B1615" s="676" t="s">
        <v>2557</v>
      </c>
      <c r="C1615" s="542" t="s">
        <v>488</v>
      </c>
      <c r="D1615" s="337">
        <v>1</v>
      </c>
      <c r="E1615" s="338">
        <v>2.42</v>
      </c>
      <c r="F1615" s="338">
        <f>D1615*E1615</f>
        <v>2.42</v>
      </c>
    </row>
    <row r="1616" spans="1:6">
      <c r="A1616" s="840" t="s">
        <v>554</v>
      </c>
      <c r="B1616" s="840"/>
      <c r="C1616" s="840"/>
      <c r="D1616" s="841"/>
      <c r="E1616" s="840"/>
      <c r="F1616" s="262">
        <f>SUM(F1615:F1615)</f>
        <v>2.42</v>
      </c>
    </row>
    <row r="1617" spans="1:6">
      <c r="A1617" s="609"/>
      <c r="B1617" s="610"/>
      <c r="C1617" s="611"/>
      <c r="D1617" s="611"/>
      <c r="E1617" s="611"/>
      <c r="F1617" s="612"/>
    </row>
    <row r="1618" spans="1:6">
      <c r="A1618" s="835" t="s">
        <v>555</v>
      </c>
      <c r="B1618" s="835"/>
      <c r="C1618" s="835"/>
      <c r="D1618" s="836"/>
      <c r="E1618" s="835"/>
      <c r="F1618" s="689">
        <f>SUM(F1616,F1612)</f>
        <v>5.04</v>
      </c>
    </row>
    <row r="1619" spans="1:6">
      <c r="A1619" s="842"/>
      <c r="B1619" s="842"/>
      <c r="C1619" s="842"/>
      <c r="D1619" s="843"/>
      <c r="E1619" s="842"/>
      <c r="F1619" s="842"/>
    </row>
    <row r="1620" spans="1:6">
      <c r="A1620" s="835" t="s">
        <v>2560</v>
      </c>
      <c r="B1620" s="835"/>
      <c r="C1620" s="847" t="s">
        <v>1031</v>
      </c>
      <c r="D1620" s="848"/>
      <c r="E1620" s="849"/>
      <c r="F1620" s="849"/>
    </row>
    <row r="1621" spans="1:6">
      <c r="A1621" s="835" t="s">
        <v>2562</v>
      </c>
      <c r="B1621" s="835"/>
      <c r="C1621" s="835"/>
      <c r="D1621" s="836"/>
      <c r="E1621" s="835"/>
      <c r="F1621" s="835"/>
    </row>
    <row r="1622" spans="1:6">
      <c r="A1622" s="842"/>
      <c r="B1622" s="842"/>
      <c r="C1622" s="842"/>
      <c r="D1622" s="843"/>
      <c r="E1622" s="842"/>
      <c r="F1622" s="842"/>
    </row>
    <row r="1623" spans="1:6">
      <c r="A1623" s="395" t="s">
        <v>786</v>
      </c>
      <c r="B1623" s="669" t="s">
        <v>166</v>
      </c>
      <c r="C1623" s="259" t="s">
        <v>485</v>
      </c>
      <c r="D1623" s="259" t="s">
        <v>548</v>
      </c>
      <c r="E1623" s="259" t="s">
        <v>549</v>
      </c>
      <c r="F1623" s="260" t="s">
        <v>550</v>
      </c>
    </row>
    <row r="1624" spans="1:6">
      <c r="A1624" s="540">
        <v>88264</v>
      </c>
      <c r="B1624" s="677" t="s">
        <v>1081</v>
      </c>
      <c r="C1624" s="261" t="s">
        <v>487</v>
      </c>
      <c r="D1624" s="337">
        <v>0.08</v>
      </c>
      <c r="E1624" s="338">
        <v>18.38</v>
      </c>
      <c r="F1624" s="338">
        <f>D1624*E1624</f>
        <v>1.47</v>
      </c>
    </row>
    <row r="1625" spans="1:6">
      <c r="A1625" s="540">
        <v>88247</v>
      </c>
      <c r="B1625" s="677" t="s">
        <v>1102</v>
      </c>
      <c r="C1625" s="261" t="s">
        <v>487</v>
      </c>
      <c r="D1625" s="337">
        <v>0.08</v>
      </c>
      <c r="E1625" s="338">
        <v>14.33</v>
      </c>
      <c r="F1625" s="338">
        <f>D1625*E1625</f>
        <v>1.1499999999999999</v>
      </c>
    </row>
    <row r="1626" spans="1:6">
      <c r="A1626" s="853" t="s">
        <v>551</v>
      </c>
      <c r="B1626" s="854"/>
      <c r="C1626" s="854"/>
      <c r="D1626" s="854"/>
      <c r="E1626" s="855"/>
      <c r="F1626" s="262">
        <f>SUM(F1624:F1625)</f>
        <v>2.62</v>
      </c>
    </row>
    <row r="1627" spans="1:6">
      <c r="A1627" s="670"/>
      <c r="B1627" s="396"/>
      <c r="C1627" s="396"/>
      <c r="D1627" s="394"/>
      <c r="E1627" s="396"/>
      <c r="F1627" s="671"/>
    </row>
    <row r="1628" spans="1:6">
      <c r="A1628" s="669" t="s">
        <v>786</v>
      </c>
      <c r="B1628" s="397" t="s">
        <v>552</v>
      </c>
      <c r="C1628" s="259" t="s">
        <v>485</v>
      </c>
      <c r="D1628" s="259" t="s">
        <v>553</v>
      </c>
      <c r="E1628" s="259" t="s">
        <v>549</v>
      </c>
      <c r="F1628" s="260" t="s">
        <v>550</v>
      </c>
    </row>
    <row r="1629" spans="1:6" ht="24">
      <c r="A1629" s="687">
        <v>39131</v>
      </c>
      <c r="B1629" s="676" t="s">
        <v>2561</v>
      </c>
      <c r="C1629" s="542" t="s">
        <v>488</v>
      </c>
      <c r="D1629" s="337">
        <v>1</v>
      </c>
      <c r="E1629" s="338">
        <v>2.65</v>
      </c>
      <c r="F1629" s="338">
        <f>D1629*E1629</f>
        <v>2.65</v>
      </c>
    </row>
    <row r="1630" spans="1:6">
      <c r="A1630" s="840" t="s">
        <v>554</v>
      </c>
      <c r="B1630" s="840"/>
      <c r="C1630" s="840"/>
      <c r="D1630" s="841"/>
      <c r="E1630" s="840"/>
      <c r="F1630" s="262">
        <f>SUM(F1629:F1629)</f>
        <v>2.65</v>
      </c>
    </row>
    <row r="1631" spans="1:6">
      <c r="A1631" s="609"/>
      <c r="B1631" s="610"/>
      <c r="C1631" s="611"/>
      <c r="D1631" s="611"/>
      <c r="E1631" s="611"/>
      <c r="F1631" s="612"/>
    </row>
    <row r="1632" spans="1:6">
      <c r="A1632" s="835" t="s">
        <v>555</v>
      </c>
      <c r="B1632" s="835"/>
      <c r="C1632" s="835"/>
      <c r="D1632" s="836"/>
      <c r="E1632" s="835"/>
      <c r="F1632" s="689">
        <f>SUM(F1630,F1626)</f>
        <v>5.27</v>
      </c>
    </row>
    <row r="1633" spans="1:6">
      <c r="A1633" s="842"/>
      <c r="B1633" s="842"/>
      <c r="C1633" s="842"/>
      <c r="D1633" s="843"/>
      <c r="E1633" s="842"/>
      <c r="F1633" s="842"/>
    </row>
    <row r="1634" spans="1:6">
      <c r="A1634" s="835" t="s">
        <v>2566</v>
      </c>
      <c r="B1634" s="835"/>
      <c r="C1634" s="847" t="s">
        <v>2508</v>
      </c>
      <c r="D1634" s="848"/>
      <c r="E1634" s="849"/>
      <c r="F1634" s="849"/>
    </row>
    <row r="1635" spans="1:6">
      <c r="A1635" s="850" t="s">
        <v>2564</v>
      </c>
      <c r="B1635" s="851"/>
      <c r="C1635" s="851"/>
      <c r="D1635" s="851"/>
      <c r="E1635" s="851"/>
      <c r="F1635" s="852"/>
    </row>
    <row r="1636" spans="1:6">
      <c r="A1636" s="670"/>
      <c r="B1636" s="396"/>
      <c r="C1636" s="396"/>
      <c r="D1636" s="394"/>
      <c r="E1636" s="396"/>
      <c r="F1636" s="671"/>
    </row>
    <row r="1637" spans="1:6">
      <c r="A1637" s="395" t="s">
        <v>786</v>
      </c>
      <c r="B1637" s="669" t="s">
        <v>166</v>
      </c>
      <c r="C1637" s="259" t="s">
        <v>485</v>
      </c>
      <c r="D1637" s="259" t="s">
        <v>548</v>
      </c>
      <c r="E1637" s="259" t="s">
        <v>549</v>
      </c>
      <c r="F1637" s="260" t="s">
        <v>550</v>
      </c>
    </row>
    <row r="1638" spans="1:6">
      <c r="A1638" s="540">
        <v>88264</v>
      </c>
      <c r="B1638" s="676" t="s">
        <v>1081</v>
      </c>
      <c r="C1638" s="261" t="s">
        <v>485</v>
      </c>
      <c r="D1638" s="337">
        <v>2</v>
      </c>
      <c r="E1638" s="338">
        <v>18.38</v>
      </c>
      <c r="F1638" s="338">
        <f>D1638*E1638</f>
        <v>36.76</v>
      </c>
    </row>
    <row r="1639" spans="1:6">
      <c r="A1639" s="540">
        <v>88247</v>
      </c>
      <c r="B1639" s="676" t="s">
        <v>1102</v>
      </c>
      <c r="C1639" s="261" t="s">
        <v>485</v>
      </c>
      <c r="D1639" s="337">
        <v>2</v>
      </c>
      <c r="E1639" s="338">
        <v>14.33</v>
      </c>
      <c r="F1639" s="338">
        <f>D1639*E1639</f>
        <v>28.66</v>
      </c>
    </row>
    <row r="1640" spans="1:6">
      <c r="A1640" s="853" t="s">
        <v>551</v>
      </c>
      <c r="B1640" s="854"/>
      <c r="C1640" s="854"/>
      <c r="D1640" s="854"/>
      <c r="E1640" s="855"/>
      <c r="F1640" s="262">
        <f>SUM(F1638:F1639)</f>
        <v>65.42</v>
      </c>
    </row>
    <row r="1641" spans="1:6">
      <c r="A1641" s="670"/>
      <c r="B1641" s="396"/>
      <c r="C1641" s="396"/>
      <c r="D1641" s="394"/>
      <c r="E1641" s="396"/>
      <c r="F1641" s="671"/>
    </row>
    <row r="1642" spans="1:6">
      <c r="A1642" s="750" t="s">
        <v>786</v>
      </c>
      <c r="B1642" s="751" t="s">
        <v>552</v>
      </c>
      <c r="C1642" s="752" t="s">
        <v>485</v>
      </c>
      <c r="D1642" s="752" t="s">
        <v>553</v>
      </c>
      <c r="E1642" s="752" t="s">
        <v>549</v>
      </c>
      <c r="F1642" s="753" t="s">
        <v>550</v>
      </c>
    </row>
    <row r="1643" spans="1:6">
      <c r="A1643" s="717" t="s">
        <v>823</v>
      </c>
      <c r="B1643" s="719" t="s">
        <v>2565</v>
      </c>
      <c r="C1643" s="542" t="s">
        <v>485</v>
      </c>
      <c r="D1643" s="343">
        <v>1</v>
      </c>
      <c r="E1643" s="339">
        <v>436.27</v>
      </c>
      <c r="F1643" s="339">
        <f>D1643*E1643</f>
        <v>436.27</v>
      </c>
    </row>
    <row r="1644" spans="1:6">
      <c r="A1644" s="853" t="s">
        <v>554</v>
      </c>
      <c r="B1644" s="854"/>
      <c r="C1644" s="854"/>
      <c r="D1644" s="854"/>
      <c r="E1644" s="855"/>
      <c r="F1644" s="262">
        <f>SUM(F1643:F1643)</f>
        <v>436.27</v>
      </c>
    </row>
    <row r="1645" spans="1:6">
      <c r="A1645" s="670"/>
      <c r="B1645" s="396"/>
      <c r="C1645" s="396"/>
      <c r="D1645" s="394"/>
      <c r="E1645" s="396"/>
      <c r="F1645" s="671"/>
    </row>
    <row r="1646" spans="1:6">
      <c r="A1646" s="856" t="s">
        <v>555</v>
      </c>
      <c r="B1646" s="857"/>
      <c r="C1646" s="857"/>
      <c r="D1646" s="857"/>
      <c r="E1646" s="858"/>
      <c r="F1646" s="689">
        <f>SUM(F1644,F1640)</f>
        <v>501.69</v>
      </c>
    </row>
    <row r="1647" spans="1:6">
      <c r="A1647" s="258"/>
      <c r="F1647" s="693"/>
    </row>
    <row r="1648" spans="1:6">
      <c r="A1648" s="835" t="s">
        <v>2568</v>
      </c>
      <c r="B1648" s="835"/>
      <c r="C1648" s="847" t="s">
        <v>1031</v>
      </c>
      <c r="D1648" s="848"/>
      <c r="E1648" s="849"/>
      <c r="F1648" s="849"/>
    </row>
    <row r="1649" spans="1:6">
      <c r="A1649" s="835" t="s">
        <v>2574</v>
      </c>
      <c r="B1649" s="835"/>
      <c r="C1649" s="835"/>
      <c r="D1649" s="836"/>
      <c r="E1649" s="835"/>
      <c r="F1649" s="835"/>
    </row>
    <row r="1650" spans="1:6">
      <c r="A1650" s="842"/>
      <c r="B1650" s="842"/>
      <c r="C1650" s="842"/>
      <c r="D1650" s="843"/>
      <c r="E1650" s="842"/>
      <c r="F1650" s="842"/>
    </row>
    <row r="1651" spans="1:6">
      <c r="A1651" s="395" t="s">
        <v>786</v>
      </c>
      <c r="B1651" s="669" t="s">
        <v>166</v>
      </c>
      <c r="C1651" s="259" t="s">
        <v>485</v>
      </c>
      <c r="D1651" s="259" t="s">
        <v>548</v>
      </c>
      <c r="E1651" s="259" t="s">
        <v>549</v>
      </c>
      <c r="F1651" s="260" t="s">
        <v>550</v>
      </c>
    </row>
    <row r="1652" spans="1:6">
      <c r="A1652" s="540">
        <v>88247</v>
      </c>
      <c r="B1652" s="677" t="s">
        <v>1102</v>
      </c>
      <c r="C1652" s="261" t="s">
        <v>487</v>
      </c>
      <c r="D1652" s="337">
        <v>0.08</v>
      </c>
      <c r="E1652" s="338">
        <v>14.33</v>
      </c>
      <c r="F1652" s="338">
        <f>D1652*E1652</f>
        <v>1.1499999999999999</v>
      </c>
    </row>
    <row r="1653" spans="1:6">
      <c r="A1653" s="853" t="s">
        <v>551</v>
      </c>
      <c r="B1653" s="854"/>
      <c r="C1653" s="854"/>
      <c r="D1653" s="854"/>
      <c r="E1653" s="855"/>
      <c r="F1653" s="262">
        <f>SUM(F1652:F1652)</f>
        <v>1.1499999999999999</v>
      </c>
    </row>
    <row r="1654" spans="1:6">
      <c r="A1654" s="670"/>
      <c r="B1654" s="396"/>
      <c r="C1654" s="396"/>
      <c r="D1654" s="394"/>
      <c r="E1654" s="396"/>
      <c r="F1654" s="671"/>
    </row>
    <row r="1655" spans="1:6">
      <c r="A1655" s="669" t="s">
        <v>786</v>
      </c>
      <c r="B1655" s="397" t="s">
        <v>552</v>
      </c>
      <c r="C1655" s="259" t="s">
        <v>485</v>
      </c>
      <c r="D1655" s="259" t="s">
        <v>553</v>
      </c>
      <c r="E1655" s="259" t="s">
        <v>549</v>
      </c>
      <c r="F1655" s="260" t="s">
        <v>550</v>
      </c>
    </row>
    <row r="1656" spans="1:6" ht="24" customHeight="1">
      <c r="A1656" s="687">
        <v>11950</v>
      </c>
      <c r="B1656" s="676" t="s">
        <v>2573</v>
      </c>
      <c r="C1656" s="542" t="s">
        <v>488</v>
      </c>
      <c r="D1656" s="337">
        <v>1</v>
      </c>
      <c r="E1656" s="338">
        <v>0.15</v>
      </c>
      <c r="F1656" s="338">
        <f>D1656*E1656</f>
        <v>0.15</v>
      </c>
    </row>
    <row r="1657" spans="1:6">
      <c r="A1657" s="840" t="s">
        <v>554</v>
      </c>
      <c r="B1657" s="840"/>
      <c r="C1657" s="840"/>
      <c r="D1657" s="841"/>
      <c r="E1657" s="840"/>
      <c r="F1657" s="262">
        <f>SUM(F1656:F1656)</f>
        <v>0.15</v>
      </c>
    </row>
    <row r="1658" spans="1:6">
      <c r="A1658" s="609"/>
      <c r="B1658" s="610"/>
      <c r="C1658" s="611"/>
      <c r="D1658" s="611"/>
      <c r="E1658" s="611"/>
      <c r="F1658" s="612"/>
    </row>
    <row r="1659" spans="1:6">
      <c r="A1659" s="835" t="s">
        <v>555</v>
      </c>
      <c r="B1659" s="835"/>
      <c r="C1659" s="835"/>
      <c r="D1659" s="836"/>
      <c r="E1659" s="835"/>
      <c r="F1659" s="689">
        <f>SUM(F1657,F1653)</f>
        <v>1.3</v>
      </c>
    </row>
    <row r="1660" spans="1:6">
      <c r="A1660" s="842"/>
      <c r="B1660" s="842"/>
      <c r="C1660" s="842"/>
      <c r="D1660" s="843"/>
      <c r="E1660" s="842"/>
      <c r="F1660" s="842"/>
    </row>
    <row r="1661" spans="1:6">
      <c r="A1661" s="835" t="s">
        <v>2570</v>
      </c>
      <c r="B1661" s="835"/>
      <c r="C1661" s="847" t="s">
        <v>1031</v>
      </c>
      <c r="D1661" s="848"/>
      <c r="E1661" s="849"/>
      <c r="F1661" s="849"/>
    </row>
    <row r="1662" spans="1:6">
      <c r="A1662" s="835" t="s">
        <v>2576</v>
      </c>
      <c r="B1662" s="835"/>
      <c r="C1662" s="835"/>
      <c r="D1662" s="836"/>
      <c r="E1662" s="835"/>
      <c r="F1662" s="835"/>
    </row>
    <row r="1663" spans="1:6">
      <c r="A1663" s="842"/>
      <c r="B1663" s="842"/>
      <c r="C1663" s="842"/>
      <c r="D1663" s="843"/>
      <c r="E1663" s="842"/>
      <c r="F1663" s="842"/>
    </row>
    <row r="1664" spans="1:6">
      <c r="A1664" s="395" t="s">
        <v>786</v>
      </c>
      <c r="B1664" s="669" t="s">
        <v>166</v>
      </c>
      <c r="C1664" s="259" t="s">
        <v>485</v>
      </c>
      <c r="D1664" s="259" t="s">
        <v>548</v>
      </c>
      <c r="E1664" s="259" t="s">
        <v>549</v>
      </c>
      <c r="F1664" s="260" t="s">
        <v>550</v>
      </c>
    </row>
    <row r="1665" spans="1:6">
      <c r="A1665" s="540">
        <v>88247</v>
      </c>
      <c r="B1665" s="677" t="s">
        <v>1102</v>
      </c>
      <c r="C1665" s="261" t="s">
        <v>487</v>
      </c>
      <c r="D1665" s="337">
        <v>0.08</v>
      </c>
      <c r="E1665" s="338">
        <v>14.33</v>
      </c>
      <c r="F1665" s="338">
        <f>D1665*E1665</f>
        <v>1.1499999999999999</v>
      </c>
    </row>
    <row r="1666" spans="1:6">
      <c r="A1666" s="853" t="s">
        <v>551</v>
      </c>
      <c r="B1666" s="854"/>
      <c r="C1666" s="854"/>
      <c r="D1666" s="854"/>
      <c r="E1666" s="855"/>
      <c r="F1666" s="262">
        <f>SUM(F1665:F1665)</f>
        <v>1.1499999999999999</v>
      </c>
    </row>
    <row r="1667" spans="1:6">
      <c r="A1667" s="670"/>
      <c r="B1667" s="396"/>
      <c r="C1667" s="396"/>
      <c r="D1667" s="394"/>
      <c r="E1667" s="396"/>
      <c r="F1667" s="671"/>
    </row>
    <row r="1668" spans="1:6">
      <c r="A1668" s="669" t="s">
        <v>786</v>
      </c>
      <c r="B1668" s="397" t="s">
        <v>552</v>
      </c>
      <c r="C1668" s="259" t="s">
        <v>485</v>
      </c>
      <c r="D1668" s="259" t="s">
        <v>553</v>
      </c>
      <c r="E1668" s="259" t="s">
        <v>549</v>
      </c>
      <c r="F1668" s="260" t="s">
        <v>550</v>
      </c>
    </row>
    <row r="1669" spans="1:6" ht="20.25" customHeight="1">
      <c r="A1669" s="687">
        <v>7583</v>
      </c>
      <c r="B1669" s="676" t="s">
        <v>2575</v>
      </c>
      <c r="C1669" s="542" t="s">
        <v>488</v>
      </c>
      <c r="D1669" s="337">
        <v>1</v>
      </c>
      <c r="E1669" s="338">
        <v>0.28999999999999998</v>
      </c>
      <c r="F1669" s="338">
        <f>D1669*E1669</f>
        <v>0.28999999999999998</v>
      </c>
    </row>
    <row r="1670" spans="1:6">
      <c r="A1670" s="840" t="s">
        <v>554</v>
      </c>
      <c r="B1670" s="840"/>
      <c r="C1670" s="840"/>
      <c r="D1670" s="841"/>
      <c r="E1670" s="840"/>
      <c r="F1670" s="262">
        <f>SUM(F1669:F1669)</f>
        <v>0.28999999999999998</v>
      </c>
    </row>
    <row r="1671" spans="1:6">
      <c r="A1671" s="609"/>
      <c r="B1671" s="610"/>
      <c r="C1671" s="611"/>
      <c r="D1671" s="611"/>
      <c r="E1671" s="611"/>
      <c r="F1671" s="612"/>
    </row>
    <row r="1672" spans="1:6">
      <c r="A1672" s="912" t="s">
        <v>555</v>
      </c>
      <c r="B1672" s="912"/>
      <c r="C1672" s="912"/>
      <c r="D1672" s="913"/>
      <c r="E1672" s="912"/>
      <c r="F1672" s="718">
        <f>SUM(F1670,F1666)</f>
        <v>1.44</v>
      </c>
    </row>
    <row r="1673" spans="1:6">
      <c r="A1673" s="842"/>
      <c r="B1673" s="842"/>
      <c r="C1673" s="842"/>
      <c r="D1673" s="843"/>
      <c r="E1673" s="842"/>
      <c r="F1673" s="842"/>
    </row>
    <row r="1674" spans="1:6">
      <c r="A1674" s="835" t="s">
        <v>2572</v>
      </c>
      <c r="B1674" s="835"/>
      <c r="C1674" s="847" t="s">
        <v>1031</v>
      </c>
      <c r="D1674" s="848"/>
      <c r="E1674" s="849"/>
      <c r="F1674" s="849"/>
    </row>
    <row r="1675" spans="1:6">
      <c r="A1675" s="835" t="s">
        <v>2578</v>
      </c>
      <c r="B1675" s="835"/>
      <c r="C1675" s="835"/>
      <c r="D1675" s="836"/>
      <c r="E1675" s="835"/>
      <c r="F1675" s="835"/>
    </row>
    <row r="1676" spans="1:6">
      <c r="A1676" s="842"/>
      <c r="B1676" s="842"/>
      <c r="C1676" s="842"/>
      <c r="D1676" s="843"/>
      <c r="E1676" s="842"/>
      <c r="F1676" s="842"/>
    </row>
    <row r="1677" spans="1:6">
      <c r="A1677" s="395" t="s">
        <v>786</v>
      </c>
      <c r="B1677" s="669" t="s">
        <v>166</v>
      </c>
      <c r="C1677" s="259" t="s">
        <v>485</v>
      </c>
      <c r="D1677" s="259" t="s">
        <v>548</v>
      </c>
      <c r="E1677" s="259" t="s">
        <v>549</v>
      </c>
      <c r="F1677" s="260" t="s">
        <v>550</v>
      </c>
    </row>
    <row r="1678" spans="1:6">
      <c r="A1678" s="540">
        <v>88247</v>
      </c>
      <c r="B1678" s="677" t="s">
        <v>1102</v>
      </c>
      <c r="C1678" s="261" t="s">
        <v>487</v>
      </c>
      <c r="D1678" s="337">
        <v>0.08</v>
      </c>
      <c r="E1678" s="338">
        <v>14.33</v>
      </c>
      <c r="F1678" s="338">
        <f>D1678*E1678</f>
        <v>1.1499999999999999</v>
      </c>
    </row>
    <row r="1679" spans="1:6">
      <c r="A1679" s="853" t="s">
        <v>551</v>
      </c>
      <c r="B1679" s="854"/>
      <c r="C1679" s="854"/>
      <c r="D1679" s="854"/>
      <c r="E1679" s="855"/>
      <c r="F1679" s="262">
        <f>SUM(F1678:F1678)</f>
        <v>1.1499999999999999</v>
      </c>
    </row>
    <row r="1680" spans="1:6">
      <c r="A1680" s="670"/>
      <c r="B1680" s="396"/>
      <c r="C1680" s="396"/>
      <c r="D1680" s="394"/>
      <c r="E1680" s="396"/>
      <c r="F1680" s="671"/>
    </row>
    <row r="1681" spans="1:6">
      <c r="A1681" s="669" t="s">
        <v>786</v>
      </c>
      <c r="B1681" s="397" t="s">
        <v>552</v>
      </c>
      <c r="C1681" s="259" t="s">
        <v>485</v>
      </c>
      <c r="D1681" s="259" t="s">
        <v>553</v>
      </c>
      <c r="E1681" s="259" t="s">
        <v>549</v>
      </c>
      <c r="F1681" s="260" t="s">
        <v>550</v>
      </c>
    </row>
    <row r="1682" spans="1:6" ht="24">
      <c r="A1682" s="687">
        <v>39443</v>
      </c>
      <c r="B1682" s="676" t="s">
        <v>2577</v>
      </c>
      <c r="C1682" s="542" t="s">
        <v>488</v>
      </c>
      <c r="D1682" s="337">
        <v>1</v>
      </c>
      <c r="E1682" s="338">
        <v>0.16</v>
      </c>
      <c r="F1682" s="338">
        <f>D1682*E1682</f>
        <v>0.16</v>
      </c>
    </row>
    <row r="1683" spans="1:6">
      <c r="A1683" s="840" t="s">
        <v>554</v>
      </c>
      <c r="B1683" s="840"/>
      <c r="C1683" s="840"/>
      <c r="D1683" s="841"/>
      <c r="E1683" s="840"/>
      <c r="F1683" s="262">
        <f>SUM(F1682:F1682)</f>
        <v>0.16</v>
      </c>
    </row>
    <row r="1684" spans="1:6">
      <c r="A1684" s="609"/>
      <c r="B1684" s="610"/>
      <c r="C1684" s="611"/>
      <c r="D1684" s="611"/>
      <c r="E1684" s="611"/>
      <c r="F1684" s="612"/>
    </row>
    <row r="1685" spans="1:6">
      <c r="A1685" s="835" t="s">
        <v>555</v>
      </c>
      <c r="B1685" s="835"/>
      <c r="C1685" s="835"/>
      <c r="D1685" s="836"/>
      <c r="E1685" s="835"/>
      <c r="F1685" s="689">
        <f>SUM(F1683,F1679)</f>
        <v>1.31</v>
      </c>
    </row>
    <row r="1686" spans="1:6">
      <c r="A1686" s="842"/>
      <c r="B1686" s="842"/>
      <c r="C1686" s="842"/>
      <c r="D1686" s="843"/>
      <c r="E1686" s="842"/>
      <c r="F1686" s="842"/>
    </row>
    <row r="1687" spans="1:6">
      <c r="A1687" s="835" t="s">
        <v>2580</v>
      </c>
      <c r="B1687" s="835"/>
      <c r="C1687" s="847" t="s">
        <v>1031</v>
      </c>
      <c r="D1687" s="848"/>
      <c r="E1687" s="849"/>
      <c r="F1687" s="849"/>
    </row>
    <row r="1688" spans="1:6">
      <c r="A1688" s="835" t="s">
        <v>2582</v>
      </c>
      <c r="B1688" s="835"/>
      <c r="C1688" s="835"/>
      <c r="D1688" s="836"/>
      <c r="E1688" s="835"/>
      <c r="F1688" s="835"/>
    </row>
    <row r="1689" spans="1:6">
      <c r="A1689" s="842"/>
      <c r="B1689" s="842"/>
      <c r="C1689" s="842"/>
      <c r="D1689" s="843"/>
      <c r="E1689" s="842"/>
      <c r="F1689" s="842"/>
    </row>
    <row r="1690" spans="1:6">
      <c r="A1690" s="395" t="s">
        <v>786</v>
      </c>
      <c r="B1690" s="669" t="s">
        <v>166</v>
      </c>
      <c r="C1690" s="259" t="s">
        <v>485</v>
      </c>
      <c r="D1690" s="259" t="s">
        <v>548</v>
      </c>
      <c r="E1690" s="259" t="s">
        <v>549</v>
      </c>
      <c r="F1690" s="260" t="s">
        <v>550</v>
      </c>
    </row>
    <row r="1691" spans="1:6">
      <c r="A1691" s="540">
        <v>88247</v>
      </c>
      <c r="B1691" s="677" t="s">
        <v>1102</v>
      </c>
      <c r="C1691" s="261" t="s">
        <v>487</v>
      </c>
      <c r="D1691" s="337">
        <v>0.08</v>
      </c>
      <c r="E1691" s="338">
        <v>14.33</v>
      </c>
      <c r="F1691" s="338">
        <f>D1691*E1691</f>
        <v>1.1499999999999999</v>
      </c>
    </row>
    <row r="1692" spans="1:6">
      <c r="A1692" s="853" t="s">
        <v>551</v>
      </c>
      <c r="B1692" s="854"/>
      <c r="C1692" s="854"/>
      <c r="D1692" s="854"/>
      <c r="E1692" s="855"/>
      <c r="F1692" s="262">
        <f>SUM(F1691:F1691)</f>
        <v>1.1499999999999999</v>
      </c>
    </row>
    <row r="1693" spans="1:6" ht="6.75" customHeight="1">
      <c r="A1693" s="670"/>
      <c r="B1693" s="396"/>
      <c r="C1693" s="396"/>
      <c r="D1693" s="394"/>
      <c r="E1693" s="396"/>
      <c r="F1693" s="671"/>
    </row>
    <row r="1694" spans="1:6">
      <c r="A1694" s="669" t="s">
        <v>786</v>
      </c>
      <c r="B1694" s="397" t="s">
        <v>552</v>
      </c>
      <c r="C1694" s="259" t="s">
        <v>485</v>
      </c>
      <c r="D1694" s="259" t="s">
        <v>553</v>
      </c>
      <c r="E1694" s="259" t="s">
        <v>549</v>
      </c>
      <c r="F1694" s="260" t="s">
        <v>550</v>
      </c>
    </row>
    <row r="1695" spans="1:6">
      <c r="A1695" s="687">
        <v>4342</v>
      </c>
      <c r="B1695" s="676" t="s">
        <v>2581</v>
      </c>
      <c r="C1695" s="542" t="s">
        <v>488</v>
      </c>
      <c r="D1695" s="337">
        <v>1</v>
      </c>
      <c r="E1695" s="338">
        <v>0.15</v>
      </c>
      <c r="F1695" s="338">
        <f>D1695*E1695</f>
        <v>0.15</v>
      </c>
    </row>
    <row r="1696" spans="1:6">
      <c r="A1696" s="840" t="s">
        <v>554</v>
      </c>
      <c r="B1696" s="840"/>
      <c r="C1696" s="840"/>
      <c r="D1696" s="841"/>
      <c r="E1696" s="840"/>
      <c r="F1696" s="262">
        <f>SUM(F1695:F1695)</f>
        <v>0.15</v>
      </c>
    </row>
    <row r="1697" spans="1:6">
      <c r="A1697" s="609"/>
      <c r="B1697" s="610"/>
      <c r="C1697" s="611"/>
      <c r="D1697" s="611"/>
      <c r="E1697" s="611"/>
      <c r="F1697" s="612"/>
    </row>
    <row r="1698" spans="1:6">
      <c r="A1698" s="835" t="s">
        <v>555</v>
      </c>
      <c r="B1698" s="835"/>
      <c r="C1698" s="835"/>
      <c r="D1698" s="836"/>
      <c r="E1698" s="835"/>
      <c r="F1698" s="689">
        <f>SUM(F1696,F1692)</f>
        <v>1.3</v>
      </c>
    </row>
    <row r="1699" spans="1:6" ht="6.75" customHeight="1">
      <c r="A1699" s="842"/>
      <c r="B1699" s="842"/>
      <c r="C1699" s="842"/>
      <c r="D1699" s="843"/>
      <c r="E1699" s="842"/>
      <c r="F1699" s="842"/>
    </row>
    <row r="1700" spans="1:6">
      <c r="A1700" s="835" t="s">
        <v>2584</v>
      </c>
      <c r="B1700" s="835"/>
      <c r="C1700" s="847" t="s">
        <v>2508</v>
      </c>
      <c r="D1700" s="848"/>
      <c r="E1700" s="849"/>
      <c r="F1700" s="849"/>
    </row>
    <row r="1701" spans="1:6">
      <c r="A1701" s="850" t="s">
        <v>2585</v>
      </c>
      <c r="B1701" s="851"/>
      <c r="C1701" s="851"/>
      <c r="D1701" s="851"/>
      <c r="E1701" s="851"/>
      <c r="F1701" s="852"/>
    </row>
    <row r="1702" spans="1:6">
      <c r="A1702" s="670"/>
      <c r="B1702" s="396"/>
      <c r="C1702" s="396"/>
      <c r="D1702" s="394"/>
      <c r="E1702" s="396"/>
      <c r="F1702" s="671"/>
    </row>
    <row r="1703" spans="1:6">
      <c r="A1703" s="395" t="s">
        <v>786</v>
      </c>
      <c r="B1703" s="669" t="s">
        <v>166</v>
      </c>
      <c r="C1703" s="259" t="s">
        <v>485</v>
      </c>
      <c r="D1703" s="259" t="s">
        <v>548</v>
      </c>
      <c r="E1703" s="259" t="s">
        <v>549</v>
      </c>
      <c r="F1703" s="260" t="s">
        <v>550</v>
      </c>
    </row>
    <row r="1704" spans="1:6">
      <c r="A1704" s="540">
        <v>88264</v>
      </c>
      <c r="B1704" s="676" t="s">
        <v>1081</v>
      </c>
      <c r="C1704" s="261" t="s">
        <v>485</v>
      </c>
      <c r="D1704" s="337">
        <v>2</v>
      </c>
      <c r="E1704" s="338">
        <v>18.38</v>
      </c>
      <c r="F1704" s="338">
        <f>D1704*E1704</f>
        <v>36.76</v>
      </c>
    </row>
    <row r="1705" spans="1:6">
      <c r="A1705" s="540">
        <v>88247</v>
      </c>
      <c r="B1705" s="676" t="s">
        <v>1102</v>
      </c>
      <c r="C1705" s="261" t="s">
        <v>485</v>
      </c>
      <c r="D1705" s="337">
        <v>2</v>
      </c>
      <c r="E1705" s="338">
        <v>14.33</v>
      </c>
      <c r="F1705" s="338">
        <f>D1705*E1705</f>
        <v>28.66</v>
      </c>
    </row>
    <row r="1706" spans="1:6">
      <c r="A1706" s="853" t="s">
        <v>551</v>
      </c>
      <c r="B1706" s="854"/>
      <c r="C1706" s="854"/>
      <c r="D1706" s="854"/>
      <c r="E1706" s="855"/>
      <c r="F1706" s="262">
        <f>SUM(F1704:F1705)</f>
        <v>65.42</v>
      </c>
    </row>
    <row r="1707" spans="1:6" ht="7.5" customHeight="1">
      <c r="A1707" s="670"/>
      <c r="B1707" s="396"/>
      <c r="C1707" s="396"/>
      <c r="D1707" s="394"/>
      <c r="E1707" s="396"/>
      <c r="F1707" s="671"/>
    </row>
    <row r="1708" spans="1:6">
      <c r="A1708" s="669" t="s">
        <v>786</v>
      </c>
      <c r="B1708" s="397" t="s">
        <v>552</v>
      </c>
      <c r="C1708" s="259" t="s">
        <v>485</v>
      </c>
      <c r="D1708" s="259" t="s">
        <v>553</v>
      </c>
      <c r="E1708" s="259" t="s">
        <v>549</v>
      </c>
      <c r="F1708" s="260" t="s">
        <v>550</v>
      </c>
    </row>
    <row r="1709" spans="1:6" ht="24">
      <c r="A1709" s="719" t="s">
        <v>823</v>
      </c>
      <c r="B1709" s="719" t="s">
        <v>2088</v>
      </c>
      <c r="C1709" s="542" t="s">
        <v>485</v>
      </c>
      <c r="D1709" s="343">
        <v>1</v>
      </c>
      <c r="E1709" s="339">
        <v>171.48</v>
      </c>
      <c r="F1709" s="339">
        <f>D1709*E1709</f>
        <v>171.48</v>
      </c>
    </row>
    <row r="1710" spans="1:6">
      <c r="A1710" s="853" t="s">
        <v>554</v>
      </c>
      <c r="B1710" s="854"/>
      <c r="C1710" s="854"/>
      <c r="D1710" s="854"/>
      <c r="E1710" s="855"/>
      <c r="F1710" s="262">
        <f>SUM(F1709:F1709)</f>
        <v>171.48</v>
      </c>
    </row>
    <row r="1711" spans="1:6">
      <c r="A1711" s="670"/>
      <c r="B1711" s="396"/>
      <c r="C1711" s="396"/>
      <c r="D1711" s="394"/>
      <c r="E1711" s="396"/>
      <c r="F1711" s="671"/>
    </row>
    <row r="1712" spans="1:6">
      <c r="A1712" s="856" t="s">
        <v>555</v>
      </c>
      <c r="B1712" s="857"/>
      <c r="C1712" s="857"/>
      <c r="D1712" s="857"/>
      <c r="E1712" s="858"/>
      <c r="F1712" s="689">
        <f>SUM(F1710,F1706)</f>
        <v>236.9</v>
      </c>
    </row>
    <row r="1713" spans="1:6">
      <c r="A1713" s="258"/>
      <c r="F1713" s="693"/>
    </row>
    <row r="1714" spans="1:6">
      <c r="A1714" s="835" t="s">
        <v>2589</v>
      </c>
      <c r="B1714" s="835"/>
      <c r="C1714" s="847" t="s">
        <v>2453</v>
      </c>
      <c r="D1714" s="848"/>
      <c r="E1714" s="849"/>
      <c r="F1714" s="849"/>
    </row>
    <row r="1715" spans="1:6">
      <c r="A1715" s="835" t="s">
        <v>2587</v>
      </c>
      <c r="B1715" s="835" t="s">
        <v>2588</v>
      </c>
      <c r="C1715" s="835" t="s">
        <v>485</v>
      </c>
      <c r="D1715" s="836"/>
      <c r="E1715" s="835"/>
      <c r="F1715" s="835">
        <v>174.2</v>
      </c>
    </row>
    <row r="1716" spans="1:6">
      <c r="A1716" s="914"/>
      <c r="B1716" s="915"/>
      <c r="C1716" s="915"/>
      <c r="D1716" s="915"/>
      <c r="E1716" s="915"/>
      <c r="F1716" s="916"/>
    </row>
    <row r="1717" spans="1:6">
      <c r="A1717" s="395" t="s">
        <v>786</v>
      </c>
      <c r="B1717" s="669" t="s">
        <v>166</v>
      </c>
      <c r="C1717" s="259" t="s">
        <v>485</v>
      </c>
      <c r="D1717" s="259" t="s">
        <v>548</v>
      </c>
      <c r="E1717" s="259" t="s">
        <v>549</v>
      </c>
      <c r="F1717" s="260" t="s">
        <v>550</v>
      </c>
    </row>
    <row r="1718" spans="1:6" ht="24">
      <c r="A1718" s="688">
        <v>88267</v>
      </c>
      <c r="B1718" s="700" t="s">
        <v>803</v>
      </c>
      <c r="C1718" s="261" t="s">
        <v>487</v>
      </c>
      <c r="D1718" s="337">
        <v>0.5</v>
      </c>
      <c r="E1718" s="338">
        <v>17.79</v>
      </c>
      <c r="F1718" s="338">
        <f>D1718*E1718</f>
        <v>8.9</v>
      </c>
    </row>
    <row r="1719" spans="1:6" ht="24">
      <c r="A1719" s="688">
        <v>88248</v>
      </c>
      <c r="B1719" s="700" t="s">
        <v>1228</v>
      </c>
      <c r="C1719" s="261" t="s">
        <v>487</v>
      </c>
      <c r="D1719" s="337">
        <v>0.5</v>
      </c>
      <c r="E1719" s="338">
        <v>13.87</v>
      </c>
      <c r="F1719" s="338">
        <f>D1719*E1719</f>
        <v>6.94</v>
      </c>
    </row>
    <row r="1720" spans="1:6">
      <c r="A1720" s="840" t="s">
        <v>551</v>
      </c>
      <c r="B1720" s="840"/>
      <c r="C1720" s="840"/>
      <c r="D1720" s="841"/>
      <c r="E1720" s="840"/>
      <c r="F1720" s="262">
        <f>SUM(F1718:F1719)</f>
        <v>15.84</v>
      </c>
    </row>
    <row r="1721" spans="1:6">
      <c r="A1721" s="844"/>
      <c r="B1721" s="845"/>
      <c r="C1721" s="845"/>
      <c r="D1721" s="845"/>
      <c r="E1721" s="845"/>
      <c r="F1721" s="846"/>
    </row>
    <row r="1722" spans="1:6">
      <c r="A1722" s="669" t="s">
        <v>786</v>
      </c>
      <c r="B1722" s="397" t="s">
        <v>552</v>
      </c>
      <c r="C1722" s="259" t="s">
        <v>485</v>
      </c>
      <c r="D1722" s="259" t="s">
        <v>553</v>
      </c>
      <c r="E1722" s="259" t="s">
        <v>549</v>
      </c>
      <c r="F1722" s="260" t="s">
        <v>550</v>
      </c>
    </row>
    <row r="1723" spans="1:6">
      <c r="A1723" s="684" t="s">
        <v>823</v>
      </c>
      <c r="B1723" s="700" t="s">
        <v>2587</v>
      </c>
      <c r="C1723" s="261" t="s">
        <v>485</v>
      </c>
      <c r="D1723" s="337">
        <v>1</v>
      </c>
      <c r="E1723" s="338">
        <v>109</v>
      </c>
      <c r="F1723" s="338">
        <f>D1723*E1723</f>
        <v>109</v>
      </c>
    </row>
    <row r="1724" spans="1:6">
      <c r="A1724" s="840" t="s">
        <v>554</v>
      </c>
      <c r="B1724" s="840"/>
      <c r="C1724" s="840"/>
      <c r="D1724" s="841"/>
      <c r="E1724" s="840"/>
      <c r="F1724" s="262">
        <f>SUM(F1723:F1723)</f>
        <v>109</v>
      </c>
    </row>
    <row r="1725" spans="1:6">
      <c r="A1725" s="842"/>
      <c r="B1725" s="842"/>
      <c r="C1725" s="842"/>
      <c r="D1725" s="843"/>
      <c r="E1725" s="842"/>
      <c r="F1725" s="842"/>
    </row>
    <row r="1726" spans="1:6">
      <c r="A1726" s="835" t="s">
        <v>555</v>
      </c>
      <c r="B1726" s="835"/>
      <c r="C1726" s="835"/>
      <c r="D1726" s="836"/>
      <c r="E1726" s="835"/>
      <c r="F1726" s="689">
        <f>F1720+F1724</f>
        <v>124.84</v>
      </c>
    </row>
    <row r="1728" spans="1:6">
      <c r="A1728" s="835" t="s">
        <v>2602</v>
      </c>
      <c r="B1728" s="835"/>
      <c r="C1728" s="847" t="s">
        <v>2453</v>
      </c>
      <c r="D1728" s="848"/>
      <c r="E1728" s="849"/>
      <c r="F1728" s="849"/>
    </row>
    <row r="1729" spans="1:6">
      <c r="A1729" s="835" t="s">
        <v>2605</v>
      </c>
      <c r="B1729" s="835" t="s">
        <v>2588</v>
      </c>
      <c r="C1729" s="835" t="s">
        <v>485</v>
      </c>
      <c r="D1729" s="836"/>
      <c r="E1729" s="835"/>
      <c r="F1729" s="835">
        <v>174.2</v>
      </c>
    </row>
    <row r="1730" spans="1:6">
      <c r="A1730" s="914"/>
      <c r="B1730" s="915"/>
      <c r="C1730" s="915"/>
      <c r="D1730" s="915"/>
      <c r="E1730" s="915"/>
      <c r="F1730" s="916"/>
    </row>
    <row r="1731" spans="1:6">
      <c r="A1731" s="395" t="s">
        <v>786</v>
      </c>
      <c r="B1731" s="669" t="s">
        <v>166</v>
      </c>
      <c r="C1731" s="259" t="s">
        <v>485</v>
      </c>
      <c r="D1731" s="259" t="s">
        <v>548</v>
      </c>
      <c r="E1731" s="259" t="s">
        <v>549</v>
      </c>
      <c r="F1731" s="260" t="s">
        <v>550</v>
      </c>
    </row>
    <row r="1732" spans="1:6">
      <c r="A1732" s="540">
        <v>88264</v>
      </c>
      <c r="B1732" s="676" t="s">
        <v>1081</v>
      </c>
      <c r="C1732" s="261" t="s">
        <v>485</v>
      </c>
      <c r="D1732" s="337">
        <v>0.3</v>
      </c>
      <c r="E1732" s="338">
        <v>18.38</v>
      </c>
      <c r="F1732" s="338">
        <f>D1732*E1732</f>
        <v>5.51</v>
      </c>
    </row>
    <row r="1733" spans="1:6">
      <c r="A1733" s="540">
        <v>88247</v>
      </c>
      <c r="B1733" s="676" t="s">
        <v>1102</v>
      </c>
      <c r="C1733" s="261" t="s">
        <v>485</v>
      </c>
      <c r="D1733" s="337">
        <v>0.3</v>
      </c>
      <c r="E1733" s="338">
        <v>14.33</v>
      </c>
      <c r="F1733" s="338">
        <f>D1733*E1733</f>
        <v>4.3</v>
      </c>
    </row>
    <row r="1734" spans="1:6">
      <c r="A1734" s="840" t="s">
        <v>551</v>
      </c>
      <c r="B1734" s="840"/>
      <c r="C1734" s="840"/>
      <c r="D1734" s="841"/>
      <c r="E1734" s="840"/>
      <c r="F1734" s="262">
        <f>SUM(F1732:F1733)</f>
        <v>9.81</v>
      </c>
    </row>
    <row r="1735" spans="1:6">
      <c r="A1735" s="844"/>
      <c r="B1735" s="845"/>
      <c r="C1735" s="845"/>
      <c r="D1735" s="845"/>
      <c r="E1735" s="845"/>
      <c r="F1735" s="846"/>
    </row>
    <row r="1736" spans="1:6">
      <c r="A1736" s="669" t="s">
        <v>786</v>
      </c>
      <c r="B1736" s="397" t="s">
        <v>552</v>
      </c>
      <c r="C1736" s="259" t="s">
        <v>485</v>
      </c>
      <c r="D1736" s="259" t="s">
        <v>553</v>
      </c>
      <c r="E1736" s="259" t="s">
        <v>549</v>
      </c>
      <c r="F1736" s="260" t="s">
        <v>550</v>
      </c>
    </row>
    <row r="1737" spans="1:6">
      <c r="A1737" s="684" t="s">
        <v>2604</v>
      </c>
      <c r="B1737" s="700" t="s">
        <v>2603</v>
      </c>
      <c r="C1737" s="261" t="s">
        <v>485</v>
      </c>
      <c r="D1737" s="337">
        <v>1</v>
      </c>
      <c r="E1737" s="338">
        <f>'Mapa de Cotação'!$J$412</f>
        <v>71.599999999999994</v>
      </c>
      <c r="F1737" s="338">
        <f>D1737*E1737</f>
        <v>71.599999999999994</v>
      </c>
    </row>
    <row r="1738" spans="1:6">
      <c r="A1738" s="840" t="s">
        <v>554</v>
      </c>
      <c r="B1738" s="840"/>
      <c r="C1738" s="840"/>
      <c r="D1738" s="841"/>
      <c r="E1738" s="840"/>
      <c r="F1738" s="262">
        <f>SUM(F1737:F1737)</f>
        <v>71.599999999999994</v>
      </c>
    </row>
    <row r="1739" spans="1:6">
      <c r="A1739" s="842"/>
      <c r="B1739" s="842"/>
      <c r="C1739" s="842"/>
      <c r="D1739" s="843"/>
      <c r="E1739" s="842"/>
      <c r="F1739" s="842"/>
    </row>
    <row r="1740" spans="1:6">
      <c r="A1740" s="835" t="s">
        <v>555</v>
      </c>
      <c r="B1740" s="835"/>
      <c r="C1740" s="835"/>
      <c r="D1740" s="836"/>
      <c r="E1740" s="835"/>
      <c r="F1740" s="689">
        <f>F1734+F1738</f>
        <v>81.41</v>
      </c>
    </row>
    <row r="1742" spans="1:6">
      <c r="A1742" s="835" t="s">
        <v>2609</v>
      </c>
      <c r="B1742" s="835"/>
      <c r="C1742" s="847" t="s">
        <v>2453</v>
      </c>
      <c r="D1742" s="848"/>
      <c r="E1742" s="849"/>
      <c r="F1742" s="849"/>
    </row>
    <row r="1743" spans="1:6">
      <c r="A1743" s="835" t="s">
        <v>2608</v>
      </c>
      <c r="B1743" s="835" t="s">
        <v>2588</v>
      </c>
      <c r="C1743" s="835" t="s">
        <v>485</v>
      </c>
      <c r="D1743" s="836"/>
      <c r="E1743" s="835"/>
      <c r="F1743" s="835">
        <v>174.2</v>
      </c>
    </row>
    <row r="1744" spans="1:6">
      <c r="A1744" s="914"/>
      <c r="B1744" s="915"/>
      <c r="C1744" s="915"/>
      <c r="D1744" s="915"/>
      <c r="E1744" s="915"/>
      <c r="F1744" s="916"/>
    </row>
    <row r="1745" spans="1:6">
      <c r="A1745" s="395" t="s">
        <v>786</v>
      </c>
      <c r="B1745" s="669" t="s">
        <v>166</v>
      </c>
      <c r="C1745" s="259" t="s">
        <v>485</v>
      </c>
      <c r="D1745" s="259" t="s">
        <v>548</v>
      </c>
      <c r="E1745" s="259" t="s">
        <v>549</v>
      </c>
      <c r="F1745" s="260" t="s">
        <v>550</v>
      </c>
    </row>
    <row r="1746" spans="1:6">
      <c r="A1746" s="540">
        <v>88264</v>
      </c>
      <c r="B1746" s="676" t="s">
        <v>1081</v>
      </c>
      <c r="C1746" s="261" t="s">
        <v>485</v>
      </c>
      <c r="D1746" s="337">
        <v>0.5</v>
      </c>
      <c r="E1746" s="338">
        <v>18.38</v>
      </c>
      <c r="F1746" s="338">
        <f>D1746*E1746</f>
        <v>9.19</v>
      </c>
    </row>
    <row r="1747" spans="1:6">
      <c r="A1747" s="540">
        <v>88247</v>
      </c>
      <c r="B1747" s="676" t="s">
        <v>1102</v>
      </c>
      <c r="C1747" s="261" t="s">
        <v>485</v>
      </c>
      <c r="D1747" s="337">
        <v>0.5</v>
      </c>
      <c r="E1747" s="338">
        <v>14.33</v>
      </c>
      <c r="F1747" s="338">
        <f>D1747*E1747</f>
        <v>7.17</v>
      </c>
    </row>
    <row r="1748" spans="1:6">
      <c r="A1748" s="840" t="s">
        <v>551</v>
      </c>
      <c r="B1748" s="840"/>
      <c r="C1748" s="840"/>
      <c r="D1748" s="841"/>
      <c r="E1748" s="840"/>
      <c r="F1748" s="262">
        <f>SUM(F1746:F1747)</f>
        <v>16.36</v>
      </c>
    </row>
    <row r="1749" spans="1:6">
      <c r="A1749" s="844"/>
      <c r="B1749" s="845"/>
      <c r="C1749" s="845"/>
      <c r="D1749" s="845"/>
      <c r="E1749" s="845"/>
      <c r="F1749" s="846"/>
    </row>
    <row r="1750" spans="1:6">
      <c r="A1750" s="669" t="s">
        <v>786</v>
      </c>
      <c r="B1750" s="397" t="s">
        <v>552</v>
      </c>
      <c r="C1750" s="259" t="s">
        <v>485</v>
      </c>
      <c r="D1750" s="259" t="s">
        <v>553</v>
      </c>
      <c r="E1750" s="259" t="s">
        <v>549</v>
      </c>
      <c r="F1750" s="260" t="s">
        <v>550</v>
      </c>
    </row>
    <row r="1751" spans="1:6" ht="24">
      <c r="A1751" s="684">
        <v>7471</v>
      </c>
      <c r="B1751" s="700" t="s">
        <v>2607</v>
      </c>
      <c r="C1751" s="261" t="s">
        <v>485</v>
      </c>
      <c r="D1751" s="337">
        <v>1</v>
      </c>
      <c r="E1751" s="338">
        <v>10.46</v>
      </c>
      <c r="F1751" s="338">
        <f>D1751*E1751</f>
        <v>10.46</v>
      </c>
    </row>
    <row r="1752" spans="1:6">
      <c r="A1752" s="840" t="s">
        <v>554</v>
      </c>
      <c r="B1752" s="840"/>
      <c r="C1752" s="840"/>
      <c r="D1752" s="841"/>
      <c r="E1752" s="840"/>
      <c r="F1752" s="262">
        <f>SUM(F1751:F1751)</f>
        <v>10.46</v>
      </c>
    </row>
    <row r="1753" spans="1:6">
      <c r="A1753" s="842"/>
      <c r="B1753" s="842"/>
      <c r="C1753" s="842"/>
      <c r="D1753" s="843"/>
      <c r="E1753" s="842"/>
      <c r="F1753" s="842"/>
    </row>
    <row r="1754" spans="1:6">
      <c r="A1754" s="835" t="s">
        <v>555</v>
      </c>
      <c r="B1754" s="835"/>
      <c r="C1754" s="835"/>
      <c r="D1754" s="836"/>
      <c r="E1754" s="835"/>
      <c r="F1754" s="689">
        <f>F1748+F1752</f>
        <v>26.82</v>
      </c>
    </row>
    <row r="1756" spans="1:6">
      <c r="A1756" s="835" t="s">
        <v>2611</v>
      </c>
      <c r="B1756" s="835"/>
      <c r="C1756" s="847" t="s">
        <v>2453</v>
      </c>
      <c r="D1756" s="848"/>
      <c r="E1756" s="849"/>
      <c r="F1756" s="849"/>
    </row>
    <row r="1757" spans="1:6">
      <c r="A1757" s="835" t="s">
        <v>2614</v>
      </c>
      <c r="B1757" s="835" t="s">
        <v>2588</v>
      </c>
      <c r="C1757" s="835" t="s">
        <v>485</v>
      </c>
      <c r="D1757" s="836"/>
      <c r="E1757" s="835"/>
      <c r="F1757" s="835">
        <v>174.2</v>
      </c>
    </row>
    <row r="1758" spans="1:6">
      <c r="A1758" s="914"/>
      <c r="B1758" s="915"/>
      <c r="C1758" s="915"/>
      <c r="D1758" s="915"/>
      <c r="E1758" s="915"/>
      <c r="F1758" s="916"/>
    </row>
    <row r="1759" spans="1:6">
      <c r="A1759" s="395" t="s">
        <v>786</v>
      </c>
      <c r="B1759" s="669" t="s">
        <v>166</v>
      </c>
      <c r="C1759" s="259" t="s">
        <v>485</v>
      </c>
      <c r="D1759" s="259" t="s">
        <v>548</v>
      </c>
      <c r="E1759" s="259" t="s">
        <v>549</v>
      </c>
      <c r="F1759" s="260" t="s">
        <v>550</v>
      </c>
    </row>
    <row r="1760" spans="1:6">
      <c r="A1760" s="540">
        <v>88264</v>
      </c>
      <c r="B1760" s="676" t="s">
        <v>1081</v>
      </c>
      <c r="C1760" s="261" t="s">
        <v>485</v>
      </c>
      <c r="D1760" s="337">
        <v>0.5</v>
      </c>
      <c r="E1760" s="338">
        <v>18.38</v>
      </c>
      <c r="F1760" s="338">
        <f>D1760*E1760</f>
        <v>9.19</v>
      </c>
    </row>
    <row r="1761" spans="1:6">
      <c r="A1761" s="540">
        <v>88247</v>
      </c>
      <c r="B1761" s="676" t="s">
        <v>1102</v>
      </c>
      <c r="C1761" s="261" t="s">
        <v>485</v>
      </c>
      <c r="D1761" s="337">
        <v>0.5</v>
      </c>
      <c r="E1761" s="338">
        <v>14.33</v>
      </c>
      <c r="F1761" s="338">
        <f>D1761*E1761</f>
        <v>7.17</v>
      </c>
    </row>
    <row r="1762" spans="1:6">
      <c r="A1762" s="840" t="s">
        <v>551</v>
      </c>
      <c r="B1762" s="840"/>
      <c r="C1762" s="840"/>
      <c r="D1762" s="841"/>
      <c r="E1762" s="840"/>
      <c r="F1762" s="262">
        <f>SUM(F1760:F1761)</f>
        <v>16.36</v>
      </c>
    </row>
    <row r="1763" spans="1:6">
      <c r="A1763" s="844"/>
      <c r="B1763" s="845"/>
      <c r="C1763" s="845"/>
      <c r="D1763" s="845"/>
      <c r="E1763" s="845"/>
      <c r="F1763" s="846"/>
    </row>
    <row r="1764" spans="1:6">
      <c r="A1764" s="669" t="s">
        <v>786</v>
      </c>
      <c r="B1764" s="397" t="s">
        <v>552</v>
      </c>
      <c r="C1764" s="259" t="s">
        <v>485</v>
      </c>
      <c r="D1764" s="259" t="s">
        <v>553</v>
      </c>
      <c r="E1764" s="259" t="s">
        <v>549</v>
      </c>
      <c r="F1764" s="260" t="s">
        <v>550</v>
      </c>
    </row>
    <row r="1765" spans="1:6" ht="36">
      <c r="A1765" s="684">
        <v>1580</v>
      </c>
      <c r="B1765" s="700" t="s">
        <v>2612</v>
      </c>
      <c r="C1765" s="261" t="s">
        <v>485</v>
      </c>
      <c r="D1765" s="337">
        <v>1</v>
      </c>
      <c r="E1765" s="338">
        <v>5.46</v>
      </c>
      <c r="F1765" s="338">
        <f>D1765*E1765</f>
        <v>5.46</v>
      </c>
    </row>
    <row r="1766" spans="1:6">
      <c r="A1766" s="840" t="s">
        <v>554</v>
      </c>
      <c r="B1766" s="840"/>
      <c r="C1766" s="840"/>
      <c r="D1766" s="841"/>
      <c r="E1766" s="840"/>
      <c r="F1766" s="262">
        <f>SUM(F1765:F1765)</f>
        <v>5.46</v>
      </c>
    </row>
    <row r="1767" spans="1:6">
      <c r="A1767" s="842"/>
      <c r="B1767" s="842"/>
      <c r="C1767" s="842"/>
      <c r="D1767" s="843"/>
      <c r="E1767" s="842"/>
      <c r="F1767" s="842"/>
    </row>
    <row r="1768" spans="1:6">
      <c r="A1768" s="835" t="s">
        <v>555</v>
      </c>
      <c r="B1768" s="835"/>
      <c r="C1768" s="835"/>
      <c r="D1768" s="836"/>
      <c r="E1768" s="835"/>
      <c r="F1768" s="689">
        <f>F1762+F1766</f>
        <v>21.82</v>
      </c>
    </row>
    <row r="1770" spans="1:6">
      <c r="A1770" s="917" t="s">
        <v>2621</v>
      </c>
      <c r="B1770" s="918"/>
      <c r="C1770" s="919" t="s">
        <v>2616</v>
      </c>
      <c r="D1770" s="920"/>
      <c r="E1770" s="921"/>
      <c r="F1770" s="922"/>
    </row>
    <row r="1771" spans="1:6">
      <c r="A1771" s="850" t="s">
        <v>2617</v>
      </c>
      <c r="B1771" s="851"/>
      <c r="C1771" s="851"/>
      <c r="D1771" s="851"/>
      <c r="E1771" s="851"/>
      <c r="F1771" s="852"/>
    </row>
    <row r="1772" spans="1:6">
      <c r="A1772" s="670"/>
      <c r="B1772" s="396"/>
      <c r="C1772" s="396"/>
      <c r="D1772" s="394"/>
      <c r="E1772" s="396"/>
      <c r="F1772" s="671"/>
    </row>
    <row r="1773" spans="1:6">
      <c r="A1773" s="395" t="s">
        <v>786</v>
      </c>
      <c r="B1773" s="669" t="s">
        <v>166</v>
      </c>
      <c r="C1773" s="259" t="s">
        <v>485</v>
      </c>
      <c r="D1773" s="259" t="s">
        <v>548</v>
      </c>
      <c r="E1773" s="259" t="s">
        <v>549</v>
      </c>
      <c r="F1773" s="260" t="s">
        <v>550</v>
      </c>
    </row>
    <row r="1774" spans="1:6">
      <c r="A1774" s="540">
        <v>88264</v>
      </c>
      <c r="B1774" s="676" t="s">
        <v>1081</v>
      </c>
      <c r="C1774" s="261" t="s">
        <v>485</v>
      </c>
      <c r="D1774" s="337">
        <v>0.5</v>
      </c>
      <c r="E1774" s="338">
        <v>18.38</v>
      </c>
      <c r="F1774" s="338">
        <f>D1774*E1774</f>
        <v>9.19</v>
      </c>
    </row>
    <row r="1775" spans="1:6">
      <c r="A1775" s="540">
        <v>88247</v>
      </c>
      <c r="B1775" s="676" t="s">
        <v>1102</v>
      </c>
      <c r="C1775" s="261" t="s">
        <v>485</v>
      </c>
      <c r="D1775" s="337">
        <v>0.5</v>
      </c>
      <c r="E1775" s="338">
        <v>14.33</v>
      </c>
      <c r="F1775" s="338">
        <f>D1775*E1775</f>
        <v>7.17</v>
      </c>
    </row>
    <row r="1776" spans="1:6">
      <c r="A1776" s="853" t="s">
        <v>551</v>
      </c>
      <c r="B1776" s="854"/>
      <c r="C1776" s="854"/>
      <c r="D1776" s="854"/>
      <c r="E1776" s="855"/>
      <c r="F1776" s="262">
        <f>SUM(F1774:F1775)</f>
        <v>16.36</v>
      </c>
    </row>
    <row r="1777" spans="1:6">
      <c r="A1777" s="670"/>
      <c r="B1777" s="396"/>
      <c r="C1777" s="396"/>
      <c r="D1777" s="394"/>
      <c r="E1777" s="396"/>
      <c r="F1777" s="671"/>
    </row>
    <row r="1778" spans="1:6">
      <c r="A1778" s="669" t="s">
        <v>786</v>
      </c>
      <c r="B1778" s="397" t="s">
        <v>552</v>
      </c>
      <c r="C1778" s="259" t="s">
        <v>485</v>
      </c>
      <c r="D1778" s="259" t="s">
        <v>553</v>
      </c>
      <c r="E1778" s="259" t="s">
        <v>549</v>
      </c>
      <c r="F1778" s="260" t="s">
        <v>550</v>
      </c>
    </row>
    <row r="1779" spans="1:6">
      <c r="A1779" s="717" t="s">
        <v>2626</v>
      </c>
      <c r="B1779" s="719" t="s">
        <v>2618</v>
      </c>
      <c r="C1779" s="542" t="s">
        <v>485</v>
      </c>
      <c r="D1779" s="337">
        <v>1</v>
      </c>
      <c r="E1779" s="338">
        <f>'Mapa de Cotação'!$J$416</f>
        <v>12.56</v>
      </c>
      <c r="F1779" s="338">
        <f>D1779*E1779</f>
        <v>12.56</v>
      </c>
    </row>
    <row r="1780" spans="1:6">
      <c r="A1780" s="717" t="s">
        <v>2630</v>
      </c>
      <c r="B1780" s="719" t="s">
        <v>2619</v>
      </c>
      <c r="C1780" s="542" t="s">
        <v>485</v>
      </c>
      <c r="D1780" s="337">
        <v>0.01</v>
      </c>
      <c r="E1780" s="338">
        <f>'Mapa de Cotação'!$J$420</f>
        <v>87.35</v>
      </c>
      <c r="F1780" s="338">
        <f>D1780*E1780</f>
        <v>0.87</v>
      </c>
    </row>
    <row r="1781" spans="1:6">
      <c r="A1781" s="717" t="s">
        <v>2632</v>
      </c>
      <c r="B1781" s="719" t="s">
        <v>2620</v>
      </c>
      <c r="C1781" s="542" t="s">
        <v>485</v>
      </c>
      <c r="D1781" s="337">
        <v>1.2500000000000001E-2</v>
      </c>
      <c r="E1781" s="338">
        <f>'Mapa de Cotação'!$J$424</f>
        <v>258.55</v>
      </c>
      <c r="F1781" s="338">
        <f>D1781*E1781</f>
        <v>3.23</v>
      </c>
    </row>
    <row r="1782" spans="1:6">
      <c r="A1782" s="853" t="s">
        <v>554</v>
      </c>
      <c r="B1782" s="854"/>
      <c r="C1782" s="854"/>
      <c r="D1782" s="854"/>
      <c r="E1782" s="855"/>
      <c r="F1782" s="262">
        <f>SUM(F1779:F1781)</f>
        <v>16.66</v>
      </c>
    </row>
    <row r="1783" spans="1:6">
      <c r="A1783" s="670"/>
      <c r="B1783" s="396"/>
      <c r="C1783" s="396"/>
      <c r="D1783" s="394"/>
      <c r="E1783" s="396"/>
      <c r="F1783" s="671"/>
    </row>
    <row r="1784" spans="1:6">
      <c r="A1784" s="856" t="s">
        <v>555</v>
      </c>
      <c r="B1784" s="857"/>
      <c r="C1784" s="857"/>
      <c r="D1784" s="857"/>
      <c r="E1784" s="858"/>
      <c r="F1784" s="689">
        <f>SUM(F1782,F1776)</f>
        <v>33.020000000000003</v>
      </c>
    </row>
    <row r="1785" spans="1:6">
      <c r="A1785" s="923"/>
      <c r="B1785" s="924"/>
      <c r="C1785" s="924"/>
      <c r="D1785" s="924"/>
      <c r="E1785" s="924"/>
      <c r="F1785" s="924"/>
    </row>
    <row r="1786" spans="1:6">
      <c r="A1786" s="835" t="s">
        <v>2636</v>
      </c>
      <c r="B1786" s="835"/>
      <c r="C1786" s="880" t="s">
        <v>2453</v>
      </c>
      <c r="D1786" s="881"/>
      <c r="E1786" s="849"/>
      <c r="F1786" s="849"/>
    </row>
    <row r="1787" spans="1:6">
      <c r="A1787" s="850" t="s">
        <v>2634</v>
      </c>
      <c r="B1787" s="851"/>
      <c r="C1787" s="851"/>
      <c r="D1787" s="851"/>
      <c r="E1787" s="851"/>
      <c r="F1787" s="852"/>
    </row>
    <row r="1788" spans="1:6">
      <c r="A1788" s="670"/>
      <c r="B1788" s="396"/>
      <c r="C1788" s="396"/>
      <c r="D1788" s="394"/>
      <c r="E1788" s="396"/>
      <c r="F1788" s="671"/>
    </row>
    <row r="1789" spans="1:6">
      <c r="A1789" s="395" t="s">
        <v>786</v>
      </c>
      <c r="B1789" s="669" t="s">
        <v>166</v>
      </c>
      <c r="C1789" s="259" t="s">
        <v>485</v>
      </c>
      <c r="D1789" s="259" t="s">
        <v>548</v>
      </c>
      <c r="E1789" s="259" t="s">
        <v>549</v>
      </c>
      <c r="F1789" s="260" t="s">
        <v>550</v>
      </c>
    </row>
    <row r="1790" spans="1:6">
      <c r="A1790" s="540">
        <v>88264</v>
      </c>
      <c r="B1790" s="676" t="s">
        <v>1081</v>
      </c>
      <c r="C1790" s="261" t="s">
        <v>485</v>
      </c>
      <c r="D1790" s="337">
        <v>0.15</v>
      </c>
      <c r="E1790" s="338">
        <v>18.38</v>
      </c>
      <c r="F1790" s="338">
        <f>D1790*E1790</f>
        <v>2.76</v>
      </c>
    </row>
    <row r="1791" spans="1:6">
      <c r="A1791" s="540">
        <v>88247</v>
      </c>
      <c r="B1791" s="676" t="s">
        <v>1102</v>
      </c>
      <c r="C1791" s="261" t="s">
        <v>485</v>
      </c>
      <c r="D1791" s="337">
        <v>0.15</v>
      </c>
      <c r="E1791" s="338">
        <v>14.33</v>
      </c>
      <c r="F1791" s="338">
        <f>D1791*E1791</f>
        <v>2.15</v>
      </c>
    </row>
    <row r="1792" spans="1:6">
      <c r="A1792" s="853" t="s">
        <v>551</v>
      </c>
      <c r="B1792" s="854"/>
      <c r="C1792" s="854"/>
      <c r="D1792" s="854"/>
      <c r="E1792" s="855"/>
      <c r="F1792" s="262">
        <f>SUM(F1790:F1791)</f>
        <v>4.91</v>
      </c>
    </row>
    <row r="1793" spans="1:6">
      <c r="A1793" s="670"/>
      <c r="B1793" s="396"/>
      <c r="C1793" s="396"/>
      <c r="D1793" s="394"/>
      <c r="E1793" s="396"/>
      <c r="F1793" s="671"/>
    </row>
    <row r="1794" spans="1:6">
      <c r="A1794" s="669" t="s">
        <v>786</v>
      </c>
      <c r="B1794" s="397" t="s">
        <v>552</v>
      </c>
      <c r="C1794" s="259" t="s">
        <v>485</v>
      </c>
      <c r="D1794" s="259" t="s">
        <v>553</v>
      </c>
      <c r="E1794" s="259" t="s">
        <v>549</v>
      </c>
      <c r="F1794" s="260" t="s">
        <v>550</v>
      </c>
    </row>
    <row r="1795" spans="1:6" ht="24">
      <c r="A1795" s="540" t="s">
        <v>2638</v>
      </c>
      <c r="B1795" s="676" t="s">
        <v>2635</v>
      </c>
      <c r="C1795" s="542" t="s">
        <v>485</v>
      </c>
      <c r="D1795" s="337">
        <v>1</v>
      </c>
      <c r="E1795" s="338">
        <f>'Mapa de Cotação'!$J$428</f>
        <v>38.200000000000003</v>
      </c>
      <c r="F1795" s="338">
        <f>D1795*E1795</f>
        <v>38.200000000000003</v>
      </c>
    </row>
    <row r="1796" spans="1:6">
      <c r="A1796" s="853" t="s">
        <v>554</v>
      </c>
      <c r="B1796" s="854"/>
      <c r="C1796" s="854"/>
      <c r="D1796" s="854"/>
      <c r="E1796" s="855"/>
      <c r="F1796" s="262">
        <f>SUM(F1795:F1795)</f>
        <v>38.200000000000003</v>
      </c>
    </row>
    <row r="1797" spans="1:6">
      <c r="A1797" s="670"/>
      <c r="B1797" s="396"/>
      <c r="C1797" s="396"/>
      <c r="D1797" s="394"/>
      <c r="E1797" s="396"/>
      <c r="F1797" s="671"/>
    </row>
    <row r="1798" spans="1:6">
      <c r="A1798" s="856" t="s">
        <v>555</v>
      </c>
      <c r="B1798" s="857"/>
      <c r="C1798" s="857"/>
      <c r="D1798" s="857"/>
      <c r="E1798" s="858"/>
      <c r="F1798" s="689">
        <f>SUM(F1796,F1792)</f>
        <v>43.11</v>
      </c>
    </row>
    <row r="1800" spans="1:6">
      <c r="A1800" s="835" t="s">
        <v>2640</v>
      </c>
      <c r="B1800" s="835"/>
      <c r="C1800" s="880" t="s">
        <v>2453</v>
      </c>
      <c r="D1800" s="881"/>
      <c r="E1800" s="849"/>
      <c r="F1800" s="849"/>
    </row>
    <row r="1801" spans="1:6">
      <c r="A1801" s="835" t="s">
        <v>2644</v>
      </c>
      <c r="B1801" s="835"/>
      <c r="C1801" s="835"/>
      <c r="D1801" s="836"/>
      <c r="E1801" s="835"/>
      <c r="F1801" s="835"/>
    </row>
    <row r="1802" spans="1:6">
      <c r="A1802" s="842"/>
      <c r="B1802" s="842"/>
      <c r="C1802" s="842"/>
      <c r="D1802" s="843"/>
      <c r="E1802" s="842"/>
      <c r="F1802" s="842"/>
    </row>
    <row r="1803" spans="1:6">
      <c r="A1803" s="395" t="s">
        <v>786</v>
      </c>
      <c r="B1803" s="669" t="s">
        <v>166</v>
      </c>
      <c r="C1803" s="729" t="s">
        <v>485</v>
      </c>
      <c r="D1803" s="259" t="s">
        <v>548</v>
      </c>
      <c r="E1803" s="259" t="s">
        <v>549</v>
      </c>
      <c r="F1803" s="260" t="s">
        <v>550</v>
      </c>
    </row>
    <row r="1804" spans="1:6">
      <c r="A1804" s="540">
        <v>88264</v>
      </c>
      <c r="B1804" s="676" t="s">
        <v>1081</v>
      </c>
      <c r="C1804" s="261" t="s">
        <v>487</v>
      </c>
      <c r="D1804" s="337">
        <v>12.323600000000001</v>
      </c>
      <c r="E1804" s="338">
        <v>18.38</v>
      </c>
      <c r="F1804" s="338">
        <f>D1804*E1804</f>
        <v>226.51</v>
      </c>
    </row>
    <row r="1805" spans="1:6">
      <c r="A1805" s="540">
        <v>88247</v>
      </c>
      <c r="B1805" s="677" t="s">
        <v>1102</v>
      </c>
      <c r="C1805" s="261" t="s">
        <v>487</v>
      </c>
      <c r="D1805" s="337">
        <v>12.323600000000001</v>
      </c>
      <c r="E1805" s="338">
        <v>14.33</v>
      </c>
      <c r="F1805" s="338">
        <f>D1805*E1805</f>
        <v>176.6</v>
      </c>
    </row>
    <row r="1806" spans="1:6">
      <c r="A1806" s="853" t="s">
        <v>551</v>
      </c>
      <c r="B1806" s="854"/>
      <c r="C1806" s="854"/>
      <c r="D1806" s="854"/>
      <c r="E1806" s="855"/>
      <c r="F1806" s="262">
        <f>SUM(F1804:F1805)</f>
        <v>403.11</v>
      </c>
    </row>
    <row r="1807" spans="1:6">
      <c r="A1807" s="670"/>
      <c r="B1807" s="396"/>
      <c r="C1807" s="396"/>
      <c r="D1807" s="394"/>
      <c r="E1807" s="396"/>
      <c r="F1807" s="671"/>
    </row>
    <row r="1808" spans="1:6">
      <c r="A1808" s="669" t="s">
        <v>786</v>
      </c>
      <c r="B1808" s="397" t="s">
        <v>552</v>
      </c>
      <c r="C1808" s="729" t="s">
        <v>485</v>
      </c>
      <c r="D1808" s="259" t="s">
        <v>553</v>
      </c>
      <c r="E1808" s="259" t="s">
        <v>549</v>
      </c>
      <c r="F1808" s="260" t="s">
        <v>550</v>
      </c>
    </row>
    <row r="1809" spans="1:6">
      <c r="A1809" s="687">
        <v>98304</v>
      </c>
      <c r="B1809" s="676" t="s">
        <v>2645</v>
      </c>
      <c r="C1809" s="541" t="s">
        <v>485</v>
      </c>
      <c r="D1809" s="337">
        <v>1</v>
      </c>
      <c r="E1809" s="338">
        <v>800.31</v>
      </c>
      <c r="F1809" s="338">
        <f t="shared" ref="F1809" si="54">D1809*E1809</f>
        <v>800.31</v>
      </c>
    </row>
    <row r="1810" spans="1:6">
      <c r="A1810" s="840" t="s">
        <v>554</v>
      </c>
      <c r="B1810" s="840"/>
      <c r="C1810" s="840"/>
      <c r="D1810" s="841"/>
      <c r="E1810" s="840"/>
      <c r="F1810" s="262">
        <f>SUM(F1809)</f>
        <v>800.31</v>
      </c>
    </row>
    <row r="1811" spans="1:6">
      <c r="A1811" s="842"/>
      <c r="B1811" s="842"/>
      <c r="C1811" s="842"/>
      <c r="D1811" s="843"/>
      <c r="E1811" s="842"/>
      <c r="F1811" s="842"/>
    </row>
    <row r="1812" spans="1:6">
      <c r="A1812" s="835" t="s">
        <v>555</v>
      </c>
      <c r="B1812" s="835"/>
      <c r="C1812" s="835"/>
      <c r="D1812" s="836"/>
      <c r="E1812" s="835"/>
      <c r="F1812" s="689">
        <f>F1806+F1810</f>
        <v>1203.42</v>
      </c>
    </row>
    <row r="1813" spans="1:6">
      <c r="A1813" s="258"/>
    </row>
    <row r="1814" spans="1:6">
      <c r="A1814" s="835" t="s">
        <v>2641</v>
      </c>
      <c r="B1814" s="835"/>
      <c r="C1814" s="847" t="s">
        <v>2508</v>
      </c>
      <c r="D1814" s="848"/>
      <c r="E1814" s="849"/>
      <c r="F1814" s="849"/>
    </row>
    <row r="1815" spans="1:6">
      <c r="A1815" s="850" t="s">
        <v>2648</v>
      </c>
      <c r="B1815" s="851"/>
      <c r="C1815" s="851"/>
      <c r="D1815" s="851"/>
      <c r="E1815" s="851"/>
      <c r="F1815" s="852"/>
    </row>
    <row r="1816" spans="1:6">
      <c r="A1816" s="670"/>
      <c r="B1816" s="396"/>
      <c r="C1816" s="396"/>
      <c r="D1816" s="394"/>
      <c r="E1816" s="396"/>
      <c r="F1816" s="671"/>
    </row>
    <row r="1817" spans="1:6">
      <c r="A1817" s="395" t="s">
        <v>786</v>
      </c>
      <c r="B1817" s="669" t="s">
        <v>166</v>
      </c>
      <c r="C1817" s="259" t="s">
        <v>485</v>
      </c>
      <c r="D1817" s="259" t="s">
        <v>548</v>
      </c>
      <c r="E1817" s="259" t="s">
        <v>549</v>
      </c>
      <c r="F1817" s="260" t="s">
        <v>550</v>
      </c>
    </row>
    <row r="1818" spans="1:6">
      <c r="A1818" s="540">
        <v>10489</v>
      </c>
      <c r="B1818" s="676" t="s">
        <v>2650</v>
      </c>
      <c r="C1818" s="261" t="s">
        <v>487</v>
      </c>
      <c r="D1818" s="337">
        <v>1.1000000000000001</v>
      </c>
      <c r="E1818" s="338">
        <v>12.23</v>
      </c>
      <c r="F1818" s="338">
        <f>D1818*E1818</f>
        <v>13.45</v>
      </c>
    </row>
    <row r="1819" spans="1:6">
      <c r="A1819" s="853" t="s">
        <v>551</v>
      </c>
      <c r="B1819" s="854"/>
      <c r="C1819" s="854"/>
      <c r="D1819" s="854"/>
      <c r="E1819" s="855"/>
      <c r="F1819" s="262">
        <f>SUM(F1818:F1818)</f>
        <v>13.45</v>
      </c>
    </row>
    <row r="1820" spans="1:6">
      <c r="A1820" s="670"/>
      <c r="B1820" s="396"/>
      <c r="C1820" s="396"/>
      <c r="D1820" s="394"/>
      <c r="E1820" s="396"/>
      <c r="F1820" s="671"/>
    </row>
    <row r="1821" spans="1:6">
      <c r="A1821" s="669" t="s">
        <v>786</v>
      </c>
      <c r="B1821" s="397" t="s">
        <v>552</v>
      </c>
      <c r="C1821" s="259" t="s">
        <v>485</v>
      </c>
      <c r="D1821" s="259" t="s">
        <v>553</v>
      </c>
      <c r="E1821" s="259" t="s">
        <v>549</v>
      </c>
      <c r="F1821" s="260" t="s">
        <v>550</v>
      </c>
    </row>
    <row r="1822" spans="1:6">
      <c r="A1822" s="719" t="s">
        <v>2649</v>
      </c>
      <c r="B1822" s="719" t="s">
        <v>1060</v>
      </c>
      <c r="C1822" s="542" t="s">
        <v>485</v>
      </c>
      <c r="D1822" s="343">
        <v>1</v>
      </c>
      <c r="E1822" s="339">
        <f>'Mapa de Cotação'!$J$9</f>
        <v>128.99</v>
      </c>
      <c r="F1822" s="339">
        <f>D1822*E1822</f>
        <v>128.99</v>
      </c>
    </row>
    <row r="1823" spans="1:6">
      <c r="A1823" s="853" t="s">
        <v>554</v>
      </c>
      <c r="B1823" s="854"/>
      <c r="C1823" s="854"/>
      <c r="D1823" s="854"/>
      <c r="E1823" s="855"/>
      <c r="F1823" s="262">
        <f>SUM(F1822:F1822)</f>
        <v>128.99</v>
      </c>
    </row>
    <row r="1824" spans="1:6">
      <c r="A1824" s="670"/>
      <c r="B1824" s="396"/>
      <c r="C1824" s="396"/>
      <c r="D1824" s="394"/>
      <c r="E1824" s="396"/>
      <c r="F1824" s="671"/>
    </row>
    <row r="1825" spans="1:6">
      <c r="A1825" s="856" t="s">
        <v>555</v>
      </c>
      <c r="B1825" s="857"/>
      <c r="C1825" s="857"/>
      <c r="D1825" s="857"/>
      <c r="E1825" s="858"/>
      <c r="F1825" s="689">
        <f>SUM(F1823,F1819)</f>
        <v>142.44</v>
      </c>
    </row>
    <row r="1826" spans="1:6">
      <c r="A1826" s="258"/>
      <c r="C1826" s="258"/>
      <c r="D1826" s="258"/>
      <c r="E1826" s="258"/>
      <c r="F1826" s="258"/>
    </row>
    <row r="1827" spans="1:6">
      <c r="A1827" s="835" t="s">
        <v>2641</v>
      </c>
      <c r="B1827" s="835"/>
      <c r="C1827" s="847" t="s">
        <v>2527</v>
      </c>
      <c r="D1827" s="848"/>
      <c r="E1827" s="849"/>
      <c r="F1827" s="849"/>
    </row>
    <row r="1828" spans="1:6">
      <c r="A1828" s="850" t="s">
        <v>525</v>
      </c>
      <c r="B1828" s="851"/>
      <c r="C1828" s="851"/>
      <c r="D1828" s="851"/>
      <c r="E1828" s="851"/>
      <c r="F1828" s="852"/>
    </row>
    <row r="1829" spans="1:6">
      <c r="A1829" s="670"/>
      <c r="B1829" s="396"/>
      <c r="C1829" s="396"/>
      <c r="D1829" s="394"/>
      <c r="E1829" s="396"/>
      <c r="F1829" s="671"/>
    </row>
    <row r="1830" spans="1:6">
      <c r="A1830" s="395" t="s">
        <v>786</v>
      </c>
      <c r="B1830" s="669" t="s">
        <v>166</v>
      </c>
      <c r="C1830" s="259" t="s">
        <v>485</v>
      </c>
      <c r="D1830" s="259" t="s">
        <v>548</v>
      </c>
      <c r="E1830" s="259" t="s">
        <v>549</v>
      </c>
      <c r="F1830" s="260" t="s">
        <v>550</v>
      </c>
    </row>
    <row r="1831" spans="1:6">
      <c r="A1831" s="540">
        <v>88247</v>
      </c>
      <c r="B1831" s="676" t="s">
        <v>1102</v>
      </c>
      <c r="C1831" s="261" t="s">
        <v>487</v>
      </c>
      <c r="D1831" s="337">
        <v>0.31</v>
      </c>
      <c r="E1831" s="338">
        <v>14.33</v>
      </c>
      <c r="F1831" s="338">
        <f>D1831*E1831</f>
        <v>4.4400000000000004</v>
      </c>
    </row>
    <row r="1832" spans="1:6">
      <c r="A1832" s="540">
        <v>88264</v>
      </c>
      <c r="B1832" s="676" t="s">
        <v>1081</v>
      </c>
      <c r="C1832" s="261" t="s">
        <v>487</v>
      </c>
      <c r="D1832" s="337">
        <v>0.31</v>
      </c>
      <c r="E1832" s="338">
        <v>18.38</v>
      </c>
      <c r="F1832" s="338">
        <f>D1832*E1832</f>
        <v>5.7</v>
      </c>
    </row>
    <row r="1833" spans="1:6">
      <c r="A1833" s="853" t="s">
        <v>551</v>
      </c>
      <c r="B1833" s="854"/>
      <c r="C1833" s="854"/>
      <c r="D1833" s="854"/>
      <c r="E1833" s="855"/>
      <c r="F1833" s="262">
        <f>SUM(F1831:F1832)</f>
        <v>10.14</v>
      </c>
    </row>
    <row r="1834" spans="1:6">
      <c r="A1834" s="670"/>
      <c r="B1834" s="396"/>
      <c r="C1834" s="396"/>
      <c r="D1834" s="394"/>
      <c r="E1834" s="396"/>
      <c r="F1834" s="671"/>
    </row>
    <row r="1835" spans="1:6">
      <c r="A1835" s="669" t="s">
        <v>786</v>
      </c>
      <c r="B1835" s="397" t="s">
        <v>552</v>
      </c>
      <c r="C1835" s="259" t="s">
        <v>485</v>
      </c>
      <c r="D1835" s="259" t="s">
        <v>553</v>
      </c>
      <c r="E1835" s="259" t="s">
        <v>549</v>
      </c>
      <c r="F1835" s="260" t="s">
        <v>550</v>
      </c>
    </row>
    <row r="1836" spans="1:6">
      <c r="A1836" s="719">
        <v>867</v>
      </c>
      <c r="B1836" s="719" t="s">
        <v>2683</v>
      </c>
      <c r="C1836" s="542" t="s">
        <v>488</v>
      </c>
      <c r="D1836" s="343">
        <v>1.02</v>
      </c>
      <c r="E1836" s="339">
        <v>25.44</v>
      </c>
      <c r="F1836" s="339">
        <f>D1836*E1836</f>
        <v>25.95</v>
      </c>
    </row>
    <row r="1837" spans="1:6">
      <c r="A1837" s="853" t="s">
        <v>554</v>
      </c>
      <c r="B1837" s="854"/>
      <c r="C1837" s="854"/>
      <c r="D1837" s="854"/>
      <c r="E1837" s="855"/>
      <c r="F1837" s="262">
        <f>SUM(F1836:F1836)</f>
        <v>25.95</v>
      </c>
    </row>
    <row r="1838" spans="1:6">
      <c r="A1838" s="670"/>
      <c r="B1838" s="396"/>
      <c r="C1838" s="396"/>
      <c r="D1838" s="394"/>
      <c r="E1838" s="396"/>
      <c r="F1838" s="671"/>
    </row>
    <row r="1839" spans="1:6">
      <c r="A1839" s="856" t="s">
        <v>555</v>
      </c>
      <c r="B1839" s="857"/>
      <c r="C1839" s="857"/>
      <c r="D1839" s="857"/>
      <c r="E1839" s="858"/>
      <c r="F1839" s="689">
        <f>SUM(F1837,F1833)</f>
        <v>36.090000000000003</v>
      </c>
    </row>
    <row r="1841" spans="1:6">
      <c r="A1841" s="835" t="s">
        <v>2684</v>
      </c>
      <c r="B1841" s="835"/>
      <c r="C1841" s="847" t="s">
        <v>2685</v>
      </c>
      <c r="D1841" s="848"/>
      <c r="E1841" s="849"/>
      <c r="F1841" s="849"/>
    </row>
    <row r="1842" spans="1:6">
      <c r="A1842" s="850" t="s">
        <v>2697</v>
      </c>
      <c r="B1842" s="851"/>
      <c r="C1842" s="851"/>
      <c r="D1842" s="851"/>
      <c r="E1842" s="851"/>
      <c r="F1842" s="852"/>
    </row>
    <row r="1843" spans="1:6">
      <c r="A1843" s="670"/>
      <c r="B1843" s="396"/>
      <c r="C1843" s="396"/>
      <c r="D1843" s="394"/>
      <c r="E1843" s="396"/>
      <c r="F1843" s="671"/>
    </row>
    <row r="1844" spans="1:6">
      <c r="A1844" s="395" t="s">
        <v>786</v>
      </c>
      <c r="B1844" s="669" t="s">
        <v>166</v>
      </c>
      <c r="C1844" s="259" t="s">
        <v>485</v>
      </c>
      <c r="D1844" s="259" t="s">
        <v>548</v>
      </c>
      <c r="E1844" s="259" t="s">
        <v>549</v>
      </c>
      <c r="F1844" s="260" t="s">
        <v>550</v>
      </c>
    </row>
    <row r="1845" spans="1:6">
      <c r="A1845" s="540">
        <v>88247</v>
      </c>
      <c r="B1845" s="676" t="s">
        <v>1102</v>
      </c>
      <c r="C1845" s="261" t="s">
        <v>487</v>
      </c>
      <c r="D1845" s="337">
        <v>0.4</v>
      </c>
      <c r="E1845" s="338">
        <v>14.33</v>
      </c>
      <c r="F1845" s="338">
        <f>D1845*E1845</f>
        <v>5.73</v>
      </c>
    </row>
    <row r="1846" spans="1:6">
      <c r="A1846" s="540">
        <v>88264</v>
      </c>
      <c r="B1846" s="676" t="s">
        <v>1081</v>
      </c>
      <c r="C1846" s="261" t="s">
        <v>487</v>
      </c>
      <c r="D1846" s="337">
        <v>0.4</v>
      </c>
      <c r="E1846" s="338">
        <v>18.38</v>
      </c>
      <c r="F1846" s="338">
        <f>D1846*E1846</f>
        <v>7.35</v>
      </c>
    </row>
    <row r="1847" spans="1:6">
      <c r="A1847" s="853" t="s">
        <v>551</v>
      </c>
      <c r="B1847" s="854"/>
      <c r="C1847" s="854"/>
      <c r="D1847" s="854"/>
      <c r="E1847" s="855"/>
      <c r="F1847" s="262">
        <f>SUM(F1845:F1846)</f>
        <v>13.08</v>
      </c>
    </row>
    <row r="1848" spans="1:6">
      <c r="A1848" s="670"/>
      <c r="B1848" s="396"/>
      <c r="C1848" s="396"/>
      <c r="D1848" s="394"/>
      <c r="E1848" s="396"/>
      <c r="F1848" s="671"/>
    </row>
    <row r="1849" spans="1:6">
      <c r="A1849" s="669" t="s">
        <v>786</v>
      </c>
      <c r="B1849" s="397" t="s">
        <v>552</v>
      </c>
      <c r="C1849" s="259" t="s">
        <v>485</v>
      </c>
      <c r="D1849" s="259" t="s">
        <v>553</v>
      </c>
      <c r="E1849" s="259" t="s">
        <v>549</v>
      </c>
      <c r="F1849" s="260" t="s">
        <v>550</v>
      </c>
    </row>
    <row r="1850" spans="1:6" ht="36">
      <c r="A1850" s="719">
        <v>3380</v>
      </c>
      <c r="B1850" s="719" t="s">
        <v>2686</v>
      </c>
      <c r="C1850" s="542" t="s">
        <v>488</v>
      </c>
      <c r="D1850" s="343">
        <v>1</v>
      </c>
      <c r="E1850" s="339">
        <v>36.130000000000003</v>
      </c>
      <c r="F1850" s="339">
        <f>D1850*E1850</f>
        <v>36.130000000000003</v>
      </c>
    </row>
    <row r="1851" spans="1:6">
      <c r="A1851" s="853" t="s">
        <v>554</v>
      </c>
      <c r="B1851" s="854"/>
      <c r="C1851" s="854"/>
      <c r="D1851" s="854"/>
      <c r="E1851" s="855"/>
      <c r="F1851" s="262">
        <f>SUM(F1850:F1850)</f>
        <v>36.130000000000003</v>
      </c>
    </row>
    <row r="1852" spans="1:6">
      <c r="A1852" s="670"/>
      <c r="B1852" s="396"/>
      <c r="C1852" s="396"/>
      <c r="D1852" s="394"/>
      <c r="E1852" s="396"/>
      <c r="F1852" s="671"/>
    </row>
    <row r="1853" spans="1:6">
      <c r="A1853" s="856" t="s">
        <v>555</v>
      </c>
      <c r="B1853" s="857"/>
      <c r="C1853" s="857"/>
      <c r="D1853" s="857"/>
      <c r="E1853" s="858"/>
      <c r="F1853" s="689">
        <f>SUM(F1851,F1847)</f>
        <v>49.21</v>
      </c>
    </row>
    <row r="1855" spans="1:6">
      <c r="A1855" s="835" t="s">
        <v>2693</v>
      </c>
      <c r="B1855" s="835"/>
      <c r="C1855" s="847" t="s">
        <v>2694</v>
      </c>
      <c r="D1855" s="848"/>
      <c r="E1855" s="849"/>
      <c r="F1855" s="849"/>
    </row>
    <row r="1856" spans="1:6">
      <c r="A1856" s="850" t="s">
        <v>2698</v>
      </c>
      <c r="B1856" s="851"/>
      <c r="C1856" s="851"/>
      <c r="D1856" s="851"/>
      <c r="E1856" s="851"/>
      <c r="F1856" s="852"/>
    </row>
    <row r="1857" spans="1:6">
      <c r="A1857" s="670"/>
      <c r="B1857" s="396"/>
      <c r="C1857" s="396"/>
      <c r="D1857" s="394"/>
      <c r="E1857" s="396"/>
      <c r="F1857" s="671"/>
    </row>
    <row r="1858" spans="1:6">
      <c r="A1858" s="395" t="s">
        <v>786</v>
      </c>
      <c r="B1858" s="669" t="s">
        <v>166</v>
      </c>
      <c r="C1858" s="259" t="s">
        <v>485</v>
      </c>
      <c r="D1858" s="259" t="s">
        <v>548</v>
      </c>
      <c r="E1858" s="259" t="s">
        <v>549</v>
      </c>
      <c r="F1858" s="260" t="s">
        <v>550</v>
      </c>
    </row>
    <row r="1859" spans="1:6">
      <c r="A1859" s="540">
        <v>88262</v>
      </c>
      <c r="B1859" s="676" t="s">
        <v>904</v>
      </c>
      <c r="C1859" s="261" t="s">
        <v>487</v>
      </c>
      <c r="D1859" s="337">
        <v>1</v>
      </c>
      <c r="E1859" s="338">
        <v>17.64</v>
      </c>
      <c r="F1859" s="338">
        <f>D1859*E1859</f>
        <v>17.64</v>
      </c>
    </row>
    <row r="1860" spans="1:6">
      <c r="A1860" s="540">
        <v>88316</v>
      </c>
      <c r="B1860" s="676" t="s">
        <v>789</v>
      </c>
      <c r="C1860" s="261" t="s">
        <v>487</v>
      </c>
      <c r="D1860" s="337">
        <v>1</v>
      </c>
      <c r="E1860" s="338">
        <v>14.37</v>
      </c>
      <c r="F1860" s="338">
        <f>D1860*E1860</f>
        <v>14.37</v>
      </c>
    </row>
    <row r="1861" spans="1:6">
      <c r="A1861" s="853" t="s">
        <v>551</v>
      </c>
      <c r="B1861" s="854"/>
      <c r="C1861" s="854"/>
      <c r="D1861" s="854"/>
      <c r="E1861" s="855"/>
      <c r="F1861" s="262">
        <f>SUM(F1859:F1860)</f>
        <v>32.01</v>
      </c>
    </row>
    <row r="1862" spans="1:6">
      <c r="A1862" s="670"/>
      <c r="B1862" s="396"/>
      <c r="C1862" s="396"/>
      <c r="D1862" s="394"/>
      <c r="E1862" s="396"/>
      <c r="F1862" s="671"/>
    </row>
    <row r="1863" spans="1:6">
      <c r="A1863" s="669" t="s">
        <v>786</v>
      </c>
      <c r="B1863" s="397" t="s">
        <v>552</v>
      </c>
      <c r="C1863" s="259" t="s">
        <v>485</v>
      </c>
      <c r="D1863" s="259" t="s">
        <v>553</v>
      </c>
      <c r="E1863" s="259" t="s">
        <v>549</v>
      </c>
      <c r="F1863" s="260" t="s">
        <v>550</v>
      </c>
    </row>
    <row r="1864" spans="1:6" ht="36">
      <c r="A1864" s="719">
        <v>94962</v>
      </c>
      <c r="B1864" s="719" t="s">
        <v>2668</v>
      </c>
      <c r="C1864" s="542" t="s">
        <v>490</v>
      </c>
      <c r="D1864" s="343">
        <v>0.01</v>
      </c>
      <c r="E1864" s="339">
        <v>255.85</v>
      </c>
      <c r="F1864" s="339">
        <f>D1864*E1864</f>
        <v>2.56</v>
      </c>
    </row>
    <row r="1865" spans="1:6" ht="24">
      <c r="A1865" s="719">
        <v>4417</v>
      </c>
      <c r="B1865" s="719" t="s">
        <v>2695</v>
      </c>
      <c r="C1865" s="542" t="s">
        <v>488</v>
      </c>
      <c r="D1865" s="343">
        <v>1</v>
      </c>
      <c r="E1865" s="339">
        <v>3.02</v>
      </c>
      <c r="F1865" s="339">
        <f>D1865*E1865</f>
        <v>3.02</v>
      </c>
    </row>
    <row r="1866" spans="1:6" ht="24">
      <c r="A1866" s="719">
        <v>4491</v>
      </c>
      <c r="B1866" s="719" t="s">
        <v>909</v>
      </c>
      <c r="C1866" s="542" t="s">
        <v>488</v>
      </c>
      <c r="D1866" s="343">
        <v>4</v>
      </c>
      <c r="E1866" s="339">
        <v>5.58</v>
      </c>
      <c r="F1866" s="339">
        <f>D1866*E1866</f>
        <v>22.32</v>
      </c>
    </row>
    <row r="1867" spans="1:6" ht="24">
      <c r="A1867" s="719">
        <v>4813</v>
      </c>
      <c r="B1867" s="719" t="s">
        <v>781</v>
      </c>
      <c r="C1867" s="542" t="s">
        <v>491</v>
      </c>
      <c r="D1867" s="343">
        <v>1</v>
      </c>
      <c r="E1867" s="339">
        <v>300</v>
      </c>
      <c r="F1867" s="339">
        <f>D1867*E1867</f>
        <v>300</v>
      </c>
    </row>
    <row r="1868" spans="1:6">
      <c r="A1868" s="719">
        <v>5075</v>
      </c>
      <c r="B1868" s="719" t="s">
        <v>2696</v>
      </c>
      <c r="C1868" s="542" t="s">
        <v>486</v>
      </c>
      <c r="D1868" s="343">
        <v>0.11</v>
      </c>
      <c r="E1868" s="339">
        <v>11.18</v>
      </c>
      <c r="F1868" s="339">
        <f>D1868*E1868</f>
        <v>1.23</v>
      </c>
    </row>
    <row r="1869" spans="1:6">
      <c r="A1869" s="853" t="s">
        <v>554</v>
      </c>
      <c r="B1869" s="854"/>
      <c r="C1869" s="854"/>
      <c r="D1869" s="854"/>
      <c r="E1869" s="855"/>
      <c r="F1869" s="262">
        <f>SUM(F1864:F1868)</f>
        <v>329.13</v>
      </c>
    </row>
    <row r="1870" spans="1:6">
      <c r="A1870" s="670"/>
      <c r="B1870" s="396"/>
      <c r="C1870" s="396"/>
      <c r="D1870" s="394"/>
      <c r="E1870" s="396"/>
      <c r="F1870" s="671"/>
    </row>
    <row r="1871" spans="1:6">
      <c r="A1871" s="856" t="s">
        <v>555</v>
      </c>
      <c r="B1871" s="857"/>
      <c r="C1871" s="857"/>
      <c r="D1871" s="857"/>
      <c r="E1871" s="858"/>
      <c r="F1871" s="689">
        <f>SUM(F1869,F1861)</f>
        <v>361.14</v>
      </c>
    </row>
    <row r="1873" spans="1:6">
      <c r="A1873" s="835" t="s">
        <v>2706</v>
      </c>
      <c r="B1873" s="835"/>
      <c r="C1873" s="847" t="s">
        <v>2709</v>
      </c>
      <c r="D1873" s="848"/>
      <c r="E1873" s="849"/>
      <c r="F1873" s="849"/>
    </row>
    <row r="1874" spans="1:6">
      <c r="A1874" s="850" t="s">
        <v>2704</v>
      </c>
      <c r="B1874" s="851"/>
      <c r="C1874" s="851"/>
      <c r="D1874" s="851"/>
      <c r="E1874" s="851"/>
      <c r="F1874" s="852"/>
    </row>
    <row r="1875" spans="1:6">
      <c r="A1875" s="670"/>
      <c r="B1875" s="396"/>
      <c r="C1875" s="396"/>
      <c r="D1875" s="394"/>
      <c r="E1875" s="396"/>
      <c r="F1875" s="671"/>
    </row>
    <row r="1876" spans="1:6">
      <c r="A1876" s="669" t="s">
        <v>786</v>
      </c>
      <c r="B1876" s="397" t="s">
        <v>166</v>
      </c>
      <c r="C1876" s="259" t="s">
        <v>485</v>
      </c>
      <c r="D1876" s="259" t="s">
        <v>553</v>
      </c>
      <c r="E1876" s="259" t="s">
        <v>549</v>
      </c>
      <c r="F1876" s="260" t="s">
        <v>550</v>
      </c>
    </row>
    <row r="1877" spans="1:6">
      <c r="A1877" s="719">
        <v>88264</v>
      </c>
      <c r="B1877" s="719" t="s">
        <v>1081</v>
      </c>
      <c r="C1877" s="542" t="s">
        <v>487</v>
      </c>
      <c r="D1877" s="343">
        <v>20</v>
      </c>
      <c r="E1877" s="339">
        <v>18.38</v>
      </c>
      <c r="F1877" s="339">
        <f>D1877*E1877</f>
        <v>367.6</v>
      </c>
    </row>
    <row r="1878" spans="1:6">
      <c r="A1878" s="719">
        <v>88247</v>
      </c>
      <c r="B1878" s="719" t="s">
        <v>1102</v>
      </c>
      <c r="C1878" s="542" t="s">
        <v>487</v>
      </c>
      <c r="D1878" s="343">
        <v>20</v>
      </c>
      <c r="E1878" s="339">
        <v>14.33</v>
      </c>
      <c r="F1878" s="339">
        <f>D1878*E1878</f>
        <v>286.60000000000002</v>
      </c>
    </row>
    <row r="1879" spans="1:6">
      <c r="A1879" s="853" t="s">
        <v>2708</v>
      </c>
      <c r="B1879" s="854"/>
      <c r="C1879" s="854"/>
      <c r="D1879" s="854"/>
      <c r="E1879" s="855"/>
      <c r="F1879" s="262">
        <f>SUM(F1877:F1878)</f>
        <v>654.20000000000005</v>
      </c>
    </row>
    <row r="1880" spans="1:6">
      <c r="A1880" s="670"/>
      <c r="B1880" s="396"/>
      <c r="C1880" s="396"/>
      <c r="D1880" s="394"/>
      <c r="E1880" s="396"/>
      <c r="F1880" s="671"/>
    </row>
    <row r="1881" spans="1:6">
      <c r="A1881" s="856" t="s">
        <v>555</v>
      </c>
      <c r="B1881" s="857"/>
      <c r="C1881" s="857"/>
      <c r="D1881" s="857"/>
      <c r="E1881" s="858"/>
      <c r="F1881" s="689">
        <f>SUM(F1879)</f>
        <v>654.20000000000005</v>
      </c>
    </row>
    <row r="1883" spans="1:6">
      <c r="A1883" s="835" t="s">
        <v>2716</v>
      </c>
      <c r="B1883" s="835"/>
      <c r="C1883" s="847" t="s">
        <v>2709</v>
      </c>
      <c r="D1883" s="848"/>
      <c r="E1883" s="849"/>
      <c r="F1883" s="849"/>
    </row>
    <row r="1884" spans="1:6">
      <c r="A1884" s="850" t="s">
        <v>2707</v>
      </c>
      <c r="B1884" s="851"/>
      <c r="C1884" s="851"/>
      <c r="D1884" s="851"/>
      <c r="E1884" s="851"/>
      <c r="F1884" s="852"/>
    </row>
    <row r="1885" spans="1:6">
      <c r="A1885" s="670"/>
      <c r="B1885" s="396"/>
      <c r="C1885" s="396"/>
      <c r="D1885" s="394"/>
      <c r="E1885" s="396"/>
      <c r="F1885" s="671"/>
    </row>
    <row r="1886" spans="1:6">
      <c r="A1886" s="395" t="s">
        <v>786</v>
      </c>
      <c r="B1886" s="669" t="s">
        <v>166</v>
      </c>
      <c r="C1886" s="259" t="s">
        <v>485</v>
      </c>
      <c r="D1886" s="259" t="s">
        <v>548</v>
      </c>
      <c r="E1886" s="259" t="s">
        <v>549</v>
      </c>
      <c r="F1886" s="260" t="s">
        <v>550</v>
      </c>
    </row>
    <row r="1887" spans="1:6">
      <c r="A1887" s="540">
        <v>88247</v>
      </c>
      <c r="B1887" s="676" t="s">
        <v>1102</v>
      </c>
      <c r="C1887" s="261" t="s">
        <v>487</v>
      </c>
      <c r="D1887" s="337">
        <v>1.75</v>
      </c>
      <c r="E1887" s="338">
        <v>14.33</v>
      </c>
      <c r="F1887" s="338">
        <f>D1887*E1887</f>
        <v>25.08</v>
      </c>
    </row>
    <row r="1888" spans="1:6">
      <c r="A1888" s="540">
        <v>88264</v>
      </c>
      <c r="B1888" s="676" t="s">
        <v>1081</v>
      </c>
      <c r="C1888" s="261" t="s">
        <v>487</v>
      </c>
      <c r="D1888" s="337">
        <v>1.75</v>
      </c>
      <c r="E1888" s="338">
        <v>18.38</v>
      </c>
      <c r="F1888" s="338">
        <f>D1888*E1888</f>
        <v>32.17</v>
      </c>
    </row>
    <row r="1889" spans="1:6">
      <c r="A1889" s="540">
        <v>88309</v>
      </c>
      <c r="B1889" s="741" t="s">
        <v>899</v>
      </c>
      <c r="C1889" s="261" t="s">
        <v>487</v>
      </c>
      <c r="D1889" s="337">
        <v>0.4</v>
      </c>
      <c r="E1889" s="338">
        <v>17.760000000000002</v>
      </c>
      <c r="F1889" s="338">
        <f>D1889*E1889</f>
        <v>7.1</v>
      </c>
    </row>
    <row r="1890" spans="1:6">
      <c r="A1890" s="540">
        <v>88316</v>
      </c>
      <c r="B1890" s="740" t="s">
        <v>789</v>
      </c>
      <c r="C1890" s="261" t="s">
        <v>487</v>
      </c>
      <c r="D1890" s="337">
        <v>0.4</v>
      </c>
      <c r="E1890" s="338">
        <v>14.37</v>
      </c>
      <c r="F1890" s="338">
        <f>D1890*E1890</f>
        <v>5.75</v>
      </c>
    </row>
    <row r="1891" spans="1:6">
      <c r="A1891" s="853" t="s">
        <v>551</v>
      </c>
      <c r="B1891" s="854"/>
      <c r="C1891" s="854"/>
      <c r="D1891" s="854"/>
      <c r="E1891" s="855"/>
      <c r="F1891" s="262">
        <f>SUM(F1887:F1890)</f>
        <v>70.099999999999994</v>
      </c>
    </row>
    <row r="1892" spans="1:6">
      <c r="A1892" s="670"/>
      <c r="B1892" s="396"/>
      <c r="C1892" s="396"/>
      <c r="D1892" s="394"/>
      <c r="E1892" s="396"/>
      <c r="F1892" s="671"/>
    </row>
    <row r="1893" spans="1:6">
      <c r="A1893" s="669" t="s">
        <v>786</v>
      </c>
      <c r="B1893" s="397" t="s">
        <v>552</v>
      </c>
      <c r="C1893" s="259" t="s">
        <v>485</v>
      </c>
      <c r="D1893" s="259" t="s">
        <v>553</v>
      </c>
      <c r="E1893" s="259" t="s">
        <v>549</v>
      </c>
      <c r="F1893" s="260" t="s">
        <v>550</v>
      </c>
    </row>
    <row r="1894" spans="1:6" ht="24">
      <c r="A1894" s="719">
        <v>11251</v>
      </c>
      <c r="B1894" s="719" t="s">
        <v>2717</v>
      </c>
      <c r="C1894" s="542" t="s">
        <v>941</v>
      </c>
      <c r="D1894" s="343">
        <v>1</v>
      </c>
      <c r="E1894" s="339">
        <v>101.53</v>
      </c>
      <c r="F1894" s="339">
        <f>D1894*E1894</f>
        <v>101.53</v>
      </c>
    </row>
    <row r="1895" spans="1:6" ht="36">
      <c r="A1895" s="719">
        <v>87367</v>
      </c>
      <c r="B1895" s="719" t="s">
        <v>2718</v>
      </c>
      <c r="C1895" s="542" t="s">
        <v>490</v>
      </c>
      <c r="D1895" s="343">
        <v>3.5000000000000001E-3</v>
      </c>
      <c r="E1895" s="339">
        <v>432.03</v>
      </c>
      <c r="F1895" s="339">
        <f>D1895*E1895</f>
        <v>1.51</v>
      </c>
    </row>
    <row r="1896" spans="1:6">
      <c r="A1896" s="853" t="s">
        <v>554</v>
      </c>
      <c r="B1896" s="854"/>
      <c r="C1896" s="854"/>
      <c r="D1896" s="854"/>
      <c r="E1896" s="855"/>
      <c r="F1896" s="262">
        <f>SUM(F1894:F1895)</f>
        <v>103.04</v>
      </c>
    </row>
    <row r="1897" spans="1:6">
      <c r="A1897" s="670"/>
      <c r="B1897" s="396"/>
      <c r="C1897" s="396"/>
      <c r="D1897" s="394"/>
      <c r="E1897" s="396"/>
      <c r="F1897" s="671"/>
    </row>
    <row r="1898" spans="1:6">
      <c r="A1898" s="856" t="s">
        <v>555</v>
      </c>
      <c r="B1898" s="857"/>
      <c r="C1898" s="857"/>
      <c r="D1898" s="857"/>
      <c r="E1898" s="858"/>
      <c r="F1898" s="689">
        <f>SUM(F1896,F1891)</f>
        <v>173.14</v>
      </c>
    </row>
    <row r="1900" spans="1:6">
      <c r="A1900" s="835" t="s">
        <v>2720</v>
      </c>
      <c r="B1900" s="835"/>
      <c r="C1900" s="847" t="s">
        <v>2709</v>
      </c>
      <c r="D1900" s="848"/>
      <c r="E1900" s="849"/>
      <c r="F1900" s="849"/>
    </row>
    <row r="1901" spans="1:6">
      <c r="A1901" s="850" t="s">
        <v>2757</v>
      </c>
      <c r="B1901" s="851"/>
      <c r="C1901" s="851"/>
      <c r="D1901" s="851"/>
      <c r="E1901" s="851"/>
      <c r="F1901" s="852"/>
    </row>
    <row r="1902" spans="1:6">
      <c r="A1902" s="670"/>
      <c r="B1902" s="396"/>
      <c r="C1902" s="396"/>
      <c r="D1902" s="394"/>
      <c r="E1902" s="396"/>
      <c r="F1902" s="671"/>
    </row>
    <row r="1903" spans="1:6">
      <c r="A1903" s="395" t="s">
        <v>786</v>
      </c>
      <c r="B1903" s="669" t="s">
        <v>166</v>
      </c>
      <c r="C1903" s="259" t="s">
        <v>485</v>
      </c>
      <c r="D1903" s="259" t="s">
        <v>548</v>
      </c>
      <c r="E1903" s="259" t="s">
        <v>549</v>
      </c>
      <c r="F1903" s="260" t="s">
        <v>550</v>
      </c>
    </row>
    <row r="1904" spans="1:6">
      <c r="A1904" s="540">
        <v>88247</v>
      </c>
      <c r="B1904" s="676" t="s">
        <v>1102</v>
      </c>
      <c r="C1904" s="261" t="s">
        <v>487</v>
      </c>
      <c r="D1904" s="337">
        <v>0.15</v>
      </c>
      <c r="E1904" s="338">
        <v>14.33</v>
      </c>
      <c r="F1904" s="338">
        <f>D1904*E1904</f>
        <v>2.15</v>
      </c>
    </row>
    <row r="1905" spans="1:6">
      <c r="A1905" s="540">
        <v>88264</v>
      </c>
      <c r="B1905" s="676" t="s">
        <v>1081</v>
      </c>
      <c r="C1905" s="261" t="s">
        <v>487</v>
      </c>
      <c r="D1905" s="337">
        <v>0.15</v>
      </c>
      <c r="E1905" s="338">
        <v>18.38</v>
      </c>
      <c r="F1905" s="338">
        <f>D1905*E1905</f>
        <v>2.76</v>
      </c>
    </row>
    <row r="1906" spans="1:6">
      <c r="A1906" s="853" t="s">
        <v>551</v>
      </c>
      <c r="B1906" s="854"/>
      <c r="C1906" s="854"/>
      <c r="D1906" s="854"/>
      <c r="E1906" s="855"/>
      <c r="F1906" s="262">
        <f>SUM(F1904:F1905)</f>
        <v>4.91</v>
      </c>
    </row>
    <row r="1907" spans="1:6">
      <c r="A1907" s="670"/>
      <c r="B1907" s="396"/>
      <c r="C1907" s="396"/>
      <c r="D1907" s="394"/>
      <c r="E1907" s="396"/>
      <c r="F1907" s="671"/>
    </row>
    <row r="1908" spans="1:6">
      <c r="A1908" s="669" t="s">
        <v>786</v>
      </c>
      <c r="B1908" s="397" t="s">
        <v>552</v>
      </c>
      <c r="C1908" s="259" t="s">
        <v>485</v>
      </c>
      <c r="D1908" s="259" t="s">
        <v>553</v>
      </c>
      <c r="E1908" s="259" t="s">
        <v>549</v>
      </c>
      <c r="F1908" s="260" t="s">
        <v>550</v>
      </c>
    </row>
    <row r="1909" spans="1:6" ht="24">
      <c r="A1909" s="719">
        <v>1872</v>
      </c>
      <c r="B1909" s="719" t="s">
        <v>2721</v>
      </c>
      <c r="C1909" s="542" t="s">
        <v>485</v>
      </c>
      <c r="D1909" s="343">
        <v>1</v>
      </c>
      <c r="E1909" s="339">
        <v>1.68</v>
      </c>
      <c r="F1909" s="339">
        <f>D1909*E1909</f>
        <v>1.68</v>
      </c>
    </row>
    <row r="1910" spans="1:6">
      <c r="A1910" s="853" t="s">
        <v>554</v>
      </c>
      <c r="B1910" s="854"/>
      <c r="C1910" s="854"/>
      <c r="D1910" s="854"/>
      <c r="E1910" s="855"/>
      <c r="F1910" s="262">
        <f>SUM(F1909:F1909)</f>
        <v>1.68</v>
      </c>
    </row>
    <row r="1911" spans="1:6">
      <c r="A1911" s="670"/>
      <c r="B1911" s="396"/>
      <c r="C1911" s="396"/>
      <c r="D1911" s="394"/>
      <c r="E1911" s="396"/>
      <c r="F1911" s="671"/>
    </row>
    <row r="1912" spans="1:6">
      <c r="A1912" s="856" t="s">
        <v>555</v>
      </c>
      <c r="B1912" s="857"/>
      <c r="C1912" s="857"/>
      <c r="D1912" s="857"/>
      <c r="E1912" s="858"/>
      <c r="F1912" s="689">
        <f>SUM(F1910,F1906)</f>
        <v>6.59</v>
      </c>
    </row>
    <row r="1914" spans="1:6">
      <c r="A1914" s="835" t="s">
        <v>2723</v>
      </c>
      <c r="B1914" s="835"/>
      <c r="C1914" s="847" t="s">
        <v>2709</v>
      </c>
      <c r="D1914" s="848"/>
      <c r="E1914" s="849"/>
      <c r="F1914" s="849"/>
    </row>
    <row r="1915" spans="1:6" ht="24.75" customHeight="1">
      <c r="A1915" s="850" t="s">
        <v>2724</v>
      </c>
      <c r="B1915" s="851"/>
      <c r="C1915" s="851"/>
      <c r="D1915" s="851"/>
      <c r="E1915" s="851"/>
      <c r="F1915" s="852"/>
    </row>
    <row r="1916" spans="1:6">
      <c r="A1916" s="670"/>
      <c r="B1916" s="396"/>
      <c r="C1916" s="396"/>
      <c r="D1916" s="394"/>
      <c r="E1916" s="396"/>
      <c r="F1916" s="671"/>
    </row>
    <row r="1917" spans="1:6">
      <c r="A1917" s="395" t="s">
        <v>786</v>
      </c>
      <c r="B1917" s="669" t="s">
        <v>166</v>
      </c>
      <c r="C1917" s="259" t="s">
        <v>485</v>
      </c>
      <c r="D1917" s="259" t="s">
        <v>548</v>
      </c>
      <c r="E1917" s="259" t="s">
        <v>549</v>
      </c>
      <c r="F1917" s="260" t="s">
        <v>550</v>
      </c>
    </row>
    <row r="1918" spans="1:6" ht="24">
      <c r="A1918" s="540">
        <v>88248</v>
      </c>
      <c r="B1918" s="676" t="s">
        <v>1228</v>
      </c>
      <c r="C1918" s="261" t="s">
        <v>487</v>
      </c>
      <c r="D1918" s="337">
        <v>0.52200000000000002</v>
      </c>
      <c r="E1918" s="338">
        <v>13.87</v>
      </c>
      <c r="F1918" s="338">
        <f>D1918*E1918</f>
        <v>7.24</v>
      </c>
    </row>
    <row r="1919" spans="1:6" ht="24">
      <c r="A1919" s="540">
        <v>88267</v>
      </c>
      <c r="B1919" s="676" t="s">
        <v>803</v>
      </c>
      <c r="C1919" s="261" t="s">
        <v>487</v>
      </c>
      <c r="D1919" s="337">
        <v>0.52200000000000002</v>
      </c>
      <c r="E1919" s="338">
        <v>17.79</v>
      </c>
      <c r="F1919" s="338">
        <f>D1919*E1919</f>
        <v>9.2899999999999991</v>
      </c>
    </row>
    <row r="1920" spans="1:6">
      <c r="A1920" s="853" t="s">
        <v>551</v>
      </c>
      <c r="B1920" s="854"/>
      <c r="C1920" s="854"/>
      <c r="D1920" s="854"/>
      <c r="E1920" s="855"/>
      <c r="F1920" s="262">
        <f>SUM(F1918:F1919)</f>
        <v>16.53</v>
      </c>
    </row>
    <row r="1921" spans="1:6">
      <c r="A1921" s="670"/>
      <c r="B1921" s="396"/>
      <c r="C1921" s="396"/>
      <c r="D1921" s="394"/>
      <c r="E1921" s="396"/>
      <c r="F1921" s="671"/>
    </row>
    <row r="1922" spans="1:6">
      <c r="A1922" s="669" t="s">
        <v>786</v>
      </c>
      <c r="B1922" s="397" t="s">
        <v>552</v>
      </c>
      <c r="C1922" s="259" t="s">
        <v>485</v>
      </c>
      <c r="D1922" s="259" t="s">
        <v>553</v>
      </c>
      <c r="E1922" s="259" t="s">
        <v>549</v>
      </c>
      <c r="F1922" s="260" t="s">
        <v>550</v>
      </c>
    </row>
    <row r="1923" spans="1:6">
      <c r="A1923" s="719">
        <v>20080</v>
      </c>
      <c r="B1923" s="719" t="s">
        <v>2504</v>
      </c>
      <c r="C1923" s="542" t="s">
        <v>485</v>
      </c>
      <c r="D1923" s="343">
        <v>0.32724999999999999</v>
      </c>
      <c r="E1923" s="339">
        <v>25.37</v>
      </c>
      <c r="F1923" s="339">
        <f>D1923*E1923</f>
        <v>8.3000000000000007</v>
      </c>
    </row>
    <row r="1924" spans="1:6">
      <c r="A1924" s="719">
        <v>20083</v>
      </c>
      <c r="B1924" s="719" t="s">
        <v>2464</v>
      </c>
      <c r="C1924" s="542" t="s">
        <v>485</v>
      </c>
      <c r="D1924" s="343">
        <v>8.7800000000000003E-2</v>
      </c>
      <c r="E1924" s="339">
        <v>69.42</v>
      </c>
      <c r="F1924" s="339">
        <f>D1924*E1924</f>
        <v>6.1</v>
      </c>
    </row>
    <row r="1925" spans="1:6">
      <c r="A1925" s="719">
        <v>38383</v>
      </c>
      <c r="B1925" s="719" t="s">
        <v>1425</v>
      </c>
      <c r="C1925" s="542" t="s">
        <v>485</v>
      </c>
      <c r="D1925" s="343">
        <v>7.7920000000000003E-3</v>
      </c>
      <c r="E1925" s="339">
        <v>1.86</v>
      </c>
      <c r="F1925" s="339">
        <f>D1925*E1925</f>
        <v>0.01</v>
      </c>
    </row>
    <row r="1926" spans="1:6">
      <c r="A1926" s="719" t="s">
        <v>1471</v>
      </c>
      <c r="B1926" s="742" t="str">
        <f>'Mapa de Cotação'!$B$241</f>
        <v>REGISTRO ESFERA PVC SOLDAVEL 85MM</v>
      </c>
      <c r="C1926" s="542" t="s">
        <v>485</v>
      </c>
      <c r="D1926" s="343">
        <v>1</v>
      </c>
      <c r="E1926" s="339">
        <f>'Mapa de Cotação'!$J$241</f>
        <v>187.5</v>
      </c>
      <c r="F1926" s="339">
        <f>D1926*E1926</f>
        <v>187.5</v>
      </c>
    </row>
    <row r="1927" spans="1:6">
      <c r="A1927" s="853" t="s">
        <v>554</v>
      </c>
      <c r="B1927" s="854"/>
      <c r="C1927" s="854"/>
      <c r="D1927" s="854"/>
      <c r="E1927" s="855"/>
      <c r="F1927" s="262">
        <f>SUM(F1923:F1926)</f>
        <v>201.91</v>
      </c>
    </row>
    <row r="1928" spans="1:6">
      <c r="A1928" s="670"/>
      <c r="B1928" s="396"/>
      <c r="C1928" s="396"/>
      <c r="D1928" s="394"/>
      <c r="E1928" s="396"/>
      <c r="F1928" s="671"/>
    </row>
    <row r="1929" spans="1:6">
      <c r="A1929" s="856" t="s">
        <v>555</v>
      </c>
      <c r="B1929" s="857"/>
      <c r="C1929" s="857"/>
      <c r="D1929" s="857"/>
      <c r="E1929" s="858"/>
      <c r="F1929" s="689">
        <f>SUM(F1927,F1920)</f>
        <v>218.44</v>
      </c>
    </row>
    <row r="1931" spans="1:6">
      <c r="A1931" s="835" t="s">
        <v>2729</v>
      </c>
      <c r="B1931" s="835"/>
      <c r="C1931" s="847" t="s">
        <v>2453</v>
      </c>
      <c r="D1931" s="848"/>
      <c r="E1931" s="849"/>
      <c r="F1931" s="849"/>
    </row>
    <row r="1932" spans="1:6">
      <c r="A1932" s="835" t="s">
        <v>2057</v>
      </c>
      <c r="B1932" s="835" t="s">
        <v>950</v>
      </c>
      <c r="C1932" s="835" t="s">
        <v>485</v>
      </c>
      <c r="D1932" s="836"/>
      <c r="E1932" s="835"/>
      <c r="F1932" s="835">
        <v>29.09</v>
      </c>
    </row>
    <row r="1933" spans="1:6">
      <c r="A1933" s="837"/>
      <c r="B1933" s="838"/>
      <c r="C1933" s="838"/>
      <c r="D1933" s="838"/>
      <c r="E1933" s="838"/>
      <c r="F1933" s="839"/>
    </row>
    <row r="1934" spans="1:6">
      <c r="A1934" s="669" t="s">
        <v>786</v>
      </c>
      <c r="B1934" s="672" t="s">
        <v>166</v>
      </c>
      <c r="C1934" s="259" t="s">
        <v>485</v>
      </c>
      <c r="D1934" s="259" t="s">
        <v>548</v>
      </c>
      <c r="E1934" s="259" t="s">
        <v>549</v>
      </c>
      <c r="F1934" s="260" t="s">
        <v>550</v>
      </c>
    </row>
    <row r="1935" spans="1:6">
      <c r="A1935" s="701">
        <v>88309</v>
      </c>
      <c r="B1935" s="700" t="s">
        <v>899</v>
      </c>
      <c r="C1935" s="261" t="s">
        <v>487</v>
      </c>
      <c r="D1935" s="337">
        <v>0.3</v>
      </c>
      <c r="E1935" s="338">
        <v>17.760000000000002</v>
      </c>
      <c r="F1935" s="338">
        <f t="shared" ref="F1935:F1936" si="55">TRUNC((E1935*D1935),2)</f>
        <v>5.32</v>
      </c>
    </row>
    <row r="1936" spans="1:6">
      <c r="A1936" s="701">
        <v>88242</v>
      </c>
      <c r="B1936" s="700" t="s">
        <v>2727</v>
      </c>
      <c r="C1936" s="261" t="s">
        <v>487</v>
      </c>
      <c r="D1936" s="337">
        <v>0.3</v>
      </c>
      <c r="E1936" s="338">
        <v>14.37</v>
      </c>
      <c r="F1936" s="338">
        <f t="shared" si="55"/>
        <v>4.3099999999999996</v>
      </c>
    </row>
    <row r="1937" spans="1:6">
      <c r="A1937" s="840" t="s">
        <v>551</v>
      </c>
      <c r="B1937" s="840"/>
      <c r="C1937" s="840"/>
      <c r="D1937" s="841"/>
      <c r="E1937" s="840"/>
      <c r="F1937" s="262">
        <f>SUM(F1935:F1936)</f>
        <v>9.6300000000000008</v>
      </c>
    </row>
    <row r="1938" spans="1:6">
      <c r="A1938" s="844"/>
      <c r="B1938" s="845"/>
      <c r="C1938" s="845"/>
      <c r="D1938" s="845"/>
      <c r="E1938" s="845"/>
      <c r="F1938" s="846"/>
    </row>
    <row r="1939" spans="1:6">
      <c r="A1939" s="669" t="s">
        <v>786</v>
      </c>
      <c r="B1939" s="672" t="s">
        <v>552</v>
      </c>
      <c r="C1939" s="259" t="s">
        <v>485</v>
      </c>
      <c r="D1939" s="259" t="s">
        <v>553</v>
      </c>
      <c r="E1939" s="259" t="s">
        <v>549</v>
      </c>
      <c r="F1939" s="260" t="s">
        <v>550</v>
      </c>
    </row>
    <row r="1940" spans="1:6" ht="36">
      <c r="A1940" s="701">
        <v>11950</v>
      </c>
      <c r="B1940" s="700" t="s">
        <v>2573</v>
      </c>
      <c r="C1940" s="261" t="s">
        <v>1082</v>
      </c>
      <c r="D1940" s="337">
        <v>2</v>
      </c>
      <c r="E1940" s="338">
        <v>0.14000000000000001</v>
      </c>
      <c r="F1940" s="338">
        <f t="shared" ref="F1940:F1941" si="56">TRUNC((E1940*D1940),2)</f>
        <v>0.28000000000000003</v>
      </c>
    </row>
    <row r="1941" spans="1:6" ht="24">
      <c r="A1941" s="709" t="s">
        <v>2741</v>
      </c>
      <c r="B1941" s="700" t="s">
        <v>2728</v>
      </c>
      <c r="C1941" s="261" t="s">
        <v>1082</v>
      </c>
      <c r="D1941" s="337">
        <v>1</v>
      </c>
      <c r="E1941" s="338">
        <f>'Mapa de Cotação'!$J$432</f>
        <v>4.9000000000000004</v>
      </c>
      <c r="F1941" s="338">
        <f t="shared" si="56"/>
        <v>4.9000000000000004</v>
      </c>
    </row>
    <row r="1942" spans="1:6">
      <c r="A1942" s="840" t="s">
        <v>554</v>
      </c>
      <c r="B1942" s="840"/>
      <c r="C1942" s="840"/>
      <c r="D1942" s="841"/>
      <c r="E1942" s="840"/>
      <c r="F1942" s="262">
        <f>SUM(F1940:F1941)</f>
        <v>5.18</v>
      </c>
    </row>
    <row r="1943" spans="1:6">
      <c r="A1943" s="842"/>
      <c r="B1943" s="842"/>
      <c r="C1943" s="842"/>
      <c r="D1943" s="843"/>
      <c r="E1943" s="842"/>
      <c r="F1943" s="842"/>
    </row>
    <row r="1944" spans="1:6">
      <c r="A1944" s="835" t="s">
        <v>555</v>
      </c>
      <c r="B1944" s="835"/>
      <c r="C1944" s="835"/>
      <c r="D1944" s="836"/>
      <c r="E1944" s="835"/>
      <c r="F1944" s="689">
        <f>F1937+F1942</f>
        <v>14.81</v>
      </c>
    </row>
    <row r="1945" spans="1:6">
      <c r="A1945" s="258"/>
    </row>
    <row r="1946" spans="1:6">
      <c r="A1946" s="835" t="s">
        <v>2747</v>
      </c>
      <c r="B1946" s="835"/>
      <c r="C1946" s="847" t="s">
        <v>2453</v>
      </c>
      <c r="D1946" s="848"/>
      <c r="E1946" s="849"/>
      <c r="F1946" s="849"/>
    </row>
    <row r="1947" spans="1:6">
      <c r="A1947" s="835" t="s">
        <v>1775</v>
      </c>
      <c r="B1947" s="835"/>
      <c r="C1947" s="835"/>
      <c r="D1947" s="836"/>
      <c r="E1947" s="835"/>
      <c r="F1947" s="835"/>
    </row>
    <row r="1948" spans="1:6">
      <c r="A1948" s="842"/>
      <c r="B1948" s="842"/>
      <c r="C1948" s="842"/>
      <c r="D1948" s="843"/>
      <c r="E1948" s="842"/>
      <c r="F1948" s="842"/>
    </row>
    <row r="1949" spans="1:6">
      <c r="A1949" s="395" t="s">
        <v>786</v>
      </c>
      <c r="B1949" s="669" t="s">
        <v>166</v>
      </c>
      <c r="C1949" s="259" t="s">
        <v>485</v>
      </c>
      <c r="D1949" s="259" t="s">
        <v>548</v>
      </c>
      <c r="E1949" s="259" t="s">
        <v>549</v>
      </c>
      <c r="F1949" s="260" t="s">
        <v>550</v>
      </c>
    </row>
    <row r="1950" spans="1:6">
      <c r="A1950" s="540">
        <v>88264</v>
      </c>
      <c r="B1950" s="676" t="s">
        <v>1081</v>
      </c>
      <c r="C1950" s="261" t="s">
        <v>485</v>
      </c>
      <c r="D1950" s="337">
        <v>0.7</v>
      </c>
      <c r="E1950" s="338">
        <v>18.38</v>
      </c>
      <c r="F1950" s="338">
        <f t="shared" ref="F1950:F1951" si="57">TRUNC((E1950*D1950),2)</f>
        <v>12.86</v>
      </c>
    </row>
    <row r="1951" spans="1:6">
      <c r="A1951" s="540">
        <v>88247</v>
      </c>
      <c r="B1951" s="676" t="s">
        <v>1102</v>
      </c>
      <c r="C1951" s="261" t="s">
        <v>485</v>
      </c>
      <c r="D1951" s="337">
        <v>0.7</v>
      </c>
      <c r="E1951" s="338">
        <v>14.33</v>
      </c>
      <c r="F1951" s="338">
        <f t="shared" si="57"/>
        <v>10.029999999999999</v>
      </c>
    </row>
    <row r="1952" spans="1:6">
      <c r="A1952" s="853" t="s">
        <v>551</v>
      </c>
      <c r="B1952" s="854"/>
      <c r="C1952" s="854"/>
      <c r="D1952" s="854"/>
      <c r="E1952" s="855"/>
      <c r="F1952" s="262">
        <f>SUM(F1950:F1951)</f>
        <v>22.89</v>
      </c>
    </row>
    <row r="1953" spans="1:6">
      <c r="A1953" s="670"/>
      <c r="B1953" s="396"/>
      <c r="C1953" s="396"/>
      <c r="D1953" s="394"/>
      <c r="E1953" s="396"/>
      <c r="F1953" s="671"/>
    </row>
    <row r="1954" spans="1:6">
      <c r="A1954" s="669" t="s">
        <v>786</v>
      </c>
      <c r="B1954" s="397" t="s">
        <v>552</v>
      </c>
      <c r="C1954" s="259" t="s">
        <v>485</v>
      </c>
      <c r="D1954" s="259" t="s">
        <v>553</v>
      </c>
      <c r="E1954" s="259" t="s">
        <v>549</v>
      </c>
      <c r="F1954" s="260" t="s">
        <v>550</v>
      </c>
    </row>
    <row r="1955" spans="1:6" ht="24">
      <c r="A1955" s="701" t="s">
        <v>2744</v>
      </c>
      <c r="B1955" s="700" t="s">
        <v>1776</v>
      </c>
      <c r="C1955" s="261" t="s">
        <v>485</v>
      </c>
      <c r="D1955" s="337">
        <v>1</v>
      </c>
      <c r="E1955" s="339">
        <f>'Mapa de Cotação'!$J$436</f>
        <v>69.900000000000006</v>
      </c>
      <c r="F1955" s="338">
        <f t="shared" ref="F1955" si="58">TRUNC((E1955*D1955),2)</f>
        <v>69.900000000000006</v>
      </c>
    </row>
    <row r="1956" spans="1:6">
      <c r="A1956" s="840" t="s">
        <v>554</v>
      </c>
      <c r="B1956" s="840"/>
      <c r="C1956" s="840"/>
      <c r="D1956" s="841"/>
      <c r="E1956" s="840"/>
      <c r="F1956" s="262">
        <f>SUM(F1955:F1955)</f>
        <v>69.900000000000006</v>
      </c>
    </row>
    <row r="1957" spans="1:6">
      <c r="A1957" s="842"/>
      <c r="B1957" s="842"/>
      <c r="C1957" s="842"/>
      <c r="D1957" s="843"/>
      <c r="E1957" s="842"/>
      <c r="F1957" s="842"/>
    </row>
    <row r="1958" spans="1:6">
      <c r="A1958" s="835" t="s">
        <v>555</v>
      </c>
      <c r="B1958" s="835"/>
      <c r="C1958" s="835"/>
      <c r="D1958" s="836"/>
      <c r="E1958" s="835"/>
      <c r="F1958" s="689">
        <f>F1952+F1956</f>
        <v>92.79</v>
      </c>
    </row>
    <row r="1960" spans="1:6">
      <c r="A1960" s="835" t="s">
        <v>2743</v>
      </c>
      <c r="B1960" s="835"/>
      <c r="C1960" s="847" t="s">
        <v>557</v>
      </c>
      <c r="D1960" s="848"/>
      <c r="E1960" s="849"/>
      <c r="F1960" s="849"/>
    </row>
    <row r="1961" spans="1:6">
      <c r="A1961" s="835" t="s">
        <v>1786</v>
      </c>
      <c r="B1961" s="835"/>
      <c r="C1961" s="835"/>
      <c r="D1961" s="836"/>
      <c r="E1961" s="835"/>
      <c r="F1961" s="835"/>
    </row>
    <row r="1962" spans="1:6">
      <c r="A1962" s="842"/>
      <c r="B1962" s="842"/>
      <c r="C1962" s="842"/>
      <c r="D1962" s="843"/>
      <c r="E1962" s="842"/>
      <c r="F1962" s="842"/>
    </row>
    <row r="1963" spans="1:6">
      <c r="A1963" s="395" t="s">
        <v>786</v>
      </c>
      <c r="B1963" s="669" t="s">
        <v>166</v>
      </c>
      <c r="C1963" s="259" t="s">
        <v>485</v>
      </c>
      <c r="D1963" s="259" t="s">
        <v>548</v>
      </c>
      <c r="E1963" s="259" t="s">
        <v>549</v>
      </c>
      <c r="F1963" s="260" t="s">
        <v>550</v>
      </c>
    </row>
    <row r="1964" spans="1:6">
      <c r="A1964" s="540">
        <v>88264</v>
      </c>
      <c r="B1964" s="676" t="s">
        <v>1081</v>
      </c>
      <c r="C1964" s="261" t="s">
        <v>485</v>
      </c>
      <c r="D1964" s="337">
        <v>0.7</v>
      </c>
      <c r="E1964" s="338">
        <v>18.38</v>
      </c>
      <c r="F1964" s="338">
        <f t="shared" ref="F1964:F1965" si="59">TRUNC((E1964*D1964),2)</f>
        <v>12.86</v>
      </c>
    </row>
    <row r="1965" spans="1:6">
      <c r="A1965" s="540">
        <v>88247</v>
      </c>
      <c r="B1965" s="676" t="s">
        <v>1102</v>
      </c>
      <c r="C1965" s="261" t="s">
        <v>485</v>
      </c>
      <c r="D1965" s="337">
        <v>0.7</v>
      </c>
      <c r="E1965" s="338">
        <v>14.33</v>
      </c>
      <c r="F1965" s="338">
        <f t="shared" si="59"/>
        <v>10.029999999999999</v>
      </c>
    </row>
    <row r="1966" spans="1:6">
      <c r="A1966" s="853" t="s">
        <v>551</v>
      </c>
      <c r="B1966" s="854"/>
      <c r="C1966" s="854"/>
      <c r="D1966" s="854"/>
      <c r="E1966" s="855"/>
      <c r="F1966" s="262">
        <f>SUM(F1964:F1965)</f>
        <v>22.89</v>
      </c>
    </row>
    <row r="1967" spans="1:6">
      <c r="A1967" s="670"/>
      <c r="B1967" s="396"/>
      <c r="C1967" s="396"/>
      <c r="D1967" s="394"/>
      <c r="E1967" s="396"/>
      <c r="F1967" s="671"/>
    </row>
    <row r="1968" spans="1:6">
      <c r="A1968" s="669" t="s">
        <v>786</v>
      </c>
      <c r="B1968" s="397" t="s">
        <v>552</v>
      </c>
      <c r="C1968" s="259" t="s">
        <v>485</v>
      </c>
      <c r="D1968" s="259" t="s">
        <v>553</v>
      </c>
      <c r="E1968" s="259" t="s">
        <v>549</v>
      </c>
      <c r="F1968" s="260" t="s">
        <v>550</v>
      </c>
    </row>
    <row r="1969" spans="1:6">
      <c r="A1969" s="709" t="s">
        <v>2748</v>
      </c>
      <c r="B1969" s="700" t="s">
        <v>1787</v>
      </c>
      <c r="C1969" s="261" t="s">
        <v>485</v>
      </c>
      <c r="D1969" s="337">
        <v>1</v>
      </c>
      <c r="E1969" s="339">
        <f>'Mapa de Cotação'!$J$440</f>
        <v>25</v>
      </c>
      <c r="F1969" s="338">
        <f t="shared" ref="F1969" si="60">TRUNC((E1969*D1969),2)</f>
        <v>25</v>
      </c>
    </row>
    <row r="1970" spans="1:6">
      <c r="A1970" s="840" t="s">
        <v>554</v>
      </c>
      <c r="B1970" s="840"/>
      <c r="C1970" s="840"/>
      <c r="D1970" s="841"/>
      <c r="E1970" s="840"/>
      <c r="F1970" s="262">
        <f>SUM(F1969:F1969)</f>
        <v>25</v>
      </c>
    </row>
    <row r="1971" spans="1:6">
      <c r="A1971" s="842"/>
      <c r="B1971" s="842"/>
      <c r="C1971" s="842"/>
      <c r="D1971" s="843"/>
      <c r="E1971" s="842"/>
      <c r="F1971" s="842"/>
    </row>
    <row r="1972" spans="1:6">
      <c r="A1972" s="835" t="s">
        <v>555</v>
      </c>
      <c r="B1972" s="835"/>
      <c r="C1972" s="835"/>
      <c r="D1972" s="836"/>
      <c r="E1972" s="835"/>
      <c r="F1972" s="689">
        <f>F1966+F1970</f>
        <v>47.89</v>
      </c>
    </row>
    <row r="1974" spans="1:6">
      <c r="A1974" s="835" t="s">
        <v>2749</v>
      </c>
      <c r="B1974" s="835"/>
      <c r="C1974" s="847" t="s">
        <v>2453</v>
      </c>
      <c r="D1974" s="848"/>
      <c r="E1974" s="849"/>
      <c r="F1974" s="849"/>
    </row>
    <row r="1975" spans="1:6">
      <c r="A1975" s="835" t="s">
        <v>1761</v>
      </c>
      <c r="B1975" s="835"/>
      <c r="C1975" s="835"/>
      <c r="D1975" s="836"/>
      <c r="E1975" s="835"/>
      <c r="F1975" s="835"/>
    </row>
    <row r="1976" spans="1:6">
      <c r="A1976" s="842"/>
      <c r="B1976" s="842"/>
      <c r="C1976" s="842"/>
      <c r="D1976" s="843"/>
      <c r="E1976" s="842"/>
      <c r="F1976" s="842"/>
    </row>
    <row r="1977" spans="1:6">
      <c r="A1977" s="395" t="s">
        <v>786</v>
      </c>
      <c r="B1977" s="669" t="s">
        <v>166</v>
      </c>
      <c r="C1977" s="259" t="s">
        <v>485</v>
      </c>
      <c r="D1977" s="259" t="s">
        <v>548</v>
      </c>
      <c r="E1977" s="259" t="s">
        <v>549</v>
      </c>
      <c r="F1977" s="260" t="s">
        <v>550</v>
      </c>
    </row>
    <row r="1978" spans="1:6">
      <c r="A1978" s="540">
        <v>88264</v>
      </c>
      <c r="B1978" s="676" t="s">
        <v>1081</v>
      </c>
      <c r="C1978" s="261" t="s">
        <v>485</v>
      </c>
      <c r="D1978" s="337">
        <v>1</v>
      </c>
      <c r="E1978" s="338">
        <v>18.38</v>
      </c>
      <c r="F1978" s="338">
        <f t="shared" ref="F1978" si="61">TRUNC((E1978*D1978),2)</f>
        <v>18.38</v>
      </c>
    </row>
    <row r="1979" spans="1:6">
      <c r="A1979" s="853" t="s">
        <v>551</v>
      </c>
      <c r="B1979" s="854"/>
      <c r="C1979" s="854"/>
      <c r="D1979" s="854"/>
      <c r="E1979" s="855"/>
      <c r="F1979" s="262">
        <f>SUM(F1978:F1978)</f>
        <v>18.38</v>
      </c>
    </row>
    <row r="1980" spans="1:6">
      <c r="A1980" s="670"/>
      <c r="B1980" s="396"/>
      <c r="C1980" s="396"/>
      <c r="D1980" s="394"/>
      <c r="E1980" s="396"/>
      <c r="F1980" s="671"/>
    </row>
    <row r="1981" spans="1:6">
      <c r="A1981" s="669" t="s">
        <v>786</v>
      </c>
      <c r="B1981" s="397" t="s">
        <v>552</v>
      </c>
      <c r="C1981" s="259" t="s">
        <v>485</v>
      </c>
      <c r="D1981" s="259" t="s">
        <v>553</v>
      </c>
      <c r="E1981" s="259" t="s">
        <v>549</v>
      </c>
      <c r="F1981" s="260" t="s">
        <v>550</v>
      </c>
    </row>
    <row r="1982" spans="1:6">
      <c r="A1982" s="701" t="s">
        <v>2751</v>
      </c>
      <c r="B1982" s="700" t="s">
        <v>1762</v>
      </c>
      <c r="C1982" s="261" t="s">
        <v>485</v>
      </c>
      <c r="D1982" s="337">
        <v>1</v>
      </c>
      <c r="E1982" s="339">
        <f>'Mapa de Cotação'!$J$444</f>
        <v>384.19</v>
      </c>
      <c r="F1982" s="338">
        <f t="shared" ref="F1982" si="62">TRUNC((E1982*D1982),2)</f>
        <v>384.19</v>
      </c>
    </row>
    <row r="1983" spans="1:6">
      <c r="A1983" s="840" t="s">
        <v>554</v>
      </c>
      <c r="B1983" s="840"/>
      <c r="C1983" s="840"/>
      <c r="D1983" s="841"/>
      <c r="E1983" s="840"/>
      <c r="F1983" s="262">
        <f>SUM(F1982:F1982)</f>
        <v>384.19</v>
      </c>
    </row>
    <row r="1984" spans="1:6">
      <c r="A1984" s="842"/>
      <c r="B1984" s="842"/>
      <c r="C1984" s="842"/>
      <c r="D1984" s="843"/>
      <c r="E1984" s="842"/>
      <c r="F1984" s="842"/>
    </row>
    <row r="1985" spans="1:6">
      <c r="A1985" s="835" t="s">
        <v>555</v>
      </c>
      <c r="B1985" s="835"/>
      <c r="C1985" s="835"/>
      <c r="D1985" s="836"/>
      <c r="E1985" s="835"/>
      <c r="F1985" s="689">
        <f>F1979+F1983</f>
        <v>402.57</v>
      </c>
    </row>
    <row r="1987" spans="1:6">
      <c r="A1987" s="835" t="s">
        <v>2753</v>
      </c>
      <c r="B1987" s="835"/>
      <c r="C1987" s="847" t="s">
        <v>2453</v>
      </c>
      <c r="D1987" s="848"/>
      <c r="E1987" s="849"/>
      <c r="F1987" s="849"/>
    </row>
    <row r="1988" spans="1:6">
      <c r="A1988" s="835" t="s">
        <v>1781</v>
      </c>
      <c r="B1988" s="835"/>
      <c r="C1988" s="835"/>
      <c r="D1988" s="836"/>
      <c r="E1988" s="835"/>
      <c r="F1988" s="835"/>
    </row>
    <row r="1989" spans="1:6">
      <c r="A1989" s="859"/>
      <c r="B1989" s="859"/>
      <c r="C1989" s="859"/>
      <c r="D1989" s="860"/>
      <c r="E1989" s="859"/>
      <c r="F1989" s="859"/>
    </row>
    <row r="1990" spans="1:6">
      <c r="A1990" s="395" t="s">
        <v>786</v>
      </c>
      <c r="B1990" s="669" t="s">
        <v>166</v>
      </c>
      <c r="C1990" s="259" t="s">
        <v>485</v>
      </c>
      <c r="D1990" s="259" t="s">
        <v>548</v>
      </c>
      <c r="E1990" s="259" t="s">
        <v>549</v>
      </c>
      <c r="F1990" s="260" t="s">
        <v>550</v>
      </c>
    </row>
    <row r="1991" spans="1:6">
      <c r="A1991" s="540">
        <v>88264</v>
      </c>
      <c r="B1991" s="676" t="s">
        <v>1081</v>
      </c>
      <c r="C1991" s="261" t="s">
        <v>485</v>
      </c>
      <c r="D1991" s="337">
        <v>6</v>
      </c>
      <c r="E1991" s="338">
        <v>18.38</v>
      </c>
      <c r="F1991" s="338">
        <f t="shared" ref="F1991" si="63">TRUNC((E1991*D1991),2)</f>
        <v>110.28</v>
      </c>
    </row>
    <row r="1992" spans="1:6">
      <c r="A1992" s="853" t="s">
        <v>551</v>
      </c>
      <c r="B1992" s="854"/>
      <c r="C1992" s="854"/>
      <c r="D1992" s="854"/>
      <c r="E1992" s="855"/>
      <c r="F1992" s="262">
        <f>SUM(F1991:F1991)</f>
        <v>110.28</v>
      </c>
    </row>
    <row r="1993" spans="1:6">
      <c r="A1993" s="670"/>
      <c r="B1993" s="396"/>
      <c r="C1993" s="396"/>
      <c r="D1993" s="394"/>
      <c r="E1993" s="396"/>
      <c r="F1993" s="671"/>
    </row>
    <row r="1994" spans="1:6">
      <c r="A1994" s="669" t="s">
        <v>786</v>
      </c>
      <c r="B1994" s="397" t="s">
        <v>552</v>
      </c>
      <c r="C1994" s="259" t="s">
        <v>485</v>
      </c>
      <c r="D1994" s="259" t="s">
        <v>553</v>
      </c>
      <c r="E1994" s="259" t="s">
        <v>549</v>
      </c>
      <c r="F1994" s="260" t="s">
        <v>550</v>
      </c>
    </row>
    <row r="1995" spans="1:6">
      <c r="A1995" s="701" t="s">
        <v>2752</v>
      </c>
      <c r="B1995" s="700" t="s">
        <v>1782</v>
      </c>
      <c r="C1995" s="261" t="s">
        <v>485</v>
      </c>
      <c r="D1995" s="337">
        <v>1</v>
      </c>
      <c r="E1995" s="339">
        <f>'Mapa de Cotação'!$J$448</f>
        <v>78.56</v>
      </c>
      <c r="F1995" s="338">
        <f t="shared" ref="F1995" si="64">TRUNC((E1995*D1995),2)</f>
        <v>78.56</v>
      </c>
    </row>
    <row r="1996" spans="1:6">
      <c r="A1996" s="840" t="s">
        <v>554</v>
      </c>
      <c r="B1996" s="840"/>
      <c r="C1996" s="840"/>
      <c r="D1996" s="841"/>
      <c r="E1996" s="840"/>
      <c r="F1996" s="262">
        <f>SUM(F1995:F1995)</f>
        <v>78.56</v>
      </c>
    </row>
    <row r="1997" spans="1:6">
      <c r="A1997" s="842"/>
      <c r="B1997" s="842"/>
      <c r="C1997" s="842"/>
      <c r="D1997" s="843"/>
      <c r="E1997" s="842"/>
      <c r="F1997" s="842"/>
    </row>
    <row r="1998" spans="1:6">
      <c r="A1998" s="835" t="s">
        <v>555</v>
      </c>
      <c r="B1998" s="835"/>
      <c r="C1998" s="835"/>
      <c r="D1998" s="836"/>
      <c r="E1998" s="835"/>
      <c r="F1998" s="689">
        <f>F1992+F1996</f>
        <v>188.84</v>
      </c>
    </row>
    <row r="1999" spans="1:6">
      <c r="A1999" s="861"/>
      <c r="B1999" s="862"/>
      <c r="C1999" s="862"/>
      <c r="D1999" s="862"/>
      <c r="E1999" s="862"/>
      <c r="F1999" s="863"/>
    </row>
    <row r="2000" spans="1:6">
      <c r="A2000" s="835" t="s">
        <v>2726</v>
      </c>
      <c r="B2000" s="835"/>
      <c r="C2000" s="847" t="s">
        <v>2453</v>
      </c>
      <c r="D2000" s="848"/>
      <c r="E2000" s="849"/>
      <c r="F2000" s="849"/>
    </row>
    <row r="2001" spans="1:6">
      <c r="A2001" s="835" t="s">
        <v>2054</v>
      </c>
      <c r="B2001" s="835" t="s">
        <v>950</v>
      </c>
      <c r="C2001" s="835" t="s">
        <v>485</v>
      </c>
      <c r="D2001" s="836"/>
      <c r="E2001" s="835"/>
      <c r="F2001" s="835">
        <v>29.09</v>
      </c>
    </row>
    <row r="2002" spans="1:6">
      <c r="A2002" s="837"/>
      <c r="B2002" s="838"/>
      <c r="C2002" s="838"/>
      <c r="D2002" s="838"/>
      <c r="E2002" s="838"/>
      <c r="F2002" s="839"/>
    </row>
    <row r="2003" spans="1:6">
      <c r="A2003" s="669" t="s">
        <v>786</v>
      </c>
      <c r="B2003" s="672" t="s">
        <v>166</v>
      </c>
      <c r="C2003" s="259" t="s">
        <v>485</v>
      </c>
      <c r="D2003" s="259" t="s">
        <v>548</v>
      </c>
      <c r="E2003" s="259" t="s">
        <v>549</v>
      </c>
      <c r="F2003" s="260" t="s">
        <v>550</v>
      </c>
    </row>
    <row r="2004" spans="1:6">
      <c r="A2004" s="701">
        <v>88309</v>
      </c>
      <c r="B2004" s="700" t="s">
        <v>899</v>
      </c>
      <c r="C2004" s="261" t="s">
        <v>487</v>
      </c>
      <c r="D2004" s="337">
        <v>0.05</v>
      </c>
      <c r="E2004" s="338">
        <v>17.760000000000002</v>
      </c>
      <c r="F2004" s="338">
        <f t="shared" ref="F2004:F2005" si="65">TRUNC((E2004*D2004),2)</f>
        <v>0.88</v>
      </c>
    </row>
    <row r="2005" spans="1:6">
      <c r="A2005" s="701">
        <v>88242</v>
      </c>
      <c r="B2005" s="700" t="s">
        <v>2727</v>
      </c>
      <c r="C2005" s="261" t="s">
        <v>487</v>
      </c>
      <c r="D2005" s="337">
        <v>0.05</v>
      </c>
      <c r="E2005" s="338">
        <v>14.37</v>
      </c>
      <c r="F2005" s="338">
        <f t="shared" si="65"/>
        <v>0.71</v>
      </c>
    </row>
    <row r="2006" spans="1:6">
      <c r="A2006" s="840" t="s">
        <v>551</v>
      </c>
      <c r="B2006" s="840"/>
      <c r="C2006" s="840"/>
      <c r="D2006" s="841"/>
      <c r="E2006" s="840"/>
      <c r="F2006" s="262">
        <f>SUM(F2004:F2005)</f>
        <v>1.59</v>
      </c>
    </row>
    <row r="2007" spans="1:6">
      <c r="A2007" s="844"/>
      <c r="B2007" s="845"/>
      <c r="C2007" s="845"/>
      <c r="D2007" s="845"/>
      <c r="E2007" s="845"/>
      <c r="F2007" s="846"/>
    </row>
    <row r="2008" spans="1:6">
      <c r="A2008" s="669" t="s">
        <v>786</v>
      </c>
      <c r="B2008" s="672" t="s">
        <v>552</v>
      </c>
      <c r="C2008" s="259" t="s">
        <v>485</v>
      </c>
      <c r="D2008" s="259" t="s">
        <v>553</v>
      </c>
      <c r="E2008" s="259" t="s">
        <v>549</v>
      </c>
      <c r="F2008" s="260" t="s">
        <v>550</v>
      </c>
    </row>
    <row r="2009" spans="1:6" ht="24">
      <c r="A2009" s="709" t="s">
        <v>2741</v>
      </c>
      <c r="B2009" s="700" t="s">
        <v>2054</v>
      </c>
      <c r="C2009" s="261" t="s">
        <v>1082</v>
      </c>
      <c r="D2009" s="337">
        <v>1</v>
      </c>
      <c r="E2009" s="338">
        <f>'Mapa de Cotação'!$J$432</f>
        <v>4.9000000000000004</v>
      </c>
      <c r="F2009" s="338">
        <f t="shared" ref="F2009" si="66">TRUNC((E2009*D2009),2)</f>
        <v>4.9000000000000004</v>
      </c>
    </row>
    <row r="2010" spans="1:6">
      <c r="A2010" s="840" t="s">
        <v>554</v>
      </c>
      <c r="B2010" s="840"/>
      <c r="C2010" s="840"/>
      <c r="D2010" s="841"/>
      <c r="E2010" s="840"/>
      <c r="F2010" s="262">
        <f>SUM(F2009:F2009)</f>
        <v>4.9000000000000004</v>
      </c>
    </row>
    <row r="2011" spans="1:6">
      <c r="A2011" s="842"/>
      <c r="B2011" s="842"/>
      <c r="C2011" s="842"/>
      <c r="D2011" s="843"/>
      <c r="E2011" s="842"/>
      <c r="F2011" s="842"/>
    </row>
    <row r="2012" spans="1:6">
      <c r="A2012" s="835" t="s">
        <v>555</v>
      </c>
      <c r="B2012" s="835"/>
      <c r="C2012" s="835"/>
      <c r="D2012" s="836"/>
      <c r="E2012" s="835"/>
      <c r="F2012" s="689">
        <f>F2006+F2010</f>
        <v>6.49</v>
      </c>
    </row>
    <row r="2014" spans="1:6">
      <c r="A2014" s="835" t="s">
        <v>2758</v>
      </c>
      <c r="B2014" s="835"/>
      <c r="C2014" s="847" t="s">
        <v>2527</v>
      </c>
      <c r="D2014" s="848"/>
      <c r="E2014" s="849"/>
      <c r="F2014" s="849"/>
    </row>
    <row r="2015" spans="1:6">
      <c r="A2015" s="850" t="s">
        <v>2759</v>
      </c>
      <c r="B2015" s="851"/>
      <c r="C2015" s="851"/>
      <c r="D2015" s="851"/>
      <c r="E2015" s="851"/>
      <c r="F2015" s="852"/>
    </row>
    <row r="2016" spans="1:6">
      <c r="A2016" s="670"/>
      <c r="B2016" s="396"/>
      <c r="C2016" s="396"/>
      <c r="D2016" s="394"/>
      <c r="E2016" s="396"/>
      <c r="F2016" s="671"/>
    </row>
    <row r="2017" spans="1:6">
      <c r="A2017" s="395" t="s">
        <v>786</v>
      </c>
      <c r="B2017" s="669" t="s">
        <v>166</v>
      </c>
      <c r="C2017" s="259" t="s">
        <v>485</v>
      </c>
      <c r="D2017" s="259" t="s">
        <v>548</v>
      </c>
      <c r="E2017" s="259" t="s">
        <v>549</v>
      </c>
      <c r="F2017" s="260" t="s">
        <v>550</v>
      </c>
    </row>
    <row r="2018" spans="1:6">
      <c r="A2018" s="540">
        <v>88264</v>
      </c>
      <c r="B2018" s="676" t="s">
        <v>1081</v>
      </c>
      <c r="C2018" s="261" t="s">
        <v>485</v>
      </c>
      <c r="D2018" s="337">
        <v>0.25</v>
      </c>
      <c r="E2018" s="338">
        <v>18.38</v>
      </c>
      <c r="F2018" s="338">
        <f>D2018*E2018</f>
        <v>4.5999999999999996</v>
      </c>
    </row>
    <row r="2019" spans="1:6">
      <c r="A2019" s="540">
        <v>88247</v>
      </c>
      <c r="B2019" s="676" t="s">
        <v>1102</v>
      </c>
      <c r="C2019" s="261" t="s">
        <v>485</v>
      </c>
      <c r="D2019" s="337">
        <v>0.25</v>
      </c>
      <c r="E2019" s="338">
        <v>14.33</v>
      </c>
      <c r="F2019" s="338">
        <f>D2019*E2019</f>
        <v>3.58</v>
      </c>
    </row>
    <row r="2020" spans="1:6">
      <c r="A2020" s="853" t="s">
        <v>551</v>
      </c>
      <c r="B2020" s="854"/>
      <c r="C2020" s="854"/>
      <c r="D2020" s="854"/>
      <c r="E2020" s="855"/>
      <c r="F2020" s="262">
        <f>SUM(F2018:F2019)</f>
        <v>8.18</v>
      </c>
    </row>
    <row r="2021" spans="1:6">
      <c r="A2021" s="670"/>
      <c r="B2021" s="396"/>
      <c r="C2021" s="396"/>
      <c r="D2021" s="394"/>
      <c r="E2021" s="396"/>
      <c r="F2021" s="671"/>
    </row>
    <row r="2022" spans="1:6">
      <c r="A2022" s="856" t="s">
        <v>555</v>
      </c>
      <c r="B2022" s="857"/>
      <c r="C2022" s="857"/>
      <c r="D2022" s="857"/>
      <c r="E2022" s="858"/>
      <c r="F2022" s="689">
        <f>SUM(F2020)</f>
        <v>8.18</v>
      </c>
    </row>
    <row r="2024" spans="1:6">
      <c r="A2024" s="835" t="s">
        <v>2764</v>
      </c>
      <c r="B2024" s="835"/>
      <c r="C2024" s="847" t="s">
        <v>2453</v>
      </c>
      <c r="D2024" s="848"/>
      <c r="E2024" s="849"/>
      <c r="F2024" s="849"/>
    </row>
    <row r="2025" spans="1:6">
      <c r="A2025" s="835" t="s">
        <v>2765</v>
      </c>
      <c r="B2025" s="835" t="s">
        <v>950</v>
      </c>
      <c r="C2025" s="835" t="s">
        <v>485</v>
      </c>
      <c r="D2025" s="836"/>
      <c r="E2025" s="835"/>
      <c r="F2025" s="835">
        <v>29.09</v>
      </c>
    </row>
    <row r="2026" spans="1:6">
      <c r="A2026" s="837"/>
      <c r="B2026" s="838"/>
      <c r="C2026" s="838"/>
      <c r="D2026" s="838"/>
      <c r="E2026" s="838"/>
      <c r="F2026" s="839"/>
    </row>
    <row r="2027" spans="1:6">
      <c r="A2027" s="669" t="s">
        <v>786</v>
      </c>
      <c r="B2027" s="672" t="s">
        <v>166</v>
      </c>
      <c r="C2027" s="259" t="s">
        <v>485</v>
      </c>
      <c r="D2027" s="259" t="s">
        <v>548</v>
      </c>
      <c r="E2027" s="259" t="s">
        <v>549</v>
      </c>
      <c r="F2027" s="260" t="s">
        <v>550</v>
      </c>
    </row>
    <row r="2028" spans="1:6">
      <c r="A2028" s="701">
        <v>88309</v>
      </c>
      <c r="B2028" s="700" t="s">
        <v>899</v>
      </c>
      <c r="C2028" s="261" t="s">
        <v>487</v>
      </c>
      <c r="D2028" s="337">
        <v>3</v>
      </c>
      <c r="E2028" s="338">
        <v>17.760000000000002</v>
      </c>
      <c r="F2028" s="338">
        <f t="shared" ref="F2028:F2029" si="67">TRUNC((E2028*D2028),2)</f>
        <v>53.28</v>
      </c>
    </row>
    <row r="2029" spans="1:6">
      <c r="A2029" s="701">
        <v>88242</v>
      </c>
      <c r="B2029" s="700" t="s">
        <v>2727</v>
      </c>
      <c r="C2029" s="261" t="s">
        <v>487</v>
      </c>
      <c r="D2029" s="337">
        <v>3</v>
      </c>
      <c r="E2029" s="338">
        <v>14.37</v>
      </c>
      <c r="F2029" s="338">
        <f t="shared" si="67"/>
        <v>43.11</v>
      </c>
    </row>
    <row r="2030" spans="1:6">
      <c r="A2030" s="840" t="s">
        <v>551</v>
      </c>
      <c r="B2030" s="840"/>
      <c r="C2030" s="840"/>
      <c r="D2030" s="841"/>
      <c r="E2030" s="840"/>
      <c r="F2030" s="262">
        <f>SUM(F2028:F2029)</f>
        <v>96.39</v>
      </c>
    </row>
    <row r="2031" spans="1:6">
      <c r="A2031" s="842"/>
      <c r="B2031" s="842"/>
      <c r="C2031" s="842"/>
      <c r="D2031" s="843"/>
      <c r="E2031" s="842"/>
      <c r="F2031" s="842"/>
    </row>
    <row r="2032" spans="1:6">
      <c r="A2032" s="835" t="s">
        <v>555</v>
      </c>
      <c r="B2032" s="835"/>
      <c r="C2032" s="835"/>
      <c r="D2032" s="836"/>
      <c r="E2032" s="835"/>
      <c r="F2032" s="689">
        <f>F2030</f>
        <v>96.39</v>
      </c>
    </row>
  </sheetData>
  <mergeCells count="1184">
    <mergeCell ref="A1800:B1800"/>
    <mergeCell ref="C1800:D1800"/>
    <mergeCell ref="E1800:F1800"/>
    <mergeCell ref="A1801:F1801"/>
    <mergeCell ref="A1819:E1819"/>
    <mergeCell ref="A1823:E1823"/>
    <mergeCell ref="A1825:E1825"/>
    <mergeCell ref="A1802:F1802"/>
    <mergeCell ref="A1806:E1806"/>
    <mergeCell ref="A1810:E1810"/>
    <mergeCell ref="A1811:F1811"/>
    <mergeCell ref="A1812:E1812"/>
    <mergeCell ref="A1814:B1814"/>
    <mergeCell ref="C1814:D1814"/>
    <mergeCell ref="E1814:F1814"/>
    <mergeCell ref="A1815:F1815"/>
    <mergeCell ref="A1787:F1787"/>
    <mergeCell ref="A1792:E1792"/>
    <mergeCell ref="A1796:E1796"/>
    <mergeCell ref="A1798:E1798"/>
    <mergeCell ref="A1771:F1771"/>
    <mergeCell ref="A1776:E1776"/>
    <mergeCell ref="A1782:E1782"/>
    <mergeCell ref="A1784:E1784"/>
    <mergeCell ref="A1786:B1786"/>
    <mergeCell ref="C1786:D1786"/>
    <mergeCell ref="E1786:F1786"/>
    <mergeCell ref="A1757:F1757"/>
    <mergeCell ref="A1758:F1758"/>
    <mergeCell ref="A1762:E1762"/>
    <mergeCell ref="A1763:F1763"/>
    <mergeCell ref="A1766:E1766"/>
    <mergeCell ref="A1767:F1767"/>
    <mergeCell ref="A1768:E1768"/>
    <mergeCell ref="A1770:B1770"/>
    <mergeCell ref="C1770:D1770"/>
    <mergeCell ref="E1770:F1770"/>
    <mergeCell ref="A1785:F1785"/>
    <mergeCell ref="A1748:E1748"/>
    <mergeCell ref="A1749:F1749"/>
    <mergeCell ref="A1752:E1752"/>
    <mergeCell ref="A1753:F1753"/>
    <mergeCell ref="A1754:E1754"/>
    <mergeCell ref="A1756:B1756"/>
    <mergeCell ref="C1756:D1756"/>
    <mergeCell ref="E1756:F1756"/>
    <mergeCell ref="A1734:E1734"/>
    <mergeCell ref="A1735:F1735"/>
    <mergeCell ref="A1738:E1738"/>
    <mergeCell ref="A1739:F1739"/>
    <mergeCell ref="A1740:E1740"/>
    <mergeCell ref="A1742:B1742"/>
    <mergeCell ref="C1742:D1742"/>
    <mergeCell ref="E1742:F1742"/>
    <mergeCell ref="A1743:F1743"/>
    <mergeCell ref="A1724:E1724"/>
    <mergeCell ref="A1725:F1725"/>
    <mergeCell ref="A1726:E1726"/>
    <mergeCell ref="A1728:B1728"/>
    <mergeCell ref="C1728:D1728"/>
    <mergeCell ref="E1728:F1728"/>
    <mergeCell ref="A1729:F1729"/>
    <mergeCell ref="A1730:F1730"/>
    <mergeCell ref="A1710:E1710"/>
    <mergeCell ref="A1712:E1712"/>
    <mergeCell ref="A1714:B1714"/>
    <mergeCell ref="C1714:D1714"/>
    <mergeCell ref="E1714:F1714"/>
    <mergeCell ref="A1715:F1715"/>
    <mergeCell ref="A1716:F1716"/>
    <mergeCell ref="A1720:E1720"/>
    <mergeCell ref="A1744:F1744"/>
    <mergeCell ref="A1698:E1698"/>
    <mergeCell ref="A1699:F1699"/>
    <mergeCell ref="A1700:B1700"/>
    <mergeCell ref="C1700:D1700"/>
    <mergeCell ref="E1700:F1700"/>
    <mergeCell ref="A1701:F1701"/>
    <mergeCell ref="A1706:E1706"/>
    <mergeCell ref="A1679:E1679"/>
    <mergeCell ref="A1683:E1683"/>
    <mergeCell ref="A1685:E1685"/>
    <mergeCell ref="A1686:F1686"/>
    <mergeCell ref="A1687:B1687"/>
    <mergeCell ref="C1687:D1687"/>
    <mergeCell ref="E1687:F1687"/>
    <mergeCell ref="A1688:F1688"/>
    <mergeCell ref="A1689:F1689"/>
    <mergeCell ref="A1721:F1721"/>
    <mergeCell ref="A1673:F1673"/>
    <mergeCell ref="A1674:B1674"/>
    <mergeCell ref="C1674:D1674"/>
    <mergeCell ref="E1674:F1674"/>
    <mergeCell ref="A1675:F1675"/>
    <mergeCell ref="A1676:F1676"/>
    <mergeCell ref="A1653:E1653"/>
    <mergeCell ref="A1657:E1657"/>
    <mergeCell ref="A1659:E1659"/>
    <mergeCell ref="A1660:F1660"/>
    <mergeCell ref="A1661:B1661"/>
    <mergeCell ref="C1661:D1661"/>
    <mergeCell ref="E1661:F1661"/>
    <mergeCell ref="A1662:F1662"/>
    <mergeCell ref="A1663:F1663"/>
    <mergeCell ref="A1692:E1692"/>
    <mergeCell ref="A1696:E1696"/>
    <mergeCell ref="A1648:B1648"/>
    <mergeCell ref="C1648:D1648"/>
    <mergeCell ref="E1648:F1648"/>
    <mergeCell ref="A1649:F1649"/>
    <mergeCell ref="A1650:F1650"/>
    <mergeCell ref="A1622:F1622"/>
    <mergeCell ref="A1626:E1626"/>
    <mergeCell ref="A1630:E1630"/>
    <mergeCell ref="A1632:E1632"/>
    <mergeCell ref="A1633:F1633"/>
    <mergeCell ref="A1634:B1634"/>
    <mergeCell ref="C1634:D1634"/>
    <mergeCell ref="E1634:F1634"/>
    <mergeCell ref="A1635:F1635"/>
    <mergeCell ref="A1666:E1666"/>
    <mergeCell ref="A1670:E1670"/>
    <mergeCell ref="A1672:E1672"/>
    <mergeCell ref="A1619:F1619"/>
    <mergeCell ref="A1620:B1620"/>
    <mergeCell ref="C1620:D1620"/>
    <mergeCell ref="E1620:F1620"/>
    <mergeCell ref="A1621:F1621"/>
    <mergeCell ref="A1594:F1594"/>
    <mergeCell ref="A1598:E1598"/>
    <mergeCell ref="A1602:E1602"/>
    <mergeCell ref="A1604:E1604"/>
    <mergeCell ref="A1605:F1605"/>
    <mergeCell ref="A1606:B1606"/>
    <mergeCell ref="C1606:D1606"/>
    <mergeCell ref="E1606:F1606"/>
    <mergeCell ref="A1607:F1607"/>
    <mergeCell ref="A1640:E1640"/>
    <mergeCell ref="A1644:E1644"/>
    <mergeCell ref="A1646:E1646"/>
    <mergeCell ref="A1592:B1592"/>
    <mergeCell ref="C1592:D1592"/>
    <mergeCell ref="E1592:F1592"/>
    <mergeCell ref="A1593:F1593"/>
    <mergeCell ref="A1565:F1565"/>
    <mergeCell ref="A1569:E1569"/>
    <mergeCell ref="A1573:E1573"/>
    <mergeCell ref="A1575:E1575"/>
    <mergeCell ref="A1576:F1576"/>
    <mergeCell ref="A1578:B1578"/>
    <mergeCell ref="C1578:D1578"/>
    <mergeCell ref="E1578:F1578"/>
    <mergeCell ref="A1579:F1579"/>
    <mergeCell ref="A1608:F1608"/>
    <mergeCell ref="A1612:E1612"/>
    <mergeCell ref="A1616:E1616"/>
    <mergeCell ref="A1618:E1618"/>
    <mergeCell ref="A1549:B1549"/>
    <mergeCell ref="C1549:D1549"/>
    <mergeCell ref="E1549:F1549"/>
    <mergeCell ref="A1550:F1550"/>
    <mergeCell ref="A1551:F1551"/>
    <mergeCell ref="A1532:F1532"/>
    <mergeCell ref="A1533:F1533"/>
    <mergeCell ref="A1537:E1537"/>
    <mergeCell ref="A1538:F1538"/>
    <mergeCell ref="A1545:E1545"/>
    <mergeCell ref="A1546:F1546"/>
    <mergeCell ref="A1547:E1547"/>
    <mergeCell ref="A1580:F1580"/>
    <mergeCell ref="A1584:E1584"/>
    <mergeCell ref="A1588:E1588"/>
    <mergeCell ref="A1590:E1590"/>
    <mergeCell ref="A1591:F1591"/>
    <mergeCell ref="E1199:F1199"/>
    <mergeCell ref="A1531:B1531"/>
    <mergeCell ref="C1531:D1531"/>
    <mergeCell ref="E1531:F1531"/>
    <mergeCell ref="A1493:F1493"/>
    <mergeCell ref="A1494:F1494"/>
    <mergeCell ref="A1497:E1497"/>
    <mergeCell ref="A1501:E1501"/>
    <mergeCell ref="A1502:F1502"/>
    <mergeCell ref="A1503:E1503"/>
    <mergeCell ref="A1505:B1505"/>
    <mergeCell ref="C1505:D1505"/>
    <mergeCell ref="E1505:F1505"/>
    <mergeCell ref="A1480:F1480"/>
    <mergeCell ref="A1481:F1481"/>
    <mergeCell ref="A1484:E1484"/>
    <mergeCell ref="A1488:E1488"/>
    <mergeCell ref="A1489:F1489"/>
    <mergeCell ref="A1490:E1490"/>
    <mergeCell ref="A1492:B1492"/>
    <mergeCell ref="C1492:D1492"/>
    <mergeCell ref="E1492:F1492"/>
    <mergeCell ref="A1518:B1518"/>
    <mergeCell ref="C1518:D1518"/>
    <mergeCell ref="E1518:F1518"/>
    <mergeCell ref="A1519:F1519"/>
    <mergeCell ref="A1520:F1520"/>
    <mergeCell ref="A1523:E1523"/>
    <mergeCell ref="A1524:F1524"/>
    <mergeCell ref="A1527:E1527"/>
    <mergeCell ref="A1528:F1528"/>
    <mergeCell ref="A1529:E1529"/>
    <mergeCell ref="A1146:E1146"/>
    <mergeCell ref="A1462:B1462"/>
    <mergeCell ref="C1462:D1462"/>
    <mergeCell ref="E1462:F1462"/>
    <mergeCell ref="A1463:F1463"/>
    <mergeCell ref="A1468:E1468"/>
    <mergeCell ref="A1475:E1475"/>
    <mergeCell ref="A1477:E1477"/>
    <mergeCell ref="A1479:B1479"/>
    <mergeCell ref="C1479:D1479"/>
    <mergeCell ref="E1479:F1479"/>
    <mergeCell ref="A1170:B1170"/>
    <mergeCell ref="C1170:D1170"/>
    <mergeCell ref="A1171:F1171"/>
    <mergeCell ref="A1182:F1182"/>
    <mergeCell ref="A1183:E1183"/>
    <mergeCell ref="E1170:F1170"/>
    <mergeCell ref="A1195:E1195"/>
    <mergeCell ref="A1197:E1197"/>
    <mergeCell ref="A1185:B1185"/>
    <mergeCell ref="C1185:D1185"/>
    <mergeCell ref="E1185:F1185"/>
    <mergeCell ref="A1186:F1186"/>
    <mergeCell ref="A1187:F1187"/>
    <mergeCell ref="A1191:E1191"/>
    <mergeCell ref="A1172:F1172"/>
    <mergeCell ref="A1176:E1176"/>
    <mergeCell ref="A1209:E1209"/>
    <mergeCell ref="A1211:E1211"/>
    <mergeCell ref="A1200:F1200"/>
    <mergeCell ref="A1199:B1199"/>
    <mergeCell ref="C1199:D1199"/>
    <mergeCell ref="E1125:F1125"/>
    <mergeCell ref="A1126:F1126"/>
    <mergeCell ref="A1064:E1064"/>
    <mergeCell ref="A1052:F1052"/>
    <mergeCell ref="A1053:F1053"/>
    <mergeCell ref="A1057:E1057"/>
    <mergeCell ref="A1062:E1062"/>
    <mergeCell ref="A1063:F1063"/>
    <mergeCell ref="A1089:F1089"/>
    <mergeCell ref="A1093:E1093"/>
    <mergeCell ref="A1094:F1094"/>
    <mergeCell ref="A1095:E1095"/>
    <mergeCell ref="A1201:F1201"/>
    <mergeCell ref="A1205:E1205"/>
    <mergeCell ref="A1181:E1181"/>
    <mergeCell ref="A1161:E1161"/>
    <mergeCell ref="A1166:E1166"/>
    <mergeCell ref="A1167:F1167"/>
    <mergeCell ref="A1168:E1168"/>
    <mergeCell ref="A1155:B1155"/>
    <mergeCell ref="C1155:D1155"/>
    <mergeCell ref="A1156:F1156"/>
    <mergeCell ref="A1157:F1157"/>
    <mergeCell ref="E1155:F1155"/>
    <mergeCell ref="A1151:E1151"/>
    <mergeCell ref="A1152:F1152"/>
    <mergeCell ref="A1153:E1153"/>
    <mergeCell ref="A1140:B1140"/>
    <mergeCell ref="C1140:D1140"/>
    <mergeCell ref="E1140:F1140"/>
    <mergeCell ref="A1141:F1141"/>
    <mergeCell ref="A1142:F1142"/>
    <mergeCell ref="A1051:B1051"/>
    <mergeCell ref="C1051:D1051"/>
    <mergeCell ref="E1051:F1051"/>
    <mergeCell ref="A752:F752"/>
    <mergeCell ref="A227:F227"/>
    <mergeCell ref="A231:E231"/>
    <mergeCell ref="A232:F232"/>
    <mergeCell ref="A238:E238"/>
    <mergeCell ref="A239:F239"/>
    <mergeCell ref="A480:B480"/>
    <mergeCell ref="C480:D480"/>
    <mergeCell ref="E480:F480"/>
    <mergeCell ref="A618:E618"/>
    <mergeCell ref="A611:F611"/>
    <mergeCell ref="A624:F624"/>
    <mergeCell ref="A625:E625"/>
    <mergeCell ref="A612:B612"/>
    <mergeCell ref="C612:D612"/>
    <mergeCell ref="E612:F612"/>
    <mergeCell ref="A613:F613"/>
    <mergeCell ref="A614:F614"/>
    <mergeCell ref="A467:F467"/>
    <mergeCell ref="A468:F468"/>
    <mergeCell ref="A472:E472"/>
    <mergeCell ref="A476:E476"/>
    <mergeCell ref="A478:E478"/>
    <mergeCell ref="A465:F465"/>
    <mergeCell ref="A1017:F1017"/>
    <mergeCell ref="A981:E981"/>
    <mergeCell ref="A982:F982"/>
    <mergeCell ref="A1048:F1048"/>
    <mergeCell ref="A1049:E1049"/>
    <mergeCell ref="A787:F787"/>
    <mergeCell ref="A515:E515"/>
    <mergeCell ref="A516:F516"/>
    <mergeCell ref="A529:E529"/>
    <mergeCell ref="A530:F530"/>
    <mergeCell ref="A1006:E1006"/>
    <mergeCell ref="A1007:F1007"/>
    <mergeCell ref="A1008:E1008"/>
    <mergeCell ref="A1009:F1009"/>
    <mergeCell ref="A1010:B1010"/>
    <mergeCell ref="C1010:D1010"/>
    <mergeCell ref="E1010:F1010"/>
    <mergeCell ref="A1030:F1030"/>
    <mergeCell ref="A1031:F1031"/>
    <mergeCell ref="A1029:B1029"/>
    <mergeCell ref="C1029:D1029"/>
    <mergeCell ref="E1029:F1029"/>
    <mergeCell ref="A1026:F1026"/>
    <mergeCell ref="A1027:E1027"/>
    <mergeCell ref="A1025:E1025"/>
    <mergeCell ref="A1011:F1011"/>
    <mergeCell ref="A1012:F1012"/>
    <mergeCell ref="A1016:E1016"/>
    <mergeCell ref="A574:E574"/>
    <mergeCell ref="A575:F575"/>
    <mergeCell ref="A578:E578"/>
    <mergeCell ref="A559:F559"/>
    <mergeCell ref="A549:E549"/>
    <mergeCell ref="A554:E554"/>
    <mergeCell ref="A558:E558"/>
    <mergeCell ref="A550:F550"/>
    <mergeCell ref="A555:F555"/>
    <mergeCell ref="A436:F436"/>
    <mergeCell ref="A442:E442"/>
    <mergeCell ref="A414:E414"/>
    <mergeCell ref="A415:F415"/>
    <mergeCell ref="A416:E416"/>
    <mergeCell ref="A417:F417"/>
    <mergeCell ref="C402:D402"/>
    <mergeCell ref="A991:E991"/>
    <mergeCell ref="A995:E995"/>
    <mergeCell ref="A996:F996"/>
    <mergeCell ref="A992:F992"/>
    <mergeCell ref="A965:F965"/>
    <mergeCell ref="A966:B966"/>
    <mergeCell ref="C966:D966"/>
    <mergeCell ref="E966:F966"/>
    <mergeCell ref="A967:F967"/>
    <mergeCell ref="A968:F968"/>
    <mergeCell ref="A972:E972"/>
    <mergeCell ref="A973:F973"/>
    <mergeCell ref="A980:F980"/>
    <mergeCell ref="A979:E979"/>
    <mergeCell ref="A751:E751"/>
    <mergeCell ref="A950:B950"/>
    <mergeCell ref="C950:D950"/>
    <mergeCell ref="E950:F950"/>
    <mergeCell ref="A951:F951"/>
    <mergeCell ref="A952:F952"/>
    <mergeCell ref="A956:E956"/>
    <mergeCell ref="A957:F957"/>
    <mergeCell ref="A962:E962"/>
    <mergeCell ref="A936:F936"/>
    <mergeCell ref="E795:F795"/>
    <mergeCell ref="A338:F338"/>
    <mergeCell ref="A342:E342"/>
    <mergeCell ref="A343:F343"/>
    <mergeCell ref="A336:B336"/>
    <mergeCell ref="C336:D336"/>
    <mergeCell ref="E336:F336"/>
    <mergeCell ref="A297:F297"/>
    <mergeCell ref="A662:E662"/>
    <mergeCell ref="A664:B664"/>
    <mergeCell ref="C664:D664"/>
    <mergeCell ref="E664:F664"/>
    <mergeCell ref="A641:F641"/>
    <mergeCell ref="A584:F584"/>
    <mergeCell ref="A590:E590"/>
    <mergeCell ref="A591:F591"/>
    <mergeCell ref="A563:F563"/>
    <mergeCell ref="A564:F564"/>
    <mergeCell ref="A569:E569"/>
    <mergeCell ref="A570:F570"/>
    <mergeCell ref="A382:E382"/>
    <mergeCell ref="A383:F383"/>
    <mergeCell ref="A384:E384"/>
    <mergeCell ref="A385:F385"/>
    <mergeCell ref="A386:B386"/>
    <mergeCell ref="C386:D386"/>
    <mergeCell ref="E386:F386"/>
    <mergeCell ref="A403:F403"/>
    <mergeCell ref="A404:F404"/>
    <mergeCell ref="A398:E398"/>
    <mergeCell ref="A449:E449"/>
    <mergeCell ref="A443:F443"/>
    <mergeCell ref="A435:F435"/>
    <mergeCell ref="A96:F96"/>
    <mergeCell ref="A97:F97"/>
    <mergeCell ref="A101:F101"/>
    <mergeCell ref="A110:F110"/>
    <mergeCell ref="A104:E104"/>
    <mergeCell ref="A105:F105"/>
    <mergeCell ref="C202:D202"/>
    <mergeCell ref="E202:F202"/>
    <mergeCell ref="A203:F203"/>
    <mergeCell ref="A204:F204"/>
    <mergeCell ref="A221:E221"/>
    <mergeCell ref="A222:F222"/>
    <mergeCell ref="A1:F2"/>
    <mergeCell ref="A447:E447"/>
    <mergeCell ref="A448:F448"/>
    <mergeCell ref="A430:E430"/>
    <mergeCell ref="A431:F431"/>
    <mergeCell ref="A432:E432"/>
    <mergeCell ref="A433:F433"/>
    <mergeCell ref="A434:B434"/>
    <mergeCell ref="C434:D434"/>
    <mergeCell ref="E434:F434"/>
    <mergeCell ref="A425:F425"/>
    <mergeCell ref="A419:F419"/>
    <mergeCell ref="A420:F420"/>
    <mergeCell ref="A424:E424"/>
    <mergeCell ref="E147:F147"/>
    <mergeCell ref="A77:E77"/>
    <mergeCell ref="A78:F78"/>
    <mergeCell ref="A79:E79"/>
    <mergeCell ref="A143:E143"/>
    <mergeCell ref="A223:E223"/>
    <mergeCell ref="A120:F120"/>
    <mergeCell ref="A114:E114"/>
    <mergeCell ref="A115:F115"/>
    <mergeCell ref="A119:E119"/>
    <mergeCell ref="A259:E259"/>
    <mergeCell ref="A260:F260"/>
    <mergeCell ref="A175:E175"/>
    <mergeCell ref="A176:F176"/>
    <mergeCell ref="A170:B170"/>
    <mergeCell ref="C170:D170"/>
    <mergeCell ref="E170:F170"/>
    <mergeCell ref="A152:E152"/>
    <mergeCell ref="A166:E166"/>
    <mergeCell ref="A168:E168"/>
    <mergeCell ref="A169:F169"/>
    <mergeCell ref="A171:F171"/>
    <mergeCell ref="A172:F172"/>
    <mergeCell ref="A127:E127"/>
    <mergeCell ref="A190:E190"/>
    <mergeCell ref="A191:F191"/>
    <mergeCell ref="A179:E179"/>
    <mergeCell ref="A180:F180"/>
    <mergeCell ref="A181:E181"/>
    <mergeCell ref="A182:F182"/>
    <mergeCell ref="A183:B183"/>
    <mergeCell ref="C183:D183"/>
    <mergeCell ref="E183:F183"/>
    <mergeCell ref="A184:F184"/>
    <mergeCell ref="A185:F185"/>
    <mergeCell ref="C225:D225"/>
    <mergeCell ref="A201:F201"/>
    <mergeCell ref="A198:E198"/>
    <mergeCell ref="A352:F352"/>
    <mergeCell ref="A356:E356"/>
    <mergeCell ref="A357:F357"/>
    <mergeCell ref="A408:E408"/>
    <mergeCell ref="A409:F409"/>
    <mergeCell ref="A377:E377"/>
    <mergeCell ref="A378:F378"/>
    <mergeCell ref="A399:F399"/>
    <mergeCell ref="A400:E400"/>
    <mergeCell ref="A401:F401"/>
    <mergeCell ref="A402:B402"/>
    <mergeCell ref="A144:F144"/>
    <mergeCell ref="A145:E145"/>
    <mergeCell ref="A146:F146"/>
    <mergeCell ref="A149:F149"/>
    <mergeCell ref="A153:F153"/>
    <mergeCell ref="A264:F264"/>
    <mergeCell ref="A265:F265"/>
    <mergeCell ref="A240:E240"/>
    <mergeCell ref="A225:B225"/>
    <mergeCell ref="A261:E261"/>
    <mergeCell ref="A262:F262"/>
    <mergeCell ref="A242:B242"/>
    <mergeCell ref="C242:D242"/>
    <mergeCell ref="E242:F242"/>
    <mergeCell ref="E402:F402"/>
    <mergeCell ref="A393:F393"/>
    <mergeCell ref="A387:F387"/>
    <mergeCell ref="A388:F388"/>
    <mergeCell ref="A392:E392"/>
    <mergeCell ref="A199:F199"/>
    <mergeCell ref="A200:E200"/>
    <mergeCell ref="A321:F321"/>
    <mergeCell ref="A315:E315"/>
    <mergeCell ref="A316:F316"/>
    <mergeCell ref="A317:E317"/>
    <mergeCell ref="A318:F318"/>
    <mergeCell ref="A319:B319"/>
    <mergeCell ref="C319:D319"/>
    <mergeCell ref="E319:F319"/>
    <mergeCell ref="A325:E325"/>
    <mergeCell ref="A299:F299"/>
    <mergeCell ref="A300:F300"/>
    <mergeCell ref="A418:B418"/>
    <mergeCell ref="C418:D418"/>
    <mergeCell ref="E418:F418"/>
    <mergeCell ref="A346:E346"/>
    <mergeCell ref="A347:F347"/>
    <mergeCell ref="A348:E348"/>
    <mergeCell ref="A349:F349"/>
    <mergeCell ref="A350:B350"/>
    <mergeCell ref="C350:D350"/>
    <mergeCell ref="E350:F350"/>
    <mergeCell ref="A372:F372"/>
    <mergeCell ref="A373:F373"/>
    <mergeCell ref="A367:E367"/>
    <mergeCell ref="A368:F368"/>
    <mergeCell ref="A369:E369"/>
    <mergeCell ref="A370:F370"/>
    <mergeCell ref="A371:B371"/>
    <mergeCell ref="C371:D371"/>
    <mergeCell ref="E371:F371"/>
    <mergeCell ref="A358:B358"/>
    <mergeCell ref="A351:F351"/>
    <mergeCell ref="A276:F276"/>
    <mergeCell ref="A277:B277"/>
    <mergeCell ref="C277:D277"/>
    <mergeCell ref="E277:F277"/>
    <mergeCell ref="A284:F284"/>
    <mergeCell ref="A278:F278"/>
    <mergeCell ref="A248:E248"/>
    <mergeCell ref="A249:F249"/>
    <mergeCell ref="A243:F243"/>
    <mergeCell ref="A244:F244"/>
    <mergeCell ref="A279:F279"/>
    <mergeCell ref="A283:E283"/>
    <mergeCell ref="A294:E294"/>
    <mergeCell ref="A295:F295"/>
    <mergeCell ref="A335:F335"/>
    <mergeCell ref="A326:F326"/>
    <mergeCell ref="A337:F337"/>
    <mergeCell ref="A263:B263"/>
    <mergeCell ref="A269:E269"/>
    <mergeCell ref="A270:F270"/>
    <mergeCell ref="A296:E296"/>
    <mergeCell ref="C263:D263"/>
    <mergeCell ref="E263:F263"/>
    <mergeCell ref="A298:B298"/>
    <mergeCell ref="C298:D298"/>
    <mergeCell ref="E298:F298"/>
    <mergeCell ref="A304:E304"/>
    <mergeCell ref="A305:F305"/>
    <mergeCell ref="A332:E332"/>
    <mergeCell ref="A333:F333"/>
    <mergeCell ref="A334:E334"/>
    <mergeCell ref="A320:F320"/>
    <mergeCell ref="A128:F128"/>
    <mergeCell ref="A129:E129"/>
    <mergeCell ref="A130:F130"/>
    <mergeCell ref="A131:B131"/>
    <mergeCell ref="C131:D131"/>
    <mergeCell ref="E131:F131"/>
    <mergeCell ref="A167:F167"/>
    <mergeCell ref="A148:F148"/>
    <mergeCell ref="A147:B147"/>
    <mergeCell ref="C147:D147"/>
    <mergeCell ref="A137:E137"/>
    <mergeCell ref="A138:F138"/>
    <mergeCell ref="A132:F132"/>
    <mergeCell ref="A133:F133"/>
    <mergeCell ref="A273:E273"/>
    <mergeCell ref="A274:F274"/>
    <mergeCell ref="A275:E275"/>
    <mergeCell ref="A224:F224"/>
    <mergeCell ref="A210:E210"/>
    <mergeCell ref="A211:F211"/>
    <mergeCell ref="A202:B202"/>
    <mergeCell ref="E225:F225"/>
    <mergeCell ref="A226:F226"/>
    <mergeCell ref="A88:F88"/>
    <mergeCell ref="A106:E106"/>
    <mergeCell ref="A107:F107"/>
    <mergeCell ref="A108:B108"/>
    <mergeCell ref="C108:D108"/>
    <mergeCell ref="E108:F108"/>
    <mergeCell ref="A109:F109"/>
    <mergeCell ref="A27:F27"/>
    <mergeCell ref="A21:F21"/>
    <mergeCell ref="A16:E16"/>
    <mergeCell ref="A17:F17"/>
    <mergeCell ref="A62:E62"/>
    <mergeCell ref="A63:F63"/>
    <mergeCell ref="A58:E58"/>
    <mergeCell ref="A59:F59"/>
    <mergeCell ref="A50:F50"/>
    <mergeCell ref="A51:F51"/>
    <mergeCell ref="A35:B35"/>
    <mergeCell ref="C35:D35"/>
    <mergeCell ref="E35:F35"/>
    <mergeCell ref="A36:F36"/>
    <mergeCell ref="A37:F37"/>
    <mergeCell ref="A41:E41"/>
    <mergeCell ref="A45:E45"/>
    <mergeCell ref="A47:E47"/>
    <mergeCell ref="A87:E87"/>
    <mergeCell ref="A80:F80"/>
    <mergeCell ref="A81:B81"/>
    <mergeCell ref="C81:D81"/>
    <mergeCell ref="E81:F81"/>
    <mergeCell ref="A82:F82"/>
    <mergeCell ref="A83:F83"/>
    <mergeCell ref="A6:F6"/>
    <mergeCell ref="A3:F3"/>
    <mergeCell ref="A4:B4"/>
    <mergeCell ref="C4:D4"/>
    <mergeCell ref="E4:F4"/>
    <mergeCell ref="A5:F5"/>
    <mergeCell ref="A10:E10"/>
    <mergeCell ref="A11:F11"/>
    <mergeCell ref="A18:E18"/>
    <mergeCell ref="A19:F19"/>
    <mergeCell ref="A20:B20"/>
    <mergeCell ref="C20:D20"/>
    <mergeCell ref="E20:F20"/>
    <mergeCell ref="A22:F22"/>
    <mergeCell ref="A31:E31"/>
    <mergeCell ref="A457:E457"/>
    <mergeCell ref="A32:F32"/>
    <mergeCell ref="A33:E33"/>
    <mergeCell ref="A34:F34"/>
    <mergeCell ref="A48:F48"/>
    <mergeCell ref="A49:B49"/>
    <mergeCell ref="C49:D49"/>
    <mergeCell ref="E49:F49"/>
    <mergeCell ref="A91:E91"/>
    <mergeCell ref="A92:F92"/>
    <mergeCell ref="A93:E93"/>
    <mergeCell ref="A94:F94"/>
    <mergeCell ref="A95:B95"/>
    <mergeCell ref="C95:D95"/>
    <mergeCell ref="E95:F95"/>
    <mergeCell ref="A100:E100"/>
    <mergeCell ref="A26:E26"/>
    <mergeCell ref="A458:F458"/>
    <mergeCell ref="A462:E462"/>
    <mergeCell ref="A463:F463"/>
    <mergeCell ref="A496:F496"/>
    <mergeCell ref="A500:E500"/>
    <mergeCell ref="A501:F501"/>
    <mergeCell ref="A451:B451"/>
    <mergeCell ref="C451:D451"/>
    <mergeCell ref="E451:F451"/>
    <mergeCell ref="A452:F452"/>
    <mergeCell ref="A453:F453"/>
    <mergeCell ref="A464:E464"/>
    <mergeCell ref="A494:B494"/>
    <mergeCell ref="C494:D494"/>
    <mergeCell ref="E494:F494"/>
    <mergeCell ref="A495:F495"/>
    <mergeCell ref="A482:F482"/>
    <mergeCell ref="A486:E486"/>
    <mergeCell ref="A490:E490"/>
    <mergeCell ref="A492:E492"/>
    <mergeCell ref="A481:F481"/>
    <mergeCell ref="A466:B466"/>
    <mergeCell ref="C466:D466"/>
    <mergeCell ref="E466:F466"/>
    <mergeCell ref="A505:E505"/>
    <mergeCell ref="A506:F506"/>
    <mergeCell ref="A507:E507"/>
    <mergeCell ref="A508:F508"/>
    <mergeCell ref="A540:F540"/>
    <mergeCell ref="A524:B524"/>
    <mergeCell ref="C524:D524"/>
    <mergeCell ref="A541:E541"/>
    <mergeCell ref="A543:C543"/>
    <mergeCell ref="D543:E543"/>
    <mergeCell ref="A539:E539"/>
    <mergeCell ref="E524:F524"/>
    <mergeCell ref="A526:F526"/>
    <mergeCell ref="A520:E520"/>
    <mergeCell ref="A521:F521"/>
    <mergeCell ref="A522:E522"/>
    <mergeCell ref="A509:B509"/>
    <mergeCell ref="C509:D509"/>
    <mergeCell ref="E509:F509"/>
    <mergeCell ref="A510:F510"/>
    <mergeCell ref="A511:F511"/>
    <mergeCell ref="A542:F542"/>
    <mergeCell ref="A525:E525"/>
    <mergeCell ref="A562:B562"/>
    <mergeCell ref="C562:D562"/>
    <mergeCell ref="E562:F562"/>
    <mergeCell ref="A560:E560"/>
    <mergeCell ref="A544:F544"/>
    <mergeCell ref="A545:F545"/>
    <mergeCell ref="A581:F581"/>
    <mergeCell ref="A599:E599"/>
    <mergeCell ref="A661:F661"/>
    <mergeCell ref="A665:F665"/>
    <mergeCell ref="A666:F666"/>
    <mergeCell ref="A670:E670"/>
    <mergeCell ref="A671:F671"/>
    <mergeCell ref="A579:F579"/>
    <mergeCell ref="A580:E580"/>
    <mergeCell ref="A582:B582"/>
    <mergeCell ref="C582:D582"/>
    <mergeCell ref="E582:F582"/>
    <mergeCell ref="A583:F583"/>
    <mergeCell ref="A608:E608"/>
    <mergeCell ref="A609:F609"/>
    <mergeCell ref="A610:E610"/>
    <mergeCell ref="A603:B603"/>
    <mergeCell ref="C603:D603"/>
    <mergeCell ref="E603:F603"/>
    <mergeCell ref="A604:F604"/>
    <mergeCell ref="A605:F605"/>
    <mergeCell ref="A600:F600"/>
    <mergeCell ref="A601:E601"/>
    <mergeCell ref="A602:F602"/>
    <mergeCell ref="A627:B627"/>
    <mergeCell ref="C627:D627"/>
    <mergeCell ref="E627:F627"/>
    <mergeCell ref="A628:F628"/>
    <mergeCell ref="A629:F629"/>
    <mergeCell ref="A633:E633"/>
    <mergeCell ref="A634:F634"/>
    <mergeCell ref="A638:E638"/>
    <mergeCell ref="A639:F639"/>
    <mergeCell ref="A623:E623"/>
    <mergeCell ref="A640:E640"/>
    <mergeCell ref="A643:F643"/>
    <mergeCell ref="A644:F644"/>
    <mergeCell ref="A649:E649"/>
    <mergeCell ref="A650:F650"/>
    <mergeCell ref="A642:B642"/>
    <mergeCell ref="C642:D642"/>
    <mergeCell ref="E642:F642"/>
    <mergeCell ref="A701:F701"/>
    <mergeCell ref="A686:F686"/>
    <mergeCell ref="A675:E675"/>
    <mergeCell ref="A660:E660"/>
    <mergeCell ref="A706:E706"/>
    <mergeCell ref="A707:F707"/>
    <mergeCell ref="A708:E708"/>
    <mergeCell ref="A676:F676"/>
    <mergeCell ref="A677:E677"/>
    <mergeCell ref="A679:B679"/>
    <mergeCell ref="C679:D679"/>
    <mergeCell ref="E679:F679"/>
    <mergeCell ref="A680:F680"/>
    <mergeCell ref="A681:F681"/>
    <mergeCell ref="A685:E685"/>
    <mergeCell ref="A689:E689"/>
    <mergeCell ref="A690:F690"/>
    <mergeCell ref="A691:E691"/>
    <mergeCell ref="A693:B693"/>
    <mergeCell ref="C693:D693"/>
    <mergeCell ref="E693:F693"/>
    <mergeCell ref="A694:F694"/>
    <mergeCell ref="A695:F695"/>
    <mergeCell ref="A700:E700"/>
    <mergeCell ref="A743:E743"/>
    <mergeCell ref="A745:B745"/>
    <mergeCell ref="C745:D745"/>
    <mergeCell ref="A729:E729"/>
    <mergeCell ref="A710:B710"/>
    <mergeCell ref="A727:E727"/>
    <mergeCell ref="A728:F728"/>
    <mergeCell ref="C710:D710"/>
    <mergeCell ref="E710:F710"/>
    <mergeCell ref="A711:F711"/>
    <mergeCell ref="A712:F712"/>
    <mergeCell ref="A716:E716"/>
    <mergeCell ref="A717:F717"/>
    <mergeCell ref="E745:F745"/>
    <mergeCell ref="A731:B731"/>
    <mergeCell ref="C731:D731"/>
    <mergeCell ref="E731:F731"/>
    <mergeCell ref="A732:F732"/>
    <mergeCell ref="A733:F733"/>
    <mergeCell ref="A737:E737"/>
    <mergeCell ref="A738:F738"/>
    <mergeCell ref="A741:E741"/>
    <mergeCell ref="A742:F742"/>
    <mergeCell ref="A791:E791"/>
    <mergeCell ref="A807:E807"/>
    <mergeCell ref="A746:F746"/>
    <mergeCell ref="A747:F747"/>
    <mergeCell ref="A775:F775"/>
    <mergeCell ref="A792:F792"/>
    <mergeCell ref="A776:E776"/>
    <mergeCell ref="A778:B778"/>
    <mergeCell ref="C778:D778"/>
    <mergeCell ref="E778:F778"/>
    <mergeCell ref="A779:F779"/>
    <mergeCell ref="A780:F780"/>
    <mergeCell ref="A785:E785"/>
    <mergeCell ref="A786:F786"/>
    <mergeCell ref="C762:D762"/>
    <mergeCell ref="E762:F762"/>
    <mergeCell ref="A763:F763"/>
    <mergeCell ref="A764:F764"/>
    <mergeCell ref="A768:E768"/>
    <mergeCell ref="A769:F769"/>
    <mergeCell ref="A774:E774"/>
    <mergeCell ref="A758:E758"/>
    <mergeCell ref="A759:F759"/>
    <mergeCell ref="A762:B762"/>
    <mergeCell ref="A760:E760"/>
    <mergeCell ref="A761:F761"/>
    <mergeCell ref="A796:F796"/>
    <mergeCell ref="A797:F797"/>
    <mergeCell ref="A803:E803"/>
    <mergeCell ref="A793:E793"/>
    <mergeCell ref="A795:B795"/>
    <mergeCell ref="C795:D795"/>
    <mergeCell ref="A879:F879"/>
    <mergeCell ref="A883:E883"/>
    <mergeCell ref="A905:F905"/>
    <mergeCell ref="A906:F906"/>
    <mergeCell ref="A918:F918"/>
    <mergeCell ref="A940:E940"/>
    <mergeCell ref="A878:F878"/>
    <mergeCell ref="A874:E874"/>
    <mergeCell ref="A875:E875"/>
    <mergeCell ref="A877:B877"/>
    <mergeCell ref="C877:D877"/>
    <mergeCell ref="E877:F877"/>
    <mergeCell ref="A929:E929"/>
    <mergeCell ref="A930:F930"/>
    <mergeCell ref="A932:F932"/>
    <mergeCell ref="A1081:F1081"/>
    <mergeCell ref="A1088:E1088"/>
    <mergeCell ref="A902:E902"/>
    <mergeCell ref="A904:B904"/>
    <mergeCell ref="A931:E931"/>
    <mergeCell ref="A914:F914"/>
    <mergeCell ref="A1039:E1039"/>
    <mergeCell ref="A1040:F1040"/>
    <mergeCell ref="A941:F941"/>
    <mergeCell ref="A946:E946"/>
    <mergeCell ref="A947:F947"/>
    <mergeCell ref="A948:E948"/>
    <mergeCell ref="A963:F963"/>
    <mergeCell ref="A964:E964"/>
    <mergeCell ref="A934:B934"/>
    <mergeCell ref="C934:D934"/>
    <mergeCell ref="E934:F934"/>
    <mergeCell ref="A1224:E1224"/>
    <mergeCell ref="A1228:B1228"/>
    <mergeCell ref="C1228:D1228"/>
    <mergeCell ref="E1228:F1228"/>
    <mergeCell ref="A1229:F1229"/>
    <mergeCell ref="A1230:F1230"/>
    <mergeCell ref="A1097:B1097"/>
    <mergeCell ref="C1097:D1097"/>
    <mergeCell ref="E1097:F1097"/>
    <mergeCell ref="A1098:F1098"/>
    <mergeCell ref="A1099:F1099"/>
    <mergeCell ref="A1106:E1106"/>
    <mergeCell ref="A1102:E1102"/>
    <mergeCell ref="A1103:F1103"/>
    <mergeCell ref="A1107:F1107"/>
    <mergeCell ref="A1108:E1108"/>
    <mergeCell ref="A1121:E1121"/>
    <mergeCell ref="A1122:F1122"/>
    <mergeCell ref="A1123:E1123"/>
    <mergeCell ref="A1110:B1110"/>
    <mergeCell ref="C1110:D1110"/>
    <mergeCell ref="E1110:F1110"/>
    <mergeCell ref="A1111:F1111"/>
    <mergeCell ref="A1112:F1112"/>
    <mergeCell ref="A1116:E1116"/>
    <mergeCell ref="A1127:F1127"/>
    <mergeCell ref="A1131:E1131"/>
    <mergeCell ref="A1136:E1136"/>
    <mergeCell ref="A1137:F1137"/>
    <mergeCell ref="A1138:E1138"/>
    <mergeCell ref="A1125:B1125"/>
    <mergeCell ref="C1125:D1125"/>
    <mergeCell ref="A901:E901"/>
    <mergeCell ref="A1213:B1213"/>
    <mergeCell ref="C1213:D1213"/>
    <mergeCell ref="E1213:F1213"/>
    <mergeCell ref="A1214:F1214"/>
    <mergeCell ref="A1215:F1215"/>
    <mergeCell ref="A1219:E1219"/>
    <mergeCell ref="A1047:E1047"/>
    <mergeCell ref="A1066:B1066"/>
    <mergeCell ref="C1066:D1066"/>
    <mergeCell ref="E1066:F1066"/>
    <mergeCell ref="A1067:F1067"/>
    <mergeCell ref="A1068:F1068"/>
    <mergeCell ref="A1071:E1071"/>
    <mergeCell ref="A1072:F1072"/>
    <mergeCell ref="A1075:E1075"/>
    <mergeCell ref="A1076:F1076"/>
    <mergeCell ref="A1077:E1077"/>
    <mergeCell ref="A1079:B1079"/>
    <mergeCell ref="C1079:D1079"/>
    <mergeCell ref="E1079:F1079"/>
    <mergeCell ref="A1080:F1080"/>
    <mergeCell ref="A935:F935"/>
    <mergeCell ref="C904:D904"/>
    <mergeCell ref="E904:F904"/>
    <mergeCell ref="A913:E913"/>
    <mergeCell ref="A917:E917"/>
    <mergeCell ref="A983:B983"/>
    <mergeCell ref="C983:D983"/>
    <mergeCell ref="E983:F983"/>
    <mergeCell ref="A984:F984"/>
    <mergeCell ref="A985:F985"/>
    <mergeCell ref="A1241:E1241"/>
    <mergeCell ref="A1234:E1234"/>
    <mergeCell ref="A1226:E1226"/>
    <mergeCell ref="A1243:B1243"/>
    <mergeCell ref="C1243:D1243"/>
    <mergeCell ref="E1243:F1243"/>
    <mergeCell ref="A1244:F1244"/>
    <mergeCell ref="A1245:F1245"/>
    <mergeCell ref="A1249:E1249"/>
    <mergeCell ref="A1239:E1239"/>
    <mergeCell ref="A1262:B1262"/>
    <mergeCell ref="C1262:D1262"/>
    <mergeCell ref="E1262:F1262"/>
    <mergeCell ref="A1263:F1263"/>
    <mergeCell ref="A1264:F1264"/>
    <mergeCell ref="A1258:E1258"/>
    <mergeCell ref="A1260:E1260"/>
    <mergeCell ref="A1292:E1292"/>
    <mergeCell ref="A1295:B1295"/>
    <mergeCell ref="C1295:D1295"/>
    <mergeCell ref="E1295:F1295"/>
    <mergeCell ref="A1296:F1296"/>
    <mergeCell ref="A1297:F1297"/>
    <mergeCell ref="A1268:E1268"/>
    <mergeCell ref="A1269:F1269"/>
    <mergeCell ref="A1273:E1273"/>
    <mergeCell ref="A1274:F1274"/>
    <mergeCell ref="A1275:E1275"/>
    <mergeCell ref="A1277:B1277"/>
    <mergeCell ref="C1277:D1277"/>
    <mergeCell ref="E1277:F1277"/>
    <mergeCell ref="A1278:F1278"/>
    <mergeCell ref="A1279:F1279"/>
    <mergeCell ref="A1283:E1283"/>
    <mergeCell ref="A1284:F1284"/>
    <mergeCell ref="A1290:E1290"/>
    <mergeCell ref="A1291:F1291"/>
    <mergeCell ref="A1312:F1312"/>
    <mergeCell ref="A1316:E1316"/>
    <mergeCell ref="A1317:F1317"/>
    <mergeCell ref="A1320:E1320"/>
    <mergeCell ref="A1321:F1321"/>
    <mergeCell ref="A1322:E1322"/>
    <mergeCell ref="A1324:B1324"/>
    <mergeCell ref="C1324:D1324"/>
    <mergeCell ref="E1324:F1324"/>
    <mergeCell ref="A1301:E1301"/>
    <mergeCell ref="A1302:F1302"/>
    <mergeCell ref="A1306:E1306"/>
    <mergeCell ref="A1307:F1307"/>
    <mergeCell ref="A1308:E1308"/>
    <mergeCell ref="A1310:B1310"/>
    <mergeCell ref="C1310:D1310"/>
    <mergeCell ref="E1310:F1310"/>
    <mergeCell ref="A1311:F1311"/>
    <mergeCell ref="A1364:F1364"/>
    <mergeCell ref="A1365:E1365"/>
    <mergeCell ref="A1366:F1366"/>
    <mergeCell ref="A1367:B1367"/>
    <mergeCell ref="C1367:D1367"/>
    <mergeCell ref="E1367:F1367"/>
    <mergeCell ref="A1368:F1368"/>
    <mergeCell ref="A1325:F1325"/>
    <mergeCell ref="A1326:F1326"/>
    <mergeCell ref="A1329:E1329"/>
    <mergeCell ref="A1330:F1330"/>
    <mergeCell ref="A1333:E1333"/>
    <mergeCell ref="A1334:F1334"/>
    <mergeCell ref="A1335:E1335"/>
    <mergeCell ref="A1337:B1337"/>
    <mergeCell ref="C1337:D1337"/>
    <mergeCell ref="E1337:F1337"/>
    <mergeCell ref="A1338:F1338"/>
    <mergeCell ref="A1339:F1339"/>
    <mergeCell ref="A1342:E1342"/>
    <mergeCell ref="A1343:F1343"/>
    <mergeCell ref="A1346:E1346"/>
    <mergeCell ref="A1347:F1347"/>
    <mergeCell ref="A1348:E1348"/>
    <mergeCell ref="A1350:B1350"/>
    <mergeCell ref="C1350:D1350"/>
    <mergeCell ref="E1350:F1350"/>
    <mergeCell ref="A1351:F1351"/>
    <mergeCell ref="A1352:F1352"/>
    <mergeCell ref="A1356:E1356"/>
    <mergeCell ref="A1357:F1357"/>
    <mergeCell ref="A1363:E1363"/>
    <mergeCell ref="A1413:F1413"/>
    <mergeCell ref="A1414:E1414"/>
    <mergeCell ref="A1416:B1416"/>
    <mergeCell ref="C1416:D1416"/>
    <mergeCell ref="E1416:F1416"/>
    <mergeCell ref="A1417:F1417"/>
    <mergeCell ref="A1424:E1424"/>
    <mergeCell ref="A1369:F1369"/>
    <mergeCell ref="A1373:E1373"/>
    <mergeCell ref="A1374:F1374"/>
    <mergeCell ref="A1380:E1380"/>
    <mergeCell ref="A1381:F1381"/>
    <mergeCell ref="A1382:E1382"/>
    <mergeCell ref="A1383:F1383"/>
    <mergeCell ref="A1384:B1384"/>
    <mergeCell ref="C1384:D1384"/>
    <mergeCell ref="E1384:F1384"/>
    <mergeCell ref="A1385:F1385"/>
    <mergeCell ref="A1386:F1386"/>
    <mergeCell ref="A1390:E1390"/>
    <mergeCell ref="A1391:F1391"/>
    <mergeCell ref="A1397:E1397"/>
    <mergeCell ref="A1398:F1398"/>
    <mergeCell ref="A1399:E1399"/>
    <mergeCell ref="A1401:B1401"/>
    <mergeCell ref="C1401:D1401"/>
    <mergeCell ref="E1401:F1401"/>
    <mergeCell ref="A1402:F1402"/>
    <mergeCell ref="A1403:F1403"/>
    <mergeCell ref="A1407:E1407"/>
    <mergeCell ref="A1408:F1408"/>
    <mergeCell ref="A1412:E1412"/>
    <mergeCell ref="E1855:F1855"/>
    <mergeCell ref="A1460:E1460"/>
    <mergeCell ref="A1430:E1430"/>
    <mergeCell ref="A1432:E1432"/>
    <mergeCell ref="A1434:B1434"/>
    <mergeCell ref="C1434:D1434"/>
    <mergeCell ref="E1434:F1434"/>
    <mergeCell ref="A1435:F1435"/>
    <mergeCell ref="A1440:E1440"/>
    <mergeCell ref="A1444:E1444"/>
    <mergeCell ref="A1446:E1446"/>
    <mergeCell ref="A1448:B1448"/>
    <mergeCell ref="C1448:D1448"/>
    <mergeCell ref="E1448:F1448"/>
    <mergeCell ref="A1449:F1449"/>
    <mergeCell ref="A1454:E1454"/>
    <mergeCell ref="A1458:E1458"/>
    <mergeCell ref="A1506:F1506"/>
    <mergeCell ref="A1507:F1507"/>
    <mergeCell ref="A1510:E1510"/>
    <mergeCell ref="A1511:F1511"/>
    <mergeCell ref="A1514:E1514"/>
    <mergeCell ref="A1515:F1515"/>
    <mergeCell ref="A1516:E1516"/>
    <mergeCell ref="A1555:E1555"/>
    <mergeCell ref="A1559:E1559"/>
    <mergeCell ref="A1561:E1561"/>
    <mergeCell ref="A1562:F1562"/>
    <mergeCell ref="A1563:B1563"/>
    <mergeCell ref="C1563:D1563"/>
    <mergeCell ref="E1563:F1563"/>
    <mergeCell ref="A1564:F1564"/>
    <mergeCell ref="A1856:F1856"/>
    <mergeCell ref="A1861:E1861"/>
    <mergeCell ref="A1869:E1869"/>
    <mergeCell ref="A1871:E1871"/>
    <mergeCell ref="A1873:B1873"/>
    <mergeCell ref="C1873:D1873"/>
    <mergeCell ref="E1873:F1873"/>
    <mergeCell ref="A1874:F1874"/>
    <mergeCell ref="A1879:E1879"/>
    <mergeCell ref="A1881:E1881"/>
    <mergeCell ref="A1883:B1883"/>
    <mergeCell ref="C1883:D1883"/>
    <mergeCell ref="E1883:F1883"/>
    <mergeCell ref="A1884:F1884"/>
    <mergeCell ref="A1891:E1891"/>
    <mergeCell ref="A1896:E1896"/>
    <mergeCell ref="A1827:B1827"/>
    <mergeCell ref="C1827:D1827"/>
    <mergeCell ref="E1827:F1827"/>
    <mergeCell ref="A1828:F1828"/>
    <mergeCell ref="A1833:E1833"/>
    <mergeCell ref="A1837:E1837"/>
    <mergeCell ref="A1839:E1839"/>
    <mergeCell ref="A1841:B1841"/>
    <mergeCell ref="C1841:D1841"/>
    <mergeCell ref="E1841:F1841"/>
    <mergeCell ref="A1842:F1842"/>
    <mergeCell ref="A1847:E1847"/>
    <mergeCell ref="A1851:E1851"/>
    <mergeCell ref="A1853:E1853"/>
    <mergeCell ref="A1855:B1855"/>
    <mergeCell ref="C1855:D1855"/>
    <mergeCell ref="A1898:E1898"/>
    <mergeCell ref="A1900:B1900"/>
    <mergeCell ref="C1900:D1900"/>
    <mergeCell ref="E1900:F1900"/>
    <mergeCell ref="A1901:F1901"/>
    <mergeCell ref="A1906:E1906"/>
    <mergeCell ref="A1910:E1910"/>
    <mergeCell ref="A1912:E1912"/>
    <mergeCell ref="A1914:B1914"/>
    <mergeCell ref="C1914:D1914"/>
    <mergeCell ref="E1914:F1914"/>
    <mergeCell ref="A1915:F1915"/>
    <mergeCell ref="A1920:E1920"/>
    <mergeCell ref="A1927:E1927"/>
    <mergeCell ref="A1929:E1929"/>
    <mergeCell ref="A1931:B1931"/>
    <mergeCell ref="C1931:D1931"/>
    <mergeCell ref="E1931:F1931"/>
    <mergeCell ref="A1958:E1958"/>
    <mergeCell ref="A1960:B1960"/>
    <mergeCell ref="C1960:D1960"/>
    <mergeCell ref="E1960:F1960"/>
    <mergeCell ref="A1961:F1961"/>
    <mergeCell ref="A1962:F1962"/>
    <mergeCell ref="A1966:E1966"/>
    <mergeCell ref="A1970:E1970"/>
    <mergeCell ref="A1971:F1971"/>
    <mergeCell ref="A1972:E1972"/>
    <mergeCell ref="A1974:B1974"/>
    <mergeCell ref="C1974:D1974"/>
    <mergeCell ref="E1974:F1974"/>
    <mergeCell ref="A1975:F1975"/>
    <mergeCell ref="A1976:F1976"/>
    <mergeCell ref="A1932:F1932"/>
    <mergeCell ref="A1933:F1933"/>
    <mergeCell ref="A1937:E1937"/>
    <mergeCell ref="A1938:F1938"/>
    <mergeCell ref="A1942:E1942"/>
    <mergeCell ref="A1943:F1943"/>
    <mergeCell ref="A1944:E1944"/>
    <mergeCell ref="A1946:B1946"/>
    <mergeCell ref="C1946:D1946"/>
    <mergeCell ref="E1946:F1946"/>
    <mergeCell ref="A1947:F1947"/>
    <mergeCell ref="A1948:F1948"/>
    <mergeCell ref="A1952:E1952"/>
    <mergeCell ref="A1956:E1956"/>
    <mergeCell ref="A1957:F1957"/>
    <mergeCell ref="A1979:E1979"/>
    <mergeCell ref="A1983:E1983"/>
    <mergeCell ref="A1984:F1984"/>
    <mergeCell ref="A1985:E1985"/>
    <mergeCell ref="A1987:B1987"/>
    <mergeCell ref="C1987:D1987"/>
    <mergeCell ref="E1987:F1987"/>
    <mergeCell ref="A1988:F1988"/>
    <mergeCell ref="A1989:F1989"/>
    <mergeCell ref="A1992:E1992"/>
    <mergeCell ref="A1996:E1996"/>
    <mergeCell ref="A1997:F1997"/>
    <mergeCell ref="A1998:E1998"/>
    <mergeCell ref="A1999:F1999"/>
    <mergeCell ref="A2000:B2000"/>
    <mergeCell ref="C2000:D2000"/>
    <mergeCell ref="E2000:F2000"/>
    <mergeCell ref="A2025:F2025"/>
    <mergeCell ref="A2026:F2026"/>
    <mergeCell ref="A2030:E2030"/>
    <mergeCell ref="A2031:F2031"/>
    <mergeCell ref="A2032:E2032"/>
    <mergeCell ref="A2001:F2001"/>
    <mergeCell ref="A2002:F2002"/>
    <mergeCell ref="A2006:E2006"/>
    <mergeCell ref="A2007:F2007"/>
    <mergeCell ref="A2010:E2010"/>
    <mergeCell ref="A2011:F2011"/>
    <mergeCell ref="A2012:E2012"/>
    <mergeCell ref="A2014:B2014"/>
    <mergeCell ref="C2014:D2014"/>
    <mergeCell ref="E2014:F2014"/>
    <mergeCell ref="A2015:F2015"/>
    <mergeCell ref="A2020:E2020"/>
    <mergeCell ref="A2022:E2022"/>
    <mergeCell ref="A2024:B2024"/>
    <mergeCell ref="C2024:D2024"/>
    <mergeCell ref="E2024:F2024"/>
  </mergeCells>
  <printOptions horizontalCentered="1"/>
  <pageMargins left="0.59055118110236227" right="0.21696428571428572" top="0.51181102362204722" bottom="0.98425196850393704" header="0" footer="0.31496062992125984"/>
  <pageSetup paperSize="9" scale="75" fitToHeight="0" orientation="portrait" r:id="rId1"/>
  <headerFooter>
    <oddFooter>&amp;L&amp;G&amp;CLuciano Clebert Scaburi
 Engenheira Civil 
CREA RN170072976-4&amp;R&amp;"Verdana,Negrito itálico"&amp;10Página &amp;P de &amp;N</oddFooter>
  </headerFooter>
  <rowBreaks count="26" manualBreakCount="26">
    <brk id="94" max="5" man="1"/>
    <brk id="146" max="5" man="1"/>
    <brk id="200" max="5" man="1"/>
    <brk id="241" max="5" man="1"/>
    <brk id="297" max="5" man="1"/>
    <brk id="349" max="5" man="1"/>
    <brk id="401" max="5" man="1"/>
    <brk id="465" max="5" man="1"/>
    <brk id="523" max="5" man="1"/>
    <brk id="561" max="5" man="1"/>
    <brk id="678" max="5" man="1"/>
    <brk id="744" max="5" man="1"/>
    <brk id="794" max="5" man="1"/>
    <brk id="903" max="5" man="1"/>
    <brk id="1028" max="5" man="1"/>
    <brk id="1096" max="5" man="1"/>
    <brk id="1154" max="5" man="1"/>
    <brk id="1212" max="5" man="1"/>
    <brk id="1276" max="5" man="1"/>
    <brk id="1415" max="5" man="1"/>
    <brk id="1562" max="5" man="1"/>
    <brk id="1633" max="5" man="1"/>
    <brk id="1785" max="5" man="1"/>
    <brk id="1854" max="5" man="1"/>
    <brk id="1913" max="5" man="1"/>
    <brk id="1986" max="5"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3"/>
  <sheetViews>
    <sheetView topLeftCell="A16" workbookViewId="0">
      <selection activeCell="B20" sqref="B20:F20"/>
    </sheetView>
  </sheetViews>
  <sheetFormatPr defaultRowHeight="15"/>
  <cols>
    <col min="1" max="1" width="13.42578125" customWidth="1"/>
    <col min="2" max="2" width="46" bestFit="1" customWidth="1"/>
    <col min="3" max="3" width="9.42578125" customWidth="1"/>
    <col min="4" max="4" width="12.140625" customWidth="1"/>
    <col min="5" max="5" width="9.28515625" customWidth="1"/>
    <col min="6" max="6" width="9.85546875" style="43" customWidth="1"/>
    <col min="7" max="7" width="6.5703125" bestFit="1" customWidth="1"/>
  </cols>
  <sheetData>
    <row r="1" spans="1:10">
      <c r="A1" s="941" t="s">
        <v>153</v>
      </c>
      <c r="B1" s="942"/>
      <c r="C1" s="942"/>
      <c r="D1" s="942"/>
      <c r="E1" s="942"/>
      <c r="F1" s="943"/>
      <c r="G1" s="21"/>
      <c r="H1" s="21"/>
      <c r="I1" s="21"/>
      <c r="J1" s="22"/>
    </row>
    <row r="2" spans="1:10" ht="15.75" thickBot="1">
      <c r="A2" s="944"/>
      <c r="B2" s="945"/>
      <c r="C2" s="945"/>
      <c r="D2" s="945"/>
      <c r="E2" s="945"/>
      <c r="F2" s="946"/>
      <c r="G2" s="21"/>
      <c r="H2" s="21"/>
      <c r="I2" s="21"/>
      <c r="J2" s="22"/>
    </row>
    <row r="3" spans="1:10">
      <c r="A3" s="18" t="s">
        <v>7</v>
      </c>
      <c r="B3" s="19"/>
      <c r="C3" s="3"/>
      <c r="D3" s="6"/>
      <c r="E3" s="8"/>
      <c r="F3" s="23"/>
      <c r="G3" s="22"/>
      <c r="H3" s="22"/>
      <c r="I3" s="22"/>
      <c r="J3" s="22"/>
    </row>
    <row r="4" spans="1:10">
      <c r="A4" s="947" t="s">
        <v>8</v>
      </c>
      <c r="B4" s="948"/>
      <c r="C4" s="948"/>
      <c r="D4" s="948"/>
      <c r="E4" s="8"/>
      <c r="F4" s="23"/>
      <c r="G4" s="22"/>
      <c r="H4" s="22"/>
      <c r="I4" s="22"/>
      <c r="J4" s="22"/>
    </row>
    <row r="5" spans="1:10">
      <c r="A5" s="1" t="s">
        <v>9</v>
      </c>
      <c r="B5" s="2"/>
      <c r="C5" s="3"/>
      <c r="D5" s="5"/>
      <c r="E5" s="8"/>
      <c r="F5" s="23"/>
    </row>
    <row r="6" spans="1:10" ht="15.75" thickBot="1">
      <c r="A6" s="10"/>
      <c r="B6" s="949"/>
      <c r="C6" s="949"/>
      <c r="D6" s="949"/>
      <c r="E6" s="949"/>
      <c r="F6" s="24"/>
    </row>
    <row r="7" spans="1:10" ht="15.75" thickBot="1">
      <c r="A7" s="25" t="s">
        <v>154</v>
      </c>
      <c r="B7" s="950" t="s">
        <v>155</v>
      </c>
      <c r="C7" s="951"/>
      <c r="D7" s="951"/>
      <c r="E7" s="951"/>
      <c r="F7" s="952"/>
    </row>
    <row r="8" spans="1:10" ht="29.25" thickBot="1">
      <c r="A8" s="26" t="s">
        <v>6</v>
      </c>
      <c r="B8" s="27" t="s">
        <v>156</v>
      </c>
      <c r="C8" s="27" t="s">
        <v>157</v>
      </c>
      <c r="D8" s="27" t="s">
        <v>158</v>
      </c>
      <c r="E8" s="27" t="s">
        <v>159</v>
      </c>
      <c r="F8" s="28" t="s">
        <v>160</v>
      </c>
    </row>
    <row r="9" spans="1:10">
      <c r="A9" s="29"/>
      <c r="B9" s="30" t="s">
        <v>161</v>
      </c>
      <c r="C9" s="31"/>
      <c r="D9" s="31"/>
      <c r="E9" s="31"/>
      <c r="F9" s="32"/>
    </row>
    <row r="10" spans="1:10">
      <c r="A10" s="12" t="s">
        <v>162</v>
      </c>
      <c r="B10" s="33" t="s">
        <v>163</v>
      </c>
      <c r="C10" s="4" t="s">
        <v>17</v>
      </c>
      <c r="D10" s="4">
        <v>1</v>
      </c>
      <c r="E10" s="34">
        <v>195.4</v>
      </c>
      <c r="F10" s="23">
        <f>D10*E10</f>
        <v>195.4</v>
      </c>
    </row>
    <row r="11" spans="1:10">
      <c r="A11" s="15" t="s">
        <v>162</v>
      </c>
      <c r="B11" s="35" t="s">
        <v>164</v>
      </c>
      <c r="C11" s="20" t="s">
        <v>17</v>
      </c>
      <c r="D11" s="20">
        <v>1</v>
      </c>
      <c r="E11" s="20">
        <v>29.5</v>
      </c>
      <c r="F11" s="23">
        <f>D11*E11</f>
        <v>29.5</v>
      </c>
    </row>
    <row r="12" spans="1:10">
      <c r="A12" s="15"/>
      <c r="B12" s="35"/>
      <c r="C12" s="20"/>
      <c r="D12" s="20"/>
      <c r="E12" s="36" t="s">
        <v>165</v>
      </c>
      <c r="F12" s="37">
        <f>SUM(F10:F11)</f>
        <v>224.9</v>
      </c>
    </row>
    <row r="13" spans="1:10">
      <c r="A13" s="7"/>
      <c r="B13" s="38" t="s">
        <v>166</v>
      </c>
      <c r="C13" s="8"/>
      <c r="D13" s="8"/>
      <c r="E13" s="8"/>
      <c r="F13" s="23"/>
    </row>
    <row r="14" spans="1:10">
      <c r="A14" s="15">
        <v>4750</v>
      </c>
      <c r="B14" s="35" t="s">
        <v>167</v>
      </c>
      <c r="C14" s="20" t="s">
        <v>21</v>
      </c>
      <c r="D14" s="20">
        <v>2.5</v>
      </c>
      <c r="E14" s="20">
        <v>9.44</v>
      </c>
      <c r="F14" s="23">
        <f>D14*E14</f>
        <v>23.6</v>
      </c>
    </row>
    <row r="15" spans="1:10">
      <c r="A15" s="12">
        <v>6127</v>
      </c>
      <c r="B15" s="35" t="s">
        <v>168</v>
      </c>
      <c r="C15" s="20" t="s">
        <v>21</v>
      </c>
      <c r="D15" s="20">
        <v>2.5</v>
      </c>
      <c r="E15" s="20">
        <v>7.59</v>
      </c>
      <c r="F15" s="23">
        <f>D15*E15</f>
        <v>18.98</v>
      </c>
    </row>
    <row r="16" spans="1:10">
      <c r="A16" s="12">
        <v>242</v>
      </c>
      <c r="B16" s="33" t="s">
        <v>169</v>
      </c>
      <c r="C16" s="4" t="s">
        <v>21</v>
      </c>
      <c r="D16" s="4">
        <v>2.5</v>
      </c>
      <c r="E16" s="4">
        <v>10.17</v>
      </c>
      <c r="F16" s="23">
        <f>D16*E16</f>
        <v>25.43</v>
      </c>
    </row>
    <row r="17" spans="1:14" ht="15.75" thickBot="1">
      <c r="A17" s="7"/>
      <c r="B17" s="8"/>
      <c r="C17" s="8"/>
      <c r="D17" s="8"/>
      <c r="E17" s="36" t="s">
        <v>165</v>
      </c>
      <c r="F17" s="37">
        <f>SUM(F14:F16)</f>
        <v>68.010000000000005</v>
      </c>
    </row>
    <row r="18" spans="1:14" ht="16.5" thickBot="1">
      <c r="A18" s="10"/>
      <c r="B18" s="11"/>
      <c r="C18" s="11"/>
      <c r="D18" s="11"/>
      <c r="E18" s="39" t="s">
        <v>170</v>
      </c>
      <c r="F18" s="40">
        <f>F12+F17</f>
        <v>292.91000000000003</v>
      </c>
    </row>
    <row r="19" spans="1:14" ht="15.75" thickBot="1">
      <c r="D19" s="22"/>
      <c r="E19" s="22"/>
      <c r="F19" s="41"/>
      <c r="G19" s="22"/>
      <c r="H19" s="22"/>
      <c r="I19" s="22"/>
      <c r="J19" s="22"/>
      <c r="K19" s="22"/>
      <c r="L19" s="22"/>
      <c r="M19" s="22"/>
      <c r="N19" s="22"/>
    </row>
    <row r="20" spans="1:14" ht="30.75" customHeight="1" thickBot="1">
      <c r="A20" s="42" t="s">
        <v>171</v>
      </c>
      <c r="B20" s="925" t="s">
        <v>77</v>
      </c>
      <c r="C20" s="926"/>
      <c r="D20" s="926"/>
      <c r="E20" s="926"/>
      <c r="F20" s="927"/>
      <c r="G20" s="379"/>
      <c r="H20" s="22"/>
      <c r="I20" s="22"/>
      <c r="J20" s="22"/>
      <c r="K20" s="22"/>
      <c r="L20" s="22"/>
      <c r="M20" s="22"/>
      <c r="N20" s="22"/>
    </row>
    <row r="21" spans="1:14" ht="29.25" thickBot="1">
      <c r="A21" s="26" t="s">
        <v>6</v>
      </c>
      <c r="B21" s="27" t="s">
        <v>156</v>
      </c>
      <c r="C21" s="27" t="s">
        <v>157</v>
      </c>
      <c r="D21" s="27" t="s">
        <v>158</v>
      </c>
      <c r="E21" s="27" t="s">
        <v>159</v>
      </c>
      <c r="F21" s="28" t="s">
        <v>160</v>
      </c>
      <c r="G21" s="379"/>
      <c r="H21" s="22"/>
      <c r="I21" s="22"/>
      <c r="J21" s="22"/>
      <c r="K21" s="22"/>
      <c r="L21" s="22"/>
      <c r="M21" s="22"/>
      <c r="N21" s="22"/>
    </row>
    <row r="22" spans="1:14">
      <c r="A22" s="29"/>
      <c r="B22" s="30" t="s">
        <v>161</v>
      </c>
      <c r="C22" s="31"/>
      <c r="D22" s="31"/>
      <c r="E22" s="31"/>
      <c r="F22" s="32"/>
      <c r="G22" s="940"/>
      <c r="H22" s="938"/>
      <c r="I22" s="939"/>
      <c r="J22" s="939"/>
      <c r="K22" s="939"/>
      <c r="L22" s="939"/>
      <c r="M22" s="22"/>
      <c r="N22" s="22"/>
    </row>
    <row r="23" spans="1:14">
      <c r="A23" s="12" t="s">
        <v>162</v>
      </c>
      <c r="B23" s="33" t="s">
        <v>172</v>
      </c>
      <c r="C23" s="4" t="s">
        <v>17</v>
      </c>
      <c r="D23" s="4">
        <v>1.05</v>
      </c>
      <c r="E23" s="34">
        <v>82.4</v>
      </c>
      <c r="F23" s="23">
        <f>D23*E23</f>
        <v>86.52</v>
      </c>
      <c r="G23" s="940"/>
      <c r="H23" s="938"/>
      <c r="I23" s="939"/>
      <c r="J23" s="31"/>
      <c r="K23" s="31"/>
      <c r="L23" s="31"/>
      <c r="M23" s="22"/>
      <c r="N23" s="22"/>
    </row>
    <row r="24" spans="1:14">
      <c r="A24" s="15" t="s">
        <v>162</v>
      </c>
      <c r="B24" s="35" t="s">
        <v>173</v>
      </c>
      <c r="C24" s="20" t="s">
        <v>17</v>
      </c>
      <c r="D24" s="20">
        <v>1.05</v>
      </c>
      <c r="E24" s="20">
        <v>17.5</v>
      </c>
      <c r="F24" s="23">
        <f>D24*E24</f>
        <v>18.38</v>
      </c>
      <c r="G24" s="379"/>
      <c r="H24" s="22"/>
      <c r="I24" s="22"/>
      <c r="J24" s="22"/>
      <c r="K24" s="22"/>
      <c r="L24" s="22"/>
      <c r="M24" s="22"/>
      <c r="N24" s="22"/>
    </row>
    <row r="25" spans="1:14">
      <c r="A25" s="15"/>
      <c r="B25" s="35"/>
      <c r="C25" s="20"/>
      <c r="D25" s="20"/>
      <c r="E25" s="36" t="s">
        <v>165</v>
      </c>
      <c r="F25" s="37">
        <f>SUM(F23:F24)</f>
        <v>104.9</v>
      </c>
      <c r="G25" s="379"/>
      <c r="H25" s="22"/>
      <c r="I25" s="22"/>
      <c r="J25" s="22"/>
      <c r="K25" s="22"/>
      <c r="L25" s="22"/>
      <c r="M25" s="22"/>
      <c r="N25" s="22"/>
    </row>
    <row r="26" spans="1:14">
      <c r="A26" s="7"/>
      <c r="B26" s="38" t="s">
        <v>166</v>
      </c>
      <c r="C26" s="8"/>
      <c r="D26" s="8"/>
      <c r="E26" s="8"/>
      <c r="F26" s="23"/>
      <c r="G26" s="378"/>
    </row>
    <row r="27" spans="1:14">
      <c r="A27" s="15" t="s">
        <v>174</v>
      </c>
      <c r="B27" s="35" t="s">
        <v>167</v>
      </c>
      <c r="C27" s="20" t="s">
        <v>21</v>
      </c>
      <c r="D27" s="20">
        <v>1.5</v>
      </c>
      <c r="E27" s="20">
        <v>9.44</v>
      </c>
      <c r="F27" s="23">
        <f>D27*E27</f>
        <v>14.16</v>
      </c>
      <c r="G27" s="378"/>
    </row>
    <row r="28" spans="1:14">
      <c r="A28" s="12" t="s">
        <v>175</v>
      </c>
      <c r="B28" s="35" t="s">
        <v>168</v>
      </c>
      <c r="C28" s="20" t="s">
        <v>21</v>
      </c>
      <c r="D28" s="20">
        <v>1.5</v>
      </c>
      <c r="E28" s="20">
        <v>7.59</v>
      </c>
      <c r="F28" s="23">
        <f>D28*E28</f>
        <v>11.39</v>
      </c>
      <c r="G28" s="378"/>
    </row>
    <row r="29" spans="1:14">
      <c r="A29" s="12" t="s">
        <v>176</v>
      </c>
      <c r="B29" s="33" t="s">
        <v>169</v>
      </c>
      <c r="C29" s="4" t="s">
        <v>21</v>
      </c>
      <c r="D29" s="4">
        <v>1.5</v>
      </c>
      <c r="E29" s="4">
        <v>10.17</v>
      </c>
      <c r="F29" s="23">
        <f>D29*E29</f>
        <v>15.26</v>
      </c>
      <c r="G29" s="378"/>
    </row>
    <row r="30" spans="1:14" ht="15.75" thickBot="1">
      <c r="A30" s="7"/>
      <c r="B30" s="8"/>
      <c r="C30" s="8"/>
      <c r="D30" s="8"/>
      <c r="E30" s="36" t="s">
        <v>165</v>
      </c>
      <c r="F30" s="37">
        <f>SUM(F27:F29)</f>
        <v>40.81</v>
      </c>
      <c r="G30" s="378"/>
    </row>
    <row r="31" spans="1:14" ht="16.5" thickBot="1">
      <c r="A31" s="10"/>
      <c r="B31" s="11"/>
      <c r="C31" s="11"/>
      <c r="D31" s="11"/>
      <c r="E31" s="39" t="s">
        <v>170</v>
      </c>
      <c r="F31" s="40">
        <f>F25+F30</f>
        <v>145.71</v>
      </c>
      <c r="G31" s="378"/>
    </row>
    <row r="32" spans="1:14" ht="15.75" thickBot="1"/>
    <row r="33" spans="1:6" ht="28.5" customHeight="1" thickBot="1">
      <c r="A33" s="42" t="s">
        <v>177</v>
      </c>
      <c r="B33" s="925" t="s">
        <v>78</v>
      </c>
      <c r="C33" s="926"/>
      <c r="D33" s="926"/>
      <c r="E33" s="926"/>
      <c r="F33" s="927"/>
    </row>
    <row r="34" spans="1:6" ht="29.25" thickBot="1">
      <c r="A34" s="26" t="s">
        <v>6</v>
      </c>
      <c r="B34" s="27" t="s">
        <v>156</v>
      </c>
      <c r="C34" s="27" t="s">
        <v>157</v>
      </c>
      <c r="D34" s="27" t="s">
        <v>158</v>
      </c>
      <c r="E34" s="27" t="s">
        <v>159</v>
      </c>
      <c r="F34" s="28" t="s">
        <v>160</v>
      </c>
    </row>
    <row r="35" spans="1:6">
      <c r="A35" s="29"/>
      <c r="B35" s="30" t="s">
        <v>161</v>
      </c>
      <c r="C35" s="31"/>
      <c r="D35" s="31"/>
      <c r="E35" s="31"/>
      <c r="F35" s="32"/>
    </row>
    <row r="36" spans="1:6">
      <c r="A36" s="12" t="s">
        <v>162</v>
      </c>
      <c r="B36" s="33" t="s">
        <v>178</v>
      </c>
      <c r="C36" s="4" t="s">
        <v>17</v>
      </c>
      <c r="D36" s="4">
        <v>1.05</v>
      </c>
      <c r="E36" s="34">
        <v>98.7</v>
      </c>
      <c r="F36" s="23">
        <f>D36*E36</f>
        <v>103.64</v>
      </c>
    </row>
    <row r="37" spans="1:6">
      <c r="A37" s="15" t="s">
        <v>162</v>
      </c>
      <c r="B37" s="35" t="s">
        <v>173</v>
      </c>
      <c r="C37" s="20" t="s">
        <v>17</v>
      </c>
      <c r="D37" s="20">
        <v>1.05</v>
      </c>
      <c r="E37" s="20">
        <v>18.5</v>
      </c>
      <c r="F37" s="23">
        <f>D37*E37</f>
        <v>19.43</v>
      </c>
    </row>
    <row r="38" spans="1:6">
      <c r="A38" s="15"/>
      <c r="B38" s="35"/>
      <c r="C38" s="20"/>
      <c r="D38" s="20"/>
      <c r="E38" s="36" t="s">
        <v>165</v>
      </c>
      <c r="F38" s="37">
        <f>SUM(F36:F37)</f>
        <v>123.07</v>
      </c>
    </row>
    <row r="39" spans="1:6">
      <c r="A39" s="7"/>
      <c r="B39" s="38" t="s">
        <v>166</v>
      </c>
      <c r="C39" s="8"/>
      <c r="D39" s="8"/>
      <c r="E39" s="8"/>
      <c r="F39" s="23"/>
    </row>
    <row r="40" spans="1:6">
      <c r="A40" s="15" t="s">
        <v>179</v>
      </c>
      <c r="B40" s="35" t="s">
        <v>167</v>
      </c>
      <c r="C40" s="20" t="s">
        <v>21</v>
      </c>
      <c r="D40" s="20">
        <v>1.5</v>
      </c>
      <c r="E40" s="20">
        <v>9.44</v>
      </c>
      <c r="F40" s="23">
        <f>D40*E40</f>
        <v>14.16</v>
      </c>
    </row>
    <row r="41" spans="1:6">
      <c r="A41" s="12" t="s">
        <v>175</v>
      </c>
      <c r="B41" s="35" t="s">
        <v>168</v>
      </c>
      <c r="C41" s="20" t="s">
        <v>21</v>
      </c>
      <c r="D41" s="20">
        <v>1.5</v>
      </c>
      <c r="E41" s="20">
        <v>7.59</v>
      </c>
      <c r="F41" s="23">
        <f>D41*E41</f>
        <v>11.39</v>
      </c>
    </row>
    <row r="42" spans="1:6">
      <c r="A42" s="12" t="s">
        <v>176</v>
      </c>
      <c r="B42" s="33" t="s">
        <v>169</v>
      </c>
      <c r="C42" s="4" t="s">
        <v>21</v>
      </c>
      <c r="D42" s="4">
        <v>1.5</v>
      </c>
      <c r="E42" s="4">
        <v>10.17</v>
      </c>
      <c r="F42" s="23">
        <f>D42*E42</f>
        <v>15.26</v>
      </c>
    </row>
    <row r="43" spans="1:6" ht="15.75" thickBot="1">
      <c r="A43" s="7"/>
      <c r="B43" s="8"/>
      <c r="C43" s="8"/>
      <c r="D43" s="8"/>
      <c r="E43" s="36" t="s">
        <v>165</v>
      </c>
      <c r="F43" s="37">
        <f>SUM(F40:F42)</f>
        <v>40.81</v>
      </c>
    </row>
    <row r="44" spans="1:6" ht="16.5" thickBot="1">
      <c r="A44" s="10"/>
      <c r="B44" s="11"/>
      <c r="C44" s="11"/>
      <c r="D44" s="11"/>
      <c r="E44" s="39" t="s">
        <v>170</v>
      </c>
      <c r="F44" s="40">
        <f>F38+F43</f>
        <v>163.88</v>
      </c>
    </row>
    <row r="45" spans="1:6" ht="15.75" thickBot="1"/>
    <row r="46" spans="1:6" ht="15.75" thickBot="1">
      <c r="A46" s="42" t="s">
        <v>180</v>
      </c>
      <c r="B46" s="925" t="s">
        <v>181</v>
      </c>
      <c r="C46" s="926"/>
      <c r="D46" s="926"/>
      <c r="E46" s="926"/>
      <c r="F46" s="927"/>
    </row>
    <row r="47" spans="1:6" ht="29.25" thickBot="1">
      <c r="A47" s="26" t="s">
        <v>6</v>
      </c>
      <c r="B47" s="27" t="s">
        <v>156</v>
      </c>
      <c r="C47" s="27" t="s">
        <v>157</v>
      </c>
      <c r="D47" s="27" t="s">
        <v>158</v>
      </c>
      <c r="E47" s="27" t="s">
        <v>159</v>
      </c>
      <c r="F47" s="28" t="s">
        <v>160</v>
      </c>
    </row>
    <row r="48" spans="1:6">
      <c r="A48" s="29"/>
      <c r="B48" s="30" t="s">
        <v>161</v>
      </c>
      <c r="C48" s="31"/>
      <c r="D48" s="31"/>
      <c r="E48" s="31"/>
      <c r="F48" s="32"/>
    </row>
    <row r="49" spans="1:6">
      <c r="A49" s="12" t="s">
        <v>182</v>
      </c>
      <c r="B49" s="33" t="s">
        <v>183</v>
      </c>
      <c r="C49" s="4" t="s">
        <v>184</v>
      </c>
      <c r="D49" s="4">
        <v>0.1</v>
      </c>
      <c r="E49" s="34">
        <v>50.81</v>
      </c>
      <c r="F49" s="23">
        <f>D49*E49</f>
        <v>5.08</v>
      </c>
    </row>
    <row r="50" spans="1:6">
      <c r="A50" s="15"/>
      <c r="B50" s="35"/>
      <c r="C50" s="20"/>
      <c r="D50" s="20"/>
      <c r="E50" s="36" t="s">
        <v>165</v>
      </c>
      <c r="F50" s="37">
        <f>SUM(F49:F49)</f>
        <v>5.08</v>
      </c>
    </row>
    <row r="51" spans="1:6">
      <c r="A51" s="7"/>
      <c r="B51" s="38" t="s">
        <v>166</v>
      </c>
      <c r="C51" s="8"/>
      <c r="D51" s="8"/>
      <c r="E51" s="8"/>
      <c r="F51" s="23"/>
    </row>
    <row r="52" spans="1:6">
      <c r="A52" s="15" t="s">
        <v>185</v>
      </c>
      <c r="B52" s="35" t="s">
        <v>186</v>
      </c>
      <c r="C52" s="20" t="s">
        <v>21</v>
      </c>
      <c r="D52" s="20">
        <v>0.3</v>
      </c>
      <c r="E52" s="20">
        <v>9.44</v>
      </c>
      <c r="F52" s="23">
        <f>D52*E52</f>
        <v>2.83</v>
      </c>
    </row>
    <row r="53" spans="1:6" ht="15.75" thickBot="1">
      <c r="A53" s="7"/>
      <c r="B53" s="8"/>
      <c r="C53" s="8"/>
      <c r="D53" s="8"/>
      <c r="E53" s="36" t="s">
        <v>165</v>
      </c>
      <c r="F53" s="37">
        <f>SUM(F52:F52)</f>
        <v>2.83</v>
      </c>
    </row>
    <row r="54" spans="1:6" ht="16.5" thickBot="1">
      <c r="A54" s="10"/>
      <c r="B54" s="11"/>
      <c r="C54" s="11"/>
      <c r="D54" s="11"/>
      <c r="E54" s="39" t="s">
        <v>170</v>
      </c>
      <c r="F54" s="40">
        <f>F50+F53</f>
        <v>7.91</v>
      </c>
    </row>
    <row r="55" spans="1:6" ht="15.75" thickBot="1"/>
    <row r="56" spans="1:6" ht="15.75" thickBot="1">
      <c r="A56" s="42" t="s">
        <v>187</v>
      </c>
      <c r="B56" s="925" t="s">
        <v>188</v>
      </c>
      <c r="C56" s="926"/>
      <c r="D56" s="926"/>
      <c r="E56" s="926"/>
      <c r="F56" s="927"/>
    </row>
    <row r="57" spans="1:6" ht="29.25" thickBot="1">
      <c r="A57" s="26" t="s">
        <v>6</v>
      </c>
      <c r="B57" s="27" t="s">
        <v>156</v>
      </c>
      <c r="C57" s="27" t="s">
        <v>157</v>
      </c>
      <c r="D57" s="27" t="s">
        <v>158</v>
      </c>
      <c r="E57" s="27" t="s">
        <v>159</v>
      </c>
      <c r="F57" s="28" t="s">
        <v>160</v>
      </c>
    </row>
    <row r="58" spans="1:6">
      <c r="A58" s="29"/>
      <c r="B58" s="30" t="s">
        <v>161</v>
      </c>
      <c r="C58" s="31"/>
      <c r="D58" s="31"/>
      <c r="E58" s="31"/>
      <c r="F58" s="32"/>
    </row>
    <row r="59" spans="1:6">
      <c r="A59" s="12" t="s">
        <v>162</v>
      </c>
      <c r="B59" s="33" t="s">
        <v>189</v>
      </c>
      <c r="C59" s="4" t="s">
        <v>17</v>
      </c>
      <c r="D59" s="4">
        <v>1</v>
      </c>
      <c r="E59" s="34">
        <v>34</v>
      </c>
      <c r="F59" s="23">
        <f>D59*E59</f>
        <v>34</v>
      </c>
    </row>
    <row r="60" spans="1:6">
      <c r="A60" s="15"/>
      <c r="B60" s="35"/>
      <c r="C60" s="20"/>
      <c r="D60" s="20"/>
      <c r="E60" s="36" t="s">
        <v>165</v>
      </c>
      <c r="F60" s="37">
        <f>SUM(F59:F59)</f>
        <v>34</v>
      </c>
    </row>
    <row r="61" spans="1:6">
      <c r="A61" s="7"/>
      <c r="B61" s="38" t="s">
        <v>166</v>
      </c>
      <c r="C61" s="8"/>
      <c r="D61" s="8"/>
      <c r="E61" s="8"/>
      <c r="F61" s="23"/>
    </row>
    <row r="62" spans="1:6">
      <c r="A62" s="15" t="s">
        <v>179</v>
      </c>
      <c r="B62" s="35" t="s">
        <v>167</v>
      </c>
      <c r="C62" s="20" t="s">
        <v>21</v>
      </c>
      <c r="D62" s="20">
        <v>1.5</v>
      </c>
      <c r="E62" s="20">
        <v>9.44</v>
      </c>
      <c r="F62" s="23">
        <f>D62*E62</f>
        <v>14.16</v>
      </c>
    </row>
    <row r="63" spans="1:6">
      <c r="A63" s="12" t="s">
        <v>175</v>
      </c>
      <c r="B63" s="35" t="s">
        <v>168</v>
      </c>
      <c r="C63" s="20" t="s">
        <v>21</v>
      </c>
      <c r="D63" s="20">
        <v>1.5</v>
      </c>
      <c r="E63" s="20">
        <v>7.59</v>
      </c>
      <c r="F63" s="23">
        <f>D63*E63</f>
        <v>11.39</v>
      </c>
    </row>
    <row r="64" spans="1:6">
      <c r="A64" s="12" t="s">
        <v>176</v>
      </c>
      <c r="B64" s="33" t="s">
        <v>169</v>
      </c>
      <c r="C64" s="4" t="s">
        <v>21</v>
      </c>
      <c r="D64" s="20">
        <v>1.5</v>
      </c>
      <c r="E64" s="4">
        <v>10.17</v>
      </c>
      <c r="F64" s="23">
        <f>D64*E64</f>
        <v>15.26</v>
      </c>
    </row>
    <row r="65" spans="1:6" ht="15.75" thickBot="1">
      <c r="A65" s="7"/>
      <c r="B65" s="8"/>
      <c r="C65" s="8"/>
      <c r="D65" s="8"/>
      <c r="E65" s="36" t="s">
        <v>165</v>
      </c>
      <c r="F65" s="37">
        <f>SUM(F62:F64)</f>
        <v>40.81</v>
      </c>
    </row>
    <row r="66" spans="1:6" ht="16.5" thickBot="1">
      <c r="A66" s="10"/>
      <c r="B66" s="11"/>
      <c r="C66" s="11"/>
      <c r="D66" s="11"/>
      <c r="E66" s="39" t="s">
        <v>170</v>
      </c>
      <c r="F66" s="40">
        <f>F60+F65</f>
        <v>74.81</v>
      </c>
    </row>
    <row r="67" spans="1:6" ht="15.75" thickBot="1"/>
    <row r="68" spans="1:6" ht="15.75" thickBot="1">
      <c r="A68" s="42" t="s">
        <v>190</v>
      </c>
      <c r="B68" s="925" t="s">
        <v>191</v>
      </c>
      <c r="C68" s="926"/>
      <c r="D68" s="926"/>
      <c r="E68" s="926"/>
      <c r="F68" s="927"/>
    </row>
    <row r="69" spans="1:6" ht="29.25" thickBot="1">
      <c r="A69" s="26" t="s">
        <v>6</v>
      </c>
      <c r="B69" s="27" t="s">
        <v>156</v>
      </c>
      <c r="C69" s="27" t="s">
        <v>157</v>
      </c>
      <c r="D69" s="27" t="s">
        <v>158</v>
      </c>
      <c r="E69" s="27" t="s">
        <v>159</v>
      </c>
      <c r="F69" s="28" t="s">
        <v>160</v>
      </c>
    </row>
    <row r="70" spans="1:6">
      <c r="A70" s="29"/>
      <c r="B70" s="30" t="s">
        <v>161</v>
      </c>
      <c r="C70" s="31"/>
      <c r="D70" s="31"/>
      <c r="E70" s="31"/>
      <c r="F70" s="32"/>
    </row>
    <row r="71" spans="1:6">
      <c r="A71" s="12" t="s">
        <v>162</v>
      </c>
      <c r="B71" s="33" t="s">
        <v>191</v>
      </c>
      <c r="C71" s="4" t="s">
        <v>17</v>
      </c>
      <c r="D71" s="4">
        <v>1.05</v>
      </c>
      <c r="E71" s="34">
        <v>48.9</v>
      </c>
      <c r="F71" s="23">
        <f>D71*E71</f>
        <v>51.35</v>
      </c>
    </row>
    <row r="72" spans="1:6">
      <c r="A72" s="15" t="s">
        <v>162</v>
      </c>
      <c r="B72" s="35" t="s">
        <v>173</v>
      </c>
      <c r="C72" s="20" t="s">
        <v>17</v>
      </c>
      <c r="D72" s="20">
        <v>1.05</v>
      </c>
      <c r="E72" s="20">
        <v>8.4</v>
      </c>
      <c r="F72" s="23">
        <f>D72*E72</f>
        <v>8.82</v>
      </c>
    </row>
    <row r="73" spans="1:6">
      <c r="A73" s="15"/>
      <c r="B73" s="35"/>
      <c r="C73" s="20"/>
      <c r="D73" s="20"/>
      <c r="E73" s="36" t="s">
        <v>165</v>
      </c>
      <c r="F73" s="37">
        <f>SUM(F71:F72)</f>
        <v>60.17</v>
      </c>
    </row>
    <row r="74" spans="1:6">
      <c r="A74" s="7"/>
      <c r="B74" s="38" t="s">
        <v>166</v>
      </c>
      <c r="C74" s="8"/>
      <c r="D74" s="8"/>
      <c r="E74" s="8"/>
      <c r="F74" s="23"/>
    </row>
    <row r="75" spans="1:6">
      <c r="A75" s="15" t="s">
        <v>174</v>
      </c>
      <c r="B75" s="35" t="s">
        <v>167</v>
      </c>
      <c r="C75" s="20" t="s">
        <v>21</v>
      </c>
      <c r="D75" s="20">
        <v>1</v>
      </c>
      <c r="E75" s="20">
        <v>9.44</v>
      </c>
      <c r="F75" s="23">
        <f>D75*E75</f>
        <v>9.44</v>
      </c>
    </row>
    <row r="76" spans="1:6">
      <c r="A76" s="12" t="s">
        <v>175</v>
      </c>
      <c r="B76" s="35" t="s">
        <v>168</v>
      </c>
      <c r="C76" s="20" t="s">
        <v>21</v>
      </c>
      <c r="D76" s="20">
        <v>1</v>
      </c>
      <c r="E76" s="20">
        <v>7.59</v>
      </c>
      <c r="F76" s="23">
        <f>D76*E76</f>
        <v>7.59</v>
      </c>
    </row>
    <row r="77" spans="1:6">
      <c r="A77" s="12" t="s">
        <v>176</v>
      </c>
      <c r="B77" s="33" t="s">
        <v>169</v>
      </c>
      <c r="C77" s="4" t="s">
        <v>21</v>
      </c>
      <c r="D77" s="4">
        <v>1</v>
      </c>
      <c r="E77" s="4">
        <v>10.17</v>
      </c>
      <c r="F77" s="23">
        <f>D77*E77</f>
        <v>10.17</v>
      </c>
    </row>
    <row r="78" spans="1:6" ht="15.75" thickBot="1">
      <c r="A78" s="7"/>
      <c r="B78" s="8"/>
      <c r="C78" s="8"/>
      <c r="D78" s="8"/>
      <c r="E78" s="36" t="s">
        <v>165</v>
      </c>
      <c r="F78" s="37">
        <f>SUM(F75:F77)</f>
        <v>27.2</v>
      </c>
    </row>
    <row r="79" spans="1:6" ht="16.5" thickBot="1">
      <c r="A79" s="10"/>
      <c r="B79" s="11"/>
      <c r="C79" s="11"/>
      <c r="D79" s="11"/>
      <c r="E79" s="39" t="s">
        <v>170</v>
      </c>
      <c r="F79" s="40">
        <f>F73+F78</f>
        <v>87.37</v>
      </c>
    </row>
    <row r="80" spans="1:6" ht="15.75" thickBot="1"/>
    <row r="81" spans="1:6" ht="15.75" thickBot="1">
      <c r="A81" s="42" t="s">
        <v>192</v>
      </c>
      <c r="B81" s="925" t="s">
        <v>193</v>
      </c>
      <c r="C81" s="926"/>
      <c r="D81" s="926"/>
      <c r="E81" s="926"/>
      <c r="F81" s="927"/>
    </row>
    <row r="82" spans="1:6" ht="29.25" thickBot="1">
      <c r="A82" s="26" t="s">
        <v>6</v>
      </c>
      <c r="B82" s="27" t="s">
        <v>156</v>
      </c>
      <c r="C82" s="27" t="s">
        <v>157</v>
      </c>
      <c r="D82" s="27" t="s">
        <v>158</v>
      </c>
      <c r="E82" s="27" t="s">
        <v>159</v>
      </c>
      <c r="F82" s="28" t="s">
        <v>160</v>
      </c>
    </row>
    <row r="83" spans="1:6">
      <c r="A83" s="29"/>
      <c r="B83" s="30" t="s">
        <v>161</v>
      </c>
      <c r="C83" s="31"/>
      <c r="D83" s="31"/>
      <c r="E83" s="31"/>
      <c r="F83" s="32"/>
    </row>
    <row r="84" spans="1:6" ht="30.75" customHeight="1">
      <c r="A84" s="12" t="s">
        <v>194</v>
      </c>
      <c r="B84" s="44" t="s">
        <v>195</v>
      </c>
      <c r="C84" s="4" t="s">
        <v>79</v>
      </c>
      <c r="D84" s="4">
        <v>6</v>
      </c>
      <c r="E84" s="34">
        <v>0.47</v>
      </c>
      <c r="F84" s="23">
        <f>D84*E84</f>
        <v>2.82</v>
      </c>
    </row>
    <row r="85" spans="1:6">
      <c r="A85" s="15" t="s">
        <v>196</v>
      </c>
      <c r="B85" s="35" t="s">
        <v>197</v>
      </c>
      <c r="C85" s="20" t="s">
        <v>198</v>
      </c>
      <c r="D85" s="20">
        <v>3.0000000000000001E-3</v>
      </c>
      <c r="E85" s="20">
        <v>66.209999999999994</v>
      </c>
      <c r="F85" s="23">
        <f>D85*E85</f>
        <v>0.2</v>
      </c>
    </row>
    <row r="86" spans="1:6">
      <c r="A86" s="15" t="s">
        <v>199</v>
      </c>
      <c r="B86" s="35" t="s">
        <v>200</v>
      </c>
      <c r="C86" s="20" t="s">
        <v>79</v>
      </c>
      <c r="D86" s="20">
        <v>4.3019999999999996</v>
      </c>
      <c r="E86" s="20">
        <v>0.45</v>
      </c>
      <c r="F86" s="23">
        <f>D86*E86</f>
        <v>1.94</v>
      </c>
    </row>
    <row r="87" spans="1:6">
      <c r="A87" s="15"/>
      <c r="B87" s="35"/>
      <c r="C87" s="20"/>
      <c r="D87" s="20"/>
      <c r="E87" s="36" t="s">
        <v>165</v>
      </c>
      <c r="F87" s="37">
        <f>SUM(F84:F86)</f>
        <v>4.96</v>
      </c>
    </row>
    <row r="88" spans="1:6">
      <c r="A88" s="7"/>
      <c r="B88" s="38" t="s">
        <v>166</v>
      </c>
      <c r="C88" s="8"/>
      <c r="D88" s="8"/>
      <c r="E88" s="8"/>
      <c r="F88" s="23"/>
    </row>
    <row r="89" spans="1:6">
      <c r="A89" s="15" t="s">
        <v>174</v>
      </c>
      <c r="B89" s="35" t="s">
        <v>167</v>
      </c>
      <c r="C89" s="20" t="s">
        <v>21</v>
      </c>
      <c r="D89" s="20">
        <v>1</v>
      </c>
      <c r="E89" s="20">
        <v>9.44</v>
      </c>
      <c r="F89" s="23">
        <f>D89*E89</f>
        <v>9.44</v>
      </c>
    </row>
    <row r="90" spans="1:6">
      <c r="A90" s="15" t="s">
        <v>201</v>
      </c>
      <c r="B90" s="35" t="s">
        <v>202</v>
      </c>
      <c r="C90" s="20" t="s">
        <v>21</v>
      </c>
      <c r="D90" s="20">
        <v>1.03</v>
      </c>
      <c r="E90" s="20">
        <v>7.01</v>
      </c>
      <c r="F90" s="23">
        <f>D90*E90</f>
        <v>7.22</v>
      </c>
    </row>
    <row r="91" spans="1:6" ht="15.75" thickBot="1">
      <c r="A91" s="7"/>
      <c r="B91" s="8"/>
      <c r="C91" s="8"/>
      <c r="D91" s="8"/>
      <c r="E91" s="36" t="s">
        <v>165</v>
      </c>
      <c r="F91" s="37">
        <f>SUM(F89:F90)</f>
        <v>16.66</v>
      </c>
    </row>
    <row r="92" spans="1:6" ht="16.5" thickBot="1">
      <c r="A92" s="10"/>
      <c r="B92" s="11"/>
      <c r="C92" s="11"/>
      <c r="D92" s="11"/>
      <c r="E92" s="39" t="s">
        <v>170</v>
      </c>
      <c r="F92" s="40">
        <f>F87+F91</f>
        <v>21.62</v>
      </c>
    </row>
    <row r="93" spans="1:6" ht="15.75" thickBot="1"/>
    <row r="94" spans="1:6" ht="15.75" thickBot="1">
      <c r="A94" s="42" t="s">
        <v>203</v>
      </c>
      <c r="B94" s="925" t="s">
        <v>204</v>
      </c>
      <c r="C94" s="926"/>
      <c r="D94" s="926"/>
      <c r="E94" s="926"/>
      <c r="F94" s="927"/>
    </row>
    <row r="95" spans="1:6" ht="29.25" thickBot="1">
      <c r="A95" s="26" t="s">
        <v>6</v>
      </c>
      <c r="B95" s="27" t="s">
        <v>156</v>
      </c>
      <c r="C95" s="27" t="s">
        <v>157</v>
      </c>
      <c r="D95" s="27" t="s">
        <v>158</v>
      </c>
      <c r="E95" s="27" t="s">
        <v>159</v>
      </c>
      <c r="F95" s="28" t="s">
        <v>160</v>
      </c>
    </row>
    <row r="96" spans="1:6">
      <c r="A96" s="29"/>
      <c r="B96" s="30" t="s">
        <v>161</v>
      </c>
      <c r="C96" s="31"/>
      <c r="D96" s="31"/>
      <c r="E96" s="31"/>
      <c r="F96" s="32"/>
    </row>
    <row r="97" spans="1:6">
      <c r="A97" s="12" t="s">
        <v>205</v>
      </c>
      <c r="B97" s="44" t="s">
        <v>206</v>
      </c>
      <c r="C97" s="20" t="s">
        <v>17</v>
      </c>
      <c r="D97" s="4">
        <v>1</v>
      </c>
      <c r="E97" s="34">
        <v>160.59</v>
      </c>
      <c r="F97" s="23">
        <f>D97*E97</f>
        <v>160.59</v>
      </c>
    </row>
    <row r="98" spans="1:6">
      <c r="A98" s="15"/>
      <c r="B98" s="35"/>
      <c r="C98" s="20"/>
      <c r="D98" s="20"/>
      <c r="E98" s="36" t="s">
        <v>165</v>
      </c>
      <c r="F98" s="37">
        <f>SUM(F97:F97)</f>
        <v>160.59</v>
      </c>
    </row>
    <row r="99" spans="1:6">
      <c r="A99" s="7"/>
      <c r="B99" s="38" t="s">
        <v>166</v>
      </c>
      <c r="C99" s="8"/>
      <c r="D99" s="8"/>
      <c r="E99" s="8"/>
      <c r="F99" s="23"/>
    </row>
    <row r="100" spans="1:6">
      <c r="A100" s="15" t="s">
        <v>207</v>
      </c>
      <c r="B100" s="35" t="s">
        <v>208</v>
      </c>
      <c r="C100" s="20" t="s">
        <v>21</v>
      </c>
      <c r="D100" s="20">
        <v>2</v>
      </c>
      <c r="E100" s="20">
        <v>9.44</v>
      </c>
      <c r="F100" s="23">
        <f>D100*E100</f>
        <v>18.88</v>
      </c>
    </row>
    <row r="101" spans="1:6" ht="15.75" thickBot="1">
      <c r="A101" s="7"/>
      <c r="B101" s="8"/>
      <c r="C101" s="8"/>
      <c r="D101" s="8"/>
      <c r="E101" s="36" t="s">
        <v>165</v>
      </c>
      <c r="F101" s="37">
        <f>SUM(F100:F100)</f>
        <v>18.88</v>
      </c>
    </row>
    <row r="102" spans="1:6" ht="16.5" thickBot="1">
      <c r="A102" s="10"/>
      <c r="B102" s="11"/>
      <c r="C102" s="11"/>
      <c r="D102" s="11"/>
      <c r="E102" s="39" t="s">
        <v>170</v>
      </c>
      <c r="F102" s="40">
        <f>F98+F101</f>
        <v>179.47</v>
      </c>
    </row>
    <row r="103" spans="1:6" ht="15.75" thickBot="1"/>
    <row r="104" spans="1:6" ht="15.75" thickBot="1">
      <c r="A104" s="42" t="s">
        <v>209</v>
      </c>
      <c r="B104" s="925" t="s">
        <v>210</v>
      </c>
      <c r="C104" s="926"/>
      <c r="D104" s="926"/>
      <c r="E104" s="926"/>
      <c r="F104" s="927"/>
    </row>
    <row r="105" spans="1:6" ht="29.25" thickBot="1">
      <c r="A105" s="26" t="s">
        <v>6</v>
      </c>
      <c r="B105" s="27" t="s">
        <v>156</v>
      </c>
      <c r="C105" s="27" t="s">
        <v>157</v>
      </c>
      <c r="D105" s="27" t="s">
        <v>158</v>
      </c>
      <c r="E105" s="27" t="s">
        <v>159</v>
      </c>
      <c r="F105" s="28" t="s">
        <v>160</v>
      </c>
    </row>
    <row r="106" spans="1:6">
      <c r="A106" s="29"/>
      <c r="B106" s="30" t="s">
        <v>161</v>
      </c>
      <c r="C106" s="31"/>
      <c r="D106" s="31"/>
      <c r="E106" s="31"/>
      <c r="F106" s="32"/>
    </row>
    <row r="107" spans="1:6">
      <c r="A107" s="12" t="s">
        <v>211</v>
      </c>
      <c r="B107" s="44" t="s">
        <v>212</v>
      </c>
      <c r="C107" s="4" t="s">
        <v>19</v>
      </c>
      <c r="D107" s="4">
        <v>1</v>
      </c>
      <c r="E107" s="34">
        <v>60</v>
      </c>
      <c r="F107" s="23">
        <f>D107*E107</f>
        <v>60</v>
      </c>
    </row>
    <row r="108" spans="1:6">
      <c r="A108" s="15" t="s">
        <v>211</v>
      </c>
      <c r="B108" s="35" t="s">
        <v>213</v>
      </c>
      <c r="C108" s="20" t="s">
        <v>19</v>
      </c>
      <c r="D108" s="20">
        <v>1</v>
      </c>
      <c r="E108" s="20">
        <v>568</v>
      </c>
      <c r="F108" s="23">
        <f>D108*E108</f>
        <v>568</v>
      </c>
    </row>
    <row r="109" spans="1:6">
      <c r="A109" s="15" t="s">
        <v>211</v>
      </c>
      <c r="B109" s="35" t="s">
        <v>214</v>
      </c>
      <c r="C109" s="20" t="s">
        <v>19</v>
      </c>
      <c r="D109" s="20">
        <v>1</v>
      </c>
      <c r="E109" s="20">
        <v>56</v>
      </c>
      <c r="F109" s="23">
        <f>D109*E109</f>
        <v>56</v>
      </c>
    </row>
    <row r="110" spans="1:6">
      <c r="A110" s="15"/>
      <c r="B110" s="35"/>
      <c r="C110" s="20"/>
      <c r="D110" s="20"/>
      <c r="E110" s="36" t="s">
        <v>165</v>
      </c>
      <c r="F110" s="37">
        <f>SUM(F107:F109)</f>
        <v>684</v>
      </c>
    </row>
    <row r="111" spans="1:6">
      <c r="A111" s="7"/>
      <c r="B111" s="38" t="s">
        <v>166</v>
      </c>
      <c r="C111" s="8"/>
      <c r="D111" s="8"/>
      <c r="E111" s="8"/>
      <c r="F111" s="23"/>
    </row>
    <row r="112" spans="1:6">
      <c r="A112" s="15" t="s">
        <v>215</v>
      </c>
      <c r="B112" s="35" t="s">
        <v>216</v>
      </c>
      <c r="C112" s="20" t="s">
        <v>21</v>
      </c>
      <c r="D112" s="20">
        <v>1</v>
      </c>
      <c r="E112" s="20">
        <v>9.76</v>
      </c>
      <c r="F112" s="23">
        <f>D112*E112</f>
        <v>9.76</v>
      </c>
    </row>
    <row r="113" spans="1:6">
      <c r="A113" s="15" t="s">
        <v>217</v>
      </c>
      <c r="B113" s="35" t="s">
        <v>218</v>
      </c>
      <c r="C113" s="20" t="s">
        <v>21</v>
      </c>
      <c r="D113" s="20">
        <v>1</v>
      </c>
      <c r="E113" s="20">
        <v>7.01</v>
      </c>
      <c r="F113" s="23">
        <f>D113*E113</f>
        <v>7.01</v>
      </c>
    </row>
    <row r="114" spans="1:6" ht="15.75" thickBot="1">
      <c r="A114" s="7"/>
      <c r="B114" s="8"/>
      <c r="C114" s="8"/>
      <c r="D114" s="8"/>
      <c r="E114" s="36" t="s">
        <v>165</v>
      </c>
      <c r="F114" s="37">
        <f>SUM(F112:F113)</f>
        <v>16.77</v>
      </c>
    </row>
    <row r="115" spans="1:6" ht="16.5" thickBot="1">
      <c r="A115" s="10"/>
      <c r="B115" s="11"/>
      <c r="C115" s="11"/>
      <c r="D115" s="11"/>
      <c r="E115" s="39" t="s">
        <v>170</v>
      </c>
      <c r="F115" s="40">
        <f>F110+F114</f>
        <v>700.77</v>
      </c>
    </row>
    <row r="116" spans="1:6" ht="15.75" thickBot="1"/>
    <row r="117" spans="1:6" ht="15.75" thickBot="1">
      <c r="A117" s="42" t="s">
        <v>219</v>
      </c>
      <c r="B117" s="925" t="s">
        <v>220</v>
      </c>
      <c r="C117" s="926"/>
      <c r="D117" s="926"/>
      <c r="E117" s="926"/>
      <c r="F117" s="927"/>
    </row>
    <row r="118" spans="1:6" ht="29.25" thickBot="1">
      <c r="A118" s="26" t="s">
        <v>6</v>
      </c>
      <c r="B118" s="27" t="s">
        <v>156</v>
      </c>
      <c r="C118" s="27" t="s">
        <v>157</v>
      </c>
      <c r="D118" s="27" t="s">
        <v>158</v>
      </c>
      <c r="E118" s="27" t="s">
        <v>159</v>
      </c>
      <c r="F118" s="28" t="s">
        <v>160</v>
      </c>
    </row>
    <row r="119" spans="1:6">
      <c r="A119" s="29"/>
      <c r="B119" s="30" t="s">
        <v>161</v>
      </c>
      <c r="C119" s="31"/>
      <c r="D119" s="31"/>
      <c r="E119" s="31"/>
      <c r="F119" s="32"/>
    </row>
    <row r="120" spans="1:6">
      <c r="A120" s="12" t="s">
        <v>221</v>
      </c>
      <c r="B120" s="44" t="s">
        <v>85</v>
      </c>
      <c r="C120" s="20" t="s">
        <v>19</v>
      </c>
      <c r="D120" s="4">
        <v>1</v>
      </c>
      <c r="E120" s="34">
        <v>32.46</v>
      </c>
      <c r="F120" s="23">
        <f>D120*E120</f>
        <v>32.46</v>
      </c>
    </row>
    <row r="121" spans="1:6">
      <c r="A121" s="15"/>
      <c r="B121" s="35"/>
      <c r="C121" s="20"/>
      <c r="D121" s="20"/>
      <c r="E121" s="36" t="s">
        <v>165</v>
      </c>
      <c r="F121" s="37">
        <f>SUM(F120:F120)</f>
        <v>32.46</v>
      </c>
    </row>
    <row r="122" spans="1:6">
      <c r="A122" s="7"/>
      <c r="B122" s="38" t="s">
        <v>166</v>
      </c>
      <c r="C122" s="8"/>
      <c r="D122" s="8"/>
      <c r="E122" s="8"/>
      <c r="F122" s="23"/>
    </row>
    <row r="123" spans="1:6">
      <c r="A123" s="15" t="s">
        <v>215</v>
      </c>
      <c r="B123" s="35" t="s">
        <v>216</v>
      </c>
      <c r="C123" s="20" t="s">
        <v>21</v>
      </c>
      <c r="D123" s="20">
        <v>0.5</v>
      </c>
      <c r="E123" s="20">
        <v>9.76</v>
      </c>
      <c r="F123" s="23">
        <f>D123*E123</f>
        <v>4.88</v>
      </c>
    </row>
    <row r="124" spans="1:6" ht="15.75" thickBot="1">
      <c r="A124" s="7"/>
      <c r="B124" s="8"/>
      <c r="C124" s="8"/>
      <c r="D124" s="8"/>
      <c r="E124" s="36" t="s">
        <v>165</v>
      </c>
      <c r="F124" s="37">
        <f>SUM(F123:F123)</f>
        <v>4.88</v>
      </c>
    </row>
    <row r="125" spans="1:6" ht="16.5" thickBot="1">
      <c r="A125" s="10"/>
      <c r="B125" s="11"/>
      <c r="C125" s="11"/>
      <c r="D125" s="11"/>
      <c r="E125" s="39" t="s">
        <v>170</v>
      </c>
      <c r="F125" s="40">
        <f>F121+F124</f>
        <v>37.340000000000003</v>
      </c>
    </row>
    <row r="126" spans="1:6" ht="15.75" thickBot="1"/>
    <row r="127" spans="1:6" ht="15.75" thickBot="1">
      <c r="A127" s="42" t="s">
        <v>222</v>
      </c>
      <c r="B127" s="925" t="s">
        <v>223</v>
      </c>
      <c r="C127" s="926"/>
      <c r="D127" s="926"/>
      <c r="E127" s="926"/>
      <c r="F127" s="927"/>
    </row>
    <row r="128" spans="1:6" ht="29.25" thickBot="1">
      <c r="A128" s="26" t="s">
        <v>6</v>
      </c>
      <c r="B128" s="27" t="s">
        <v>156</v>
      </c>
      <c r="C128" s="27" t="s">
        <v>157</v>
      </c>
      <c r="D128" s="27" t="s">
        <v>158</v>
      </c>
      <c r="E128" s="27" t="s">
        <v>159</v>
      </c>
      <c r="F128" s="28" t="s">
        <v>160</v>
      </c>
    </row>
    <row r="129" spans="1:17">
      <c r="A129" s="29"/>
      <c r="B129" s="30" t="s">
        <v>161</v>
      </c>
      <c r="C129" s="31"/>
      <c r="D129" s="31"/>
      <c r="E129" s="31"/>
      <c r="F129" s="32"/>
    </row>
    <row r="130" spans="1:17">
      <c r="A130" s="12" t="s">
        <v>224</v>
      </c>
      <c r="B130" s="44" t="s">
        <v>86</v>
      </c>
      <c r="C130" s="20" t="s">
        <v>19</v>
      </c>
      <c r="D130" s="4">
        <v>1</v>
      </c>
      <c r="E130" s="34">
        <v>21.69</v>
      </c>
      <c r="F130" s="23">
        <f>D130*E130</f>
        <v>21.69</v>
      </c>
    </row>
    <row r="131" spans="1:17">
      <c r="A131" s="15"/>
      <c r="B131" s="35"/>
      <c r="C131" s="20"/>
      <c r="D131" s="20"/>
      <c r="E131" s="36" t="s">
        <v>165</v>
      </c>
      <c r="F131" s="37">
        <f>SUM(F130:F130)</f>
        <v>21.69</v>
      </c>
    </row>
    <row r="132" spans="1:17">
      <c r="A132" s="7"/>
      <c r="B132" s="38" t="s">
        <v>166</v>
      </c>
      <c r="C132" s="8"/>
      <c r="D132" s="8"/>
      <c r="E132" s="8"/>
      <c r="F132" s="23"/>
    </row>
    <row r="133" spans="1:17">
      <c r="A133" s="15" t="s">
        <v>215</v>
      </c>
      <c r="B133" s="35" t="s">
        <v>216</v>
      </c>
      <c r="C133" s="20" t="s">
        <v>21</v>
      </c>
      <c r="D133" s="20">
        <v>0.5</v>
      </c>
      <c r="E133" s="20">
        <v>9.76</v>
      </c>
      <c r="F133" s="23">
        <f>D133*E133</f>
        <v>4.88</v>
      </c>
    </row>
    <row r="134" spans="1:17" ht="15.75" thickBot="1">
      <c r="A134" s="7"/>
      <c r="B134" s="8"/>
      <c r="C134" s="8"/>
      <c r="D134" s="8"/>
      <c r="E134" s="36" t="s">
        <v>165</v>
      </c>
      <c r="F134" s="37">
        <f>SUM(F133:F133)</f>
        <v>4.88</v>
      </c>
    </row>
    <row r="135" spans="1:17" ht="16.5" thickBot="1">
      <c r="A135" s="10"/>
      <c r="B135" s="11"/>
      <c r="C135" s="11"/>
      <c r="D135" s="11"/>
      <c r="E135" s="39" t="s">
        <v>170</v>
      </c>
      <c r="F135" s="40">
        <f>F131+F134</f>
        <v>26.57</v>
      </c>
    </row>
    <row r="136" spans="1:17" ht="15.75" thickBot="1"/>
    <row r="137" spans="1:17" ht="15.75" thickBot="1">
      <c r="A137" s="42" t="s">
        <v>225</v>
      </c>
      <c r="B137" s="925" t="s">
        <v>89</v>
      </c>
      <c r="C137" s="926"/>
      <c r="D137" s="926"/>
      <c r="E137" s="926"/>
      <c r="F137" s="927"/>
    </row>
    <row r="138" spans="1:17" ht="29.25" thickBot="1">
      <c r="A138" s="26" t="s">
        <v>6</v>
      </c>
      <c r="B138" s="27" t="s">
        <v>156</v>
      </c>
      <c r="C138" s="27" t="s">
        <v>157</v>
      </c>
      <c r="D138" s="27" t="s">
        <v>158</v>
      </c>
      <c r="E138" s="27" t="s">
        <v>159</v>
      </c>
      <c r="F138" s="28" t="s">
        <v>160</v>
      </c>
      <c r="J138" s="934"/>
      <c r="K138" s="934"/>
      <c r="L138" s="934"/>
      <c r="M138" s="934"/>
      <c r="N138" s="934"/>
      <c r="O138" s="934"/>
      <c r="P138" s="934"/>
      <c r="Q138" s="934"/>
    </row>
    <row r="139" spans="1:17">
      <c r="A139" s="29"/>
      <c r="B139" s="30" t="s">
        <v>161</v>
      </c>
      <c r="C139" s="31"/>
      <c r="D139" s="31"/>
      <c r="E139" s="31"/>
      <c r="F139" s="32"/>
      <c r="J139" s="45"/>
      <c r="K139" s="46"/>
      <c r="L139" s="46"/>
      <c r="M139" s="935"/>
      <c r="N139" s="935"/>
      <c r="O139" s="47"/>
      <c r="P139" s="48"/>
      <c r="Q139" s="49"/>
    </row>
    <row r="140" spans="1:17" ht="15.75" customHeight="1">
      <c r="A140" s="12" t="s">
        <v>211</v>
      </c>
      <c r="B140" s="44" t="s">
        <v>226</v>
      </c>
      <c r="C140" s="20" t="s">
        <v>19</v>
      </c>
      <c r="D140" s="4">
        <v>1</v>
      </c>
      <c r="E140" s="34">
        <v>32</v>
      </c>
      <c r="F140" s="23">
        <f>D140*E140</f>
        <v>32</v>
      </c>
      <c r="J140" s="50"/>
      <c r="K140" s="50"/>
      <c r="L140" s="51"/>
      <c r="M140" s="936"/>
      <c r="N140" s="936"/>
      <c r="O140" s="52"/>
      <c r="P140" s="53"/>
      <c r="Q140" s="53"/>
    </row>
    <row r="141" spans="1:17" ht="16.5" customHeight="1">
      <c r="A141" s="15"/>
      <c r="B141" s="35"/>
      <c r="C141" s="20"/>
      <c r="D141" s="20"/>
      <c r="E141" s="36" t="s">
        <v>165</v>
      </c>
      <c r="F141" s="37">
        <f>SUM(F140:F140)</f>
        <v>32</v>
      </c>
      <c r="J141" s="50"/>
      <c r="K141" s="50"/>
      <c r="L141" s="51"/>
      <c r="M141" s="936"/>
      <c r="N141" s="936"/>
      <c r="O141" s="52"/>
      <c r="P141" s="53"/>
      <c r="Q141" s="53"/>
    </row>
    <row r="142" spans="1:17">
      <c r="A142" s="7"/>
      <c r="B142" s="38" t="s">
        <v>166</v>
      </c>
      <c r="C142" s="8"/>
      <c r="D142" s="8"/>
      <c r="E142" s="8"/>
      <c r="F142" s="23"/>
      <c r="J142" s="932"/>
      <c r="K142" s="932"/>
      <c r="L142" s="932"/>
      <c r="M142" s="932"/>
      <c r="N142" s="932"/>
      <c r="O142" s="932"/>
      <c r="P142" s="932"/>
      <c r="Q142" s="47"/>
    </row>
    <row r="143" spans="1:17">
      <c r="A143" s="15" t="s">
        <v>227</v>
      </c>
      <c r="B143" s="35" t="s">
        <v>228</v>
      </c>
      <c r="C143" s="20" t="s">
        <v>21</v>
      </c>
      <c r="D143" s="20">
        <v>0.5</v>
      </c>
      <c r="E143" s="20">
        <v>9.76</v>
      </c>
      <c r="F143" s="23">
        <f>D143*E143</f>
        <v>4.88</v>
      </c>
      <c r="J143" s="937"/>
      <c r="K143" s="937"/>
      <c r="L143" s="937"/>
      <c r="M143" s="937"/>
      <c r="N143" s="937"/>
      <c r="O143" s="937"/>
      <c r="P143" s="937"/>
      <c r="Q143" s="937"/>
    </row>
    <row r="144" spans="1:17">
      <c r="A144" s="15" t="s">
        <v>229</v>
      </c>
      <c r="B144" s="35" t="s">
        <v>230</v>
      </c>
      <c r="C144" s="20" t="s">
        <v>21</v>
      </c>
      <c r="D144" s="20">
        <v>0.5</v>
      </c>
      <c r="E144" s="20">
        <v>7.67</v>
      </c>
      <c r="F144" s="23">
        <f>D144*E144</f>
        <v>3.84</v>
      </c>
      <c r="J144" s="54"/>
      <c r="K144" s="54"/>
      <c r="L144" s="54"/>
      <c r="M144" s="54"/>
      <c r="N144" s="54"/>
      <c r="O144" s="54"/>
      <c r="P144" s="54"/>
      <c r="Q144" s="54"/>
    </row>
    <row r="145" spans="1:17" ht="15.75" thickBot="1">
      <c r="A145" s="7"/>
      <c r="B145" s="8"/>
      <c r="C145" s="8"/>
      <c r="D145" s="8"/>
      <c r="E145" s="36" t="s">
        <v>165</v>
      </c>
      <c r="F145" s="37">
        <f>SUM(F143:F144)</f>
        <v>8.7200000000000006</v>
      </c>
      <c r="J145" s="932"/>
      <c r="K145" s="932"/>
      <c r="L145" s="932"/>
      <c r="M145" s="932"/>
      <c r="N145" s="932"/>
      <c r="O145" s="932"/>
      <c r="P145" s="932"/>
      <c r="Q145" s="932"/>
    </row>
    <row r="146" spans="1:17" ht="16.5" customHeight="1" thickBot="1">
      <c r="A146" s="10"/>
      <c r="B146" s="11"/>
      <c r="C146" s="11"/>
      <c r="D146" s="11"/>
      <c r="E146" s="39" t="s">
        <v>170</v>
      </c>
      <c r="F146" s="40">
        <f>F141+F145</f>
        <v>40.72</v>
      </c>
      <c r="J146" s="50"/>
      <c r="K146" s="55"/>
      <c r="L146" s="51"/>
      <c r="M146" s="933"/>
      <c r="N146" s="933"/>
      <c r="O146" s="54"/>
      <c r="P146" s="53"/>
      <c r="Q146" s="53"/>
    </row>
    <row r="147" spans="1:17" ht="15.75" thickBot="1">
      <c r="J147" s="932"/>
      <c r="K147" s="932"/>
      <c r="L147" s="932"/>
      <c r="M147" s="932"/>
      <c r="N147" s="932"/>
      <c r="O147" s="932"/>
      <c r="P147" s="932"/>
      <c r="Q147" s="47"/>
    </row>
    <row r="148" spans="1:17" ht="15.75" thickBot="1">
      <c r="A148" s="42" t="s">
        <v>231</v>
      </c>
      <c r="B148" s="925" t="s">
        <v>232</v>
      </c>
      <c r="C148" s="926"/>
      <c r="D148" s="926"/>
      <c r="E148" s="926"/>
      <c r="F148" s="927"/>
      <c r="J148" s="55"/>
      <c r="K148" s="55"/>
      <c r="L148" s="55"/>
      <c r="M148" s="55"/>
      <c r="N148" s="52"/>
      <c r="O148" s="52"/>
      <c r="P148" s="53"/>
      <c r="Q148" s="53"/>
    </row>
    <row r="149" spans="1:17" ht="29.25" thickBot="1">
      <c r="A149" s="26" t="s">
        <v>6</v>
      </c>
      <c r="B149" s="27" t="s">
        <v>156</v>
      </c>
      <c r="C149" s="27" t="s">
        <v>157</v>
      </c>
      <c r="D149" s="27" t="s">
        <v>158</v>
      </c>
      <c r="E149" s="27" t="s">
        <v>159</v>
      </c>
      <c r="F149" s="28" t="s">
        <v>160</v>
      </c>
      <c r="J149" s="45"/>
      <c r="K149" s="55"/>
      <c r="L149" s="55"/>
      <c r="M149" s="55"/>
      <c r="N149" s="928"/>
      <c r="O149" s="928"/>
      <c r="P149" s="928"/>
      <c r="Q149" s="47"/>
    </row>
    <row r="150" spans="1:17">
      <c r="A150" s="29"/>
      <c r="B150" s="30" t="s">
        <v>161</v>
      </c>
      <c r="C150" s="31"/>
      <c r="D150" s="31"/>
      <c r="E150" s="31"/>
      <c r="F150" s="32"/>
      <c r="J150" s="45"/>
      <c r="K150" s="55"/>
      <c r="L150" s="55"/>
      <c r="M150" s="55"/>
      <c r="N150" s="928"/>
      <c r="O150" s="928"/>
      <c r="P150" s="928"/>
      <c r="Q150" s="46"/>
    </row>
    <row r="151" spans="1:17">
      <c r="A151" s="12" t="s">
        <v>211</v>
      </c>
      <c r="B151" s="44" t="s">
        <v>233</v>
      </c>
      <c r="C151" s="20" t="s">
        <v>19</v>
      </c>
      <c r="D151" s="4">
        <v>1</v>
      </c>
      <c r="E151" s="34">
        <v>477</v>
      </c>
      <c r="F151" s="23">
        <f>D151*E151</f>
        <v>477</v>
      </c>
      <c r="J151" s="45"/>
      <c r="K151" s="55"/>
      <c r="L151" s="55"/>
      <c r="M151" s="55"/>
      <c r="N151" s="932"/>
      <c r="O151" s="932"/>
      <c r="P151" s="932"/>
      <c r="Q151" s="932"/>
    </row>
    <row r="152" spans="1:17">
      <c r="A152" s="15"/>
      <c r="B152" s="35"/>
      <c r="C152" s="20"/>
      <c r="D152" s="20"/>
      <c r="E152" s="36" t="s">
        <v>165</v>
      </c>
      <c r="F152" s="37">
        <f>SUM(F151:F151)</f>
        <v>477</v>
      </c>
      <c r="J152" s="45"/>
      <c r="K152" s="55"/>
      <c r="L152" s="55"/>
      <c r="M152" s="55"/>
      <c r="N152" s="928"/>
      <c r="O152" s="928"/>
      <c r="P152" s="928"/>
      <c r="Q152" s="47"/>
    </row>
    <row r="153" spans="1:17">
      <c r="A153" s="7"/>
      <c r="B153" s="38" t="s">
        <v>166</v>
      </c>
      <c r="C153" s="8"/>
      <c r="D153" s="8"/>
      <c r="E153" s="8"/>
      <c r="F153" s="23"/>
      <c r="J153" s="56"/>
      <c r="K153" s="57"/>
      <c r="L153" s="57"/>
      <c r="M153" s="57"/>
      <c r="N153" s="58"/>
      <c r="O153" s="58"/>
      <c r="P153" s="58"/>
      <c r="Q153" s="57"/>
    </row>
    <row r="154" spans="1:17">
      <c r="A154" s="15" t="s">
        <v>227</v>
      </c>
      <c r="B154" s="35" t="s">
        <v>228</v>
      </c>
      <c r="C154" s="20" t="s">
        <v>21</v>
      </c>
      <c r="D154" s="20">
        <v>2</v>
      </c>
      <c r="E154" s="20">
        <v>9.76</v>
      </c>
      <c r="F154" s="23">
        <f>D154*E154</f>
        <v>19.52</v>
      </c>
      <c r="J154" s="934"/>
      <c r="K154" s="934"/>
      <c r="L154" s="934"/>
      <c r="M154" s="934"/>
      <c r="N154" s="934"/>
      <c r="O154" s="934"/>
      <c r="P154" s="934"/>
      <c r="Q154" s="934"/>
    </row>
    <row r="155" spans="1:17">
      <c r="A155" s="15" t="s">
        <v>229</v>
      </c>
      <c r="B155" s="35" t="s">
        <v>230</v>
      </c>
      <c r="C155" s="20" t="s">
        <v>21</v>
      </c>
      <c r="D155" s="20">
        <v>2</v>
      </c>
      <c r="E155" s="20">
        <v>7.67</v>
      </c>
      <c r="F155" s="23">
        <f>D155*E155</f>
        <v>15.34</v>
      </c>
      <c r="J155" s="45"/>
      <c r="K155" s="46"/>
      <c r="L155" s="46"/>
      <c r="M155" s="935"/>
      <c r="N155" s="935"/>
      <c r="O155" s="47"/>
      <c r="P155" s="48"/>
      <c r="Q155" s="49"/>
    </row>
    <row r="156" spans="1:17" ht="15.75" thickBot="1">
      <c r="A156" s="7"/>
      <c r="B156" s="8"/>
      <c r="C156" s="8"/>
      <c r="D156" s="8"/>
      <c r="E156" s="36" t="s">
        <v>165</v>
      </c>
      <c r="F156" s="37">
        <f>SUM(F154:F155)</f>
        <v>34.86</v>
      </c>
      <c r="J156" s="50"/>
      <c r="K156" s="50"/>
      <c r="L156" s="51"/>
      <c r="M156" s="936"/>
      <c r="N156" s="936"/>
      <c r="O156" s="52"/>
      <c r="P156" s="53"/>
      <c r="Q156" s="53"/>
    </row>
    <row r="157" spans="1:17" ht="16.5" thickBot="1">
      <c r="A157" s="10"/>
      <c r="B157" s="11"/>
      <c r="C157" s="11"/>
      <c r="D157" s="11"/>
      <c r="E157" s="39" t="s">
        <v>170</v>
      </c>
      <c r="F157" s="40">
        <f>F152+F156</f>
        <v>511.86</v>
      </c>
      <c r="J157" s="50"/>
      <c r="K157" s="50"/>
      <c r="L157" s="51"/>
      <c r="M157" s="936"/>
      <c r="N157" s="936"/>
      <c r="O157" s="52"/>
      <c r="P157" s="53"/>
      <c r="Q157" s="53"/>
    </row>
    <row r="158" spans="1:17" ht="15.75" thickBot="1">
      <c r="J158" s="932"/>
      <c r="K158" s="932"/>
      <c r="L158" s="932"/>
      <c r="M158" s="932"/>
      <c r="N158" s="932"/>
      <c r="O158" s="932"/>
      <c r="P158" s="932"/>
      <c r="Q158" s="47"/>
    </row>
    <row r="159" spans="1:17" ht="15.75" thickBot="1">
      <c r="A159" s="42" t="s">
        <v>234</v>
      </c>
      <c r="B159" s="925" t="s">
        <v>90</v>
      </c>
      <c r="C159" s="926"/>
      <c r="D159" s="926"/>
      <c r="E159" s="926"/>
      <c r="F159" s="927"/>
      <c r="J159" s="937"/>
      <c r="K159" s="937"/>
      <c r="L159" s="937"/>
      <c r="M159" s="937"/>
      <c r="N159" s="937"/>
      <c r="O159" s="937"/>
      <c r="P159" s="937"/>
      <c r="Q159" s="937"/>
    </row>
    <row r="160" spans="1:17" ht="29.25" thickBot="1">
      <c r="A160" s="26" t="s">
        <v>6</v>
      </c>
      <c r="B160" s="27" t="s">
        <v>156</v>
      </c>
      <c r="C160" s="27" t="s">
        <v>157</v>
      </c>
      <c r="D160" s="27" t="s">
        <v>158</v>
      </c>
      <c r="E160" s="27" t="s">
        <v>159</v>
      </c>
      <c r="F160" s="28" t="s">
        <v>160</v>
      </c>
      <c r="J160" s="932"/>
      <c r="K160" s="932"/>
      <c r="L160" s="932"/>
      <c r="M160" s="932"/>
      <c r="N160" s="932"/>
      <c r="O160" s="932"/>
      <c r="P160" s="932"/>
      <c r="Q160" s="932"/>
    </row>
    <row r="161" spans="1:17">
      <c r="A161" s="29"/>
      <c r="B161" s="30" t="s">
        <v>161</v>
      </c>
      <c r="C161" s="31"/>
      <c r="D161" s="31"/>
      <c r="E161" s="31"/>
      <c r="F161" s="32"/>
      <c r="J161" s="50"/>
      <c r="K161" s="55"/>
      <c r="L161" s="51"/>
      <c r="M161" s="933"/>
      <c r="N161" s="933"/>
      <c r="O161" s="54"/>
      <c r="P161" s="53"/>
      <c r="Q161" s="53"/>
    </row>
    <row r="162" spans="1:17">
      <c r="A162" s="12" t="s">
        <v>211</v>
      </c>
      <c r="B162" s="44" t="s">
        <v>235</v>
      </c>
      <c r="C162" s="20" t="s">
        <v>19</v>
      </c>
      <c r="D162" s="4">
        <v>1</v>
      </c>
      <c r="E162" s="34">
        <v>30</v>
      </c>
      <c r="F162" s="23">
        <f>D162*E162</f>
        <v>30</v>
      </c>
      <c r="J162" s="932"/>
      <c r="K162" s="932"/>
      <c r="L162" s="932"/>
      <c r="M162" s="932"/>
      <c r="N162" s="932"/>
      <c r="O162" s="932"/>
      <c r="P162" s="932"/>
      <c r="Q162" s="47"/>
    </row>
    <row r="163" spans="1:17">
      <c r="A163" s="15"/>
      <c r="B163" s="35"/>
      <c r="C163" s="20"/>
      <c r="D163" s="20"/>
      <c r="E163" s="36" t="s">
        <v>165</v>
      </c>
      <c r="F163" s="37">
        <f>SUM(F162:F162)</f>
        <v>30</v>
      </c>
      <c r="J163" s="55"/>
      <c r="K163" s="55"/>
      <c r="L163" s="55"/>
      <c r="M163" s="55"/>
      <c r="N163" s="52"/>
      <c r="O163" s="52"/>
      <c r="P163" s="53"/>
      <c r="Q163" s="53"/>
    </row>
    <row r="164" spans="1:17">
      <c r="A164" s="7"/>
      <c r="B164" s="38" t="s">
        <v>166</v>
      </c>
      <c r="C164" s="8"/>
      <c r="D164" s="8"/>
      <c r="E164" s="8"/>
      <c r="F164" s="23"/>
      <c r="J164" s="45"/>
      <c r="K164" s="55"/>
      <c r="L164" s="55"/>
      <c r="M164" s="55"/>
      <c r="N164" s="928"/>
      <c r="O164" s="928"/>
      <c r="P164" s="928"/>
      <c r="Q164" s="47"/>
    </row>
    <row r="165" spans="1:17">
      <c r="A165" s="15" t="s">
        <v>227</v>
      </c>
      <c r="B165" s="35" t="s">
        <v>228</v>
      </c>
      <c r="C165" s="20" t="s">
        <v>21</v>
      </c>
      <c r="D165" s="20">
        <v>0.5</v>
      </c>
      <c r="E165" s="20">
        <v>9.76</v>
      </c>
      <c r="F165" s="23">
        <f>D165*E165</f>
        <v>4.88</v>
      </c>
      <c r="J165" s="45"/>
      <c r="K165" s="55"/>
      <c r="L165" s="55"/>
      <c r="M165" s="55"/>
      <c r="N165" s="928"/>
      <c r="O165" s="928"/>
      <c r="P165" s="928"/>
      <c r="Q165" s="46"/>
    </row>
    <row r="166" spans="1:17">
      <c r="A166" s="15" t="s">
        <v>229</v>
      </c>
      <c r="B166" s="35" t="s">
        <v>230</v>
      </c>
      <c r="C166" s="20" t="s">
        <v>21</v>
      </c>
      <c r="D166" s="20">
        <v>0.5</v>
      </c>
      <c r="E166" s="20">
        <v>7.67</v>
      </c>
      <c r="F166" s="23">
        <f>D166*E166</f>
        <v>3.84</v>
      </c>
      <c r="J166" s="45"/>
      <c r="K166" s="55"/>
      <c r="L166" s="55"/>
      <c r="M166" s="55"/>
      <c r="N166" s="932"/>
      <c r="O166" s="932"/>
      <c r="P166" s="932"/>
      <c r="Q166" s="932"/>
    </row>
    <row r="167" spans="1:17" ht="15.75" thickBot="1">
      <c r="A167" s="7"/>
      <c r="B167" s="8"/>
      <c r="C167" s="8"/>
      <c r="D167" s="8"/>
      <c r="E167" s="36" t="s">
        <v>165</v>
      </c>
      <c r="F167" s="37">
        <f>SUM(F165:F166)</f>
        <v>8.7200000000000006</v>
      </c>
      <c r="J167" s="45"/>
      <c r="K167" s="55"/>
      <c r="L167" s="55"/>
      <c r="M167" s="55"/>
      <c r="N167" s="928"/>
      <c r="O167" s="928"/>
      <c r="P167" s="928"/>
      <c r="Q167" s="47"/>
    </row>
    <row r="168" spans="1:17" ht="16.5" thickBot="1">
      <c r="A168" s="10"/>
      <c r="B168" s="11"/>
      <c r="C168" s="11"/>
      <c r="D168" s="11"/>
      <c r="E168" s="39" t="s">
        <v>170</v>
      </c>
      <c r="F168" s="40">
        <f>F163+F167</f>
        <v>38.72</v>
      </c>
    </row>
    <row r="169" spans="1:17" ht="15.75" thickBot="1"/>
    <row r="170" spans="1:17" ht="15.75" thickBot="1">
      <c r="A170" s="42" t="s">
        <v>236</v>
      </c>
      <c r="B170" s="925" t="s">
        <v>91</v>
      </c>
      <c r="C170" s="926"/>
      <c r="D170" s="926"/>
      <c r="E170" s="926"/>
      <c r="F170" s="927"/>
      <c r="H170" s="934"/>
      <c r="I170" s="934"/>
      <c r="J170" s="934"/>
      <c r="K170" s="934"/>
      <c r="L170" s="934"/>
      <c r="M170" s="934"/>
      <c r="N170" s="934"/>
      <c r="O170" s="934"/>
    </row>
    <row r="171" spans="1:17" ht="15" customHeight="1" thickBot="1">
      <c r="A171" s="26" t="s">
        <v>6</v>
      </c>
      <c r="B171" s="27" t="s">
        <v>156</v>
      </c>
      <c r="C171" s="27" t="s">
        <v>157</v>
      </c>
      <c r="D171" s="27" t="s">
        <v>158</v>
      </c>
      <c r="E171" s="27" t="s">
        <v>159</v>
      </c>
      <c r="F171" s="28" t="s">
        <v>160</v>
      </c>
      <c r="H171" s="45"/>
      <c r="I171" s="46"/>
      <c r="J171" s="46"/>
      <c r="K171" s="935"/>
      <c r="L171" s="935"/>
      <c r="M171" s="47"/>
      <c r="N171" s="48"/>
      <c r="O171" s="49"/>
    </row>
    <row r="172" spans="1:17">
      <c r="A172" s="29"/>
      <c r="B172" s="30" t="s">
        <v>161</v>
      </c>
      <c r="C172" s="31"/>
      <c r="D172" s="31"/>
      <c r="E172" s="31"/>
      <c r="F172" s="32"/>
      <c r="H172" s="50"/>
      <c r="I172" s="50"/>
      <c r="J172" s="51"/>
      <c r="K172" s="936"/>
      <c r="L172" s="936"/>
      <c r="M172" s="52"/>
      <c r="N172" s="53"/>
      <c r="O172" s="53"/>
    </row>
    <row r="173" spans="1:17" ht="15" customHeight="1">
      <c r="A173" s="12" t="s">
        <v>211</v>
      </c>
      <c r="B173" s="44" t="s">
        <v>237</v>
      </c>
      <c r="C173" s="20" t="s">
        <v>19</v>
      </c>
      <c r="D173" s="4">
        <v>1</v>
      </c>
      <c r="E173" s="34">
        <v>36</v>
      </c>
      <c r="F173" s="23">
        <f>D173*E173</f>
        <v>36</v>
      </c>
      <c r="H173" s="50"/>
      <c r="I173" s="50"/>
      <c r="J173" s="51"/>
      <c r="K173" s="936"/>
      <c r="L173" s="936"/>
      <c r="M173" s="52"/>
      <c r="N173" s="53"/>
      <c r="O173" s="53"/>
    </row>
    <row r="174" spans="1:17">
      <c r="A174" s="15"/>
      <c r="B174" s="35"/>
      <c r="C174" s="20"/>
      <c r="D174" s="20"/>
      <c r="E174" s="36" t="s">
        <v>165</v>
      </c>
      <c r="F174" s="37">
        <f>SUM(F173:F173)</f>
        <v>36</v>
      </c>
      <c r="H174" s="932"/>
      <c r="I174" s="932"/>
      <c r="J174" s="932"/>
      <c r="K174" s="932"/>
      <c r="L174" s="932"/>
      <c r="M174" s="932"/>
      <c r="N174" s="932"/>
      <c r="O174" s="47"/>
    </row>
    <row r="175" spans="1:17" ht="15" customHeight="1">
      <c r="A175" s="7"/>
      <c r="B175" s="38" t="s">
        <v>166</v>
      </c>
      <c r="C175" s="8"/>
      <c r="D175" s="8"/>
      <c r="E175" s="8"/>
      <c r="F175" s="23"/>
      <c r="H175" s="937"/>
      <c r="I175" s="937"/>
      <c r="J175" s="937"/>
      <c r="K175" s="937"/>
      <c r="L175" s="937"/>
      <c r="M175" s="937"/>
      <c r="N175" s="937"/>
      <c r="O175" s="937"/>
    </row>
    <row r="176" spans="1:17">
      <c r="A176" s="15" t="s">
        <v>227</v>
      </c>
      <c r="B176" s="35" t="s">
        <v>228</v>
      </c>
      <c r="C176" s="20" t="s">
        <v>21</v>
      </c>
      <c r="D176" s="20">
        <v>1</v>
      </c>
      <c r="E176" s="20">
        <v>9.76</v>
      </c>
      <c r="F176" s="23">
        <f>D176*E176</f>
        <v>9.76</v>
      </c>
      <c r="H176" s="932"/>
      <c r="I176" s="932"/>
      <c r="J176" s="932"/>
      <c r="K176" s="932"/>
      <c r="L176" s="932"/>
      <c r="M176" s="932"/>
      <c r="N176" s="932"/>
      <c r="O176" s="932"/>
    </row>
    <row r="177" spans="1:15" ht="15" customHeight="1">
      <c r="A177" s="15" t="s">
        <v>229</v>
      </c>
      <c r="B177" s="35" t="s">
        <v>230</v>
      </c>
      <c r="C177" s="20" t="s">
        <v>21</v>
      </c>
      <c r="D177" s="20">
        <v>1</v>
      </c>
      <c r="E177" s="20">
        <v>7.67</v>
      </c>
      <c r="F177" s="23">
        <f>D177*E177</f>
        <v>7.67</v>
      </c>
      <c r="H177" s="50"/>
      <c r="I177" s="55"/>
      <c r="J177" s="51"/>
      <c r="K177" s="933"/>
      <c r="L177" s="933"/>
      <c r="M177" s="54"/>
      <c r="N177" s="53"/>
      <c r="O177" s="53"/>
    </row>
    <row r="178" spans="1:15" ht="15" customHeight="1" thickBot="1">
      <c r="A178" s="7"/>
      <c r="B178" s="8"/>
      <c r="C178" s="8"/>
      <c r="D178" s="8"/>
      <c r="E178" s="36" t="s">
        <v>165</v>
      </c>
      <c r="F178" s="37">
        <f>SUM(F176:F177)</f>
        <v>17.43</v>
      </c>
      <c r="H178" s="932"/>
      <c r="I178" s="932"/>
      <c r="J178" s="932"/>
      <c r="K178" s="932"/>
      <c r="L178" s="932"/>
      <c r="M178" s="932"/>
      <c r="N178" s="932"/>
      <c r="O178" s="47"/>
    </row>
    <row r="179" spans="1:15" ht="16.5" thickBot="1">
      <c r="A179" s="10"/>
      <c r="B179" s="11"/>
      <c r="C179" s="11"/>
      <c r="D179" s="11"/>
      <c r="E179" s="39" t="s">
        <v>170</v>
      </c>
      <c r="F179" s="40">
        <f>F174+F178</f>
        <v>53.43</v>
      </c>
      <c r="H179" s="55"/>
      <c r="I179" s="55"/>
      <c r="J179" s="55"/>
      <c r="K179" s="55"/>
      <c r="L179" s="52"/>
      <c r="M179" s="52"/>
      <c r="N179" s="53"/>
      <c r="O179" s="53"/>
    </row>
    <row r="180" spans="1:15" ht="15" customHeight="1" thickBot="1">
      <c r="H180" s="45"/>
      <c r="I180" s="55"/>
      <c r="J180" s="55"/>
      <c r="K180" s="55"/>
      <c r="L180" s="928"/>
      <c r="M180" s="928"/>
      <c r="N180" s="928"/>
      <c r="O180" s="47"/>
    </row>
    <row r="181" spans="1:15" ht="15.75" thickBot="1">
      <c r="A181" s="42" t="s">
        <v>238</v>
      </c>
      <c r="B181" s="925" t="s">
        <v>239</v>
      </c>
      <c r="C181" s="926"/>
      <c r="D181" s="926"/>
      <c r="E181" s="926"/>
      <c r="F181" s="927"/>
      <c r="H181" s="45"/>
      <c r="I181" s="55"/>
      <c r="J181" s="55"/>
      <c r="K181" s="55"/>
      <c r="L181" s="928"/>
      <c r="M181" s="928"/>
      <c r="N181" s="928"/>
      <c r="O181" s="46"/>
    </row>
    <row r="182" spans="1:15" ht="29.25" thickBot="1">
      <c r="A182" s="26" t="s">
        <v>6</v>
      </c>
      <c r="B182" s="27" t="s">
        <v>156</v>
      </c>
      <c r="C182" s="27" t="s">
        <v>157</v>
      </c>
      <c r="D182" s="27" t="s">
        <v>158</v>
      </c>
      <c r="E182" s="27" t="s">
        <v>159</v>
      </c>
      <c r="F182" s="28" t="s">
        <v>160</v>
      </c>
      <c r="H182" s="45"/>
      <c r="I182" s="55"/>
      <c r="J182" s="55"/>
      <c r="K182" s="55"/>
      <c r="L182" s="932"/>
      <c r="M182" s="932"/>
      <c r="N182" s="932"/>
      <c r="O182" s="932"/>
    </row>
    <row r="183" spans="1:15">
      <c r="A183" s="29"/>
      <c r="B183" s="30" t="s">
        <v>161</v>
      </c>
      <c r="C183" s="31"/>
      <c r="D183" s="31"/>
      <c r="E183" s="31"/>
      <c r="F183" s="32"/>
      <c r="H183" s="45"/>
      <c r="I183" s="55"/>
      <c r="J183" s="55"/>
      <c r="K183" s="55"/>
      <c r="L183" s="928"/>
      <c r="M183" s="928"/>
      <c r="N183" s="928"/>
      <c r="O183" s="47"/>
    </row>
    <row r="184" spans="1:15">
      <c r="A184" s="12" t="s">
        <v>211</v>
      </c>
      <c r="B184" s="44" t="s">
        <v>239</v>
      </c>
      <c r="C184" s="20" t="s">
        <v>19</v>
      </c>
      <c r="D184" s="4">
        <v>1</v>
      </c>
      <c r="E184" s="34">
        <v>3450</v>
      </c>
      <c r="F184" s="23">
        <f>D184*E184</f>
        <v>3450</v>
      </c>
      <c r="H184" s="22"/>
      <c r="I184" s="22"/>
      <c r="J184" s="22"/>
      <c r="K184" s="22"/>
      <c r="L184" s="22"/>
      <c r="M184" s="22"/>
      <c r="N184" s="22"/>
      <c r="O184" s="22"/>
    </row>
    <row r="185" spans="1:15">
      <c r="A185" s="15"/>
      <c r="B185" s="35"/>
      <c r="C185" s="20"/>
      <c r="D185" s="20"/>
      <c r="E185" s="36" t="s">
        <v>165</v>
      </c>
      <c r="F185" s="37">
        <f>SUM(F184:F184)</f>
        <v>3450</v>
      </c>
      <c r="H185" s="22"/>
      <c r="I185" s="22"/>
      <c r="J185" s="22"/>
      <c r="K185" s="22"/>
      <c r="L185" s="22"/>
      <c r="M185" s="22"/>
      <c r="N185" s="22"/>
      <c r="O185" s="22"/>
    </row>
    <row r="186" spans="1:15">
      <c r="A186" s="7"/>
      <c r="B186" s="38" t="s">
        <v>166</v>
      </c>
      <c r="C186" s="8"/>
      <c r="D186" s="8"/>
      <c r="E186" s="8"/>
      <c r="F186" s="23"/>
      <c r="H186" s="22"/>
      <c r="I186" s="22"/>
      <c r="J186" s="22"/>
      <c r="K186" s="22"/>
      <c r="L186" s="22"/>
      <c r="M186" s="22"/>
      <c r="N186" s="22"/>
      <c r="O186" s="22"/>
    </row>
    <row r="187" spans="1:15">
      <c r="A187" s="15" t="s">
        <v>227</v>
      </c>
      <c r="B187" s="35" t="s">
        <v>228</v>
      </c>
      <c r="C187" s="20" t="s">
        <v>21</v>
      </c>
      <c r="D187" s="20">
        <v>1.5</v>
      </c>
      <c r="E187" s="20">
        <v>9.76</v>
      </c>
      <c r="F187" s="23">
        <f>D187*E187</f>
        <v>14.64</v>
      </c>
      <c r="H187" s="22"/>
      <c r="I187" s="22"/>
      <c r="J187" s="22"/>
      <c r="K187" s="22"/>
      <c r="L187" s="22"/>
      <c r="M187" s="22"/>
      <c r="N187" s="22"/>
      <c r="O187" s="22"/>
    </row>
    <row r="188" spans="1:15">
      <c r="A188" s="15" t="s">
        <v>229</v>
      </c>
      <c r="B188" s="35" t="s">
        <v>230</v>
      </c>
      <c r="C188" s="20" t="s">
        <v>21</v>
      </c>
      <c r="D188" s="20">
        <v>1.5</v>
      </c>
      <c r="E188" s="20">
        <v>7.67</v>
      </c>
      <c r="F188" s="23">
        <f>D188*E188</f>
        <v>11.51</v>
      </c>
    </row>
    <row r="189" spans="1:15" ht="15.75" thickBot="1">
      <c r="A189" s="7"/>
      <c r="B189" s="8"/>
      <c r="C189" s="8"/>
      <c r="D189" s="8"/>
      <c r="E189" s="36" t="s">
        <v>165</v>
      </c>
      <c r="F189" s="37">
        <f>SUM(F187:F188)</f>
        <v>26.15</v>
      </c>
    </row>
    <row r="190" spans="1:15" ht="16.5" thickBot="1">
      <c r="A190" s="10"/>
      <c r="B190" s="11"/>
      <c r="C190" s="11"/>
      <c r="D190" s="11"/>
      <c r="E190" s="39" t="s">
        <v>170</v>
      </c>
      <c r="F190" s="40">
        <f>F185+F189</f>
        <v>3476.15</v>
      </c>
    </row>
    <row r="191" spans="1:15" ht="15.75" thickBot="1"/>
    <row r="192" spans="1:15" ht="15.75" thickBot="1">
      <c r="A192" s="42" t="s">
        <v>240</v>
      </c>
      <c r="B192" s="925" t="s">
        <v>241</v>
      </c>
      <c r="C192" s="926"/>
      <c r="D192" s="926"/>
      <c r="E192" s="926"/>
      <c r="F192" s="927"/>
    </row>
    <row r="193" spans="1:6" ht="29.25" thickBot="1">
      <c r="A193" s="26" t="s">
        <v>6</v>
      </c>
      <c r="B193" s="27" t="s">
        <v>156</v>
      </c>
      <c r="C193" s="27" t="s">
        <v>157</v>
      </c>
      <c r="D193" s="27" t="s">
        <v>158</v>
      </c>
      <c r="E193" s="27" t="s">
        <v>159</v>
      </c>
      <c r="F193" s="28" t="s">
        <v>160</v>
      </c>
    </row>
    <row r="194" spans="1:6">
      <c r="A194" s="29"/>
      <c r="B194" s="30" t="s">
        <v>161</v>
      </c>
      <c r="C194" s="31"/>
      <c r="D194" s="31"/>
      <c r="E194" s="31"/>
      <c r="F194" s="32"/>
    </row>
    <row r="195" spans="1:6">
      <c r="A195" s="12" t="s">
        <v>211</v>
      </c>
      <c r="B195" s="44" t="s">
        <v>242</v>
      </c>
      <c r="C195" s="20" t="s">
        <v>17</v>
      </c>
      <c r="D195" s="4">
        <v>1</v>
      </c>
      <c r="E195" s="34">
        <v>650</v>
      </c>
      <c r="F195" s="23">
        <f>D195*E195</f>
        <v>650</v>
      </c>
    </row>
    <row r="196" spans="1:6">
      <c r="A196" s="15"/>
      <c r="B196" s="35"/>
      <c r="C196" s="20"/>
      <c r="D196" s="20"/>
      <c r="E196" s="36" t="s">
        <v>165</v>
      </c>
      <c r="F196" s="37">
        <f>SUM(F195:F195)</f>
        <v>650</v>
      </c>
    </row>
    <row r="197" spans="1:6">
      <c r="A197" s="7"/>
      <c r="B197" s="38" t="s">
        <v>166</v>
      </c>
      <c r="C197" s="8"/>
      <c r="D197" s="8"/>
      <c r="E197" s="8"/>
      <c r="F197" s="23"/>
    </row>
    <row r="198" spans="1:6">
      <c r="A198" s="15" t="s">
        <v>243</v>
      </c>
      <c r="B198" s="35" t="s">
        <v>244</v>
      </c>
      <c r="C198" s="20" t="s">
        <v>21</v>
      </c>
      <c r="D198" s="20">
        <v>1.5</v>
      </c>
      <c r="E198" s="20">
        <v>9.44</v>
      </c>
      <c r="F198" s="23">
        <f>D198*E198</f>
        <v>14.16</v>
      </c>
    </row>
    <row r="199" spans="1:6">
      <c r="A199" s="12" t="s">
        <v>176</v>
      </c>
      <c r="B199" s="33" t="s">
        <v>169</v>
      </c>
      <c r="C199" s="4" t="s">
        <v>21</v>
      </c>
      <c r="D199" s="4">
        <v>1.5</v>
      </c>
      <c r="E199" s="4">
        <v>10.17</v>
      </c>
      <c r="F199" s="23">
        <f>D199*E199</f>
        <v>15.26</v>
      </c>
    </row>
    <row r="200" spans="1:6" ht="15.75" thickBot="1">
      <c r="A200" s="7"/>
      <c r="B200" s="8"/>
      <c r="C200" s="8"/>
      <c r="D200" s="8"/>
      <c r="E200" s="36" t="s">
        <v>165</v>
      </c>
      <c r="F200" s="37">
        <f>SUM(F198:F199)</f>
        <v>29.42</v>
      </c>
    </row>
    <row r="201" spans="1:6" ht="16.5" thickBot="1">
      <c r="A201" s="10"/>
      <c r="B201" s="11"/>
      <c r="C201" s="11"/>
      <c r="D201" s="11"/>
      <c r="E201" s="39" t="s">
        <v>170</v>
      </c>
      <c r="F201" s="40">
        <f>F196+F200</f>
        <v>679.42</v>
      </c>
    </row>
    <row r="202" spans="1:6" ht="15.75" thickBot="1"/>
    <row r="203" spans="1:6" ht="15.75" thickBot="1">
      <c r="A203" s="42" t="s">
        <v>245</v>
      </c>
      <c r="B203" s="925" t="s">
        <v>246</v>
      </c>
      <c r="C203" s="926"/>
      <c r="D203" s="926"/>
      <c r="E203" s="926"/>
      <c r="F203" s="927"/>
    </row>
    <row r="204" spans="1:6" ht="29.25" thickBot="1">
      <c r="A204" s="26" t="s">
        <v>6</v>
      </c>
      <c r="B204" s="27" t="s">
        <v>156</v>
      </c>
      <c r="C204" s="27" t="s">
        <v>157</v>
      </c>
      <c r="D204" s="27" t="s">
        <v>158</v>
      </c>
      <c r="E204" s="27" t="s">
        <v>159</v>
      </c>
      <c r="F204" s="28" t="s">
        <v>160</v>
      </c>
    </row>
    <row r="205" spans="1:6">
      <c r="A205" s="29"/>
      <c r="B205" s="30" t="s">
        <v>161</v>
      </c>
      <c r="C205" s="31"/>
      <c r="D205" s="31"/>
      <c r="E205" s="31"/>
      <c r="F205" s="32"/>
    </row>
    <row r="206" spans="1:6">
      <c r="A206" s="12" t="s">
        <v>211</v>
      </c>
      <c r="B206" s="44" t="s">
        <v>246</v>
      </c>
      <c r="C206" s="20" t="s">
        <v>17</v>
      </c>
      <c r="D206" s="4">
        <v>1</v>
      </c>
      <c r="E206" s="34">
        <v>650</v>
      </c>
      <c r="F206" s="23">
        <f>D206*E206</f>
        <v>650</v>
      </c>
    </row>
    <row r="207" spans="1:6">
      <c r="A207" s="15"/>
      <c r="B207" s="35"/>
      <c r="C207" s="20"/>
      <c r="D207" s="20"/>
      <c r="E207" s="36" t="s">
        <v>165</v>
      </c>
      <c r="F207" s="37">
        <f>SUM(F206:F206)</f>
        <v>650</v>
      </c>
    </row>
    <row r="208" spans="1:6">
      <c r="A208" s="7"/>
      <c r="B208" s="38" t="s">
        <v>166</v>
      </c>
      <c r="C208" s="8"/>
      <c r="D208" s="8"/>
      <c r="E208" s="8"/>
      <c r="F208" s="23"/>
    </row>
    <row r="209" spans="1:6">
      <c r="A209" s="15" t="s">
        <v>243</v>
      </c>
      <c r="B209" s="35" t="s">
        <v>244</v>
      </c>
      <c r="C209" s="20" t="s">
        <v>21</v>
      </c>
      <c r="D209" s="20">
        <v>1.5</v>
      </c>
      <c r="E209" s="20">
        <v>9.44</v>
      </c>
      <c r="F209" s="23">
        <f>D209*E209</f>
        <v>14.16</v>
      </c>
    </row>
    <row r="210" spans="1:6">
      <c r="A210" s="12" t="s">
        <v>176</v>
      </c>
      <c r="B210" s="33" t="s">
        <v>169</v>
      </c>
      <c r="C210" s="4" t="s">
        <v>21</v>
      </c>
      <c r="D210" s="4">
        <v>1.5</v>
      </c>
      <c r="E210" s="4">
        <v>10.17</v>
      </c>
      <c r="F210" s="23">
        <f>D210*E210</f>
        <v>15.26</v>
      </c>
    </row>
    <row r="211" spans="1:6" ht="15.75" thickBot="1">
      <c r="A211" s="7"/>
      <c r="B211" s="8"/>
      <c r="C211" s="8"/>
      <c r="D211" s="8"/>
      <c r="E211" s="36" t="s">
        <v>165</v>
      </c>
      <c r="F211" s="37">
        <f>SUM(F209:F210)</f>
        <v>29.42</v>
      </c>
    </row>
    <row r="212" spans="1:6" ht="16.5" thickBot="1">
      <c r="A212" s="10"/>
      <c r="B212" s="11"/>
      <c r="C212" s="11"/>
      <c r="D212" s="11"/>
      <c r="E212" s="39" t="s">
        <v>170</v>
      </c>
      <c r="F212" s="40">
        <f>F207+F211</f>
        <v>679.42</v>
      </c>
    </row>
    <row r="213" spans="1:6" ht="15.75" thickBot="1"/>
    <row r="214" spans="1:6" ht="15.75" thickBot="1">
      <c r="A214" s="42" t="s">
        <v>247</v>
      </c>
      <c r="B214" s="925" t="s">
        <v>248</v>
      </c>
      <c r="C214" s="926"/>
      <c r="D214" s="926"/>
      <c r="E214" s="926"/>
      <c r="F214" s="927"/>
    </row>
    <row r="215" spans="1:6" ht="29.25" thickBot="1">
      <c r="A215" s="26" t="s">
        <v>6</v>
      </c>
      <c r="B215" s="27" t="s">
        <v>156</v>
      </c>
      <c r="C215" s="27" t="s">
        <v>157</v>
      </c>
      <c r="D215" s="27" t="s">
        <v>158</v>
      </c>
      <c r="E215" s="27" t="s">
        <v>159</v>
      </c>
      <c r="F215" s="28" t="s">
        <v>160</v>
      </c>
    </row>
    <row r="216" spans="1:6">
      <c r="A216" s="29"/>
      <c r="B216" s="30" t="s">
        <v>161</v>
      </c>
      <c r="C216" s="31"/>
      <c r="D216" s="31"/>
      <c r="E216" s="31"/>
      <c r="F216" s="32"/>
    </row>
    <row r="217" spans="1:6">
      <c r="A217" s="12" t="s">
        <v>211</v>
      </c>
      <c r="B217" s="44" t="s">
        <v>248</v>
      </c>
      <c r="C217" s="20" t="s">
        <v>33</v>
      </c>
      <c r="D217" s="4">
        <v>1</v>
      </c>
      <c r="E217" s="34">
        <v>26.7</v>
      </c>
      <c r="F217" s="23">
        <f>D217*E217</f>
        <v>26.7</v>
      </c>
    </row>
    <row r="218" spans="1:6">
      <c r="A218" s="15"/>
      <c r="B218" s="35"/>
      <c r="C218" s="20"/>
      <c r="D218" s="20"/>
      <c r="E218" s="36" t="s">
        <v>165</v>
      </c>
      <c r="F218" s="37">
        <f>SUM(F217:F217)</f>
        <v>26.7</v>
      </c>
    </row>
    <row r="219" spans="1:6">
      <c r="A219" s="7"/>
      <c r="B219" s="38" t="s">
        <v>166</v>
      </c>
      <c r="C219" s="8"/>
      <c r="D219" s="8"/>
      <c r="E219" s="8"/>
      <c r="F219" s="23"/>
    </row>
    <row r="220" spans="1:6">
      <c r="A220" s="15" t="s">
        <v>227</v>
      </c>
      <c r="B220" s="35" t="s">
        <v>228</v>
      </c>
      <c r="C220" s="20" t="s">
        <v>21</v>
      </c>
      <c r="D220" s="20">
        <v>0.5</v>
      </c>
      <c r="E220" s="20">
        <v>9.76</v>
      </c>
      <c r="F220" s="23">
        <f>D220*E220</f>
        <v>4.88</v>
      </c>
    </row>
    <row r="221" spans="1:6">
      <c r="A221" s="15" t="s">
        <v>229</v>
      </c>
      <c r="B221" s="35" t="s">
        <v>230</v>
      </c>
      <c r="C221" s="20" t="s">
        <v>21</v>
      </c>
      <c r="D221" s="20">
        <v>0.5</v>
      </c>
      <c r="E221" s="20">
        <v>7.67</v>
      </c>
      <c r="F221" s="23">
        <f>D221*E221</f>
        <v>3.84</v>
      </c>
    </row>
    <row r="222" spans="1:6" ht="15.75" thickBot="1">
      <c r="A222" s="7"/>
      <c r="B222" s="8"/>
      <c r="C222" s="8"/>
      <c r="D222" s="8"/>
      <c r="E222" s="36" t="s">
        <v>165</v>
      </c>
      <c r="F222" s="37">
        <f>SUM(F220:F221)</f>
        <v>8.7200000000000006</v>
      </c>
    </row>
    <row r="223" spans="1:6" ht="16.5" thickBot="1">
      <c r="A223" s="10"/>
      <c r="B223" s="11"/>
      <c r="C223" s="11"/>
      <c r="D223" s="11"/>
      <c r="E223" s="39" t="s">
        <v>170</v>
      </c>
      <c r="F223" s="40">
        <f>F218+F222</f>
        <v>35.42</v>
      </c>
    </row>
    <row r="224" spans="1:6" ht="15.75" thickBot="1"/>
    <row r="225" spans="1:6" ht="34.5" customHeight="1" thickBot="1">
      <c r="A225" s="42" t="s">
        <v>249</v>
      </c>
      <c r="B225" s="929" t="s">
        <v>250</v>
      </c>
      <c r="C225" s="930"/>
      <c r="D225" s="930"/>
      <c r="E225" s="930"/>
      <c r="F225" s="931"/>
    </row>
    <row r="226" spans="1:6" ht="29.25" thickBot="1">
      <c r="A226" s="26" t="s">
        <v>6</v>
      </c>
      <c r="B226" s="27" t="s">
        <v>156</v>
      </c>
      <c r="C226" s="27" t="s">
        <v>157</v>
      </c>
      <c r="D226" s="27" t="s">
        <v>158</v>
      </c>
      <c r="E226" s="27" t="s">
        <v>159</v>
      </c>
      <c r="F226" s="28" t="s">
        <v>160</v>
      </c>
    </row>
    <row r="227" spans="1:6">
      <c r="A227" s="29"/>
      <c r="B227" s="30" t="s">
        <v>161</v>
      </c>
      <c r="C227" s="31"/>
      <c r="D227" s="31"/>
      <c r="E227" s="31"/>
      <c r="F227" s="32"/>
    </row>
    <row r="228" spans="1:6" ht="28.5">
      <c r="A228" s="59" t="s">
        <v>211</v>
      </c>
      <c r="B228" s="60" t="s">
        <v>251</v>
      </c>
      <c r="C228" s="61" t="s">
        <v>19</v>
      </c>
      <c r="D228" s="61">
        <v>1</v>
      </c>
      <c r="E228" s="61">
        <v>19569</v>
      </c>
      <c r="F228" s="62">
        <f>E228*D228</f>
        <v>19569</v>
      </c>
    </row>
    <row r="229" spans="1:6" ht="30">
      <c r="A229" s="12" t="s">
        <v>81</v>
      </c>
      <c r="B229" s="44" t="s">
        <v>252</v>
      </c>
      <c r="C229" s="4" t="s">
        <v>253</v>
      </c>
      <c r="D229" s="4">
        <v>6.03</v>
      </c>
      <c r="E229" s="34">
        <v>289</v>
      </c>
      <c r="F229" s="23">
        <f>D229*E229</f>
        <v>1742.67</v>
      </c>
    </row>
    <row r="230" spans="1:6" ht="30">
      <c r="A230" s="15" t="s">
        <v>80</v>
      </c>
      <c r="B230" s="63" t="s">
        <v>254</v>
      </c>
      <c r="C230" s="4" t="s">
        <v>79</v>
      </c>
      <c r="D230" s="4">
        <v>5.65</v>
      </c>
      <c r="E230" s="4">
        <v>1023</v>
      </c>
      <c r="F230" s="23">
        <f>D230*E230</f>
        <v>5779.95</v>
      </c>
    </row>
    <row r="231" spans="1:6" ht="30">
      <c r="A231" s="15" t="s">
        <v>84</v>
      </c>
      <c r="B231" s="63" t="s">
        <v>255</v>
      </c>
      <c r="C231" s="3" t="s">
        <v>24</v>
      </c>
      <c r="D231" s="4">
        <v>373.39</v>
      </c>
      <c r="E231" s="4">
        <v>28.5</v>
      </c>
      <c r="F231" s="23">
        <f>D231*E231</f>
        <v>10641.62</v>
      </c>
    </row>
    <row r="232" spans="1:6">
      <c r="A232" s="15"/>
      <c r="B232" s="35"/>
      <c r="C232" s="20"/>
      <c r="D232" s="20"/>
      <c r="E232" s="36" t="s">
        <v>165</v>
      </c>
      <c r="F232" s="37">
        <f>SUM(F228:F231)</f>
        <v>37733.24</v>
      </c>
    </row>
    <row r="233" spans="1:6">
      <c r="A233" s="15"/>
      <c r="B233" s="38" t="s">
        <v>166</v>
      </c>
      <c r="C233" s="20"/>
      <c r="D233" s="20"/>
      <c r="E233" s="36"/>
      <c r="F233" s="37"/>
    </row>
    <row r="234" spans="1:6">
      <c r="A234" s="15" t="s">
        <v>174</v>
      </c>
      <c r="B234" s="35" t="s">
        <v>167</v>
      </c>
      <c r="C234" s="20" t="s">
        <v>21</v>
      </c>
      <c r="D234" s="20">
        <v>32</v>
      </c>
      <c r="E234" s="20">
        <v>9.44</v>
      </c>
      <c r="F234" s="23">
        <f>D234*E234</f>
        <v>302.08</v>
      </c>
    </row>
    <row r="235" spans="1:6">
      <c r="A235" s="15" t="s">
        <v>201</v>
      </c>
      <c r="B235" s="35" t="s">
        <v>202</v>
      </c>
      <c r="C235" s="20" t="s">
        <v>21</v>
      </c>
      <c r="D235" s="20">
        <v>32</v>
      </c>
      <c r="E235" s="20">
        <v>7.01</v>
      </c>
      <c r="F235" s="23">
        <f>D235*E235</f>
        <v>224.32</v>
      </c>
    </row>
    <row r="236" spans="1:6" ht="15.75" thickBot="1">
      <c r="A236" s="15"/>
      <c r="B236" s="35"/>
      <c r="C236" s="20"/>
      <c r="D236" s="20"/>
      <c r="E236" s="36" t="s">
        <v>165</v>
      </c>
      <c r="F236" s="37">
        <f>SUM(F234:F235)</f>
        <v>526.4</v>
      </c>
    </row>
    <row r="237" spans="1:6" ht="16.5" thickBot="1">
      <c r="A237" s="10"/>
      <c r="B237" s="11"/>
      <c r="C237" s="11"/>
      <c r="D237" s="11"/>
      <c r="E237" s="39" t="s">
        <v>170</v>
      </c>
      <c r="F237" s="40">
        <f>F232+F236</f>
        <v>38259.64</v>
      </c>
    </row>
    <row r="238" spans="1:6" ht="15.75" thickBot="1"/>
    <row r="239" spans="1:6" ht="15.75" thickBot="1">
      <c r="A239" s="42" t="s">
        <v>256</v>
      </c>
      <c r="B239" s="925" t="s">
        <v>257</v>
      </c>
      <c r="C239" s="926"/>
      <c r="D239" s="926"/>
      <c r="E239" s="926"/>
      <c r="F239" s="927"/>
    </row>
    <row r="240" spans="1:6" ht="29.25" thickBot="1">
      <c r="A240" s="26" t="s">
        <v>6</v>
      </c>
      <c r="B240" s="27" t="s">
        <v>156</v>
      </c>
      <c r="C240" s="27" t="s">
        <v>157</v>
      </c>
      <c r="D240" s="27" t="s">
        <v>158</v>
      </c>
      <c r="E240" s="27" t="s">
        <v>159</v>
      </c>
      <c r="F240" s="28" t="s">
        <v>160</v>
      </c>
    </row>
    <row r="241" spans="1:6">
      <c r="A241" s="29"/>
      <c r="B241" s="30" t="s">
        <v>161</v>
      </c>
      <c r="C241" s="31"/>
      <c r="D241" s="31"/>
      <c r="E241" s="31"/>
      <c r="F241" s="32"/>
    </row>
    <row r="242" spans="1:6" ht="30">
      <c r="A242" s="12" t="s">
        <v>211</v>
      </c>
      <c r="B242" s="44" t="s">
        <v>258</v>
      </c>
      <c r="C242" s="4" t="s">
        <v>33</v>
      </c>
      <c r="D242" s="4">
        <v>1</v>
      </c>
      <c r="E242" s="34">
        <v>68.400000000000006</v>
      </c>
      <c r="F242" s="23">
        <f>D242*E242</f>
        <v>68.400000000000006</v>
      </c>
    </row>
    <row r="243" spans="1:6">
      <c r="A243" s="15"/>
      <c r="B243" s="35"/>
      <c r="C243" s="20"/>
      <c r="D243" s="20"/>
      <c r="E243" s="36" t="s">
        <v>165</v>
      </c>
      <c r="F243" s="37">
        <f>SUM(F242:F242)</f>
        <v>68.400000000000006</v>
      </c>
    </row>
    <row r="244" spans="1:6">
      <c r="A244" s="7"/>
      <c r="B244" s="38" t="s">
        <v>166</v>
      </c>
      <c r="C244" s="8"/>
      <c r="D244" s="8"/>
      <c r="E244" s="8"/>
      <c r="F244" s="23"/>
    </row>
    <row r="245" spans="1:6">
      <c r="A245" s="15" t="s">
        <v>215</v>
      </c>
      <c r="B245" s="35" t="s">
        <v>216</v>
      </c>
      <c r="C245" s="20" t="s">
        <v>21</v>
      </c>
      <c r="D245" s="20">
        <v>0.5</v>
      </c>
      <c r="E245" s="20">
        <v>9.76</v>
      </c>
      <c r="F245" s="23">
        <f>D245*E245</f>
        <v>4.88</v>
      </c>
    </row>
    <row r="246" spans="1:6">
      <c r="A246" s="15" t="s">
        <v>217</v>
      </c>
      <c r="B246" s="35" t="s">
        <v>218</v>
      </c>
      <c r="C246" s="20" t="s">
        <v>21</v>
      </c>
      <c r="D246" s="20">
        <v>0.5</v>
      </c>
      <c r="E246" s="20">
        <v>7.01</v>
      </c>
      <c r="F246" s="23">
        <f>D246*E246</f>
        <v>3.51</v>
      </c>
    </row>
    <row r="247" spans="1:6" ht="15.75" thickBot="1">
      <c r="A247" s="7"/>
      <c r="B247" s="8"/>
      <c r="C247" s="8"/>
      <c r="D247" s="8"/>
      <c r="E247" s="36" t="s">
        <v>165</v>
      </c>
      <c r="F247" s="37">
        <f>SUM(F245:F246)</f>
        <v>8.39</v>
      </c>
    </row>
    <row r="248" spans="1:6" ht="16.5" thickBot="1">
      <c r="A248" s="10"/>
      <c r="B248" s="11"/>
      <c r="C248" s="11"/>
      <c r="D248" s="11"/>
      <c r="E248" s="39" t="s">
        <v>170</v>
      </c>
      <c r="F248" s="40">
        <f>F243+F247</f>
        <v>76.790000000000006</v>
      </c>
    </row>
    <row r="249" spans="1:6" ht="15.75" thickBot="1"/>
    <row r="250" spans="1:6" ht="15.75" thickBot="1">
      <c r="A250" s="42" t="s">
        <v>259</v>
      </c>
      <c r="B250" s="925" t="s">
        <v>260</v>
      </c>
      <c r="C250" s="926"/>
      <c r="D250" s="926"/>
      <c r="E250" s="926"/>
      <c r="F250" s="927"/>
    </row>
    <row r="251" spans="1:6" ht="29.25" thickBot="1">
      <c r="A251" s="26" t="s">
        <v>6</v>
      </c>
      <c r="B251" s="27" t="s">
        <v>156</v>
      </c>
      <c r="C251" s="27" t="s">
        <v>157</v>
      </c>
      <c r="D251" s="27" t="s">
        <v>158</v>
      </c>
      <c r="E251" s="27" t="s">
        <v>159</v>
      </c>
      <c r="F251" s="28" t="s">
        <v>160</v>
      </c>
    </row>
    <row r="252" spans="1:6">
      <c r="A252" s="29"/>
      <c r="B252" s="30" t="s">
        <v>161</v>
      </c>
      <c r="C252" s="31"/>
      <c r="D252" s="31"/>
      <c r="E252" s="31"/>
      <c r="F252" s="32"/>
    </row>
    <row r="253" spans="1:6">
      <c r="A253" s="12" t="s">
        <v>211</v>
      </c>
      <c r="B253" s="44" t="s">
        <v>261</v>
      </c>
      <c r="C253" s="20" t="s">
        <v>19</v>
      </c>
      <c r="D253" s="4">
        <v>1</v>
      </c>
      <c r="E253" s="34">
        <v>16</v>
      </c>
      <c r="F253" s="23">
        <f>D253*E253</f>
        <v>16</v>
      </c>
    </row>
    <row r="254" spans="1:6">
      <c r="A254" s="15"/>
      <c r="B254" s="35"/>
      <c r="C254" s="20"/>
      <c r="D254" s="20"/>
      <c r="E254" s="36" t="s">
        <v>165</v>
      </c>
      <c r="F254" s="37">
        <f>SUM(F253:F253)</f>
        <v>16</v>
      </c>
    </row>
    <row r="255" spans="1:6">
      <c r="A255" s="7"/>
      <c r="B255" s="38" t="s">
        <v>166</v>
      </c>
      <c r="C255" s="8"/>
      <c r="D255" s="8"/>
      <c r="E255" s="8"/>
      <c r="F255" s="23"/>
    </row>
    <row r="256" spans="1:6">
      <c r="A256" s="15" t="s">
        <v>262</v>
      </c>
      <c r="B256" s="35" t="s">
        <v>263</v>
      </c>
      <c r="C256" s="20" t="s">
        <v>21</v>
      </c>
      <c r="D256" s="20">
        <v>0.5</v>
      </c>
      <c r="E256" s="20">
        <v>9.09</v>
      </c>
      <c r="F256" s="23">
        <f>D256*E256</f>
        <v>4.55</v>
      </c>
    </row>
    <row r="257" spans="1:6" ht="15.75" thickBot="1">
      <c r="A257" s="7"/>
      <c r="B257" s="8"/>
      <c r="C257" s="8"/>
      <c r="D257" s="8"/>
      <c r="E257" s="36" t="s">
        <v>165</v>
      </c>
      <c r="F257" s="37">
        <f>SUM(F256:F256)</f>
        <v>4.55</v>
      </c>
    </row>
    <row r="258" spans="1:6" ht="16.5" thickBot="1">
      <c r="A258" s="10"/>
      <c r="B258" s="11"/>
      <c r="C258" s="11"/>
      <c r="D258" s="11"/>
      <c r="E258" s="39" t="s">
        <v>170</v>
      </c>
      <c r="F258" s="40">
        <f>F254+F257</f>
        <v>20.55</v>
      </c>
    </row>
    <row r="259" spans="1:6" ht="15.75" thickBot="1"/>
    <row r="260" spans="1:6" ht="15.75" thickBot="1">
      <c r="A260" s="42" t="s">
        <v>264</v>
      </c>
      <c r="B260" s="925" t="s">
        <v>146</v>
      </c>
      <c r="C260" s="926"/>
      <c r="D260" s="926"/>
      <c r="E260" s="926"/>
      <c r="F260" s="927"/>
    </row>
    <row r="261" spans="1:6" ht="29.25" thickBot="1">
      <c r="A261" s="26" t="s">
        <v>6</v>
      </c>
      <c r="B261" s="27" t="s">
        <v>156</v>
      </c>
      <c r="C261" s="27" t="s">
        <v>157</v>
      </c>
      <c r="D261" s="27" t="s">
        <v>158</v>
      </c>
      <c r="E261" s="27" t="s">
        <v>159</v>
      </c>
      <c r="F261" s="28" t="s">
        <v>160</v>
      </c>
    </row>
    <row r="262" spans="1:6">
      <c r="A262" s="29"/>
      <c r="B262" s="30" t="s">
        <v>161</v>
      </c>
      <c r="C262" s="31"/>
      <c r="D262" s="31"/>
      <c r="E262" s="31"/>
      <c r="F262" s="32"/>
    </row>
    <row r="263" spans="1:6">
      <c r="A263" s="12" t="s">
        <v>211</v>
      </c>
      <c r="B263" s="44" t="s">
        <v>265</v>
      </c>
      <c r="C263" s="20" t="s">
        <v>19</v>
      </c>
      <c r="D263" s="4">
        <v>1</v>
      </c>
      <c r="E263" s="34">
        <v>42</v>
      </c>
      <c r="F263" s="23">
        <f>D263*E263</f>
        <v>42</v>
      </c>
    </row>
    <row r="264" spans="1:6">
      <c r="A264" s="15"/>
      <c r="B264" s="35"/>
      <c r="C264" s="20"/>
      <c r="D264" s="20"/>
      <c r="E264" s="36" t="s">
        <v>165</v>
      </c>
      <c r="F264" s="37">
        <f>SUM(F263:F263)</f>
        <v>42</v>
      </c>
    </row>
    <row r="265" spans="1:6">
      <c r="A265" s="7"/>
      <c r="B265" s="38" t="s">
        <v>166</v>
      </c>
      <c r="C265" s="8"/>
      <c r="D265" s="8"/>
      <c r="E265" s="8"/>
      <c r="F265" s="23"/>
    </row>
    <row r="266" spans="1:6">
      <c r="A266" s="15" t="s">
        <v>262</v>
      </c>
      <c r="B266" s="35" t="s">
        <v>263</v>
      </c>
      <c r="C266" s="20" t="s">
        <v>21</v>
      </c>
      <c r="D266" s="20">
        <v>0.8</v>
      </c>
      <c r="E266" s="20">
        <v>9.09</v>
      </c>
      <c r="F266" s="23">
        <f>D266*E266</f>
        <v>7.27</v>
      </c>
    </row>
    <row r="267" spans="1:6" ht="15.75" thickBot="1">
      <c r="A267" s="7"/>
      <c r="B267" s="8"/>
      <c r="C267" s="8"/>
      <c r="D267" s="8"/>
      <c r="E267" s="36" t="s">
        <v>165</v>
      </c>
      <c r="F267" s="37">
        <f>SUM(F266:F266)</f>
        <v>7.27</v>
      </c>
    </row>
    <row r="268" spans="1:6" ht="16.5" thickBot="1">
      <c r="A268" s="10"/>
      <c r="B268" s="11"/>
      <c r="C268" s="11"/>
      <c r="D268" s="11"/>
      <c r="E268" s="39" t="s">
        <v>170</v>
      </c>
      <c r="F268" s="40">
        <f>F264+F267</f>
        <v>49.27</v>
      </c>
    </row>
    <row r="269" spans="1:6" ht="15.75" thickBot="1"/>
    <row r="270" spans="1:6" ht="15.75" thickBot="1">
      <c r="A270" s="42" t="s">
        <v>266</v>
      </c>
      <c r="B270" s="925" t="s">
        <v>147</v>
      </c>
      <c r="C270" s="926"/>
      <c r="D270" s="926"/>
      <c r="E270" s="926"/>
      <c r="F270" s="927"/>
    </row>
    <row r="271" spans="1:6" ht="29.25" thickBot="1">
      <c r="A271" s="26" t="s">
        <v>6</v>
      </c>
      <c r="B271" s="27" t="s">
        <v>156</v>
      </c>
      <c r="C271" s="27" t="s">
        <v>157</v>
      </c>
      <c r="D271" s="27" t="s">
        <v>158</v>
      </c>
      <c r="E271" s="27" t="s">
        <v>159</v>
      </c>
      <c r="F271" s="28" t="s">
        <v>160</v>
      </c>
    </row>
    <row r="272" spans="1:6">
      <c r="A272" s="29"/>
      <c r="B272" s="30" t="s">
        <v>161</v>
      </c>
      <c r="C272" s="31"/>
      <c r="D272" s="31"/>
      <c r="E272" s="31"/>
      <c r="F272" s="32"/>
    </row>
    <row r="273" spans="1:6">
      <c r="A273" s="12" t="s">
        <v>211</v>
      </c>
      <c r="B273" s="44" t="s">
        <v>267</v>
      </c>
      <c r="C273" s="20" t="s">
        <v>19</v>
      </c>
      <c r="D273" s="4">
        <v>1</v>
      </c>
      <c r="E273" s="34">
        <v>79</v>
      </c>
      <c r="F273" s="23">
        <f>D273*E273</f>
        <v>79</v>
      </c>
    </row>
    <row r="274" spans="1:6">
      <c r="A274" s="15"/>
      <c r="B274" s="35"/>
      <c r="C274" s="20"/>
      <c r="D274" s="20"/>
      <c r="E274" s="36" t="s">
        <v>165</v>
      </c>
      <c r="F274" s="37">
        <f>SUM(F273:F273)</f>
        <v>79</v>
      </c>
    </row>
    <row r="275" spans="1:6">
      <c r="A275" s="7"/>
      <c r="B275" s="38" t="s">
        <v>166</v>
      </c>
      <c r="C275" s="8"/>
      <c r="D275" s="8"/>
      <c r="E275" s="8"/>
      <c r="F275" s="23"/>
    </row>
    <row r="276" spans="1:6">
      <c r="A276" s="15" t="s">
        <v>262</v>
      </c>
      <c r="B276" s="35" t="s">
        <v>263</v>
      </c>
      <c r="C276" s="20" t="s">
        <v>21</v>
      </c>
      <c r="D276" s="20">
        <v>1</v>
      </c>
      <c r="E276" s="20">
        <v>9.09</v>
      </c>
      <c r="F276" s="23">
        <f>D276*E276</f>
        <v>9.09</v>
      </c>
    </row>
    <row r="277" spans="1:6" ht="15.75" thickBot="1">
      <c r="A277" s="7"/>
      <c r="B277" s="8"/>
      <c r="C277" s="8"/>
      <c r="D277" s="8"/>
      <c r="E277" s="36" t="s">
        <v>165</v>
      </c>
      <c r="F277" s="37">
        <f>SUM(F276:F276)</f>
        <v>9.09</v>
      </c>
    </row>
    <row r="278" spans="1:6" ht="16.5" thickBot="1">
      <c r="A278" s="10"/>
      <c r="B278" s="11"/>
      <c r="C278" s="11"/>
      <c r="D278" s="11"/>
      <c r="E278" s="39" t="s">
        <v>170</v>
      </c>
      <c r="F278" s="40">
        <f>F274+F277</f>
        <v>88.09</v>
      </c>
    </row>
    <row r="279" spans="1:6" ht="15.75" thickBot="1"/>
    <row r="280" spans="1:6" ht="15.75" thickBot="1">
      <c r="A280" s="42" t="s">
        <v>268</v>
      </c>
      <c r="B280" s="925" t="s">
        <v>148</v>
      </c>
      <c r="C280" s="926"/>
      <c r="D280" s="926"/>
      <c r="E280" s="926"/>
      <c r="F280" s="927"/>
    </row>
    <row r="281" spans="1:6" ht="29.25" thickBot="1">
      <c r="A281" s="26" t="s">
        <v>6</v>
      </c>
      <c r="B281" s="27" t="s">
        <v>156</v>
      </c>
      <c r="C281" s="27" t="s">
        <v>157</v>
      </c>
      <c r="D281" s="27" t="s">
        <v>158</v>
      </c>
      <c r="E281" s="27" t="s">
        <v>159</v>
      </c>
      <c r="F281" s="28" t="s">
        <v>160</v>
      </c>
    </row>
    <row r="282" spans="1:6">
      <c r="A282" s="29"/>
      <c r="B282" s="30" t="s">
        <v>161</v>
      </c>
      <c r="C282" s="31"/>
      <c r="D282" s="31"/>
      <c r="E282" s="31"/>
      <c r="F282" s="32"/>
    </row>
    <row r="283" spans="1:6">
      <c r="A283" s="12" t="s">
        <v>211</v>
      </c>
      <c r="B283" s="44" t="s">
        <v>148</v>
      </c>
      <c r="C283" s="20" t="s">
        <v>19</v>
      </c>
      <c r="D283" s="4">
        <v>1</v>
      </c>
      <c r="E283" s="34">
        <v>410</v>
      </c>
      <c r="F283" s="23">
        <f>D283*E283</f>
        <v>410</v>
      </c>
    </row>
    <row r="284" spans="1:6">
      <c r="A284" s="15"/>
      <c r="B284" s="35"/>
      <c r="C284" s="20"/>
      <c r="D284" s="20"/>
      <c r="E284" s="36" t="s">
        <v>165</v>
      </c>
      <c r="F284" s="37">
        <f>SUM(F283:F283)</f>
        <v>410</v>
      </c>
    </row>
    <row r="285" spans="1:6">
      <c r="A285" s="7"/>
      <c r="B285" s="38" t="s">
        <v>166</v>
      </c>
      <c r="C285" s="8"/>
      <c r="D285" s="8"/>
      <c r="E285" s="8"/>
      <c r="F285" s="23"/>
    </row>
    <row r="286" spans="1:6">
      <c r="A286" s="15" t="s">
        <v>262</v>
      </c>
      <c r="B286" s="35" t="s">
        <v>263</v>
      </c>
      <c r="C286" s="20" t="s">
        <v>21</v>
      </c>
      <c r="D286" s="20">
        <v>0.8</v>
      </c>
      <c r="E286" s="20">
        <v>9.09</v>
      </c>
      <c r="F286" s="23">
        <f>D286*E286</f>
        <v>7.27</v>
      </c>
    </row>
    <row r="287" spans="1:6" ht="15.75" thickBot="1">
      <c r="A287" s="7"/>
      <c r="B287" s="8"/>
      <c r="C287" s="8"/>
      <c r="D287" s="8"/>
      <c r="E287" s="36" t="s">
        <v>165</v>
      </c>
      <c r="F287" s="37">
        <f>SUM(F286:F286)</f>
        <v>7.27</v>
      </c>
    </row>
    <row r="288" spans="1:6" ht="16.5" thickBot="1">
      <c r="A288" s="10"/>
      <c r="B288" s="11"/>
      <c r="C288" s="11"/>
      <c r="D288" s="11"/>
      <c r="E288" s="39" t="s">
        <v>170</v>
      </c>
      <c r="F288" s="40">
        <f>F284+F287</f>
        <v>417.27</v>
      </c>
    </row>
    <row r="289" spans="1:6" ht="15.75" thickBot="1"/>
    <row r="290" spans="1:6" ht="15.75" thickBot="1">
      <c r="A290" s="42" t="s">
        <v>269</v>
      </c>
      <c r="B290" s="925" t="s">
        <v>270</v>
      </c>
      <c r="C290" s="926"/>
      <c r="D290" s="926"/>
      <c r="E290" s="926"/>
      <c r="F290" s="927"/>
    </row>
    <row r="291" spans="1:6" ht="29.25" thickBot="1">
      <c r="A291" s="26" t="s">
        <v>6</v>
      </c>
      <c r="B291" s="27" t="s">
        <v>156</v>
      </c>
      <c r="C291" s="27" t="s">
        <v>157</v>
      </c>
      <c r="D291" s="27" t="s">
        <v>158</v>
      </c>
      <c r="E291" s="27" t="s">
        <v>159</v>
      </c>
      <c r="F291" s="28" t="s">
        <v>160</v>
      </c>
    </row>
    <row r="292" spans="1:6">
      <c r="A292" s="29"/>
      <c r="B292" s="30" t="s">
        <v>161</v>
      </c>
      <c r="C292" s="31"/>
      <c r="D292" s="31"/>
      <c r="E292" s="31"/>
      <c r="F292" s="32"/>
    </row>
    <row r="293" spans="1:6">
      <c r="A293" s="12" t="s">
        <v>211</v>
      </c>
      <c r="B293" s="44" t="s">
        <v>271</v>
      </c>
      <c r="C293" s="20" t="s">
        <v>19</v>
      </c>
      <c r="D293" s="4">
        <v>1</v>
      </c>
      <c r="E293" s="34">
        <v>59</v>
      </c>
      <c r="F293" s="23">
        <f>D293*E293</f>
        <v>59</v>
      </c>
    </row>
    <row r="294" spans="1:6">
      <c r="A294" s="15"/>
      <c r="B294" s="35"/>
      <c r="C294" s="20"/>
      <c r="D294" s="20"/>
      <c r="E294" s="36" t="s">
        <v>165</v>
      </c>
      <c r="F294" s="37">
        <f>SUM(F293:F293)</f>
        <v>59</v>
      </c>
    </row>
    <row r="295" spans="1:6">
      <c r="A295" s="7"/>
      <c r="B295" s="38" t="s">
        <v>166</v>
      </c>
      <c r="C295" s="8"/>
      <c r="D295" s="8"/>
      <c r="E295" s="8"/>
      <c r="F295" s="23"/>
    </row>
    <row r="296" spans="1:6">
      <c r="A296" s="15" t="s">
        <v>262</v>
      </c>
      <c r="B296" s="35" t="s">
        <v>263</v>
      </c>
      <c r="C296" s="20" t="s">
        <v>21</v>
      </c>
      <c r="D296" s="20">
        <v>0.5</v>
      </c>
      <c r="E296" s="20">
        <v>9.09</v>
      </c>
      <c r="F296" s="23">
        <f>D296*E296</f>
        <v>4.55</v>
      </c>
    </row>
    <row r="297" spans="1:6" ht="15.75" thickBot="1">
      <c r="A297" s="7"/>
      <c r="B297" s="8"/>
      <c r="C297" s="8"/>
      <c r="D297" s="8"/>
      <c r="E297" s="36" t="s">
        <v>165</v>
      </c>
      <c r="F297" s="37">
        <f>SUM(F296:F296)</f>
        <v>4.55</v>
      </c>
    </row>
    <row r="298" spans="1:6" ht="16.5" thickBot="1">
      <c r="A298" s="10"/>
      <c r="B298" s="11"/>
      <c r="C298" s="11"/>
      <c r="D298" s="11"/>
      <c r="E298" s="39" t="s">
        <v>170</v>
      </c>
      <c r="F298" s="40">
        <f>F294+F297</f>
        <v>63.55</v>
      </c>
    </row>
    <row r="299" spans="1:6" ht="15.75" thickBot="1"/>
    <row r="300" spans="1:6" ht="15.75" thickBot="1">
      <c r="A300" s="42" t="s">
        <v>272</v>
      </c>
      <c r="B300" s="925" t="s">
        <v>150</v>
      </c>
      <c r="C300" s="926"/>
      <c r="D300" s="926"/>
      <c r="E300" s="926"/>
      <c r="F300" s="927"/>
    </row>
    <row r="301" spans="1:6" ht="29.25" thickBot="1">
      <c r="A301" s="26" t="s">
        <v>6</v>
      </c>
      <c r="B301" s="27" t="s">
        <v>156</v>
      </c>
      <c r="C301" s="27" t="s">
        <v>157</v>
      </c>
      <c r="D301" s="27" t="s">
        <v>158</v>
      </c>
      <c r="E301" s="27" t="s">
        <v>159</v>
      </c>
      <c r="F301" s="28" t="s">
        <v>160</v>
      </c>
    </row>
    <row r="302" spans="1:6">
      <c r="A302" s="29"/>
      <c r="B302" s="30" t="s">
        <v>161</v>
      </c>
      <c r="C302" s="31"/>
      <c r="D302" s="31"/>
      <c r="E302" s="31"/>
      <c r="F302" s="32"/>
    </row>
    <row r="303" spans="1:6">
      <c r="A303" s="12" t="s">
        <v>211</v>
      </c>
      <c r="B303" s="44" t="s">
        <v>273</v>
      </c>
      <c r="C303" s="20" t="s">
        <v>37</v>
      </c>
      <c r="D303" s="4">
        <v>1</v>
      </c>
      <c r="E303" s="34">
        <v>38</v>
      </c>
      <c r="F303" s="23">
        <f>D303*E303</f>
        <v>38</v>
      </c>
    </row>
    <row r="304" spans="1:6">
      <c r="A304" s="15"/>
      <c r="B304" s="35"/>
      <c r="C304" s="20"/>
      <c r="D304" s="20"/>
      <c r="E304" s="36" t="s">
        <v>165</v>
      </c>
      <c r="F304" s="37">
        <f>SUM(F303:F303)</f>
        <v>38</v>
      </c>
    </row>
    <row r="305" spans="1:6">
      <c r="A305" s="7"/>
      <c r="B305" s="38" t="s">
        <v>166</v>
      </c>
      <c r="C305" s="8"/>
      <c r="D305" s="8"/>
      <c r="E305" s="8"/>
      <c r="F305" s="23"/>
    </row>
    <row r="306" spans="1:6">
      <c r="A306" s="15" t="s">
        <v>262</v>
      </c>
      <c r="B306" s="35" t="s">
        <v>263</v>
      </c>
      <c r="C306" s="20" t="s">
        <v>21</v>
      </c>
      <c r="D306" s="20">
        <v>0.8</v>
      </c>
      <c r="E306" s="20">
        <v>9.09</v>
      </c>
      <c r="F306" s="23">
        <f>D306*E306</f>
        <v>7.27</v>
      </c>
    </row>
    <row r="307" spans="1:6" ht="15.75" thickBot="1">
      <c r="A307" s="7"/>
      <c r="B307" s="8"/>
      <c r="C307" s="8"/>
      <c r="D307" s="8"/>
      <c r="E307" s="36" t="s">
        <v>165</v>
      </c>
      <c r="F307" s="37">
        <f>SUM(F306:F306)</f>
        <v>7.27</v>
      </c>
    </row>
    <row r="308" spans="1:6" ht="16.5" thickBot="1">
      <c r="A308" s="10"/>
      <c r="B308" s="11"/>
      <c r="C308" s="11"/>
      <c r="D308" s="11"/>
      <c r="E308" s="39" t="s">
        <v>170</v>
      </c>
      <c r="F308" s="40">
        <f>F304+F307</f>
        <v>45.27</v>
      </c>
    </row>
    <row r="309" spans="1:6" ht="15.75" thickBot="1"/>
    <row r="310" spans="1:6" ht="15.75" thickBot="1">
      <c r="A310" s="42" t="s">
        <v>274</v>
      </c>
      <c r="B310" s="925" t="s">
        <v>149</v>
      </c>
      <c r="C310" s="926"/>
      <c r="D310" s="926"/>
      <c r="E310" s="926"/>
      <c r="F310" s="927"/>
    </row>
    <row r="311" spans="1:6" ht="29.25" thickBot="1">
      <c r="A311" s="26" t="s">
        <v>6</v>
      </c>
      <c r="B311" s="27" t="s">
        <v>156</v>
      </c>
      <c r="C311" s="27" t="s">
        <v>157</v>
      </c>
      <c r="D311" s="27" t="s">
        <v>158</v>
      </c>
      <c r="E311" s="27" t="s">
        <v>159</v>
      </c>
      <c r="F311" s="28" t="s">
        <v>160</v>
      </c>
    </row>
    <row r="312" spans="1:6">
      <c r="A312" s="29"/>
      <c r="B312" s="30" t="s">
        <v>161</v>
      </c>
      <c r="C312" s="31"/>
      <c r="D312" s="31"/>
      <c r="E312" s="31"/>
      <c r="F312" s="32"/>
    </row>
    <row r="313" spans="1:6">
      <c r="A313" s="12" t="s">
        <v>211</v>
      </c>
      <c r="B313" s="44" t="s">
        <v>275</v>
      </c>
      <c r="C313" s="20" t="s">
        <v>18</v>
      </c>
      <c r="D313" s="4">
        <v>1</v>
      </c>
      <c r="E313" s="34">
        <v>320</v>
      </c>
      <c r="F313" s="23">
        <f>D313*E313</f>
        <v>320</v>
      </c>
    </row>
    <row r="314" spans="1:6">
      <c r="A314" s="15"/>
      <c r="B314" s="35"/>
      <c r="C314" s="20"/>
      <c r="D314" s="20"/>
      <c r="E314" s="36" t="s">
        <v>165</v>
      </c>
      <c r="F314" s="37">
        <f>SUM(F313:F313)</f>
        <v>320</v>
      </c>
    </row>
    <row r="315" spans="1:6">
      <c r="A315" s="7"/>
      <c r="B315" s="38" t="s">
        <v>166</v>
      </c>
      <c r="C315" s="8"/>
      <c r="D315" s="8"/>
      <c r="E315" s="8"/>
      <c r="F315" s="23"/>
    </row>
    <row r="316" spans="1:6">
      <c r="A316" s="15" t="s">
        <v>262</v>
      </c>
      <c r="B316" s="35" t="s">
        <v>263</v>
      </c>
      <c r="C316" s="20" t="s">
        <v>21</v>
      </c>
      <c r="D316" s="20">
        <v>1</v>
      </c>
      <c r="E316" s="20">
        <v>9.09</v>
      </c>
      <c r="F316" s="23">
        <f>D316*E316</f>
        <v>9.09</v>
      </c>
    </row>
    <row r="317" spans="1:6" ht="15.75" thickBot="1">
      <c r="A317" s="7"/>
      <c r="B317" s="8"/>
      <c r="C317" s="8"/>
      <c r="D317" s="8"/>
      <c r="E317" s="36" t="s">
        <v>165</v>
      </c>
      <c r="F317" s="37">
        <f>SUM(F316:F316)</f>
        <v>9.09</v>
      </c>
    </row>
    <row r="318" spans="1:6" ht="16.5" thickBot="1">
      <c r="A318" s="10"/>
      <c r="B318" s="11"/>
      <c r="C318" s="11"/>
      <c r="D318" s="11"/>
      <c r="E318" s="39" t="s">
        <v>170</v>
      </c>
      <c r="F318" s="40">
        <f>F314+F317</f>
        <v>329.09</v>
      </c>
    </row>
    <row r="319" spans="1:6" ht="15.75" thickBot="1"/>
    <row r="320" spans="1:6" ht="15.75" thickBot="1">
      <c r="A320" s="42" t="s">
        <v>276</v>
      </c>
      <c r="B320" s="925" t="s">
        <v>277</v>
      </c>
      <c r="C320" s="926"/>
      <c r="D320" s="926"/>
      <c r="E320" s="926"/>
      <c r="F320" s="927"/>
    </row>
    <row r="321" spans="1:6" ht="29.25" thickBot="1">
      <c r="A321" s="26" t="s">
        <v>6</v>
      </c>
      <c r="B321" s="27" t="s">
        <v>156</v>
      </c>
      <c r="C321" s="27" t="s">
        <v>157</v>
      </c>
      <c r="D321" s="27" t="s">
        <v>158</v>
      </c>
      <c r="E321" s="27" t="s">
        <v>159</v>
      </c>
      <c r="F321" s="28" t="s">
        <v>160</v>
      </c>
    </row>
    <row r="322" spans="1:6">
      <c r="A322" s="29"/>
      <c r="B322" s="30" t="s">
        <v>161</v>
      </c>
      <c r="C322" s="31"/>
      <c r="D322" s="31"/>
      <c r="E322" s="31"/>
      <c r="F322" s="32"/>
    </row>
    <row r="323" spans="1:6">
      <c r="A323" s="12" t="s">
        <v>211</v>
      </c>
      <c r="B323" s="44" t="s">
        <v>277</v>
      </c>
      <c r="C323" s="20" t="s">
        <v>17</v>
      </c>
      <c r="D323" s="4">
        <v>1</v>
      </c>
      <c r="E323" s="34">
        <v>3.5</v>
      </c>
      <c r="F323" s="23">
        <f>D323*E323</f>
        <v>3.5</v>
      </c>
    </row>
    <row r="324" spans="1:6">
      <c r="A324" s="15"/>
      <c r="B324" s="35"/>
      <c r="C324" s="20"/>
      <c r="D324" s="20"/>
      <c r="E324" s="36" t="s">
        <v>165</v>
      </c>
      <c r="F324" s="37">
        <f>SUM(F323:F323)</f>
        <v>3.5</v>
      </c>
    </row>
    <row r="325" spans="1:6">
      <c r="A325" s="7"/>
      <c r="B325" s="38" t="s">
        <v>166</v>
      </c>
      <c r="C325" s="8"/>
      <c r="D325" s="8"/>
      <c r="E325" s="8"/>
      <c r="F325" s="23"/>
    </row>
    <row r="326" spans="1:6">
      <c r="A326" s="15" t="s">
        <v>262</v>
      </c>
      <c r="B326" s="35" t="s">
        <v>263</v>
      </c>
      <c r="C326" s="20" t="s">
        <v>21</v>
      </c>
      <c r="D326" s="20">
        <v>1</v>
      </c>
      <c r="E326" s="20">
        <v>9.09</v>
      </c>
      <c r="F326" s="23">
        <f>D326*E326</f>
        <v>9.09</v>
      </c>
    </row>
    <row r="327" spans="1:6" ht="15.75" thickBot="1">
      <c r="A327" s="7"/>
      <c r="B327" s="8"/>
      <c r="C327" s="8"/>
      <c r="D327" s="8"/>
      <c r="E327" s="36" t="s">
        <v>165</v>
      </c>
      <c r="F327" s="37">
        <f>SUM(F326:F326)</f>
        <v>9.09</v>
      </c>
    </row>
    <row r="328" spans="1:6" ht="16.5" thickBot="1">
      <c r="A328" s="10"/>
      <c r="B328" s="11"/>
      <c r="C328" s="11"/>
      <c r="D328" s="11"/>
      <c r="E328" s="39" t="s">
        <v>170</v>
      </c>
      <c r="F328" s="40">
        <f>F324+F327</f>
        <v>12.59</v>
      </c>
    </row>
    <row r="329" spans="1:6" ht="15.75" thickBot="1"/>
    <row r="330" spans="1:6" ht="15.75" thickBot="1">
      <c r="A330" s="42" t="s">
        <v>278</v>
      </c>
      <c r="B330" s="925" t="s">
        <v>87</v>
      </c>
      <c r="C330" s="926"/>
      <c r="D330" s="926"/>
      <c r="E330" s="926"/>
      <c r="F330" s="927"/>
    </row>
    <row r="331" spans="1:6" ht="29.25" thickBot="1">
      <c r="A331" s="26" t="s">
        <v>6</v>
      </c>
      <c r="B331" s="27" t="s">
        <v>156</v>
      </c>
      <c r="C331" s="27" t="s">
        <v>157</v>
      </c>
      <c r="D331" s="27" t="s">
        <v>158</v>
      </c>
      <c r="E331" s="27" t="s">
        <v>159</v>
      </c>
      <c r="F331" s="28" t="s">
        <v>160</v>
      </c>
    </row>
    <row r="332" spans="1:6">
      <c r="A332" s="29"/>
      <c r="B332" s="30" t="s">
        <v>161</v>
      </c>
      <c r="C332" s="31"/>
      <c r="D332" s="31"/>
      <c r="E332" s="31"/>
      <c r="F332" s="32"/>
    </row>
    <row r="333" spans="1:6" ht="30">
      <c r="A333" s="12" t="s">
        <v>211</v>
      </c>
      <c r="B333" s="44" t="s">
        <v>87</v>
      </c>
      <c r="C333" s="4" t="s">
        <v>18</v>
      </c>
      <c r="D333" s="4">
        <v>1</v>
      </c>
      <c r="E333" s="34">
        <v>26.3</v>
      </c>
      <c r="F333" s="23">
        <f>D333*E333</f>
        <v>26.3</v>
      </c>
    </row>
    <row r="334" spans="1:6">
      <c r="A334" s="15"/>
      <c r="B334" s="35"/>
      <c r="C334" s="20"/>
      <c r="D334" s="20"/>
      <c r="E334" s="36" t="s">
        <v>165</v>
      </c>
      <c r="F334" s="37">
        <f>SUM(F333:F333)</f>
        <v>26.3</v>
      </c>
    </row>
    <row r="335" spans="1:6">
      <c r="A335" s="7"/>
      <c r="B335" s="38" t="s">
        <v>166</v>
      </c>
      <c r="C335" s="8"/>
      <c r="D335" s="8"/>
      <c r="E335" s="8"/>
      <c r="F335" s="23"/>
    </row>
    <row r="336" spans="1:6">
      <c r="A336" s="15" t="s">
        <v>201</v>
      </c>
      <c r="B336" s="35" t="s">
        <v>202</v>
      </c>
      <c r="C336" s="20" t="s">
        <v>21</v>
      </c>
      <c r="D336" s="20">
        <v>0.1</v>
      </c>
      <c r="E336" s="20">
        <v>7.01</v>
      </c>
      <c r="F336" s="23">
        <f>D336*E336</f>
        <v>0.7</v>
      </c>
    </row>
    <row r="337" spans="1:6">
      <c r="A337" s="15" t="s">
        <v>217</v>
      </c>
      <c r="B337" s="35" t="s">
        <v>218</v>
      </c>
      <c r="C337" s="20" t="s">
        <v>21</v>
      </c>
      <c r="D337" s="20">
        <v>0.1</v>
      </c>
      <c r="E337" s="20">
        <v>7.01</v>
      </c>
      <c r="F337" s="23">
        <f>D337*E337</f>
        <v>0.7</v>
      </c>
    </row>
    <row r="338" spans="1:6" ht="15.75" thickBot="1">
      <c r="A338" s="7"/>
      <c r="B338" s="8"/>
      <c r="C338" s="8"/>
      <c r="D338" s="8"/>
      <c r="E338" s="36" t="s">
        <v>165</v>
      </c>
      <c r="F338" s="37">
        <f>SUM(F336:F337)</f>
        <v>1.4</v>
      </c>
    </row>
    <row r="339" spans="1:6" ht="16.5" thickBot="1">
      <c r="A339" s="10"/>
      <c r="B339" s="11"/>
      <c r="C339" s="11"/>
      <c r="D339" s="11"/>
      <c r="E339" s="39" t="s">
        <v>170</v>
      </c>
      <c r="F339" s="40">
        <f>F334+F338</f>
        <v>27.7</v>
      </c>
    </row>
    <row r="340" spans="1:6" ht="15.75" thickBot="1"/>
    <row r="341" spans="1:6" ht="15.75" thickBot="1">
      <c r="A341" s="42" t="s">
        <v>279</v>
      </c>
      <c r="B341" s="925" t="s">
        <v>88</v>
      </c>
      <c r="C341" s="926"/>
      <c r="D341" s="926"/>
      <c r="E341" s="926"/>
      <c r="F341" s="927"/>
    </row>
    <row r="342" spans="1:6" ht="29.25" thickBot="1">
      <c r="A342" s="26" t="s">
        <v>6</v>
      </c>
      <c r="B342" s="27" t="s">
        <v>156</v>
      </c>
      <c r="C342" s="27" t="s">
        <v>157</v>
      </c>
      <c r="D342" s="27" t="s">
        <v>158</v>
      </c>
      <c r="E342" s="27" t="s">
        <v>159</v>
      </c>
      <c r="F342" s="28" t="s">
        <v>160</v>
      </c>
    </row>
    <row r="343" spans="1:6">
      <c r="A343" s="29"/>
      <c r="B343" s="30" t="s">
        <v>161</v>
      </c>
      <c r="C343" s="31"/>
      <c r="D343" s="31"/>
      <c r="E343" s="31"/>
      <c r="F343" s="32"/>
    </row>
    <row r="344" spans="1:6" ht="30">
      <c r="A344" s="12" t="s">
        <v>211</v>
      </c>
      <c r="B344" s="44" t="s">
        <v>88</v>
      </c>
      <c r="C344" s="4" t="s">
        <v>18</v>
      </c>
      <c r="D344" s="4">
        <v>1</v>
      </c>
      <c r="E344" s="34">
        <v>28.2</v>
      </c>
      <c r="F344" s="23">
        <f>D344*E344</f>
        <v>28.2</v>
      </c>
    </row>
    <row r="345" spans="1:6">
      <c r="A345" s="15"/>
      <c r="B345" s="35"/>
      <c r="C345" s="20"/>
      <c r="D345" s="20"/>
      <c r="E345" s="36" t="s">
        <v>165</v>
      </c>
      <c r="F345" s="37">
        <f>SUM(F344:F344)</f>
        <v>28.2</v>
      </c>
    </row>
    <row r="346" spans="1:6" ht="28.5" customHeight="1">
      <c r="A346" s="7"/>
      <c r="B346" s="38" t="s">
        <v>166</v>
      </c>
      <c r="C346" s="8"/>
      <c r="D346" s="8"/>
      <c r="E346" s="8"/>
      <c r="F346" s="23"/>
    </row>
    <row r="347" spans="1:6">
      <c r="A347" s="15" t="s">
        <v>201</v>
      </c>
      <c r="B347" s="35" t="s">
        <v>202</v>
      </c>
      <c r="C347" s="20" t="s">
        <v>21</v>
      </c>
      <c r="D347" s="20">
        <v>0.1</v>
      </c>
      <c r="E347" s="20">
        <v>7.01</v>
      </c>
      <c r="F347" s="23">
        <f>D347*E347</f>
        <v>0.7</v>
      </c>
    </row>
    <row r="348" spans="1:6">
      <c r="A348" s="15" t="s">
        <v>217</v>
      </c>
      <c r="B348" s="35" t="s">
        <v>218</v>
      </c>
      <c r="C348" s="20" t="s">
        <v>21</v>
      </c>
      <c r="D348" s="20">
        <v>0.1</v>
      </c>
      <c r="E348" s="20">
        <v>7.01</v>
      </c>
      <c r="F348" s="23">
        <f>D348*E348</f>
        <v>0.7</v>
      </c>
    </row>
    <row r="349" spans="1:6" ht="15.75" thickBot="1">
      <c r="A349" s="7"/>
      <c r="B349" s="8"/>
      <c r="C349" s="8"/>
      <c r="D349" s="8"/>
      <c r="E349" s="36" t="s">
        <v>165</v>
      </c>
      <c r="F349" s="37">
        <f>SUM(F347:F348)</f>
        <v>1.4</v>
      </c>
    </row>
    <row r="350" spans="1:6" ht="16.5" thickBot="1">
      <c r="A350" s="10"/>
      <c r="B350" s="11"/>
      <c r="C350" s="11"/>
      <c r="D350" s="11"/>
      <c r="E350" s="39" t="s">
        <v>170</v>
      </c>
      <c r="F350" s="40">
        <f>F345+F349</f>
        <v>29.6</v>
      </c>
    </row>
    <row r="351" spans="1:6" ht="15.75" thickBot="1"/>
    <row r="352" spans="1:6" ht="15.75" thickBot="1">
      <c r="A352" s="42" t="s">
        <v>280</v>
      </c>
      <c r="B352" s="925" t="s">
        <v>151</v>
      </c>
      <c r="C352" s="926"/>
      <c r="D352" s="926"/>
      <c r="E352" s="926"/>
      <c r="F352" s="927"/>
    </row>
    <row r="353" spans="1:6" ht="29.25" thickBot="1">
      <c r="A353" s="26" t="s">
        <v>6</v>
      </c>
      <c r="B353" s="27" t="s">
        <v>156</v>
      </c>
      <c r="C353" s="27" t="s">
        <v>157</v>
      </c>
      <c r="D353" s="27" t="s">
        <v>158</v>
      </c>
      <c r="E353" s="27" t="s">
        <v>159</v>
      </c>
      <c r="F353" s="28" t="s">
        <v>160</v>
      </c>
    </row>
    <row r="354" spans="1:6">
      <c r="A354" s="29"/>
      <c r="B354" s="30" t="s">
        <v>161</v>
      </c>
      <c r="C354" s="31"/>
      <c r="D354" s="31"/>
      <c r="E354" s="31"/>
      <c r="F354" s="32"/>
    </row>
    <row r="355" spans="1:6" ht="30">
      <c r="A355" s="12" t="s">
        <v>211</v>
      </c>
      <c r="B355" s="44" t="s">
        <v>151</v>
      </c>
      <c r="C355" s="4" t="s">
        <v>18</v>
      </c>
      <c r="D355" s="4">
        <v>1</v>
      </c>
      <c r="E355" s="34">
        <v>1900</v>
      </c>
      <c r="F355" s="23">
        <f>D355*E355</f>
        <v>1900</v>
      </c>
    </row>
    <row r="356" spans="1:6">
      <c r="A356" s="15"/>
      <c r="B356" s="35"/>
      <c r="C356" s="20"/>
      <c r="D356" s="20"/>
      <c r="E356" s="36" t="s">
        <v>165</v>
      </c>
      <c r="F356" s="37">
        <f>SUM(F355:F355)</f>
        <v>1900</v>
      </c>
    </row>
    <row r="357" spans="1:6">
      <c r="A357" s="7"/>
      <c r="B357" s="38" t="s">
        <v>166</v>
      </c>
      <c r="C357" s="8"/>
      <c r="D357" s="8"/>
      <c r="E357" s="8"/>
      <c r="F357" s="23"/>
    </row>
    <row r="358" spans="1:6">
      <c r="A358" s="15" t="s">
        <v>227</v>
      </c>
      <c r="B358" s="35" t="s">
        <v>228</v>
      </c>
      <c r="C358" s="20" t="s">
        <v>21</v>
      </c>
      <c r="D358" s="20">
        <v>3</v>
      </c>
      <c r="E358" s="20">
        <v>9.76</v>
      </c>
      <c r="F358" s="23">
        <f>D358*E358</f>
        <v>29.28</v>
      </c>
    </row>
    <row r="359" spans="1:6">
      <c r="A359" s="15" t="s">
        <v>229</v>
      </c>
      <c r="B359" s="35" t="s">
        <v>230</v>
      </c>
      <c r="C359" s="20" t="s">
        <v>21</v>
      </c>
      <c r="D359" s="20">
        <v>3</v>
      </c>
      <c r="E359" s="20">
        <v>7.67</v>
      </c>
      <c r="F359" s="23">
        <f>D359*E359</f>
        <v>23.01</v>
      </c>
    </row>
    <row r="360" spans="1:6" ht="15.75" thickBot="1">
      <c r="A360" s="7"/>
      <c r="B360" s="8"/>
      <c r="C360" s="8"/>
      <c r="D360" s="8"/>
      <c r="E360" s="36" t="s">
        <v>165</v>
      </c>
      <c r="F360" s="37">
        <f>SUM(F358:F359)</f>
        <v>52.29</v>
      </c>
    </row>
    <row r="361" spans="1:6" ht="16.5" thickBot="1">
      <c r="A361" s="10"/>
      <c r="B361" s="11"/>
      <c r="C361" s="11"/>
      <c r="D361" s="11"/>
      <c r="E361" s="39" t="s">
        <v>170</v>
      </c>
      <c r="F361" s="40">
        <f>F356+F360</f>
        <v>1952.29</v>
      </c>
    </row>
    <row r="362" spans="1:6" ht="15.75" thickBot="1"/>
    <row r="363" spans="1:6" ht="15.75" thickBot="1">
      <c r="A363" s="42" t="s">
        <v>281</v>
      </c>
      <c r="B363" s="925" t="s">
        <v>282</v>
      </c>
      <c r="C363" s="926"/>
      <c r="D363" s="926"/>
      <c r="E363" s="926"/>
      <c r="F363" s="927"/>
    </row>
    <row r="364" spans="1:6" ht="29.25" thickBot="1">
      <c r="A364" s="26" t="s">
        <v>6</v>
      </c>
      <c r="B364" s="27" t="s">
        <v>156</v>
      </c>
      <c r="C364" s="27" t="s">
        <v>157</v>
      </c>
      <c r="D364" s="27" t="s">
        <v>158</v>
      </c>
      <c r="E364" s="27" t="s">
        <v>159</v>
      </c>
      <c r="F364" s="28" t="s">
        <v>160</v>
      </c>
    </row>
    <row r="365" spans="1:6">
      <c r="A365" s="29"/>
      <c r="B365" s="30" t="s">
        <v>161</v>
      </c>
      <c r="C365" s="31"/>
      <c r="D365" s="31"/>
      <c r="E365" s="31"/>
      <c r="F365" s="32"/>
    </row>
    <row r="366" spans="1:6" ht="30">
      <c r="A366" s="12" t="s">
        <v>211</v>
      </c>
      <c r="B366" s="44" t="s">
        <v>258</v>
      </c>
      <c r="C366" s="4" t="s">
        <v>33</v>
      </c>
      <c r="D366" s="4">
        <v>1</v>
      </c>
      <c r="E366" s="34">
        <v>61.3</v>
      </c>
      <c r="F366" s="23">
        <f>D366*E366</f>
        <v>61.3</v>
      </c>
    </row>
    <row r="367" spans="1:6">
      <c r="A367" s="15"/>
      <c r="B367" s="35"/>
      <c r="C367" s="20"/>
      <c r="D367" s="20"/>
      <c r="E367" s="36" t="s">
        <v>165</v>
      </c>
      <c r="F367" s="37">
        <f>SUM(F366:F366)</f>
        <v>61.3</v>
      </c>
    </row>
    <row r="368" spans="1:6">
      <c r="A368" s="7"/>
      <c r="B368" s="38" t="s">
        <v>166</v>
      </c>
      <c r="C368" s="8"/>
      <c r="D368" s="8"/>
      <c r="E368" s="8"/>
      <c r="F368" s="23"/>
    </row>
    <row r="369" spans="1:6">
      <c r="A369" s="15" t="s">
        <v>215</v>
      </c>
      <c r="B369" s="35" t="s">
        <v>216</v>
      </c>
      <c r="C369" s="20" t="s">
        <v>21</v>
      </c>
      <c r="D369" s="20">
        <v>0.5</v>
      </c>
      <c r="E369" s="20">
        <v>9.76</v>
      </c>
      <c r="F369" s="23">
        <f>D369*E369</f>
        <v>4.88</v>
      </c>
    </row>
    <row r="370" spans="1:6">
      <c r="A370" s="15" t="s">
        <v>217</v>
      </c>
      <c r="B370" s="35" t="s">
        <v>218</v>
      </c>
      <c r="C370" s="20" t="s">
        <v>21</v>
      </c>
      <c r="D370" s="20">
        <v>0.5</v>
      </c>
      <c r="E370" s="20">
        <v>7.01</v>
      </c>
      <c r="F370" s="23">
        <f>D370*E370</f>
        <v>3.51</v>
      </c>
    </row>
    <row r="371" spans="1:6" ht="15.75" thickBot="1">
      <c r="A371" s="7"/>
      <c r="B371" s="8"/>
      <c r="C371" s="8"/>
      <c r="D371" s="8"/>
      <c r="E371" s="36" t="s">
        <v>165</v>
      </c>
      <c r="F371" s="37">
        <f>SUM(F369:F370)</f>
        <v>8.39</v>
      </c>
    </row>
    <row r="372" spans="1:6" ht="16.5" thickBot="1">
      <c r="A372" s="10"/>
      <c r="B372" s="11"/>
      <c r="C372" s="11"/>
      <c r="D372" s="11"/>
      <c r="E372" s="39" t="s">
        <v>170</v>
      </c>
      <c r="F372" s="40">
        <f>F367+F371</f>
        <v>69.69</v>
      </c>
    </row>
    <row r="373" spans="1:6" ht="15.75" thickBot="1"/>
    <row r="374" spans="1:6" ht="15.75" thickBot="1">
      <c r="A374" s="42" t="s">
        <v>283</v>
      </c>
      <c r="B374" s="925" t="s">
        <v>152</v>
      </c>
      <c r="C374" s="926"/>
      <c r="D374" s="926"/>
      <c r="E374" s="926"/>
      <c r="F374" s="927"/>
    </row>
    <row r="375" spans="1:6" ht="29.25" thickBot="1">
      <c r="A375" s="26" t="s">
        <v>6</v>
      </c>
      <c r="B375" s="27" t="s">
        <v>156</v>
      </c>
      <c r="C375" s="27" t="s">
        <v>157</v>
      </c>
      <c r="D375" s="27" t="s">
        <v>158</v>
      </c>
      <c r="E375" s="27" t="s">
        <v>159</v>
      </c>
      <c r="F375" s="28" t="s">
        <v>160</v>
      </c>
    </row>
    <row r="376" spans="1:6">
      <c r="A376" s="29"/>
      <c r="B376" s="30" t="s">
        <v>161</v>
      </c>
      <c r="C376" s="31"/>
      <c r="D376" s="31"/>
      <c r="E376" s="31"/>
      <c r="F376" s="32"/>
    </row>
    <row r="377" spans="1:6" ht="30">
      <c r="A377" s="12" t="s">
        <v>211</v>
      </c>
      <c r="B377" s="44" t="s">
        <v>152</v>
      </c>
      <c r="C377" s="4" t="s">
        <v>18</v>
      </c>
      <c r="D377" s="4">
        <v>1</v>
      </c>
      <c r="E377" s="34">
        <v>1700</v>
      </c>
      <c r="F377" s="23">
        <f>D377*E377</f>
        <v>1700</v>
      </c>
    </row>
    <row r="378" spans="1:6">
      <c r="A378" s="15"/>
      <c r="B378" s="35"/>
      <c r="C378" s="20"/>
      <c r="D378" s="20"/>
      <c r="E378" s="36" t="s">
        <v>165</v>
      </c>
      <c r="F378" s="37">
        <f>SUM(F377:F377)</f>
        <v>1700</v>
      </c>
    </row>
    <row r="379" spans="1:6">
      <c r="A379" s="7"/>
      <c r="B379" s="38" t="s">
        <v>166</v>
      </c>
      <c r="C379" s="8"/>
      <c r="D379" s="8"/>
      <c r="E379" s="8"/>
      <c r="F379" s="23"/>
    </row>
    <row r="380" spans="1:6">
      <c r="A380" s="15" t="s">
        <v>227</v>
      </c>
      <c r="B380" s="35" t="s">
        <v>228</v>
      </c>
      <c r="C380" s="20" t="s">
        <v>21</v>
      </c>
      <c r="D380" s="20">
        <v>3</v>
      </c>
      <c r="E380" s="20">
        <v>9.76</v>
      </c>
      <c r="F380" s="23">
        <f>D380*E380</f>
        <v>29.28</v>
      </c>
    </row>
    <row r="381" spans="1:6">
      <c r="A381" s="15" t="s">
        <v>229</v>
      </c>
      <c r="B381" s="35" t="s">
        <v>230</v>
      </c>
      <c r="C381" s="20" t="s">
        <v>21</v>
      </c>
      <c r="D381" s="20">
        <v>3</v>
      </c>
      <c r="E381" s="20">
        <v>7.67</v>
      </c>
      <c r="F381" s="23">
        <f>D381*E381</f>
        <v>23.01</v>
      </c>
    </row>
    <row r="382" spans="1:6" ht="15.75" thickBot="1">
      <c r="A382" s="7"/>
      <c r="B382" s="8"/>
      <c r="C382" s="8"/>
      <c r="D382" s="8"/>
      <c r="E382" s="36" t="s">
        <v>165</v>
      </c>
      <c r="F382" s="37">
        <f>SUM(F380:F381)</f>
        <v>52.29</v>
      </c>
    </row>
    <row r="383" spans="1:6" ht="16.5" thickBot="1">
      <c r="A383" s="10"/>
      <c r="B383" s="11"/>
      <c r="C383" s="11"/>
      <c r="D383" s="11"/>
      <c r="E383" s="39" t="s">
        <v>170</v>
      </c>
      <c r="F383" s="40">
        <f>F378+F382</f>
        <v>1752.29</v>
      </c>
    </row>
  </sheetData>
  <mergeCells count="80">
    <mergeCell ref="A1:F2"/>
    <mergeCell ref="A4:D4"/>
    <mergeCell ref="B6:E6"/>
    <mergeCell ref="B7:F7"/>
    <mergeCell ref="B20:F20"/>
    <mergeCell ref="B127:F127"/>
    <mergeCell ref="H22:H23"/>
    <mergeCell ref="I22:I23"/>
    <mergeCell ref="J22:L22"/>
    <mergeCell ref="B33:F33"/>
    <mergeCell ref="B46:F46"/>
    <mergeCell ref="B56:F56"/>
    <mergeCell ref="G22:G23"/>
    <mergeCell ref="B68:F68"/>
    <mergeCell ref="B81:F81"/>
    <mergeCell ref="B94:F94"/>
    <mergeCell ref="B104:F104"/>
    <mergeCell ref="B117:F117"/>
    <mergeCell ref="B148:F148"/>
    <mergeCell ref="N149:P149"/>
    <mergeCell ref="B137:F137"/>
    <mergeCell ref="J138:Q138"/>
    <mergeCell ref="M139:N139"/>
    <mergeCell ref="M140:N140"/>
    <mergeCell ref="M141:N141"/>
    <mergeCell ref="J142:P142"/>
    <mergeCell ref="N167:P167"/>
    <mergeCell ref="M156:N156"/>
    <mergeCell ref="J143:Q143"/>
    <mergeCell ref="J145:Q145"/>
    <mergeCell ref="M146:N146"/>
    <mergeCell ref="J147:P147"/>
    <mergeCell ref="N150:P150"/>
    <mergeCell ref="N151:Q151"/>
    <mergeCell ref="N152:P152"/>
    <mergeCell ref="J154:Q154"/>
    <mergeCell ref="M155:N155"/>
    <mergeCell ref="M161:N161"/>
    <mergeCell ref="J162:P162"/>
    <mergeCell ref="N164:P164"/>
    <mergeCell ref="N165:P165"/>
    <mergeCell ref="N166:Q166"/>
    <mergeCell ref="M157:N157"/>
    <mergeCell ref="J158:P158"/>
    <mergeCell ref="B159:F159"/>
    <mergeCell ref="J159:Q159"/>
    <mergeCell ref="J160:Q160"/>
    <mergeCell ref="H176:O176"/>
    <mergeCell ref="K177:L177"/>
    <mergeCell ref="H178:N178"/>
    <mergeCell ref="L180:N180"/>
    <mergeCell ref="B170:F170"/>
    <mergeCell ref="H170:O170"/>
    <mergeCell ref="K171:L171"/>
    <mergeCell ref="K172:L172"/>
    <mergeCell ref="K173:L173"/>
    <mergeCell ref="H174:N174"/>
    <mergeCell ref="H175:O175"/>
    <mergeCell ref="B181:F181"/>
    <mergeCell ref="L181:N181"/>
    <mergeCell ref="B300:F300"/>
    <mergeCell ref="L183:N183"/>
    <mergeCell ref="B192:F192"/>
    <mergeCell ref="B203:F203"/>
    <mergeCell ref="B214:F214"/>
    <mergeCell ref="B225:F225"/>
    <mergeCell ref="B239:F239"/>
    <mergeCell ref="B250:F250"/>
    <mergeCell ref="B260:F260"/>
    <mergeCell ref="B270:F270"/>
    <mergeCell ref="B280:F280"/>
    <mergeCell ref="B290:F290"/>
    <mergeCell ref="L182:O182"/>
    <mergeCell ref="B363:F363"/>
    <mergeCell ref="B374:F374"/>
    <mergeCell ref="B310:F310"/>
    <mergeCell ref="B320:F320"/>
    <mergeCell ref="B330:F330"/>
    <mergeCell ref="B341:F341"/>
    <mergeCell ref="B352:F352"/>
  </mergeCells>
  <pageMargins left="0.59055118110236227" right="0.11811023622047245" top="0.51181102362204722" bottom="0.98425196850393704" header="0.31496062992125984" footer="0.31496062992125984"/>
  <pageSetup paperSize="9" scale="87" orientation="portrait" r:id="rId1"/>
  <headerFooter>
    <oddFooter>&amp;C&amp;"-,Negrito"&amp;9JAQUELINE REOLON&amp;"-,Regular"
ENGENHEIRA CIVIL
CREA 1212002890&amp;R&amp;P de &amp;N</oddFooter>
  </headerFooter>
  <rowBreaks count="9" manualBreakCount="9">
    <brk id="45" max="5" man="1"/>
    <brk id="80" max="5" man="1"/>
    <brk id="116" max="5" man="1"/>
    <brk id="158" max="5" man="1"/>
    <brk id="202" max="5" man="1"/>
    <brk id="238" max="5" man="1"/>
    <brk id="279" max="5" man="1"/>
    <brk id="319" max="5" man="1"/>
    <brk id="340"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0"/>
  <sheetViews>
    <sheetView view="pageBreakPreview" topLeftCell="A430" zoomScale="115" zoomScaleNormal="70" zoomScaleSheetLayoutView="115" zoomScalePageLayoutView="80" workbookViewId="0">
      <selection activeCell="C364" sqref="C364"/>
    </sheetView>
  </sheetViews>
  <sheetFormatPr defaultRowHeight="15"/>
  <cols>
    <col min="1" max="1" width="9.28515625" customWidth="1"/>
    <col min="2" max="2" width="53.5703125" customWidth="1"/>
    <col min="3" max="3" width="30.140625" customWidth="1"/>
    <col min="4" max="4" width="20.7109375" style="625" customWidth="1"/>
    <col min="5" max="5" width="17.5703125" customWidth="1"/>
    <col min="6" max="6" width="20.85546875" customWidth="1"/>
    <col min="7" max="7" width="11.140625" customWidth="1"/>
    <col min="8" max="8" width="11.5703125" customWidth="1"/>
    <col min="9" max="9" width="14.28515625" customWidth="1"/>
    <col min="10" max="10" width="17.140625" customWidth="1"/>
  </cols>
  <sheetData>
    <row r="1" spans="1:10" ht="15" customHeight="1">
      <c r="A1" s="969" t="s">
        <v>1044</v>
      </c>
      <c r="B1" s="970"/>
      <c r="C1" s="970"/>
      <c r="D1" s="970"/>
      <c r="E1" s="970"/>
      <c r="F1" s="970"/>
      <c r="G1" s="970"/>
      <c r="H1" s="970"/>
      <c r="I1" s="970"/>
      <c r="J1" s="971"/>
    </row>
    <row r="2" spans="1:10" ht="25.5">
      <c r="A2" s="390" t="s">
        <v>1045</v>
      </c>
      <c r="B2" s="390" t="s">
        <v>133</v>
      </c>
      <c r="C2" s="392" t="s">
        <v>1043</v>
      </c>
      <c r="D2" s="390" t="s">
        <v>1042</v>
      </c>
      <c r="E2" s="390" t="s">
        <v>1041</v>
      </c>
      <c r="F2" s="390" t="s">
        <v>1040</v>
      </c>
      <c r="G2" s="391" t="s">
        <v>1039</v>
      </c>
      <c r="H2" s="390" t="s">
        <v>1038</v>
      </c>
      <c r="I2" s="636" t="s">
        <v>1037</v>
      </c>
      <c r="J2" s="636" t="s">
        <v>1036</v>
      </c>
    </row>
    <row r="3" spans="1:10" ht="34.5" customHeight="1">
      <c r="A3" s="957">
        <v>1</v>
      </c>
      <c r="B3" s="968" t="s">
        <v>1054</v>
      </c>
      <c r="C3" s="389" t="s">
        <v>1046</v>
      </c>
      <c r="D3" s="388" t="s">
        <v>1047</v>
      </c>
      <c r="E3" s="387" t="s">
        <v>1048</v>
      </c>
      <c r="F3" s="387" t="s">
        <v>1053</v>
      </c>
      <c r="G3" s="385">
        <v>43952</v>
      </c>
      <c r="H3" s="384" t="s">
        <v>1035</v>
      </c>
      <c r="I3" s="383">
        <v>2970</v>
      </c>
      <c r="J3" s="955">
        <f>AVERAGE(I3:I4)</f>
        <v>2536.75</v>
      </c>
    </row>
    <row r="4" spans="1:10" ht="31.5" customHeight="1">
      <c r="A4" s="958"/>
      <c r="B4" s="968"/>
      <c r="C4" s="389" t="s">
        <v>1049</v>
      </c>
      <c r="D4" s="388" t="s">
        <v>1050</v>
      </c>
      <c r="E4" s="387" t="s">
        <v>1051</v>
      </c>
      <c r="F4" s="386" t="s">
        <v>1052</v>
      </c>
      <c r="G4" s="385">
        <v>43952</v>
      </c>
      <c r="H4" s="384" t="s">
        <v>1035</v>
      </c>
      <c r="I4" s="383">
        <v>2103.5</v>
      </c>
      <c r="J4" s="955"/>
    </row>
    <row r="5" spans="1:10">
      <c r="A5" s="614"/>
      <c r="B5" s="8"/>
      <c r="C5" s="8"/>
      <c r="D5" s="20"/>
      <c r="E5" s="8"/>
      <c r="F5" s="8"/>
      <c r="G5" s="8"/>
      <c r="H5" s="8"/>
      <c r="I5" s="8"/>
      <c r="J5" s="615"/>
    </row>
    <row r="6" spans="1:10" ht="30.75" customHeight="1">
      <c r="A6" s="957">
        <v>2</v>
      </c>
      <c r="B6" s="972" t="s">
        <v>1055</v>
      </c>
      <c r="C6" s="389" t="s">
        <v>1046</v>
      </c>
      <c r="D6" s="388" t="s">
        <v>1047</v>
      </c>
      <c r="E6" s="387" t="s">
        <v>1048</v>
      </c>
      <c r="F6" s="387" t="s">
        <v>1053</v>
      </c>
      <c r="G6" s="385">
        <v>43952</v>
      </c>
      <c r="H6" s="384" t="s">
        <v>1035</v>
      </c>
      <c r="I6" s="383">
        <v>4197</v>
      </c>
      <c r="J6" s="955">
        <f>AVERAGE(I6:I7)</f>
        <v>3973.3</v>
      </c>
    </row>
    <row r="7" spans="1:10" ht="52.5" customHeight="1">
      <c r="A7" s="958"/>
      <c r="B7" s="972"/>
      <c r="C7" s="389" t="s">
        <v>1049</v>
      </c>
      <c r="D7" s="388" t="s">
        <v>1050</v>
      </c>
      <c r="E7" s="387" t="s">
        <v>1051</v>
      </c>
      <c r="F7" s="386" t="s">
        <v>1052</v>
      </c>
      <c r="G7" s="385">
        <v>43952</v>
      </c>
      <c r="H7" s="384" t="s">
        <v>1035</v>
      </c>
      <c r="I7" s="383">
        <v>3749.6</v>
      </c>
      <c r="J7" s="955"/>
    </row>
    <row r="8" spans="1:10">
      <c r="A8" s="614"/>
      <c r="B8" s="8"/>
      <c r="C8" s="8"/>
      <c r="D8" s="20"/>
      <c r="E8" s="8"/>
      <c r="F8" s="8"/>
      <c r="G8" s="8"/>
      <c r="H8" s="8"/>
      <c r="I8" s="8"/>
      <c r="J8" s="615"/>
    </row>
    <row r="9" spans="1:10" ht="37.5" customHeight="1">
      <c r="A9" s="703">
        <v>3</v>
      </c>
      <c r="B9" s="705" t="s">
        <v>1060</v>
      </c>
      <c r="C9" s="389" t="s">
        <v>1061</v>
      </c>
      <c r="D9" s="388" t="s">
        <v>1062</v>
      </c>
      <c r="E9" s="387" t="s">
        <v>1063</v>
      </c>
      <c r="F9" s="387" t="s">
        <v>1064</v>
      </c>
      <c r="G9" s="385">
        <v>43952</v>
      </c>
      <c r="H9" s="384" t="s">
        <v>1035</v>
      </c>
      <c r="I9" s="383">
        <v>128.99</v>
      </c>
      <c r="J9" s="707">
        <f>AVERAGE(I9:I9)</f>
        <v>128.99</v>
      </c>
    </row>
    <row r="10" spans="1:10">
      <c r="A10" s="614"/>
      <c r="B10" s="8"/>
      <c r="C10" s="8"/>
      <c r="D10" s="20"/>
      <c r="E10" s="8"/>
      <c r="F10" s="8"/>
      <c r="G10" s="8"/>
      <c r="H10" s="8"/>
      <c r="I10" s="8"/>
      <c r="J10" s="615"/>
    </row>
    <row r="11" spans="1:10">
      <c r="A11" s="957">
        <v>4</v>
      </c>
      <c r="B11" s="968" t="s">
        <v>1070</v>
      </c>
      <c r="C11" s="389" t="s">
        <v>1071</v>
      </c>
      <c r="D11" s="388"/>
      <c r="E11" s="387" t="s">
        <v>1072</v>
      </c>
      <c r="F11" s="387" t="s">
        <v>1073</v>
      </c>
      <c r="G11" s="385">
        <v>43661</v>
      </c>
      <c r="H11" s="384" t="s">
        <v>1035</v>
      </c>
      <c r="I11" s="383">
        <v>248</v>
      </c>
      <c r="J11" s="955">
        <f>AVERAGE(I11:I13)</f>
        <v>214.45</v>
      </c>
    </row>
    <row r="12" spans="1:10">
      <c r="A12" s="958"/>
      <c r="B12" s="968"/>
      <c r="C12" s="389" t="s">
        <v>1074</v>
      </c>
      <c r="D12" s="388" t="s">
        <v>1075</v>
      </c>
      <c r="E12" s="387" t="s">
        <v>1076</v>
      </c>
      <c r="F12" s="386"/>
      <c r="G12" s="385">
        <v>43661</v>
      </c>
      <c r="H12" s="384" t="s">
        <v>1035</v>
      </c>
      <c r="I12" s="383">
        <v>200</v>
      </c>
      <c r="J12" s="955"/>
    </row>
    <row r="13" spans="1:10">
      <c r="A13" s="959"/>
      <c r="B13" s="968"/>
      <c r="C13" s="389" t="s">
        <v>1077</v>
      </c>
      <c r="D13" s="388" t="s">
        <v>1078</v>
      </c>
      <c r="E13" s="387" t="s">
        <v>1079</v>
      </c>
      <c r="F13" s="386"/>
      <c r="G13" s="385">
        <v>43661</v>
      </c>
      <c r="H13" s="384" t="s">
        <v>1035</v>
      </c>
      <c r="I13" s="383">
        <v>195.35</v>
      </c>
      <c r="J13" s="955"/>
    </row>
    <row r="14" spans="1:10">
      <c r="A14" s="614"/>
      <c r="B14" s="8"/>
      <c r="C14" s="8"/>
      <c r="D14" s="20"/>
      <c r="E14" s="8"/>
      <c r="F14" s="8"/>
      <c r="G14" s="8"/>
      <c r="H14" s="8"/>
      <c r="I14" s="8"/>
      <c r="J14" s="615"/>
    </row>
    <row r="15" spans="1:10">
      <c r="A15" s="953">
        <v>5</v>
      </c>
      <c r="B15" s="968" t="s">
        <v>1111</v>
      </c>
      <c r="C15" s="404" t="s">
        <v>1171</v>
      </c>
      <c r="D15" s="405" t="s">
        <v>1172</v>
      </c>
      <c r="E15" s="406" t="s">
        <v>1173</v>
      </c>
      <c r="F15" s="406" t="s">
        <v>1174</v>
      </c>
      <c r="G15" s="407">
        <v>43934</v>
      </c>
      <c r="H15" s="408" t="s">
        <v>1035</v>
      </c>
      <c r="I15" s="409">
        <v>3005</v>
      </c>
      <c r="J15" s="973">
        <f>AVERAGE(I15:I17)</f>
        <v>2776.67</v>
      </c>
    </row>
    <row r="16" spans="1:10">
      <c r="A16" s="953"/>
      <c r="B16" s="968"/>
      <c r="C16" s="404" t="s">
        <v>1175</v>
      </c>
      <c r="D16" s="405" t="s">
        <v>1176</v>
      </c>
      <c r="E16" s="406" t="s">
        <v>1177</v>
      </c>
      <c r="F16" s="410" t="s">
        <v>1178</v>
      </c>
      <c r="G16" s="407">
        <v>43934</v>
      </c>
      <c r="H16" s="408" t="s">
        <v>1179</v>
      </c>
      <c r="I16" s="409">
        <v>2320</v>
      </c>
      <c r="J16" s="974"/>
    </row>
    <row r="17" spans="1:10">
      <c r="A17" s="953"/>
      <c r="B17" s="968"/>
      <c r="C17" s="404" t="s">
        <v>1180</v>
      </c>
      <c r="D17" s="405" t="s">
        <v>1181</v>
      </c>
      <c r="E17" s="406" t="s">
        <v>1182</v>
      </c>
      <c r="F17" s="410" t="s">
        <v>1174</v>
      </c>
      <c r="G17" s="407">
        <v>43934</v>
      </c>
      <c r="H17" s="408" t="s">
        <v>1179</v>
      </c>
      <c r="I17" s="409">
        <v>3005</v>
      </c>
      <c r="J17" s="975"/>
    </row>
    <row r="18" spans="1:10">
      <c r="A18" s="976"/>
      <c r="B18" s="976"/>
      <c r="C18" s="976"/>
      <c r="D18" s="976"/>
      <c r="E18" s="976"/>
      <c r="F18" s="976"/>
      <c r="G18" s="976"/>
      <c r="H18" s="976"/>
      <c r="I18" s="976"/>
      <c r="J18" s="976"/>
    </row>
    <row r="19" spans="1:10">
      <c r="A19" s="953">
        <v>6</v>
      </c>
      <c r="B19" s="968" t="s">
        <v>1112</v>
      </c>
      <c r="C19" s="404" t="s">
        <v>1171</v>
      </c>
      <c r="D19" s="405" t="s">
        <v>1172</v>
      </c>
      <c r="E19" s="406" t="s">
        <v>1173</v>
      </c>
      <c r="F19" s="406" t="s">
        <v>1174</v>
      </c>
      <c r="G19" s="407">
        <v>43934</v>
      </c>
      <c r="H19" s="408" t="s">
        <v>1179</v>
      </c>
      <c r="I19" s="409">
        <v>2549</v>
      </c>
      <c r="J19" s="956">
        <f>AVERAGE(I19:I21)</f>
        <v>2456</v>
      </c>
    </row>
    <row r="20" spans="1:10">
      <c r="A20" s="953"/>
      <c r="B20" s="968"/>
      <c r="C20" s="404" t="s">
        <v>1175</v>
      </c>
      <c r="D20" s="405" t="s">
        <v>1176</v>
      </c>
      <c r="E20" s="406" t="s">
        <v>1177</v>
      </c>
      <c r="F20" s="410" t="s">
        <v>1178</v>
      </c>
      <c r="G20" s="407">
        <v>43934</v>
      </c>
      <c r="H20" s="408" t="s">
        <v>1179</v>
      </c>
      <c r="I20" s="409">
        <v>2270</v>
      </c>
      <c r="J20" s="956"/>
    </row>
    <row r="21" spans="1:10">
      <c r="A21" s="953"/>
      <c r="B21" s="968"/>
      <c r="C21" s="404" t="s">
        <v>1180</v>
      </c>
      <c r="D21" s="405" t="s">
        <v>1181</v>
      </c>
      <c r="E21" s="406" t="s">
        <v>1182</v>
      </c>
      <c r="F21" s="410" t="s">
        <v>1174</v>
      </c>
      <c r="G21" s="407">
        <v>43934</v>
      </c>
      <c r="H21" s="408" t="s">
        <v>1179</v>
      </c>
      <c r="I21" s="409">
        <v>2549</v>
      </c>
      <c r="J21" s="956"/>
    </row>
    <row r="22" spans="1:10">
      <c r="A22" s="614"/>
      <c r="B22" s="8"/>
      <c r="C22" s="8"/>
      <c r="D22" s="20"/>
      <c r="E22" s="8"/>
      <c r="F22" s="8"/>
      <c r="G22" s="8"/>
      <c r="H22" s="8"/>
      <c r="I22" s="8"/>
      <c r="J22" s="615"/>
    </row>
    <row r="23" spans="1:10">
      <c r="A23" s="953">
        <v>7</v>
      </c>
      <c r="B23" s="968" t="s">
        <v>1113</v>
      </c>
      <c r="C23" s="404" t="s">
        <v>1171</v>
      </c>
      <c r="D23" s="405" t="s">
        <v>1172</v>
      </c>
      <c r="E23" s="406" t="s">
        <v>1173</v>
      </c>
      <c r="F23" s="406" t="s">
        <v>1174</v>
      </c>
      <c r="G23" s="407">
        <v>43934</v>
      </c>
      <c r="H23" s="408" t="s">
        <v>1179</v>
      </c>
      <c r="I23" s="409">
        <v>85</v>
      </c>
      <c r="J23" s="956">
        <f>AVERAGE(I23:I25)</f>
        <v>94.08</v>
      </c>
    </row>
    <row r="24" spans="1:10">
      <c r="A24" s="953"/>
      <c r="B24" s="968"/>
      <c r="C24" s="404" t="s">
        <v>1175</v>
      </c>
      <c r="D24" s="405" t="s">
        <v>1176</v>
      </c>
      <c r="E24" s="406" t="s">
        <v>1177</v>
      </c>
      <c r="F24" s="410" t="s">
        <v>1178</v>
      </c>
      <c r="G24" s="407">
        <v>43934</v>
      </c>
      <c r="H24" s="408" t="s">
        <v>1179</v>
      </c>
      <c r="I24" s="409">
        <v>112.23</v>
      </c>
      <c r="J24" s="956"/>
    </row>
    <row r="25" spans="1:10">
      <c r="A25" s="953"/>
      <c r="B25" s="968"/>
      <c r="C25" s="404" t="s">
        <v>1180</v>
      </c>
      <c r="D25" s="405" t="s">
        <v>1181</v>
      </c>
      <c r="E25" s="406" t="s">
        <v>1182</v>
      </c>
      <c r="F25" s="410" t="s">
        <v>1174</v>
      </c>
      <c r="G25" s="407">
        <v>43934</v>
      </c>
      <c r="H25" s="408" t="s">
        <v>1179</v>
      </c>
      <c r="I25" s="409">
        <v>85</v>
      </c>
      <c r="J25" s="956"/>
    </row>
    <row r="26" spans="1:10">
      <c r="A26" s="614"/>
      <c r="B26" s="8"/>
      <c r="C26" s="8"/>
      <c r="D26" s="20"/>
      <c r="E26" s="8"/>
      <c r="F26" s="8"/>
      <c r="G26" s="8"/>
      <c r="H26" s="8"/>
      <c r="I26" s="8"/>
      <c r="J26" s="615"/>
    </row>
    <row r="27" spans="1:10">
      <c r="A27" s="953">
        <v>8</v>
      </c>
      <c r="B27" s="968" t="s">
        <v>1114</v>
      </c>
      <c r="C27" s="404" t="s">
        <v>1171</v>
      </c>
      <c r="D27" s="405" t="s">
        <v>1172</v>
      </c>
      <c r="E27" s="406" t="s">
        <v>1173</v>
      </c>
      <c r="F27" s="406" t="s">
        <v>1174</v>
      </c>
      <c r="G27" s="407">
        <v>43934</v>
      </c>
      <c r="H27" s="408" t="s">
        <v>1035</v>
      </c>
      <c r="I27" s="409">
        <v>11.58</v>
      </c>
      <c r="J27" s="956">
        <f>AVERAGE(I27:I29)</f>
        <v>19.39</v>
      </c>
    </row>
    <row r="28" spans="1:10">
      <c r="A28" s="953"/>
      <c r="B28" s="968"/>
      <c r="C28" s="404" t="s">
        <v>1175</v>
      </c>
      <c r="D28" s="405" t="s">
        <v>1176</v>
      </c>
      <c r="E28" s="406" t="s">
        <v>1177</v>
      </c>
      <c r="F28" s="410" t="s">
        <v>1178</v>
      </c>
      <c r="G28" s="407">
        <v>43934</v>
      </c>
      <c r="H28" s="408" t="s">
        <v>1179</v>
      </c>
      <c r="I28" s="409">
        <v>35</v>
      </c>
      <c r="J28" s="956"/>
    </row>
    <row r="29" spans="1:10">
      <c r="A29" s="953"/>
      <c r="B29" s="968"/>
      <c r="C29" s="404" t="s">
        <v>1180</v>
      </c>
      <c r="D29" s="405" t="s">
        <v>1181</v>
      </c>
      <c r="E29" s="406" t="s">
        <v>1182</v>
      </c>
      <c r="F29" s="410" t="s">
        <v>1174</v>
      </c>
      <c r="G29" s="407">
        <v>43934</v>
      </c>
      <c r="H29" s="408" t="s">
        <v>1179</v>
      </c>
      <c r="I29" s="409">
        <v>11.58</v>
      </c>
      <c r="J29" s="956"/>
    </row>
    <row r="30" spans="1:10">
      <c r="A30" s="614"/>
      <c r="B30" s="8"/>
      <c r="C30" s="8"/>
      <c r="D30" s="20"/>
      <c r="E30" s="8"/>
      <c r="F30" s="8"/>
      <c r="G30" s="8"/>
      <c r="H30" s="8"/>
      <c r="I30" s="8"/>
      <c r="J30" s="615"/>
    </row>
    <row r="31" spans="1:10">
      <c r="A31" s="953">
        <v>9</v>
      </c>
      <c r="B31" s="968" t="s">
        <v>1115</v>
      </c>
      <c r="C31" s="404" t="s">
        <v>1171</v>
      </c>
      <c r="D31" s="405" t="s">
        <v>1172</v>
      </c>
      <c r="E31" s="406" t="s">
        <v>1173</v>
      </c>
      <c r="F31" s="406" t="s">
        <v>1174</v>
      </c>
      <c r="G31" s="407">
        <v>43934</v>
      </c>
      <c r="H31" s="408" t="s">
        <v>1035</v>
      </c>
      <c r="I31" s="409">
        <v>48.66</v>
      </c>
      <c r="J31" s="956">
        <f>AVERAGE(I31:I33)</f>
        <v>55.81</v>
      </c>
    </row>
    <row r="32" spans="1:10">
      <c r="A32" s="953"/>
      <c r="B32" s="968"/>
      <c r="C32" s="404" t="s">
        <v>1175</v>
      </c>
      <c r="D32" s="405" t="s">
        <v>1176</v>
      </c>
      <c r="E32" s="406" t="s">
        <v>1177</v>
      </c>
      <c r="F32" s="410" t="s">
        <v>1178</v>
      </c>
      <c r="G32" s="407">
        <v>43934</v>
      </c>
      <c r="H32" s="408" t="s">
        <v>1179</v>
      </c>
      <c r="I32" s="409">
        <v>70.11</v>
      </c>
      <c r="J32" s="956"/>
    </row>
    <row r="33" spans="1:10">
      <c r="A33" s="953"/>
      <c r="B33" s="968"/>
      <c r="C33" s="404" t="s">
        <v>1180</v>
      </c>
      <c r="D33" s="405" t="s">
        <v>1181</v>
      </c>
      <c r="E33" s="406" t="s">
        <v>1182</v>
      </c>
      <c r="F33" s="410" t="s">
        <v>1174</v>
      </c>
      <c r="G33" s="407">
        <v>43934</v>
      </c>
      <c r="H33" s="408" t="s">
        <v>1179</v>
      </c>
      <c r="I33" s="409">
        <v>48.66</v>
      </c>
      <c r="J33" s="956"/>
    </row>
    <row r="34" spans="1:10">
      <c r="A34" s="614"/>
      <c r="B34" s="8"/>
      <c r="C34" s="8"/>
      <c r="D34" s="20"/>
      <c r="E34" s="8"/>
      <c r="F34" s="8"/>
      <c r="G34" s="8"/>
      <c r="H34" s="8"/>
      <c r="I34" s="8"/>
      <c r="J34" s="615"/>
    </row>
    <row r="35" spans="1:10">
      <c r="A35" s="953">
        <v>10</v>
      </c>
      <c r="B35" s="968" t="s">
        <v>1116</v>
      </c>
      <c r="C35" s="404" t="s">
        <v>1171</v>
      </c>
      <c r="D35" s="405" t="s">
        <v>1172</v>
      </c>
      <c r="E35" s="406" t="s">
        <v>1173</v>
      </c>
      <c r="F35" s="406" t="s">
        <v>1174</v>
      </c>
      <c r="G35" s="407">
        <v>43934</v>
      </c>
      <c r="H35" s="408" t="s">
        <v>1035</v>
      </c>
      <c r="I35" s="409">
        <v>13.75</v>
      </c>
      <c r="J35" s="956">
        <f>AVERAGE(I35:I37)</f>
        <v>12.67</v>
      </c>
    </row>
    <row r="36" spans="1:10">
      <c r="A36" s="953"/>
      <c r="B36" s="968"/>
      <c r="C36" s="404" t="s">
        <v>1175</v>
      </c>
      <c r="D36" s="405" t="s">
        <v>1176</v>
      </c>
      <c r="E36" s="406" t="s">
        <v>1177</v>
      </c>
      <c r="F36" s="410" t="s">
        <v>1178</v>
      </c>
      <c r="G36" s="407">
        <v>43934</v>
      </c>
      <c r="H36" s="408" t="s">
        <v>1179</v>
      </c>
      <c r="I36" s="409">
        <v>10.5</v>
      </c>
      <c r="J36" s="956"/>
    </row>
    <row r="37" spans="1:10">
      <c r="A37" s="953"/>
      <c r="B37" s="968"/>
      <c r="C37" s="404" t="s">
        <v>1180</v>
      </c>
      <c r="D37" s="405" t="s">
        <v>1181</v>
      </c>
      <c r="E37" s="406" t="s">
        <v>1182</v>
      </c>
      <c r="F37" s="410" t="s">
        <v>1174</v>
      </c>
      <c r="G37" s="407">
        <v>43934</v>
      </c>
      <c r="H37" s="408" t="s">
        <v>1179</v>
      </c>
      <c r="I37" s="409">
        <v>13.75</v>
      </c>
      <c r="J37" s="956"/>
    </row>
    <row r="38" spans="1:10">
      <c r="A38" s="614"/>
      <c r="B38" s="8"/>
      <c r="C38" s="8"/>
      <c r="D38" s="20"/>
      <c r="E38" s="8"/>
      <c r="F38" s="8"/>
      <c r="G38" s="8"/>
      <c r="H38" s="8"/>
      <c r="I38" s="8"/>
      <c r="J38" s="615"/>
    </row>
    <row r="39" spans="1:10">
      <c r="A39" s="953">
        <v>11</v>
      </c>
      <c r="B39" s="968" t="s">
        <v>1117</v>
      </c>
      <c r="C39" s="404" t="s">
        <v>1171</v>
      </c>
      <c r="D39" s="405" t="s">
        <v>1172</v>
      </c>
      <c r="E39" s="406" t="s">
        <v>1173</v>
      </c>
      <c r="F39" s="406" t="s">
        <v>1174</v>
      </c>
      <c r="G39" s="407">
        <v>43934</v>
      </c>
      <c r="H39" s="408" t="s">
        <v>1035</v>
      </c>
      <c r="I39" s="409">
        <v>14.44</v>
      </c>
      <c r="J39" s="956">
        <f>AVERAGE(I39:I41)</f>
        <v>14.14</v>
      </c>
    </row>
    <row r="40" spans="1:10">
      <c r="A40" s="953"/>
      <c r="B40" s="968"/>
      <c r="C40" s="404" t="s">
        <v>1175</v>
      </c>
      <c r="D40" s="405" t="s">
        <v>1176</v>
      </c>
      <c r="E40" s="406" t="s">
        <v>1177</v>
      </c>
      <c r="F40" s="410" t="s">
        <v>1178</v>
      </c>
      <c r="G40" s="407">
        <v>43934</v>
      </c>
      <c r="H40" s="408" t="s">
        <v>1179</v>
      </c>
      <c r="I40" s="409">
        <v>13.55</v>
      </c>
      <c r="J40" s="956"/>
    </row>
    <row r="41" spans="1:10" ht="15.75" customHeight="1">
      <c r="A41" s="953"/>
      <c r="B41" s="968"/>
      <c r="C41" s="404" t="s">
        <v>1180</v>
      </c>
      <c r="D41" s="405" t="s">
        <v>1181</v>
      </c>
      <c r="E41" s="406" t="s">
        <v>1182</v>
      </c>
      <c r="F41" s="410" t="s">
        <v>1174</v>
      </c>
      <c r="G41" s="407">
        <v>43934</v>
      </c>
      <c r="H41" s="408" t="s">
        <v>1179</v>
      </c>
      <c r="I41" s="409">
        <v>14.44</v>
      </c>
      <c r="J41" s="956"/>
    </row>
    <row r="42" spans="1:10">
      <c r="A42" s="614"/>
      <c r="B42" s="8"/>
      <c r="C42" s="8"/>
      <c r="D42" s="20"/>
      <c r="E42" s="8"/>
      <c r="F42" s="8"/>
      <c r="G42" s="8"/>
      <c r="H42" s="8"/>
      <c r="I42" s="8"/>
      <c r="J42" s="615"/>
    </row>
    <row r="43" spans="1:10">
      <c r="A43" s="953">
        <v>12</v>
      </c>
      <c r="B43" s="968" t="s">
        <v>1118</v>
      </c>
      <c r="C43" s="404" t="s">
        <v>1171</v>
      </c>
      <c r="D43" s="405" t="s">
        <v>1172</v>
      </c>
      <c r="E43" s="406" t="s">
        <v>1173</v>
      </c>
      <c r="F43" s="406" t="s">
        <v>1174</v>
      </c>
      <c r="G43" s="407">
        <v>43934</v>
      </c>
      <c r="H43" s="408" t="s">
        <v>1035</v>
      </c>
      <c r="I43" s="409">
        <v>17.82</v>
      </c>
      <c r="J43" s="956">
        <f>AVERAGE(I43:I45)</f>
        <v>18.77</v>
      </c>
    </row>
    <row r="44" spans="1:10">
      <c r="A44" s="953"/>
      <c r="B44" s="968"/>
      <c r="C44" s="404" t="s">
        <v>1175</v>
      </c>
      <c r="D44" s="405" t="s">
        <v>1176</v>
      </c>
      <c r="E44" s="406" t="s">
        <v>1177</v>
      </c>
      <c r="F44" s="410" t="s">
        <v>1178</v>
      </c>
      <c r="G44" s="407">
        <v>43934</v>
      </c>
      <c r="H44" s="408" t="s">
        <v>1179</v>
      </c>
      <c r="I44" s="409">
        <v>20.68</v>
      </c>
      <c r="J44" s="956"/>
    </row>
    <row r="45" spans="1:10">
      <c r="A45" s="953"/>
      <c r="B45" s="968"/>
      <c r="C45" s="404" t="s">
        <v>1180</v>
      </c>
      <c r="D45" s="405" t="s">
        <v>1181</v>
      </c>
      <c r="E45" s="406" t="s">
        <v>1182</v>
      </c>
      <c r="F45" s="410" t="s">
        <v>1174</v>
      </c>
      <c r="G45" s="407">
        <v>43934</v>
      </c>
      <c r="H45" s="408" t="s">
        <v>1179</v>
      </c>
      <c r="I45" s="411">
        <v>17.82</v>
      </c>
      <c r="J45" s="956"/>
    </row>
    <row r="46" spans="1:10">
      <c r="A46" s="614"/>
      <c r="B46" s="8"/>
      <c r="C46" s="8"/>
      <c r="D46" s="20"/>
      <c r="E46" s="8"/>
      <c r="F46" s="8"/>
      <c r="G46" s="8"/>
      <c r="H46" s="8"/>
      <c r="I46" s="8"/>
      <c r="J46" s="615"/>
    </row>
    <row r="47" spans="1:10">
      <c r="A47" s="953">
        <v>13</v>
      </c>
      <c r="B47" s="968" t="s">
        <v>1119</v>
      </c>
      <c r="C47" s="404" t="s">
        <v>1171</v>
      </c>
      <c r="D47" s="405" t="s">
        <v>1172</v>
      </c>
      <c r="E47" s="406" t="s">
        <v>1173</v>
      </c>
      <c r="F47" s="406" t="s">
        <v>1174</v>
      </c>
      <c r="G47" s="407">
        <v>43934</v>
      </c>
      <c r="H47" s="408" t="s">
        <v>1035</v>
      </c>
      <c r="I47" s="409">
        <v>23.48</v>
      </c>
      <c r="J47" s="956">
        <f>AVERAGE(I47:I49)</f>
        <v>17.559999999999999</v>
      </c>
    </row>
    <row r="48" spans="1:10">
      <c r="A48" s="953"/>
      <c r="B48" s="968"/>
      <c r="C48" s="404" t="s">
        <v>1175</v>
      </c>
      <c r="D48" s="405" t="s">
        <v>1176</v>
      </c>
      <c r="E48" s="406" t="s">
        <v>1177</v>
      </c>
      <c r="F48" s="410" t="s">
        <v>1178</v>
      </c>
      <c r="G48" s="407">
        <v>43934</v>
      </c>
      <c r="H48" s="408" t="s">
        <v>1179</v>
      </c>
      <c r="I48" s="409">
        <v>5.71</v>
      </c>
      <c r="J48" s="956"/>
    </row>
    <row r="49" spans="1:10">
      <c r="A49" s="953"/>
      <c r="B49" s="968"/>
      <c r="C49" s="404" t="s">
        <v>1180</v>
      </c>
      <c r="D49" s="405" t="s">
        <v>1181</v>
      </c>
      <c r="E49" s="406" t="s">
        <v>1182</v>
      </c>
      <c r="F49" s="410" t="s">
        <v>1174</v>
      </c>
      <c r="G49" s="407">
        <v>43934</v>
      </c>
      <c r="H49" s="408" t="s">
        <v>1179</v>
      </c>
      <c r="I49" s="411">
        <v>23.48</v>
      </c>
      <c r="J49" s="956"/>
    </row>
    <row r="50" spans="1:10">
      <c r="A50" s="638"/>
      <c r="B50" s="639"/>
      <c r="C50" s="640"/>
      <c r="D50" s="641"/>
      <c r="E50" s="640"/>
      <c r="F50" s="642"/>
      <c r="G50" s="643"/>
      <c r="H50" s="644"/>
      <c r="I50" s="412"/>
      <c r="J50" s="645"/>
    </row>
    <row r="51" spans="1:10">
      <c r="A51" s="953">
        <v>14</v>
      </c>
      <c r="B51" s="968" t="s">
        <v>1120</v>
      </c>
      <c r="C51" s="404" t="s">
        <v>1171</v>
      </c>
      <c r="D51" s="405" t="s">
        <v>1172</v>
      </c>
      <c r="E51" s="406" t="s">
        <v>1173</v>
      </c>
      <c r="F51" s="406" t="s">
        <v>1174</v>
      </c>
      <c r="G51" s="407">
        <v>43934</v>
      </c>
      <c r="H51" s="408" t="s">
        <v>1035</v>
      </c>
      <c r="I51" s="409">
        <v>77.12</v>
      </c>
      <c r="J51" s="956">
        <f>AVERAGE(I51:I53)</f>
        <v>110.58</v>
      </c>
    </row>
    <row r="52" spans="1:10">
      <c r="A52" s="953"/>
      <c r="B52" s="968"/>
      <c r="C52" s="404" t="s">
        <v>1175</v>
      </c>
      <c r="D52" s="405" t="s">
        <v>1176</v>
      </c>
      <c r="E52" s="406" t="s">
        <v>1177</v>
      </c>
      <c r="F52" s="410" t="s">
        <v>1178</v>
      </c>
      <c r="G52" s="407">
        <v>43934</v>
      </c>
      <c r="H52" s="408" t="s">
        <v>1179</v>
      </c>
      <c r="I52" s="409">
        <v>177.5</v>
      </c>
      <c r="J52" s="956"/>
    </row>
    <row r="53" spans="1:10">
      <c r="A53" s="953"/>
      <c r="B53" s="968"/>
      <c r="C53" s="404" t="s">
        <v>1180</v>
      </c>
      <c r="D53" s="405" t="s">
        <v>1181</v>
      </c>
      <c r="E53" s="406" t="s">
        <v>1182</v>
      </c>
      <c r="F53" s="410" t="s">
        <v>1174</v>
      </c>
      <c r="G53" s="407">
        <v>43934</v>
      </c>
      <c r="H53" s="408" t="s">
        <v>1179</v>
      </c>
      <c r="I53" s="411">
        <v>77.12</v>
      </c>
      <c r="J53" s="956"/>
    </row>
    <row r="54" spans="1:10">
      <c r="A54" s="614"/>
      <c r="B54" s="8"/>
      <c r="C54" s="8"/>
      <c r="D54" s="20"/>
      <c r="E54" s="8"/>
      <c r="F54" s="8"/>
      <c r="G54" s="8"/>
      <c r="H54" s="8"/>
      <c r="I54" s="8"/>
      <c r="J54" s="615"/>
    </row>
    <row r="55" spans="1:10">
      <c r="A55" s="953">
        <v>15</v>
      </c>
      <c r="B55" s="968" t="s">
        <v>1121</v>
      </c>
      <c r="C55" s="404" t="s">
        <v>1171</v>
      </c>
      <c r="D55" s="405" t="s">
        <v>1172</v>
      </c>
      <c r="E55" s="406" t="s">
        <v>1173</v>
      </c>
      <c r="F55" s="406" t="s">
        <v>1174</v>
      </c>
      <c r="G55" s="407">
        <v>43934</v>
      </c>
      <c r="H55" s="408" t="s">
        <v>1035</v>
      </c>
      <c r="I55" s="409">
        <v>6.39</v>
      </c>
      <c r="J55" s="956">
        <f>AVERAGE(I55:I57)</f>
        <v>6.39</v>
      </c>
    </row>
    <row r="56" spans="1:10">
      <c r="A56" s="953"/>
      <c r="B56" s="968"/>
      <c r="C56" s="404" t="s">
        <v>1175</v>
      </c>
      <c r="D56" s="405" t="s">
        <v>1176</v>
      </c>
      <c r="E56" s="406" t="s">
        <v>1177</v>
      </c>
      <c r="F56" s="410" t="s">
        <v>1178</v>
      </c>
      <c r="G56" s="407">
        <v>43934</v>
      </c>
      <c r="H56" s="408" t="s">
        <v>1179</v>
      </c>
      <c r="I56" s="409"/>
      <c r="J56" s="956"/>
    </row>
    <row r="57" spans="1:10">
      <c r="A57" s="953"/>
      <c r="B57" s="968"/>
      <c r="C57" s="404" t="s">
        <v>1180</v>
      </c>
      <c r="D57" s="405" t="s">
        <v>1181</v>
      </c>
      <c r="E57" s="406" t="s">
        <v>1182</v>
      </c>
      <c r="F57" s="410" t="s">
        <v>1174</v>
      </c>
      <c r="G57" s="407">
        <v>43934</v>
      </c>
      <c r="H57" s="408" t="s">
        <v>1179</v>
      </c>
      <c r="I57" s="409">
        <v>6.39</v>
      </c>
      <c r="J57" s="956"/>
    </row>
    <row r="58" spans="1:10">
      <c r="A58" s="614"/>
      <c r="B58" s="8"/>
      <c r="C58" s="646"/>
      <c r="D58" s="647"/>
      <c r="E58" s="648"/>
      <c r="F58" s="649"/>
      <c r="G58" s="650"/>
      <c r="H58" s="651"/>
      <c r="I58" s="413"/>
      <c r="J58" s="645"/>
    </row>
    <row r="59" spans="1:10">
      <c r="A59" s="953">
        <v>16</v>
      </c>
      <c r="B59" s="968" t="s">
        <v>1122</v>
      </c>
      <c r="C59" s="404" t="s">
        <v>1171</v>
      </c>
      <c r="D59" s="405" t="s">
        <v>1172</v>
      </c>
      <c r="E59" s="406" t="s">
        <v>1173</v>
      </c>
      <c r="F59" s="406" t="s">
        <v>1174</v>
      </c>
      <c r="G59" s="407">
        <v>43934</v>
      </c>
      <c r="H59" s="408" t="s">
        <v>1035</v>
      </c>
      <c r="I59" s="409">
        <v>6.39</v>
      </c>
      <c r="J59" s="956">
        <f>AVERAGE(I59:I61)</f>
        <v>4.3</v>
      </c>
    </row>
    <row r="60" spans="1:10">
      <c r="A60" s="953"/>
      <c r="B60" s="968"/>
      <c r="C60" s="404" t="s">
        <v>1175</v>
      </c>
      <c r="D60" s="405" t="s">
        <v>1176</v>
      </c>
      <c r="E60" s="406" t="s">
        <v>1177</v>
      </c>
      <c r="F60" s="410" t="s">
        <v>1178</v>
      </c>
      <c r="G60" s="407">
        <v>43934</v>
      </c>
      <c r="H60" s="408" t="s">
        <v>1179</v>
      </c>
      <c r="I60" s="409">
        <v>0.13</v>
      </c>
      <c r="J60" s="956"/>
    </row>
    <row r="61" spans="1:10">
      <c r="A61" s="953"/>
      <c r="B61" s="968"/>
      <c r="C61" s="404" t="s">
        <v>1180</v>
      </c>
      <c r="D61" s="405" t="s">
        <v>1181</v>
      </c>
      <c r="E61" s="406" t="s">
        <v>1182</v>
      </c>
      <c r="F61" s="410" t="s">
        <v>1174</v>
      </c>
      <c r="G61" s="407">
        <v>43934</v>
      </c>
      <c r="H61" s="408" t="s">
        <v>1179</v>
      </c>
      <c r="I61" s="409">
        <v>6.39</v>
      </c>
      <c r="J61" s="956"/>
    </row>
    <row r="62" spans="1:10">
      <c r="A62" s="614"/>
      <c r="B62" s="8"/>
      <c r="C62" s="646"/>
      <c r="D62" s="647"/>
      <c r="E62" s="648"/>
      <c r="F62" s="649"/>
      <c r="G62" s="650"/>
      <c r="H62" s="651"/>
      <c r="I62" s="413"/>
      <c r="J62" s="645"/>
    </row>
    <row r="63" spans="1:10">
      <c r="A63" s="953">
        <v>17</v>
      </c>
      <c r="B63" s="968" t="s">
        <v>1123</v>
      </c>
      <c r="C63" s="404" t="s">
        <v>1171</v>
      </c>
      <c r="D63" s="405" t="s">
        <v>1172</v>
      </c>
      <c r="E63" s="406" t="s">
        <v>1173</v>
      </c>
      <c r="F63" s="406" t="s">
        <v>1174</v>
      </c>
      <c r="G63" s="407">
        <v>43934</v>
      </c>
      <c r="H63" s="408" t="s">
        <v>1035</v>
      </c>
      <c r="I63" s="409">
        <v>9.85</v>
      </c>
      <c r="J63" s="956">
        <f>AVERAGE(I63:I65)</f>
        <v>9.83</v>
      </c>
    </row>
    <row r="64" spans="1:10">
      <c r="A64" s="953"/>
      <c r="B64" s="968"/>
      <c r="C64" s="404" t="s">
        <v>1175</v>
      </c>
      <c r="D64" s="405" t="s">
        <v>1176</v>
      </c>
      <c r="E64" s="406" t="s">
        <v>1177</v>
      </c>
      <c r="F64" s="410" t="s">
        <v>1178</v>
      </c>
      <c r="G64" s="407">
        <v>43934</v>
      </c>
      <c r="H64" s="408" t="s">
        <v>1179</v>
      </c>
      <c r="I64" s="409">
        <v>9.8000000000000007</v>
      </c>
      <c r="J64" s="956"/>
    </row>
    <row r="65" spans="1:10">
      <c r="A65" s="953"/>
      <c r="B65" s="968"/>
      <c r="C65" s="404" t="s">
        <v>1180</v>
      </c>
      <c r="D65" s="405" t="s">
        <v>1181</v>
      </c>
      <c r="E65" s="406" t="s">
        <v>1182</v>
      </c>
      <c r="F65" s="410" t="s">
        <v>1174</v>
      </c>
      <c r="G65" s="407">
        <v>43934</v>
      </c>
      <c r="H65" s="408" t="s">
        <v>1179</v>
      </c>
      <c r="I65" s="409">
        <v>9.85</v>
      </c>
      <c r="J65" s="956"/>
    </row>
    <row r="66" spans="1:10">
      <c r="A66" s="614"/>
      <c r="B66" s="8"/>
      <c r="C66" s="646"/>
      <c r="D66" s="647"/>
      <c r="E66" s="648"/>
      <c r="F66" s="649"/>
      <c r="G66" s="650"/>
      <c r="H66" s="651"/>
      <c r="I66" s="413"/>
      <c r="J66" s="645"/>
    </row>
    <row r="67" spans="1:10">
      <c r="A67" s="953">
        <v>18</v>
      </c>
      <c r="B67" s="968" t="s">
        <v>1124</v>
      </c>
      <c r="C67" s="404" t="s">
        <v>1171</v>
      </c>
      <c r="D67" s="405" t="s">
        <v>1172</v>
      </c>
      <c r="E67" s="406" t="s">
        <v>1173</v>
      </c>
      <c r="F67" s="406" t="s">
        <v>1174</v>
      </c>
      <c r="G67" s="407">
        <v>43934</v>
      </c>
      <c r="H67" s="408" t="s">
        <v>1134</v>
      </c>
      <c r="I67" s="409">
        <v>28.83</v>
      </c>
      <c r="J67" s="956">
        <f>AVERAGE(I67:I69)</f>
        <v>27.42</v>
      </c>
    </row>
    <row r="68" spans="1:10">
      <c r="A68" s="953"/>
      <c r="B68" s="968"/>
      <c r="C68" s="404" t="s">
        <v>1175</v>
      </c>
      <c r="D68" s="405" t="s">
        <v>1176</v>
      </c>
      <c r="E68" s="406" t="s">
        <v>1177</v>
      </c>
      <c r="F68" s="410" t="s">
        <v>1178</v>
      </c>
      <c r="G68" s="407">
        <v>43934</v>
      </c>
      <c r="H68" s="408" t="s">
        <v>1134</v>
      </c>
      <c r="I68" s="409">
        <v>24.6</v>
      </c>
      <c r="J68" s="956"/>
    </row>
    <row r="69" spans="1:10">
      <c r="A69" s="953"/>
      <c r="B69" s="968"/>
      <c r="C69" s="404" t="s">
        <v>1180</v>
      </c>
      <c r="D69" s="405" t="s">
        <v>1181</v>
      </c>
      <c r="E69" s="406" t="s">
        <v>1182</v>
      </c>
      <c r="F69" s="410" t="s">
        <v>1174</v>
      </c>
      <c r="G69" s="407">
        <v>43934</v>
      </c>
      <c r="H69" s="408" t="s">
        <v>1134</v>
      </c>
      <c r="I69" s="409">
        <v>28.83</v>
      </c>
      <c r="J69" s="956"/>
    </row>
    <row r="70" spans="1:10">
      <c r="A70" s="614"/>
      <c r="B70" s="8"/>
      <c r="C70" s="646"/>
      <c r="D70" s="647"/>
      <c r="E70" s="648"/>
      <c r="F70" s="649"/>
      <c r="G70" s="650"/>
      <c r="H70" s="651"/>
      <c r="I70" s="413"/>
      <c r="J70" s="645"/>
    </row>
    <row r="71" spans="1:10">
      <c r="A71" s="953">
        <v>19</v>
      </c>
      <c r="B71" s="968" t="s">
        <v>1125</v>
      </c>
      <c r="C71" s="404" t="s">
        <v>1171</v>
      </c>
      <c r="D71" s="405" t="s">
        <v>1172</v>
      </c>
      <c r="E71" s="406" t="s">
        <v>1173</v>
      </c>
      <c r="F71" s="406" t="s">
        <v>1174</v>
      </c>
      <c r="G71" s="407">
        <v>43934</v>
      </c>
      <c r="H71" s="408" t="s">
        <v>1035</v>
      </c>
      <c r="I71" s="409">
        <v>21.21</v>
      </c>
      <c r="J71" s="956">
        <f>AVERAGE(I71:I73)</f>
        <v>46.81</v>
      </c>
    </row>
    <row r="72" spans="1:10">
      <c r="A72" s="953"/>
      <c r="B72" s="968"/>
      <c r="C72" s="404" t="s">
        <v>1175</v>
      </c>
      <c r="D72" s="405" t="s">
        <v>1176</v>
      </c>
      <c r="E72" s="406" t="s">
        <v>1177</v>
      </c>
      <c r="F72" s="410" t="s">
        <v>1178</v>
      </c>
      <c r="G72" s="407">
        <v>43934</v>
      </c>
      <c r="H72" s="408" t="s">
        <v>1179</v>
      </c>
      <c r="I72" s="409">
        <v>98</v>
      </c>
      <c r="J72" s="956"/>
    </row>
    <row r="73" spans="1:10">
      <c r="A73" s="953"/>
      <c r="B73" s="968"/>
      <c r="C73" s="404" t="s">
        <v>1180</v>
      </c>
      <c r="D73" s="405" t="s">
        <v>1181</v>
      </c>
      <c r="E73" s="406" t="s">
        <v>1182</v>
      </c>
      <c r="F73" s="410" t="s">
        <v>1174</v>
      </c>
      <c r="G73" s="407">
        <v>43934</v>
      </c>
      <c r="H73" s="408" t="s">
        <v>1179</v>
      </c>
      <c r="I73" s="409">
        <v>21.21</v>
      </c>
      <c r="J73" s="956"/>
    </row>
    <row r="74" spans="1:10">
      <c r="A74" s="614"/>
      <c r="B74" s="8"/>
      <c r="C74" s="646"/>
      <c r="D74" s="647"/>
      <c r="E74" s="648"/>
      <c r="F74" s="649"/>
      <c r="G74" s="650"/>
      <c r="H74" s="651"/>
      <c r="I74" s="413"/>
      <c r="J74" s="645"/>
    </row>
    <row r="75" spans="1:10">
      <c r="A75" s="953">
        <v>20</v>
      </c>
      <c r="B75" s="968" t="s">
        <v>1126</v>
      </c>
      <c r="C75" s="404" t="s">
        <v>1171</v>
      </c>
      <c r="D75" s="405" t="s">
        <v>1172</v>
      </c>
      <c r="E75" s="406" t="s">
        <v>1173</v>
      </c>
      <c r="F75" s="406" t="s">
        <v>1174</v>
      </c>
      <c r="G75" s="407">
        <v>43934</v>
      </c>
      <c r="H75" s="408" t="s">
        <v>1035</v>
      </c>
      <c r="I75" s="409">
        <v>27.96</v>
      </c>
      <c r="J75" s="956">
        <f>AVERAGE(I75:I77)</f>
        <v>25.58</v>
      </c>
    </row>
    <row r="76" spans="1:10">
      <c r="A76" s="953"/>
      <c r="B76" s="968"/>
      <c r="C76" s="404" t="s">
        <v>1175</v>
      </c>
      <c r="D76" s="405" t="s">
        <v>1176</v>
      </c>
      <c r="E76" s="406" t="s">
        <v>1177</v>
      </c>
      <c r="F76" s="410" t="s">
        <v>1178</v>
      </c>
      <c r="G76" s="407">
        <v>43934</v>
      </c>
      <c r="H76" s="408" t="s">
        <v>1179</v>
      </c>
      <c r="I76" s="409">
        <v>20.82</v>
      </c>
      <c r="J76" s="956"/>
    </row>
    <row r="77" spans="1:10">
      <c r="A77" s="953"/>
      <c r="B77" s="968"/>
      <c r="C77" s="404" t="s">
        <v>1180</v>
      </c>
      <c r="D77" s="405" t="s">
        <v>1181</v>
      </c>
      <c r="E77" s="406" t="s">
        <v>1182</v>
      </c>
      <c r="F77" s="410" t="s">
        <v>1174</v>
      </c>
      <c r="G77" s="407">
        <v>43934</v>
      </c>
      <c r="H77" s="408" t="s">
        <v>1179</v>
      </c>
      <c r="I77" s="409">
        <v>27.96</v>
      </c>
      <c r="J77" s="956"/>
    </row>
    <row r="78" spans="1:10">
      <c r="A78" s="614"/>
      <c r="B78" s="8"/>
      <c r="C78" s="646"/>
      <c r="D78" s="647"/>
      <c r="E78" s="648"/>
      <c r="F78" s="649"/>
      <c r="G78" s="650"/>
      <c r="H78" s="651"/>
      <c r="I78" s="413"/>
      <c r="J78" s="645"/>
    </row>
    <row r="79" spans="1:10">
      <c r="A79" s="953">
        <v>21</v>
      </c>
      <c r="B79" s="968" t="s">
        <v>1127</v>
      </c>
      <c r="C79" s="404" t="s">
        <v>1171</v>
      </c>
      <c r="D79" s="405" t="s">
        <v>1172</v>
      </c>
      <c r="E79" s="406" t="s">
        <v>1173</v>
      </c>
      <c r="F79" s="406" t="s">
        <v>1174</v>
      </c>
      <c r="G79" s="407">
        <v>43934</v>
      </c>
      <c r="H79" s="408" t="s">
        <v>1035</v>
      </c>
      <c r="I79" s="409">
        <v>24.45</v>
      </c>
      <c r="J79" s="956">
        <f>AVERAGE(I79:I81)</f>
        <v>41.3</v>
      </c>
    </row>
    <row r="80" spans="1:10">
      <c r="A80" s="953"/>
      <c r="B80" s="968"/>
      <c r="C80" s="404" t="s">
        <v>1175</v>
      </c>
      <c r="D80" s="405" t="s">
        <v>1176</v>
      </c>
      <c r="E80" s="406" t="s">
        <v>1177</v>
      </c>
      <c r="F80" s="410" t="s">
        <v>1178</v>
      </c>
      <c r="G80" s="407">
        <v>43934</v>
      </c>
      <c r="H80" s="408" t="s">
        <v>1179</v>
      </c>
      <c r="I80" s="409">
        <v>75</v>
      </c>
      <c r="J80" s="956"/>
    </row>
    <row r="81" spans="1:10">
      <c r="A81" s="953"/>
      <c r="B81" s="968"/>
      <c r="C81" s="404" t="s">
        <v>1180</v>
      </c>
      <c r="D81" s="405" t="s">
        <v>1181</v>
      </c>
      <c r="E81" s="406" t="s">
        <v>1182</v>
      </c>
      <c r="F81" s="410" t="s">
        <v>1174</v>
      </c>
      <c r="G81" s="407">
        <v>43934</v>
      </c>
      <c r="H81" s="408" t="s">
        <v>1179</v>
      </c>
      <c r="I81" s="409">
        <v>24.45</v>
      </c>
      <c r="J81" s="956"/>
    </row>
    <row r="82" spans="1:10">
      <c r="A82" s="614"/>
      <c r="B82" s="8"/>
      <c r="C82" s="646"/>
      <c r="D82" s="647"/>
      <c r="E82" s="648"/>
      <c r="F82" s="649"/>
      <c r="G82" s="650"/>
      <c r="H82" s="651"/>
      <c r="I82" s="413"/>
      <c r="J82" s="645"/>
    </row>
    <row r="83" spans="1:10">
      <c r="A83" s="953">
        <v>22</v>
      </c>
      <c r="B83" s="968" t="s">
        <v>1128</v>
      </c>
      <c r="C83" s="404" t="s">
        <v>1171</v>
      </c>
      <c r="D83" s="405" t="s">
        <v>1172</v>
      </c>
      <c r="E83" s="406" t="s">
        <v>1173</v>
      </c>
      <c r="F83" s="406" t="s">
        <v>1174</v>
      </c>
      <c r="G83" s="407">
        <v>43934</v>
      </c>
      <c r="H83" s="408" t="s">
        <v>1035</v>
      </c>
      <c r="I83" s="409">
        <v>4.7</v>
      </c>
      <c r="J83" s="956">
        <f>AVERAGE(I83:I85)</f>
        <v>4.7</v>
      </c>
    </row>
    <row r="84" spans="1:10">
      <c r="A84" s="953"/>
      <c r="B84" s="968"/>
      <c r="C84" s="404" t="s">
        <v>1175</v>
      </c>
      <c r="D84" s="405" t="s">
        <v>1176</v>
      </c>
      <c r="E84" s="406" t="s">
        <v>1177</v>
      </c>
      <c r="F84" s="410" t="s">
        <v>1178</v>
      </c>
      <c r="G84" s="407">
        <v>43934</v>
      </c>
      <c r="H84" s="408" t="s">
        <v>1179</v>
      </c>
      <c r="I84" s="409"/>
      <c r="J84" s="956"/>
    </row>
    <row r="85" spans="1:10">
      <c r="A85" s="953"/>
      <c r="B85" s="968"/>
      <c r="C85" s="404" t="s">
        <v>1180</v>
      </c>
      <c r="D85" s="405" t="s">
        <v>1181</v>
      </c>
      <c r="E85" s="406" t="s">
        <v>1182</v>
      </c>
      <c r="F85" s="410" t="s">
        <v>1174</v>
      </c>
      <c r="G85" s="407">
        <v>43934</v>
      </c>
      <c r="H85" s="408" t="s">
        <v>1179</v>
      </c>
      <c r="I85" s="409">
        <v>4.7</v>
      </c>
      <c r="J85" s="956"/>
    </row>
    <row r="86" spans="1:10">
      <c r="A86" s="614"/>
      <c r="B86" s="8"/>
      <c r="C86" s="646"/>
      <c r="D86" s="647"/>
      <c r="E86" s="648"/>
      <c r="F86" s="649"/>
      <c r="G86" s="650"/>
      <c r="H86" s="651"/>
      <c r="I86" s="413"/>
      <c r="J86" s="645"/>
    </row>
    <row r="87" spans="1:10">
      <c r="A87" s="953">
        <v>23</v>
      </c>
      <c r="B87" s="968" t="s">
        <v>1129</v>
      </c>
      <c r="C87" s="404" t="s">
        <v>1171</v>
      </c>
      <c r="D87" s="405" t="s">
        <v>1172</v>
      </c>
      <c r="E87" s="406" t="s">
        <v>1173</v>
      </c>
      <c r="F87" s="406" t="s">
        <v>1174</v>
      </c>
      <c r="G87" s="407">
        <v>43934</v>
      </c>
      <c r="H87" s="408" t="s">
        <v>1035</v>
      </c>
      <c r="I87" s="409">
        <v>13.94</v>
      </c>
      <c r="J87" s="956">
        <f>AVERAGE(I87:I89)</f>
        <v>15.26</v>
      </c>
    </row>
    <row r="88" spans="1:10">
      <c r="A88" s="953"/>
      <c r="B88" s="968"/>
      <c r="C88" s="404" t="s">
        <v>1175</v>
      </c>
      <c r="D88" s="405" t="s">
        <v>1176</v>
      </c>
      <c r="E88" s="406" t="s">
        <v>1177</v>
      </c>
      <c r="F88" s="410" t="s">
        <v>1178</v>
      </c>
      <c r="G88" s="407">
        <v>43934</v>
      </c>
      <c r="H88" s="408" t="s">
        <v>1179</v>
      </c>
      <c r="I88" s="409">
        <v>17.89</v>
      </c>
      <c r="J88" s="956"/>
    </row>
    <row r="89" spans="1:10">
      <c r="A89" s="953"/>
      <c r="B89" s="968"/>
      <c r="C89" s="404" t="s">
        <v>1180</v>
      </c>
      <c r="D89" s="405" t="s">
        <v>1181</v>
      </c>
      <c r="E89" s="406" t="s">
        <v>1182</v>
      </c>
      <c r="F89" s="410" t="s">
        <v>1174</v>
      </c>
      <c r="G89" s="407">
        <v>43934</v>
      </c>
      <c r="H89" s="408" t="s">
        <v>1179</v>
      </c>
      <c r="I89" s="409">
        <v>13.94</v>
      </c>
      <c r="J89" s="956"/>
    </row>
    <row r="90" spans="1:10">
      <c r="A90" s="614"/>
      <c r="B90" s="8"/>
      <c r="C90" s="8"/>
      <c r="D90" s="20"/>
      <c r="E90" s="8"/>
      <c r="F90" s="8"/>
      <c r="G90" s="8"/>
      <c r="H90" s="8"/>
      <c r="I90" s="8"/>
      <c r="J90" s="615"/>
    </row>
    <row r="91" spans="1:10">
      <c r="A91" s="953">
        <v>24</v>
      </c>
      <c r="B91" s="977" t="s">
        <v>1130</v>
      </c>
      <c r="C91" s="404" t="s">
        <v>1171</v>
      </c>
      <c r="D91" s="405" t="s">
        <v>1172</v>
      </c>
      <c r="E91" s="406" t="s">
        <v>1173</v>
      </c>
      <c r="F91" s="406" t="s">
        <v>1174</v>
      </c>
      <c r="G91" s="407">
        <v>43934</v>
      </c>
      <c r="H91" s="408" t="s">
        <v>1035</v>
      </c>
      <c r="I91" s="409">
        <v>295.52999999999997</v>
      </c>
      <c r="J91" s="956">
        <f>AVERAGE(I91:I93)</f>
        <v>232.21</v>
      </c>
    </row>
    <row r="92" spans="1:10">
      <c r="A92" s="953"/>
      <c r="B92" s="977"/>
      <c r="C92" s="404" t="s">
        <v>1175</v>
      </c>
      <c r="D92" s="405" t="s">
        <v>1176</v>
      </c>
      <c r="E92" s="406" t="s">
        <v>1177</v>
      </c>
      <c r="F92" s="410" t="s">
        <v>1178</v>
      </c>
      <c r="G92" s="407">
        <v>43934</v>
      </c>
      <c r="H92" s="408" t="s">
        <v>1179</v>
      </c>
      <c r="I92" s="409">
        <v>105.56</v>
      </c>
      <c r="J92" s="956"/>
    </row>
    <row r="93" spans="1:10">
      <c r="A93" s="953"/>
      <c r="B93" s="977"/>
      <c r="C93" s="404" t="s">
        <v>1180</v>
      </c>
      <c r="D93" s="405" t="s">
        <v>1181</v>
      </c>
      <c r="E93" s="406" t="s">
        <v>1182</v>
      </c>
      <c r="F93" s="410" t="s">
        <v>1174</v>
      </c>
      <c r="G93" s="407">
        <v>43934</v>
      </c>
      <c r="H93" s="408" t="s">
        <v>1179</v>
      </c>
      <c r="I93" s="409">
        <v>295.52999999999997</v>
      </c>
      <c r="J93" s="956"/>
    </row>
    <row r="94" spans="1:10">
      <c r="A94" s="614"/>
      <c r="B94" s="8"/>
      <c r="C94" s="8"/>
      <c r="D94" s="20"/>
      <c r="E94" s="8"/>
      <c r="F94" s="8"/>
      <c r="G94" s="8"/>
      <c r="H94" s="8"/>
      <c r="I94" s="8"/>
      <c r="J94" s="615"/>
    </row>
    <row r="95" spans="1:10">
      <c r="A95" s="953">
        <v>25</v>
      </c>
      <c r="B95" s="968" t="s">
        <v>1131</v>
      </c>
      <c r="C95" s="404" t="s">
        <v>1171</v>
      </c>
      <c r="D95" s="405" t="s">
        <v>1172</v>
      </c>
      <c r="E95" s="406" t="s">
        <v>1173</v>
      </c>
      <c r="F95" s="406" t="s">
        <v>1174</v>
      </c>
      <c r="G95" s="407">
        <v>43934</v>
      </c>
      <c r="H95" s="408" t="s">
        <v>1035</v>
      </c>
      <c r="I95" s="409">
        <v>33.450000000000003</v>
      </c>
      <c r="J95" s="956">
        <f>AVERAGE(I95:I97)</f>
        <v>25.91</v>
      </c>
    </row>
    <row r="96" spans="1:10">
      <c r="A96" s="953"/>
      <c r="B96" s="968"/>
      <c r="C96" s="404" t="s">
        <v>1175</v>
      </c>
      <c r="D96" s="405" t="s">
        <v>1176</v>
      </c>
      <c r="E96" s="406" t="s">
        <v>1177</v>
      </c>
      <c r="F96" s="410" t="s">
        <v>1178</v>
      </c>
      <c r="G96" s="407">
        <v>43934</v>
      </c>
      <c r="H96" s="408" t="s">
        <v>1179</v>
      </c>
      <c r="I96" s="409">
        <v>10.83</v>
      </c>
      <c r="J96" s="956"/>
    </row>
    <row r="97" spans="1:10">
      <c r="A97" s="953"/>
      <c r="B97" s="968"/>
      <c r="C97" s="404" t="s">
        <v>1180</v>
      </c>
      <c r="D97" s="405" t="s">
        <v>1181</v>
      </c>
      <c r="E97" s="406" t="s">
        <v>1182</v>
      </c>
      <c r="F97" s="410" t="s">
        <v>1174</v>
      </c>
      <c r="G97" s="407">
        <v>43934</v>
      </c>
      <c r="H97" s="408" t="s">
        <v>1179</v>
      </c>
      <c r="I97" s="409">
        <v>33.450000000000003</v>
      </c>
      <c r="J97" s="956"/>
    </row>
    <row r="98" spans="1:10">
      <c r="A98" s="614"/>
      <c r="B98" s="8"/>
      <c r="C98" s="8"/>
      <c r="D98" s="20"/>
      <c r="E98" s="8"/>
      <c r="F98" s="8"/>
      <c r="G98" s="8"/>
      <c r="H98" s="8"/>
      <c r="I98" s="8"/>
      <c r="J98" s="615"/>
    </row>
    <row r="99" spans="1:10">
      <c r="A99" s="953">
        <v>26</v>
      </c>
      <c r="B99" s="968" t="s">
        <v>1132</v>
      </c>
      <c r="C99" s="404" t="s">
        <v>1171</v>
      </c>
      <c r="D99" s="405" t="s">
        <v>1172</v>
      </c>
      <c r="E99" s="406" t="s">
        <v>1173</v>
      </c>
      <c r="F99" s="406" t="s">
        <v>1174</v>
      </c>
      <c r="G99" s="407">
        <v>43934</v>
      </c>
      <c r="H99" s="408" t="s">
        <v>1035</v>
      </c>
      <c r="I99" s="409">
        <v>27.96</v>
      </c>
      <c r="J99" s="956">
        <f>AVERAGE(I99:I101)</f>
        <v>27.65</v>
      </c>
    </row>
    <row r="100" spans="1:10">
      <c r="A100" s="953"/>
      <c r="B100" s="968"/>
      <c r="C100" s="404" t="s">
        <v>1175</v>
      </c>
      <c r="D100" s="405" t="s">
        <v>1176</v>
      </c>
      <c r="E100" s="406" t="s">
        <v>1177</v>
      </c>
      <c r="F100" s="410" t="s">
        <v>1178</v>
      </c>
      <c r="G100" s="407">
        <v>43934</v>
      </c>
      <c r="H100" s="408" t="s">
        <v>1179</v>
      </c>
      <c r="I100" s="409">
        <v>27.02</v>
      </c>
      <c r="J100" s="956"/>
    </row>
    <row r="101" spans="1:10">
      <c r="A101" s="953"/>
      <c r="B101" s="968"/>
      <c r="C101" s="404" t="s">
        <v>1180</v>
      </c>
      <c r="D101" s="405" t="s">
        <v>1181</v>
      </c>
      <c r="E101" s="406" t="s">
        <v>1182</v>
      </c>
      <c r="F101" s="410" t="s">
        <v>1174</v>
      </c>
      <c r="G101" s="407">
        <v>43934</v>
      </c>
      <c r="H101" s="408" t="s">
        <v>1179</v>
      </c>
      <c r="I101" s="409">
        <v>27.96</v>
      </c>
      <c r="J101" s="956"/>
    </row>
    <row r="102" spans="1:10">
      <c r="A102" s="614"/>
      <c r="B102" s="8"/>
      <c r="C102" s="8"/>
      <c r="D102" s="20"/>
      <c r="E102" s="8"/>
      <c r="F102" s="8"/>
      <c r="G102" s="8"/>
      <c r="H102" s="8"/>
      <c r="I102" s="8"/>
      <c r="J102" s="615"/>
    </row>
    <row r="103" spans="1:10">
      <c r="A103" s="953">
        <v>27</v>
      </c>
      <c r="B103" s="968" t="s">
        <v>1133</v>
      </c>
      <c r="C103" s="404" t="s">
        <v>1171</v>
      </c>
      <c r="D103" s="405" t="s">
        <v>1172</v>
      </c>
      <c r="E103" s="406" t="s">
        <v>1173</v>
      </c>
      <c r="F103" s="406" t="s">
        <v>1174</v>
      </c>
      <c r="G103" s="407">
        <v>43934</v>
      </c>
      <c r="H103" s="408" t="s">
        <v>1183</v>
      </c>
      <c r="I103" s="409">
        <v>7.26</v>
      </c>
      <c r="J103" s="956">
        <f>AVERAGE(I103:I105)</f>
        <v>9.17</v>
      </c>
    </row>
    <row r="104" spans="1:10">
      <c r="A104" s="953"/>
      <c r="B104" s="968"/>
      <c r="C104" s="404" t="s">
        <v>1175</v>
      </c>
      <c r="D104" s="405" t="s">
        <v>1176</v>
      </c>
      <c r="E104" s="406" t="s">
        <v>1177</v>
      </c>
      <c r="F104" s="410" t="s">
        <v>1178</v>
      </c>
      <c r="G104" s="407">
        <v>43934</v>
      </c>
      <c r="H104" s="408" t="s">
        <v>1183</v>
      </c>
      <c r="I104" s="409">
        <v>13</v>
      </c>
      <c r="J104" s="956"/>
    </row>
    <row r="105" spans="1:10">
      <c r="A105" s="953"/>
      <c r="B105" s="968"/>
      <c r="C105" s="404" t="s">
        <v>1180</v>
      </c>
      <c r="D105" s="405" t="s">
        <v>1181</v>
      </c>
      <c r="E105" s="406" t="s">
        <v>1182</v>
      </c>
      <c r="F105" s="410" t="s">
        <v>1174</v>
      </c>
      <c r="G105" s="407">
        <v>43934</v>
      </c>
      <c r="H105" s="408" t="s">
        <v>1183</v>
      </c>
      <c r="I105" s="409">
        <v>7.26</v>
      </c>
      <c r="J105" s="956"/>
    </row>
    <row r="106" spans="1:10">
      <c r="A106" s="652"/>
      <c r="B106" s="653"/>
      <c r="C106" s="653"/>
      <c r="D106" s="654"/>
      <c r="E106" s="653"/>
      <c r="F106" s="653"/>
      <c r="G106" s="653"/>
      <c r="H106" s="653"/>
      <c r="I106" s="653"/>
      <c r="J106" s="655"/>
    </row>
    <row r="107" spans="1:10">
      <c r="A107" s="953">
        <v>28</v>
      </c>
      <c r="B107" s="968" t="s">
        <v>1135</v>
      </c>
      <c r="C107" s="404" t="s">
        <v>1184</v>
      </c>
      <c r="D107" s="405" t="s">
        <v>1185</v>
      </c>
      <c r="E107" s="406" t="s">
        <v>1186</v>
      </c>
      <c r="F107" s="406" t="s">
        <v>1174</v>
      </c>
      <c r="G107" s="407">
        <v>43516</v>
      </c>
      <c r="H107" s="408" t="s">
        <v>1035</v>
      </c>
      <c r="I107" s="409">
        <v>101.28</v>
      </c>
      <c r="J107" s="956">
        <f>AVERAGE(I107:I109)</f>
        <v>167.52</v>
      </c>
    </row>
    <row r="108" spans="1:10">
      <c r="A108" s="953"/>
      <c r="B108" s="968"/>
      <c r="C108" s="404" t="s">
        <v>1175</v>
      </c>
      <c r="D108" s="405" t="s">
        <v>1176</v>
      </c>
      <c r="E108" s="406" t="s">
        <v>1177</v>
      </c>
      <c r="F108" s="410" t="s">
        <v>1178</v>
      </c>
      <c r="G108" s="407">
        <v>43516</v>
      </c>
      <c r="H108" s="408" t="s">
        <v>1179</v>
      </c>
      <c r="I108" s="409">
        <v>300</v>
      </c>
      <c r="J108" s="956"/>
    </row>
    <row r="109" spans="1:10">
      <c r="A109" s="953"/>
      <c r="B109" s="968"/>
      <c r="C109" s="404" t="s">
        <v>1180</v>
      </c>
      <c r="D109" s="405" t="s">
        <v>1181</v>
      </c>
      <c r="E109" s="406" t="s">
        <v>1182</v>
      </c>
      <c r="F109" s="410" t="s">
        <v>1174</v>
      </c>
      <c r="G109" s="407">
        <v>43549</v>
      </c>
      <c r="H109" s="408" t="s">
        <v>1179</v>
      </c>
      <c r="I109" s="409">
        <v>101.28</v>
      </c>
      <c r="J109" s="956"/>
    </row>
    <row r="110" spans="1:10">
      <c r="A110" s="652"/>
      <c r="B110" s="653"/>
      <c r="C110" s="653"/>
      <c r="D110" s="654"/>
      <c r="E110" s="653"/>
      <c r="F110" s="653"/>
      <c r="G110" s="653"/>
      <c r="H110" s="653"/>
      <c r="I110" s="653"/>
      <c r="J110" s="655"/>
    </row>
    <row r="111" spans="1:10">
      <c r="A111" s="953">
        <v>29</v>
      </c>
      <c r="B111" s="968" t="s">
        <v>1136</v>
      </c>
      <c r="C111" s="404" t="s">
        <v>1184</v>
      </c>
      <c r="D111" s="405" t="s">
        <v>1185</v>
      </c>
      <c r="E111" s="406" t="s">
        <v>1186</v>
      </c>
      <c r="F111" s="406" t="s">
        <v>1174</v>
      </c>
      <c r="G111" s="407">
        <v>43516</v>
      </c>
      <c r="H111" s="408" t="s">
        <v>1035</v>
      </c>
      <c r="I111" s="409">
        <v>7.77</v>
      </c>
      <c r="J111" s="956">
        <f>AVERAGE(I111:I113)</f>
        <v>7.05</v>
      </c>
    </row>
    <row r="112" spans="1:10">
      <c r="A112" s="953"/>
      <c r="B112" s="968"/>
      <c r="C112" s="404" t="s">
        <v>1175</v>
      </c>
      <c r="D112" s="405" t="s">
        <v>1176</v>
      </c>
      <c r="E112" s="406" t="s">
        <v>1177</v>
      </c>
      <c r="F112" s="410" t="s">
        <v>1178</v>
      </c>
      <c r="G112" s="407">
        <v>43516</v>
      </c>
      <c r="H112" s="408" t="s">
        <v>1179</v>
      </c>
      <c r="I112" s="409">
        <v>5.62</v>
      </c>
      <c r="J112" s="956"/>
    </row>
    <row r="113" spans="1:10">
      <c r="A113" s="953"/>
      <c r="B113" s="968"/>
      <c r="C113" s="404" t="s">
        <v>1180</v>
      </c>
      <c r="D113" s="405" t="s">
        <v>1181</v>
      </c>
      <c r="E113" s="406" t="s">
        <v>1182</v>
      </c>
      <c r="F113" s="410" t="s">
        <v>1174</v>
      </c>
      <c r="G113" s="407">
        <v>43549</v>
      </c>
      <c r="H113" s="408" t="s">
        <v>1179</v>
      </c>
      <c r="I113" s="409">
        <v>7.77</v>
      </c>
      <c r="J113" s="956"/>
    </row>
    <row r="114" spans="1:10">
      <c r="A114" s="614"/>
      <c r="B114" s="8"/>
      <c r="C114" s="8"/>
      <c r="D114" s="20"/>
      <c r="E114" s="8"/>
      <c r="F114" s="8"/>
      <c r="G114" s="8"/>
      <c r="H114" s="8"/>
      <c r="I114" s="8"/>
      <c r="J114" s="615"/>
    </row>
    <row r="115" spans="1:10">
      <c r="A115" s="953">
        <v>30</v>
      </c>
      <c r="B115" s="968" t="s">
        <v>1137</v>
      </c>
      <c r="C115" s="404" t="s">
        <v>1171</v>
      </c>
      <c r="D115" s="405" t="s">
        <v>1172</v>
      </c>
      <c r="E115" s="406" t="s">
        <v>1173</v>
      </c>
      <c r="F115" s="406" t="s">
        <v>1174</v>
      </c>
      <c r="G115" s="407">
        <v>43934</v>
      </c>
      <c r="H115" s="408" t="s">
        <v>1035</v>
      </c>
      <c r="I115" s="409">
        <v>6.04</v>
      </c>
      <c r="J115" s="956">
        <f>AVERAGE(I115:I117)</f>
        <v>5.9</v>
      </c>
    </row>
    <row r="116" spans="1:10">
      <c r="A116" s="953"/>
      <c r="B116" s="968"/>
      <c r="C116" s="404" t="s">
        <v>1175</v>
      </c>
      <c r="D116" s="405" t="s">
        <v>1176</v>
      </c>
      <c r="E116" s="406" t="s">
        <v>1177</v>
      </c>
      <c r="F116" s="410" t="s">
        <v>1178</v>
      </c>
      <c r="G116" s="407">
        <v>43934</v>
      </c>
      <c r="H116" s="408" t="s">
        <v>1179</v>
      </c>
      <c r="I116" s="409">
        <v>5.62</v>
      </c>
      <c r="J116" s="956"/>
    </row>
    <row r="117" spans="1:10">
      <c r="A117" s="953"/>
      <c r="B117" s="968"/>
      <c r="C117" s="404" t="s">
        <v>1180</v>
      </c>
      <c r="D117" s="405" t="s">
        <v>1181</v>
      </c>
      <c r="E117" s="406" t="s">
        <v>1182</v>
      </c>
      <c r="F117" s="410" t="s">
        <v>1174</v>
      </c>
      <c r="G117" s="407">
        <v>43934</v>
      </c>
      <c r="H117" s="408" t="s">
        <v>1179</v>
      </c>
      <c r="I117" s="409">
        <v>6.04</v>
      </c>
      <c r="J117" s="956"/>
    </row>
    <row r="118" spans="1:10">
      <c r="A118" s="614"/>
      <c r="B118" s="8"/>
      <c r="C118" s="8"/>
      <c r="D118" s="20"/>
      <c r="E118" s="8"/>
      <c r="F118" s="8"/>
      <c r="G118" s="8"/>
      <c r="H118" s="8"/>
      <c r="I118" s="8"/>
      <c r="J118" s="615"/>
    </row>
    <row r="119" spans="1:10">
      <c r="A119" s="953">
        <v>31</v>
      </c>
      <c r="B119" s="968" t="s">
        <v>1138</v>
      </c>
      <c r="C119" s="404" t="s">
        <v>1171</v>
      </c>
      <c r="D119" s="405" t="s">
        <v>1172</v>
      </c>
      <c r="E119" s="406" t="s">
        <v>1173</v>
      </c>
      <c r="F119" s="406" t="s">
        <v>1174</v>
      </c>
      <c r="G119" s="407">
        <v>43934</v>
      </c>
      <c r="H119" s="408" t="s">
        <v>1035</v>
      </c>
      <c r="I119" s="409">
        <v>10.14</v>
      </c>
      <c r="J119" s="956">
        <f>AVERAGE(I119:I121)</f>
        <v>9.26</v>
      </c>
    </row>
    <row r="120" spans="1:10">
      <c r="A120" s="953"/>
      <c r="B120" s="968"/>
      <c r="C120" s="404" t="s">
        <v>1175</v>
      </c>
      <c r="D120" s="405" t="s">
        <v>1176</v>
      </c>
      <c r="E120" s="406" t="s">
        <v>1177</v>
      </c>
      <c r="F120" s="410" t="s">
        <v>1178</v>
      </c>
      <c r="G120" s="407">
        <v>43934</v>
      </c>
      <c r="H120" s="408" t="s">
        <v>1179</v>
      </c>
      <c r="I120" s="409">
        <v>7.49</v>
      </c>
      <c r="J120" s="956"/>
    </row>
    <row r="121" spans="1:10">
      <c r="A121" s="953"/>
      <c r="B121" s="968"/>
      <c r="C121" s="404" t="s">
        <v>1180</v>
      </c>
      <c r="D121" s="405" t="s">
        <v>1181</v>
      </c>
      <c r="E121" s="406" t="s">
        <v>1182</v>
      </c>
      <c r="F121" s="410" t="s">
        <v>1174</v>
      </c>
      <c r="G121" s="407">
        <v>43934</v>
      </c>
      <c r="H121" s="408" t="s">
        <v>1179</v>
      </c>
      <c r="I121" s="409">
        <v>10.14</v>
      </c>
      <c r="J121" s="956"/>
    </row>
    <row r="122" spans="1:10">
      <c r="A122" s="614"/>
      <c r="B122" s="8"/>
      <c r="C122" s="8"/>
      <c r="D122" s="647"/>
      <c r="E122" s="648"/>
      <c r="F122" s="649"/>
      <c r="G122" s="650"/>
      <c r="H122" s="651"/>
      <c r="I122" s="413"/>
      <c r="J122" s="645"/>
    </row>
    <row r="123" spans="1:10">
      <c r="A123" s="953">
        <v>32</v>
      </c>
      <c r="B123" s="968" t="s">
        <v>1139</v>
      </c>
      <c r="C123" s="404" t="s">
        <v>1171</v>
      </c>
      <c r="D123" s="405" t="s">
        <v>1172</v>
      </c>
      <c r="E123" s="406" t="s">
        <v>1173</v>
      </c>
      <c r="F123" s="406" t="s">
        <v>1174</v>
      </c>
      <c r="G123" s="407">
        <v>43934</v>
      </c>
      <c r="H123" s="408" t="s">
        <v>1035</v>
      </c>
      <c r="I123" s="409">
        <v>14.87</v>
      </c>
      <c r="J123" s="956">
        <f>AVERAGE(I123:I125)</f>
        <v>13.63</v>
      </c>
    </row>
    <row r="124" spans="1:10">
      <c r="A124" s="953"/>
      <c r="B124" s="968"/>
      <c r="C124" s="404" t="s">
        <v>1175</v>
      </c>
      <c r="D124" s="405" t="s">
        <v>1176</v>
      </c>
      <c r="E124" s="406" t="s">
        <v>1177</v>
      </c>
      <c r="F124" s="410" t="s">
        <v>1178</v>
      </c>
      <c r="G124" s="407">
        <v>43934</v>
      </c>
      <c r="H124" s="408" t="s">
        <v>1179</v>
      </c>
      <c r="I124" s="409">
        <v>11.14</v>
      </c>
      <c r="J124" s="956"/>
    </row>
    <row r="125" spans="1:10">
      <c r="A125" s="953"/>
      <c r="B125" s="968"/>
      <c r="C125" s="404" t="s">
        <v>1180</v>
      </c>
      <c r="D125" s="405" t="s">
        <v>1181</v>
      </c>
      <c r="E125" s="406" t="s">
        <v>1182</v>
      </c>
      <c r="F125" s="410" t="s">
        <v>1174</v>
      </c>
      <c r="G125" s="407">
        <v>43934</v>
      </c>
      <c r="H125" s="408" t="s">
        <v>1179</v>
      </c>
      <c r="I125" s="409">
        <v>14.87</v>
      </c>
      <c r="J125" s="956"/>
    </row>
    <row r="126" spans="1:10">
      <c r="A126" s="614"/>
      <c r="B126" s="8"/>
      <c r="C126" s="8"/>
      <c r="D126" s="20"/>
      <c r="E126" s="8"/>
      <c r="F126" s="8"/>
      <c r="G126" s="8"/>
      <c r="H126" s="8"/>
      <c r="I126" s="8"/>
      <c r="J126" s="615"/>
    </row>
    <row r="127" spans="1:10">
      <c r="A127" s="953">
        <v>33</v>
      </c>
      <c r="B127" s="968" t="s">
        <v>1140</v>
      </c>
      <c r="C127" s="404" t="s">
        <v>1171</v>
      </c>
      <c r="D127" s="405" t="s">
        <v>1172</v>
      </c>
      <c r="E127" s="406" t="s">
        <v>1173</v>
      </c>
      <c r="F127" s="406" t="s">
        <v>1174</v>
      </c>
      <c r="G127" s="407">
        <v>43934</v>
      </c>
      <c r="H127" s="408" t="s">
        <v>1035</v>
      </c>
      <c r="I127" s="409">
        <v>14.87</v>
      </c>
      <c r="J127" s="956">
        <f>AVERAGE(I127:I129)</f>
        <v>15.05</v>
      </c>
    </row>
    <row r="128" spans="1:10">
      <c r="A128" s="953"/>
      <c r="B128" s="968"/>
      <c r="C128" s="404" t="s">
        <v>1175</v>
      </c>
      <c r="D128" s="405" t="s">
        <v>1176</v>
      </c>
      <c r="E128" s="406" t="s">
        <v>1177</v>
      </c>
      <c r="F128" s="410" t="s">
        <v>1178</v>
      </c>
      <c r="G128" s="407">
        <v>43934</v>
      </c>
      <c r="H128" s="408" t="s">
        <v>1179</v>
      </c>
      <c r="I128" s="409">
        <v>15.42</v>
      </c>
      <c r="J128" s="956"/>
    </row>
    <row r="129" spans="1:10">
      <c r="A129" s="953"/>
      <c r="B129" s="968"/>
      <c r="C129" s="404" t="s">
        <v>1180</v>
      </c>
      <c r="D129" s="405" t="s">
        <v>1181</v>
      </c>
      <c r="E129" s="406" t="s">
        <v>1182</v>
      </c>
      <c r="F129" s="410" t="s">
        <v>1174</v>
      </c>
      <c r="G129" s="407">
        <v>43934</v>
      </c>
      <c r="H129" s="408" t="s">
        <v>1179</v>
      </c>
      <c r="I129" s="409">
        <v>14.87</v>
      </c>
      <c r="J129" s="956"/>
    </row>
    <row r="130" spans="1:10">
      <c r="A130" s="614"/>
      <c r="B130" s="8"/>
      <c r="C130" s="8"/>
      <c r="D130" s="20"/>
      <c r="E130" s="8"/>
      <c r="F130" s="8"/>
      <c r="G130" s="8"/>
      <c r="H130" s="8"/>
      <c r="I130" s="8"/>
      <c r="J130" s="615"/>
    </row>
    <row r="131" spans="1:10">
      <c r="A131" s="953">
        <v>34</v>
      </c>
      <c r="B131" s="968" t="s">
        <v>1141</v>
      </c>
      <c r="C131" s="404" t="s">
        <v>1171</v>
      </c>
      <c r="D131" s="405" t="s">
        <v>1172</v>
      </c>
      <c r="E131" s="406" t="s">
        <v>1173</v>
      </c>
      <c r="F131" s="406" t="s">
        <v>1174</v>
      </c>
      <c r="G131" s="407">
        <v>43934</v>
      </c>
      <c r="H131" s="408" t="s">
        <v>1035</v>
      </c>
      <c r="I131" s="409">
        <v>10.62</v>
      </c>
      <c r="J131" s="956">
        <f>AVERAGE(I131:I133)</f>
        <v>10.93</v>
      </c>
    </row>
    <row r="132" spans="1:10">
      <c r="A132" s="953"/>
      <c r="B132" s="968"/>
      <c r="C132" s="404" t="s">
        <v>1175</v>
      </c>
      <c r="D132" s="405" t="s">
        <v>1176</v>
      </c>
      <c r="E132" s="406" t="s">
        <v>1177</v>
      </c>
      <c r="F132" s="410" t="s">
        <v>1178</v>
      </c>
      <c r="G132" s="407">
        <v>43934</v>
      </c>
      <c r="H132" s="408" t="s">
        <v>1179</v>
      </c>
      <c r="I132" s="409">
        <v>11.54</v>
      </c>
      <c r="J132" s="956"/>
    </row>
    <row r="133" spans="1:10">
      <c r="A133" s="953"/>
      <c r="B133" s="968"/>
      <c r="C133" s="404" t="s">
        <v>1180</v>
      </c>
      <c r="D133" s="405" t="s">
        <v>1181</v>
      </c>
      <c r="E133" s="406" t="s">
        <v>1182</v>
      </c>
      <c r="F133" s="410" t="s">
        <v>1174</v>
      </c>
      <c r="G133" s="407">
        <v>43934</v>
      </c>
      <c r="H133" s="408" t="s">
        <v>1179</v>
      </c>
      <c r="I133" s="409">
        <v>10.62</v>
      </c>
      <c r="J133" s="956"/>
    </row>
    <row r="134" spans="1:10">
      <c r="A134" s="614"/>
      <c r="B134" s="8"/>
      <c r="C134" s="8"/>
      <c r="D134" s="20"/>
      <c r="E134" s="8"/>
      <c r="F134" s="8"/>
      <c r="G134" s="8"/>
      <c r="H134" s="8"/>
      <c r="I134" s="8"/>
      <c r="J134" s="615"/>
    </row>
    <row r="135" spans="1:10">
      <c r="A135" s="953">
        <v>35</v>
      </c>
      <c r="B135" s="968" t="s">
        <v>1142</v>
      </c>
      <c r="C135" s="404" t="s">
        <v>1171</v>
      </c>
      <c r="D135" s="405" t="s">
        <v>1172</v>
      </c>
      <c r="E135" s="406" t="s">
        <v>1173</v>
      </c>
      <c r="F135" s="406" t="s">
        <v>1174</v>
      </c>
      <c r="G135" s="407">
        <v>43934</v>
      </c>
      <c r="H135" s="408" t="s">
        <v>1035</v>
      </c>
      <c r="I135" s="409">
        <v>0.88</v>
      </c>
      <c r="J135" s="956">
        <f>AVERAGE(I135:I137)</f>
        <v>1.01</v>
      </c>
    </row>
    <row r="136" spans="1:10">
      <c r="A136" s="953"/>
      <c r="B136" s="968"/>
      <c r="C136" s="404" t="s">
        <v>1175</v>
      </c>
      <c r="D136" s="405" t="s">
        <v>1176</v>
      </c>
      <c r="E136" s="406" t="s">
        <v>1177</v>
      </c>
      <c r="F136" s="410" t="s">
        <v>1178</v>
      </c>
      <c r="G136" s="407">
        <v>43934</v>
      </c>
      <c r="H136" s="408" t="s">
        <v>1179</v>
      </c>
      <c r="I136" s="409">
        <v>1.26</v>
      </c>
      <c r="J136" s="956"/>
    </row>
    <row r="137" spans="1:10">
      <c r="A137" s="953"/>
      <c r="B137" s="968"/>
      <c r="C137" s="404" t="s">
        <v>1180</v>
      </c>
      <c r="D137" s="405" t="s">
        <v>1181</v>
      </c>
      <c r="E137" s="406" t="s">
        <v>1182</v>
      </c>
      <c r="F137" s="410" t="s">
        <v>1174</v>
      </c>
      <c r="G137" s="407">
        <v>43934</v>
      </c>
      <c r="H137" s="408" t="s">
        <v>1179</v>
      </c>
      <c r="I137" s="409">
        <v>0.88</v>
      </c>
      <c r="J137" s="956"/>
    </row>
    <row r="138" spans="1:10">
      <c r="A138" s="614"/>
      <c r="B138" s="8"/>
      <c r="C138" s="8"/>
      <c r="D138" s="20"/>
      <c r="E138" s="8"/>
      <c r="F138" s="8"/>
      <c r="G138" s="8"/>
      <c r="H138" s="8"/>
      <c r="I138" s="8"/>
      <c r="J138" s="615"/>
    </row>
    <row r="139" spans="1:10">
      <c r="A139" s="953">
        <v>36</v>
      </c>
      <c r="B139" s="968" t="s">
        <v>1143</v>
      </c>
      <c r="C139" s="404" t="s">
        <v>1171</v>
      </c>
      <c r="D139" s="405" t="s">
        <v>1172</v>
      </c>
      <c r="E139" s="406" t="s">
        <v>1173</v>
      </c>
      <c r="F139" s="406" t="s">
        <v>1174</v>
      </c>
      <c r="G139" s="407">
        <v>43934</v>
      </c>
      <c r="H139" s="408" t="s">
        <v>1035</v>
      </c>
      <c r="I139" s="409">
        <v>33.450000000000003</v>
      </c>
      <c r="J139" s="956">
        <f>AVERAGE(I139:I141)</f>
        <v>31.08</v>
      </c>
    </row>
    <row r="140" spans="1:10">
      <c r="A140" s="953"/>
      <c r="B140" s="968"/>
      <c r="C140" s="404" t="s">
        <v>1175</v>
      </c>
      <c r="D140" s="405" t="s">
        <v>1176</v>
      </c>
      <c r="E140" s="406" t="s">
        <v>1177</v>
      </c>
      <c r="F140" s="410" t="s">
        <v>1178</v>
      </c>
      <c r="G140" s="407">
        <v>43934</v>
      </c>
      <c r="H140" s="408" t="s">
        <v>1179</v>
      </c>
      <c r="I140" s="409">
        <v>26.34</v>
      </c>
      <c r="J140" s="956"/>
    </row>
    <row r="141" spans="1:10">
      <c r="A141" s="953"/>
      <c r="B141" s="968"/>
      <c r="C141" s="404" t="s">
        <v>1180</v>
      </c>
      <c r="D141" s="405" t="s">
        <v>1181</v>
      </c>
      <c r="E141" s="406" t="s">
        <v>1182</v>
      </c>
      <c r="F141" s="410" t="s">
        <v>1174</v>
      </c>
      <c r="G141" s="407">
        <v>43934</v>
      </c>
      <c r="H141" s="408" t="s">
        <v>1179</v>
      </c>
      <c r="I141" s="409">
        <v>33.450000000000003</v>
      </c>
      <c r="J141" s="956"/>
    </row>
    <row r="142" spans="1:10">
      <c r="A142" s="656"/>
      <c r="B142" s="414"/>
      <c r="C142" s="414"/>
      <c r="D142" s="623"/>
      <c r="E142" s="414"/>
      <c r="F142" s="414"/>
      <c r="G142" s="414"/>
      <c r="H142" s="414"/>
      <c r="I142" s="414"/>
      <c r="J142" s="657"/>
    </row>
    <row r="143" spans="1:10">
      <c r="A143" s="953">
        <v>37</v>
      </c>
      <c r="B143" s="968" t="s">
        <v>1144</v>
      </c>
      <c r="C143" s="404" t="s">
        <v>1171</v>
      </c>
      <c r="D143" s="405" t="s">
        <v>1172</v>
      </c>
      <c r="E143" s="406" t="s">
        <v>1173</v>
      </c>
      <c r="F143" s="406" t="s">
        <v>1174</v>
      </c>
      <c r="G143" s="407">
        <v>43934</v>
      </c>
      <c r="H143" s="408" t="s">
        <v>1035</v>
      </c>
      <c r="I143" s="409">
        <v>14000</v>
      </c>
      <c r="J143" s="956">
        <f>AVERAGE(I143:I145)</f>
        <v>15166.67</v>
      </c>
    </row>
    <row r="144" spans="1:10">
      <c r="A144" s="953"/>
      <c r="B144" s="968"/>
      <c r="C144" s="404" t="s">
        <v>1175</v>
      </c>
      <c r="D144" s="405" t="s">
        <v>1176</v>
      </c>
      <c r="E144" s="406" t="s">
        <v>1177</v>
      </c>
      <c r="F144" s="410" t="s">
        <v>1178</v>
      </c>
      <c r="G144" s="407">
        <v>43934</v>
      </c>
      <c r="H144" s="408" t="s">
        <v>1179</v>
      </c>
      <c r="I144" s="409">
        <v>17500</v>
      </c>
      <c r="J144" s="956"/>
    </row>
    <row r="145" spans="1:10">
      <c r="A145" s="953"/>
      <c r="B145" s="968"/>
      <c r="C145" s="404" t="s">
        <v>1180</v>
      </c>
      <c r="D145" s="405" t="s">
        <v>1181</v>
      </c>
      <c r="E145" s="406" t="s">
        <v>1182</v>
      </c>
      <c r="F145" s="410" t="s">
        <v>1174</v>
      </c>
      <c r="G145" s="407">
        <v>43934</v>
      </c>
      <c r="H145" s="408" t="s">
        <v>1179</v>
      </c>
      <c r="I145" s="409">
        <v>14000</v>
      </c>
      <c r="J145" s="956"/>
    </row>
    <row r="146" spans="1:10">
      <c r="A146" s="652"/>
      <c r="B146" s="653"/>
      <c r="C146" s="653"/>
      <c r="D146" s="654"/>
      <c r="E146" s="653"/>
      <c r="F146" s="653"/>
      <c r="G146" s="653"/>
      <c r="H146" s="653"/>
      <c r="I146" s="653"/>
      <c r="J146" s="655"/>
    </row>
    <row r="147" spans="1:10">
      <c r="A147" s="953">
        <v>38</v>
      </c>
      <c r="B147" s="968" t="s">
        <v>1145</v>
      </c>
      <c r="C147" s="404" t="s">
        <v>1171</v>
      </c>
      <c r="D147" s="405" t="s">
        <v>1172</v>
      </c>
      <c r="E147" s="406" t="s">
        <v>1173</v>
      </c>
      <c r="F147" s="406" t="s">
        <v>1174</v>
      </c>
      <c r="G147" s="407">
        <v>43934</v>
      </c>
      <c r="H147" s="408" t="s">
        <v>1035</v>
      </c>
      <c r="I147" s="409">
        <v>211.23</v>
      </c>
      <c r="J147" s="956">
        <f>AVERAGE(I147:I149)</f>
        <v>201.63</v>
      </c>
    </row>
    <row r="148" spans="1:10">
      <c r="A148" s="953"/>
      <c r="B148" s="968"/>
      <c r="C148" s="404" t="s">
        <v>1175</v>
      </c>
      <c r="D148" s="405" t="s">
        <v>1176</v>
      </c>
      <c r="E148" s="406" t="s">
        <v>1177</v>
      </c>
      <c r="F148" s="410" t="s">
        <v>1178</v>
      </c>
      <c r="G148" s="407">
        <v>43934</v>
      </c>
      <c r="H148" s="408" t="s">
        <v>1179</v>
      </c>
      <c r="I148" s="409">
        <v>182.42</v>
      </c>
      <c r="J148" s="956"/>
    </row>
    <row r="149" spans="1:10">
      <c r="A149" s="953"/>
      <c r="B149" s="968"/>
      <c r="C149" s="404" t="s">
        <v>1180</v>
      </c>
      <c r="D149" s="405" t="s">
        <v>1181</v>
      </c>
      <c r="E149" s="406" t="s">
        <v>1182</v>
      </c>
      <c r="F149" s="410" t="s">
        <v>1174</v>
      </c>
      <c r="G149" s="407">
        <v>43934</v>
      </c>
      <c r="H149" s="408" t="s">
        <v>1179</v>
      </c>
      <c r="I149" s="409">
        <v>211.23</v>
      </c>
      <c r="J149" s="956"/>
    </row>
    <row r="150" spans="1:10">
      <c r="A150" s="652"/>
      <c r="B150" s="653"/>
      <c r="C150" s="653"/>
      <c r="D150" s="654"/>
      <c r="E150" s="653"/>
      <c r="F150" s="653"/>
      <c r="G150" s="653"/>
      <c r="H150" s="653"/>
      <c r="I150" s="653"/>
      <c r="J150" s="655"/>
    </row>
    <row r="151" spans="1:10">
      <c r="A151" s="953">
        <v>39</v>
      </c>
      <c r="B151" s="968" t="s">
        <v>1146</v>
      </c>
      <c r="C151" s="404" t="s">
        <v>1171</v>
      </c>
      <c r="D151" s="405" t="s">
        <v>1172</v>
      </c>
      <c r="E151" s="406" t="s">
        <v>1173</v>
      </c>
      <c r="F151" s="406" t="s">
        <v>1174</v>
      </c>
      <c r="G151" s="407">
        <v>43934</v>
      </c>
      <c r="H151" s="408" t="s">
        <v>1035</v>
      </c>
      <c r="I151" s="409">
        <v>3</v>
      </c>
      <c r="J151" s="956">
        <f>AVERAGE(I151:I153)</f>
        <v>3.2</v>
      </c>
    </row>
    <row r="152" spans="1:10">
      <c r="A152" s="953"/>
      <c r="B152" s="968"/>
      <c r="C152" s="404" t="s">
        <v>1175</v>
      </c>
      <c r="D152" s="405" t="s">
        <v>1176</v>
      </c>
      <c r="E152" s="406" t="s">
        <v>1177</v>
      </c>
      <c r="F152" s="410" t="s">
        <v>1178</v>
      </c>
      <c r="G152" s="407">
        <v>43934</v>
      </c>
      <c r="H152" s="408" t="s">
        <v>1179</v>
      </c>
      <c r="I152" s="409">
        <v>3.6</v>
      </c>
      <c r="J152" s="956"/>
    </row>
    <row r="153" spans="1:10">
      <c r="A153" s="953"/>
      <c r="B153" s="968"/>
      <c r="C153" s="404" t="s">
        <v>1180</v>
      </c>
      <c r="D153" s="405" t="s">
        <v>1181</v>
      </c>
      <c r="E153" s="406" t="s">
        <v>1182</v>
      </c>
      <c r="F153" s="410" t="s">
        <v>1174</v>
      </c>
      <c r="G153" s="407">
        <v>43934</v>
      </c>
      <c r="H153" s="408" t="s">
        <v>1179</v>
      </c>
      <c r="I153" s="409">
        <v>3</v>
      </c>
      <c r="J153" s="956"/>
    </row>
    <row r="154" spans="1:10">
      <c r="A154" s="652"/>
      <c r="B154" s="653"/>
      <c r="C154" s="653"/>
      <c r="D154" s="654"/>
      <c r="E154" s="653"/>
      <c r="F154" s="653"/>
      <c r="G154" s="653"/>
      <c r="H154" s="653"/>
      <c r="I154" s="653"/>
      <c r="J154" s="655"/>
    </row>
    <row r="155" spans="1:10">
      <c r="A155" s="957">
        <v>40</v>
      </c>
      <c r="B155" s="978" t="s">
        <v>1147</v>
      </c>
      <c r="C155" s="404" t="s">
        <v>1171</v>
      </c>
      <c r="D155" s="405" t="s">
        <v>1172</v>
      </c>
      <c r="E155" s="406" t="s">
        <v>1173</v>
      </c>
      <c r="F155" s="406" t="s">
        <v>1174</v>
      </c>
      <c r="G155" s="407">
        <v>43934</v>
      </c>
      <c r="H155" s="408" t="s">
        <v>1179</v>
      </c>
      <c r="I155" s="409">
        <v>20.02</v>
      </c>
      <c r="J155" s="956">
        <f>AVERAGE(I155:I157)</f>
        <v>18.899999999999999</v>
      </c>
    </row>
    <row r="156" spans="1:10">
      <c r="A156" s="958"/>
      <c r="B156" s="979"/>
      <c r="C156" s="404" t="s">
        <v>1175</v>
      </c>
      <c r="D156" s="405" t="s">
        <v>1176</v>
      </c>
      <c r="E156" s="406" t="s">
        <v>1177</v>
      </c>
      <c r="F156" s="410" t="s">
        <v>1178</v>
      </c>
      <c r="G156" s="407">
        <v>43934</v>
      </c>
      <c r="H156" s="408" t="s">
        <v>1179</v>
      </c>
      <c r="I156" s="409">
        <v>16.670000000000002</v>
      </c>
      <c r="J156" s="956"/>
    </row>
    <row r="157" spans="1:10">
      <c r="A157" s="959"/>
      <c r="B157" s="980"/>
      <c r="C157" s="404" t="s">
        <v>1180</v>
      </c>
      <c r="D157" s="405" t="s">
        <v>1181</v>
      </c>
      <c r="E157" s="406" t="s">
        <v>1182</v>
      </c>
      <c r="F157" s="410" t="s">
        <v>1174</v>
      </c>
      <c r="G157" s="407">
        <v>43934</v>
      </c>
      <c r="H157" s="408" t="s">
        <v>1179</v>
      </c>
      <c r="I157" s="409">
        <v>20.02</v>
      </c>
      <c r="J157" s="956"/>
    </row>
    <row r="158" spans="1:10">
      <c r="A158" s="652"/>
      <c r="B158" s="653"/>
      <c r="C158" s="653"/>
      <c r="D158" s="654"/>
      <c r="E158" s="653"/>
      <c r="F158" s="653"/>
      <c r="G158" s="653"/>
      <c r="H158" s="653"/>
      <c r="I158" s="653"/>
      <c r="J158" s="655"/>
    </row>
    <row r="159" spans="1:10">
      <c r="A159" s="957">
        <v>41</v>
      </c>
      <c r="B159" s="978" t="s">
        <v>1148</v>
      </c>
      <c r="C159" s="404" t="s">
        <v>1171</v>
      </c>
      <c r="D159" s="405" t="s">
        <v>1172</v>
      </c>
      <c r="E159" s="406" t="s">
        <v>1173</v>
      </c>
      <c r="F159" s="406" t="s">
        <v>1174</v>
      </c>
      <c r="G159" s="407">
        <v>43934</v>
      </c>
      <c r="H159" s="408" t="s">
        <v>1179</v>
      </c>
      <c r="I159" s="409">
        <v>19.010000000000002</v>
      </c>
      <c r="J159" s="956">
        <f>AVERAGE(I159:I161)</f>
        <v>32.01</v>
      </c>
    </row>
    <row r="160" spans="1:10">
      <c r="A160" s="958"/>
      <c r="B160" s="979"/>
      <c r="C160" s="404" t="s">
        <v>1175</v>
      </c>
      <c r="D160" s="405" t="s">
        <v>1176</v>
      </c>
      <c r="E160" s="406" t="s">
        <v>1177</v>
      </c>
      <c r="F160" s="410" t="s">
        <v>1178</v>
      </c>
      <c r="G160" s="407">
        <v>43934</v>
      </c>
      <c r="H160" s="408" t="s">
        <v>1179</v>
      </c>
      <c r="I160" s="409">
        <v>58</v>
      </c>
      <c r="J160" s="956"/>
    </row>
    <row r="161" spans="1:10">
      <c r="A161" s="959"/>
      <c r="B161" s="980"/>
      <c r="C161" s="404" t="s">
        <v>1180</v>
      </c>
      <c r="D161" s="405" t="s">
        <v>1181</v>
      </c>
      <c r="E161" s="406" t="s">
        <v>1182</v>
      </c>
      <c r="F161" s="410" t="s">
        <v>1174</v>
      </c>
      <c r="G161" s="407">
        <v>43934</v>
      </c>
      <c r="H161" s="408" t="s">
        <v>1179</v>
      </c>
      <c r="I161" s="409">
        <v>19.010000000000002</v>
      </c>
      <c r="J161" s="956"/>
    </row>
    <row r="162" spans="1:10">
      <c r="A162" s="652"/>
      <c r="B162" s="653"/>
      <c r="C162" s="653"/>
      <c r="D162" s="654"/>
      <c r="E162" s="653"/>
      <c r="F162" s="653"/>
      <c r="G162" s="653"/>
      <c r="H162" s="653"/>
      <c r="I162" s="653"/>
      <c r="J162" s="655"/>
    </row>
    <row r="163" spans="1:10">
      <c r="A163" s="957">
        <v>42</v>
      </c>
      <c r="B163" s="978" t="s">
        <v>1149</v>
      </c>
      <c r="C163" s="404" t="s">
        <v>1171</v>
      </c>
      <c r="D163" s="405" t="s">
        <v>1172</v>
      </c>
      <c r="E163" s="406" t="s">
        <v>1173</v>
      </c>
      <c r="F163" s="406" t="s">
        <v>1174</v>
      </c>
      <c r="G163" s="407">
        <v>43934</v>
      </c>
      <c r="H163" s="408" t="s">
        <v>1179</v>
      </c>
      <c r="I163" s="409">
        <v>2.95</v>
      </c>
      <c r="J163" s="956">
        <f>AVERAGE(I163:I165)</f>
        <v>3.52</v>
      </c>
    </row>
    <row r="164" spans="1:10">
      <c r="A164" s="958"/>
      <c r="B164" s="979"/>
      <c r="C164" s="404" t="s">
        <v>1175</v>
      </c>
      <c r="D164" s="405" t="s">
        <v>1176</v>
      </c>
      <c r="E164" s="406" t="s">
        <v>1177</v>
      </c>
      <c r="F164" s="410" t="s">
        <v>1178</v>
      </c>
      <c r="G164" s="407">
        <v>43934</v>
      </c>
      <c r="H164" s="408" t="s">
        <v>1179</v>
      </c>
      <c r="I164" s="409">
        <v>4.66</v>
      </c>
      <c r="J164" s="956"/>
    </row>
    <row r="165" spans="1:10">
      <c r="A165" s="959"/>
      <c r="B165" s="980"/>
      <c r="C165" s="404" t="s">
        <v>1180</v>
      </c>
      <c r="D165" s="405" t="s">
        <v>1181</v>
      </c>
      <c r="E165" s="406" t="s">
        <v>1182</v>
      </c>
      <c r="F165" s="410" t="s">
        <v>1174</v>
      </c>
      <c r="G165" s="407">
        <v>43934</v>
      </c>
      <c r="H165" s="408" t="s">
        <v>1179</v>
      </c>
      <c r="I165" s="409">
        <v>2.95</v>
      </c>
      <c r="J165" s="956"/>
    </row>
    <row r="166" spans="1:10">
      <c r="A166" s="652"/>
      <c r="B166" s="653"/>
      <c r="C166" s="653"/>
      <c r="D166" s="654"/>
      <c r="E166" s="653"/>
      <c r="F166" s="653"/>
      <c r="G166" s="653"/>
      <c r="H166" s="653"/>
      <c r="I166" s="653"/>
      <c r="J166" s="655"/>
    </row>
    <row r="167" spans="1:10">
      <c r="A167" s="953">
        <v>43</v>
      </c>
      <c r="B167" s="968" t="s">
        <v>1150</v>
      </c>
      <c r="C167" s="404" t="s">
        <v>1171</v>
      </c>
      <c r="D167" s="405" t="s">
        <v>1172</v>
      </c>
      <c r="E167" s="406" t="s">
        <v>1173</v>
      </c>
      <c r="F167" s="406" t="s">
        <v>1174</v>
      </c>
      <c r="G167" s="407">
        <v>43934</v>
      </c>
      <c r="H167" s="408" t="s">
        <v>1035</v>
      </c>
      <c r="I167" s="409">
        <v>147.72</v>
      </c>
      <c r="J167" s="956">
        <f>AVERAGE(I167:I169)</f>
        <v>147.72</v>
      </c>
    </row>
    <row r="168" spans="1:10">
      <c r="A168" s="953"/>
      <c r="B168" s="968"/>
      <c r="C168" s="404" t="s">
        <v>1175</v>
      </c>
      <c r="D168" s="405" t="s">
        <v>1176</v>
      </c>
      <c r="E168" s="406" t="s">
        <v>1177</v>
      </c>
      <c r="F168" s="410" t="s">
        <v>1178</v>
      </c>
      <c r="G168" s="407">
        <v>43934</v>
      </c>
      <c r="H168" s="408" t="s">
        <v>1179</v>
      </c>
      <c r="I168" s="409"/>
      <c r="J168" s="956"/>
    </row>
    <row r="169" spans="1:10">
      <c r="A169" s="953"/>
      <c r="B169" s="968"/>
      <c r="C169" s="404" t="s">
        <v>1180</v>
      </c>
      <c r="D169" s="405" t="s">
        <v>1181</v>
      </c>
      <c r="E169" s="406" t="s">
        <v>1182</v>
      </c>
      <c r="F169" s="410" t="s">
        <v>1174</v>
      </c>
      <c r="G169" s="407">
        <v>43934</v>
      </c>
      <c r="H169" s="408" t="s">
        <v>1179</v>
      </c>
      <c r="I169" s="409">
        <v>147.72</v>
      </c>
      <c r="J169" s="956"/>
    </row>
    <row r="170" spans="1:10">
      <c r="A170" s="652"/>
      <c r="B170" s="653"/>
      <c r="C170" s="653"/>
      <c r="D170" s="654"/>
      <c r="E170" s="653"/>
      <c r="F170" s="653"/>
      <c r="G170" s="653"/>
      <c r="H170" s="653"/>
      <c r="I170" s="653"/>
      <c r="J170" s="655"/>
    </row>
    <row r="171" spans="1:10">
      <c r="A171" s="953">
        <v>44</v>
      </c>
      <c r="B171" s="968" t="s">
        <v>1151</v>
      </c>
      <c r="C171" s="404" t="s">
        <v>1171</v>
      </c>
      <c r="D171" s="405" t="s">
        <v>1172</v>
      </c>
      <c r="E171" s="406" t="s">
        <v>1173</v>
      </c>
      <c r="F171" s="406" t="s">
        <v>1174</v>
      </c>
      <c r="G171" s="407">
        <v>43934</v>
      </c>
      <c r="H171" s="408" t="s">
        <v>1035</v>
      </c>
      <c r="I171" s="409">
        <v>147.72</v>
      </c>
      <c r="J171" s="956">
        <f>AVERAGE(I171:I173)</f>
        <v>147.72</v>
      </c>
    </row>
    <row r="172" spans="1:10">
      <c r="A172" s="953"/>
      <c r="B172" s="968"/>
      <c r="C172" s="404" t="s">
        <v>1175</v>
      </c>
      <c r="D172" s="405" t="s">
        <v>1176</v>
      </c>
      <c r="E172" s="406" t="s">
        <v>1177</v>
      </c>
      <c r="F172" s="410" t="s">
        <v>1178</v>
      </c>
      <c r="G172" s="407">
        <v>43934</v>
      </c>
      <c r="H172" s="408" t="s">
        <v>1179</v>
      </c>
      <c r="I172" s="409"/>
      <c r="J172" s="956"/>
    </row>
    <row r="173" spans="1:10">
      <c r="A173" s="953"/>
      <c r="B173" s="968"/>
      <c r="C173" s="404" t="s">
        <v>1180</v>
      </c>
      <c r="D173" s="405" t="s">
        <v>1181</v>
      </c>
      <c r="E173" s="406" t="s">
        <v>1182</v>
      </c>
      <c r="F173" s="410" t="s">
        <v>1174</v>
      </c>
      <c r="G173" s="407">
        <v>43934</v>
      </c>
      <c r="H173" s="408" t="s">
        <v>1179</v>
      </c>
      <c r="I173" s="409">
        <v>147.72</v>
      </c>
      <c r="J173" s="956"/>
    </row>
    <row r="174" spans="1:10">
      <c r="A174" s="652"/>
      <c r="B174" s="653"/>
      <c r="C174" s="653"/>
      <c r="D174" s="654"/>
      <c r="E174" s="653"/>
      <c r="F174" s="653"/>
      <c r="G174" s="653"/>
      <c r="H174" s="653"/>
      <c r="I174" s="653"/>
      <c r="J174" s="655"/>
    </row>
    <row r="175" spans="1:10">
      <c r="A175" s="953">
        <v>45</v>
      </c>
      <c r="B175" s="968" t="s">
        <v>1152</v>
      </c>
      <c r="C175" s="404" t="s">
        <v>1171</v>
      </c>
      <c r="D175" s="405" t="s">
        <v>1172</v>
      </c>
      <c r="E175" s="406" t="s">
        <v>1173</v>
      </c>
      <c r="F175" s="406" t="s">
        <v>1174</v>
      </c>
      <c r="G175" s="407">
        <v>43934</v>
      </c>
      <c r="H175" s="408" t="s">
        <v>1035</v>
      </c>
      <c r="I175" s="409">
        <v>55.89</v>
      </c>
      <c r="J175" s="956">
        <f>AVERAGE(I175:I177)</f>
        <v>68.03</v>
      </c>
    </row>
    <row r="176" spans="1:10">
      <c r="A176" s="953"/>
      <c r="B176" s="968"/>
      <c r="C176" s="404" t="s">
        <v>1175</v>
      </c>
      <c r="D176" s="405" t="s">
        <v>1176</v>
      </c>
      <c r="E176" s="406" t="s">
        <v>1177</v>
      </c>
      <c r="F176" s="410" t="s">
        <v>1178</v>
      </c>
      <c r="G176" s="407">
        <v>43934</v>
      </c>
      <c r="H176" s="408" t="s">
        <v>1179</v>
      </c>
      <c r="I176" s="409">
        <v>92.31</v>
      </c>
      <c r="J176" s="956"/>
    </row>
    <row r="177" spans="1:10">
      <c r="A177" s="953"/>
      <c r="B177" s="968"/>
      <c r="C177" s="404" t="s">
        <v>1180</v>
      </c>
      <c r="D177" s="405" t="s">
        <v>1181</v>
      </c>
      <c r="E177" s="406" t="s">
        <v>1182</v>
      </c>
      <c r="F177" s="410" t="s">
        <v>1174</v>
      </c>
      <c r="G177" s="407">
        <v>43934</v>
      </c>
      <c r="H177" s="408" t="s">
        <v>1179</v>
      </c>
      <c r="I177" s="409">
        <v>55.89</v>
      </c>
      <c r="J177" s="956"/>
    </row>
    <row r="178" spans="1:10">
      <c r="A178" s="652"/>
      <c r="B178" s="653"/>
      <c r="C178" s="653"/>
      <c r="D178" s="654"/>
      <c r="E178" s="653"/>
      <c r="F178" s="653"/>
      <c r="G178" s="653"/>
      <c r="H178" s="653"/>
      <c r="I178" s="653"/>
      <c r="J178" s="655"/>
    </row>
    <row r="179" spans="1:10">
      <c r="A179" s="953">
        <v>46</v>
      </c>
      <c r="B179" s="968" t="s">
        <v>1153</v>
      </c>
      <c r="C179" s="404" t="s">
        <v>1171</v>
      </c>
      <c r="D179" s="405" t="s">
        <v>1172</v>
      </c>
      <c r="E179" s="406" t="s">
        <v>1173</v>
      </c>
      <c r="F179" s="406" t="s">
        <v>1174</v>
      </c>
      <c r="G179" s="407">
        <v>43934</v>
      </c>
      <c r="H179" s="408" t="s">
        <v>1035</v>
      </c>
      <c r="I179" s="409">
        <v>45.49</v>
      </c>
      <c r="J179" s="956">
        <f>AVERAGE(I179:I181)</f>
        <v>37.28</v>
      </c>
    </row>
    <row r="180" spans="1:10">
      <c r="A180" s="953"/>
      <c r="B180" s="968"/>
      <c r="C180" s="404" t="s">
        <v>1175</v>
      </c>
      <c r="D180" s="405" t="s">
        <v>1176</v>
      </c>
      <c r="E180" s="406" t="s">
        <v>1177</v>
      </c>
      <c r="F180" s="410" t="s">
        <v>1178</v>
      </c>
      <c r="G180" s="407">
        <v>43934</v>
      </c>
      <c r="H180" s="408" t="s">
        <v>1179</v>
      </c>
      <c r="I180" s="409">
        <v>20.85</v>
      </c>
      <c r="J180" s="956"/>
    </row>
    <row r="181" spans="1:10">
      <c r="A181" s="953"/>
      <c r="B181" s="968"/>
      <c r="C181" s="404" t="s">
        <v>1180</v>
      </c>
      <c r="D181" s="405" t="s">
        <v>1181</v>
      </c>
      <c r="E181" s="406" t="s">
        <v>1182</v>
      </c>
      <c r="F181" s="410" t="s">
        <v>1174</v>
      </c>
      <c r="G181" s="407">
        <v>43934</v>
      </c>
      <c r="H181" s="408" t="s">
        <v>1179</v>
      </c>
      <c r="I181" s="409">
        <v>45.49</v>
      </c>
      <c r="J181" s="956"/>
    </row>
    <row r="182" spans="1:10">
      <c r="A182" s="652"/>
      <c r="B182" s="653"/>
      <c r="C182" s="653"/>
      <c r="D182" s="654"/>
      <c r="E182" s="653"/>
      <c r="F182" s="653"/>
      <c r="G182" s="653"/>
      <c r="H182" s="653"/>
      <c r="I182" s="653"/>
      <c r="J182" s="655"/>
    </row>
    <row r="183" spans="1:10">
      <c r="A183" s="953">
        <v>47</v>
      </c>
      <c r="B183" s="968" t="s">
        <v>1154</v>
      </c>
      <c r="C183" s="404" t="s">
        <v>1171</v>
      </c>
      <c r="D183" s="405" t="s">
        <v>1172</v>
      </c>
      <c r="E183" s="406" t="s">
        <v>1173</v>
      </c>
      <c r="F183" s="406" t="s">
        <v>1174</v>
      </c>
      <c r="G183" s="407">
        <v>43934</v>
      </c>
      <c r="H183" s="408" t="s">
        <v>1035</v>
      </c>
      <c r="I183" s="409">
        <v>1029</v>
      </c>
      <c r="J183" s="956">
        <f>AVERAGE(I183:I185)</f>
        <v>1016</v>
      </c>
    </row>
    <row r="184" spans="1:10">
      <c r="A184" s="953"/>
      <c r="B184" s="968"/>
      <c r="C184" s="404" t="s">
        <v>1175</v>
      </c>
      <c r="D184" s="405" t="s">
        <v>1176</v>
      </c>
      <c r="E184" s="406" t="s">
        <v>1177</v>
      </c>
      <c r="F184" s="410" t="s">
        <v>1178</v>
      </c>
      <c r="G184" s="407">
        <v>43934</v>
      </c>
      <c r="H184" s="408" t="s">
        <v>1179</v>
      </c>
      <c r="I184" s="409">
        <v>990</v>
      </c>
      <c r="J184" s="956"/>
    </row>
    <row r="185" spans="1:10">
      <c r="A185" s="953"/>
      <c r="B185" s="968"/>
      <c r="C185" s="404" t="s">
        <v>1180</v>
      </c>
      <c r="D185" s="405" t="s">
        <v>1181</v>
      </c>
      <c r="E185" s="406" t="s">
        <v>1182</v>
      </c>
      <c r="F185" s="410" t="s">
        <v>1174</v>
      </c>
      <c r="G185" s="407">
        <v>43934</v>
      </c>
      <c r="H185" s="408" t="s">
        <v>1179</v>
      </c>
      <c r="I185" s="409">
        <v>1029</v>
      </c>
      <c r="J185" s="956"/>
    </row>
    <row r="186" spans="1:10">
      <c r="A186" s="652"/>
      <c r="B186" s="653"/>
      <c r="C186" s="653"/>
      <c r="D186" s="654"/>
      <c r="E186" s="653"/>
      <c r="F186" s="653"/>
      <c r="G186" s="653"/>
      <c r="H186" s="653"/>
      <c r="I186" s="653"/>
      <c r="J186" s="655"/>
    </row>
    <row r="187" spans="1:10">
      <c r="A187" s="953">
        <v>48</v>
      </c>
      <c r="B187" s="968" t="s">
        <v>1155</v>
      </c>
      <c r="C187" s="404" t="s">
        <v>1171</v>
      </c>
      <c r="D187" s="405" t="s">
        <v>1172</v>
      </c>
      <c r="E187" s="406" t="s">
        <v>1173</v>
      </c>
      <c r="F187" s="406" t="s">
        <v>1174</v>
      </c>
      <c r="G187" s="407">
        <v>43934</v>
      </c>
      <c r="H187" s="408" t="s">
        <v>1035</v>
      </c>
      <c r="I187" s="411">
        <v>999</v>
      </c>
      <c r="J187" s="956">
        <f>AVERAGE(I187:I189)</f>
        <v>992.17</v>
      </c>
    </row>
    <row r="188" spans="1:10">
      <c r="A188" s="953"/>
      <c r="B188" s="968"/>
      <c r="C188" s="404" t="s">
        <v>1175</v>
      </c>
      <c r="D188" s="405" t="s">
        <v>1176</v>
      </c>
      <c r="E188" s="406" t="s">
        <v>1177</v>
      </c>
      <c r="F188" s="410" t="s">
        <v>1178</v>
      </c>
      <c r="G188" s="407">
        <v>43934</v>
      </c>
      <c r="H188" s="408" t="s">
        <v>1179</v>
      </c>
      <c r="I188" s="411">
        <v>978.52</v>
      </c>
      <c r="J188" s="956"/>
    </row>
    <row r="189" spans="1:10">
      <c r="A189" s="953"/>
      <c r="B189" s="968"/>
      <c r="C189" s="404" t="s">
        <v>1180</v>
      </c>
      <c r="D189" s="405" t="s">
        <v>1181</v>
      </c>
      <c r="E189" s="406" t="s">
        <v>1182</v>
      </c>
      <c r="F189" s="410" t="s">
        <v>1174</v>
      </c>
      <c r="G189" s="407">
        <v>43934</v>
      </c>
      <c r="H189" s="408" t="s">
        <v>1179</v>
      </c>
      <c r="I189" s="411">
        <v>999</v>
      </c>
      <c r="J189" s="956"/>
    </row>
    <row r="190" spans="1:10">
      <c r="A190" s="652"/>
      <c r="B190" s="653"/>
      <c r="C190" s="653"/>
      <c r="D190" s="654"/>
      <c r="E190" s="653"/>
      <c r="F190" s="653"/>
      <c r="G190" s="653"/>
      <c r="H190" s="653"/>
      <c r="I190" s="653"/>
      <c r="J190" s="655"/>
    </row>
    <row r="191" spans="1:10">
      <c r="A191" s="953">
        <v>49</v>
      </c>
      <c r="B191" s="968" t="s">
        <v>1156</v>
      </c>
      <c r="C191" s="404" t="s">
        <v>1171</v>
      </c>
      <c r="D191" s="405" t="s">
        <v>1172</v>
      </c>
      <c r="E191" s="406" t="s">
        <v>1173</v>
      </c>
      <c r="F191" s="406" t="s">
        <v>1174</v>
      </c>
      <c r="G191" s="407">
        <v>43934</v>
      </c>
      <c r="H191" s="408" t="s">
        <v>1187</v>
      </c>
      <c r="I191" s="409">
        <v>10.029999999999999</v>
      </c>
      <c r="J191" s="956">
        <f>AVERAGE(I191:I193)</f>
        <v>10.84</v>
      </c>
    </row>
    <row r="192" spans="1:10">
      <c r="A192" s="953"/>
      <c r="B192" s="968"/>
      <c r="C192" s="404" t="s">
        <v>1175</v>
      </c>
      <c r="D192" s="405" t="s">
        <v>1176</v>
      </c>
      <c r="E192" s="406" t="s">
        <v>1177</v>
      </c>
      <c r="F192" s="410" t="s">
        <v>1178</v>
      </c>
      <c r="G192" s="407">
        <v>43934</v>
      </c>
      <c r="H192" s="408" t="s">
        <v>1179</v>
      </c>
      <c r="I192" s="409">
        <v>12.46</v>
      </c>
      <c r="J192" s="956"/>
    </row>
    <row r="193" spans="1:10">
      <c r="A193" s="953"/>
      <c r="B193" s="968"/>
      <c r="C193" s="404" t="s">
        <v>1180</v>
      </c>
      <c r="D193" s="405" t="s">
        <v>1181</v>
      </c>
      <c r="E193" s="406" t="s">
        <v>1182</v>
      </c>
      <c r="F193" s="410" t="s">
        <v>1174</v>
      </c>
      <c r="G193" s="407">
        <v>43934</v>
      </c>
      <c r="H193" s="408" t="s">
        <v>1179</v>
      </c>
      <c r="I193" s="409">
        <v>10.029999999999999</v>
      </c>
      <c r="J193" s="956"/>
    </row>
    <row r="194" spans="1:10">
      <c r="A194" s="652"/>
      <c r="B194" s="653"/>
      <c r="C194" s="653"/>
      <c r="D194" s="654"/>
      <c r="E194" s="653"/>
      <c r="F194" s="653"/>
      <c r="G194" s="653"/>
      <c r="H194" s="653"/>
      <c r="I194" s="653"/>
      <c r="J194" s="655"/>
    </row>
    <row r="195" spans="1:10">
      <c r="A195" s="953">
        <v>50</v>
      </c>
      <c r="B195" s="968" t="s">
        <v>1157</v>
      </c>
      <c r="C195" s="404" t="s">
        <v>1171</v>
      </c>
      <c r="D195" s="405" t="s">
        <v>1172</v>
      </c>
      <c r="E195" s="406" t="s">
        <v>1173</v>
      </c>
      <c r="F195" s="406" t="s">
        <v>1174</v>
      </c>
      <c r="G195" s="407">
        <v>43934</v>
      </c>
      <c r="H195" s="408" t="s">
        <v>1035</v>
      </c>
      <c r="I195" s="409">
        <v>4.18</v>
      </c>
      <c r="J195" s="956">
        <f>AVERAGE(I195:I197)</f>
        <v>4.67</v>
      </c>
    </row>
    <row r="196" spans="1:10">
      <c r="A196" s="953"/>
      <c r="B196" s="968"/>
      <c r="C196" s="404" t="s">
        <v>1175</v>
      </c>
      <c r="D196" s="405" t="s">
        <v>1176</v>
      </c>
      <c r="E196" s="406" t="s">
        <v>1177</v>
      </c>
      <c r="F196" s="410" t="s">
        <v>1178</v>
      </c>
      <c r="G196" s="407">
        <v>43934</v>
      </c>
      <c r="H196" s="408" t="s">
        <v>1179</v>
      </c>
      <c r="I196" s="409">
        <v>5.65</v>
      </c>
      <c r="J196" s="956"/>
    </row>
    <row r="197" spans="1:10">
      <c r="A197" s="953"/>
      <c r="B197" s="968"/>
      <c r="C197" s="404" t="s">
        <v>1180</v>
      </c>
      <c r="D197" s="405" t="s">
        <v>1181</v>
      </c>
      <c r="E197" s="406" t="s">
        <v>1182</v>
      </c>
      <c r="F197" s="410" t="s">
        <v>1174</v>
      </c>
      <c r="G197" s="407">
        <v>43934</v>
      </c>
      <c r="H197" s="408" t="s">
        <v>1179</v>
      </c>
      <c r="I197" s="409">
        <v>4.18</v>
      </c>
      <c r="J197" s="956"/>
    </row>
    <row r="198" spans="1:10">
      <c r="A198" s="652"/>
      <c r="B198" s="653"/>
      <c r="C198" s="653"/>
      <c r="D198" s="654"/>
      <c r="E198" s="653"/>
      <c r="F198" s="653"/>
      <c r="G198" s="653"/>
      <c r="H198" s="653"/>
      <c r="I198" s="653"/>
      <c r="J198" s="655"/>
    </row>
    <row r="199" spans="1:10">
      <c r="A199" s="953">
        <v>51</v>
      </c>
      <c r="B199" s="968" t="s">
        <v>1159</v>
      </c>
      <c r="C199" s="404" t="s">
        <v>1171</v>
      </c>
      <c r="D199" s="405" t="s">
        <v>1172</v>
      </c>
      <c r="E199" s="406" t="s">
        <v>1173</v>
      </c>
      <c r="F199" s="406" t="s">
        <v>1174</v>
      </c>
      <c r="G199" s="407">
        <v>43934</v>
      </c>
      <c r="H199" s="408" t="s">
        <v>1187</v>
      </c>
      <c r="I199" s="409">
        <v>5.2</v>
      </c>
      <c r="J199" s="956">
        <f>AVERAGE(I199:I201)</f>
        <v>8.0299999999999994</v>
      </c>
    </row>
    <row r="200" spans="1:10">
      <c r="A200" s="953"/>
      <c r="B200" s="968"/>
      <c r="C200" s="404" t="s">
        <v>1175</v>
      </c>
      <c r="D200" s="405" t="s">
        <v>1176</v>
      </c>
      <c r="E200" s="406" t="s">
        <v>1177</v>
      </c>
      <c r="F200" s="410" t="s">
        <v>1178</v>
      </c>
      <c r="G200" s="407">
        <v>43934</v>
      </c>
      <c r="H200" s="408" t="s">
        <v>1179</v>
      </c>
      <c r="I200" s="409">
        <v>13.7</v>
      </c>
      <c r="J200" s="956"/>
    </row>
    <row r="201" spans="1:10">
      <c r="A201" s="953"/>
      <c r="B201" s="968"/>
      <c r="C201" s="404" t="s">
        <v>1180</v>
      </c>
      <c r="D201" s="405" t="s">
        <v>1181</v>
      </c>
      <c r="E201" s="406" t="s">
        <v>1182</v>
      </c>
      <c r="F201" s="410" t="s">
        <v>1174</v>
      </c>
      <c r="G201" s="407">
        <v>43934</v>
      </c>
      <c r="H201" s="408" t="s">
        <v>1179</v>
      </c>
      <c r="I201" s="411">
        <v>5.2</v>
      </c>
      <c r="J201" s="956"/>
    </row>
    <row r="202" spans="1:10">
      <c r="A202" s="652"/>
      <c r="B202" s="653"/>
      <c r="C202" s="653"/>
      <c r="D202" s="654"/>
      <c r="E202" s="653"/>
      <c r="F202" s="653"/>
      <c r="G202" s="653"/>
      <c r="H202" s="653"/>
      <c r="I202" s="653"/>
      <c r="J202" s="655"/>
    </row>
    <row r="203" spans="1:10">
      <c r="A203" s="953">
        <v>52</v>
      </c>
      <c r="B203" s="968" t="s">
        <v>1160</v>
      </c>
      <c r="C203" s="404" t="s">
        <v>1171</v>
      </c>
      <c r="D203" s="405" t="s">
        <v>1172</v>
      </c>
      <c r="E203" s="406" t="s">
        <v>1173</v>
      </c>
      <c r="F203" s="406" t="s">
        <v>1174</v>
      </c>
      <c r="G203" s="407">
        <v>43934</v>
      </c>
      <c r="H203" s="408" t="s">
        <v>1188</v>
      </c>
      <c r="I203" s="409"/>
      <c r="J203" s="956">
        <f>AVERAGE(I203:I205)</f>
        <v>172.53</v>
      </c>
    </row>
    <row r="204" spans="1:10">
      <c r="A204" s="953"/>
      <c r="B204" s="968"/>
      <c r="C204" s="404" t="s">
        <v>1175</v>
      </c>
      <c r="D204" s="405" t="s">
        <v>1176</v>
      </c>
      <c r="E204" s="406" t="s">
        <v>1177</v>
      </c>
      <c r="F204" s="410" t="s">
        <v>1178</v>
      </c>
      <c r="G204" s="407">
        <v>43934</v>
      </c>
      <c r="H204" s="408" t="s">
        <v>1179</v>
      </c>
      <c r="I204" s="409">
        <v>172.53</v>
      </c>
      <c r="J204" s="956"/>
    </row>
    <row r="205" spans="1:10">
      <c r="A205" s="953"/>
      <c r="B205" s="968"/>
      <c r="C205" s="404" t="s">
        <v>1180</v>
      </c>
      <c r="D205" s="405" t="s">
        <v>1181</v>
      </c>
      <c r="E205" s="406" t="s">
        <v>1182</v>
      </c>
      <c r="F205" s="410" t="s">
        <v>1174</v>
      </c>
      <c r="G205" s="407">
        <v>43934</v>
      </c>
      <c r="H205" s="408" t="s">
        <v>1179</v>
      </c>
      <c r="I205" s="409"/>
      <c r="J205" s="956"/>
    </row>
    <row r="206" spans="1:10">
      <c r="A206" s="652"/>
      <c r="B206" s="653"/>
      <c r="C206" s="653"/>
      <c r="D206" s="654"/>
      <c r="E206" s="653"/>
      <c r="F206" s="653"/>
      <c r="G206" s="653"/>
      <c r="H206" s="653"/>
      <c r="I206" s="653"/>
      <c r="J206" s="655"/>
    </row>
    <row r="207" spans="1:10">
      <c r="A207" s="953">
        <v>53</v>
      </c>
      <c r="B207" s="968" t="s">
        <v>1161</v>
      </c>
      <c r="C207" s="404" t="s">
        <v>1171</v>
      </c>
      <c r="D207" s="405" t="s">
        <v>1172</v>
      </c>
      <c r="E207" s="406" t="s">
        <v>1173</v>
      </c>
      <c r="F207" s="406" t="s">
        <v>1174</v>
      </c>
      <c r="G207" s="407">
        <v>43934</v>
      </c>
      <c r="H207" s="408" t="s">
        <v>1035</v>
      </c>
      <c r="I207" s="409">
        <v>32.94</v>
      </c>
      <c r="J207" s="956">
        <f>AVERAGE(I207:I209)</f>
        <v>32.229999999999997</v>
      </c>
    </row>
    <row r="208" spans="1:10">
      <c r="A208" s="953"/>
      <c r="B208" s="968"/>
      <c r="C208" s="404" t="s">
        <v>1175</v>
      </c>
      <c r="D208" s="405" t="s">
        <v>1176</v>
      </c>
      <c r="E208" s="406" t="s">
        <v>1177</v>
      </c>
      <c r="F208" s="410" t="s">
        <v>1178</v>
      </c>
      <c r="G208" s="407">
        <v>43934</v>
      </c>
      <c r="H208" s="408" t="s">
        <v>1179</v>
      </c>
      <c r="I208" s="409">
        <v>30.81</v>
      </c>
      <c r="J208" s="956"/>
    </row>
    <row r="209" spans="1:10">
      <c r="A209" s="953"/>
      <c r="B209" s="968"/>
      <c r="C209" s="404" t="s">
        <v>1180</v>
      </c>
      <c r="D209" s="405" t="s">
        <v>1181</v>
      </c>
      <c r="E209" s="406" t="s">
        <v>1182</v>
      </c>
      <c r="F209" s="410" t="s">
        <v>1174</v>
      </c>
      <c r="G209" s="407">
        <v>43934</v>
      </c>
      <c r="H209" s="408" t="s">
        <v>1179</v>
      </c>
      <c r="I209" s="409">
        <v>32.94</v>
      </c>
      <c r="J209" s="956"/>
    </row>
    <row r="210" spans="1:10">
      <c r="A210" s="652"/>
      <c r="B210" s="653"/>
      <c r="C210" s="653"/>
      <c r="D210" s="654"/>
      <c r="E210" s="653"/>
      <c r="F210" s="653"/>
      <c r="G210" s="653"/>
      <c r="H210" s="653"/>
      <c r="I210" s="653"/>
      <c r="J210" s="655"/>
    </row>
    <row r="211" spans="1:10">
      <c r="A211" s="953">
        <v>54</v>
      </c>
      <c r="B211" s="968" t="s">
        <v>1162</v>
      </c>
      <c r="C211" s="404" t="s">
        <v>1171</v>
      </c>
      <c r="D211" s="405" t="s">
        <v>1172</v>
      </c>
      <c r="E211" s="406" t="s">
        <v>1173</v>
      </c>
      <c r="F211" s="406" t="s">
        <v>1174</v>
      </c>
      <c r="G211" s="407">
        <v>43934</v>
      </c>
      <c r="H211" s="408" t="s">
        <v>1035</v>
      </c>
      <c r="I211" s="409">
        <v>31.93</v>
      </c>
      <c r="J211" s="956">
        <f>AVERAGE(I211:I213)</f>
        <v>42.65</v>
      </c>
    </row>
    <row r="212" spans="1:10">
      <c r="A212" s="953"/>
      <c r="B212" s="968"/>
      <c r="C212" s="404" t="s">
        <v>1175</v>
      </c>
      <c r="D212" s="405" t="s">
        <v>1176</v>
      </c>
      <c r="E212" s="406" t="s">
        <v>1177</v>
      </c>
      <c r="F212" s="410" t="s">
        <v>1178</v>
      </c>
      <c r="G212" s="407">
        <v>43934</v>
      </c>
      <c r="H212" s="408" t="s">
        <v>1179</v>
      </c>
      <c r="I212" s="409">
        <v>64.09</v>
      </c>
      <c r="J212" s="956"/>
    </row>
    <row r="213" spans="1:10">
      <c r="A213" s="953"/>
      <c r="B213" s="968"/>
      <c r="C213" s="404" t="s">
        <v>1180</v>
      </c>
      <c r="D213" s="405" t="s">
        <v>1181</v>
      </c>
      <c r="E213" s="406" t="s">
        <v>1182</v>
      </c>
      <c r="F213" s="410" t="s">
        <v>1174</v>
      </c>
      <c r="G213" s="407">
        <v>43934</v>
      </c>
      <c r="H213" s="408" t="s">
        <v>1179</v>
      </c>
      <c r="I213" s="409">
        <v>31.93</v>
      </c>
      <c r="J213" s="956"/>
    </row>
    <row r="214" spans="1:10">
      <c r="A214" s="652"/>
      <c r="B214" s="653"/>
      <c r="C214" s="653"/>
      <c r="D214" s="654"/>
      <c r="E214" s="653"/>
      <c r="F214" s="653"/>
      <c r="G214" s="653"/>
      <c r="H214" s="653"/>
      <c r="I214" s="653"/>
      <c r="J214" s="655"/>
    </row>
    <row r="215" spans="1:10">
      <c r="A215" s="953">
        <v>55</v>
      </c>
      <c r="B215" s="968" t="s">
        <v>1129</v>
      </c>
      <c r="C215" s="404" t="s">
        <v>1171</v>
      </c>
      <c r="D215" s="405" t="s">
        <v>1172</v>
      </c>
      <c r="E215" s="406" t="s">
        <v>1173</v>
      </c>
      <c r="F215" s="406" t="s">
        <v>1174</v>
      </c>
      <c r="G215" s="407">
        <v>43934</v>
      </c>
      <c r="H215" s="408" t="s">
        <v>1035</v>
      </c>
      <c r="I215" s="409">
        <v>17.14</v>
      </c>
      <c r="J215" s="956">
        <f>AVERAGE(I215:I217)</f>
        <v>15.76</v>
      </c>
    </row>
    <row r="216" spans="1:10">
      <c r="A216" s="953"/>
      <c r="B216" s="968"/>
      <c r="C216" s="404" t="s">
        <v>1175</v>
      </c>
      <c r="D216" s="405" t="s">
        <v>1176</v>
      </c>
      <c r="E216" s="406" t="s">
        <v>1177</v>
      </c>
      <c r="F216" s="410" t="s">
        <v>1178</v>
      </c>
      <c r="G216" s="407">
        <v>43934</v>
      </c>
      <c r="H216" s="408" t="s">
        <v>1179</v>
      </c>
      <c r="I216" s="411">
        <v>13</v>
      </c>
      <c r="J216" s="956"/>
    </row>
    <row r="217" spans="1:10">
      <c r="A217" s="953"/>
      <c r="B217" s="968"/>
      <c r="C217" s="404" t="s">
        <v>1180</v>
      </c>
      <c r="D217" s="405" t="s">
        <v>1181</v>
      </c>
      <c r="E217" s="406" t="s">
        <v>1182</v>
      </c>
      <c r="F217" s="410" t="s">
        <v>1174</v>
      </c>
      <c r="G217" s="407">
        <v>43934</v>
      </c>
      <c r="H217" s="408" t="s">
        <v>1179</v>
      </c>
      <c r="I217" s="411">
        <v>17.14</v>
      </c>
      <c r="J217" s="956"/>
    </row>
    <row r="218" spans="1:10">
      <c r="A218" s="652"/>
      <c r="B218" s="653"/>
      <c r="C218" s="653"/>
      <c r="D218" s="654"/>
      <c r="E218" s="653"/>
      <c r="F218" s="653"/>
      <c r="G218" s="653"/>
      <c r="H218" s="653"/>
      <c r="I218" s="653"/>
      <c r="J218" s="655"/>
    </row>
    <row r="219" spans="1:10">
      <c r="A219" s="953">
        <v>56</v>
      </c>
      <c r="B219" s="968" t="s">
        <v>1163</v>
      </c>
      <c r="C219" s="404" t="s">
        <v>1171</v>
      </c>
      <c r="D219" s="405" t="s">
        <v>1172</v>
      </c>
      <c r="E219" s="406" t="s">
        <v>1173</v>
      </c>
      <c r="F219" s="406" t="s">
        <v>1174</v>
      </c>
      <c r="G219" s="407">
        <v>43934</v>
      </c>
      <c r="H219" s="408" t="s">
        <v>1189</v>
      </c>
      <c r="I219" s="411">
        <v>74.62</v>
      </c>
      <c r="J219" s="956">
        <f>AVERAGE(I219:I221)</f>
        <v>84.95</v>
      </c>
    </row>
    <row r="220" spans="1:10">
      <c r="A220" s="953"/>
      <c r="B220" s="968"/>
      <c r="C220" s="404" t="s">
        <v>1175</v>
      </c>
      <c r="D220" s="405" t="s">
        <v>1176</v>
      </c>
      <c r="E220" s="406" t="s">
        <v>1177</v>
      </c>
      <c r="F220" s="410" t="s">
        <v>1178</v>
      </c>
      <c r="G220" s="407">
        <v>43934</v>
      </c>
      <c r="H220" s="408" t="s">
        <v>1189</v>
      </c>
      <c r="I220" s="411">
        <v>105.6</v>
      </c>
      <c r="J220" s="956"/>
    </row>
    <row r="221" spans="1:10">
      <c r="A221" s="953"/>
      <c r="B221" s="968"/>
      <c r="C221" s="404" t="s">
        <v>1180</v>
      </c>
      <c r="D221" s="405" t="s">
        <v>1181</v>
      </c>
      <c r="E221" s="406" t="s">
        <v>1182</v>
      </c>
      <c r="F221" s="410" t="s">
        <v>1174</v>
      </c>
      <c r="G221" s="407">
        <v>43934</v>
      </c>
      <c r="H221" s="408" t="s">
        <v>1189</v>
      </c>
      <c r="I221" s="411">
        <v>74.62</v>
      </c>
      <c r="J221" s="956"/>
    </row>
    <row r="222" spans="1:10">
      <c r="A222" s="652"/>
      <c r="B222" s="653"/>
      <c r="C222" s="653"/>
      <c r="D222" s="654"/>
      <c r="E222" s="653"/>
      <c r="F222" s="653"/>
      <c r="G222" s="653"/>
      <c r="H222" s="653"/>
      <c r="I222" s="653"/>
      <c r="J222" s="655"/>
    </row>
    <row r="223" spans="1:10">
      <c r="A223" s="953">
        <v>57</v>
      </c>
      <c r="B223" s="968" t="s">
        <v>1164</v>
      </c>
      <c r="C223" s="404" t="s">
        <v>1171</v>
      </c>
      <c r="D223" s="405" t="s">
        <v>1172</v>
      </c>
      <c r="E223" s="406" t="s">
        <v>1173</v>
      </c>
      <c r="F223" s="406" t="s">
        <v>1174</v>
      </c>
      <c r="G223" s="407">
        <v>43934</v>
      </c>
      <c r="H223" s="408" t="s">
        <v>1187</v>
      </c>
      <c r="I223" s="411">
        <v>95.6</v>
      </c>
      <c r="J223" s="956">
        <f>AVERAGE(I223:I225)</f>
        <v>101.44</v>
      </c>
    </row>
    <row r="224" spans="1:10">
      <c r="A224" s="953"/>
      <c r="B224" s="968"/>
      <c r="C224" s="404" t="s">
        <v>1175</v>
      </c>
      <c r="D224" s="405" t="s">
        <v>1176</v>
      </c>
      <c r="E224" s="406" t="s">
        <v>1177</v>
      </c>
      <c r="F224" s="410" t="s">
        <v>1178</v>
      </c>
      <c r="G224" s="407">
        <v>43934</v>
      </c>
      <c r="H224" s="408" t="s">
        <v>1187</v>
      </c>
      <c r="I224" s="411">
        <v>113.11</v>
      </c>
      <c r="J224" s="956"/>
    </row>
    <row r="225" spans="1:10">
      <c r="A225" s="953"/>
      <c r="B225" s="968"/>
      <c r="C225" s="404" t="s">
        <v>1180</v>
      </c>
      <c r="D225" s="405" t="s">
        <v>1181</v>
      </c>
      <c r="E225" s="406" t="s">
        <v>1182</v>
      </c>
      <c r="F225" s="410" t="s">
        <v>1174</v>
      </c>
      <c r="G225" s="407">
        <v>43934</v>
      </c>
      <c r="H225" s="408" t="s">
        <v>1187</v>
      </c>
      <c r="I225" s="411">
        <v>95.6</v>
      </c>
      <c r="J225" s="956"/>
    </row>
    <row r="226" spans="1:10">
      <c r="A226" s="652"/>
      <c r="B226" s="653"/>
      <c r="C226" s="653"/>
      <c r="D226" s="654"/>
      <c r="E226" s="653"/>
      <c r="F226" s="653"/>
      <c r="G226" s="653"/>
      <c r="H226" s="653"/>
      <c r="I226" s="653"/>
      <c r="J226" s="655"/>
    </row>
    <row r="227" spans="1:10">
      <c r="A227" s="953">
        <v>58</v>
      </c>
      <c r="B227" s="968" t="s">
        <v>1165</v>
      </c>
      <c r="C227" s="404" t="s">
        <v>1171</v>
      </c>
      <c r="D227" s="405" t="s">
        <v>1172</v>
      </c>
      <c r="E227" s="406" t="s">
        <v>1173</v>
      </c>
      <c r="F227" s="406" t="s">
        <v>1174</v>
      </c>
      <c r="G227" s="407">
        <v>43934</v>
      </c>
      <c r="H227" s="415" t="s">
        <v>1187</v>
      </c>
      <c r="I227" s="411">
        <v>53.92</v>
      </c>
      <c r="J227" s="956">
        <f>AVERAGE(I227:I229)</f>
        <v>55.72</v>
      </c>
    </row>
    <row r="228" spans="1:10">
      <c r="A228" s="953"/>
      <c r="B228" s="968"/>
      <c r="C228" s="404" t="s">
        <v>1175</v>
      </c>
      <c r="D228" s="405" t="s">
        <v>1176</v>
      </c>
      <c r="E228" s="406" t="s">
        <v>1177</v>
      </c>
      <c r="F228" s="410" t="s">
        <v>1178</v>
      </c>
      <c r="G228" s="407">
        <v>43934</v>
      </c>
      <c r="H228" s="415" t="s">
        <v>1187</v>
      </c>
      <c r="I228" s="411">
        <v>59.32</v>
      </c>
      <c r="J228" s="956"/>
    </row>
    <row r="229" spans="1:10">
      <c r="A229" s="953"/>
      <c r="B229" s="968"/>
      <c r="C229" s="404" t="s">
        <v>1180</v>
      </c>
      <c r="D229" s="405" t="s">
        <v>1181</v>
      </c>
      <c r="E229" s="406" t="s">
        <v>1182</v>
      </c>
      <c r="F229" s="410" t="s">
        <v>1174</v>
      </c>
      <c r="G229" s="407">
        <v>43934</v>
      </c>
      <c r="H229" s="415" t="s">
        <v>1187</v>
      </c>
      <c r="I229" s="411">
        <v>53.92</v>
      </c>
      <c r="J229" s="956"/>
    </row>
    <row r="230" spans="1:10">
      <c r="A230" s="652"/>
      <c r="B230" s="653"/>
      <c r="C230" s="653"/>
      <c r="D230" s="654"/>
      <c r="E230" s="653"/>
      <c r="F230" s="653"/>
      <c r="G230" s="653"/>
      <c r="H230" s="653"/>
      <c r="I230" s="653"/>
      <c r="J230" s="655"/>
    </row>
    <row r="231" spans="1:10">
      <c r="A231" s="953">
        <v>59</v>
      </c>
      <c r="B231" s="968" t="s">
        <v>1166</v>
      </c>
      <c r="C231" s="404" t="s">
        <v>1171</v>
      </c>
      <c r="D231" s="405" t="s">
        <v>1172</v>
      </c>
      <c r="E231" s="406" t="s">
        <v>1173</v>
      </c>
      <c r="F231" s="406" t="s">
        <v>1174</v>
      </c>
      <c r="G231" s="407">
        <v>43934</v>
      </c>
      <c r="H231" s="408" t="s">
        <v>1035</v>
      </c>
      <c r="I231" s="411">
        <v>11.35</v>
      </c>
      <c r="J231" s="956">
        <f>AVERAGE(I231:I233)</f>
        <v>11.35</v>
      </c>
    </row>
    <row r="232" spans="1:10">
      <c r="A232" s="953"/>
      <c r="B232" s="968"/>
      <c r="C232" s="404" t="s">
        <v>1175</v>
      </c>
      <c r="D232" s="405" t="s">
        <v>1176</v>
      </c>
      <c r="E232" s="406" t="s">
        <v>1177</v>
      </c>
      <c r="F232" s="410" t="s">
        <v>1178</v>
      </c>
      <c r="G232" s="407">
        <v>43934</v>
      </c>
      <c r="H232" s="408" t="s">
        <v>1179</v>
      </c>
      <c r="I232" s="411"/>
      <c r="J232" s="956"/>
    </row>
    <row r="233" spans="1:10">
      <c r="A233" s="953"/>
      <c r="B233" s="968"/>
      <c r="C233" s="404" t="s">
        <v>1180</v>
      </c>
      <c r="D233" s="405" t="s">
        <v>1181</v>
      </c>
      <c r="E233" s="406" t="s">
        <v>1182</v>
      </c>
      <c r="F233" s="410" t="s">
        <v>1174</v>
      </c>
      <c r="G233" s="407">
        <v>43934</v>
      </c>
      <c r="H233" s="408" t="s">
        <v>1179</v>
      </c>
      <c r="I233" s="411">
        <v>11.35</v>
      </c>
      <c r="J233" s="956"/>
    </row>
    <row r="234" spans="1:10">
      <c r="A234" s="652"/>
      <c r="B234" s="653"/>
      <c r="C234" s="653"/>
      <c r="D234" s="654"/>
      <c r="E234" s="653"/>
      <c r="F234" s="653"/>
      <c r="G234" s="653"/>
      <c r="H234" s="653"/>
      <c r="I234" s="653"/>
      <c r="J234" s="655"/>
    </row>
    <row r="235" spans="1:10">
      <c r="A235" s="953">
        <v>60</v>
      </c>
      <c r="B235" s="968" t="s">
        <v>1167</v>
      </c>
      <c r="C235" s="404" t="s">
        <v>1171</v>
      </c>
      <c r="D235" s="405" t="s">
        <v>1172</v>
      </c>
      <c r="E235" s="406" t="s">
        <v>1173</v>
      </c>
      <c r="F235" s="406" t="s">
        <v>1174</v>
      </c>
      <c r="G235" s="407">
        <v>43934</v>
      </c>
      <c r="H235" s="408" t="s">
        <v>1035</v>
      </c>
      <c r="I235" s="409">
        <v>7.19</v>
      </c>
      <c r="J235" s="956">
        <f>AVERAGE(I235:I237)</f>
        <v>7.19</v>
      </c>
    </row>
    <row r="236" spans="1:10">
      <c r="A236" s="953"/>
      <c r="B236" s="968"/>
      <c r="C236" s="404" t="s">
        <v>1175</v>
      </c>
      <c r="D236" s="405" t="s">
        <v>1176</v>
      </c>
      <c r="E236" s="406" t="s">
        <v>1177</v>
      </c>
      <c r="F236" s="410" t="s">
        <v>1178</v>
      </c>
      <c r="G236" s="407">
        <v>43934</v>
      </c>
      <c r="H236" s="408" t="s">
        <v>1179</v>
      </c>
      <c r="I236" s="409"/>
      <c r="J236" s="956"/>
    </row>
    <row r="237" spans="1:10">
      <c r="A237" s="953"/>
      <c r="B237" s="968"/>
      <c r="C237" s="404" t="s">
        <v>1180</v>
      </c>
      <c r="D237" s="405" t="s">
        <v>1181</v>
      </c>
      <c r="E237" s="406" t="s">
        <v>1182</v>
      </c>
      <c r="F237" s="410" t="s">
        <v>1174</v>
      </c>
      <c r="G237" s="407">
        <v>43934</v>
      </c>
      <c r="H237" s="408" t="s">
        <v>1179</v>
      </c>
      <c r="I237" s="409">
        <v>7.19</v>
      </c>
      <c r="J237" s="956"/>
    </row>
    <row r="238" spans="1:10">
      <c r="A238" s="614"/>
      <c r="B238" s="8"/>
      <c r="C238" s="8"/>
      <c r="D238" s="20"/>
      <c r="E238" s="8"/>
      <c r="F238" s="8"/>
      <c r="G238" s="8"/>
      <c r="H238" s="8"/>
      <c r="I238" s="8"/>
      <c r="J238" s="615"/>
    </row>
    <row r="239" spans="1:10">
      <c r="A239" s="703">
        <v>61</v>
      </c>
      <c r="B239" s="705" t="s">
        <v>1195</v>
      </c>
      <c r="C239" s="404" t="s">
        <v>1196</v>
      </c>
      <c r="D239" s="405" t="s">
        <v>1199</v>
      </c>
      <c r="E239" s="406" t="s">
        <v>1197</v>
      </c>
      <c r="F239" s="406" t="s">
        <v>1198</v>
      </c>
      <c r="G239" s="407">
        <v>43952</v>
      </c>
      <c r="H239" s="408" t="s">
        <v>253</v>
      </c>
      <c r="I239" s="409">
        <v>1.1499999999999999</v>
      </c>
      <c r="J239" s="706">
        <f>AVERAGE(I239:I239)</f>
        <v>1.1499999999999999</v>
      </c>
    </row>
    <row r="240" spans="1:10">
      <c r="A240" s="614"/>
      <c r="B240" s="8"/>
      <c r="C240" s="8"/>
      <c r="D240" s="20"/>
      <c r="E240" s="8"/>
      <c r="F240" s="8"/>
      <c r="G240" s="8"/>
      <c r="H240" s="8"/>
      <c r="I240" s="8"/>
      <c r="J240" s="615"/>
    </row>
    <row r="241" spans="1:10">
      <c r="A241" s="953">
        <v>62</v>
      </c>
      <c r="B241" s="968" t="s">
        <v>1250</v>
      </c>
      <c r="C241" s="626" t="s">
        <v>1472</v>
      </c>
      <c r="D241" s="388" t="s">
        <v>1475</v>
      </c>
      <c r="E241" s="387" t="s">
        <v>1473</v>
      </c>
      <c r="F241" s="387" t="s">
        <v>1474</v>
      </c>
      <c r="G241" s="385">
        <v>43952</v>
      </c>
      <c r="H241" s="384" t="s">
        <v>1259</v>
      </c>
      <c r="I241" s="383">
        <v>220</v>
      </c>
      <c r="J241" s="967">
        <f>AVERAGE(I241:I242)</f>
        <v>187.5</v>
      </c>
    </row>
    <row r="242" spans="1:10">
      <c r="A242" s="953"/>
      <c r="B242" s="968"/>
      <c r="C242" s="389" t="s">
        <v>1074</v>
      </c>
      <c r="D242" s="388" t="s">
        <v>1075</v>
      </c>
      <c r="E242" s="387" t="s">
        <v>1476</v>
      </c>
      <c r="F242" s="386" t="s">
        <v>1477</v>
      </c>
      <c r="G242" s="385">
        <v>43952</v>
      </c>
      <c r="H242" s="384" t="s">
        <v>1259</v>
      </c>
      <c r="I242" s="383">
        <v>155</v>
      </c>
      <c r="J242" s="967"/>
    </row>
    <row r="243" spans="1:10">
      <c r="A243" s="614"/>
      <c r="B243" s="8"/>
      <c r="C243" s="8"/>
      <c r="D243" s="20"/>
      <c r="E243" s="8"/>
      <c r="F243" s="8"/>
      <c r="G243" s="8"/>
      <c r="H243" s="8"/>
      <c r="I243" s="8"/>
      <c r="J243" s="615"/>
    </row>
    <row r="244" spans="1:10">
      <c r="A244" s="957">
        <v>63</v>
      </c>
      <c r="B244" s="978" t="s">
        <v>525</v>
      </c>
      <c r="C244" s="404" t="s">
        <v>1528</v>
      </c>
      <c r="D244" s="405" t="s">
        <v>1529</v>
      </c>
      <c r="E244" s="406" t="s">
        <v>1530</v>
      </c>
      <c r="F244" s="406" t="s">
        <v>1531</v>
      </c>
      <c r="G244" s="407">
        <v>43952</v>
      </c>
      <c r="H244" s="408" t="s">
        <v>1035</v>
      </c>
      <c r="I244" s="409">
        <v>24</v>
      </c>
      <c r="J244" s="956">
        <f>AVERAGE(I244:I246)</f>
        <v>22.97</v>
      </c>
    </row>
    <row r="245" spans="1:10">
      <c r="A245" s="958"/>
      <c r="B245" s="979"/>
      <c r="C245" s="404" t="s">
        <v>1175</v>
      </c>
      <c r="D245" s="405" t="s">
        <v>1176</v>
      </c>
      <c r="E245" s="406" t="s">
        <v>1177</v>
      </c>
      <c r="F245" s="410" t="s">
        <v>1532</v>
      </c>
      <c r="G245" s="407">
        <v>43952</v>
      </c>
      <c r="H245" s="408" t="s">
        <v>1179</v>
      </c>
      <c r="I245" s="409">
        <v>22.46</v>
      </c>
      <c r="J245" s="956"/>
    </row>
    <row r="246" spans="1:10">
      <c r="A246" s="959"/>
      <c r="B246" s="980"/>
      <c r="C246" s="404" t="s">
        <v>1533</v>
      </c>
      <c r="D246" s="405" t="s">
        <v>1534</v>
      </c>
      <c r="E246" s="406" t="s">
        <v>1535</v>
      </c>
      <c r="F246" s="410" t="s">
        <v>1536</v>
      </c>
      <c r="G246" s="407">
        <v>43952</v>
      </c>
      <c r="H246" s="408" t="s">
        <v>1179</v>
      </c>
      <c r="I246" s="409">
        <v>22.44</v>
      </c>
      <c r="J246" s="956"/>
    </row>
    <row r="247" spans="1:10">
      <c r="A247" s="484"/>
      <c r="B247" s="485"/>
      <c r="C247" s="485"/>
      <c r="D247" s="624"/>
      <c r="E247" s="485"/>
      <c r="F247" s="485"/>
      <c r="G247" s="485"/>
      <c r="H247" s="485"/>
      <c r="I247" s="485"/>
      <c r="J247" s="658"/>
    </row>
    <row r="248" spans="1:10">
      <c r="A248" s="957">
        <v>64</v>
      </c>
      <c r="B248" s="978" t="s">
        <v>1537</v>
      </c>
      <c r="C248" s="404" t="s">
        <v>1528</v>
      </c>
      <c r="D248" s="405" t="s">
        <v>1529</v>
      </c>
      <c r="E248" s="406" t="s">
        <v>1530</v>
      </c>
      <c r="F248" s="406" t="s">
        <v>1531</v>
      </c>
      <c r="G248" s="407">
        <v>43952</v>
      </c>
      <c r="H248" s="408" t="s">
        <v>1035</v>
      </c>
      <c r="I248" s="409">
        <v>30</v>
      </c>
      <c r="J248" s="956">
        <f>AVERAGE(I248:I250)</f>
        <v>29</v>
      </c>
    </row>
    <row r="249" spans="1:10">
      <c r="A249" s="958"/>
      <c r="B249" s="979"/>
      <c r="C249" s="404" t="s">
        <v>1175</v>
      </c>
      <c r="D249" s="405" t="s">
        <v>1176</v>
      </c>
      <c r="E249" s="406" t="s">
        <v>1177</v>
      </c>
      <c r="F249" s="410" t="s">
        <v>1532</v>
      </c>
      <c r="G249" s="407">
        <v>43952</v>
      </c>
      <c r="H249" s="408" t="s">
        <v>1179</v>
      </c>
      <c r="I249" s="409">
        <v>26.2</v>
      </c>
      <c r="J249" s="956"/>
    </row>
    <row r="250" spans="1:10">
      <c r="A250" s="959"/>
      <c r="B250" s="980"/>
      <c r="C250" s="404" t="s">
        <v>1533</v>
      </c>
      <c r="D250" s="405" t="s">
        <v>1534</v>
      </c>
      <c r="E250" s="406" t="s">
        <v>1535</v>
      </c>
      <c r="F250" s="410" t="s">
        <v>1536</v>
      </c>
      <c r="G250" s="407">
        <v>43952</v>
      </c>
      <c r="H250" s="408" t="s">
        <v>1179</v>
      </c>
      <c r="I250" s="409">
        <v>30.79</v>
      </c>
      <c r="J250" s="956"/>
    </row>
    <row r="251" spans="1:10">
      <c r="A251" s="484"/>
      <c r="B251" s="485"/>
      <c r="C251" s="485"/>
      <c r="D251" s="624"/>
      <c r="E251" s="486" t="s">
        <v>1538</v>
      </c>
      <c r="F251" s="485"/>
      <c r="G251" s="485"/>
      <c r="H251" s="485"/>
      <c r="I251" s="485"/>
      <c r="J251" s="658"/>
    </row>
    <row r="252" spans="1:10">
      <c r="A252" s="957">
        <v>65</v>
      </c>
      <c r="B252" s="978" t="s">
        <v>1539</v>
      </c>
      <c r="C252" s="404" t="s">
        <v>1528</v>
      </c>
      <c r="D252" s="405" t="s">
        <v>1529</v>
      </c>
      <c r="E252" s="406" t="s">
        <v>1530</v>
      </c>
      <c r="F252" s="406" t="s">
        <v>1531</v>
      </c>
      <c r="G252" s="407">
        <v>43952</v>
      </c>
      <c r="H252" s="408" t="s">
        <v>1035</v>
      </c>
      <c r="I252" s="409">
        <v>50</v>
      </c>
      <c r="J252" s="956">
        <f>AVERAGE(I252:I254)</f>
        <v>76.36</v>
      </c>
    </row>
    <row r="253" spans="1:10">
      <c r="A253" s="958"/>
      <c r="B253" s="979"/>
      <c r="C253" s="404" t="s">
        <v>1175</v>
      </c>
      <c r="D253" s="405" t="s">
        <v>1176</v>
      </c>
      <c r="E253" s="406" t="s">
        <v>1177</v>
      </c>
      <c r="F253" s="410" t="s">
        <v>1532</v>
      </c>
      <c r="G253" s="407">
        <v>43952</v>
      </c>
      <c r="H253" s="408" t="s">
        <v>1179</v>
      </c>
      <c r="I253" s="409">
        <v>69.98</v>
      </c>
      <c r="J253" s="956"/>
    </row>
    <row r="254" spans="1:10">
      <c r="A254" s="959"/>
      <c r="B254" s="980"/>
      <c r="C254" s="404" t="s">
        <v>1533</v>
      </c>
      <c r="D254" s="405" t="s">
        <v>1534</v>
      </c>
      <c r="E254" s="406" t="s">
        <v>1535</v>
      </c>
      <c r="F254" s="410" t="s">
        <v>1536</v>
      </c>
      <c r="G254" s="407">
        <v>43952</v>
      </c>
      <c r="H254" s="408" t="s">
        <v>1179</v>
      </c>
      <c r="I254" s="409">
        <v>109.1</v>
      </c>
      <c r="J254" s="956"/>
    </row>
    <row r="255" spans="1:10">
      <c r="A255" s="484"/>
      <c r="B255" s="485"/>
      <c r="C255" s="485"/>
      <c r="D255" s="624"/>
      <c r="E255" s="485"/>
      <c r="F255" s="485"/>
      <c r="G255" s="485"/>
      <c r="H255" s="485"/>
      <c r="I255" s="484"/>
      <c r="J255" s="659"/>
    </row>
    <row r="256" spans="1:10">
      <c r="A256" s="957">
        <v>66</v>
      </c>
      <c r="B256" s="978" t="s">
        <v>1555</v>
      </c>
      <c r="C256" s="404" t="s">
        <v>1528</v>
      </c>
      <c r="D256" s="405" t="s">
        <v>1529</v>
      </c>
      <c r="E256" s="406" t="s">
        <v>1530</v>
      </c>
      <c r="F256" s="406" t="s">
        <v>1531</v>
      </c>
      <c r="G256" s="407">
        <v>43952</v>
      </c>
      <c r="H256" s="408" t="s">
        <v>1035</v>
      </c>
      <c r="I256" s="409">
        <v>10</v>
      </c>
      <c r="J256" s="956">
        <f>AVERAGE(I256:I258)</f>
        <v>13.11</v>
      </c>
    </row>
    <row r="257" spans="1:10">
      <c r="A257" s="958"/>
      <c r="B257" s="979"/>
      <c r="C257" s="404" t="s">
        <v>1175</v>
      </c>
      <c r="D257" s="405" t="s">
        <v>1176</v>
      </c>
      <c r="E257" s="406" t="s">
        <v>1177</v>
      </c>
      <c r="F257" s="410" t="s">
        <v>1532</v>
      </c>
      <c r="G257" s="407">
        <v>43952</v>
      </c>
      <c r="H257" s="408" t="s">
        <v>1179</v>
      </c>
      <c r="I257" s="409">
        <v>12.42</v>
      </c>
      <c r="J257" s="956"/>
    </row>
    <row r="258" spans="1:10">
      <c r="A258" s="959"/>
      <c r="B258" s="980"/>
      <c r="C258" s="404" t="s">
        <v>1533</v>
      </c>
      <c r="D258" s="405" t="s">
        <v>1534</v>
      </c>
      <c r="E258" s="406" t="s">
        <v>1535</v>
      </c>
      <c r="F258" s="410" t="s">
        <v>1536</v>
      </c>
      <c r="G258" s="407">
        <v>43952</v>
      </c>
      <c r="H258" s="408" t="s">
        <v>1179</v>
      </c>
      <c r="I258" s="409">
        <v>16.899999999999999</v>
      </c>
      <c r="J258" s="956"/>
    </row>
    <row r="259" spans="1:10">
      <c r="A259" s="484"/>
      <c r="B259" s="485"/>
      <c r="C259" s="485"/>
      <c r="D259" s="624"/>
      <c r="E259" s="485"/>
      <c r="F259" s="485"/>
      <c r="G259" s="485"/>
      <c r="H259" s="485"/>
      <c r="I259" s="484"/>
      <c r="J259" s="659"/>
    </row>
    <row r="260" spans="1:10">
      <c r="A260" s="957">
        <v>67</v>
      </c>
      <c r="B260" s="978" t="s">
        <v>1556</v>
      </c>
      <c r="C260" s="404" t="s">
        <v>1528</v>
      </c>
      <c r="D260" s="405" t="s">
        <v>1529</v>
      </c>
      <c r="E260" s="406" t="s">
        <v>1530</v>
      </c>
      <c r="F260" s="406" t="s">
        <v>1531</v>
      </c>
      <c r="G260" s="407">
        <v>43952</v>
      </c>
      <c r="H260" s="408" t="s">
        <v>1035</v>
      </c>
      <c r="I260" s="409">
        <v>23</v>
      </c>
      <c r="J260" s="956">
        <f>AVERAGE(I260:I262)</f>
        <v>28.5</v>
      </c>
    </row>
    <row r="261" spans="1:10">
      <c r="A261" s="958"/>
      <c r="B261" s="979"/>
      <c r="C261" s="404" t="s">
        <v>1175</v>
      </c>
      <c r="D261" s="405" t="s">
        <v>1176</v>
      </c>
      <c r="E261" s="406" t="s">
        <v>1177</v>
      </c>
      <c r="F261" s="410" t="s">
        <v>1532</v>
      </c>
      <c r="G261" s="407">
        <v>43952</v>
      </c>
      <c r="H261" s="408" t="s">
        <v>1179</v>
      </c>
      <c r="I261" s="409"/>
      <c r="J261" s="956"/>
    </row>
    <row r="262" spans="1:10">
      <c r="A262" s="959"/>
      <c r="B262" s="980"/>
      <c r="C262" s="404" t="s">
        <v>1533</v>
      </c>
      <c r="D262" s="405" t="s">
        <v>1534</v>
      </c>
      <c r="E262" s="406" t="s">
        <v>1535</v>
      </c>
      <c r="F262" s="410" t="s">
        <v>1536</v>
      </c>
      <c r="G262" s="407">
        <v>43952</v>
      </c>
      <c r="H262" s="408" t="s">
        <v>1179</v>
      </c>
      <c r="I262" s="409">
        <v>34</v>
      </c>
      <c r="J262" s="956"/>
    </row>
    <row r="263" spans="1:10">
      <c r="A263" s="484"/>
      <c r="B263" s="485"/>
      <c r="C263" s="485"/>
      <c r="D263" s="624"/>
      <c r="E263" s="485"/>
      <c r="F263" s="485"/>
      <c r="G263" s="485"/>
      <c r="H263" s="485"/>
      <c r="I263" s="484"/>
      <c r="J263" s="659"/>
    </row>
    <row r="264" spans="1:10">
      <c r="A264" s="957">
        <v>68</v>
      </c>
      <c r="B264" s="978" t="s">
        <v>1519</v>
      </c>
      <c r="C264" s="404" t="s">
        <v>1528</v>
      </c>
      <c r="D264" s="405" t="s">
        <v>1529</v>
      </c>
      <c r="E264" s="406" t="s">
        <v>1530</v>
      </c>
      <c r="F264" s="406" t="s">
        <v>1531</v>
      </c>
      <c r="G264" s="407">
        <v>43952</v>
      </c>
      <c r="H264" s="408" t="s">
        <v>1035</v>
      </c>
      <c r="I264" s="409">
        <v>0.2</v>
      </c>
      <c r="J264" s="956">
        <f>AVERAGE(I264:I266)</f>
        <v>0.16</v>
      </c>
    </row>
    <row r="265" spans="1:10">
      <c r="A265" s="958"/>
      <c r="B265" s="979"/>
      <c r="C265" s="404" t="s">
        <v>1175</v>
      </c>
      <c r="D265" s="405" t="s">
        <v>1176</v>
      </c>
      <c r="E265" s="406" t="s">
        <v>1177</v>
      </c>
      <c r="F265" s="410" t="s">
        <v>1532</v>
      </c>
      <c r="G265" s="407">
        <v>43952</v>
      </c>
      <c r="H265" s="408" t="s">
        <v>1179</v>
      </c>
      <c r="I265" s="409">
        <v>0.13</v>
      </c>
      <c r="J265" s="956"/>
    </row>
    <row r="266" spans="1:10">
      <c r="A266" s="959"/>
      <c r="B266" s="980"/>
      <c r="C266" s="404" t="s">
        <v>1533</v>
      </c>
      <c r="D266" s="405" t="s">
        <v>1534</v>
      </c>
      <c r="E266" s="406" t="s">
        <v>1535</v>
      </c>
      <c r="F266" s="410" t="s">
        <v>1536</v>
      </c>
      <c r="G266" s="407">
        <v>43952</v>
      </c>
      <c r="H266" s="408" t="s">
        <v>1179</v>
      </c>
      <c r="I266" s="409">
        <v>0.15</v>
      </c>
      <c r="J266" s="956"/>
    </row>
    <row r="267" spans="1:10">
      <c r="A267" s="484"/>
      <c r="B267" s="485"/>
      <c r="C267" s="485"/>
      <c r="D267" s="624"/>
      <c r="E267" s="485"/>
      <c r="F267" s="485"/>
      <c r="G267" s="485"/>
      <c r="H267" s="485"/>
      <c r="I267" s="484"/>
      <c r="J267" s="659"/>
    </row>
    <row r="268" spans="1:10">
      <c r="A268" s="957">
        <v>69</v>
      </c>
      <c r="B268" s="978" t="s">
        <v>1520</v>
      </c>
      <c r="C268" s="404" t="s">
        <v>1528</v>
      </c>
      <c r="D268" s="405" t="s">
        <v>1529</v>
      </c>
      <c r="E268" s="406" t="s">
        <v>1530</v>
      </c>
      <c r="F268" s="406" t="s">
        <v>1531</v>
      </c>
      <c r="G268" s="407">
        <v>43952</v>
      </c>
      <c r="H268" s="408" t="s">
        <v>1035</v>
      </c>
      <c r="I268" s="409">
        <v>20</v>
      </c>
      <c r="J268" s="956">
        <f>AVERAGE(I268:I270)</f>
        <v>18.78</v>
      </c>
    </row>
    <row r="269" spans="1:10">
      <c r="A269" s="958"/>
      <c r="B269" s="979"/>
      <c r="C269" s="404" t="s">
        <v>1175</v>
      </c>
      <c r="D269" s="405" t="s">
        <v>1176</v>
      </c>
      <c r="E269" s="406" t="s">
        <v>1177</v>
      </c>
      <c r="F269" s="410" t="s">
        <v>1532</v>
      </c>
      <c r="G269" s="407">
        <v>43952</v>
      </c>
      <c r="H269" s="408" t="s">
        <v>1179</v>
      </c>
      <c r="I269" s="409">
        <v>13.83</v>
      </c>
      <c r="J269" s="956"/>
    </row>
    <row r="270" spans="1:10">
      <c r="A270" s="959"/>
      <c r="B270" s="980"/>
      <c r="C270" s="404" t="s">
        <v>1533</v>
      </c>
      <c r="D270" s="405" t="s">
        <v>1534</v>
      </c>
      <c r="E270" s="406" t="s">
        <v>1535</v>
      </c>
      <c r="F270" s="410" t="s">
        <v>1536</v>
      </c>
      <c r="G270" s="407">
        <v>43952</v>
      </c>
      <c r="H270" s="408" t="s">
        <v>1179</v>
      </c>
      <c r="I270" s="409">
        <v>22.5</v>
      </c>
      <c r="J270" s="956"/>
    </row>
    <row r="271" spans="1:10">
      <c r="A271" s="484"/>
      <c r="B271" s="485"/>
      <c r="C271" s="485"/>
      <c r="D271" s="624"/>
      <c r="E271" s="485"/>
      <c r="F271" s="485"/>
      <c r="G271" s="485"/>
      <c r="H271" s="485"/>
      <c r="I271" s="484"/>
      <c r="J271" s="659"/>
    </row>
    <row r="272" spans="1:10">
      <c r="A272" s="957">
        <v>70</v>
      </c>
      <c r="B272" s="978" t="s">
        <v>1521</v>
      </c>
      <c r="C272" s="404" t="s">
        <v>1528</v>
      </c>
      <c r="D272" s="405" t="s">
        <v>1529</v>
      </c>
      <c r="E272" s="406" t="s">
        <v>1530</v>
      </c>
      <c r="F272" s="406" t="s">
        <v>1531</v>
      </c>
      <c r="G272" s="407">
        <v>43952</v>
      </c>
      <c r="H272" s="408" t="s">
        <v>1035</v>
      </c>
      <c r="I272" s="409">
        <v>20</v>
      </c>
      <c r="J272" s="956">
        <f>AVERAGE(I272:I274)</f>
        <v>18.78</v>
      </c>
    </row>
    <row r="273" spans="1:10">
      <c r="A273" s="958"/>
      <c r="B273" s="979"/>
      <c r="C273" s="404" t="s">
        <v>1175</v>
      </c>
      <c r="D273" s="405" t="s">
        <v>1176</v>
      </c>
      <c r="E273" s="406" t="s">
        <v>1177</v>
      </c>
      <c r="F273" s="410" t="s">
        <v>1532</v>
      </c>
      <c r="G273" s="407">
        <v>43952</v>
      </c>
      <c r="H273" s="408" t="s">
        <v>1179</v>
      </c>
      <c r="I273" s="409">
        <v>13.83</v>
      </c>
      <c r="J273" s="956"/>
    </row>
    <row r="274" spans="1:10">
      <c r="A274" s="959"/>
      <c r="B274" s="980"/>
      <c r="C274" s="404" t="s">
        <v>1533</v>
      </c>
      <c r="D274" s="405" t="s">
        <v>1534</v>
      </c>
      <c r="E274" s="406" t="s">
        <v>1535</v>
      </c>
      <c r="F274" s="410" t="s">
        <v>1536</v>
      </c>
      <c r="G274" s="407">
        <v>43952</v>
      </c>
      <c r="H274" s="408" t="s">
        <v>1179</v>
      </c>
      <c r="I274" s="409">
        <v>22.5</v>
      </c>
      <c r="J274" s="956"/>
    </row>
    <row r="275" spans="1:10">
      <c r="A275" s="484"/>
      <c r="B275" s="485"/>
      <c r="C275" s="485"/>
      <c r="D275" s="624"/>
      <c r="E275" s="485"/>
      <c r="F275" s="485"/>
      <c r="G275" s="485"/>
      <c r="H275" s="485"/>
      <c r="I275" s="484"/>
      <c r="J275" s="659"/>
    </row>
    <row r="276" spans="1:10">
      <c r="A276" s="957">
        <v>71</v>
      </c>
      <c r="B276" s="978" t="s">
        <v>1522</v>
      </c>
      <c r="C276" s="404" t="s">
        <v>1528</v>
      </c>
      <c r="D276" s="405" t="s">
        <v>1529</v>
      </c>
      <c r="E276" s="406" t="s">
        <v>1530</v>
      </c>
      <c r="F276" s="406" t="s">
        <v>1531</v>
      </c>
      <c r="G276" s="407">
        <v>43952</v>
      </c>
      <c r="H276" s="408" t="s">
        <v>1035</v>
      </c>
      <c r="I276" s="409">
        <v>2</v>
      </c>
      <c r="J276" s="956">
        <f>AVERAGE(I276:I278)</f>
        <v>2.63</v>
      </c>
    </row>
    <row r="277" spans="1:10">
      <c r="A277" s="958"/>
      <c r="B277" s="979"/>
      <c r="C277" s="404" t="s">
        <v>1175</v>
      </c>
      <c r="D277" s="405" t="s">
        <v>1176</v>
      </c>
      <c r="E277" s="406" t="s">
        <v>1177</v>
      </c>
      <c r="F277" s="410" t="s">
        <v>1532</v>
      </c>
      <c r="G277" s="407">
        <v>43952</v>
      </c>
      <c r="H277" s="408" t="s">
        <v>1179</v>
      </c>
      <c r="I277" s="409">
        <v>1.39</v>
      </c>
      <c r="J277" s="956"/>
    </row>
    <row r="278" spans="1:10">
      <c r="A278" s="959"/>
      <c r="B278" s="980"/>
      <c r="C278" s="404" t="s">
        <v>1533</v>
      </c>
      <c r="D278" s="405" t="s">
        <v>1534</v>
      </c>
      <c r="E278" s="406" t="s">
        <v>1535</v>
      </c>
      <c r="F278" s="410" t="s">
        <v>1536</v>
      </c>
      <c r="G278" s="407">
        <v>43952</v>
      </c>
      <c r="H278" s="408" t="s">
        <v>1179</v>
      </c>
      <c r="I278" s="409">
        <v>4.5</v>
      </c>
      <c r="J278" s="956"/>
    </row>
    <row r="279" spans="1:10">
      <c r="A279" s="484"/>
      <c r="B279" s="485"/>
      <c r="C279" s="485"/>
      <c r="D279" s="624"/>
      <c r="E279" s="485"/>
      <c r="F279" s="485"/>
      <c r="G279" s="485"/>
      <c r="H279" s="485"/>
      <c r="I279" s="484"/>
      <c r="J279" s="659"/>
    </row>
    <row r="280" spans="1:10">
      <c r="A280" s="957">
        <v>72</v>
      </c>
      <c r="B280" s="978" t="s">
        <v>1523</v>
      </c>
      <c r="C280" s="404" t="s">
        <v>1528</v>
      </c>
      <c r="D280" s="405" t="s">
        <v>1529</v>
      </c>
      <c r="E280" s="406" t="s">
        <v>1530</v>
      </c>
      <c r="F280" s="406" t="s">
        <v>1531</v>
      </c>
      <c r="G280" s="407">
        <v>43952</v>
      </c>
      <c r="H280" s="408" t="s">
        <v>1035</v>
      </c>
      <c r="I280" s="409">
        <v>20</v>
      </c>
      <c r="J280" s="956">
        <f>AVERAGE(I280:I282)</f>
        <v>18.53</v>
      </c>
    </row>
    <row r="281" spans="1:10">
      <c r="A281" s="958"/>
      <c r="B281" s="979"/>
      <c r="C281" s="404" t="s">
        <v>1175</v>
      </c>
      <c r="D281" s="405" t="s">
        <v>1176</v>
      </c>
      <c r="E281" s="406" t="s">
        <v>1177</v>
      </c>
      <c r="F281" s="410" t="s">
        <v>1532</v>
      </c>
      <c r="G281" s="407">
        <v>43952</v>
      </c>
      <c r="H281" s="408" t="s">
        <v>1179</v>
      </c>
      <c r="I281" s="409">
        <v>15.68</v>
      </c>
      <c r="J281" s="956"/>
    </row>
    <row r="282" spans="1:10">
      <c r="A282" s="959"/>
      <c r="B282" s="980"/>
      <c r="C282" s="404" t="s">
        <v>1533</v>
      </c>
      <c r="D282" s="405" t="s">
        <v>1534</v>
      </c>
      <c r="E282" s="406" t="s">
        <v>1535</v>
      </c>
      <c r="F282" s="410" t="s">
        <v>1536</v>
      </c>
      <c r="G282" s="407">
        <v>43952</v>
      </c>
      <c r="H282" s="408" t="s">
        <v>1179</v>
      </c>
      <c r="I282" s="409">
        <v>19.899999999999999</v>
      </c>
      <c r="J282" s="956"/>
    </row>
    <row r="283" spans="1:10">
      <c r="A283" s="484"/>
      <c r="B283" s="485"/>
      <c r="C283" s="485"/>
      <c r="D283" s="624"/>
      <c r="E283" s="485"/>
      <c r="F283" s="485"/>
      <c r="G283" s="485"/>
      <c r="H283" s="485"/>
      <c r="I283" s="484"/>
      <c r="J283" s="659"/>
    </row>
    <row r="284" spans="1:10">
      <c r="A284" s="957">
        <v>73</v>
      </c>
      <c r="B284" s="978" t="s">
        <v>1524</v>
      </c>
      <c r="C284" s="404" t="s">
        <v>1528</v>
      </c>
      <c r="D284" s="405" t="s">
        <v>1529</v>
      </c>
      <c r="E284" s="406" t="s">
        <v>1530</v>
      </c>
      <c r="F284" s="406" t="s">
        <v>1531</v>
      </c>
      <c r="G284" s="407">
        <v>43952</v>
      </c>
      <c r="H284" s="408" t="s">
        <v>1035</v>
      </c>
      <c r="I284" s="409">
        <v>35</v>
      </c>
      <c r="J284" s="956">
        <f>AVERAGE(I284:I286)</f>
        <v>57.58</v>
      </c>
    </row>
    <row r="285" spans="1:10">
      <c r="A285" s="958"/>
      <c r="B285" s="979"/>
      <c r="C285" s="404" t="s">
        <v>1175</v>
      </c>
      <c r="D285" s="405" t="s">
        <v>1176</v>
      </c>
      <c r="E285" s="406" t="s">
        <v>1177</v>
      </c>
      <c r="F285" s="410" t="s">
        <v>1532</v>
      </c>
      <c r="G285" s="407">
        <v>43952</v>
      </c>
      <c r="H285" s="408" t="s">
        <v>1179</v>
      </c>
      <c r="I285" s="409">
        <v>40.25</v>
      </c>
      <c r="J285" s="956"/>
    </row>
    <row r="286" spans="1:10">
      <c r="A286" s="959"/>
      <c r="B286" s="980"/>
      <c r="C286" s="404" t="s">
        <v>1533</v>
      </c>
      <c r="D286" s="405" t="s">
        <v>1534</v>
      </c>
      <c r="E286" s="406" t="s">
        <v>1535</v>
      </c>
      <c r="F286" s="410" t="s">
        <v>1536</v>
      </c>
      <c r="G286" s="407">
        <v>43952</v>
      </c>
      <c r="H286" s="408" t="s">
        <v>1179</v>
      </c>
      <c r="I286" s="409">
        <v>97.5</v>
      </c>
      <c r="J286" s="956"/>
    </row>
    <row r="287" spans="1:10">
      <c r="A287" s="484"/>
      <c r="B287" s="485"/>
      <c r="C287" s="485"/>
      <c r="D287" s="624"/>
      <c r="E287" s="485"/>
      <c r="F287" s="485"/>
      <c r="G287" s="485"/>
      <c r="H287" s="485"/>
      <c r="I287" s="484"/>
      <c r="J287" s="659"/>
    </row>
    <row r="288" spans="1:10">
      <c r="A288" s="957">
        <v>74</v>
      </c>
      <c r="B288" s="978" t="s">
        <v>1525</v>
      </c>
      <c r="C288" s="404" t="s">
        <v>1528</v>
      </c>
      <c r="D288" s="405" t="s">
        <v>1529</v>
      </c>
      <c r="E288" s="406" t="s">
        <v>1530</v>
      </c>
      <c r="F288" s="406" t="s">
        <v>1531</v>
      </c>
      <c r="G288" s="407">
        <v>43952</v>
      </c>
      <c r="H288" s="408" t="s">
        <v>1035</v>
      </c>
      <c r="I288" s="409">
        <v>7</v>
      </c>
      <c r="J288" s="956">
        <f>AVERAGE(I288:I290)</f>
        <v>9.9499999999999993</v>
      </c>
    </row>
    <row r="289" spans="1:10">
      <c r="A289" s="958"/>
      <c r="B289" s="979"/>
      <c r="C289" s="404" t="s">
        <v>1175</v>
      </c>
      <c r="D289" s="405" t="s">
        <v>1176</v>
      </c>
      <c r="E289" s="406" t="s">
        <v>1177</v>
      </c>
      <c r="F289" s="410" t="s">
        <v>1532</v>
      </c>
      <c r="G289" s="407">
        <v>43952</v>
      </c>
      <c r="H289" s="408" t="s">
        <v>1179</v>
      </c>
      <c r="I289" s="409"/>
      <c r="J289" s="956"/>
    </row>
    <row r="290" spans="1:10">
      <c r="A290" s="959"/>
      <c r="B290" s="980"/>
      <c r="C290" s="404" t="s">
        <v>1533</v>
      </c>
      <c r="D290" s="405" t="s">
        <v>1534</v>
      </c>
      <c r="E290" s="406" t="s">
        <v>1535</v>
      </c>
      <c r="F290" s="410" t="s">
        <v>1536</v>
      </c>
      <c r="G290" s="407">
        <v>43952</v>
      </c>
      <c r="H290" s="408" t="s">
        <v>1179</v>
      </c>
      <c r="I290" s="409">
        <v>12.9</v>
      </c>
      <c r="J290" s="956"/>
    </row>
    <row r="291" spans="1:10">
      <c r="A291" s="484"/>
      <c r="B291" s="485"/>
      <c r="C291" s="485"/>
      <c r="D291" s="624"/>
      <c r="E291" s="485"/>
      <c r="F291" s="485"/>
      <c r="G291" s="485"/>
      <c r="H291" s="485"/>
      <c r="I291" s="484"/>
      <c r="J291" s="659"/>
    </row>
    <row r="292" spans="1:10">
      <c r="A292" s="957">
        <v>75</v>
      </c>
      <c r="B292" s="978" t="s">
        <v>1526</v>
      </c>
      <c r="C292" s="404" t="s">
        <v>1528</v>
      </c>
      <c r="D292" s="405" t="s">
        <v>1529</v>
      </c>
      <c r="E292" s="406" t="s">
        <v>1530</v>
      </c>
      <c r="F292" s="406" t="s">
        <v>1531</v>
      </c>
      <c r="G292" s="407">
        <v>43952</v>
      </c>
      <c r="H292" s="408" t="s">
        <v>1035</v>
      </c>
      <c r="I292" s="409">
        <v>0.1</v>
      </c>
      <c r="J292" s="956">
        <f>AVERAGE(I292:I294)</f>
        <v>0.28999999999999998</v>
      </c>
    </row>
    <row r="293" spans="1:10">
      <c r="A293" s="958"/>
      <c r="B293" s="979"/>
      <c r="C293" s="404" t="s">
        <v>1175</v>
      </c>
      <c r="D293" s="405" t="s">
        <v>1176</v>
      </c>
      <c r="E293" s="406" t="s">
        <v>1177</v>
      </c>
      <c r="F293" s="410" t="s">
        <v>1532</v>
      </c>
      <c r="G293" s="407">
        <v>43952</v>
      </c>
      <c r="H293" s="408" t="s">
        <v>1179</v>
      </c>
      <c r="I293" s="409">
        <v>0.46</v>
      </c>
      <c r="J293" s="956"/>
    </row>
    <row r="294" spans="1:10">
      <c r="A294" s="959"/>
      <c r="B294" s="980"/>
      <c r="C294" s="404" t="s">
        <v>1533</v>
      </c>
      <c r="D294" s="405" t="s">
        <v>1534</v>
      </c>
      <c r="E294" s="406" t="s">
        <v>1535</v>
      </c>
      <c r="F294" s="410" t="s">
        <v>1536</v>
      </c>
      <c r="G294" s="407">
        <v>43952</v>
      </c>
      <c r="H294" s="408" t="s">
        <v>1179</v>
      </c>
      <c r="I294" s="409">
        <v>0.3</v>
      </c>
      <c r="J294" s="956"/>
    </row>
    <row r="295" spans="1:10">
      <c r="A295" s="484"/>
      <c r="B295" s="485"/>
      <c r="C295" s="485"/>
      <c r="D295" s="624"/>
      <c r="E295" s="485"/>
      <c r="F295" s="485"/>
      <c r="G295" s="485"/>
      <c r="H295" s="485"/>
      <c r="I295" s="484"/>
      <c r="J295" s="659"/>
    </row>
    <row r="296" spans="1:10">
      <c r="A296" s="957">
        <v>76</v>
      </c>
      <c r="B296" s="978" t="s">
        <v>1557</v>
      </c>
      <c r="C296" s="404" t="s">
        <v>1528</v>
      </c>
      <c r="D296" s="405" t="s">
        <v>1529</v>
      </c>
      <c r="E296" s="406" t="s">
        <v>1530</v>
      </c>
      <c r="F296" s="406" t="s">
        <v>1531</v>
      </c>
      <c r="G296" s="407">
        <v>43952</v>
      </c>
      <c r="H296" s="408" t="s">
        <v>1035</v>
      </c>
      <c r="I296" s="409">
        <v>0.2</v>
      </c>
      <c r="J296" s="956">
        <f>AVERAGE(I296:I298)</f>
        <v>0.14000000000000001</v>
      </c>
    </row>
    <row r="297" spans="1:10">
      <c r="A297" s="958"/>
      <c r="B297" s="979"/>
      <c r="C297" s="404" t="s">
        <v>1175</v>
      </c>
      <c r="D297" s="405" t="s">
        <v>1176</v>
      </c>
      <c r="E297" s="406" t="s">
        <v>1177</v>
      </c>
      <c r="F297" s="410" t="s">
        <v>1532</v>
      </c>
      <c r="G297" s="407">
        <v>43952</v>
      </c>
      <c r="H297" s="408" t="s">
        <v>1179</v>
      </c>
      <c r="I297" s="409">
        <v>0.13</v>
      </c>
      <c r="J297" s="956"/>
    </row>
    <row r="298" spans="1:10">
      <c r="A298" s="959"/>
      <c r="B298" s="980"/>
      <c r="C298" s="404" t="s">
        <v>1533</v>
      </c>
      <c r="D298" s="405" t="s">
        <v>1534</v>
      </c>
      <c r="E298" s="406" t="s">
        <v>1535</v>
      </c>
      <c r="F298" s="410" t="s">
        <v>1536</v>
      </c>
      <c r="G298" s="407">
        <v>43952</v>
      </c>
      <c r="H298" s="408" t="s">
        <v>1179</v>
      </c>
      <c r="I298" s="409">
        <v>0.1</v>
      </c>
      <c r="J298" s="956"/>
    </row>
    <row r="299" spans="1:10">
      <c r="A299" s="484"/>
      <c r="B299" s="485"/>
      <c r="C299" s="485"/>
      <c r="D299" s="624"/>
      <c r="E299" s="485"/>
      <c r="F299" s="485"/>
      <c r="G299" s="485"/>
      <c r="H299" s="485"/>
      <c r="I299" s="484"/>
      <c r="J299" s="659"/>
    </row>
    <row r="300" spans="1:10">
      <c r="A300" s="957">
        <v>77</v>
      </c>
      <c r="B300" s="978" t="s">
        <v>1558</v>
      </c>
      <c r="C300" s="404" t="s">
        <v>1528</v>
      </c>
      <c r="D300" s="405" t="s">
        <v>1529</v>
      </c>
      <c r="E300" s="406" t="s">
        <v>1530</v>
      </c>
      <c r="F300" s="406" t="s">
        <v>1531</v>
      </c>
      <c r="G300" s="407">
        <v>43952</v>
      </c>
      <c r="H300" s="408" t="s">
        <v>1035</v>
      </c>
      <c r="I300" s="409">
        <v>0.1</v>
      </c>
      <c r="J300" s="956">
        <f>AVERAGE(I300:I302)</f>
        <v>0.26</v>
      </c>
    </row>
    <row r="301" spans="1:10">
      <c r="A301" s="958"/>
      <c r="B301" s="979"/>
      <c r="C301" s="404" t="s">
        <v>1175</v>
      </c>
      <c r="D301" s="405" t="s">
        <v>1176</v>
      </c>
      <c r="E301" s="406" t="s">
        <v>1177</v>
      </c>
      <c r="F301" s="410" t="s">
        <v>1532</v>
      </c>
      <c r="G301" s="407">
        <v>43952</v>
      </c>
      <c r="H301" s="408" t="s">
        <v>1179</v>
      </c>
      <c r="I301" s="409">
        <v>0.39</v>
      </c>
      <c r="J301" s="956"/>
    </row>
    <row r="302" spans="1:10">
      <c r="A302" s="959"/>
      <c r="B302" s="980"/>
      <c r="C302" s="404" t="s">
        <v>1533</v>
      </c>
      <c r="D302" s="405" t="s">
        <v>1534</v>
      </c>
      <c r="E302" s="406" t="s">
        <v>1535</v>
      </c>
      <c r="F302" s="410" t="s">
        <v>1536</v>
      </c>
      <c r="G302" s="407">
        <v>43952</v>
      </c>
      <c r="H302" s="408" t="s">
        <v>1179</v>
      </c>
      <c r="I302" s="409">
        <v>0.3</v>
      </c>
      <c r="J302" s="956"/>
    </row>
    <row r="303" spans="1:10">
      <c r="A303" s="484"/>
      <c r="B303" s="485"/>
      <c r="C303" s="485"/>
      <c r="D303" s="624"/>
      <c r="E303" s="485"/>
      <c r="F303" s="485"/>
      <c r="G303" s="485"/>
      <c r="H303" s="485"/>
      <c r="I303" s="484"/>
      <c r="J303" s="659"/>
    </row>
    <row r="304" spans="1:10">
      <c r="A304" s="957">
        <v>78</v>
      </c>
      <c r="B304" s="978" t="s">
        <v>1569</v>
      </c>
      <c r="C304" s="404" t="s">
        <v>1528</v>
      </c>
      <c r="D304" s="405" t="s">
        <v>1529</v>
      </c>
      <c r="E304" s="406" t="s">
        <v>1530</v>
      </c>
      <c r="F304" s="406" t="s">
        <v>1531</v>
      </c>
      <c r="G304" s="407">
        <v>43952</v>
      </c>
      <c r="H304" s="408" t="s">
        <v>1035</v>
      </c>
      <c r="I304" s="409">
        <v>12</v>
      </c>
      <c r="J304" s="956">
        <f>AVERAGE(I304:I306)</f>
        <v>14</v>
      </c>
    </row>
    <row r="305" spans="1:10">
      <c r="A305" s="958"/>
      <c r="B305" s="979"/>
      <c r="C305" s="404" t="s">
        <v>1175</v>
      </c>
      <c r="D305" s="405" t="s">
        <v>1176</v>
      </c>
      <c r="E305" s="406" t="s">
        <v>1177</v>
      </c>
      <c r="F305" s="410" t="s">
        <v>1532</v>
      </c>
      <c r="G305" s="407">
        <v>43952</v>
      </c>
      <c r="H305" s="408" t="s">
        <v>1179</v>
      </c>
      <c r="I305" s="409">
        <v>16</v>
      </c>
      <c r="J305" s="956"/>
    </row>
    <row r="306" spans="1:10">
      <c r="A306" s="959"/>
      <c r="B306" s="980"/>
      <c r="C306" s="404" t="s">
        <v>1533</v>
      </c>
      <c r="D306" s="405" t="s">
        <v>1534</v>
      </c>
      <c r="E306" s="406" t="s">
        <v>1535</v>
      </c>
      <c r="F306" s="410" t="s">
        <v>1536</v>
      </c>
      <c r="G306" s="407">
        <v>43952</v>
      </c>
      <c r="H306" s="408" t="s">
        <v>1179</v>
      </c>
      <c r="I306" s="409" t="s">
        <v>1540</v>
      </c>
      <c r="J306" s="956"/>
    </row>
    <row r="307" spans="1:10">
      <c r="A307" s="484"/>
      <c r="B307" s="485"/>
      <c r="C307" s="485"/>
      <c r="D307" s="624"/>
      <c r="E307" s="485"/>
      <c r="F307" s="485"/>
      <c r="G307" s="485"/>
      <c r="H307" s="485"/>
      <c r="I307" s="484"/>
      <c r="J307" s="659"/>
    </row>
    <row r="308" spans="1:10">
      <c r="A308" s="957">
        <v>79</v>
      </c>
      <c r="B308" s="978" t="s">
        <v>1568</v>
      </c>
      <c r="C308" s="404" t="s">
        <v>1528</v>
      </c>
      <c r="D308" s="405" t="s">
        <v>1529</v>
      </c>
      <c r="E308" s="406" t="s">
        <v>1530</v>
      </c>
      <c r="F308" s="406" t="s">
        <v>1531</v>
      </c>
      <c r="G308" s="407">
        <v>43952</v>
      </c>
      <c r="H308" s="408" t="s">
        <v>1035</v>
      </c>
      <c r="I308" s="409">
        <v>20</v>
      </c>
      <c r="J308" s="956">
        <f>AVERAGE(I308:I310)</f>
        <v>30.88</v>
      </c>
    </row>
    <row r="309" spans="1:10">
      <c r="A309" s="958"/>
      <c r="B309" s="979"/>
      <c r="C309" s="404" t="s">
        <v>1175</v>
      </c>
      <c r="D309" s="405" t="s">
        <v>1176</v>
      </c>
      <c r="E309" s="406" t="s">
        <v>1177</v>
      </c>
      <c r="F309" s="410" t="s">
        <v>1532</v>
      </c>
      <c r="G309" s="407">
        <v>43952</v>
      </c>
      <c r="H309" s="408" t="s">
        <v>1179</v>
      </c>
      <c r="I309" s="409">
        <v>35.14</v>
      </c>
      <c r="J309" s="956"/>
    </row>
    <row r="310" spans="1:10">
      <c r="A310" s="959"/>
      <c r="B310" s="980"/>
      <c r="C310" s="404" t="s">
        <v>1533</v>
      </c>
      <c r="D310" s="405" t="s">
        <v>1534</v>
      </c>
      <c r="E310" s="406" t="s">
        <v>1535</v>
      </c>
      <c r="F310" s="410" t="s">
        <v>1536</v>
      </c>
      <c r="G310" s="407">
        <v>43952</v>
      </c>
      <c r="H310" s="408" t="s">
        <v>1179</v>
      </c>
      <c r="I310" s="409">
        <v>37.5</v>
      </c>
      <c r="J310" s="956"/>
    </row>
    <row r="311" spans="1:10">
      <c r="A311" s="484"/>
      <c r="B311" s="485"/>
      <c r="C311" s="485"/>
      <c r="D311" s="624"/>
      <c r="E311" s="485"/>
      <c r="F311" s="485"/>
      <c r="G311" s="485"/>
      <c r="H311" s="485"/>
      <c r="I311" s="484"/>
      <c r="J311" s="659"/>
    </row>
    <row r="312" spans="1:10">
      <c r="A312" s="957">
        <v>80</v>
      </c>
      <c r="B312" s="978" t="s">
        <v>1567</v>
      </c>
      <c r="C312" s="404" t="s">
        <v>1528</v>
      </c>
      <c r="D312" s="405" t="s">
        <v>1529</v>
      </c>
      <c r="E312" s="406" t="s">
        <v>1530</v>
      </c>
      <c r="F312" s="406" t="s">
        <v>1531</v>
      </c>
      <c r="G312" s="407">
        <v>43952</v>
      </c>
      <c r="H312" s="408" t="s">
        <v>1035</v>
      </c>
      <c r="I312" s="409">
        <v>56</v>
      </c>
      <c r="J312" s="956">
        <f>AVERAGE(I312:I314)</f>
        <v>84.59</v>
      </c>
    </row>
    <row r="313" spans="1:10">
      <c r="A313" s="958"/>
      <c r="B313" s="979"/>
      <c r="C313" s="404" t="s">
        <v>1175</v>
      </c>
      <c r="D313" s="405" t="s">
        <v>1176</v>
      </c>
      <c r="E313" s="406" t="s">
        <v>1177</v>
      </c>
      <c r="F313" s="410" t="s">
        <v>1532</v>
      </c>
      <c r="G313" s="407">
        <v>43952</v>
      </c>
      <c r="H313" s="408" t="s">
        <v>1179</v>
      </c>
      <c r="I313" s="409">
        <v>87.83</v>
      </c>
      <c r="J313" s="956"/>
    </row>
    <row r="314" spans="1:10">
      <c r="A314" s="959"/>
      <c r="B314" s="980"/>
      <c r="C314" s="404" t="s">
        <v>1533</v>
      </c>
      <c r="D314" s="405" t="s">
        <v>1534</v>
      </c>
      <c r="E314" s="406" t="s">
        <v>1535</v>
      </c>
      <c r="F314" s="410" t="s">
        <v>1536</v>
      </c>
      <c r="G314" s="407">
        <v>43952</v>
      </c>
      <c r="H314" s="408" t="s">
        <v>1179</v>
      </c>
      <c r="I314" s="409">
        <v>109.94</v>
      </c>
      <c r="J314" s="956"/>
    </row>
    <row r="315" spans="1:10">
      <c r="A315" s="484"/>
      <c r="B315" s="485"/>
      <c r="C315" s="485"/>
      <c r="D315" s="624"/>
      <c r="E315" s="485"/>
      <c r="F315" s="485"/>
      <c r="G315" s="485"/>
      <c r="H315" s="485"/>
      <c r="I315" s="484"/>
      <c r="J315" s="659"/>
    </row>
    <row r="316" spans="1:10">
      <c r="A316" s="957">
        <v>81</v>
      </c>
      <c r="B316" s="978" t="s">
        <v>1566</v>
      </c>
      <c r="C316" s="404" t="s">
        <v>1528</v>
      </c>
      <c r="D316" s="405" t="s">
        <v>1529</v>
      </c>
      <c r="E316" s="406" t="s">
        <v>1530</v>
      </c>
      <c r="F316" s="406" t="s">
        <v>1531</v>
      </c>
      <c r="G316" s="407">
        <v>43952</v>
      </c>
      <c r="H316" s="408" t="s">
        <v>1035</v>
      </c>
      <c r="I316" s="409">
        <v>10</v>
      </c>
      <c r="J316" s="956">
        <f>AVERAGE(I316:I318)</f>
        <v>13.72</v>
      </c>
    </row>
    <row r="317" spans="1:10">
      <c r="A317" s="958"/>
      <c r="B317" s="979"/>
      <c r="C317" s="404" t="s">
        <v>1175</v>
      </c>
      <c r="D317" s="405" t="s">
        <v>1176</v>
      </c>
      <c r="E317" s="406" t="s">
        <v>1177</v>
      </c>
      <c r="F317" s="410" t="s">
        <v>1532</v>
      </c>
      <c r="G317" s="407">
        <v>43952</v>
      </c>
      <c r="H317" s="408" t="s">
        <v>1179</v>
      </c>
      <c r="I317" s="409">
        <v>17.649999999999999</v>
      </c>
      <c r="J317" s="956"/>
    </row>
    <row r="318" spans="1:10">
      <c r="A318" s="959"/>
      <c r="B318" s="980"/>
      <c r="C318" s="404" t="s">
        <v>1533</v>
      </c>
      <c r="D318" s="405" t="s">
        <v>1534</v>
      </c>
      <c r="E318" s="406" t="s">
        <v>1535</v>
      </c>
      <c r="F318" s="410" t="s">
        <v>1536</v>
      </c>
      <c r="G318" s="407">
        <v>43952</v>
      </c>
      <c r="H318" s="408" t="s">
        <v>1179</v>
      </c>
      <c r="I318" s="409">
        <v>13.5</v>
      </c>
      <c r="J318" s="956"/>
    </row>
    <row r="319" spans="1:10">
      <c r="A319" s="484"/>
      <c r="B319" s="485"/>
      <c r="C319" s="485"/>
      <c r="D319" s="624"/>
      <c r="E319" s="485"/>
      <c r="F319" s="485"/>
      <c r="G319" s="485"/>
      <c r="H319" s="485"/>
      <c r="I319" s="484"/>
      <c r="J319" s="659"/>
    </row>
    <row r="320" spans="1:10">
      <c r="A320" s="957">
        <v>82</v>
      </c>
      <c r="B320" s="978" t="s">
        <v>1566</v>
      </c>
      <c r="C320" s="404" t="s">
        <v>1528</v>
      </c>
      <c r="D320" s="405" t="s">
        <v>1529</v>
      </c>
      <c r="E320" s="406" t="s">
        <v>1530</v>
      </c>
      <c r="F320" s="406" t="s">
        <v>1531</v>
      </c>
      <c r="G320" s="407">
        <v>43952</v>
      </c>
      <c r="H320" s="408" t="s">
        <v>1035</v>
      </c>
      <c r="I320" s="409">
        <v>10</v>
      </c>
      <c r="J320" s="956">
        <f>AVERAGE(I320:I322)</f>
        <v>10.98</v>
      </c>
    </row>
    <row r="321" spans="1:10">
      <c r="A321" s="958"/>
      <c r="B321" s="979"/>
      <c r="C321" s="404" t="s">
        <v>1175</v>
      </c>
      <c r="D321" s="405" t="s">
        <v>1176</v>
      </c>
      <c r="E321" s="406" t="s">
        <v>1177</v>
      </c>
      <c r="F321" s="410" t="s">
        <v>1532</v>
      </c>
      <c r="G321" s="407">
        <v>43952</v>
      </c>
      <c r="H321" s="408" t="s">
        <v>1179</v>
      </c>
      <c r="I321" s="409">
        <v>10.95</v>
      </c>
      <c r="J321" s="956"/>
    </row>
    <row r="322" spans="1:10">
      <c r="A322" s="959"/>
      <c r="B322" s="980"/>
      <c r="C322" s="404" t="s">
        <v>1533</v>
      </c>
      <c r="D322" s="405" t="s">
        <v>1534</v>
      </c>
      <c r="E322" s="406" t="s">
        <v>1535</v>
      </c>
      <c r="F322" s="410" t="s">
        <v>1536</v>
      </c>
      <c r="G322" s="407">
        <v>43952</v>
      </c>
      <c r="H322" s="408" t="s">
        <v>1179</v>
      </c>
      <c r="I322" s="409">
        <v>11.99</v>
      </c>
      <c r="J322" s="956"/>
    </row>
    <row r="323" spans="1:10">
      <c r="A323" s="484"/>
      <c r="B323" s="485"/>
      <c r="C323" s="485"/>
      <c r="D323" s="624"/>
      <c r="E323" s="485"/>
      <c r="F323" s="485"/>
      <c r="G323" s="485"/>
      <c r="H323" s="485"/>
      <c r="I323" s="484"/>
      <c r="J323" s="659"/>
    </row>
    <row r="324" spans="1:10">
      <c r="A324" s="957">
        <v>83</v>
      </c>
      <c r="B324" s="978" t="s">
        <v>1565</v>
      </c>
      <c r="C324" s="404" t="s">
        <v>1528</v>
      </c>
      <c r="D324" s="405" t="s">
        <v>1529</v>
      </c>
      <c r="E324" s="406" t="s">
        <v>1530</v>
      </c>
      <c r="F324" s="406" t="s">
        <v>1531</v>
      </c>
      <c r="G324" s="407">
        <v>43952</v>
      </c>
      <c r="H324" s="408" t="s">
        <v>1035</v>
      </c>
      <c r="I324" s="409">
        <v>10</v>
      </c>
      <c r="J324" s="956">
        <f>AVERAGE(I324:I326)</f>
        <v>15.19</v>
      </c>
    </row>
    <row r="325" spans="1:10">
      <c r="A325" s="958"/>
      <c r="B325" s="979"/>
      <c r="C325" s="404" t="s">
        <v>1175</v>
      </c>
      <c r="D325" s="405" t="s">
        <v>1176</v>
      </c>
      <c r="E325" s="406" t="s">
        <v>1177</v>
      </c>
      <c r="F325" s="410" t="s">
        <v>1532</v>
      </c>
      <c r="G325" s="407">
        <v>43952</v>
      </c>
      <c r="H325" s="408" t="s">
        <v>1179</v>
      </c>
      <c r="I325" s="409">
        <v>22.06</v>
      </c>
      <c r="J325" s="956"/>
    </row>
    <row r="326" spans="1:10">
      <c r="A326" s="959"/>
      <c r="B326" s="980"/>
      <c r="C326" s="404" t="s">
        <v>1533</v>
      </c>
      <c r="D326" s="405" t="s">
        <v>1534</v>
      </c>
      <c r="E326" s="406" t="s">
        <v>1535</v>
      </c>
      <c r="F326" s="410" t="s">
        <v>1536</v>
      </c>
      <c r="G326" s="407">
        <v>43952</v>
      </c>
      <c r="H326" s="408" t="s">
        <v>1179</v>
      </c>
      <c r="I326" s="409">
        <v>13.5</v>
      </c>
      <c r="J326" s="956"/>
    </row>
    <row r="327" spans="1:10">
      <c r="A327" s="484"/>
      <c r="B327" s="485"/>
      <c r="C327" s="485"/>
      <c r="D327" s="624"/>
      <c r="E327" s="485"/>
      <c r="F327" s="485"/>
      <c r="G327" s="485"/>
      <c r="H327" s="485"/>
      <c r="I327" s="484"/>
      <c r="J327" s="659"/>
    </row>
    <row r="328" spans="1:10">
      <c r="A328" s="957">
        <v>84</v>
      </c>
      <c r="B328" s="978" t="s">
        <v>1563</v>
      </c>
      <c r="C328" s="404" t="s">
        <v>1528</v>
      </c>
      <c r="D328" s="405" t="s">
        <v>1529</v>
      </c>
      <c r="E328" s="406" t="s">
        <v>1530</v>
      </c>
      <c r="F328" s="406" t="s">
        <v>1531</v>
      </c>
      <c r="G328" s="407">
        <v>43952</v>
      </c>
      <c r="H328" s="408" t="s">
        <v>1035</v>
      </c>
      <c r="I328" s="409">
        <v>60</v>
      </c>
      <c r="J328" s="956">
        <f>AVERAGE(I328:I330)</f>
        <v>96.42</v>
      </c>
    </row>
    <row r="329" spans="1:10">
      <c r="A329" s="958"/>
      <c r="B329" s="979"/>
      <c r="C329" s="404" t="s">
        <v>1175</v>
      </c>
      <c r="D329" s="405" t="s">
        <v>1176</v>
      </c>
      <c r="E329" s="406" t="s">
        <v>1177</v>
      </c>
      <c r="F329" s="410" t="s">
        <v>1532</v>
      </c>
      <c r="G329" s="407">
        <v>43952</v>
      </c>
      <c r="H329" s="408" t="s">
        <v>1179</v>
      </c>
      <c r="I329" s="409">
        <v>130.27000000000001</v>
      </c>
      <c r="J329" s="956"/>
    </row>
    <row r="330" spans="1:10">
      <c r="A330" s="959"/>
      <c r="B330" s="980"/>
      <c r="C330" s="404" t="s">
        <v>1533</v>
      </c>
      <c r="D330" s="405" t="s">
        <v>1534</v>
      </c>
      <c r="E330" s="406" t="s">
        <v>1535</v>
      </c>
      <c r="F330" s="410" t="s">
        <v>1536</v>
      </c>
      <c r="G330" s="407">
        <v>43952</v>
      </c>
      <c r="H330" s="408" t="s">
        <v>1179</v>
      </c>
      <c r="I330" s="409">
        <v>99</v>
      </c>
      <c r="J330" s="956"/>
    </row>
    <row r="331" spans="1:10">
      <c r="A331" s="484"/>
      <c r="B331" s="485"/>
      <c r="C331" s="485"/>
      <c r="D331" s="624"/>
      <c r="E331" s="485"/>
      <c r="F331" s="485"/>
      <c r="G331" s="485"/>
      <c r="H331" s="485"/>
      <c r="I331" s="484"/>
      <c r="J331" s="659"/>
    </row>
    <row r="332" spans="1:10">
      <c r="A332" s="957">
        <v>85</v>
      </c>
      <c r="B332" s="978" t="s">
        <v>1562</v>
      </c>
      <c r="C332" s="404" t="s">
        <v>1528</v>
      </c>
      <c r="D332" s="405" t="s">
        <v>1529</v>
      </c>
      <c r="E332" s="406" t="s">
        <v>1530</v>
      </c>
      <c r="F332" s="406" t="s">
        <v>1531</v>
      </c>
      <c r="G332" s="407">
        <v>43952</v>
      </c>
      <c r="H332" s="408" t="s">
        <v>1035</v>
      </c>
      <c r="I332" s="409">
        <v>2</v>
      </c>
      <c r="J332" s="956">
        <f>AVERAGE(I332:I334)</f>
        <v>2</v>
      </c>
    </row>
    <row r="333" spans="1:10">
      <c r="A333" s="958"/>
      <c r="B333" s="979"/>
      <c r="C333" s="404" t="s">
        <v>1175</v>
      </c>
      <c r="D333" s="405" t="s">
        <v>1176</v>
      </c>
      <c r="E333" s="406" t="s">
        <v>1177</v>
      </c>
      <c r="F333" s="410" t="s">
        <v>1532</v>
      </c>
      <c r="G333" s="407">
        <v>43952</v>
      </c>
      <c r="H333" s="408" t="s">
        <v>1179</v>
      </c>
      <c r="I333" s="409"/>
      <c r="J333" s="956"/>
    </row>
    <row r="334" spans="1:10">
      <c r="A334" s="959"/>
      <c r="B334" s="980"/>
      <c r="C334" s="404" t="s">
        <v>1533</v>
      </c>
      <c r="D334" s="405" t="s">
        <v>1534</v>
      </c>
      <c r="E334" s="406" t="s">
        <v>1535</v>
      </c>
      <c r="F334" s="410" t="s">
        <v>1536</v>
      </c>
      <c r="G334" s="407">
        <v>43952</v>
      </c>
      <c r="H334" s="408" t="s">
        <v>1179</v>
      </c>
      <c r="I334" s="409"/>
      <c r="J334" s="956"/>
    </row>
    <row r="335" spans="1:10">
      <c r="A335" s="484"/>
      <c r="B335" s="485"/>
      <c r="C335" s="485"/>
      <c r="D335" s="624"/>
      <c r="E335" s="485"/>
      <c r="F335" s="485"/>
      <c r="G335" s="485"/>
      <c r="H335" s="485"/>
      <c r="I335" s="484"/>
      <c r="J335" s="659"/>
    </row>
    <row r="336" spans="1:10">
      <c r="A336" s="957">
        <v>86</v>
      </c>
      <c r="B336" s="978" t="s">
        <v>1561</v>
      </c>
      <c r="C336" s="404" t="s">
        <v>1528</v>
      </c>
      <c r="D336" s="405" t="s">
        <v>1529</v>
      </c>
      <c r="E336" s="406" t="s">
        <v>1530</v>
      </c>
      <c r="F336" s="406" t="s">
        <v>1531</v>
      </c>
      <c r="G336" s="407">
        <v>43952</v>
      </c>
      <c r="H336" s="408" t="s">
        <v>1035</v>
      </c>
      <c r="I336" s="409">
        <v>4</v>
      </c>
      <c r="J336" s="956">
        <f>AVERAGE(I336:I338)</f>
        <v>4</v>
      </c>
    </row>
    <row r="337" spans="1:10">
      <c r="A337" s="958"/>
      <c r="B337" s="979"/>
      <c r="C337" s="404" t="s">
        <v>1175</v>
      </c>
      <c r="D337" s="405" t="s">
        <v>1176</v>
      </c>
      <c r="E337" s="406" t="s">
        <v>1177</v>
      </c>
      <c r="F337" s="410" t="s">
        <v>1532</v>
      </c>
      <c r="G337" s="407">
        <v>43952</v>
      </c>
      <c r="H337" s="408" t="s">
        <v>1179</v>
      </c>
      <c r="I337" s="409"/>
      <c r="J337" s="956"/>
    </row>
    <row r="338" spans="1:10">
      <c r="A338" s="959"/>
      <c r="B338" s="980"/>
      <c r="C338" s="404" t="s">
        <v>1533</v>
      </c>
      <c r="D338" s="405" t="s">
        <v>1534</v>
      </c>
      <c r="E338" s="406" t="s">
        <v>1535</v>
      </c>
      <c r="F338" s="410" t="s">
        <v>1536</v>
      </c>
      <c r="G338" s="407">
        <v>43952</v>
      </c>
      <c r="H338" s="408" t="s">
        <v>1179</v>
      </c>
      <c r="I338" s="409"/>
      <c r="J338" s="956"/>
    </row>
    <row r="339" spans="1:10">
      <c r="A339" s="484"/>
      <c r="B339" s="485"/>
      <c r="C339" s="485"/>
      <c r="D339" s="624"/>
      <c r="E339" s="485"/>
      <c r="F339" s="485"/>
      <c r="G339" s="485"/>
      <c r="H339" s="485"/>
      <c r="I339" s="484"/>
      <c r="J339" s="659"/>
    </row>
    <row r="340" spans="1:10">
      <c r="A340" s="957">
        <v>87</v>
      </c>
      <c r="B340" s="978" t="s">
        <v>1527</v>
      </c>
      <c r="C340" s="404" t="s">
        <v>1528</v>
      </c>
      <c r="D340" s="405" t="s">
        <v>1529</v>
      </c>
      <c r="E340" s="406" t="s">
        <v>1530</v>
      </c>
      <c r="F340" s="406" t="s">
        <v>1531</v>
      </c>
      <c r="G340" s="407">
        <v>43952</v>
      </c>
      <c r="H340" s="408" t="s">
        <v>1035</v>
      </c>
      <c r="I340" s="409">
        <v>150</v>
      </c>
      <c r="J340" s="956">
        <f>AVERAGE(I340:I342)</f>
        <v>154.9</v>
      </c>
    </row>
    <row r="341" spans="1:10">
      <c r="A341" s="958"/>
      <c r="B341" s="979"/>
      <c r="C341" s="404" t="s">
        <v>1175</v>
      </c>
      <c r="D341" s="405" t="s">
        <v>1176</v>
      </c>
      <c r="E341" s="406" t="s">
        <v>1177</v>
      </c>
      <c r="F341" s="410" t="s">
        <v>1532</v>
      </c>
      <c r="G341" s="407">
        <v>43952</v>
      </c>
      <c r="H341" s="408" t="s">
        <v>1179</v>
      </c>
      <c r="I341" s="409">
        <v>182.94</v>
      </c>
      <c r="J341" s="956"/>
    </row>
    <row r="342" spans="1:10">
      <c r="A342" s="959"/>
      <c r="B342" s="980"/>
      <c r="C342" s="404" t="s">
        <v>1533</v>
      </c>
      <c r="D342" s="405" t="s">
        <v>1534</v>
      </c>
      <c r="E342" s="406" t="s">
        <v>1535</v>
      </c>
      <c r="F342" s="410" t="s">
        <v>1536</v>
      </c>
      <c r="G342" s="407">
        <v>43952</v>
      </c>
      <c r="H342" s="408" t="s">
        <v>1179</v>
      </c>
      <c r="I342" s="409">
        <v>131.77000000000001</v>
      </c>
      <c r="J342" s="956"/>
    </row>
    <row r="343" spans="1:10">
      <c r="A343" s="484"/>
      <c r="B343" s="485"/>
      <c r="C343" s="485"/>
      <c r="D343" s="624"/>
      <c r="E343" s="485"/>
      <c r="F343" s="485"/>
      <c r="G343" s="485"/>
      <c r="H343" s="485"/>
      <c r="I343" s="484"/>
      <c r="J343" s="659"/>
    </row>
    <row r="344" spans="1:10">
      <c r="A344" s="957">
        <v>88</v>
      </c>
      <c r="B344" s="978" t="s">
        <v>1560</v>
      </c>
      <c r="C344" s="404" t="s">
        <v>1528</v>
      </c>
      <c r="D344" s="405" t="s">
        <v>1529</v>
      </c>
      <c r="E344" s="406" t="s">
        <v>1530</v>
      </c>
      <c r="F344" s="406" t="s">
        <v>1531</v>
      </c>
      <c r="G344" s="407">
        <v>43952</v>
      </c>
      <c r="H344" s="408" t="s">
        <v>1035</v>
      </c>
      <c r="I344" s="409">
        <v>2.7</v>
      </c>
      <c r="J344" s="956">
        <f>AVERAGE(I344:I346)</f>
        <v>3.11</v>
      </c>
    </row>
    <row r="345" spans="1:10">
      <c r="A345" s="958"/>
      <c r="B345" s="979"/>
      <c r="C345" s="404" t="s">
        <v>1175</v>
      </c>
      <c r="D345" s="405" t="s">
        <v>1176</v>
      </c>
      <c r="E345" s="406" t="s">
        <v>1177</v>
      </c>
      <c r="F345" s="410" t="s">
        <v>1532</v>
      </c>
      <c r="G345" s="407">
        <v>43952</v>
      </c>
      <c r="H345" s="408" t="s">
        <v>1035</v>
      </c>
      <c r="I345" s="409">
        <v>3.43</v>
      </c>
      <c r="J345" s="956"/>
    </row>
    <row r="346" spans="1:10">
      <c r="A346" s="959"/>
      <c r="B346" s="980"/>
      <c r="C346" s="404" t="s">
        <v>1533</v>
      </c>
      <c r="D346" s="405" t="s">
        <v>1534</v>
      </c>
      <c r="E346" s="406" t="s">
        <v>1535</v>
      </c>
      <c r="F346" s="410" t="s">
        <v>1536</v>
      </c>
      <c r="G346" s="407">
        <v>43952</v>
      </c>
      <c r="H346" s="408" t="s">
        <v>1035</v>
      </c>
      <c r="I346" s="409">
        <v>3.19</v>
      </c>
      <c r="J346" s="956"/>
    </row>
    <row r="347" spans="1:10">
      <c r="A347" s="484"/>
      <c r="B347" s="485"/>
      <c r="C347" s="485"/>
      <c r="D347" s="624"/>
      <c r="E347" s="485"/>
      <c r="F347" s="485"/>
      <c r="G347" s="485"/>
      <c r="H347" s="485"/>
      <c r="I347" s="484"/>
      <c r="J347" s="659"/>
    </row>
    <row r="348" spans="1:10">
      <c r="A348" s="957">
        <v>89</v>
      </c>
      <c r="B348" s="978" t="s">
        <v>1559</v>
      </c>
      <c r="C348" s="404" t="s">
        <v>1528</v>
      </c>
      <c r="D348" s="405" t="s">
        <v>1529</v>
      </c>
      <c r="E348" s="406" t="s">
        <v>1530</v>
      </c>
      <c r="F348" s="406" t="s">
        <v>1531</v>
      </c>
      <c r="G348" s="407">
        <v>43952</v>
      </c>
      <c r="H348" s="408" t="s">
        <v>1035</v>
      </c>
      <c r="I348" s="409">
        <v>10</v>
      </c>
      <c r="J348" s="956">
        <f>AVERAGE(I348:I350)</f>
        <v>12.7</v>
      </c>
    </row>
    <row r="349" spans="1:10">
      <c r="A349" s="958"/>
      <c r="B349" s="979"/>
      <c r="C349" s="404" t="s">
        <v>1175</v>
      </c>
      <c r="D349" s="405" t="s">
        <v>1176</v>
      </c>
      <c r="E349" s="406" t="s">
        <v>1177</v>
      </c>
      <c r="F349" s="410" t="s">
        <v>1532</v>
      </c>
      <c r="G349" s="407">
        <v>43952</v>
      </c>
      <c r="H349" s="408" t="s">
        <v>1035</v>
      </c>
      <c r="I349" s="409">
        <v>20.54</v>
      </c>
      <c r="J349" s="956"/>
    </row>
    <row r="350" spans="1:10">
      <c r="A350" s="959"/>
      <c r="B350" s="980"/>
      <c r="C350" s="404" t="s">
        <v>1533</v>
      </c>
      <c r="D350" s="405" t="s">
        <v>1534</v>
      </c>
      <c r="E350" s="406" t="s">
        <v>1535</v>
      </c>
      <c r="F350" s="410" t="s">
        <v>1536</v>
      </c>
      <c r="G350" s="407">
        <v>43952</v>
      </c>
      <c r="H350" s="408" t="s">
        <v>1035</v>
      </c>
      <c r="I350" s="409">
        <v>7.57</v>
      </c>
      <c r="J350" s="956"/>
    </row>
    <row r="351" spans="1:10">
      <c r="A351" s="614"/>
      <c r="B351" s="8"/>
      <c r="C351" s="8"/>
      <c r="D351" s="20"/>
      <c r="E351" s="8"/>
      <c r="F351" s="8"/>
      <c r="G351" s="8"/>
      <c r="H351" s="8"/>
      <c r="I351" s="8"/>
      <c r="J351" s="615"/>
    </row>
    <row r="352" spans="1:10">
      <c r="A352" s="957">
        <v>90</v>
      </c>
      <c r="B352" s="978" t="s">
        <v>2647</v>
      </c>
      <c r="C352" s="404" t="s">
        <v>1733</v>
      </c>
      <c r="D352" s="405" t="s">
        <v>1734</v>
      </c>
      <c r="E352" s="406" t="s">
        <v>1735</v>
      </c>
      <c r="F352" s="406" t="s">
        <v>1736</v>
      </c>
      <c r="G352" s="407">
        <v>43952</v>
      </c>
      <c r="H352" s="408" t="s">
        <v>1035</v>
      </c>
      <c r="I352" s="409">
        <v>2500</v>
      </c>
      <c r="J352" s="956">
        <f>AVERAGE(I352:I353)</f>
        <v>3991</v>
      </c>
    </row>
    <row r="353" spans="1:10" ht="32.25" customHeight="1">
      <c r="A353" s="959"/>
      <c r="B353" s="980"/>
      <c r="C353" s="404" t="s">
        <v>1757</v>
      </c>
      <c r="D353" s="405"/>
      <c r="E353" s="406" t="s">
        <v>1758</v>
      </c>
      <c r="F353" s="410" t="s">
        <v>1759</v>
      </c>
      <c r="G353" s="407">
        <v>43952</v>
      </c>
      <c r="H353" s="408" t="s">
        <v>1035</v>
      </c>
      <c r="I353" s="409">
        <v>5482</v>
      </c>
      <c r="J353" s="956"/>
    </row>
    <row r="354" spans="1:10">
      <c r="A354" s="614"/>
      <c r="B354" s="8"/>
      <c r="C354" s="8"/>
      <c r="D354" s="20"/>
      <c r="E354" s="8"/>
      <c r="F354" s="8"/>
      <c r="G354" s="8"/>
      <c r="H354" s="8"/>
      <c r="I354" s="8"/>
      <c r="J354" s="615"/>
    </row>
    <row r="355" spans="1:10">
      <c r="A355" s="953">
        <v>91</v>
      </c>
      <c r="B355" s="954" t="s">
        <v>1762</v>
      </c>
      <c r="C355" s="389" t="s">
        <v>1763</v>
      </c>
      <c r="D355" s="388" t="s">
        <v>1764</v>
      </c>
      <c r="E355" s="387">
        <v>36345253</v>
      </c>
      <c r="F355" s="386" t="s">
        <v>1765</v>
      </c>
      <c r="G355" s="385">
        <v>43661</v>
      </c>
      <c r="H355" s="386" t="s">
        <v>1035</v>
      </c>
      <c r="I355" s="383">
        <v>384.19</v>
      </c>
      <c r="J355" s="981">
        <f>AVERAGE(I355:I357)</f>
        <v>377.17</v>
      </c>
    </row>
    <row r="356" spans="1:10">
      <c r="A356" s="953"/>
      <c r="B356" s="954"/>
      <c r="C356" s="621" t="s">
        <v>1766</v>
      </c>
      <c r="D356" s="388" t="s">
        <v>1767</v>
      </c>
      <c r="E356" s="386" t="s">
        <v>1768</v>
      </c>
      <c r="F356" s="386" t="s">
        <v>1769</v>
      </c>
      <c r="G356" s="385">
        <v>43661</v>
      </c>
      <c r="H356" s="386" t="s">
        <v>1035</v>
      </c>
      <c r="I356" s="383">
        <v>297.32</v>
      </c>
      <c r="J356" s="981"/>
    </row>
    <row r="357" spans="1:10">
      <c r="A357" s="953"/>
      <c r="B357" s="954"/>
      <c r="C357" s="621" t="s">
        <v>1770</v>
      </c>
      <c r="D357" s="388" t="s">
        <v>1771</v>
      </c>
      <c r="E357" s="386" t="s">
        <v>1772</v>
      </c>
      <c r="F357" s="386" t="s">
        <v>1773</v>
      </c>
      <c r="G357" s="385">
        <v>43661</v>
      </c>
      <c r="H357" s="386" t="s">
        <v>1035</v>
      </c>
      <c r="I357" s="383">
        <v>450</v>
      </c>
      <c r="J357" s="981"/>
    </row>
    <row r="358" spans="1:10">
      <c r="A358" s="614"/>
      <c r="B358" s="8"/>
      <c r="C358" s="660"/>
      <c r="D358" s="661"/>
      <c r="E358" s="660"/>
      <c r="F358" s="660"/>
      <c r="G358" s="660"/>
      <c r="H358" s="660"/>
      <c r="I358" s="660"/>
      <c r="J358" s="662"/>
    </row>
    <row r="359" spans="1:10" ht="19.5" customHeight="1">
      <c r="A359" s="953">
        <v>92</v>
      </c>
      <c r="B359" s="968" t="s">
        <v>1938</v>
      </c>
      <c r="C359" s="389" t="s">
        <v>1939</v>
      </c>
      <c r="D359" s="388" t="s">
        <v>1940</v>
      </c>
      <c r="E359" s="387" t="s">
        <v>1941</v>
      </c>
      <c r="F359" s="387" t="s">
        <v>1942</v>
      </c>
      <c r="G359" s="385">
        <v>43223</v>
      </c>
      <c r="H359" s="384" t="s">
        <v>1179</v>
      </c>
      <c r="I359" s="383">
        <v>3249.9</v>
      </c>
      <c r="J359" s="967">
        <f>AVERAGE(I359:I361)</f>
        <v>2919.99</v>
      </c>
    </row>
    <row r="360" spans="1:10">
      <c r="A360" s="953"/>
      <c r="B360" s="968"/>
      <c r="C360" s="389" t="s">
        <v>1175</v>
      </c>
      <c r="D360" s="388" t="s">
        <v>1176</v>
      </c>
      <c r="E360" s="387" t="s">
        <v>1182</v>
      </c>
      <c r="F360" s="386" t="s">
        <v>1943</v>
      </c>
      <c r="G360" s="385">
        <v>43223</v>
      </c>
      <c r="H360" s="384" t="s">
        <v>1179</v>
      </c>
      <c r="I360" s="383">
        <v>3354.07</v>
      </c>
      <c r="J360" s="967"/>
    </row>
    <row r="361" spans="1:10">
      <c r="A361" s="953"/>
      <c r="B361" s="968"/>
      <c r="C361" s="389" t="s">
        <v>1944</v>
      </c>
      <c r="D361" s="388" t="s">
        <v>1940</v>
      </c>
      <c r="E361" s="387" t="s">
        <v>1945</v>
      </c>
      <c r="F361" s="386" t="s">
        <v>1946</v>
      </c>
      <c r="G361" s="385">
        <v>43223</v>
      </c>
      <c r="H361" s="384" t="s">
        <v>1179</v>
      </c>
      <c r="I361" s="383">
        <v>2156</v>
      </c>
      <c r="J361" s="967"/>
    </row>
    <row r="362" spans="1:10">
      <c r="A362" s="614"/>
      <c r="B362" s="8"/>
      <c r="C362" s="660"/>
      <c r="D362" s="661"/>
      <c r="E362" s="660"/>
      <c r="F362" s="660"/>
      <c r="G362" s="660"/>
      <c r="H362" s="660"/>
      <c r="I362" s="660"/>
      <c r="J362" s="662"/>
    </row>
    <row r="363" spans="1:10">
      <c r="A363" s="953">
        <v>93</v>
      </c>
      <c r="B363" s="966" t="s">
        <v>1776</v>
      </c>
      <c r="C363" s="621" t="s">
        <v>1770</v>
      </c>
      <c r="D363" s="388" t="s">
        <v>1771</v>
      </c>
      <c r="E363" s="386" t="s">
        <v>1772</v>
      </c>
      <c r="F363" s="386" t="s">
        <v>1773</v>
      </c>
      <c r="G363" s="385">
        <v>43185</v>
      </c>
      <c r="H363" s="386" t="s">
        <v>1035</v>
      </c>
      <c r="I363" s="383">
        <v>48</v>
      </c>
      <c r="J363" s="967">
        <f>AVERAGE(I363:I365)</f>
        <v>66.53</v>
      </c>
    </row>
    <row r="364" spans="1:10">
      <c r="A364" s="953"/>
      <c r="B364" s="966"/>
      <c r="C364" s="389" t="s">
        <v>1763</v>
      </c>
      <c r="D364" s="388" t="s">
        <v>1764</v>
      </c>
      <c r="E364" s="387">
        <v>36345253</v>
      </c>
      <c r="F364" s="386" t="s">
        <v>1765</v>
      </c>
      <c r="G364" s="385">
        <v>43185</v>
      </c>
      <c r="H364" s="386" t="s">
        <v>1035</v>
      </c>
      <c r="I364" s="383">
        <v>81.69</v>
      </c>
      <c r="J364" s="967"/>
    </row>
    <row r="365" spans="1:10">
      <c r="A365" s="953"/>
      <c r="B365" s="966"/>
      <c r="C365" s="622" t="s">
        <v>1777</v>
      </c>
      <c r="D365" s="388" t="s">
        <v>1778</v>
      </c>
      <c r="E365" s="387" t="s">
        <v>1779</v>
      </c>
      <c r="F365" s="387" t="s">
        <v>1780</v>
      </c>
      <c r="G365" s="385">
        <v>43160</v>
      </c>
      <c r="H365" s="386" t="s">
        <v>1035</v>
      </c>
      <c r="I365" s="383">
        <v>69.900000000000006</v>
      </c>
      <c r="J365" s="967"/>
    </row>
    <row r="366" spans="1:10">
      <c r="A366" s="614"/>
      <c r="B366" s="8"/>
      <c r="C366" s="660"/>
      <c r="D366" s="661"/>
      <c r="E366" s="660"/>
      <c r="F366" s="660"/>
      <c r="G366" s="660"/>
      <c r="H366" s="660"/>
      <c r="I366" s="660"/>
      <c r="J366" s="662"/>
    </row>
    <row r="367" spans="1:10">
      <c r="A367" s="953">
        <v>94</v>
      </c>
      <c r="B367" s="954" t="s">
        <v>1782</v>
      </c>
      <c r="C367" s="389" t="s">
        <v>1763</v>
      </c>
      <c r="D367" s="388" t="s">
        <v>1764</v>
      </c>
      <c r="E367" s="387">
        <v>36345253</v>
      </c>
      <c r="F367" s="386" t="s">
        <v>1765</v>
      </c>
      <c r="G367" s="385">
        <v>43185</v>
      </c>
      <c r="H367" s="386" t="s">
        <v>1035</v>
      </c>
      <c r="I367" s="383">
        <v>76.16</v>
      </c>
      <c r="J367" s="967">
        <f>AVERAGE(I367:I369)</f>
        <v>98.5</v>
      </c>
    </row>
    <row r="368" spans="1:10">
      <c r="A368" s="953"/>
      <c r="B368" s="954"/>
      <c r="C368" s="389" t="s">
        <v>1783</v>
      </c>
      <c r="D368" s="388" t="s">
        <v>1784</v>
      </c>
      <c r="E368" s="387">
        <v>33210009</v>
      </c>
      <c r="F368" s="387" t="s">
        <v>1785</v>
      </c>
      <c r="G368" s="385">
        <v>43070</v>
      </c>
      <c r="H368" s="386" t="s">
        <v>1035</v>
      </c>
      <c r="I368" s="383">
        <v>140.79</v>
      </c>
      <c r="J368" s="967"/>
    </row>
    <row r="369" spans="1:10">
      <c r="A369" s="953"/>
      <c r="B369" s="954"/>
      <c r="C369" s="621" t="s">
        <v>1766</v>
      </c>
      <c r="D369" s="388" t="s">
        <v>1767</v>
      </c>
      <c r="E369" s="386" t="s">
        <v>1768</v>
      </c>
      <c r="F369" s="386" t="s">
        <v>1769</v>
      </c>
      <c r="G369" s="385">
        <v>43160</v>
      </c>
      <c r="H369" s="386" t="s">
        <v>1035</v>
      </c>
      <c r="I369" s="383">
        <v>78.56</v>
      </c>
      <c r="J369" s="967"/>
    </row>
    <row r="370" spans="1:10">
      <c r="A370" s="614"/>
      <c r="B370" s="8"/>
      <c r="C370" s="660"/>
      <c r="D370" s="661"/>
      <c r="E370" s="660"/>
      <c r="F370" s="660"/>
      <c r="G370" s="660"/>
      <c r="H370" s="660"/>
      <c r="I370" s="660"/>
      <c r="J370" s="662"/>
    </row>
    <row r="371" spans="1:10">
      <c r="A371" s="953">
        <v>95</v>
      </c>
      <c r="B371" s="954" t="s">
        <v>1787</v>
      </c>
      <c r="C371" s="621" t="s">
        <v>1770</v>
      </c>
      <c r="D371" s="388" t="s">
        <v>1771</v>
      </c>
      <c r="E371" s="386" t="s">
        <v>1772</v>
      </c>
      <c r="F371" s="386" t="s">
        <v>1773</v>
      </c>
      <c r="G371" s="385">
        <v>43185</v>
      </c>
      <c r="H371" s="386" t="s">
        <v>1035</v>
      </c>
      <c r="I371" s="383">
        <v>25</v>
      </c>
      <c r="J371" s="967">
        <f>AVERAGE(I371:I373)</f>
        <v>23.22</v>
      </c>
    </row>
    <row r="372" spans="1:10">
      <c r="A372" s="953"/>
      <c r="B372" s="954"/>
      <c r="C372" s="389" t="s">
        <v>1763</v>
      </c>
      <c r="D372" s="388" t="s">
        <v>1764</v>
      </c>
      <c r="E372" s="387">
        <v>36345253</v>
      </c>
      <c r="F372" s="386" t="s">
        <v>1765</v>
      </c>
      <c r="G372" s="385">
        <v>43185</v>
      </c>
      <c r="H372" s="386" t="s">
        <v>1035</v>
      </c>
      <c r="I372" s="383">
        <v>18.66</v>
      </c>
      <c r="J372" s="967"/>
    </row>
    <row r="373" spans="1:10">
      <c r="A373" s="953"/>
      <c r="B373" s="954"/>
      <c r="C373" s="621" t="s">
        <v>1766</v>
      </c>
      <c r="D373" s="388" t="s">
        <v>1767</v>
      </c>
      <c r="E373" s="386" t="s">
        <v>1768</v>
      </c>
      <c r="F373" s="386" t="s">
        <v>1769</v>
      </c>
      <c r="G373" s="385">
        <v>43160</v>
      </c>
      <c r="H373" s="386" t="s">
        <v>1035</v>
      </c>
      <c r="I373" s="383">
        <v>26</v>
      </c>
      <c r="J373" s="967"/>
    </row>
    <row r="374" spans="1:10">
      <c r="A374" s="614"/>
      <c r="B374" s="8"/>
      <c r="C374" s="660"/>
      <c r="D374" s="661"/>
      <c r="E374" s="660"/>
      <c r="F374" s="660"/>
      <c r="G374" s="660"/>
      <c r="H374" s="660"/>
      <c r="I374" s="660"/>
      <c r="J374" s="662"/>
    </row>
    <row r="375" spans="1:10">
      <c r="A375" s="953">
        <v>96</v>
      </c>
      <c r="B375" s="954" t="s">
        <v>2661</v>
      </c>
      <c r="C375" s="621" t="s">
        <v>2015</v>
      </c>
      <c r="D375" s="388" t="s">
        <v>2016</v>
      </c>
      <c r="E375" s="386" t="s">
        <v>2017</v>
      </c>
      <c r="F375" s="386" t="s">
        <v>2018</v>
      </c>
      <c r="G375" s="385">
        <v>43952</v>
      </c>
      <c r="H375" s="386" t="s">
        <v>1035</v>
      </c>
      <c r="I375" s="383">
        <v>1050</v>
      </c>
      <c r="J375" s="967">
        <f>AVERAGE(I375:I377)</f>
        <v>1183.33</v>
      </c>
    </row>
    <row r="376" spans="1:10">
      <c r="A376" s="953"/>
      <c r="B376" s="954"/>
      <c r="C376" s="389"/>
      <c r="D376" s="388"/>
      <c r="E376" s="387"/>
      <c r="F376" s="386"/>
      <c r="G376" s="385">
        <v>43952</v>
      </c>
      <c r="H376" s="386" t="s">
        <v>1035</v>
      </c>
      <c r="I376" s="383">
        <v>1450</v>
      </c>
      <c r="J376" s="967"/>
    </row>
    <row r="377" spans="1:10">
      <c r="A377" s="953"/>
      <c r="B377" s="954"/>
      <c r="C377" s="621"/>
      <c r="D377" s="388"/>
      <c r="E377" s="386"/>
      <c r="F377" s="386"/>
      <c r="G377" s="385">
        <v>43952</v>
      </c>
      <c r="H377" s="386" t="s">
        <v>1035</v>
      </c>
      <c r="I377" s="383">
        <v>1050</v>
      </c>
      <c r="J377" s="967"/>
    </row>
    <row r="378" spans="1:10">
      <c r="A378" s="614"/>
      <c r="B378" s="8"/>
      <c r="C378" s="660"/>
      <c r="D378" s="661"/>
      <c r="E378" s="660"/>
      <c r="F378" s="660"/>
      <c r="G378" s="660"/>
      <c r="H378" s="660"/>
      <c r="I378" s="660"/>
      <c r="J378" s="662"/>
    </row>
    <row r="379" spans="1:10">
      <c r="A379" s="953">
        <v>97</v>
      </c>
      <c r="B379" s="954" t="s">
        <v>2660</v>
      </c>
      <c r="C379" s="621" t="s">
        <v>2015</v>
      </c>
      <c r="D379" s="388" t="s">
        <v>2016</v>
      </c>
      <c r="E379" s="386" t="s">
        <v>2017</v>
      </c>
      <c r="F379" s="386" t="s">
        <v>2018</v>
      </c>
      <c r="G379" s="385">
        <v>43952</v>
      </c>
      <c r="H379" s="386" t="s">
        <v>1035</v>
      </c>
      <c r="I379" s="383">
        <v>1050</v>
      </c>
      <c r="J379" s="967">
        <f>AVERAGE(I379:I381)</f>
        <v>1183.33</v>
      </c>
    </row>
    <row r="380" spans="1:10">
      <c r="A380" s="953"/>
      <c r="B380" s="954"/>
      <c r="C380" s="389"/>
      <c r="D380" s="388"/>
      <c r="E380" s="387"/>
      <c r="F380" s="386"/>
      <c r="G380" s="385">
        <v>43952</v>
      </c>
      <c r="H380" s="386" t="s">
        <v>1035</v>
      </c>
      <c r="I380" s="383">
        <v>1450</v>
      </c>
      <c r="J380" s="967"/>
    </row>
    <row r="381" spans="1:10">
      <c r="A381" s="953"/>
      <c r="B381" s="954"/>
      <c r="C381" s="621"/>
      <c r="D381" s="388"/>
      <c r="E381" s="386"/>
      <c r="F381" s="386"/>
      <c r="G381" s="385">
        <v>43952</v>
      </c>
      <c r="H381" s="386" t="s">
        <v>1035</v>
      </c>
      <c r="I381" s="383">
        <v>1050</v>
      </c>
      <c r="J381" s="967"/>
    </row>
    <row r="382" spans="1:10">
      <c r="A382" s="614"/>
      <c r="B382" s="8"/>
      <c r="C382" s="660"/>
      <c r="D382" s="661"/>
      <c r="E382" s="660"/>
      <c r="F382" s="660"/>
      <c r="G382" s="660"/>
      <c r="H382" s="660"/>
      <c r="I382" s="660"/>
      <c r="J382" s="662"/>
    </row>
    <row r="383" spans="1:10">
      <c r="A383" s="953">
        <v>98</v>
      </c>
      <c r="B383" s="954" t="s">
        <v>2659</v>
      </c>
      <c r="C383" s="621" t="s">
        <v>2015</v>
      </c>
      <c r="D383" s="388" t="s">
        <v>2016</v>
      </c>
      <c r="E383" s="386" t="s">
        <v>2017</v>
      </c>
      <c r="F383" s="386" t="s">
        <v>2018</v>
      </c>
      <c r="G383" s="385">
        <v>43952</v>
      </c>
      <c r="H383" s="386" t="s">
        <v>1035</v>
      </c>
      <c r="I383" s="383">
        <v>1050</v>
      </c>
      <c r="J383" s="967">
        <f>AVERAGE(I383:I385)</f>
        <v>966.67</v>
      </c>
    </row>
    <row r="384" spans="1:10">
      <c r="A384" s="953"/>
      <c r="B384" s="954"/>
      <c r="C384" s="389"/>
      <c r="D384" s="388"/>
      <c r="E384" s="387"/>
      <c r="F384" s="386"/>
      <c r="G384" s="385">
        <v>43952</v>
      </c>
      <c r="H384" s="386" t="s">
        <v>1035</v>
      </c>
      <c r="I384" s="383">
        <v>1450</v>
      </c>
      <c r="J384" s="967"/>
    </row>
    <row r="385" spans="1:10">
      <c r="A385" s="953"/>
      <c r="B385" s="954"/>
      <c r="C385" s="621"/>
      <c r="D385" s="388"/>
      <c r="E385" s="386"/>
      <c r="F385" s="386"/>
      <c r="G385" s="385">
        <v>43952</v>
      </c>
      <c r="H385" s="386" t="s">
        <v>1035</v>
      </c>
      <c r="I385" s="383">
        <v>400</v>
      </c>
      <c r="J385" s="967"/>
    </row>
    <row r="386" spans="1:10">
      <c r="A386" s="614"/>
      <c r="B386" s="8"/>
      <c r="C386" s="660"/>
      <c r="D386" s="661"/>
      <c r="E386" s="660"/>
      <c r="F386" s="660"/>
      <c r="G386" s="660"/>
      <c r="H386" s="660"/>
      <c r="I386" s="660"/>
      <c r="J386" s="662"/>
    </row>
    <row r="387" spans="1:10">
      <c r="A387" s="953">
        <v>99</v>
      </c>
      <c r="B387" s="954" t="s">
        <v>2658</v>
      </c>
      <c r="C387" s="621" t="s">
        <v>2015</v>
      </c>
      <c r="D387" s="388" t="s">
        <v>2016</v>
      </c>
      <c r="E387" s="386" t="s">
        <v>2017</v>
      </c>
      <c r="F387" s="386" t="s">
        <v>2018</v>
      </c>
      <c r="G387" s="385">
        <v>43952</v>
      </c>
      <c r="H387" s="386" t="s">
        <v>1035</v>
      </c>
      <c r="I387" s="383">
        <v>260</v>
      </c>
      <c r="J387" s="967">
        <f>AVERAGE(I387:I389)</f>
        <v>290</v>
      </c>
    </row>
    <row r="388" spans="1:10">
      <c r="A388" s="953"/>
      <c r="B388" s="954"/>
      <c r="C388" s="389"/>
      <c r="D388" s="388"/>
      <c r="E388" s="387"/>
      <c r="F388" s="386"/>
      <c r="G388" s="385">
        <v>43952</v>
      </c>
      <c r="H388" s="386" t="s">
        <v>1035</v>
      </c>
      <c r="I388" s="383">
        <v>350</v>
      </c>
      <c r="J388" s="967"/>
    </row>
    <row r="389" spans="1:10">
      <c r="A389" s="953"/>
      <c r="B389" s="954"/>
      <c r="C389" s="621"/>
      <c r="D389" s="388"/>
      <c r="E389" s="386"/>
      <c r="F389" s="386"/>
      <c r="G389" s="385">
        <v>43952</v>
      </c>
      <c r="H389" s="386" t="s">
        <v>1035</v>
      </c>
      <c r="I389" s="383">
        <v>260</v>
      </c>
      <c r="J389" s="967"/>
    </row>
    <row r="390" spans="1:10">
      <c r="A390" s="614"/>
      <c r="B390" s="8"/>
      <c r="C390" s="660"/>
      <c r="D390" s="661"/>
      <c r="E390" s="660"/>
      <c r="F390" s="660"/>
      <c r="G390" s="660"/>
      <c r="H390" s="660"/>
      <c r="I390" s="660"/>
      <c r="J390" s="662"/>
    </row>
    <row r="391" spans="1:10">
      <c r="A391" s="953">
        <v>100</v>
      </c>
      <c r="B391" s="954" t="s">
        <v>2657</v>
      </c>
      <c r="C391" s="621" t="s">
        <v>2015</v>
      </c>
      <c r="D391" s="388" t="s">
        <v>2016</v>
      </c>
      <c r="E391" s="386" t="s">
        <v>2017</v>
      </c>
      <c r="F391" s="386" t="s">
        <v>2018</v>
      </c>
      <c r="G391" s="385">
        <v>43952</v>
      </c>
      <c r="H391" s="386" t="s">
        <v>1035</v>
      </c>
      <c r="I391" s="383">
        <v>200</v>
      </c>
      <c r="J391" s="967">
        <f>AVERAGE(I391:I393)</f>
        <v>226.67</v>
      </c>
    </row>
    <row r="392" spans="1:10">
      <c r="A392" s="953"/>
      <c r="B392" s="954"/>
      <c r="C392" s="389"/>
      <c r="D392" s="388"/>
      <c r="E392" s="387"/>
      <c r="F392" s="386"/>
      <c r="G392" s="385">
        <v>43952</v>
      </c>
      <c r="H392" s="386" t="s">
        <v>1035</v>
      </c>
      <c r="I392" s="383">
        <v>280</v>
      </c>
      <c r="J392" s="967"/>
    </row>
    <row r="393" spans="1:10">
      <c r="A393" s="953"/>
      <c r="B393" s="954"/>
      <c r="C393" s="621"/>
      <c r="D393" s="388"/>
      <c r="E393" s="386"/>
      <c r="F393" s="386"/>
      <c r="G393" s="385">
        <v>43952</v>
      </c>
      <c r="H393" s="386" t="s">
        <v>1035</v>
      </c>
      <c r="I393" s="383">
        <v>200</v>
      </c>
      <c r="J393" s="967"/>
    </row>
    <row r="394" spans="1:10">
      <c r="A394" s="614"/>
      <c r="B394" s="8"/>
      <c r="C394" s="660"/>
      <c r="D394" s="661"/>
      <c r="E394" s="660"/>
      <c r="F394" s="660"/>
      <c r="G394" s="660"/>
      <c r="H394" s="660"/>
      <c r="I394" s="660"/>
      <c r="J394" s="662"/>
    </row>
    <row r="395" spans="1:10">
      <c r="A395" s="953">
        <v>101</v>
      </c>
      <c r="B395" s="954" t="s">
        <v>2373</v>
      </c>
      <c r="C395" s="621" t="s">
        <v>2374</v>
      </c>
      <c r="D395" s="388" t="s">
        <v>2416</v>
      </c>
      <c r="E395" s="386" t="s">
        <v>2412</v>
      </c>
      <c r="F395" s="386"/>
      <c r="G395" s="385">
        <v>43952</v>
      </c>
      <c r="H395" s="386" t="s">
        <v>1035</v>
      </c>
      <c r="I395" s="383">
        <v>3323.08</v>
      </c>
      <c r="J395" s="967">
        <f>AVERAGE(I395:I396)</f>
        <v>3411.04</v>
      </c>
    </row>
    <row r="396" spans="1:10">
      <c r="A396" s="953"/>
      <c r="B396" s="954"/>
      <c r="C396" s="389" t="s">
        <v>2375</v>
      </c>
      <c r="D396" s="388" t="s">
        <v>2417</v>
      </c>
      <c r="E396" s="387" t="s">
        <v>2413</v>
      </c>
      <c r="F396" s="386"/>
      <c r="G396" s="385">
        <v>43952</v>
      </c>
      <c r="H396" s="386" t="s">
        <v>1035</v>
      </c>
      <c r="I396" s="383">
        <v>3499</v>
      </c>
      <c r="J396" s="967"/>
    </row>
    <row r="397" spans="1:10">
      <c r="A397" s="614"/>
      <c r="B397" s="8"/>
      <c r="C397" s="660"/>
      <c r="D397" s="661"/>
      <c r="E397" s="660"/>
      <c r="F397" s="660"/>
      <c r="G397" s="660"/>
      <c r="H397" s="660"/>
      <c r="I397" s="660"/>
      <c r="J397" s="662"/>
    </row>
    <row r="398" spans="1:10">
      <c r="A398" s="953">
        <v>102</v>
      </c>
      <c r="B398" s="954" t="s">
        <v>2377</v>
      </c>
      <c r="C398" s="621" t="s">
        <v>2378</v>
      </c>
      <c r="D398" s="388" t="s">
        <v>2414</v>
      </c>
      <c r="E398" s="386"/>
      <c r="F398" s="386"/>
      <c r="G398" s="385">
        <v>43952</v>
      </c>
      <c r="H398" s="386" t="s">
        <v>1035</v>
      </c>
      <c r="I398" s="383">
        <v>7199</v>
      </c>
      <c r="J398" s="967">
        <f>AVERAGE(I398:I399)</f>
        <v>6911.04</v>
      </c>
    </row>
    <row r="399" spans="1:10">
      <c r="A399" s="953"/>
      <c r="B399" s="954"/>
      <c r="C399" s="389" t="s">
        <v>2379</v>
      </c>
      <c r="D399" s="388" t="s">
        <v>2415</v>
      </c>
      <c r="E399" s="387"/>
      <c r="F399" s="386"/>
      <c r="G399" s="385">
        <v>43952</v>
      </c>
      <c r="H399" s="386" t="s">
        <v>1035</v>
      </c>
      <c r="I399" s="383">
        <v>6623.08</v>
      </c>
      <c r="J399" s="967"/>
    </row>
    <row r="400" spans="1:10">
      <c r="A400" s="614"/>
      <c r="B400" s="8"/>
      <c r="C400" s="660"/>
      <c r="D400" s="661"/>
      <c r="E400" s="660"/>
      <c r="F400" s="660"/>
      <c r="G400" s="660"/>
      <c r="H400" s="660"/>
      <c r="I400" s="660"/>
      <c r="J400" s="662"/>
    </row>
    <row r="401" spans="1:10">
      <c r="A401" s="953">
        <v>103</v>
      </c>
      <c r="B401" s="954" t="s">
        <v>2381</v>
      </c>
      <c r="C401" s="621" t="s">
        <v>2374</v>
      </c>
      <c r="D401" s="388" t="s">
        <v>2416</v>
      </c>
      <c r="E401" s="386" t="s">
        <v>2412</v>
      </c>
      <c r="F401" s="386"/>
      <c r="G401" s="385">
        <v>43952</v>
      </c>
      <c r="H401" s="386" t="s">
        <v>1035</v>
      </c>
      <c r="I401" s="383">
        <v>5199</v>
      </c>
      <c r="J401" s="967">
        <f>AVERAGE(I401:I403)</f>
        <v>5199</v>
      </c>
    </row>
    <row r="402" spans="1:10">
      <c r="A402" s="953"/>
      <c r="B402" s="954"/>
      <c r="C402" s="621" t="s">
        <v>2378</v>
      </c>
      <c r="D402" s="388" t="s">
        <v>2414</v>
      </c>
      <c r="E402" s="387"/>
      <c r="F402" s="386"/>
      <c r="G402" s="385">
        <v>43952</v>
      </c>
      <c r="H402" s="386" t="s">
        <v>1035</v>
      </c>
      <c r="I402" s="383">
        <v>5199</v>
      </c>
      <c r="J402" s="967"/>
    </row>
    <row r="403" spans="1:10">
      <c r="A403" s="953"/>
      <c r="B403" s="954"/>
      <c r="C403" s="621"/>
      <c r="D403" s="388"/>
      <c r="E403" s="386"/>
      <c r="F403" s="386"/>
      <c r="G403" s="385"/>
      <c r="H403" s="386"/>
      <c r="I403" s="383"/>
      <c r="J403" s="967"/>
    </row>
    <row r="404" spans="1:10">
      <c r="A404" s="614"/>
      <c r="B404" s="8"/>
      <c r="C404" s="660"/>
      <c r="D404" s="661"/>
      <c r="E404" s="660"/>
      <c r="F404" s="660"/>
      <c r="G404" s="660"/>
      <c r="H404" s="660"/>
      <c r="I404" s="660"/>
      <c r="J404" s="662"/>
    </row>
    <row r="405" spans="1:10">
      <c r="A405" s="953">
        <v>104</v>
      </c>
      <c r="B405" s="968" t="s">
        <v>1416</v>
      </c>
      <c r="C405" s="389" t="s">
        <v>1454</v>
      </c>
      <c r="D405" s="388" t="s">
        <v>1455</v>
      </c>
      <c r="E405" s="387" t="s">
        <v>1456</v>
      </c>
      <c r="F405" s="387" t="s">
        <v>1457</v>
      </c>
      <c r="G405" s="385">
        <v>43952</v>
      </c>
      <c r="H405" s="384" t="s">
        <v>1458</v>
      </c>
      <c r="I405" s="383">
        <v>15000</v>
      </c>
      <c r="J405" s="967">
        <f>AVERAGE(I405:I408)</f>
        <v>18715</v>
      </c>
    </row>
    <row r="406" spans="1:10">
      <c r="A406" s="953"/>
      <c r="B406" s="968"/>
      <c r="C406" s="389" t="s">
        <v>1459</v>
      </c>
      <c r="D406" s="388" t="s">
        <v>1460</v>
      </c>
      <c r="E406" s="387" t="s">
        <v>1461</v>
      </c>
      <c r="F406" s="386" t="s">
        <v>1462</v>
      </c>
      <c r="G406" s="385">
        <v>43952</v>
      </c>
      <c r="H406" s="384" t="s">
        <v>1458</v>
      </c>
      <c r="I406" s="383">
        <f>14400+(1470*3)</f>
        <v>18810</v>
      </c>
      <c r="J406" s="967"/>
    </row>
    <row r="407" spans="1:10">
      <c r="A407" s="953"/>
      <c r="B407" s="968"/>
      <c r="C407" s="389" t="s">
        <v>1463</v>
      </c>
      <c r="D407" s="388" t="s">
        <v>1464</v>
      </c>
      <c r="E407" s="387" t="s">
        <v>1465</v>
      </c>
      <c r="F407" s="387" t="s">
        <v>1466</v>
      </c>
      <c r="G407" s="385">
        <v>43952</v>
      </c>
      <c r="H407" s="384" t="s">
        <v>1458</v>
      </c>
      <c r="I407" s="383">
        <v>21500</v>
      </c>
      <c r="J407" s="967"/>
    </row>
    <row r="408" spans="1:10">
      <c r="A408" s="953"/>
      <c r="B408" s="968"/>
      <c r="C408" s="389" t="s">
        <v>1467</v>
      </c>
      <c r="D408" s="388" t="s">
        <v>1468</v>
      </c>
      <c r="E408" s="387" t="s">
        <v>1469</v>
      </c>
      <c r="F408" s="387" t="s">
        <v>1470</v>
      </c>
      <c r="G408" s="385">
        <v>43952</v>
      </c>
      <c r="H408" s="384" t="s">
        <v>1458</v>
      </c>
      <c r="I408" s="383">
        <v>19550</v>
      </c>
      <c r="J408" s="967"/>
    </row>
    <row r="410" spans="1:10" ht="42" customHeight="1">
      <c r="A410" s="703">
        <v>105</v>
      </c>
      <c r="B410" s="705" t="s">
        <v>736</v>
      </c>
      <c r="C410" s="711" t="s">
        <v>2533</v>
      </c>
      <c r="D410" s="712" t="s">
        <v>2534</v>
      </c>
      <c r="E410" s="713" t="s">
        <v>2535</v>
      </c>
      <c r="F410" s="714" t="s">
        <v>1943</v>
      </c>
      <c r="G410" s="715">
        <v>43983</v>
      </c>
      <c r="H410" s="415" t="s">
        <v>2536</v>
      </c>
      <c r="I410" s="716">
        <v>71.599999999999994</v>
      </c>
      <c r="J410" s="704">
        <f>AVERAGE(I410:I410)</f>
        <v>71.599999999999994</v>
      </c>
    </row>
    <row r="412" spans="1:10">
      <c r="A412" s="957">
        <v>106</v>
      </c>
      <c r="B412" s="978" t="s">
        <v>2603</v>
      </c>
      <c r="C412" s="711" t="s">
        <v>1528</v>
      </c>
      <c r="D412" s="721" t="s">
        <v>1529</v>
      </c>
      <c r="E412" s="722" t="s">
        <v>1530</v>
      </c>
      <c r="F412" s="722" t="s">
        <v>1531</v>
      </c>
      <c r="G412" s="723">
        <v>43952</v>
      </c>
      <c r="H412" s="724" t="s">
        <v>1183</v>
      </c>
      <c r="I412" s="725">
        <v>20</v>
      </c>
      <c r="J412" s="956">
        <v>71.599999999999994</v>
      </c>
    </row>
    <row r="413" spans="1:10">
      <c r="A413" s="958"/>
      <c r="B413" s="979"/>
      <c r="C413" s="711" t="s">
        <v>1175</v>
      </c>
      <c r="D413" s="721" t="s">
        <v>1176</v>
      </c>
      <c r="E413" s="722" t="s">
        <v>1177</v>
      </c>
      <c r="F413" s="726" t="s">
        <v>1532</v>
      </c>
      <c r="G413" s="723">
        <v>43952</v>
      </c>
      <c r="H413" s="724" t="s">
        <v>1183</v>
      </c>
      <c r="I413" s="725">
        <v>43.75</v>
      </c>
      <c r="J413" s="956"/>
    </row>
    <row r="414" spans="1:10">
      <c r="A414" s="959"/>
      <c r="B414" s="980"/>
      <c r="C414" s="711" t="s">
        <v>1533</v>
      </c>
      <c r="D414" s="721" t="s">
        <v>1534</v>
      </c>
      <c r="E414" s="722" t="s">
        <v>1535</v>
      </c>
      <c r="F414" s="726" t="s">
        <v>1536</v>
      </c>
      <c r="G414" s="723">
        <v>43952</v>
      </c>
      <c r="H414" s="724" t="s">
        <v>1183</v>
      </c>
      <c r="I414" s="725">
        <v>97.5</v>
      </c>
      <c r="J414" s="956"/>
    </row>
    <row r="416" spans="1:10">
      <c r="A416" s="957">
        <v>107</v>
      </c>
      <c r="B416" s="978" t="s">
        <v>1569</v>
      </c>
      <c r="C416" s="711" t="s">
        <v>2622</v>
      </c>
      <c r="D416" s="721" t="s">
        <v>2623</v>
      </c>
      <c r="E416" s="722" t="s">
        <v>2624</v>
      </c>
      <c r="F416" s="722" t="s">
        <v>2625</v>
      </c>
      <c r="G416" s="723">
        <v>43934</v>
      </c>
      <c r="H416" s="724" t="s">
        <v>2536</v>
      </c>
      <c r="I416" s="725">
        <v>12.56</v>
      </c>
      <c r="J416" s="973">
        <f>MEDIAN(I416:I418)</f>
        <v>12.56</v>
      </c>
    </row>
    <row r="417" spans="1:10">
      <c r="A417" s="958"/>
      <c r="B417" s="979"/>
      <c r="C417" s="711" t="s">
        <v>1175</v>
      </c>
      <c r="D417" s="721" t="s">
        <v>1176</v>
      </c>
      <c r="E417" s="722" t="s">
        <v>1177</v>
      </c>
      <c r="F417" s="726" t="s">
        <v>1532</v>
      </c>
      <c r="G417" s="723">
        <v>43952</v>
      </c>
      <c r="H417" s="724" t="s">
        <v>2536</v>
      </c>
      <c r="I417" s="725">
        <v>10.7</v>
      </c>
      <c r="J417" s="974"/>
    </row>
    <row r="418" spans="1:10">
      <c r="A418" s="959"/>
      <c r="B418" s="980"/>
      <c r="C418" s="711" t="s">
        <v>1533</v>
      </c>
      <c r="D418" s="721" t="s">
        <v>1534</v>
      </c>
      <c r="E418" s="722" t="s">
        <v>1535</v>
      </c>
      <c r="F418" s="726" t="s">
        <v>1536</v>
      </c>
      <c r="G418" s="723">
        <v>43952</v>
      </c>
      <c r="H418" s="724" t="s">
        <v>2536</v>
      </c>
      <c r="I418" s="725">
        <v>13.5</v>
      </c>
      <c r="J418" s="975"/>
    </row>
    <row r="420" spans="1:10" ht="25.5">
      <c r="A420" s="957">
        <v>108</v>
      </c>
      <c r="B420" s="978" t="s">
        <v>2627</v>
      </c>
      <c r="C420" s="727" t="s">
        <v>1184</v>
      </c>
      <c r="D420" s="721" t="s">
        <v>1185</v>
      </c>
      <c r="E420" s="722" t="s">
        <v>1186</v>
      </c>
      <c r="F420" s="722" t="s">
        <v>2625</v>
      </c>
      <c r="G420" s="723">
        <v>43952</v>
      </c>
      <c r="H420" s="724" t="s">
        <v>2536</v>
      </c>
      <c r="I420" s="728">
        <v>105.63</v>
      </c>
      <c r="J420" s="963">
        <f>MEDIAN(I420:I422)</f>
        <v>87.35</v>
      </c>
    </row>
    <row r="421" spans="1:10">
      <c r="A421" s="958"/>
      <c r="B421" s="979"/>
      <c r="C421" s="711" t="s">
        <v>1175</v>
      </c>
      <c r="D421" s="721" t="s">
        <v>1176</v>
      </c>
      <c r="E421" s="722" t="s">
        <v>1177</v>
      </c>
      <c r="F421" s="726" t="s">
        <v>2628</v>
      </c>
      <c r="G421" s="723">
        <v>43952</v>
      </c>
      <c r="H421" s="724" t="s">
        <v>2536</v>
      </c>
      <c r="I421" s="728">
        <v>87.35</v>
      </c>
      <c r="J421" s="964"/>
    </row>
    <row r="422" spans="1:10">
      <c r="A422" s="959"/>
      <c r="B422" s="980"/>
      <c r="C422" s="711" t="s">
        <v>1763</v>
      </c>
      <c r="D422" s="721" t="s">
        <v>1764</v>
      </c>
      <c r="E422" s="722">
        <v>36341717</v>
      </c>
      <c r="F422" s="726" t="s">
        <v>2629</v>
      </c>
      <c r="G422" s="723">
        <v>43952</v>
      </c>
      <c r="H422" s="724" t="s">
        <v>2536</v>
      </c>
      <c r="I422" s="728">
        <v>79.349999999999994</v>
      </c>
      <c r="J422" s="965"/>
    </row>
    <row r="424" spans="1:10" ht="25.5">
      <c r="A424" s="957">
        <v>109</v>
      </c>
      <c r="B424" s="978" t="s">
        <v>2631</v>
      </c>
      <c r="C424" s="727" t="s">
        <v>1184</v>
      </c>
      <c r="D424" s="721" t="s">
        <v>1185</v>
      </c>
      <c r="E424" s="722" t="s">
        <v>1186</v>
      </c>
      <c r="F424" s="722" t="s">
        <v>2625</v>
      </c>
      <c r="G424" s="723">
        <v>43952</v>
      </c>
      <c r="H424" s="724" t="s">
        <v>2536</v>
      </c>
      <c r="I424" s="728">
        <v>258.55</v>
      </c>
      <c r="J424" s="963">
        <f>MEDIAN(I424:I426)</f>
        <v>258.55</v>
      </c>
    </row>
    <row r="425" spans="1:10">
      <c r="A425" s="958"/>
      <c r="B425" s="979"/>
      <c r="C425" s="711" t="s">
        <v>1175</v>
      </c>
      <c r="D425" s="721" t="s">
        <v>1176</v>
      </c>
      <c r="E425" s="722" t="s">
        <v>1177</v>
      </c>
      <c r="F425" s="726" t="s">
        <v>2628</v>
      </c>
      <c r="G425" s="723">
        <v>43952</v>
      </c>
      <c r="H425" s="724" t="s">
        <v>2536</v>
      </c>
      <c r="I425" s="728">
        <v>197.61</v>
      </c>
      <c r="J425" s="964"/>
    </row>
    <row r="426" spans="1:10">
      <c r="A426" s="959"/>
      <c r="B426" s="980"/>
      <c r="C426" s="711" t="s">
        <v>2533</v>
      </c>
      <c r="D426" s="712" t="s">
        <v>2534</v>
      </c>
      <c r="E426" s="713" t="s">
        <v>2535</v>
      </c>
      <c r="F426" s="714" t="s">
        <v>1943</v>
      </c>
      <c r="G426" s="715">
        <v>43983</v>
      </c>
      <c r="H426" s="415" t="s">
        <v>2536</v>
      </c>
      <c r="I426" s="716">
        <v>260</v>
      </c>
      <c r="J426" s="965"/>
    </row>
    <row r="428" spans="1:10" ht="25.5">
      <c r="A428" s="953">
        <v>110</v>
      </c>
      <c r="B428" s="968" t="s">
        <v>2637</v>
      </c>
      <c r="C428" s="727" t="s">
        <v>1184</v>
      </c>
      <c r="D428" s="721" t="s">
        <v>1185</v>
      </c>
      <c r="E428" s="722" t="s">
        <v>1186</v>
      </c>
      <c r="F428" s="722" t="s">
        <v>2625</v>
      </c>
      <c r="G428" s="723">
        <v>43952</v>
      </c>
      <c r="H428" s="724" t="s">
        <v>2536</v>
      </c>
      <c r="I428" s="728">
        <v>44.22</v>
      </c>
      <c r="J428" s="956">
        <f>MEDIAN(I428:I430)</f>
        <v>38.200000000000003</v>
      </c>
    </row>
    <row r="429" spans="1:10">
      <c r="A429" s="953"/>
      <c r="B429" s="968"/>
      <c r="C429" s="711" t="s">
        <v>1175</v>
      </c>
      <c r="D429" s="721" t="s">
        <v>1176</v>
      </c>
      <c r="E429" s="722" t="s">
        <v>1177</v>
      </c>
      <c r="F429" s="726" t="s">
        <v>1943</v>
      </c>
      <c r="G429" s="723">
        <v>43636</v>
      </c>
      <c r="H429" s="724" t="s">
        <v>2536</v>
      </c>
      <c r="I429" s="728">
        <v>38.200000000000003</v>
      </c>
      <c r="J429" s="956"/>
    </row>
    <row r="430" spans="1:10">
      <c r="A430" s="953"/>
      <c r="B430" s="968"/>
      <c r="C430" s="711" t="s">
        <v>1528</v>
      </c>
      <c r="D430" s="721" t="s">
        <v>1529</v>
      </c>
      <c r="E430" s="722" t="s">
        <v>1530</v>
      </c>
      <c r="F430" s="722" t="s">
        <v>1531</v>
      </c>
      <c r="G430" s="723">
        <v>43952</v>
      </c>
      <c r="H430" s="724" t="s">
        <v>2536</v>
      </c>
      <c r="I430" s="725">
        <v>20</v>
      </c>
      <c r="J430" s="956"/>
    </row>
    <row r="432" spans="1:10">
      <c r="A432" s="957">
        <v>111</v>
      </c>
      <c r="B432" s="960" t="s">
        <v>2728</v>
      </c>
      <c r="C432" s="711" t="s">
        <v>2730</v>
      </c>
      <c r="D432" s="721" t="s">
        <v>2731</v>
      </c>
      <c r="E432" s="722" t="s">
        <v>2732</v>
      </c>
      <c r="F432" s="722" t="s">
        <v>2733</v>
      </c>
      <c r="G432" s="723">
        <v>43891</v>
      </c>
      <c r="H432" s="724" t="s">
        <v>2536</v>
      </c>
      <c r="I432" s="728">
        <v>4.38</v>
      </c>
      <c r="J432" s="963">
        <f>MEDIAN(I432:I434)</f>
        <v>4.9000000000000004</v>
      </c>
    </row>
    <row r="433" spans="1:10">
      <c r="A433" s="958"/>
      <c r="B433" s="961"/>
      <c r="C433" s="743" t="s">
        <v>2734</v>
      </c>
      <c r="D433" s="721" t="s">
        <v>2735</v>
      </c>
      <c r="E433" s="726" t="s">
        <v>2736</v>
      </c>
      <c r="F433" s="722" t="s">
        <v>2737</v>
      </c>
      <c r="G433" s="723">
        <v>43891</v>
      </c>
      <c r="H433" s="724" t="s">
        <v>2536</v>
      </c>
      <c r="I433" s="728">
        <v>20.5</v>
      </c>
      <c r="J433" s="964"/>
    </row>
    <row r="434" spans="1:10">
      <c r="A434" s="959"/>
      <c r="B434" s="962"/>
      <c r="C434" s="711" t="s">
        <v>2738</v>
      </c>
      <c r="D434" s="721"/>
      <c r="E434" s="726" t="s">
        <v>2739</v>
      </c>
      <c r="F434" s="726" t="s">
        <v>2740</v>
      </c>
      <c r="G434" s="723">
        <v>43891</v>
      </c>
      <c r="H434" s="724" t="s">
        <v>2536</v>
      </c>
      <c r="I434" s="728">
        <v>4.9000000000000004</v>
      </c>
      <c r="J434" s="965"/>
    </row>
    <row r="436" spans="1:10">
      <c r="A436" s="953">
        <v>112</v>
      </c>
      <c r="B436" s="966" t="s">
        <v>1776</v>
      </c>
      <c r="C436" s="743" t="s">
        <v>1770</v>
      </c>
      <c r="D436" s="721" t="s">
        <v>1771</v>
      </c>
      <c r="E436" s="726" t="s">
        <v>1772</v>
      </c>
      <c r="F436" s="726" t="s">
        <v>1773</v>
      </c>
      <c r="G436" s="723">
        <v>43891</v>
      </c>
      <c r="H436" s="724" t="s">
        <v>2536</v>
      </c>
      <c r="I436" s="728">
        <v>50</v>
      </c>
      <c r="J436" s="955">
        <f>MEDIAN(I436:I438)</f>
        <v>69.900000000000006</v>
      </c>
    </row>
    <row r="437" spans="1:10">
      <c r="A437" s="953"/>
      <c r="B437" s="966"/>
      <c r="C437" s="711" t="s">
        <v>1763</v>
      </c>
      <c r="D437" s="721" t="s">
        <v>1764</v>
      </c>
      <c r="E437" s="722">
        <v>36345253</v>
      </c>
      <c r="F437" s="726" t="s">
        <v>1765</v>
      </c>
      <c r="G437" s="723">
        <v>43891</v>
      </c>
      <c r="H437" s="724" t="s">
        <v>2536</v>
      </c>
      <c r="I437" s="728">
        <v>81.69</v>
      </c>
      <c r="J437" s="955"/>
    </row>
    <row r="438" spans="1:10">
      <c r="A438" s="953"/>
      <c r="B438" s="966"/>
      <c r="C438" s="744" t="s">
        <v>1777</v>
      </c>
      <c r="D438" s="721" t="s">
        <v>1778</v>
      </c>
      <c r="E438" s="722" t="s">
        <v>1779</v>
      </c>
      <c r="F438" s="722" t="s">
        <v>1780</v>
      </c>
      <c r="G438" s="723">
        <v>43891</v>
      </c>
      <c r="H438" s="724" t="s">
        <v>2536</v>
      </c>
      <c r="I438" s="728">
        <v>69.900000000000006</v>
      </c>
      <c r="J438" s="955"/>
    </row>
    <row r="440" spans="1:10">
      <c r="A440" s="957">
        <v>113</v>
      </c>
      <c r="B440" s="960" t="s">
        <v>1787</v>
      </c>
      <c r="C440" s="743" t="s">
        <v>1770</v>
      </c>
      <c r="D440" s="721" t="s">
        <v>1771</v>
      </c>
      <c r="E440" s="726" t="s">
        <v>1772</v>
      </c>
      <c r="F440" s="726" t="s">
        <v>1773</v>
      </c>
      <c r="G440" s="723">
        <v>43891</v>
      </c>
      <c r="H440" s="724" t="s">
        <v>2536</v>
      </c>
      <c r="I440" s="728">
        <v>25</v>
      </c>
      <c r="J440" s="963">
        <f>MEDIAN(I440:I442)</f>
        <v>25</v>
      </c>
    </row>
    <row r="441" spans="1:10">
      <c r="A441" s="958"/>
      <c r="B441" s="961"/>
      <c r="C441" s="711" t="s">
        <v>1763</v>
      </c>
      <c r="D441" s="721" t="s">
        <v>1764</v>
      </c>
      <c r="E441" s="722">
        <v>36345253</v>
      </c>
      <c r="F441" s="726" t="s">
        <v>1765</v>
      </c>
      <c r="G441" s="723">
        <v>43891</v>
      </c>
      <c r="H441" s="724" t="s">
        <v>2536</v>
      </c>
      <c r="I441" s="728">
        <v>18.66</v>
      </c>
      <c r="J441" s="964"/>
    </row>
    <row r="442" spans="1:10">
      <c r="A442" s="959"/>
      <c r="B442" s="962"/>
      <c r="C442" s="743" t="s">
        <v>1766</v>
      </c>
      <c r="D442" s="712" t="s">
        <v>1767</v>
      </c>
      <c r="E442" s="714" t="s">
        <v>1768</v>
      </c>
      <c r="F442" s="714" t="s">
        <v>1769</v>
      </c>
      <c r="G442" s="723">
        <v>43891</v>
      </c>
      <c r="H442" s="415" t="s">
        <v>2536</v>
      </c>
      <c r="I442" s="716">
        <v>26</v>
      </c>
      <c r="J442" s="965"/>
    </row>
    <row r="444" spans="1:10">
      <c r="A444" s="953">
        <v>114</v>
      </c>
      <c r="B444" s="954" t="s">
        <v>1762</v>
      </c>
      <c r="C444" s="745" t="s">
        <v>1763</v>
      </c>
      <c r="D444" s="721" t="s">
        <v>1764</v>
      </c>
      <c r="E444" s="722">
        <v>36345253</v>
      </c>
      <c r="F444" s="726" t="s">
        <v>1765</v>
      </c>
      <c r="G444" s="723">
        <v>43891</v>
      </c>
      <c r="H444" s="724" t="s">
        <v>2536</v>
      </c>
      <c r="I444" s="728">
        <v>384.19</v>
      </c>
      <c r="J444" s="955">
        <f>MEDIAN(I444:I446)</f>
        <v>384.19</v>
      </c>
    </row>
    <row r="445" spans="1:10">
      <c r="A445" s="953"/>
      <c r="B445" s="954"/>
      <c r="C445" s="746" t="s">
        <v>1766</v>
      </c>
      <c r="D445" s="712" t="s">
        <v>1767</v>
      </c>
      <c r="E445" s="714" t="s">
        <v>1768</v>
      </c>
      <c r="F445" s="714" t="s">
        <v>1769</v>
      </c>
      <c r="G445" s="723">
        <v>43891</v>
      </c>
      <c r="H445" s="415" t="s">
        <v>2536</v>
      </c>
      <c r="I445" s="716">
        <v>297.32</v>
      </c>
      <c r="J445" s="955"/>
    </row>
    <row r="446" spans="1:10">
      <c r="A446" s="953"/>
      <c r="B446" s="954"/>
      <c r="C446" s="743" t="s">
        <v>1770</v>
      </c>
      <c r="D446" s="721" t="s">
        <v>1771</v>
      </c>
      <c r="E446" s="726" t="s">
        <v>1772</v>
      </c>
      <c r="F446" s="726" t="s">
        <v>1773</v>
      </c>
      <c r="G446" s="723">
        <v>43891</v>
      </c>
      <c r="H446" s="724" t="s">
        <v>2536</v>
      </c>
      <c r="I446" s="728">
        <v>450</v>
      </c>
      <c r="J446" s="955"/>
    </row>
    <row r="448" spans="1:10">
      <c r="A448" s="953">
        <v>115</v>
      </c>
      <c r="B448" s="954" t="s">
        <v>1782</v>
      </c>
      <c r="C448" s="745" t="s">
        <v>1763</v>
      </c>
      <c r="D448" s="721" t="s">
        <v>1764</v>
      </c>
      <c r="E448" s="722">
        <v>36345253</v>
      </c>
      <c r="F448" s="726" t="s">
        <v>1765</v>
      </c>
      <c r="G448" s="723">
        <v>43891</v>
      </c>
      <c r="H448" s="724" t="s">
        <v>2536</v>
      </c>
      <c r="I448" s="728">
        <v>76.16</v>
      </c>
      <c r="J448" s="956">
        <f>MEDIAN(I448:I450)</f>
        <v>78.56</v>
      </c>
    </row>
    <row r="449" spans="1:10" ht="25.5">
      <c r="A449" s="953"/>
      <c r="B449" s="954"/>
      <c r="C449" s="727" t="s">
        <v>1783</v>
      </c>
      <c r="D449" s="721" t="s">
        <v>1784</v>
      </c>
      <c r="E449" s="722">
        <v>33210009</v>
      </c>
      <c r="F449" s="722" t="s">
        <v>1785</v>
      </c>
      <c r="G449" s="723">
        <v>43891</v>
      </c>
      <c r="H449" s="724" t="s">
        <v>2536</v>
      </c>
      <c r="I449" s="728">
        <v>140.79</v>
      </c>
      <c r="J449" s="956"/>
    </row>
    <row r="450" spans="1:10">
      <c r="A450" s="953"/>
      <c r="B450" s="954"/>
      <c r="C450" s="743" t="s">
        <v>1766</v>
      </c>
      <c r="D450" s="721" t="s">
        <v>1767</v>
      </c>
      <c r="E450" s="726" t="s">
        <v>1768</v>
      </c>
      <c r="F450" s="726" t="s">
        <v>1769</v>
      </c>
      <c r="G450" s="723">
        <v>43891</v>
      </c>
      <c r="H450" s="724" t="s">
        <v>2536</v>
      </c>
      <c r="I450" s="728">
        <v>78.56</v>
      </c>
      <c r="J450" s="956"/>
    </row>
  </sheetData>
  <mergeCells count="338">
    <mergeCell ref="A424:A426"/>
    <mergeCell ref="B424:B426"/>
    <mergeCell ref="J424:J426"/>
    <mergeCell ref="A428:A430"/>
    <mergeCell ref="B428:B430"/>
    <mergeCell ref="J428:J430"/>
    <mergeCell ref="A412:A414"/>
    <mergeCell ref="B412:B414"/>
    <mergeCell ref="J412:J414"/>
    <mergeCell ref="A416:A418"/>
    <mergeCell ref="B416:B418"/>
    <mergeCell ref="J416:J418"/>
    <mergeCell ref="A420:A422"/>
    <mergeCell ref="B420:B422"/>
    <mergeCell ref="J420:J422"/>
    <mergeCell ref="A367:A369"/>
    <mergeCell ref="B367:B369"/>
    <mergeCell ref="J367:J369"/>
    <mergeCell ref="A371:A373"/>
    <mergeCell ref="B371:B373"/>
    <mergeCell ref="J371:J373"/>
    <mergeCell ref="A355:A357"/>
    <mergeCell ref="B355:B357"/>
    <mergeCell ref="J355:J357"/>
    <mergeCell ref="A363:A365"/>
    <mergeCell ref="B363:B365"/>
    <mergeCell ref="J363:J365"/>
    <mergeCell ref="A359:A361"/>
    <mergeCell ref="B359:B361"/>
    <mergeCell ref="J359:J361"/>
    <mergeCell ref="A332:A334"/>
    <mergeCell ref="B332:B334"/>
    <mergeCell ref="J332:J334"/>
    <mergeCell ref="A336:A338"/>
    <mergeCell ref="B336:B338"/>
    <mergeCell ref="J336:J338"/>
    <mergeCell ref="A352:A353"/>
    <mergeCell ref="B352:B353"/>
    <mergeCell ref="J352:J353"/>
    <mergeCell ref="A340:A342"/>
    <mergeCell ref="B340:B342"/>
    <mergeCell ref="J340:J342"/>
    <mergeCell ref="A344:A346"/>
    <mergeCell ref="B344:B346"/>
    <mergeCell ref="J344:J346"/>
    <mergeCell ref="A348:A350"/>
    <mergeCell ref="B348:B350"/>
    <mergeCell ref="J348:J350"/>
    <mergeCell ref="A320:A322"/>
    <mergeCell ref="B320:B322"/>
    <mergeCell ref="J320:J322"/>
    <mergeCell ref="A324:A326"/>
    <mergeCell ref="B324:B326"/>
    <mergeCell ref="J324:J326"/>
    <mergeCell ref="A328:A330"/>
    <mergeCell ref="B328:B330"/>
    <mergeCell ref="J328:J330"/>
    <mergeCell ref="A308:A310"/>
    <mergeCell ref="B308:B310"/>
    <mergeCell ref="J308:J310"/>
    <mergeCell ref="A312:A314"/>
    <mergeCell ref="B312:B314"/>
    <mergeCell ref="J312:J314"/>
    <mergeCell ref="A316:A318"/>
    <mergeCell ref="B316:B318"/>
    <mergeCell ref="J316:J318"/>
    <mergeCell ref="A296:A298"/>
    <mergeCell ref="B296:B298"/>
    <mergeCell ref="J296:J298"/>
    <mergeCell ref="A300:A302"/>
    <mergeCell ref="B300:B302"/>
    <mergeCell ref="J300:J302"/>
    <mergeCell ref="A304:A306"/>
    <mergeCell ref="B304:B306"/>
    <mergeCell ref="J304:J306"/>
    <mergeCell ref="A284:A286"/>
    <mergeCell ref="B284:B286"/>
    <mergeCell ref="J284:J286"/>
    <mergeCell ref="A288:A290"/>
    <mergeCell ref="B288:B290"/>
    <mergeCell ref="J288:J290"/>
    <mergeCell ref="A292:A294"/>
    <mergeCell ref="B292:B294"/>
    <mergeCell ref="J292:J294"/>
    <mergeCell ref="A272:A274"/>
    <mergeCell ref="B272:B274"/>
    <mergeCell ref="J272:J274"/>
    <mergeCell ref="A276:A278"/>
    <mergeCell ref="B276:B278"/>
    <mergeCell ref="J276:J278"/>
    <mergeCell ref="A280:A282"/>
    <mergeCell ref="B280:B282"/>
    <mergeCell ref="J280:J282"/>
    <mergeCell ref="A260:A262"/>
    <mergeCell ref="B260:B262"/>
    <mergeCell ref="J260:J262"/>
    <mergeCell ref="A264:A266"/>
    <mergeCell ref="B264:B266"/>
    <mergeCell ref="J264:J266"/>
    <mergeCell ref="A268:A270"/>
    <mergeCell ref="B268:B270"/>
    <mergeCell ref="J268:J270"/>
    <mergeCell ref="A405:A408"/>
    <mergeCell ref="B405:B408"/>
    <mergeCell ref="J405:J408"/>
    <mergeCell ref="A241:A242"/>
    <mergeCell ref="B241:B242"/>
    <mergeCell ref="J241:J242"/>
    <mergeCell ref="A231:A233"/>
    <mergeCell ref="B231:B233"/>
    <mergeCell ref="J231:J233"/>
    <mergeCell ref="A235:A237"/>
    <mergeCell ref="B235:B237"/>
    <mergeCell ref="J235:J237"/>
    <mergeCell ref="A244:A246"/>
    <mergeCell ref="B244:B246"/>
    <mergeCell ref="J244:J246"/>
    <mergeCell ref="A248:A250"/>
    <mergeCell ref="B248:B250"/>
    <mergeCell ref="J248:J250"/>
    <mergeCell ref="A252:A254"/>
    <mergeCell ref="B252:B254"/>
    <mergeCell ref="J252:J254"/>
    <mergeCell ref="A256:A258"/>
    <mergeCell ref="B256:B258"/>
    <mergeCell ref="J256:J258"/>
    <mergeCell ref="A223:A225"/>
    <mergeCell ref="B223:B225"/>
    <mergeCell ref="J223:J225"/>
    <mergeCell ref="A227:A229"/>
    <mergeCell ref="B227:B229"/>
    <mergeCell ref="J227:J229"/>
    <mergeCell ref="A215:A217"/>
    <mergeCell ref="B215:B217"/>
    <mergeCell ref="J215:J217"/>
    <mergeCell ref="A219:A221"/>
    <mergeCell ref="B219:B221"/>
    <mergeCell ref="J219:J221"/>
    <mergeCell ref="A207:A209"/>
    <mergeCell ref="B207:B209"/>
    <mergeCell ref="J207:J209"/>
    <mergeCell ref="A211:A213"/>
    <mergeCell ref="B211:B213"/>
    <mergeCell ref="J211:J213"/>
    <mergeCell ref="A199:A201"/>
    <mergeCell ref="B199:B201"/>
    <mergeCell ref="J199:J201"/>
    <mergeCell ref="A203:A205"/>
    <mergeCell ref="B203:B205"/>
    <mergeCell ref="J203:J205"/>
    <mergeCell ref="A191:A193"/>
    <mergeCell ref="B191:B193"/>
    <mergeCell ref="J191:J193"/>
    <mergeCell ref="A195:A197"/>
    <mergeCell ref="B195:B197"/>
    <mergeCell ref="J195:J197"/>
    <mergeCell ref="A183:A185"/>
    <mergeCell ref="B183:B185"/>
    <mergeCell ref="J183:J185"/>
    <mergeCell ref="A187:A189"/>
    <mergeCell ref="B187:B189"/>
    <mergeCell ref="J187:J189"/>
    <mergeCell ref="A175:A177"/>
    <mergeCell ref="B175:B177"/>
    <mergeCell ref="J175:J177"/>
    <mergeCell ref="A179:A181"/>
    <mergeCell ref="B179:B181"/>
    <mergeCell ref="J179:J181"/>
    <mergeCell ref="A167:A169"/>
    <mergeCell ref="B167:B169"/>
    <mergeCell ref="J167:J169"/>
    <mergeCell ref="A171:A173"/>
    <mergeCell ref="B171:B173"/>
    <mergeCell ref="J171:J173"/>
    <mergeCell ref="A159:A161"/>
    <mergeCell ref="B159:B161"/>
    <mergeCell ref="J159:J161"/>
    <mergeCell ref="A163:A165"/>
    <mergeCell ref="B163:B165"/>
    <mergeCell ref="J163:J165"/>
    <mergeCell ref="A151:A153"/>
    <mergeCell ref="B151:B153"/>
    <mergeCell ref="J151:J153"/>
    <mergeCell ref="A155:A157"/>
    <mergeCell ref="B155:B157"/>
    <mergeCell ref="J155:J157"/>
    <mergeCell ref="A143:A145"/>
    <mergeCell ref="B143:B145"/>
    <mergeCell ref="J143:J145"/>
    <mergeCell ref="A147:A149"/>
    <mergeCell ref="B147:B149"/>
    <mergeCell ref="J147:J149"/>
    <mergeCell ref="A135:A137"/>
    <mergeCell ref="B135:B137"/>
    <mergeCell ref="J135:J137"/>
    <mergeCell ref="A139:A141"/>
    <mergeCell ref="B139:B141"/>
    <mergeCell ref="J139:J141"/>
    <mergeCell ref="A127:A129"/>
    <mergeCell ref="B127:B129"/>
    <mergeCell ref="J127:J129"/>
    <mergeCell ref="A131:A133"/>
    <mergeCell ref="B131:B133"/>
    <mergeCell ref="J131:J133"/>
    <mergeCell ref="A119:A121"/>
    <mergeCell ref="B119:B121"/>
    <mergeCell ref="J119:J121"/>
    <mergeCell ref="A123:A125"/>
    <mergeCell ref="B123:B125"/>
    <mergeCell ref="J123:J125"/>
    <mergeCell ref="A111:A113"/>
    <mergeCell ref="B111:B113"/>
    <mergeCell ref="J111:J113"/>
    <mergeCell ref="A115:A117"/>
    <mergeCell ref="B115:B117"/>
    <mergeCell ref="J115:J117"/>
    <mergeCell ref="A103:A105"/>
    <mergeCell ref="B103:B105"/>
    <mergeCell ref="J103:J105"/>
    <mergeCell ref="A107:A109"/>
    <mergeCell ref="B107:B109"/>
    <mergeCell ref="J107:J109"/>
    <mergeCell ref="A95:A97"/>
    <mergeCell ref="B95:B97"/>
    <mergeCell ref="J95:J97"/>
    <mergeCell ref="A99:A101"/>
    <mergeCell ref="B99:B101"/>
    <mergeCell ref="J99:J101"/>
    <mergeCell ref="A87:A89"/>
    <mergeCell ref="B87:B89"/>
    <mergeCell ref="J87:J89"/>
    <mergeCell ref="A91:A93"/>
    <mergeCell ref="B91:B93"/>
    <mergeCell ref="J91:J93"/>
    <mergeCell ref="A79:A81"/>
    <mergeCell ref="B79:B81"/>
    <mergeCell ref="J79:J81"/>
    <mergeCell ref="A83:A85"/>
    <mergeCell ref="B83:B85"/>
    <mergeCell ref="J83:J85"/>
    <mergeCell ref="A71:A73"/>
    <mergeCell ref="B71:B73"/>
    <mergeCell ref="J71:J73"/>
    <mergeCell ref="A75:A77"/>
    <mergeCell ref="B75:B77"/>
    <mergeCell ref="J75:J77"/>
    <mergeCell ref="A63:A65"/>
    <mergeCell ref="B63:B65"/>
    <mergeCell ref="J63:J65"/>
    <mergeCell ref="A67:A69"/>
    <mergeCell ref="B67:B69"/>
    <mergeCell ref="J67:J69"/>
    <mergeCell ref="A55:A57"/>
    <mergeCell ref="B55:B57"/>
    <mergeCell ref="J55:J57"/>
    <mergeCell ref="A59:A61"/>
    <mergeCell ref="B59:B61"/>
    <mergeCell ref="J59:J61"/>
    <mergeCell ref="A47:A49"/>
    <mergeCell ref="B47:B49"/>
    <mergeCell ref="J47:J49"/>
    <mergeCell ref="A51:A53"/>
    <mergeCell ref="B51:B53"/>
    <mergeCell ref="J51:J53"/>
    <mergeCell ref="A1:J1"/>
    <mergeCell ref="A3:A4"/>
    <mergeCell ref="B3:B4"/>
    <mergeCell ref="J3:J4"/>
    <mergeCell ref="A6:A7"/>
    <mergeCell ref="B6:B7"/>
    <mergeCell ref="J6:J7"/>
    <mergeCell ref="A23:A25"/>
    <mergeCell ref="B23:B25"/>
    <mergeCell ref="A15:A17"/>
    <mergeCell ref="B15:B17"/>
    <mergeCell ref="J15:J17"/>
    <mergeCell ref="A18:J18"/>
    <mergeCell ref="A19:A21"/>
    <mergeCell ref="B19:B21"/>
    <mergeCell ref="J19:J21"/>
    <mergeCell ref="A11:A13"/>
    <mergeCell ref="B11:B13"/>
    <mergeCell ref="J11:J13"/>
    <mergeCell ref="A27:A29"/>
    <mergeCell ref="B27:B29"/>
    <mergeCell ref="J27:J29"/>
    <mergeCell ref="A39:A41"/>
    <mergeCell ref="B39:B41"/>
    <mergeCell ref="J39:J41"/>
    <mergeCell ref="J23:J25"/>
    <mergeCell ref="A43:A45"/>
    <mergeCell ref="B43:B45"/>
    <mergeCell ref="J43:J45"/>
    <mergeCell ref="A31:A33"/>
    <mergeCell ref="B31:B33"/>
    <mergeCell ref="J31:J33"/>
    <mergeCell ref="A35:A37"/>
    <mergeCell ref="B35:B37"/>
    <mergeCell ref="J35:J37"/>
    <mergeCell ref="A387:A389"/>
    <mergeCell ref="B387:B389"/>
    <mergeCell ref="J387:J389"/>
    <mergeCell ref="A391:A393"/>
    <mergeCell ref="B391:B393"/>
    <mergeCell ref="J391:J393"/>
    <mergeCell ref="A375:A377"/>
    <mergeCell ref="B375:B377"/>
    <mergeCell ref="J375:J377"/>
    <mergeCell ref="A379:A381"/>
    <mergeCell ref="B379:B381"/>
    <mergeCell ref="J379:J381"/>
    <mergeCell ref="A383:A385"/>
    <mergeCell ref="B383:B385"/>
    <mergeCell ref="J383:J385"/>
    <mergeCell ref="A395:A396"/>
    <mergeCell ref="B395:B396"/>
    <mergeCell ref="J395:J396"/>
    <mergeCell ref="A398:A399"/>
    <mergeCell ref="B398:B399"/>
    <mergeCell ref="J398:J399"/>
    <mergeCell ref="A401:A403"/>
    <mergeCell ref="B401:B403"/>
    <mergeCell ref="J401:J403"/>
    <mergeCell ref="A444:A446"/>
    <mergeCell ref="B444:B446"/>
    <mergeCell ref="J444:J446"/>
    <mergeCell ref="A448:A450"/>
    <mergeCell ref="B448:B450"/>
    <mergeCell ref="J448:J450"/>
    <mergeCell ref="A432:A434"/>
    <mergeCell ref="B432:B434"/>
    <mergeCell ref="J432:J434"/>
    <mergeCell ref="A436:A438"/>
    <mergeCell ref="B436:B438"/>
    <mergeCell ref="J436:J438"/>
    <mergeCell ref="A440:A442"/>
    <mergeCell ref="B440:B442"/>
    <mergeCell ref="J440:J442"/>
  </mergeCells>
  <conditionalFormatting sqref="B1:B2">
    <cfRule type="duplicateValues" dxfId="352" priority="356"/>
  </conditionalFormatting>
  <conditionalFormatting sqref="A1:A2">
    <cfRule type="duplicateValues" dxfId="351" priority="357"/>
  </conditionalFormatting>
  <conditionalFormatting sqref="B11:B13">
    <cfRule type="duplicateValues" dxfId="350" priority="346"/>
  </conditionalFormatting>
  <conditionalFormatting sqref="A11:A13">
    <cfRule type="duplicateValues" dxfId="349" priority="344"/>
  </conditionalFormatting>
  <conditionalFormatting sqref="A11:A13">
    <cfRule type="duplicateValues" dxfId="348" priority="345"/>
  </conditionalFormatting>
  <conditionalFormatting sqref="A179:A181">
    <cfRule type="duplicateValues" dxfId="347" priority="260"/>
  </conditionalFormatting>
  <conditionalFormatting sqref="A183:A185">
    <cfRule type="duplicateValues" dxfId="346" priority="257"/>
  </conditionalFormatting>
  <conditionalFormatting sqref="A183:A185">
    <cfRule type="duplicateValues" dxfId="345" priority="258"/>
  </conditionalFormatting>
  <conditionalFormatting sqref="A187:A189">
    <cfRule type="duplicateValues" dxfId="344" priority="255"/>
  </conditionalFormatting>
  <conditionalFormatting sqref="B23:B25">
    <cfRule type="duplicateValues" dxfId="343" priority="330"/>
  </conditionalFormatting>
  <conditionalFormatting sqref="A23:A25">
    <cfRule type="duplicateValues" dxfId="342" priority="331"/>
  </conditionalFormatting>
  <conditionalFormatting sqref="A23:A25">
    <cfRule type="duplicateValues" dxfId="341" priority="332"/>
  </conditionalFormatting>
  <conditionalFormatting sqref="B27:B29">
    <cfRule type="duplicateValues" dxfId="340" priority="327"/>
  </conditionalFormatting>
  <conditionalFormatting sqref="A27:A29">
    <cfRule type="duplicateValues" dxfId="339" priority="328"/>
  </conditionalFormatting>
  <conditionalFormatting sqref="A27:A29">
    <cfRule type="duplicateValues" dxfId="338" priority="329"/>
  </conditionalFormatting>
  <conditionalFormatting sqref="B31:B33">
    <cfRule type="duplicateValues" dxfId="337" priority="324"/>
  </conditionalFormatting>
  <conditionalFormatting sqref="A31:A33">
    <cfRule type="duplicateValues" dxfId="336" priority="325"/>
  </conditionalFormatting>
  <conditionalFormatting sqref="A31:A33">
    <cfRule type="duplicateValues" dxfId="335" priority="326"/>
  </conditionalFormatting>
  <conditionalFormatting sqref="B35:B37">
    <cfRule type="duplicateValues" dxfId="334" priority="321"/>
  </conditionalFormatting>
  <conditionalFormatting sqref="A35:A37">
    <cfRule type="duplicateValues" dxfId="333" priority="322"/>
  </conditionalFormatting>
  <conditionalFormatting sqref="A35:A37">
    <cfRule type="duplicateValues" dxfId="332" priority="323"/>
  </conditionalFormatting>
  <conditionalFormatting sqref="B39:B41">
    <cfRule type="duplicateValues" dxfId="331" priority="318"/>
  </conditionalFormatting>
  <conditionalFormatting sqref="A39:A41">
    <cfRule type="duplicateValues" dxfId="330" priority="319"/>
  </conditionalFormatting>
  <conditionalFormatting sqref="A39:A41">
    <cfRule type="duplicateValues" dxfId="329" priority="320"/>
  </conditionalFormatting>
  <conditionalFormatting sqref="B43:B45">
    <cfRule type="duplicateValues" dxfId="328" priority="315"/>
  </conditionalFormatting>
  <conditionalFormatting sqref="A43:A45">
    <cfRule type="duplicateValues" dxfId="327" priority="316"/>
  </conditionalFormatting>
  <conditionalFormatting sqref="A43:A45">
    <cfRule type="duplicateValues" dxfId="326" priority="317"/>
  </conditionalFormatting>
  <conditionalFormatting sqref="B47:B50">
    <cfRule type="duplicateValues" dxfId="325" priority="312"/>
  </conditionalFormatting>
  <conditionalFormatting sqref="A47:A50">
    <cfRule type="duplicateValues" dxfId="324" priority="313"/>
  </conditionalFormatting>
  <conditionalFormatting sqref="A47:A50">
    <cfRule type="duplicateValues" dxfId="323" priority="314"/>
  </conditionalFormatting>
  <conditionalFormatting sqref="A55:A57">
    <cfRule type="duplicateValues" dxfId="322" priority="311"/>
  </conditionalFormatting>
  <conditionalFormatting sqref="B91:B93">
    <cfRule type="duplicateValues" dxfId="321" priority="308"/>
  </conditionalFormatting>
  <conditionalFormatting sqref="A91:A93">
    <cfRule type="duplicateValues" dxfId="320" priority="309"/>
  </conditionalFormatting>
  <conditionalFormatting sqref="A91:A93">
    <cfRule type="duplicateValues" dxfId="319" priority="310"/>
  </conditionalFormatting>
  <conditionalFormatting sqref="B95:B97">
    <cfRule type="duplicateValues" dxfId="318" priority="305"/>
  </conditionalFormatting>
  <conditionalFormatting sqref="A95:A97">
    <cfRule type="duplicateValues" dxfId="317" priority="306"/>
  </conditionalFormatting>
  <conditionalFormatting sqref="A95:A97">
    <cfRule type="duplicateValues" dxfId="316" priority="307"/>
  </conditionalFormatting>
  <conditionalFormatting sqref="B99:B101">
    <cfRule type="duplicateValues" dxfId="315" priority="302"/>
  </conditionalFormatting>
  <conditionalFormatting sqref="A99:A101">
    <cfRule type="duplicateValues" dxfId="314" priority="303"/>
  </conditionalFormatting>
  <conditionalFormatting sqref="A99:A101">
    <cfRule type="duplicateValues" dxfId="313" priority="304"/>
  </conditionalFormatting>
  <conditionalFormatting sqref="B103:B105">
    <cfRule type="duplicateValues" dxfId="312" priority="299"/>
  </conditionalFormatting>
  <conditionalFormatting sqref="A103:A106 A110">
    <cfRule type="duplicateValues" dxfId="311" priority="300"/>
  </conditionalFormatting>
  <conditionalFormatting sqref="A103:A106">
    <cfRule type="duplicateValues" dxfId="310" priority="301"/>
  </conditionalFormatting>
  <conditionalFormatting sqref="B115:B117">
    <cfRule type="duplicateValues" dxfId="309" priority="296"/>
  </conditionalFormatting>
  <conditionalFormatting sqref="A115:A117">
    <cfRule type="duplicateValues" dxfId="308" priority="297"/>
  </conditionalFormatting>
  <conditionalFormatting sqref="A115:A117">
    <cfRule type="duplicateValues" dxfId="307" priority="298"/>
  </conditionalFormatting>
  <conditionalFormatting sqref="B119:B121">
    <cfRule type="duplicateValues" dxfId="306" priority="293"/>
  </conditionalFormatting>
  <conditionalFormatting sqref="A119:A121">
    <cfRule type="duplicateValues" dxfId="305" priority="294"/>
  </conditionalFormatting>
  <conditionalFormatting sqref="A119:A121">
    <cfRule type="duplicateValues" dxfId="304" priority="295"/>
  </conditionalFormatting>
  <conditionalFormatting sqref="B127:B129">
    <cfRule type="duplicateValues" dxfId="303" priority="290"/>
  </conditionalFormatting>
  <conditionalFormatting sqref="A127:A129">
    <cfRule type="duplicateValues" dxfId="302" priority="291"/>
  </conditionalFormatting>
  <conditionalFormatting sqref="A127:A129">
    <cfRule type="duplicateValues" dxfId="301" priority="292"/>
  </conditionalFormatting>
  <conditionalFormatting sqref="B131:B133">
    <cfRule type="duplicateValues" dxfId="300" priority="287"/>
  </conditionalFormatting>
  <conditionalFormatting sqref="A131:A133">
    <cfRule type="duplicateValues" dxfId="299" priority="288"/>
  </conditionalFormatting>
  <conditionalFormatting sqref="A131:A133">
    <cfRule type="duplicateValues" dxfId="298" priority="289"/>
  </conditionalFormatting>
  <conditionalFormatting sqref="B135:B137">
    <cfRule type="duplicateValues" dxfId="297" priority="284"/>
  </conditionalFormatting>
  <conditionalFormatting sqref="A135:A137">
    <cfRule type="duplicateValues" dxfId="296" priority="285"/>
  </conditionalFormatting>
  <conditionalFormatting sqref="A135:A137">
    <cfRule type="duplicateValues" dxfId="295" priority="286"/>
  </conditionalFormatting>
  <conditionalFormatting sqref="B139:B141">
    <cfRule type="duplicateValues" dxfId="294" priority="282"/>
  </conditionalFormatting>
  <conditionalFormatting sqref="A139:A142">
    <cfRule type="duplicateValues" dxfId="293" priority="283"/>
  </conditionalFormatting>
  <conditionalFormatting sqref="B51:B53">
    <cfRule type="duplicateValues" dxfId="292" priority="279"/>
  </conditionalFormatting>
  <conditionalFormatting sqref="A51:A53">
    <cfRule type="duplicateValues" dxfId="291" priority="280"/>
  </conditionalFormatting>
  <conditionalFormatting sqref="A51:A53">
    <cfRule type="duplicateValues" dxfId="290" priority="281"/>
  </conditionalFormatting>
  <conditionalFormatting sqref="B143:B145">
    <cfRule type="duplicateValues" dxfId="289" priority="276"/>
  </conditionalFormatting>
  <conditionalFormatting sqref="A143:A145">
    <cfRule type="duplicateValues" dxfId="288" priority="277"/>
  </conditionalFormatting>
  <conditionalFormatting sqref="A143:A145">
    <cfRule type="duplicateValues" dxfId="287" priority="278"/>
  </conditionalFormatting>
  <conditionalFormatting sqref="B147:B149">
    <cfRule type="duplicateValues" dxfId="286" priority="273"/>
  </conditionalFormatting>
  <conditionalFormatting sqref="A147:A149">
    <cfRule type="duplicateValues" dxfId="285" priority="274"/>
  </conditionalFormatting>
  <conditionalFormatting sqref="A147:A149">
    <cfRule type="duplicateValues" dxfId="284" priority="275"/>
  </conditionalFormatting>
  <conditionalFormatting sqref="A170 A174">
    <cfRule type="duplicateValues" dxfId="283" priority="272"/>
  </conditionalFormatting>
  <conditionalFormatting sqref="B167:B169">
    <cfRule type="duplicateValues" dxfId="282" priority="269"/>
  </conditionalFormatting>
  <conditionalFormatting sqref="A167:A169">
    <cfRule type="duplicateValues" dxfId="281" priority="270"/>
  </conditionalFormatting>
  <conditionalFormatting sqref="A167:A169">
    <cfRule type="duplicateValues" dxfId="280" priority="271"/>
  </conditionalFormatting>
  <conditionalFormatting sqref="B171:B173">
    <cfRule type="duplicateValues" dxfId="279" priority="266"/>
  </conditionalFormatting>
  <conditionalFormatting sqref="A171:A173">
    <cfRule type="duplicateValues" dxfId="278" priority="267"/>
  </conditionalFormatting>
  <conditionalFormatting sqref="A171:A173">
    <cfRule type="duplicateValues" dxfId="277" priority="268"/>
  </conditionalFormatting>
  <conditionalFormatting sqref="B175:B177">
    <cfRule type="duplicateValues" dxfId="276" priority="263"/>
  </conditionalFormatting>
  <conditionalFormatting sqref="A175:A177">
    <cfRule type="duplicateValues" dxfId="275" priority="264"/>
  </conditionalFormatting>
  <conditionalFormatting sqref="A175:A177">
    <cfRule type="duplicateValues" dxfId="274" priority="265"/>
  </conditionalFormatting>
  <conditionalFormatting sqref="A182 A186">
    <cfRule type="duplicateValues" dxfId="273" priority="262"/>
  </conditionalFormatting>
  <conditionalFormatting sqref="B179:B181">
    <cfRule type="duplicateValues" dxfId="272" priority="259"/>
  </conditionalFormatting>
  <conditionalFormatting sqref="A179:A181">
    <cfRule type="duplicateValues" dxfId="271" priority="261"/>
  </conditionalFormatting>
  <conditionalFormatting sqref="B183:B185">
    <cfRule type="duplicateValues" dxfId="270" priority="256"/>
  </conditionalFormatting>
  <conditionalFormatting sqref="B187:B189">
    <cfRule type="duplicateValues" dxfId="269" priority="253"/>
  </conditionalFormatting>
  <conditionalFormatting sqref="A187:A189">
    <cfRule type="duplicateValues" dxfId="268" priority="254"/>
  </conditionalFormatting>
  <conditionalFormatting sqref="B191:B193">
    <cfRule type="duplicateValues" dxfId="267" priority="250"/>
  </conditionalFormatting>
  <conditionalFormatting sqref="A191:A193">
    <cfRule type="duplicateValues" dxfId="266" priority="251"/>
  </conditionalFormatting>
  <conditionalFormatting sqref="A191:A193">
    <cfRule type="duplicateValues" dxfId="265" priority="252"/>
  </conditionalFormatting>
  <conditionalFormatting sqref="B195:B197">
    <cfRule type="duplicateValues" dxfId="264" priority="247"/>
  </conditionalFormatting>
  <conditionalFormatting sqref="A195:A197">
    <cfRule type="duplicateValues" dxfId="263" priority="248"/>
  </conditionalFormatting>
  <conditionalFormatting sqref="A195:A197">
    <cfRule type="duplicateValues" dxfId="262" priority="249"/>
  </conditionalFormatting>
  <conditionalFormatting sqref="B199:B201">
    <cfRule type="duplicateValues" dxfId="261" priority="244"/>
  </conditionalFormatting>
  <conditionalFormatting sqref="A199:A201">
    <cfRule type="duplicateValues" dxfId="260" priority="245"/>
  </conditionalFormatting>
  <conditionalFormatting sqref="A199:A201">
    <cfRule type="duplicateValues" dxfId="259" priority="246"/>
  </conditionalFormatting>
  <conditionalFormatting sqref="B203:B205">
    <cfRule type="duplicateValues" dxfId="258" priority="241"/>
  </conditionalFormatting>
  <conditionalFormatting sqref="A203:A205">
    <cfRule type="duplicateValues" dxfId="257" priority="242"/>
  </conditionalFormatting>
  <conditionalFormatting sqref="A203:A205">
    <cfRule type="duplicateValues" dxfId="256" priority="243"/>
  </conditionalFormatting>
  <conditionalFormatting sqref="B207:B209">
    <cfRule type="duplicateValues" dxfId="255" priority="238"/>
  </conditionalFormatting>
  <conditionalFormatting sqref="A207:A209">
    <cfRule type="duplicateValues" dxfId="254" priority="239"/>
  </conditionalFormatting>
  <conditionalFormatting sqref="A207:A209">
    <cfRule type="duplicateValues" dxfId="253" priority="240"/>
  </conditionalFormatting>
  <conditionalFormatting sqref="B211:B213">
    <cfRule type="duplicateValues" dxfId="252" priority="235"/>
  </conditionalFormatting>
  <conditionalFormatting sqref="A211:A213">
    <cfRule type="duplicateValues" dxfId="251" priority="236"/>
  </conditionalFormatting>
  <conditionalFormatting sqref="A211:A213">
    <cfRule type="duplicateValues" dxfId="250" priority="237"/>
  </conditionalFormatting>
  <conditionalFormatting sqref="A218">
    <cfRule type="duplicateValues" dxfId="249" priority="234"/>
  </conditionalFormatting>
  <conditionalFormatting sqref="B215:B217">
    <cfRule type="duplicateValues" dxfId="248" priority="231"/>
  </conditionalFormatting>
  <conditionalFormatting sqref="A215:A217">
    <cfRule type="duplicateValues" dxfId="247" priority="232"/>
  </conditionalFormatting>
  <conditionalFormatting sqref="A215:A217">
    <cfRule type="duplicateValues" dxfId="246" priority="233"/>
  </conditionalFormatting>
  <conditionalFormatting sqref="B219:B221">
    <cfRule type="duplicateValues" dxfId="245" priority="228"/>
  </conditionalFormatting>
  <conditionalFormatting sqref="A219:A221">
    <cfRule type="duplicateValues" dxfId="244" priority="229"/>
  </conditionalFormatting>
  <conditionalFormatting sqref="A219:A221">
    <cfRule type="duplicateValues" dxfId="243" priority="230"/>
  </conditionalFormatting>
  <conditionalFormatting sqref="A226">
    <cfRule type="duplicateValues" dxfId="242" priority="227"/>
  </conditionalFormatting>
  <conditionalFormatting sqref="B223:B225">
    <cfRule type="duplicateValues" dxfId="241" priority="224"/>
  </conditionalFormatting>
  <conditionalFormatting sqref="A223:A225">
    <cfRule type="duplicateValues" dxfId="240" priority="225"/>
  </conditionalFormatting>
  <conditionalFormatting sqref="A223:A225">
    <cfRule type="duplicateValues" dxfId="239" priority="226"/>
  </conditionalFormatting>
  <conditionalFormatting sqref="B227:B229">
    <cfRule type="duplicateValues" dxfId="238" priority="221"/>
  </conditionalFormatting>
  <conditionalFormatting sqref="A227:A229">
    <cfRule type="duplicateValues" dxfId="237" priority="222"/>
  </conditionalFormatting>
  <conditionalFormatting sqref="A227:A229">
    <cfRule type="duplicateValues" dxfId="236" priority="223"/>
  </conditionalFormatting>
  <conditionalFormatting sqref="B231:B233">
    <cfRule type="duplicateValues" dxfId="235" priority="218"/>
  </conditionalFormatting>
  <conditionalFormatting sqref="A231:A233">
    <cfRule type="duplicateValues" dxfId="234" priority="219"/>
  </conditionalFormatting>
  <conditionalFormatting sqref="A231:A233">
    <cfRule type="duplicateValues" dxfId="233" priority="220"/>
  </conditionalFormatting>
  <conditionalFormatting sqref="B235:B237">
    <cfRule type="duplicateValues" dxfId="232" priority="217"/>
  </conditionalFormatting>
  <conditionalFormatting sqref="A178 A139:A142 A146 A150 A190 A194 A198 A202 A206 A210 A214 A222 A230 A234 A166">
    <cfRule type="duplicateValues" dxfId="231" priority="333"/>
  </conditionalFormatting>
  <conditionalFormatting sqref="B111:B113">
    <cfRule type="duplicateValues" dxfId="230" priority="214"/>
  </conditionalFormatting>
  <conditionalFormatting sqref="A111:A113">
    <cfRule type="duplicateValues" dxfId="229" priority="215"/>
  </conditionalFormatting>
  <conditionalFormatting sqref="A111:A113">
    <cfRule type="duplicateValues" dxfId="228" priority="216"/>
  </conditionalFormatting>
  <conditionalFormatting sqref="B163:B165">
    <cfRule type="duplicateValues" dxfId="227" priority="211"/>
  </conditionalFormatting>
  <conditionalFormatting sqref="A163:A165">
    <cfRule type="duplicateValues" dxfId="226" priority="212"/>
  </conditionalFormatting>
  <conditionalFormatting sqref="A162:A165">
    <cfRule type="duplicateValues" dxfId="225" priority="213"/>
  </conditionalFormatting>
  <conditionalFormatting sqref="B107:B109">
    <cfRule type="duplicateValues" dxfId="224" priority="208"/>
  </conditionalFormatting>
  <conditionalFormatting sqref="A107:A109">
    <cfRule type="duplicateValues" dxfId="223" priority="209"/>
  </conditionalFormatting>
  <conditionalFormatting sqref="A107:A109">
    <cfRule type="duplicateValues" dxfId="222" priority="210"/>
  </conditionalFormatting>
  <conditionalFormatting sqref="B15:B21">
    <cfRule type="duplicateValues" dxfId="221" priority="334"/>
  </conditionalFormatting>
  <conditionalFormatting sqref="A15:A21">
    <cfRule type="duplicateValues" dxfId="220" priority="335"/>
  </conditionalFormatting>
  <conditionalFormatting sqref="A235:A237">
    <cfRule type="duplicateValues" dxfId="219" priority="336"/>
  </conditionalFormatting>
  <conditionalFormatting sqref="A235:A237">
    <cfRule type="duplicateValues" dxfId="218" priority="337"/>
  </conditionalFormatting>
  <conditionalFormatting sqref="A162">
    <cfRule type="duplicateValues" dxfId="217" priority="207"/>
  </conditionalFormatting>
  <conditionalFormatting sqref="B123:B125">
    <cfRule type="duplicateValues" dxfId="216" priority="204"/>
  </conditionalFormatting>
  <conditionalFormatting sqref="A123:A125">
    <cfRule type="duplicateValues" dxfId="215" priority="205"/>
  </conditionalFormatting>
  <conditionalFormatting sqref="A123:A125">
    <cfRule type="duplicateValues" dxfId="214" priority="206"/>
  </conditionalFormatting>
  <conditionalFormatting sqref="B59:B61">
    <cfRule type="duplicateValues" dxfId="213" priority="201"/>
  </conditionalFormatting>
  <conditionalFormatting sqref="A59:A61">
    <cfRule type="duplicateValues" dxfId="212" priority="202"/>
  </conditionalFormatting>
  <conditionalFormatting sqref="A59:A61">
    <cfRule type="duplicateValues" dxfId="211" priority="203"/>
  </conditionalFormatting>
  <conditionalFormatting sqref="B63:B65">
    <cfRule type="duplicateValues" dxfId="210" priority="198"/>
  </conditionalFormatting>
  <conditionalFormatting sqref="A63:A65">
    <cfRule type="duplicateValues" dxfId="209" priority="199"/>
  </conditionalFormatting>
  <conditionalFormatting sqref="A63:A65">
    <cfRule type="duplicateValues" dxfId="208" priority="200"/>
  </conditionalFormatting>
  <conditionalFormatting sqref="B67:B69">
    <cfRule type="duplicateValues" dxfId="207" priority="338"/>
  </conditionalFormatting>
  <conditionalFormatting sqref="A67:A69">
    <cfRule type="duplicateValues" dxfId="206" priority="339"/>
  </conditionalFormatting>
  <conditionalFormatting sqref="B71:B73">
    <cfRule type="duplicateValues" dxfId="205" priority="196"/>
  </conditionalFormatting>
  <conditionalFormatting sqref="A71:A73">
    <cfRule type="duplicateValues" dxfId="204" priority="197"/>
  </conditionalFormatting>
  <conditionalFormatting sqref="B75:B77">
    <cfRule type="duplicateValues" dxfId="203" priority="194"/>
  </conditionalFormatting>
  <conditionalFormatting sqref="A75:A77">
    <cfRule type="duplicateValues" dxfId="202" priority="195"/>
  </conditionalFormatting>
  <conditionalFormatting sqref="B79:B81">
    <cfRule type="duplicateValues" dxfId="201" priority="192"/>
  </conditionalFormatting>
  <conditionalFormatting sqref="A79:A81">
    <cfRule type="duplicateValues" dxfId="200" priority="193"/>
  </conditionalFormatting>
  <conditionalFormatting sqref="B83:B85">
    <cfRule type="duplicateValues" dxfId="199" priority="190"/>
  </conditionalFormatting>
  <conditionalFormatting sqref="A83:A85">
    <cfRule type="duplicateValues" dxfId="198" priority="191"/>
  </conditionalFormatting>
  <conditionalFormatting sqref="B87:B89">
    <cfRule type="duplicateValues" dxfId="197" priority="188"/>
  </conditionalFormatting>
  <conditionalFormatting sqref="A87:A89">
    <cfRule type="duplicateValues" dxfId="196" priority="189"/>
  </conditionalFormatting>
  <conditionalFormatting sqref="B55:B57">
    <cfRule type="duplicateValues" dxfId="195" priority="340"/>
  </conditionalFormatting>
  <conditionalFormatting sqref="A55:A57">
    <cfRule type="duplicateValues" dxfId="194" priority="341"/>
  </conditionalFormatting>
  <conditionalFormatting sqref="B159:B161">
    <cfRule type="duplicateValues" dxfId="193" priority="185"/>
  </conditionalFormatting>
  <conditionalFormatting sqref="A159:A161">
    <cfRule type="duplicateValues" dxfId="192" priority="186"/>
  </conditionalFormatting>
  <conditionalFormatting sqref="A159:A161">
    <cfRule type="duplicateValues" dxfId="191" priority="187"/>
  </conditionalFormatting>
  <conditionalFormatting sqref="B155:B157">
    <cfRule type="duplicateValues" dxfId="190" priority="182"/>
  </conditionalFormatting>
  <conditionalFormatting sqref="A155:A157">
    <cfRule type="duplicateValues" dxfId="189" priority="183"/>
  </conditionalFormatting>
  <conditionalFormatting sqref="A155:A157">
    <cfRule type="duplicateValues" dxfId="188" priority="184"/>
  </conditionalFormatting>
  <conditionalFormatting sqref="A158">
    <cfRule type="duplicateValues" dxfId="187" priority="181"/>
  </conditionalFormatting>
  <conditionalFormatting sqref="A158">
    <cfRule type="duplicateValues" dxfId="186" priority="180"/>
  </conditionalFormatting>
  <conditionalFormatting sqref="A154">
    <cfRule type="duplicateValues" dxfId="185" priority="179"/>
  </conditionalFormatting>
  <conditionalFormatting sqref="B151:B153">
    <cfRule type="duplicateValues" dxfId="184" priority="342"/>
  </conditionalFormatting>
  <conditionalFormatting sqref="A151:A153">
    <cfRule type="duplicateValues" dxfId="183" priority="343"/>
  </conditionalFormatting>
  <conditionalFormatting sqref="A405">
    <cfRule type="duplicateValues" dxfId="182" priority="168"/>
  </conditionalFormatting>
  <conditionalFormatting sqref="A405">
    <cfRule type="duplicateValues" dxfId="181" priority="169"/>
  </conditionalFormatting>
  <conditionalFormatting sqref="B405:B406 B408">
    <cfRule type="duplicateValues" dxfId="180" priority="166"/>
  </conditionalFormatting>
  <conditionalFormatting sqref="B407">
    <cfRule type="duplicateValues" dxfId="179" priority="165"/>
  </conditionalFormatting>
  <conditionalFormatting sqref="A241">
    <cfRule type="duplicateValues" dxfId="178" priority="163"/>
  </conditionalFormatting>
  <conditionalFormatting sqref="A241">
    <cfRule type="duplicateValues" dxfId="177" priority="164"/>
  </conditionalFormatting>
  <conditionalFormatting sqref="B241:B242">
    <cfRule type="duplicateValues" dxfId="176" priority="358"/>
  </conditionalFormatting>
  <conditionalFormatting sqref="B244:B246">
    <cfRule type="duplicateValues" dxfId="175" priority="158"/>
  </conditionalFormatting>
  <conditionalFormatting sqref="A244:A246">
    <cfRule type="duplicateValues" dxfId="174" priority="159"/>
  </conditionalFormatting>
  <conditionalFormatting sqref="A244:A246">
    <cfRule type="duplicateValues" dxfId="173" priority="160"/>
  </conditionalFormatting>
  <conditionalFormatting sqref="B248:B250">
    <cfRule type="duplicateValues" dxfId="172" priority="155"/>
  </conditionalFormatting>
  <conditionalFormatting sqref="A248:A250">
    <cfRule type="duplicateValues" dxfId="171" priority="156"/>
  </conditionalFormatting>
  <conditionalFormatting sqref="A248:A250">
    <cfRule type="duplicateValues" dxfId="170" priority="157"/>
  </conditionalFormatting>
  <conditionalFormatting sqref="B252:B254">
    <cfRule type="duplicateValues" dxfId="169" priority="152"/>
  </conditionalFormatting>
  <conditionalFormatting sqref="A252:A254">
    <cfRule type="duplicateValues" dxfId="168" priority="153"/>
  </conditionalFormatting>
  <conditionalFormatting sqref="A252:A254">
    <cfRule type="duplicateValues" dxfId="167" priority="154"/>
  </conditionalFormatting>
  <conditionalFormatting sqref="B256:B258">
    <cfRule type="duplicateValues" dxfId="166" priority="149"/>
  </conditionalFormatting>
  <conditionalFormatting sqref="A256:A258">
    <cfRule type="duplicateValues" dxfId="165" priority="150"/>
  </conditionalFormatting>
  <conditionalFormatting sqref="A256:A258">
    <cfRule type="duplicateValues" dxfId="164" priority="151"/>
  </conditionalFormatting>
  <conditionalFormatting sqref="B260:B262">
    <cfRule type="duplicateValues" dxfId="163" priority="146"/>
  </conditionalFormatting>
  <conditionalFormatting sqref="A260:A262">
    <cfRule type="duplicateValues" dxfId="162" priority="147"/>
  </conditionalFormatting>
  <conditionalFormatting sqref="A260:A262">
    <cfRule type="duplicateValues" dxfId="161" priority="148"/>
  </conditionalFormatting>
  <conditionalFormatting sqref="B264:B266">
    <cfRule type="duplicateValues" dxfId="160" priority="143"/>
  </conditionalFormatting>
  <conditionalFormatting sqref="A264:A266">
    <cfRule type="duplicateValues" dxfId="159" priority="144"/>
  </conditionalFormatting>
  <conditionalFormatting sqref="A264:A266">
    <cfRule type="duplicateValues" dxfId="158" priority="145"/>
  </conditionalFormatting>
  <conditionalFormatting sqref="B268:B270">
    <cfRule type="duplicateValues" dxfId="157" priority="140"/>
  </conditionalFormatting>
  <conditionalFormatting sqref="A268:A270">
    <cfRule type="duplicateValues" dxfId="156" priority="141"/>
  </conditionalFormatting>
  <conditionalFormatting sqref="A268:A270">
    <cfRule type="duplicateValues" dxfId="155" priority="142"/>
  </conditionalFormatting>
  <conditionalFormatting sqref="B272:B274">
    <cfRule type="duplicateValues" dxfId="154" priority="137"/>
  </conditionalFormatting>
  <conditionalFormatting sqref="A272:A274">
    <cfRule type="duplicateValues" dxfId="153" priority="138"/>
  </conditionalFormatting>
  <conditionalFormatting sqref="A272:A274">
    <cfRule type="duplicateValues" dxfId="152" priority="139"/>
  </conditionalFormatting>
  <conditionalFormatting sqref="B276:B278">
    <cfRule type="duplicateValues" dxfId="151" priority="134"/>
  </conditionalFormatting>
  <conditionalFormatting sqref="A276:A278">
    <cfRule type="duplicateValues" dxfId="150" priority="135"/>
  </conditionalFormatting>
  <conditionalFormatting sqref="A276:A278">
    <cfRule type="duplicateValues" dxfId="149" priority="136"/>
  </conditionalFormatting>
  <conditionalFormatting sqref="B280:B282">
    <cfRule type="duplicateValues" dxfId="148" priority="131"/>
  </conditionalFormatting>
  <conditionalFormatting sqref="A280:A282">
    <cfRule type="duplicateValues" dxfId="147" priority="132"/>
  </conditionalFormatting>
  <conditionalFormatting sqref="A280:A282">
    <cfRule type="duplicateValues" dxfId="146" priority="133"/>
  </conditionalFormatting>
  <conditionalFormatting sqref="B284:B286">
    <cfRule type="duplicateValues" dxfId="145" priority="128"/>
  </conditionalFormatting>
  <conditionalFormatting sqref="A284:A286">
    <cfRule type="duplicateValues" dxfId="144" priority="129"/>
  </conditionalFormatting>
  <conditionalFormatting sqref="A284:A286">
    <cfRule type="duplicateValues" dxfId="143" priority="130"/>
  </conditionalFormatting>
  <conditionalFormatting sqref="B288:B290">
    <cfRule type="duplicateValues" dxfId="142" priority="125"/>
  </conditionalFormatting>
  <conditionalFormatting sqref="A288:A290">
    <cfRule type="duplicateValues" dxfId="141" priority="126"/>
  </conditionalFormatting>
  <conditionalFormatting sqref="A288:A290">
    <cfRule type="duplicateValues" dxfId="140" priority="127"/>
  </conditionalFormatting>
  <conditionalFormatting sqref="B292:B294">
    <cfRule type="duplicateValues" dxfId="139" priority="122"/>
  </conditionalFormatting>
  <conditionalFormatting sqref="A292:A294">
    <cfRule type="duplicateValues" dxfId="138" priority="123"/>
  </conditionalFormatting>
  <conditionalFormatting sqref="A292:A294">
    <cfRule type="duplicateValues" dxfId="137" priority="124"/>
  </conditionalFormatting>
  <conditionalFormatting sqref="B296:B298">
    <cfRule type="duplicateValues" dxfId="136" priority="119"/>
  </conditionalFormatting>
  <conditionalFormatting sqref="A296:A298">
    <cfRule type="duplicateValues" dxfId="135" priority="120"/>
  </conditionalFormatting>
  <conditionalFormatting sqref="A296:A298">
    <cfRule type="duplicateValues" dxfId="134" priority="121"/>
  </conditionalFormatting>
  <conditionalFormatting sqref="B300:B302">
    <cfRule type="duplicateValues" dxfId="133" priority="116"/>
  </conditionalFormatting>
  <conditionalFormatting sqref="A300:A302">
    <cfRule type="duplicateValues" dxfId="132" priority="117"/>
  </conditionalFormatting>
  <conditionalFormatting sqref="A300:A302">
    <cfRule type="duplicateValues" dxfId="131" priority="118"/>
  </conditionalFormatting>
  <conditionalFormatting sqref="B304:B306">
    <cfRule type="duplicateValues" dxfId="130" priority="113"/>
  </conditionalFormatting>
  <conditionalFormatting sqref="A304:A306">
    <cfRule type="duplicateValues" dxfId="129" priority="114"/>
  </conditionalFormatting>
  <conditionalFormatting sqref="A304:A306">
    <cfRule type="duplicateValues" dxfId="128" priority="115"/>
  </conditionalFormatting>
  <conditionalFormatting sqref="B308:B310">
    <cfRule type="duplicateValues" dxfId="127" priority="110"/>
  </conditionalFormatting>
  <conditionalFormatting sqref="A308:A310">
    <cfRule type="duplicateValues" dxfId="126" priority="111"/>
  </conditionalFormatting>
  <conditionalFormatting sqref="A308:A310">
    <cfRule type="duplicateValues" dxfId="125" priority="112"/>
  </conditionalFormatting>
  <conditionalFormatting sqref="B312:B314">
    <cfRule type="duplicateValues" dxfId="124" priority="107"/>
  </conditionalFormatting>
  <conditionalFormatting sqref="A312:A314">
    <cfRule type="duplicateValues" dxfId="123" priority="108"/>
  </conditionalFormatting>
  <conditionalFormatting sqref="A312:A314">
    <cfRule type="duplicateValues" dxfId="122" priority="109"/>
  </conditionalFormatting>
  <conditionalFormatting sqref="B316:B318">
    <cfRule type="duplicateValues" dxfId="121" priority="104"/>
  </conditionalFormatting>
  <conditionalFormatting sqref="A316:A318">
    <cfRule type="duplicateValues" dxfId="120" priority="105"/>
  </conditionalFormatting>
  <conditionalFormatting sqref="A316:A318">
    <cfRule type="duplicateValues" dxfId="119" priority="106"/>
  </conditionalFormatting>
  <conditionalFormatting sqref="B320:B322">
    <cfRule type="duplicateValues" dxfId="118" priority="101"/>
  </conditionalFormatting>
  <conditionalFormatting sqref="A320:A322">
    <cfRule type="duplicateValues" dxfId="117" priority="102"/>
  </conditionalFormatting>
  <conditionalFormatting sqref="A320:A322">
    <cfRule type="duplicateValues" dxfId="116" priority="103"/>
  </conditionalFormatting>
  <conditionalFormatting sqref="B324:B326">
    <cfRule type="duplicateValues" dxfId="115" priority="98"/>
  </conditionalFormatting>
  <conditionalFormatting sqref="A324:A326">
    <cfRule type="duplicateValues" dxfId="114" priority="99"/>
  </conditionalFormatting>
  <conditionalFormatting sqref="A324:A326">
    <cfRule type="duplicateValues" dxfId="113" priority="100"/>
  </conditionalFormatting>
  <conditionalFormatting sqref="B328:B330">
    <cfRule type="duplicateValues" dxfId="112" priority="95"/>
  </conditionalFormatting>
  <conditionalFormatting sqref="A328:A330">
    <cfRule type="duplicateValues" dxfId="111" priority="96"/>
  </conditionalFormatting>
  <conditionalFormatting sqref="A328:A330">
    <cfRule type="duplicateValues" dxfId="110" priority="97"/>
  </conditionalFormatting>
  <conditionalFormatting sqref="B332:B334">
    <cfRule type="duplicateValues" dxfId="109" priority="92"/>
  </conditionalFormatting>
  <conditionalFormatting sqref="A332:A334">
    <cfRule type="duplicateValues" dxfId="108" priority="93"/>
  </conditionalFormatting>
  <conditionalFormatting sqref="A332:A334">
    <cfRule type="duplicateValues" dxfId="107" priority="94"/>
  </conditionalFormatting>
  <conditionalFormatting sqref="B336:B338">
    <cfRule type="duplicateValues" dxfId="106" priority="89"/>
  </conditionalFormatting>
  <conditionalFormatting sqref="A336:A338">
    <cfRule type="duplicateValues" dxfId="105" priority="90"/>
  </conditionalFormatting>
  <conditionalFormatting sqref="A336:A338">
    <cfRule type="duplicateValues" dxfId="104" priority="91"/>
  </conditionalFormatting>
  <conditionalFormatting sqref="B340:B342">
    <cfRule type="duplicateValues" dxfId="103" priority="86"/>
  </conditionalFormatting>
  <conditionalFormatting sqref="A340:A342">
    <cfRule type="duplicateValues" dxfId="102" priority="87"/>
  </conditionalFormatting>
  <conditionalFormatting sqref="A340:A342">
    <cfRule type="duplicateValues" dxfId="101" priority="88"/>
  </conditionalFormatting>
  <conditionalFormatting sqref="B344:B346">
    <cfRule type="duplicateValues" dxfId="100" priority="83"/>
  </conditionalFormatting>
  <conditionalFormatting sqref="A344:A346">
    <cfRule type="duplicateValues" dxfId="99" priority="84"/>
  </conditionalFormatting>
  <conditionalFormatting sqref="A344:A346">
    <cfRule type="duplicateValues" dxfId="98" priority="85"/>
  </conditionalFormatting>
  <conditionalFormatting sqref="B348:B350">
    <cfRule type="duplicateValues" dxfId="97" priority="80"/>
  </conditionalFormatting>
  <conditionalFormatting sqref="A348:A350">
    <cfRule type="duplicateValues" dxfId="96" priority="81"/>
  </conditionalFormatting>
  <conditionalFormatting sqref="A348:A350">
    <cfRule type="duplicateValues" dxfId="95" priority="82"/>
  </conditionalFormatting>
  <conditionalFormatting sqref="B355:B357">
    <cfRule type="duplicateValues" dxfId="94" priority="74"/>
  </conditionalFormatting>
  <conditionalFormatting sqref="A355:A357">
    <cfRule type="duplicateValues" dxfId="93" priority="75"/>
  </conditionalFormatting>
  <conditionalFormatting sqref="A355:A357">
    <cfRule type="duplicateValues" dxfId="92" priority="76"/>
  </conditionalFormatting>
  <conditionalFormatting sqref="B363:B365">
    <cfRule type="duplicateValues" dxfId="91" priority="68"/>
  </conditionalFormatting>
  <conditionalFormatting sqref="A363:A365">
    <cfRule type="duplicateValues" dxfId="90" priority="69"/>
  </conditionalFormatting>
  <conditionalFormatting sqref="A363:A365">
    <cfRule type="duplicateValues" dxfId="89" priority="70"/>
  </conditionalFormatting>
  <conditionalFormatting sqref="B367:B369">
    <cfRule type="duplicateValues" dxfId="88" priority="65"/>
  </conditionalFormatting>
  <conditionalFormatting sqref="A367:A369">
    <cfRule type="duplicateValues" dxfId="87" priority="66"/>
  </conditionalFormatting>
  <conditionalFormatting sqref="A367:A369">
    <cfRule type="duplicateValues" dxfId="86" priority="67"/>
  </conditionalFormatting>
  <conditionalFormatting sqref="B371:B373">
    <cfRule type="duplicateValues" dxfId="85" priority="62"/>
  </conditionalFormatting>
  <conditionalFormatting sqref="A371:A373">
    <cfRule type="duplicateValues" dxfId="84" priority="63"/>
  </conditionalFormatting>
  <conditionalFormatting sqref="A371:A373">
    <cfRule type="duplicateValues" dxfId="83" priority="64"/>
  </conditionalFormatting>
  <conditionalFormatting sqref="B359:B361">
    <cfRule type="duplicateValues" dxfId="82" priority="59"/>
  </conditionalFormatting>
  <conditionalFormatting sqref="A359:A361">
    <cfRule type="duplicateValues" dxfId="81" priority="60"/>
  </conditionalFormatting>
  <conditionalFormatting sqref="A359:A361">
    <cfRule type="duplicateValues" dxfId="80" priority="61"/>
  </conditionalFormatting>
  <conditionalFormatting sqref="B375:B377">
    <cfRule type="duplicateValues" dxfId="79" priority="56"/>
  </conditionalFormatting>
  <conditionalFormatting sqref="A375:A377">
    <cfRule type="duplicateValues" dxfId="78" priority="57"/>
  </conditionalFormatting>
  <conditionalFormatting sqref="A375:A377">
    <cfRule type="duplicateValues" dxfId="77" priority="58"/>
  </conditionalFormatting>
  <conditionalFormatting sqref="B379:B381">
    <cfRule type="duplicateValues" dxfId="76" priority="53"/>
  </conditionalFormatting>
  <conditionalFormatting sqref="A379:A381">
    <cfRule type="duplicateValues" dxfId="75" priority="54"/>
  </conditionalFormatting>
  <conditionalFormatting sqref="A379:A381">
    <cfRule type="duplicateValues" dxfId="74" priority="55"/>
  </conditionalFormatting>
  <conditionalFormatting sqref="B383:B385">
    <cfRule type="duplicateValues" dxfId="73" priority="50"/>
  </conditionalFormatting>
  <conditionalFormatting sqref="A383:A385">
    <cfRule type="duplicateValues" dxfId="72" priority="51"/>
  </conditionalFormatting>
  <conditionalFormatting sqref="A383:A385">
    <cfRule type="duplicateValues" dxfId="71" priority="52"/>
  </conditionalFormatting>
  <conditionalFormatting sqref="B387:B389">
    <cfRule type="duplicateValues" dxfId="70" priority="47"/>
  </conditionalFormatting>
  <conditionalFormatting sqref="A387:A389">
    <cfRule type="duplicateValues" dxfId="69" priority="48"/>
  </conditionalFormatting>
  <conditionalFormatting sqref="A387:A389">
    <cfRule type="duplicateValues" dxfId="68" priority="49"/>
  </conditionalFormatting>
  <conditionalFormatting sqref="B391:B393">
    <cfRule type="duplicateValues" dxfId="67" priority="44"/>
  </conditionalFormatting>
  <conditionalFormatting sqref="A391:A393">
    <cfRule type="duplicateValues" dxfId="66" priority="45"/>
  </conditionalFormatting>
  <conditionalFormatting sqref="A391:A393">
    <cfRule type="duplicateValues" dxfId="65" priority="46"/>
  </conditionalFormatting>
  <conditionalFormatting sqref="B401:B403">
    <cfRule type="duplicateValues" dxfId="64" priority="35"/>
  </conditionalFormatting>
  <conditionalFormatting sqref="A401:A403">
    <cfRule type="duplicateValues" dxfId="63" priority="36"/>
  </conditionalFormatting>
  <conditionalFormatting sqref="A401:A403">
    <cfRule type="duplicateValues" dxfId="62" priority="37"/>
  </conditionalFormatting>
  <conditionalFormatting sqref="A410">
    <cfRule type="duplicateValues" dxfId="61" priority="33"/>
  </conditionalFormatting>
  <conditionalFormatting sqref="A410">
    <cfRule type="duplicateValues" dxfId="60" priority="34"/>
  </conditionalFormatting>
  <conditionalFormatting sqref="B412:B414">
    <cfRule type="duplicateValues" dxfId="59" priority="28"/>
  </conditionalFormatting>
  <conditionalFormatting sqref="A412:A414">
    <cfRule type="duplicateValues" dxfId="58" priority="29"/>
  </conditionalFormatting>
  <conditionalFormatting sqref="A412:A414">
    <cfRule type="duplicateValues" dxfId="57" priority="30"/>
  </conditionalFormatting>
  <conditionalFormatting sqref="B416:B418">
    <cfRule type="duplicateValues" dxfId="56" priority="25"/>
  </conditionalFormatting>
  <conditionalFormatting sqref="A416:A418">
    <cfRule type="duplicateValues" dxfId="55" priority="26"/>
  </conditionalFormatting>
  <conditionalFormatting sqref="A416:A418">
    <cfRule type="duplicateValues" dxfId="54" priority="27"/>
  </conditionalFormatting>
  <conditionalFormatting sqref="A420:A422">
    <cfRule type="duplicateValues" dxfId="53" priority="22"/>
  </conditionalFormatting>
  <conditionalFormatting sqref="A420:A422">
    <cfRule type="duplicateValues" dxfId="52" priority="23"/>
  </conditionalFormatting>
  <conditionalFormatting sqref="B420:B422">
    <cfRule type="duplicateValues" dxfId="51" priority="24"/>
  </conditionalFormatting>
  <conditionalFormatting sqref="B424:B426">
    <cfRule type="duplicateValues" dxfId="50" priority="21"/>
  </conditionalFormatting>
  <conditionalFormatting sqref="A424:A426">
    <cfRule type="duplicateValues" dxfId="49" priority="19"/>
  </conditionalFormatting>
  <conditionalFormatting sqref="A424:A426">
    <cfRule type="duplicateValues" dxfId="48" priority="20"/>
  </conditionalFormatting>
  <conditionalFormatting sqref="B428:B430">
    <cfRule type="duplicateValues" dxfId="47" priority="16"/>
  </conditionalFormatting>
  <conditionalFormatting sqref="A428:A430">
    <cfRule type="duplicateValues" dxfId="46" priority="17"/>
  </conditionalFormatting>
  <conditionalFormatting sqref="A428:A430">
    <cfRule type="duplicateValues" dxfId="45" priority="18"/>
  </conditionalFormatting>
  <conditionalFormatting sqref="B432:B434">
    <cfRule type="duplicateValues" dxfId="44" priority="13"/>
  </conditionalFormatting>
  <conditionalFormatting sqref="A432:A434">
    <cfRule type="duplicateValues" dxfId="43" priority="14"/>
  </conditionalFormatting>
  <conditionalFormatting sqref="A432:A434">
    <cfRule type="duplicateValues" dxfId="42" priority="15"/>
  </conditionalFormatting>
  <conditionalFormatting sqref="B436:B438">
    <cfRule type="duplicateValues" dxfId="41" priority="10"/>
  </conditionalFormatting>
  <conditionalFormatting sqref="A436:A438">
    <cfRule type="duplicateValues" dxfId="40" priority="11"/>
  </conditionalFormatting>
  <conditionalFormatting sqref="A436:A438">
    <cfRule type="duplicateValues" dxfId="39" priority="12"/>
  </conditionalFormatting>
  <conditionalFormatting sqref="B440:B442">
    <cfRule type="duplicateValues" dxfId="38" priority="7"/>
  </conditionalFormatting>
  <conditionalFormatting sqref="A440:A442">
    <cfRule type="duplicateValues" dxfId="37" priority="8"/>
  </conditionalFormatting>
  <conditionalFormatting sqref="A440:A442">
    <cfRule type="duplicateValues" dxfId="36" priority="9"/>
  </conditionalFormatting>
  <conditionalFormatting sqref="B444:B446">
    <cfRule type="duplicateValues" dxfId="35" priority="4"/>
  </conditionalFormatting>
  <conditionalFormatting sqref="A444:A446">
    <cfRule type="duplicateValues" dxfId="34" priority="5"/>
  </conditionalFormatting>
  <conditionalFormatting sqref="A444:A446">
    <cfRule type="duplicateValues" dxfId="33" priority="6"/>
  </conditionalFormatting>
  <conditionalFormatting sqref="B448:B450">
    <cfRule type="duplicateValues" dxfId="32" priority="1"/>
  </conditionalFormatting>
  <conditionalFormatting sqref="A448:A450">
    <cfRule type="duplicateValues" dxfId="31" priority="2"/>
  </conditionalFormatting>
  <conditionalFormatting sqref="A448:A450">
    <cfRule type="duplicateValues" dxfId="30" priority="3"/>
  </conditionalFormatting>
  <conditionalFormatting sqref="B395:B396">
    <cfRule type="duplicateValues" dxfId="29" priority="360"/>
  </conditionalFormatting>
  <conditionalFormatting sqref="A395:A396">
    <cfRule type="duplicateValues" dxfId="28" priority="361"/>
  </conditionalFormatting>
  <conditionalFormatting sqref="B398:B399">
    <cfRule type="duplicateValues" dxfId="27" priority="363"/>
  </conditionalFormatting>
  <conditionalFormatting sqref="A398:A399">
    <cfRule type="duplicateValues" dxfId="26" priority="364"/>
  </conditionalFormatting>
  <conditionalFormatting sqref="B3:B4">
    <cfRule type="duplicateValues" dxfId="25" priority="365"/>
  </conditionalFormatting>
  <conditionalFormatting sqref="A3:A4">
    <cfRule type="duplicateValues" dxfId="24" priority="366"/>
  </conditionalFormatting>
  <conditionalFormatting sqref="B6:B7">
    <cfRule type="duplicateValues" dxfId="23" priority="367"/>
  </conditionalFormatting>
  <conditionalFormatting sqref="A6:A7">
    <cfRule type="duplicateValues" dxfId="22" priority="368"/>
  </conditionalFormatting>
  <conditionalFormatting sqref="B9">
    <cfRule type="duplicateValues" dxfId="21" priority="369"/>
  </conditionalFormatting>
  <conditionalFormatting sqref="A9">
    <cfRule type="duplicateValues" dxfId="20" priority="370"/>
  </conditionalFormatting>
  <conditionalFormatting sqref="B239">
    <cfRule type="duplicateValues" dxfId="19" priority="371"/>
  </conditionalFormatting>
  <conditionalFormatting sqref="A239">
    <cfRule type="duplicateValues" dxfId="18" priority="372"/>
  </conditionalFormatting>
  <conditionalFormatting sqref="B352:B353">
    <cfRule type="duplicateValues" dxfId="17" priority="374"/>
  </conditionalFormatting>
  <conditionalFormatting sqref="A352:A353">
    <cfRule type="duplicateValues" dxfId="16" priority="375"/>
  </conditionalFormatting>
  <conditionalFormatting sqref="B410">
    <cfRule type="duplicateValues" dxfId="15" priority="376"/>
  </conditionalFormatting>
  <pageMargins left="0.78740157480314965" right="3.937007874015748E-2" top="0.78740157480314965" bottom="0.31496062992125984" header="0.31496062992125984" footer="0.31496062992125984"/>
  <pageSetup paperSize="9" scale="62" orientation="landscape" r:id="rId1"/>
  <rowBreaks count="6" manualBreakCount="6">
    <brk id="101" max="16383" man="1"/>
    <brk id="153" max="16383" man="1"/>
    <brk id="205" max="16383" man="1"/>
    <brk id="251" max="9" man="1"/>
    <brk id="303" max="16383" man="1"/>
    <brk id="3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13</vt:i4>
      </vt:variant>
    </vt:vector>
  </HeadingPairs>
  <TitlesOfParts>
    <vt:vector size="26" baseType="lpstr">
      <vt:lpstr>Capa</vt:lpstr>
      <vt:lpstr>Orçamento</vt:lpstr>
      <vt:lpstr>Resumo</vt:lpstr>
      <vt:lpstr>Cronograma Fisíco-Financeiro</vt:lpstr>
      <vt:lpstr>BDI - Serviços</vt:lpstr>
      <vt:lpstr>BDI-Equipamentos</vt:lpstr>
      <vt:lpstr>Composição</vt:lpstr>
      <vt:lpstr>Composições</vt:lpstr>
      <vt:lpstr>Mapa de Cotação</vt:lpstr>
      <vt:lpstr>Mem. Cálculo (3)</vt:lpstr>
      <vt:lpstr>Mem Cálculo</vt:lpstr>
      <vt:lpstr>Mem Cálculo (2)</vt:lpstr>
      <vt:lpstr>Mem Cálculo Hidrossanitário</vt:lpstr>
      <vt:lpstr>'BDI - Serviços'!Area_de_impressao</vt:lpstr>
      <vt:lpstr>'BDI-Equipamentos'!Area_de_impressao</vt:lpstr>
      <vt:lpstr>Capa!Area_de_impressao</vt:lpstr>
      <vt:lpstr>Composição!Area_de_impressao</vt:lpstr>
      <vt:lpstr>Composições!Area_de_impressao</vt:lpstr>
      <vt:lpstr>'Cronograma Fisíco-Financeiro'!Area_de_impressao</vt:lpstr>
      <vt:lpstr>Orçamento!Area_de_impressao</vt:lpstr>
      <vt:lpstr>Resumo!Area_de_impressao</vt:lpstr>
      <vt:lpstr>Composição!Titulos_de_impressao</vt:lpstr>
      <vt:lpstr>Composições!Titulos_de_impressao</vt:lpstr>
      <vt:lpstr>'Cronograma Fisíco-Financeiro'!Titulos_de_impressao</vt:lpstr>
      <vt:lpstr>'Mapa de Cotação'!Titulos_de_impressao</vt:lpstr>
      <vt:lpstr>Orçamento!Titulos_de_impressao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Marcelo</cp:lastModifiedBy>
  <cp:lastPrinted>2020-07-01T12:33:19Z</cp:lastPrinted>
  <dcterms:created xsi:type="dcterms:W3CDTF">2013-07-15T19:04:59Z</dcterms:created>
  <dcterms:modified xsi:type="dcterms:W3CDTF">2020-07-01T16:13:43Z</dcterms:modified>
</cp:coreProperties>
</file>